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tabRatio="815" activeTab="1"/>
  </bookViews>
  <sheets>
    <sheet name="封面" sheetId="1" r:id="rId1"/>
    <sheet name="目录" sheetId="2" r:id="rId2"/>
    <sheet name="01" sheetId="3" r:id="rId3"/>
    <sheet name="02" sheetId="4" r:id="rId4"/>
    <sheet name="03" sheetId="5" r:id="rId5"/>
    <sheet name="04" sheetId="9" r:id="rId6"/>
    <sheet name="05" sheetId="10" r:id="rId7"/>
    <sheet name="06" sheetId="20" r:id="rId8"/>
    <sheet name="07" sheetId="21" r:id="rId9"/>
    <sheet name="08" sheetId="14" r:id="rId10"/>
    <sheet name="09" sheetId="15" r:id="rId11"/>
    <sheet name="10" sheetId="16" r:id="rId12"/>
    <sheet name="11" sheetId="33" r:id="rId13"/>
    <sheet name="12" sheetId="25" r:id="rId14"/>
    <sheet name="13" sheetId="26" r:id="rId15"/>
    <sheet name="14" sheetId="27" r:id="rId16"/>
    <sheet name="15" sheetId="28" r:id="rId17"/>
    <sheet name="16老表" sheetId="34" state="hidden" r:id="rId18"/>
    <sheet name="16" sheetId="71" r:id="rId19"/>
    <sheet name="17" sheetId="37" r:id="rId20"/>
    <sheet name="18" sheetId="47" r:id="rId21"/>
    <sheet name="19" sheetId="48" r:id="rId22"/>
    <sheet name="20" sheetId="56" r:id="rId23"/>
    <sheet name="21" sheetId="41" r:id="rId24"/>
    <sheet name="22" sheetId="42" r:id="rId25"/>
    <sheet name="23" sheetId="43" r:id="rId26"/>
    <sheet name="24" sheetId="57" r:id="rId27"/>
    <sheet name="25" sheetId="61" r:id="rId28"/>
    <sheet name="26" sheetId="62" r:id="rId29"/>
    <sheet name="27" sheetId="63" r:id="rId30"/>
    <sheet name="28" sheetId="59" r:id="rId31"/>
    <sheet name="29" sheetId="68" r:id="rId32"/>
    <sheet name="31" sheetId="69" state="hidden" r:id="rId33"/>
    <sheet name="32" sheetId="70" state="hidden" r:id="rId34"/>
    <sheet name="2015年支出决算" sheetId="52" state="hidden" r:id="rId35"/>
    <sheet name="2015年收入决算" sheetId="53" state="hidden" r:id="rId36"/>
    <sheet name="2016年收入快报" sheetId="54" state="hidden" r:id="rId37"/>
    <sheet name="2016年支出快报" sheetId="55" state="hidden" r:id="rId38"/>
  </sheets>
  <definedNames>
    <definedName name="_xlnm._FilterDatabase" localSheetId="4" hidden="1">'03'!$A$3:$T$1619</definedName>
    <definedName name="_xlnm._FilterDatabase" localSheetId="5" hidden="1">'04'!$A$3:$J$35</definedName>
    <definedName name="_xlnm._FilterDatabase" localSheetId="6" hidden="1">'05'!$A$3:$J$239</definedName>
    <definedName name="_xlnm._FilterDatabase" localSheetId="7" hidden="1">'06'!$A$3:$E$56</definedName>
    <definedName name="_xlnm._FilterDatabase" localSheetId="8" hidden="1">'07'!$A$3:$E$39</definedName>
    <definedName name="_xlnm._FilterDatabase" localSheetId="9" hidden="1">'08'!$A$3:$E$43</definedName>
    <definedName name="_xlnm._FilterDatabase" localSheetId="13" hidden="1">'12'!$A$3:$E$40</definedName>
    <definedName name="_xlnm._FilterDatabase" localSheetId="14" hidden="1">'13'!$A$3:$Z$2558</definedName>
    <definedName name="_xlnm._FilterDatabase" localSheetId="18" hidden="1">'16'!$A$3:$H$47</definedName>
    <definedName name="_xlnm._FilterDatabase" localSheetId="19" hidden="1">'17'!$A$3:$L$244</definedName>
    <definedName name="_xlnm._FilterDatabase" localSheetId="20" hidden="1">'18'!$A$3:$E$54</definedName>
    <definedName name="_xlnm._FilterDatabase" localSheetId="23" hidden="1">'21'!$A$3:$F$45</definedName>
    <definedName name="_xlnm._FilterDatabase" localSheetId="35" hidden="1">'2015年收入决算'!$A$4:$Z$378</definedName>
    <definedName name="_xlnm._FilterDatabase" localSheetId="36" hidden="1">'2016年收入快报'!$A$4:$X$257</definedName>
    <definedName name="_xlnm._FilterDatabase" localSheetId="3" hidden="1">'02'!$A$3:$I$44</definedName>
    <definedName name="_xlnm._FilterDatabase" localSheetId="21" hidden="1">'19'!$A$3:$E$13</definedName>
    <definedName name="_xlnm._FilterDatabase" localSheetId="34" hidden="1">'2015年支出决算'!$A$1395:$WWI$1756</definedName>
    <definedName name="_xlnm._FilterDatabase" localSheetId="37" hidden="1">'2016年支出快报'!$H$324:$K$1694</definedName>
    <definedName name="_xlnm.Print_Area" localSheetId="2">'01'!$A$1:$J$47</definedName>
    <definedName name="_xlnm.Print_Area" localSheetId="3">'02'!$A$1:$E$44</definedName>
    <definedName name="_xlnm.Print_Area" localSheetId="4">'03'!$A$1:$E$1377</definedName>
    <definedName name="_xlnm.Print_Area" localSheetId="5">'04'!$A$1:$F$35</definedName>
    <definedName name="_xlnm.Print_Area" localSheetId="6">'05'!$B$1:$F$239</definedName>
    <definedName name="_xlnm.Print_Area" localSheetId="7">'06'!$A$1:$D$56</definedName>
    <definedName name="_xlnm.Print_Area" localSheetId="8">'07'!$A$1:$D$39</definedName>
    <definedName name="_xlnm.Print_Area" localSheetId="9">'08'!$A$1:$D$43</definedName>
    <definedName name="_xlnm.Print_Area" localSheetId="10">'09'!$A$1:$D$25</definedName>
    <definedName name="_xlnm.Print_Area" localSheetId="11">'10'!$A$1:$D$22</definedName>
    <definedName name="_xlnm.Print_Area" localSheetId="12">'11'!$A$1:$J$42</definedName>
    <definedName name="_xlnm.Print_Area" localSheetId="13">'12'!$A$1:$E$40</definedName>
    <definedName name="_xlnm.Print_Area" localSheetId="14">'13'!$A$1:$E$1322</definedName>
    <definedName name="_xlnm.Print_Area" localSheetId="15">'14'!$A$1:$E$7</definedName>
    <definedName name="_xlnm.Print_Area" localSheetId="16">'15'!$A$1:$C$26</definedName>
    <definedName name="_xlnm.Print_Area" localSheetId="18">'16'!$A$1:$F$37</definedName>
    <definedName name="_xlnm.Print_Area" localSheetId="17">'16老表'!$A$1:$D$54</definedName>
    <definedName name="_xlnm.Print_Area" localSheetId="19">'17'!$A$1:$F$244</definedName>
    <definedName name="_xlnm.Print_Area" localSheetId="20">'18'!$A$1:$D$54</definedName>
    <definedName name="_xlnm.Print_Area" localSheetId="21">'19'!$A$1:$D$14</definedName>
    <definedName name="_xlnm.Print_Area" localSheetId="22">'20'!$A$1:$B$32</definedName>
    <definedName name="_xlnm.Print_Area" localSheetId="23">'21'!$A$1:$D$45</definedName>
    <definedName name="_xlnm.Print_Area" localSheetId="24">'22'!$A$1:$D$27</definedName>
    <definedName name="_xlnm.Print_Area" localSheetId="25">'23'!$A$1:$D$21</definedName>
    <definedName name="_xlnm.Print_Area" localSheetId="26">'24'!$A$1:$E$18</definedName>
    <definedName name="_xlnm.Print_Area" localSheetId="27">'25'!$A$1:$D$24</definedName>
    <definedName name="_xlnm.Print_Area" localSheetId="28">'26'!$A$1:$D$24</definedName>
    <definedName name="_xlnm.Print_Area" localSheetId="29">'27'!$A$1:$D$24</definedName>
    <definedName name="_xlnm.Print_Area" localSheetId="30">'28'!$A$1:$E$18</definedName>
    <definedName name="_xlnm.Print_Area" localSheetId="31">'29'!$A$1:$E$39</definedName>
    <definedName name="_xlnm.Print_Area" localSheetId="32">'31'!$A$1:$AB$80</definedName>
    <definedName name="_xlnm.Print_Area" localSheetId="33">'32'!$A$1:$AB$108</definedName>
    <definedName name="_xlnm.Print_Area" localSheetId="0">封面!$A$1:$C$14</definedName>
    <definedName name="_xlnm.Print_Area" localSheetId="1">目录!$A$7:$A$48</definedName>
    <definedName name="_xlnm.Print_Titles" localSheetId="4">'03'!$1:$3</definedName>
    <definedName name="_xlnm.Print_Titles" localSheetId="5">'04'!$1:$3</definedName>
    <definedName name="_xlnm.Print_Titles" localSheetId="6">'05'!$1:$3</definedName>
    <definedName name="_xlnm.Print_Titles" localSheetId="7">'06'!$1:$3</definedName>
    <definedName name="_xlnm.Print_Titles" localSheetId="8">'07'!$1:$3</definedName>
    <definedName name="_xlnm.Print_Titles" localSheetId="13">'12'!$1:$3</definedName>
    <definedName name="_xlnm.Print_Titles" localSheetId="14">'13'!$1:$3</definedName>
    <definedName name="_xlnm.Print_Titles" localSheetId="18">'16'!$1:$3</definedName>
    <definedName name="_xlnm.Print_Titles" localSheetId="17">'16老表'!$1:$3</definedName>
    <definedName name="_xlnm.Print_Titles" localSheetId="19">'17'!$1:$3</definedName>
    <definedName name="_xlnm.Print_Titles" localSheetId="20">'18'!$1:$3</definedName>
    <definedName name="_xlnm.Print_Titles" localSheetId="21">'19'!$1:$4</definedName>
    <definedName name="_xlnm.Print_Titles" localSheetId="36">'2016年收入快报'!$1:3</definedName>
    <definedName name="_xlnm.Print_Titles" localSheetId="37">'2016年支出快报'!$1:3</definedName>
    <definedName name="_xlnm.Print_Titles" localSheetId="23">'21'!$1:$3</definedName>
    <definedName name="_xlnm.Print_Titles" localSheetId="32">'31'!$A:$B,'31'!$1:$5</definedName>
    <definedName name="_xlnm.Print_Titles" localSheetId="33">'32'!$A:$B,'32'!$1:$5</definedName>
    <definedName name="_xlnm.Print_Titles" localSheetId="1">目录!$4:$5</definedName>
  </definedNames>
  <calcPr calcId="144525"/>
</workbook>
</file>

<file path=xl/comments1.xml><?xml version="1.0" encoding="utf-8"?>
<comments xmlns="http://schemas.openxmlformats.org/spreadsheetml/2006/main">
  <authors>
    <author>lenovo</author>
  </authors>
  <commentList>
    <comment ref="E41" authorId="0">
      <text>
        <r>
          <rPr>
            <b/>
            <sz val="9"/>
            <rFont val="宋体"/>
            <charset val="134"/>
          </rPr>
          <t>lenovo:</t>
        </r>
        <r>
          <rPr>
            <sz val="9"/>
            <rFont val="宋体"/>
            <charset val="134"/>
          </rPr>
          <t xml:space="preserve">
含上年结余825.44</t>
        </r>
      </text>
    </comment>
    <comment ref="E67" authorId="0">
      <text>
        <r>
          <rPr>
            <b/>
            <sz val="9"/>
            <rFont val="宋体"/>
            <charset val="134"/>
          </rPr>
          <t>lenovo:</t>
        </r>
        <r>
          <rPr>
            <sz val="9"/>
            <rFont val="宋体"/>
            <charset val="134"/>
          </rPr>
          <t xml:space="preserve">
含上年结余2.5</t>
        </r>
      </text>
    </comment>
  </commentList>
</comments>
</file>

<file path=xl/sharedStrings.xml><?xml version="1.0" encoding="utf-8"?>
<sst xmlns="http://schemas.openxmlformats.org/spreadsheetml/2006/main" count="14147" uniqueCount="5456">
  <si>
    <t>县十五届人大四次会议
材料之二十八附件</t>
  </si>
  <si>
    <t>内部文件
注意保存</t>
  </si>
  <si>
    <t>勐  海  县</t>
  </si>
  <si>
    <t>2019年地方财政预算执行情况和2020年地方财政预算（草案）</t>
  </si>
  <si>
    <t>勐海县财政局编制</t>
  </si>
  <si>
    <t/>
  </si>
  <si>
    <t>目              录</t>
  </si>
  <si>
    <t>表一、2019年勐海县一般公共预算收支执行简表.....................................1</t>
  </si>
  <si>
    <t>表二、2019年勐海县一般公共预算收入执行情况表...................................2</t>
  </si>
  <si>
    <t>表三、2019年勐海县一般公共预算支出执行情况表...................................3</t>
  </si>
  <si>
    <t>表四、2019年勐海县政府性基金预算收入执行情况表................................42</t>
  </si>
  <si>
    <t>表五、2019年勐海县政府性基金预算支出执行情况表................................43</t>
  </si>
  <si>
    <t>表六、2019年勐海县国有资本经营预算收入执行情况表..............................49</t>
  </si>
  <si>
    <t>表七、2019年勐海县国有资本经营预算支出执行情况表..............................51</t>
  </si>
  <si>
    <t>表八、2019年勐海县社会保险基金收入执行情况表..................................52</t>
  </si>
  <si>
    <t>表九、2019年勐海县社会保险基金支出执行情况表..................................53</t>
  </si>
  <si>
    <t>表十、2019年勐海县社会保险基金结余执行情况表..................................54</t>
  </si>
  <si>
    <t>表十一、2020年勐海县一般公共预算收支预算简表..................................55</t>
  </si>
  <si>
    <t>表十二、2020年勐海县一般公共预算收入表........................................56</t>
  </si>
  <si>
    <t>表十三、2020年勐海县一般公共预算支出表........................................57</t>
  </si>
  <si>
    <t>表十四、2020年勐海县分地区税收返还和转移支付预算表............................92</t>
  </si>
  <si>
    <t>表十五、2020年勐海县分科目专项转移支付预算表..................................93</t>
  </si>
  <si>
    <t>表十六、2020年勐海县一般公共预算基本支出经济分类表............................94</t>
  </si>
  <si>
    <t>表十六、2020年勐海县政府性基金预算收入表......................................94</t>
  </si>
  <si>
    <t>表十七、2020年勐海县政府性基金预算支出表......................................96</t>
  </si>
  <si>
    <t>表十八、2020年勐海县国有资本经营收入预算表...................................103</t>
  </si>
  <si>
    <t>表十九、2020年勐海县国有资本经营支出预算表...................................105</t>
  </si>
  <si>
    <t>表二十、2019年勐海县国有资本经营预算补充表...................................106</t>
  </si>
  <si>
    <t>表二十一、2020年勐海县社会保险基金收入预算表.................................107</t>
  </si>
  <si>
    <t>表二十二、2020年勐海县社会保险基金支出预算表.................................109</t>
  </si>
  <si>
    <t>表二十三、2020年勐海县社会保险基金结余预算表.................................110</t>
  </si>
  <si>
    <t>表二十四、2019年勐海县政府债务限额和余额情况表...............................111</t>
  </si>
  <si>
    <t>表二十五、2019年勐海县地方政府债务投向情况表.................................112</t>
  </si>
  <si>
    <t>表二十六、2019年勐海县地方政府一般债务投向情况表.............................113</t>
  </si>
  <si>
    <t>表二十七、2019年勐海县地方政府专项债务投向情况表.............................114</t>
  </si>
  <si>
    <t>表二十八、2020年勐海县政府债务限额和余额情况表...............................115</t>
  </si>
  <si>
    <t>表二十九、2020年勐海县一般公共预算支出政府预算经济分类表（基本支出）..........116</t>
  </si>
  <si>
    <t>表三十一、2020年勐海县一般公共预算支出政府预算经济分类与功能分类对应表.......117</t>
  </si>
  <si>
    <t>表三十二、2020年勐海县一般公共预算支出部门预算经济分类与功能分类对应表.......117</t>
  </si>
  <si>
    <t>表一</t>
  </si>
  <si>
    <t>单位：万元</t>
  </si>
  <si>
    <t>收   入</t>
  </si>
  <si>
    <t>支   出</t>
  </si>
  <si>
    <t>项  目</t>
  </si>
  <si>
    <t>项目</t>
  </si>
  <si>
    <t>税收收入</t>
  </si>
  <si>
    <t>一般公共服务支出</t>
  </si>
  <si>
    <t>非税收入</t>
  </si>
  <si>
    <t>外交支出</t>
  </si>
  <si>
    <t>国防支出</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</si>
  <si>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</si>
  <si>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</si>
  <si>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</si>
  <si>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</si>
  <si>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</si>
  <si>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</si>
  <si>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</si>
  <si>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</si>
  <si>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</si>
  <si>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</si>
  <si>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资源勘探信息等支出</t>
  </si>
  <si>
    <t>商业服务业等支出</t>
  </si>
  <si>
    <t>金融支出</t>
  </si>
  <si>
    <t>援助其他地区支出</t>
  </si>
  <si>
    <t>自然资源海洋气象等支出</t>
  </si>
  <si>
    <t>住房保障支出</t>
  </si>
  <si>
    <t>粮油物资储备支出</t>
  </si>
  <si>
    <t>灾害防治及应急管理支出</t>
  </si>
  <si>
    <t>预备费</t>
  </si>
  <si>
    <t>其他支出</t>
  </si>
  <si>
    <t>债务还本支出</t>
  </si>
  <si>
    <t>债务付息支出</t>
  </si>
  <si>
    <t>债务发行费用支出</t>
  </si>
  <si>
    <t>一般公共预算收入合计</t>
  </si>
  <si>
    <t>本年收入小计</t>
  </si>
  <si>
    <t>一般公共预算支出合计</t>
  </si>
  <si>
    <t>本年支出小计</t>
  </si>
  <si>
    <t>转移性收入</t>
  </si>
  <si>
    <t>转移性支出</t>
  </si>
  <si>
    <t xml:space="preserve">  返还性收入</t>
  </si>
  <si>
    <t xml:space="preserve">    返还性支出</t>
  </si>
  <si>
    <t xml:space="preserve">  一般性转移支付收入</t>
  </si>
  <si>
    <t xml:space="preserve">    一般性转移支付</t>
  </si>
  <si>
    <t xml:space="preserve">  专项转移支付收入</t>
  </si>
  <si>
    <t xml:space="preserve">    专项转移支付</t>
  </si>
  <si>
    <t xml:space="preserve">  上年结余收入</t>
  </si>
  <si>
    <t xml:space="preserve">    上解上级支出</t>
  </si>
  <si>
    <t xml:space="preserve">  调入资金</t>
  </si>
  <si>
    <t xml:space="preserve">    调出资金</t>
  </si>
  <si>
    <t xml:space="preserve">  债务转贷收入</t>
  </si>
  <si>
    <t xml:space="preserve">    年终结余</t>
  </si>
  <si>
    <t xml:space="preserve">  接受其他地区援助收入</t>
  </si>
  <si>
    <t xml:space="preserve">    安排预算稳定调节基金</t>
  </si>
  <si>
    <t xml:space="preserve">  动用预算稳定调节基金</t>
  </si>
  <si>
    <t>地方政府一般债务还本支出</t>
  </si>
  <si>
    <t xml:space="preserve">      其中：结转</t>
  </si>
  <si>
    <t>附：营改增税返基数收入</t>
  </si>
  <si>
    <t xml:space="preserve">           净结余</t>
  </si>
  <si>
    <t xml:space="preserve">    政府留成烟专项收入</t>
  </si>
  <si>
    <t xml:space="preserve">  增设预算周转金</t>
  </si>
  <si>
    <t xml:space="preserve">    国债转贷资金上年结余</t>
  </si>
  <si>
    <t xml:space="preserve">  安排预算稳定调节基金</t>
  </si>
  <si>
    <t>附：拨付国债转贷资金数</t>
  </si>
  <si>
    <t>各项收入总计</t>
  </si>
  <si>
    <t>收入合计</t>
  </si>
  <si>
    <t>各项支出总计</t>
  </si>
  <si>
    <t>支出合计</t>
  </si>
  <si>
    <t>2019年12月勐海县预算收支月报</t>
  </si>
  <si>
    <t>表二</t>
  </si>
  <si>
    <t>一、税收收入</t>
  </si>
  <si>
    <t>科目编码</t>
  </si>
  <si>
    <t>科目名称</t>
  </si>
  <si>
    <t>金额</t>
  </si>
  <si>
    <t xml:space="preserve">   增值税</t>
  </si>
  <si>
    <t xml:space="preserve">   企业所得税</t>
  </si>
  <si>
    <t xml:space="preserve">  税收收入</t>
  </si>
  <si>
    <t xml:space="preserve">   个人所得税</t>
  </si>
  <si>
    <t xml:space="preserve">    国内增值税(含改征增值税)</t>
  </si>
  <si>
    <t xml:space="preserve">   资源税</t>
  </si>
  <si>
    <t xml:space="preserve">      国内增值税</t>
  </si>
  <si>
    <t xml:space="preserve">   城市维护建设税</t>
  </si>
  <si>
    <t xml:space="preserve">  　      国有企业增值税</t>
  </si>
  <si>
    <t xml:space="preserve">   房产税</t>
  </si>
  <si>
    <t xml:space="preserve">  　      集体企业增值税</t>
  </si>
  <si>
    <t xml:space="preserve">   印花税</t>
  </si>
  <si>
    <t xml:space="preserve">  　      股份制企业增值税</t>
  </si>
  <si>
    <t xml:space="preserve">   城镇土地使用税</t>
  </si>
  <si>
    <t xml:space="preserve">  　      联营企业增值税</t>
  </si>
  <si>
    <t xml:space="preserve">   土地增值税</t>
  </si>
  <si>
    <t xml:space="preserve">  　      港澳台和外商投资企业增值税</t>
  </si>
  <si>
    <t xml:space="preserve">   车船税</t>
  </si>
  <si>
    <t xml:space="preserve">  　      私营企业增值税</t>
  </si>
  <si>
    <t xml:space="preserve">   耕地占用税</t>
  </si>
  <si>
    <t xml:space="preserve">  　      其他增值税</t>
  </si>
  <si>
    <t xml:space="preserve">   契税</t>
  </si>
  <si>
    <t xml:space="preserve">  　      增值税税款滞纳金、罚款收入</t>
  </si>
  <si>
    <t xml:space="preserve">   烟叶税</t>
  </si>
  <si>
    <t xml:space="preserve">  　      残疾人就业增值税退税</t>
  </si>
  <si>
    <t xml:space="preserve">   环境保护税</t>
  </si>
  <si>
    <t xml:space="preserve">          软件增值税退税</t>
  </si>
  <si>
    <t xml:space="preserve">   其他税收收入</t>
  </si>
  <si>
    <t xml:space="preserve">          宣传文化单位增值税退税</t>
  </si>
  <si>
    <t>二、非税收入</t>
  </si>
  <si>
    <t xml:space="preserve">          核电站增值税退税</t>
  </si>
  <si>
    <t xml:space="preserve">   专项收入</t>
  </si>
  <si>
    <t xml:space="preserve">          资源综合利用增值税退税</t>
  </si>
  <si>
    <t xml:space="preserve">   行政事业性收费收入</t>
  </si>
  <si>
    <t xml:space="preserve">          成品油增值税退税</t>
  </si>
  <si>
    <t xml:space="preserve">   罚没收入</t>
  </si>
  <si>
    <t xml:space="preserve">          黄金增值税退税</t>
  </si>
  <si>
    <t xml:space="preserve">   国有资本经营收入</t>
  </si>
  <si>
    <t xml:space="preserve">          光伏发电增值税退税</t>
  </si>
  <si>
    <t xml:space="preserve">   国有资源（资产）有偿使用收入</t>
  </si>
  <si>
    <t xml:space="preserve">          风力发电增值税退税</t>
  </si>
  <si>
    <t xml:space="preserve">   捐赠收入</t>
  </si>
  <si>
    <t xml:space="preserve">          管道运输增值税退税</t>
  </si>
  <si>
    <t xml:space="preserve">   政府住房基金收入</t>
  </si>
  <si>
    <t xml:space="preserve">          融资租赁增值税退税</t>
  </si>
  <si>
    <t xml:space="preserve">   其他收入</t>
  </si>
  <si>
    <t xml:space="preserve">          其他增值税退税</t>
  </si>
  <si>
    <t xml:space="preserve">  　      免抵调增增值税</t>
  </si>
  <si>
    <t xml:space="preserve">          成品油价格和税费改革增值税划出</t>
  </si>
  <si>
    <t xml:space="preserve">          成品油价格和税费改革增值税划入</t>
  </si>
  <si>
    <t xml:space="preserve">      改征增值税</t>
  </si>
  <si>
    <t xml:space="preserve">          改征增值税</t>
  </si>
  <si>
    <t xml:space="preserve">          中国铁路总公司改征增值税待分配收入</t>
  </si>
  <si>
    <t xml:space="preserve">          中国铁路总公司改征增值税收入</t>
  </si>
  <si>
    <t xml:space="preserve">          改征增值税税款滞纳金、罚款收入</t>
  </si>
  <si>
    <t xml:space="preserve">          改征增值税国内退税</t>
  </si>
  <si>
    <t xml:space="preserve">          免抵调增改征增值税</t>
  </si>
  <si>
    <t xml:space="preserve">    国内消费税</t>
  </si>
  <si>
    <t xml:space="preserve">          其中：成品油消费税</t>
  </si>
  <si>
    <t xml:space="preserve">                成品油消费税退税</t>
  </si>
  <si>
    <t xml:space="preserve">    进口货物增值税和消费税</t>
  </si>
  <si>
    <t xml:space="preserve">      进口货物增值税</t>
  </si>
  <si>
    <t xml:space="preserve">      进口消费品消费税</t>
  </si>
  <si>
    <t xml:space="preserve">          其中：进口成品油消费税</t>
  </si>
  <si>
    <t xml:space="preserve">                进口成品油消费税退税</t>
  </si>
  <si>
    <t xml:space="preserve">    出口货物退增值税、消费税</t>
  </si>
  <si>
    <t xml:space="preserve">      出口退增值税(含改征增值税出口退税)</t>
  </si>
  <si>
    <t xml:space="preserve">        出口货物退增值税</t>
  </si>
  <si>
    <t xml:space="preserve">          出口货物退增值税</t>
  </si>
  <si>
    <t xml:space="preserve">          免抵调减增值税</t>
  </si>
  <si>
    <t xml:space="preserve">        改征增值税出口退税</t>
  </si>
  <si>
    <t xml:space="preserve">      出口消费品退消费税</t>
  </si>
  <si>
    <t xml:space="preserve">    企业所得税</t>
  </si>
  <si>
    <t xml:space="preserve">     国有工业企业所得税</t>
  </si>
  <si>
    <t xml:space="preserve">      国有铁道企业所得税</t>
  </si>
  <si>
    <t xml:space="preserve">         其中：中国铁路总公司集中缴纳的铁路运输企业所得税待分配收入</t>
  </si>
  <si>
    <t xml:space="preserve">      国有交通企业所得税</t>
  </si>
  <si>
    <t xml:space="preserve">      国有邮政企业所得税</t>
  </si>
  <si>
    <t xml:space="preserve">      国有民航企业所得税</t>
  </si>
  <si>
    <t xml:space="preserve">      国有海洋石油天然气企业所得税</t>
  </si>
  <si>
    <t xml:space="preserve">      国有外贸企业所得税</t>
  </si>
  <si>
    <t xml:space="preserve">      国有银行所得税</t>
  </si>
  <si>
    <t xml:space="preserve">      国有非银行金融企业所得税</t>
  </si>
  <si>
    <t xml:space="preserve">      国有保险企业所得税</t>
  </si>
  <si>
    <t xml:space="preserve">      国有文教企业所得税</t>
  </si>
  <si>
    <t xml:space="preserve">      国有水产企业所得税</t>
  </si>
  <si>
    <t xml:space="preserve">      国有森林工业企业所得税</t>
  </si>
  <si>
    <t xml:space="preserve">      国有电信企业所得税</t>
  </si>
  <si>
    <t xml:space="preserve">      国有农垦企业所得税</t>
  </si>
  <si>
    <t xml:space="preserve">      其他国有企业所得税</t>
  </si>
  <si>
    <t xml:space="preserve">      集体企业所得税</t>
  </si>
  <si>
    <t xml:space="preserve">      股份制企业所得税</t>
  </si>
  <si>
    <t xml:space="preserve">      联营企业所得税</t>
  </si>
  <si>
    <t xml:space="preserve">      港澳台和外商投资企业所得税</t>
  </si>
  <si>
    <t xml:space="preserve">      私营企业所得税</t>
  </si>
  <si>
    <t xml:space="preserve">      其他企业所得税</t>
  </si>
  <si>
    <t xml:space="preserve">      分支机构预缴所得税</t>
  </si>
  <si>
    <t xml:space="preserve">      总机构预缴所得税</t>
  </si>
  <si>
    <t xml:space="preserve">      总机构汇算清缴所得税</t>
  </si>
  <si>
    <t xml:space="preserve">      企业所得税待分配收入</t>
  </si>
  <si>
    <t xml:space="preserve">      跨市县分支机构预缴所得税</t>
  </si>
  <si>
    <t xml:space="preserve">      跨市县总机构预缴所得税</t>
  </si>
  <si>
    <t xml:space="preserve">      跨市县总机构汇算清缴所得税</t>
  </si>
  <si>
    <t xml:space="preserve">      省以下企业所得税待分配收入</t>
  </si>
  <si>
    <t xml:space="preserve">      跨市县分支机构汇算清缴所得税</t>
  </si>
  <si>
    <t xml:space="preserve">      分支机构汇算清缴所得税</t>
  </si>
  <si>
    <t xml:space="preserve">      企业所得税税款滞纳金、罚款、加收利息收入</t>
  </si>
  <si>
    <t xml:space="preserve">    企业所得税退税</t>
  </si>
  <si>
    <t xml:space="preserve">    个人所得税</t>
  </si>
  <si>
    <t xml:space="preserve">      个人所得税</t>
  </si>
  <si>
    <t xml:space="preserve">         储蓄存款利息所得税</t>
  </si>
  <si>
    <t xml:space="preserve">         军队个人所得税</t>
  </si>
  <si>
    <t xml:space="preserve">         其他个人所得税</t>
  </si>
  <si>
    <t xml:space="preserve">      个人所得税汇算清缴退税</t>
  </si>
  <si>
    <t xml:space="preserve">      个人所得税代扣代缴手续费退库</t>
  </si>
  <si>
    <t xml:space="preserve">      个人所得税税款滞纳金、罚款、加收利息收入</t>
  </si>
  <si>
    <t xml:space="preserve">    资源税</t>
  </si>
  <si>
    <t xml:space="preserve">      海洋石油资源税</t>
  </si>
  <si>
    <t xml:space="preserve">      水资源税收入</t>
  </si>
  <si>
    <t xml:space="preserve">      其他资源税</t>
  </si>
  <si>
    <t xml:space="preserve">      资源税税款滞纳金、罚款收入</t>
  </si>
  <si>
    <t xml:space="preserve">    城市维护建设税</t>
  </si>
  <si>
    <t xml:space="preserve">  　    其中：中国铁路总公司集中缴纳的铁路运输企业城市维护建设税待分配收入</t>
  </si>
  <si>
    <t xml:space="preserve">  　          成品油价格和税费改革城市维护建设税划出</t>
  </si>
  <si>
    <t xml:space="preserve">  　          成品油价格和税费改革城市维护建设税划入</t>
  </si>
  <si>
    <t xml:space="preserve">    房产税</t>
  </si>
  <si>
    <t xml:space="preserve">    印花税</t>
  </si>
  <si>
    <t xml:space="preserve">        其中：证券交易印花税</t>
  </si>
  <si>
    <t xml:space="preserve">    城镇土地使用税</t>
  </si>
  <si>
    <t xml:space="preserve">    土地增值税</t>
  </si>
  <si>
    <t xml:space="preserve">    车船税</t>
  </si>
  <si>
    <t xml:space="preserve">    船舶吨税</t>
  </si>
  <si>
    <t xml:space="preserve">    车辆购置税</t>
  </si>
  <si>
    <t xml:space="preserve">    关税</t>
  </si>
  <si>
    <t xml:space="preserve">    耕地占用税</t>
  </si>
  <si>
    <t xml:space="preserve">    契税</t>
  </si>
  <si>
    <t xml:space="preserve">    烟叶税</t>
  </si>
  <si>
    <t xml:space="preserve">    环境保护税</t>
  </si>
  <si>
    <t xml:space="preserve">    其他税收收入</t>
  </si>
  <si>
    <t xml:space="preserve">  非税收入</t>
  </si>
  <si>
    <t xml:space="preserve">    专项收入</t>
  </si>
  <si>
    <t xml:space="preserve">      教育费附加收入</t>
  </si>
  <si>
    <t xml:space="preserve">  　　    教育费附加收入</t>
  </si>
  <si>
    <t xml:space="preserve">  　　    成品油价格和税费改革教育费附加收入划出</t>
  </si>
  <si>
    <t xml:space="preserve">  　　    成品油价格和税费改革教育费附加收入划入</t>
  </si>
  <si>
    <t xml:space="preserve">  　　    中国铁路总公司集中缴纳的铁路运输企业教育费附加</t>
  </si>
  <si>
    <t xml:space="preserve">  　　    中国铁路总公司集中缴纳的铁路运输企业教育费附加待分配收入</t>
  </si>
  <si>
    <t xml:space="preserve">  　　    教育费附加滞纳金、罚款收入</t>
  </si>
  <si>
    <t xml:space="preserve">      铀产品出售收入</t>
  </si>
  <si>
    <t xml:space="preserve">      三峡库区移民专项收入</t>
  </si>
  <si>
    <t xml:space="preserve">      场外核应急准备收入</t>
  </si>
  <si>
    <t xml:space="preserve">      地方教育附加收入</t>
  </si>
  <si>
    <t xml:space="preserve">      文化事业建设费收入</t>
  </si>
  <si>
    <t xml:space="preserve">      残疾人就业保障金收入</t>
  </si>
  <si>
    <t xml:space="preserve">      教育资金收入</t>
  </si>
  <si>
    <t xml:space="preserve">      农田水利建设资金收入</t>
  </si>
  <si>
    <t xml:space="preserve">      森林植被恢复费</t>
  </si>
  <si>
    <t xml:space="preserve">      水利建设专项收入</t>
  </si>
  <si>
    <t xml:space="preserve">      油价调控风险准备金收入</t>
  </si>
  <si>
    <t xml:space="preserve">      其他专项收入</t>
  </si>
  <si>
    <t xml:space="preserve">          广告收入</t>
  </si>
  <si>
    <t xml:space="preserve">          其他专项收入</t>
  </si>
  <si>
    <t xml:space="preserve">    行政事业性收费收入</t>
  </si>
  <si>
    <t xml:space="preserve">      公安行政事业性收费收入</t>
  </si>
  <si>
    <t xml:space="preserve">      法院行政事业性收费收入</t>
  </si>
  <si>
    <t xml:space="preserve">      司法行政事业性收费收入</t>
  </si>
  <si>
    <t xml:space="preserve">      税务行政事业性收费收入</t>
  </si>
  <si>
    <t xml:space="preserve">      市场监管行政事业性收费收入</t>
  </si>
  <si>
    <t xml:space="preserve">      人防办行政事业性收费收入</t>
  </si>
  <si>
    <t xml:space="preserve">      教育行政事业性收费收入</t>
  </si>
  <si>
    <t xml:space="preserve">      自然资源行政事业性收费收入</t>
  </si>
  <si>
    <t xml:space="preserve">      建设行政事业性收费收入</t>
  </si>
  <si>
    <t xml:space="preserve">      生态环境行政事业性收费收入</t>
  </si>
  <si>
    <t xml:space="preserve">      交通运输行政事业性收费收入</t>
  </si>
  <si>
    <t xml:space="preserve">        其中：长江口航道维护费</t>
  </si>
  <si>
    <t xml:space="preserve">      工业和信息产业行政事业性收费收入</t>
  </si>
  <si>
    <t xml:space="preserve">        其中：无线电频率占用费</t>
  </si>
  <si>
    <t xml:space="preserve">      农业行政事业性收费收入</t>
  </si>
  <si>
    <t xml:space="preserve">        其中：草原植被恢复费收入</t>
  </si>
  <si>
    <t xml:space="preserve">      水利行政事业性收费收入</t>
  </si>
  <si>
    <t xml:space="preserve">        其中：水土保持补偿费</t>
  </si>
  <si>
    <t xml:space="preserve">      卫生健康行政事业性收费收入</t>
  </si>
  <si>
    <t xml:space="preserve">      民政行政事业性收费收入</t>
  </si>
  <si>
    <t xml:space="preserve">      人力资源和社会保障行政事业性收费收入</t>
  </si>
  <si>
    <t xml:space="preserve">      证监会行政事业性收费收入</t>
  </si>
  <si>
    <t xml:space="preserve">      银监会行政事业性收费收入</t>
  </si>
  <si>
    <t xml:space="preserve">      保监会行政事业性收费收入</t>
  </si>
  <si>
    <t xml:space="preserve">     其他各项行政事业性收费收入</t>
  </si>
  <si>
    <t xml:space="preserve">    罚没收入</t>
  </si>
  <si>
    <t xml:space="preserve">      一般罚没收入</t>
  </si>
  <si>
    <t xml:space="preserve">        公安罚没收入</t>
  </si>
  <si>
    <t xml:space="preserve">        检察院罚没收入</t>
  </si>
  <si>
    <t xml:space="preserve">        法院罚没收入</t>
  </si>
  <si>
    <t xml:space="preserve">        新闻出版罚没收入</t>
  </si>
  <si>
    <t xml:space="preserve">        税务部门罚没收入</t>
  </si>
  <si>
    <t xml:space="preserve">        海关罚没收入</t>
  </si>
  <si>
    <t xml:space="preserve">        药品监督罚没收入</t>
  </si>
  <si>
    <t xml:space="preserve">        卫生罚没收入</t>
  </si>
  <si>
    <t xml:space="preserve">        检验检疫罚没收入</t>
  </si>
  <si>
    <t xml:space="preserve">        证监会罚没收入</t>
  </si>
  <si>
    <t xml:space="preserve">        保监会罚没收入</t>
  </si>
  <si>
    <t xml:space="preserve">        交通罚没收入</t>
  </si>
  <si>
    <t xml:space="preserve">        铁道罚没收入</t>
  </si>
  <si>
    <t xml:space="preserve">        审计罚没收入</t>
  </si>
  <si>
    <t xml:space="preserve">        渔政罚没收入</t>
  </si>
  <si>
    <t xml:space="preserve">        银行监督罚没收入</t>
  </si>
  <si>
    <t xml:space="preserve">        民航罚没收入</t>
  </si>
  <si>
    <t xml:space="preserve">        电力监管罚没收入</t>
  </si>
  <si>
    <t xml:space="preserve">        交强险罚没收入</t>
  </si>
  <si>
    <t xml:space="preserve">        物价罚没收入</t>
  </si>
  <si>
    <t xml:space="preserve">        市场监管罚没收入</t>
  </si>
  <si>
    <t xml:space="preserve">        其他一般罚没收入</t>
  </si>
  <si>
    <t xml:space="preserve">      缉私罚没收入</t>
  </si>
  <si>
    <t xml:space="preserve">      缉毒罚没收入</t>
  </si>
  <si>
    <t xml:space="preserve">      罚没收入退库</t>
  </si>
  <si>
    <t xml:space="preserve">    国有资本经营收入</t>
  </si>
  <si>
    <t xml:space="preserve">      利润收入</t>
  </si>
  <si>
    <t xml:space="preserve">          中国人民银行上缴收入</t>
  </si>
  <si>
    <t xml:space="preserve">          金融企业利润收入</t>
  </si>
  <si>
    <t xml:space="preserve">          其他企业利润收入</t>
  </si>
  <si>
    <t xml:space="preserve">      股利、股息收入</t>
  </si>
  <si>
    <t xml:space="preserve">          金融业公司股利、股息收入</t>
  </si>
  <si>
    <t xml:space="preserve">          其他股利、股息收入</t>
  </si>
  <si>
    <t xml:space="preserve">      产权转让收入</t>
  </si>
  <si>
    <t xml:space="preserve">          其他产权转让收入</t>
  </si>
  <si>
    <t xml:space="preserve">      清算收入</t>
  </si>
  <si>
    <t xml:space="preserve">          其他清算收入</t>
  </si>
  <si>
    <t xml:space="preserve">      国有资本经营收入退库</t>
  </si>
  <si>
    <t xml:space="preserve">      国有企业计划亏损补贴</t>
  </si>
  <si>
    <t xml:space="preserve">          工业企业计划亏损补贴</t>
  </si>
  <si>
    <t xml:space="preserve">          农业企业计划亏损补贴</t>
  </si>
  <si>
    <t xml:space="preserve">          其他国有企业计划亏损补贴</t>
  </si>
  <si>
    <t xml:space="preserve">      烟草企业上缴专项收入</t>
  </si>
  <si>
    <t xml:space="preserve">      其他国有资本经营收入</t>
  </si>
  <si>
    <t xml:space="preserve">    国有资源(资产)有偿使用收入</t>
  </si>
  <si>
    <t xml:space="preserve">      海域使用金收入</t>
  </si>
  <si>
    <t xml:space="preserve">      场地和矿区使用费收入</t>
  </si>
  <si>
    <t xml:space="preserve">      特种矿产品出售收入</t>
  </si>
  <si>
    <t xml:space="preserve">      专项储备物资销售收入</t>
  </si>
  <si>
    <t xml:space="preserve">      利息收入</t>
  </si>
  <si>
    <t xml:space="preserve">          国库存款利息收入</t>
  </si>
  <si>
    <t xml:space="preserve">          财政专户存款利息收入</t>
  </si>
  <si>
    <t xml:space="preserve">          有价证券利息收入</t>
  </si>
  <si>
    <t xml:space="preserve">          其他利息收入</t>
  </si>
  <si>
    <t xml:space="preserve">      非经营性国有资产收入</t>
  </si>
  <si>
    <t xml:space="preserve">      出租车经营权有偿出让和转让收入</t>
  </si>
  <si>
    <t xml:space="preserve">      无居民海岛使用金收入</t>
  </si>
  <si>
    <t xml:space="preserve">      转让政府还贷道路收费权收入</t>
  </si>
  <si>
    <t xml:space="preserve">      石油特别收益金专项收入</t>
  </si>
  <si>
    <t xml:space="preserve">          石油特别收益金专项收入</t>
  </si>
  <si>
    <t xml:space="preserve">          石油特别收益金退库</t>
  </si>
  <si>
    <t xml:space="preserve">      动用国家储备物资上缴财政收入</t>
  </si>
  <si>
    <t xml:space="preserve">      铁路资产变现收入</t>
  </si>
  <si>
    <t xml:space="preserve">      电力改革预留资产变现收入</t>
  </si>
  <si>
    <t xml:space="preserve">      矿产资源专项收入</t>
  </si>
  <si>
    <t xml:space="preserve">          矿产资源补偿费收入</t>
  </si>
  <si>
    <t xml:space="preserve">          探矿权、采矿权使用费收入</t>
  </si>
  <si>
    <t xml:space="preserve">          矿业权出让收益</t>
  </si>
  <si>
    <t xml:space="preserve">          矿业权占用费收入</t>
  </si>
  <si>
    <t xml:space="preserve">      排污权出让收入</t>
  </si>
  <si>
    <t xml:space="preserve">      航班时刻拍卖和使用费收入</t>
  </si>
  <si>
    <t xml:space="preserve">      农村集体经营性建设用地土地增值收益调节金收入</t>
  </si>
  <si>
    <t>1030718</t>
  </si>
  <si>
    <t xml:space="preserve">      新增建设用地土地有偿使用费收入</t>
  </si>
  <si>
    <t>1030719</t>
  </si>
  <si>
    <t xml:space="preserve">      水资源费收入</t>
  </si>
  <si>
    <t>103071901</t>
  </si>
  <si>
    <t xml:space="preserve">          三峡电站水资源费收入</t>
  </si>
  <si>
    <t>103071999</t>
  </si>
  <si>
    <t xml:space="preserve">          其他水资源费收入</t>
  </si>
  <si>
    <t>1030720</t>
  </si>
  <si>
    <t xml:space="preserve">      国家留成油上缴收入</t>
  </si>
  <si>
    <t xml:space="preserve">      其他国有资源(资产)有偿使用收入</t>
  </si>
  <si>
    <t xml:space="preserve">    捐赠收入</t>
  </si>
  <si>
    <t xml:space="preserve">       国外捐赠收入</t>
  </si>
  <si>
    <t xml:space="preserve">       国内捐赠收入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</si>
  <si>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</si>
  <si>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</si>
  <si>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</si>
  <si>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</si>
  <si>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</si>
  <si>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</si>
  <si>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其他收入</t>
  </si>
  <si>
    <t xml:space="preserve">      主管部门集中收入</t>
  </si>
  <si>
    <t xml:space="preserve">      免税商品特许经营费收入</t>
  </si>
  <si>
    <t xml:space="preserve">      基本建设收入</t>
  </si>
  <si>
    <t xml:space="preserve">      差别电价收入</t>
  </si>
  <si>
    <t xml:space="preserve">      债务管理收入</t>
  </si>
  <si>
    <t xml:space="preserve">      南水北调工程基金收入</t>
  </si>
  <si>
    <t xml:space="preserve">      其他收入</t>
  </si>
  <si>
    <t>政府性基金预算收入合计</t>
  </si>
  <si>
    <t xml:space="preserve">  政府性基金收入</t>
  </si>
  <si>
    <t xml:space="preserve">     农网还贷资金收入</t>
  </si>
  <si>
    <t xml:space="preserve">     铁路建设基金收入</t>
  </si>
  <si>
    <t xml:space="preserve">     民航发展基金收入</t>
  </si>
  <si>
    <t xml:space="preserve">     海南省高等级公路车辆通行附加费收入</t>
  </si>
  <si>
    <t xml:space="preserve">     港口建设费收入</t>
  </si>
  <si>
    <t xml:space="preserve">     旅游发展基金收入</t>
  </si>
  <si>
    <t xml:space="preserve">     国家电影事业发展专项资金收入</t>
  </si>
  <si>
    <t xml:space="preserve">     国有土地收益基金收入</t>
  </si>
  <si>
    <t xml:space="preserve">     农业土地开发资金收入</t>
  </si>
  <si>
    <t xml:space="preserve">     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</si>
  <si>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</si>
  <si>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</si>
  <si>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</si>
  <si>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</si>
  <si>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</si>
  <si>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 xml:space="preserve">     大中型水库移民后期扶持基金收入</t>
  </si>
  <si>
    <t xml:space="preserve">     大中型水库库区基金收入</t>
  </si>
  <si>
    <t xml:space="preserve">     三峡水库库区基金收入</t>
  </si>
  <si>
    <t xml:space="preserve">     中央特别国债经营基金收入</t>
  </si>
  <si>
    <t xml:space="preserve">     中央特别国债经营基金财务收入</t>
  </si>
  <si>
    <t xml:space="preserve">     彩票公益金收入</t>
  </si>
  <si>
    <t xml:space="preserve">         福利彩票公益金收入</t>
  </si>
  <si>
    <t xml:space="preserve">         体育彩票公益金收入</t>
  </si>
  <si>
    <t xml:space="preserve">     城市基础设施配套费收入</t>
  </si>
  <si>
    <t xml:space="preserve">     小型水库移民扶助基金收入</t>
  </si>
  <si>
    <t xml:space="preserve">     国家重大水利工程建设基金收入</t>
  </si>
  <si>
    <t xml:space="preserve">         南水北调工程建设资金</t>
  </si>
  <si>
    <t xml:space="preserve">         三峡工程后续工作资金</t>
  </si>
  <si>
    <t xml:space="preserve">         省级重大水利工程建设资金</t>
  </si>
  <si>
    <t xml:space="preserve">     车辆通行费</t>
  </si>
  <si>
    <t xml:space="preserve">     核电站乏燃料处理处置基金收入</t>
  </si>
  <si>
    <t xml:space="preserve">     可再生能源电价附加收入</t>
  </si>
  <si>
    <t xml:space="preserve">     船舶油污损害赔偿基金收入</t>
  </si>
  <si>
    <t xml:space="preserve">     废弃电器电子产品处理基金收入</t>
  </si>
  <si>
    <t xml:space="preserve">     污水处理费收入</t>
  </si>
  <si>
    <t xml:space="preserve">     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</si>
  <si>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</si>
  <si>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</si>
  <si>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</si>
  <si>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</si>
  <si>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</si>
  <si>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</si>
  <si>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</si>
  <si>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 xml:space="preserve">     其他政府性基金收入</t>
  </si>
  <si>
    <t xml:space="preserve">  专项债券对应项目专项收入</t>
  </si>
  <si>
    <t xml:space="preserve">     海南省高等级公路车辆通行附加费专项债务对应项目专项收入</t>
  </si>
  <si>
    <t xml:space="preserve">     港口建设费专项债务对应项目专项收入</t>
  </si>
  <si>
    <t xml:space="preserve">     国家电影事业发展专项资金专项债务对应项目专项收入</t>
  </si>
  <si>
    <t xml:space="preserve">     国有土地使用权出让金专项债务对应项目专项收入</t>
  </si>
  <si>
    <t xml:space="preserve">         土地储备专项债券对应项目专项收入</t>
  </si>
  <si>
    <t xml:space="preserve">         棚户区改造专项债券对应项目专项收入</t>
  </si>
  <si>
    <t xml:space="preserve">         其他国有土地使用权出让金专项债务对应项目专项收入</t>
  </si>
  <si>
    <t xml:space="preserve">     国有土地收益基金专项债务对应项目专项收入</t>
  </si>
  <si>
    <t xml:space="preserve">     农业土地开发资金专项债务对应项目专项收入</t>
  </si>
  <si>
    <t xml:space="preserve">     大中型水库库区基金专项债务对应项目专项收入</t>
  </si>
  <si>
    <t xml:space="preserve">     城市基础设施配套费专项债务对应项目专项收入</t>
  </si>
  <si>
    <t xml:space="preserve">     小型水库移民扶助基金专项债务对应项目专项收入</t>
  </si>
  <si>
    <t xml:space="preserve">     国家重大水利工程建设基金专项债务对应项目专项收入</t>
  </si>
  <si>
    <t xml:space="preserve">     车辆通行费专项债务对应项目专项收入</t>
  </si>
  <si>
    <t xml:space="preserve">         政府收费公路专项债券对应项目专项收入</t>
  </si>
  <si>
    <t xml:space="preserve">         其他车辆通行费专项债务对应项目专项收入</t>
  </si>
  <si>
    <t xml:space="preserve">     污水处理费专项债务对应项目专项收入</t>
  </si>
  <si>
    <t xml:space="preserve">     其他政府性基金专项债务对应项目专项收入</t>
  </si>
  <si>
    <t xml:space="preserve">         其他地方自行试点项目收益专项债券对应项目专项收入</t>
  </si>
  <si>
    <t xml:space="preserve">         其他政府性基金专项债务对应项目专项收入</t>
  </si>
  <si>
    <t>国有资本经营预算收入合计</t>
  </si>
  <si>
    <t xml:space="preserve">  利润收入</t>
  </si>
  <si>
    <t xml:space="preserve">     烟草企业利润收入</t>
  </si>
  <si>
    <t xml:space="preserve">     石油石化企业利润收入</t>
  </si>
  <si>
    <t xml:space="preserve">     电力企业利润收入</t>
  </si>
  <si>
    <t xml:space="preserve">     电信企业利润收入</t>
  </si>
  <si>
    <t xml:space="preserve">     煤炭企业利润收入</t>
  </si>
  <si>
    <t xml:space="preserve">     有色冶金采掘企业利润收入</t>
  </si>
  <si>
    <t xml:space="preserve">     钢铁企业利润收入</t>
  </si>
  <si>
    <t xml:space="preserve">     化工企业利润收入</t>
  </si>
  <si>
    <t xml:space="preserve">     运输企业利润收入</t>
  </si>
  <si>
    <t xml:space="preserve">     电子企业利润收入</t>
  </si>
  <si>
    <t xml:space="preserve">     机械企业利润收入</t>
  </si>
  <si>
    <t xml:space="preserve">     投资服务企业利润收入</t>
  </si>
  <si>
    <t xml:space="preserve">     纺织轻工企业利润收入</t>
  </si>
  <si>
    <t xml:space="preserve">     贸易企业利润收入</t>
  </si>
  <si>
    <t xml:space="preserve">     建筑施工企业利润收入</t>
  </si>
  <si>
    <t xml:space="preserve">     房地产企业利润收入</t>
  </si>
  <si>
    <t xml:space="preserve">     建材企业利润收入</t>
  </si>
  <si>
    <t xml:space="preserve">     境外企业利润收入</t>
  </si>
  <si>
    <t xml:space="preserve">     对外合作企业利润收入</t>
  </si>
  <si>
    <t xml:space="preserve">     医药企业利润收入</t>
  </si>
  <si>
    <t xml:space="preserve">     农林牧渔企业利润收入</t>
  </si>
  <si>
    <t xml:space="preserve">     邮政企业利润收入</t>
  </si>
  <si>
    <t xml:space="preserve">     军工企业利润收入</t>
  </si>
  <si>
    <t xml:space="preserve">     转制科研院所利润收入</t>
  </si>
  <si>
    <t xml:space="preserve">     地质勘查企业利润收入</t>
  </si>
  <si>
    <t xml:space="preserve">     卫生体育福利企业利润收入</t>
  </si>
  <si>
    <t xml:space="preserve">     教育文化广播企业利润收入</t>
  </si>
  <si>
    <t xml:space="preserve">     科学研究企业利润收入</t>
  </si>
  <si>
    <t xml:space="preserve">     机关社团所属企业利润收入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</si>
  <si>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</si>
  <si>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</si>
  <si>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</si>
  <si>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</si>
  <si>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</si>
  <si>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</si>
  <si>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</si>
  <si>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</si>
  <si>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</si>
  <si>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</si>
  <si>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</si>
  <si>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</si>
  <si>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</si>
  <si>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</si>
  <si>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</si>
  <si>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</si>
  <si>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</si>
  <si>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</si>
  <si>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债务收入</t>
  </si>
  <si>
    <t xml:space="preserve">   中央政府债务收入</t>
  </si>
  <si>
    <t xml:space="preserve">     中央政府国内债务收入</t>
  </si>
  <si>
    <t xml:space="preserve">     中央政府国外债务收入</t>
  </si>
  <si>
    <t xml:space="preserve">        中央政府境外发行主权债券收入</t>
  </si>
  <si>
    <t xml:space="preserve">        中央政府向外国政府借款收入</t>
  </si>
  <si>
    <t xml:space="preserve">        中央政府向国际组织借款收入</t>
  </si>
  <si>
    <t xml:space="preserve">        中央政府其他国外借款收入</t>
  </si>
  <si>
    <t xml:space="preserve">   地方政府债务收入</t>
  </si>
  <si>
    <t xml:space="preserve">     一般债务收入</t>
  </si>
  <si>
    <t xml:space="preserve">        地方政府一般债券收入</t>
  </si>
  <si>
    <t xml:space="preserve">        地方政府向外国政府借款收入</t>
  </si>
  <si>
    <t xml:space="preserve">        地方政府向国际组织借款收入</t>
  </si>
  <si>
    <t xml:space="preserve">        地方政府其他一般债务收入</t>
  </si>
  <si>
    <t xml:space="preserve">     专项债务收入</t>
  </si>
  <si>
    <t xml:space="preserve">        海南省高等级公路车辆通行附加费债务收入</t>
  </si>
  <si>
    <t xml:space="preserve">        港口建设费债务收入</t>
  </si>
  <si>
    <t xml:space="preserve">        国家电影事业发展专项资金债务收入</t>
  </si>
  <si>
    <t xml:space="preserve">        国有土地使用权出让金债务收入</t>
  </si>
  <si>
    <t xml:space="preserve">        国有土地收益基金债务收入</t>
  </si>
  <si>
    <t xml:space="preserve">        农业土地开发资金债务收入</t>
  </si>
  <si>
    <t xml:space="preserve">        大中型水库库区基金债务收入</t>
  </si>
  <si>
    <t xml:space="preserve">        城市基础设施配套费债务收入</t>
  </si>
  <si>
    <t xml:space="preserve">        小型水库移民扶助基金债务收入</t>
  </si>
  <si>
    <t xml:space="preserve">        国家重大水利工程建设基金债务收入</t>
  </si>
  <si>
    <t xml:space="preserve">        车辆通行费债务收入</t>
  </si>
  <si>
    <t xml:space="preserve">        污水处理费债务收入</t>
  </si>
  <si>
    <t xml:space="preserve">        土地储备专项债券收入</t>
  </si>
  <si>
    <t xml:space="preserve">        政府收费公路专项债券收入</t>
  </si>
  <si>
    <t xml:space="preserve">        棚户区改造专项债券收入</t>
  </si>
  <si>
    <t xml:space="preserve">        其他地方自行试点项目收益专项债券收入</t>
  </si>
  <si>
    <t xml:space="preserve">        其他政府性基金债务收入</t>
  </si>
  <si>
    <t>附表:(填报说明另发)</t>
  </si>
  <si>
    <t>科目1</t>
  </si>
  <si>
    <t>科目2</t>
  </si>
  <si>
    <t>科目3</t>
  </si>
  <si>
    <t>科目4</t>
  </si>
  <si>
    <t>科目5</t>
  </si>
  <si>
    <t>科目6</t>
  </si>
  <si>
    <t>科目7</t>
  </si>
  <si>
    <t>科目8</t>
  </si>
  <si>
    <t>科目9</t>
  </si>
  <si>
    <t>科目10</t>
  </si>
  <si>
    <t>科目11</t>
  </si>
  <si>
    <t>科目12</t>
  </si>
  <si>
    <t>科目13</t>
  </si>
  <si>
    <t>科目14</t>
  </si>
  <si>
    <t>科目15</t>
  </si>
  <si>
    <t>科目16</t>
  </si>
  <si>
    <t>科目17</t>
  </si>
  <si>
    <t>科目18</t>
  </si>
  <si>
    <t>科目19</t>
  </si>
  <si>
    <t>科目20</t>
  </si>
  <si>
    <t>科目21</t>
  </si>
  <si>
    <t>科目22</t>
  </si>
  <si>
    <t>科目23</t>
  </si>
  <si>
    <t>科目24</t>
  </si>
  <si>
    <t>科目25</t>
  </si>
  <si>
    <t>科目26</t>
  </si>
  <si>
    <t>科目27</t>
  </si>
  <si>
    <t>科目28</t>
  </si>
  <si>
    <t>科目29</t>
  </si>
  <si>
    <t>科目30</t>
  </si>
  <si>
    <t>表三</t>
  </si>
  <si>
    <t>单位:万元</t>
  </si>
  <si>
    <t>一、一般公共服务支出</t>
  </si>
  <si>
    <t xml:space="preserve">   人大事务</t>
  </si>
  <si>
    <t xml:space="preserve">  人大事务</t>
  </si>
  <si>
    <t xml:space="preserve">     行政运行</t>
  </si>
  <si>
    <t xml:space="preserve">    行政运行</t>
  </si>
  <si>
    <t xml:space="preserve">  一般公共服务支出</t>
  </si>
  <si>
    <t xml:space="preserve">     一般行政管理事务</t>
  </si>
  <si>
    <t xml:space="preserve">    一般行政管理事务</t>
  </si>
  <si>
    <t xml:space="preserve">    人大事务</t>
  </si>
  <si>
    <t xml:space="preserve">     机关服务</t>
  </si>
  <si>
    <t xml:space="preserve">    机关服务</t>
  </si>
  <si>
    <t xml:space="preserve">      行政运行</t>
  </si>
  <si>
    <t xml:space="preserve">     人大会议</t>
  </si>
  <si>
    <t xml:space="preserve">    人大会议</t>
  </si>
  <si>
    <t xml:space="preserve">      一般行政管理事务</t>
  </si>
  <si>
    <t xml:space="preserve">     人大立法</t>
  </si>
  <si>
    <t xml:space="preserve">    人大立法</t>
  </si>
  <si>
    <t xml:space="preserve">      机关服务</t>
  </si>
  <si>
    <t xml:space="preserve">     人大监督</t>
  </si>
  <si>
    <t xml:space="preserve">    人大监督</t>
  </si>
  <si>
    <t xml:space="preserve">      人大会议</t>
  </si>
  <si>
    <t xml:space="preserve">     人大代表履职能力提升</t>
  </si>
  <si>
    <t xml:space="preserve">    人大代表履职能力提升</t>
  </si>
  <si>
    <t xml:space="preserve">      人大立法</t>
  </si>
  <si>
    <t xml:space="preserve">     代表工作</t>
  </si>
  <si>
    <t xml:space="preserve">    代表工作</t>
  </si>
  <si>
    <t xml:space="preserve">      人大监督</t>
  </si>
  <si>
    <t xml:space="preserve">     人大信访工作</t>
  </si>
  <si>
    <t xml:space="preserve">    人大信访工作</t>
  </si>
  <si>
    <t xml:space="preserve">      人大代表履职能力提升</t>
  </si>
  <si>
    <t xml:space="preserve">     事业运行</t>
  </si>
  <si>
    <t xml:space="preserve">    事业运行</t>
  </si>
  <si>
    <t xml:space="preserve">      代表工作</t>
  </si>
  <si>
    <t xml:space="preserve">     其他人大事务支出</t>
  </si>
  <si>
    <t xml:space="preserve">    其他人大事务支出</t>
  </si>
  <si>
    <t xml:space="preserve">      人大信访工作</t>
  </si>
  <si>
    <t xml:space="preserve">   政协事务</t>
  </si>
  <si>
    <t xml:space="preserve">  政协事务</t>
  </si>
  <si>
    <t xml:space="preserve">      事业运行</t>
  </si>
  <si>
    <t xml:space="preserve">      其他人大事务支出</t>
  </si>
  <si>
    <t xml:space="preserve">    政协事务</t>
  </si>
  <si>
    <t xml:space="preserve">     政协会议</t>
  </si>
  <si>
    <t xml:space="preserve">    政协会议</t>
  </si>
  <si>
    <t xml:space="preserve">     委员视察</t>
  </si>
  <si>
    <t xml:space="preserve">    委员视察</t>
  </si>
  <si>
    <t xml:space="preserve">     参政议政</t>
  </si>
  <si>
    <t xml:space="preserve">    参政议政</t>
  </si>
  <si>
    <t xml:space="preserve">      政协会议</t>
  </si>
  <si>
    <t xml:space="preserve">      委员视察</t>
  </si>
  <si>
    <t xml:space="preserve">     其他政协事务支出</t>
  </si>
  <si>
    <t xml:space="preserve">    其他政协事务支出</t>
  </si>
  <si>
    <t xml:space="preserve">      参政议政</t>
  </si>
  <si>
    <t xml:space="preserve">   政府办公厅(室)及相关机构事务</t>
  </si>
  <si>
    <t xml:space="preserve">  政府办公厅(室)及相关机构事务</t>
  </si>
  <si>
    <t xml:space="preserve">      其他政协事务支出</t>
  </si>
  <si>
    <t xml:space="preserve">    政府办公厅(室)及相关机构事务</t>
  </si>
  <si>
    <t xml:space="preserve">     专项服务</t>
  </si>
  <si>
    <t xml:space="preserve">    专项服务</t>
  </si>
  <si>
    <t xml:space="preserve">     专项业务活动</t>
  </si>
  <si>
    <t xml:space="preserve">    专项业务活动</t>
  </si>
  <si>
    <t xml:space="preserve">     政务公开审批</t>
  </si>
  <si>
    <t xml:space="preserve">    政务公开审批</t>
  </si>
  <si>
    <t xml:space="preserve">      专项服务</t>
  </si>
  <si>
    <t xml:space="preserve">     信访事务</t>
  </si>
  <si>
    <t xml:space="preserve">    法制建设</t>
  </si>
  <si>
    <t xml:space="preserve">      专项业务活动</t>
  </si>
  <si>
    <t xml:space="preserve">     参事事务</t>
  </si>
  <si>
    <t xml:space="preserve">    信访事务</t>
  </si>
  <si>
    <t xml:space="preserve">      政务公开审批</t>
  </si>
  <si>
    <t xml:space="preserve">    参事事务</t>
  </si>
  <si>
    <t xml:space="preserve">      信访事务</t>
  </si>
  <si>
    <t xml:space="preserve">     其他政府办公厅（室）及相关机构事务支出</t>
  </si>
  <si>
    <t xml:space="preserve">      参事事务</t>
  </si>
  <si>
    <t xml:space="preserve">   发展与改革事务</t>
  </si>
  <si>
    <t xml:space="preserve">    其他政府办公厅(室)及相关机构事务支出</t>
  </si>
  <si>
    <t xml:space="preserve">  发展与改革事务</t>
  </si>
  <si>
    <t xml:space="preserve">      其他政府办公厅(室)及相关机构事务支出</t>
  </si>
  <si>
    <t xml:space="preserve">    发展与改革事务</t>
  </si>
  <si>
    <t xml:space="preserve">     战略规划与实施</t>
  </si>
  <si>
    <t xml:space="preserve">     日常经济运行调节</t>
  </si>
  <si>
    <t xml:space="preserve">    战略规划与实施</t>
  </si>
  <si>
    <t xml:space="preserve">     社会事业发展规划</t>
  </si>
  <si>
    <t xml:space="preserve">    日常经济运行调节</t>
  </si>
  <si>
    <t xml:space="preserve">      战略规划与实施</t>
  </si>
  <si>
    <t xml:space="preserve">     经济体制改革研究</t>
  </si>
  <si>
    <t xml:space="preserve">    社会事业发展规划</t>
  </si>
  <si>
    <t xml:space="preserve">      日常经济运行调节</t>
  </si>
  <si>
    <t xml:space="preserve">     物价管理</t>
  </si>
  <si>
    <t xml:space="preserve">    经济体制改革研究</t>
  </si>
  <si>
    <t xml:space="preserve">      社会事业发展规划</t>
  </si>
  <si>
    <t xml:space="preserve">     应对气象变化管理事务</t>
  </si>
  <si>
    <t xml:space="preserve">    物价管理</t>
  </si>
  <si>
    <t xml:space="preserve">      经济体制改革研究</t>
  </si>
  <si>
    <t xml:space="preserve">    应对气候变化管理事务</t>
  </si>
  <si>
    <t xml:space="preserve">      物价管理</t>
  </si>
  <si>
    <t xml:space="preserve">     其他发展与改革事务支出</t>
  </si>
  <si>
    <t xml:space="preserve">   统计信息事务</t>
  </si>
  <si>
    <t xml:space="preserve">    其他发展与改革事务支出</t>
  </si>
  <si>
    <t xml:space="preserve">      其他发展与改革事务支出</t>
  </si>
  <si>
    <t xml:space="preserve">  统计信息事务</t>
  </si>
  <si>
    <t xml:space="preserve">    统计信息事务</t>
  </si>
  <si>
    <t xml:space="preserve">     信息事务</t>
  </si>
  <si>
    <t xml:space="preserve">     专项统计业务</t>
  </si>
  <si>
    <t xml:space="preserve">    信息事务</t>
  </si>
  <si>
    <t xml:space="preserve">      信息事务</t>
  </si>
  <si>
    <t xml:space="preserve">     统计管理</t>
  </si>
  <si>
    <t xml:space="preserve">    专项统计业务</t>
  </si>
  <si>
    <t xml:space="preserve">      专项统计业务</t>
  </si>
  <si>
    <t xml:space="preserve">     专项普查活动</t>
  </si>
  <si>
    <t xml:space="preserve">    统计管理</t>
  </si>
  <si>
    <t xml:space="preserve">      统计管理</t>
  </si>
  <si>
    <t xml:space="preserve">     统计抽样调查</t>
  </si>
  <si>
    <t xml:space="preserve">    专项普查活动</t>
  </si>
  <si>
    <t xml:space="preserve">      专项普查活动</t>
  </si>
  <si>
    <t xml:space="preserve">    统计抽样调查</t>
  </si>
  <si>
    <t xml:space="preserve">      统计抽样调查</t>
  </si>
  <si>
    <t xml:space="preserve">     其他统计信息事务支出</t>
  </si>
  <si>
    <t xml:space="preserve">   财政事务</t>
  </si>
  <si>
    <t xml:space="preserve">    其他统计信息事务支出</t>
  </si>
  <si>
    <t xml:space="preserve">      其他统计信息事务支出</t>
  </si>
  <si>
    <t xml:space="preserve">  财政事务</t>
  </si>
  <si>
    <t xml:space="preserve">    财政事务</t>
  </si>
  <si>
    <t xml:space="preserve">     预算改革业务</t>
  </si>
  <si>
    <t xml:space="preserve">     财政国库业务</t>
  </si>
  <si>
    <t xml:space="preserve">    预算改革业务</t>
  </si>
  <si>
    <t xml:space="preserve">      预算改革业务</t>
  </si>
  <si>
    <t xml:space="preserve">     财政监察</t>
  </si>
  <si>
    <t xml:space="preserve">    财政国库业务</t>
  </si>
  <si>
    <t xml:space="preserve">      财政国库业务</t>
  </si>
  <si>
    <t xml:space="preserve">     信息化建设</t>
  </si>
  <si>
    <t xml:space="preserve">    财政监察</t>
  </si>
  <si>
    <t xml:space="preserve">      财政监察</t>
  </si>
  <si>
    <t xml:space="preserve">     财政委托业务支出</t>
  </si>
  <si>
    <t xml:space="preserve">    信息化建设</t>
  </si>
  <si>
    <t xml:space="preserve">      信息化建设</t>
  </si>
  <si>
    <t xml:space="preserve">    财政委托业务支出</t>
  </si>
  <si>
    <t xml:space="preserve">      财政委托业务支出</t>
  </si>
  <si>
    <t xml:space="preserve">     其他财政事务支出</t>
  </si>
  <si>
    <t xml:space="preserve">   税收事务</t>
  </si>
  <si>
    <t xml:space="preserve">    其他财政事务支出</t>
  </si>
  <si>
    <t xml:space="preserve">      其他财政事务支出</t>
  </si>
  <si>
    <t xml:space="preserve">  税收事务</t>
  </si>
  <si>
    <t xml:space="preserve">    税收事务</t>
  </si>
  <si>
    <t xml:space="preserve">     税务办案</t>
  </si>
  <si>
    <t xml:space="preserve">     税务登记证及发票管理</t>
  </si>
  <si>
    <t xml:space="preserve">    税务办案</t>
  </si>
  <si>
    <t xml:space="preserve">      税务办案</t>
  </si>
  <si>
    <t xml:space="preserve">     代扣代收代征税款手续费</t>
  </si>
  <si>
    <t xml:space="preserve">    税务登记证及发票管理</t>
  </si>
  <si>
    <t xml:space="preserve">      税务登记证及发票管理</t>
  </si>
  <si>
    <t xml:space="preserve">     税务宣传</t>
  </si>
  <si>
    <t xml:space="preserve">    代扣代收代征税款手续费</t>
  </si>
  <si>
    <t xml:space="preserve">      代扣代收代征税款手续费</t>
  </si>
  <si>
    <t xml:space="preserve">     协税护税</t>
  </si>
  <si>
    <t xml:space="preserve">    税务宣传</t>
  </si>
  <si>
    <t xml:space="preserve">      税务宣传</t>
  </si>
  <si>
    <t xml:space="preserve">    协税护税</t>
  </si>
  <si>
    <t xml:space="preserve">      协税护税</t>
  </si>
  <si>
    <t xml:space="preserve">     其他税收事务支出</t>
  </si>
  <si>
    <t xml:space="preserve">   审计事务</t>
  </si>
  <si>
    <t xml:space="preserve">    其他税收事务支出</t>
  </si>
  <si>
    <t xml:space="preserve">      其他税收事务支出</t>
  </si>
  <si>
    <t xml:space="preserve">  审计事务</t>
  </si>
  <si>
    <t xml:space="preserve">    审计事务</t>
  </si>
  <si>
    <t xml:space="preserve">     审计业务</t>
  </si>
  <si>
    <t xml:space="preserve">     审计管理</t>
  </si>
  <si>
    <t xml:space="preserve">    审计业务</t>
  </si>
  <si>
    <t xml:space="preserve">      审计业务</t>
  </si>
  <si>
    <t xml:space="preserve">    审计管理</t>
  </si>
  <si>
    <t xml:space="preserve">      审计管理</t>
  </si>
  <si>
    <t xml:space="preserve">     其他审计事务支出</t>
  </si>
  <si>
    <t xml:space="preserve">   海关事务</t>
  </si>
  <si>
    <t xml:space="preserve">    其他审计事务支出</t>
  </si>
  <si>
    <t xml:space="preserve">      其他审计事务支出</t>
  </si>
  <si>
    <t xml:space="preserve">  海关事务</t>
  </si>
  <si>
    <t xml:space="preserve">    海关事务</t>
  </si>
  <si>
    <t xml:space="preserve">     收费业务</t>
  </si>
  <si>
    <t xml:space="preserve">     缉私办案</t>
  </si>
  <si>
    <t xml:space="preserve">    收费业务</t>
  </si>
  <si>
    <t xml:space="preserve">      缉私办案</t>
  </si>
  <si>
    <t xml:space="preserve">     口岸管理</t>
  </si>
  <si>
    <t xml:space="preserve">    缉私办案</t>
  </si>
  <si>
    <t xml:space="preserve">      口岸管理</t>
  </si>
  <si>
    <t xml:space="preserve">    口岸电子执法系统建设与维护</t>
  </si>
  <si>
    <t xml:space="preserve">     海关关务</t>
  </si>
  <si>
    <t xml:space="preserve">      海关关务</t>
  </si>
  <si>
    <t xml:space="preserve">     关税征管</t>
  </si>
  <si>
    <t xml:space="preserve">      关税征管</t>
  </si>
  <si>
    <t xml:space="preserve">     海关监管</t>
  </si>
  <si>
    <t xml:space="preserve">    其他海关事务支出</t>
  </si>
  <si>
    <t xml:space="preserve">      海关监管</t>
  </si>
  <si>
    <t xml:space="preserve">     检验免疫</t>
  </si>
  <si>
    <t xml:space="preserve">  人力资源事务</t>
  </si>
  <si>
    <t xml:space="preserve">      检验检疫</t>
  </si>
  <si>
    <t xml:space="preserve">     其他海关事务支出</t>
  </si>
  <si>
    <t xml:space="preserve">      其他海关事务支出</t>
  </si>
  <si>
    <t xml:space="preserve">   人力资源事务</t>
  </si>
  <si>
    <t xml:space="preserve">    人力资源事务</t>
  </si>
  <si>
    <t xml:space="preserve">    政府特殊津贴</t>
  </si>
  <si>
    <t xml:space="preserve">    资助留学回国人员</t>
  </si>
  <si>
    <t xml:space="preserve">    军队转业干部安置</t>
  </si>
  <si>
    <t xml:space="preserve">     政府特殊津贴</t>
  </si>
  <si>
    <t xml:space="preserve">    博士后日常经费</t>
  </si>
  <si>
    <t xml:space="preserve">      政府特殊津贴</t>
  </si>
  <si>
    <t xml:space="preserve">     资助留学回国人员</t>
  </si>
  <si>
    <t xml:space="preserve">    引进人才费用</t>
  </si>
  <si>
    <t xml:space="preserve">      资助留学回国人员</t>
  </si>
  <si>
    <t xml:space="preserve">     军队转业干部安置</t>
  </si>
  <si>
    <t xml:space="preserve">    公务员考核</t>
  </si>
  <si>
    <t xml:space="preserve">      博士后日常经费</t>
  </si>
  <si>
    <t xml:space="preserve">     博士后日常经费</t>
  </si>
  <si>
    <t xml:space="preserve">    公务员履职能力提升</t>
  </si>
  <si>
    <t xml:space="preserve">      引进人才费用</t>
  </si>
  <si>
    <t xml:space="preserve">     引进人才费用</t>
  </si>
  <si>
    <t xml:space="preserve">    公务员招考</t>
  </si>
  <si>
    <t xml:space="preserve">     公务员履职能力提升</t>
  </si>
  <si>
    <t xml:space="preserve">    公务员综合管理</t>
  </si>
  <si>
    <t xml:space="preserve">      其他人力资源事务支出</t>
  </si>
  <si>
    <t xml:space="preserve">    纪检监察事务</t>
  </si>
  <si>
    <t xml:space="preserve">     其他人力资源事务支出</t>
  </si>
  <si>
    <t xml:space="preserve">    其他人力资源事务支出</t>
  </si>
  <si>
    <t xml:space="preserve">   纪检监察事务</t>
  </si>
  <si>
    <t xml:space="preserve">  纪检监察事务</t>
  </si>
  <si>
    <t xml:space="preserve">      大案要案查处</t>
  </si>
  <si>
    <t xml:space="preserve">      派驻派出机构</t>
  </si>
  <si>
    <t xml:space="preserve">     大案要案查处</t>
  </si>
  <si>
    <t xml:space="preserve">    大案要案查处</t>
  </si>
  <si>
    <t xml:space="preserve">      中央巡视</t>
  </si>
  <si>
    <t xml:space="preserve">     派驻派出机构</t>
  </si>
  <si>
    <t xml:space="preserve">    派驻派出机构</t>
  </si>
  <si>
    <t xml:space="preserve">     中央巡视</t>
  </si>
  <si>
    <t xml:space="preserve">    中央巡视</t>
  </si>
  <si>
    <t xml:space="preserve">      其他纪检监察事务支出</t>
  </si>
  <si>
    <t xml:space="preserve">    商贸事务</t>
  </si>
  <si>
    <t xml:space="preserve">     其他纪检监察事务支出</t>
  </si>
  <si>
    <t xml:space="preserve">    其他纪检监察事务支出</t>
  </si>
  <si>
    <t xml:space="preserve">   商贸事务</t>
  </si>
  <si>
    <t xml:space="preserve">  商贸事务</t>
  </si>
  <si>
    <t xml:space="preserve">      对外贸易管理</t>
  </si>
  <si>
    <t xml:space="preserve">      国际经济合作</t>
  </si>
  <si>
    <t xml:space="preserve">     对外贸易管理</t>
  </si>
  <si>
    <t xml:space="preserve">    对外贸易管理</t>
  </si>
  <si>
    <t xml:space="preserve">      外资管理</t>
  </si>
  <si>
    <t xml:space="preserve">     国际经济合作</t>
  </si>
  <si>
    <t xml:space="preserve">    国际经济合作</t>
  </si>
  <si>
    <t xml:space="preserve">      国内贸易管理</t>
  </si>
  <si>
    <t xml:space="preserve">     外资管理</t>
  </si>
  <si>
    <t xml:space="preserve">    外资管理</t>
  </si>
  <si>
    <t xml:space="preserve">      招商引资</t>
  </si>
  <si>
    <t xml:space="preserve">     国内贸易管理</t>
  </si>
  <si>
    <t xml:space="preserve">    国内贸易管理</t>
  </si>
  <si>
    <t xml:space="preserve">     招商引资</t>
  </si>
  <si>
    <t xml:space="preserve">    招商引资</t>
  </si>
  <si>
    <t xml:space="preserve">      其他商贸事务支出</t>
  </si>
  <si>
    <t xml:space="preserve">    知识产权事务</t>
  </si>
  <si>
    <t xml:space="preserve">     其他商贸事务支出</t>
  </si>
  <si>
    <t xml:space="preserve">    其他商贸事务支出</t>
  </si>
  <si>
    <t xml:space="preserve">   知识产权事务</t>
  </si>
  <si>
    <t xml:space="preserve">  知识产权事务</t>
  </si>
  <si>
    <t xml:space="preserve">      专利审批</t>
  </si>
  <si>
    <t xml:space="preserve">      国家知识产权战略</t>
  </si>
  <si>
    <t xml:space="preserve">     专利审批</t>
  </si>
  <si>
    <t xml:space="preserve">    专利审批</t>
  </si>
  <si>
    <t xml:space="preserve">      专利试点和产业化推进</t>
  </si>
  <si>
    <t xml:space="preserve">     国家知识产权战略</t>
  </si>
  <si>
    <t xml:space="preserve">    国家知识产权战略</t>
  </si>
  <si>
    <t xml:space="preserve">      专利执法</t>
  </si>
  <si>
    <t xml:space="preserve">     专利试点和产业化推进</t>
  </si>
  <si>
    <t xml:space="preserve">    专利试点和产业化推进</t>
  </si>
  <si>
    <t xml:space="preserve">      国际组织专项活动</t>
  </si>
  <si>
    <t xml:space="preserve">     专利执法</t>
  </si>
  <si>
    <t xml:space="preserve">    专利执法</t>
  </si>
  <si>
    <t xml:space="preserve">      知识产权宏观管理</t>
  </si>
  <si>
    <t xml:space="preserve">     国际组织专项活动</t>
  </si>
  <si>
    <t xml:space="preserve">    国际组织专项活动</t>
  </si>
  <si>
    <t xml:space="preserve">      商标管理</t>
  </si>
  <si>
    <t xml:space="preserve">     知识产权宏观管理</t>
  </si>
  <si>
    <t xml:space="preserve">    知识产权宏观管理</t>
  </si>
  <si>
    <t xml:space="preserve">      原产地地理标志管理</t>
  </si>
  <si>
    <t xml:space="preserve">     商标管理</t>
  </si>
  <si>
    <t xml:space="preserve">     原产地地理标志管理</t>
  </si>
  <si>
    <t xml:space="preserve">    其他知识产权事务支出</t>
  </si>
  <si>
    <t xml:space="preserve">      其他知识产权事务支出</t>
  </si>
  <si>
    <t xml:space="preserve">  工商行政管理事务</t>
  </si>
  <si>
    <t xml:space="preserve">    民族事务</t>
  </si>
  <si>
    <t xml:space="preserve">     其他知识产权事务支出</t>
  </si>
  <si>
    <t xml:space="preserve">   工商行政管理事务</t>
  </si>
  <si>
    <t xml:space="preserve">    工商行政管理专项</t>
  </si>
  <si>
    <t xml:space="preserve">      民族工作专项</t>
  </si>
  <si>
    <t xml:space="preserve">     其他工商行政管理事务支出</t>
  </si>
  <si>
    <t xml:space="preserve">    执法办案专项</t>
  </si>
  <si>
    <t xml:space="preserve">   民族事务</t>
  </si>
  <si>
    <t xml:space="preserve">    消费者权益保护</t>
  </si>
  <si>
    <t xml:space="preserve">      其他民族事务支出</t>
  </si>
  <si>
    <t xml:space="preserve">    港澳台事务</t>
  </si>
  <si>
    <t xml:space="preserve">    其他工商行政管理事务支出</t>
  </si>
  <si>
    <t xml:space="preserve">     民族工作专项</t>
  </si>
  <si>
    <t xml:space="preserve">  质量技术监督与检验检疫事务</t>
  </si>
  <si>
    <t xml:space="preserve">      港澳事务</t>
  </si>
  <si>
    <t xml:space="preserve">     其他民族事务支出</t>
  </si>
  <si>
    <t xml:space="preserve">      台湾事务</t>
  </si>
  <si>
    <t xml:space="preserve">   宗教事务</t>
  </si>
  <si>
    <t xml:space="preserve">    出入境检验检疫行政执法和业务管理</t>
  </si>
  <si>
    <t xml:space="preserve">      其他港澳台事务支出</t>
  </si>
  <si>
    <t xml:space="preserve">   港澳台事务</t>
  </si>
  <si>
    <t xml:space="preserve">    出入境检验检疫技术支持</t>
  </si>
  <si>
    <t xml:space="preserve">    档案事务</t>
  </si>
  <si>
    <t xml:space="preserve">    质量技术监督行政执法及业务管理</t>
  </si>
  <si>
    <t xml:space="preserve">    质量技术监督技术支持</t>
  </si>
  <si>
    <t xml:space="preserve">    认证认可监督管理</t>
  </si>
  <si>
    <t xml:space="preserve">     港澳事务</t>
  </si>
  <si>
    <t xml:space="preserve">    标准化管理</t>
  </si>
  <si>
    <t xml:space="preserve">      档案馆</t>
  </si>
  <si>
    <t xml:space="preserve">     台湾事务</t>
  </si>
  <si>
    <t xml:space="preserve">      其他档案事务支出</t>
  </si>
  <si>
    <t xml:space="preserve">     华侨事务</t>
  </si>
  <si>
    <t xml:space="preserve">    民主党派及工商联事务</t>
  </si>
  <si>
    <t xml:space="preserve">    其他质量技术监督与检验检疫事务支出</t>
  </si>
  <si>
    <t xml:space="preserve">     其他港澳台事务支出</t>
  </si>
  <si>
    <t xml:space="preserve">  民族事务</t>
  </si>
  <si>
    <t xml:space="preserve">   档案事务</t>
  </si>
  <si>
    <t xml:space="preserve">    民族工作专项</t>
  </si>
  <si>
    <t xml:space="preserve">      其他民主党派及工商联事务支出</t>
  </si>
  <si>
    <t xml:space="preserve">     档案馆</t>
  </si>
  <si>
    <t xml:space="preserve">    群众团体事务</t>
  </si>
  <si>
    <t xml:space="preserve">     其他档案事务支出</t>
  </si>
  <si>
    <t xml:space="preserve">    其他民族事务支出</t>
  </si>
  <si>
    <t xml:space="preserve">   民主党派及工商联事务</t>
  </si>
  <si>
    <t xml:space="preserve">  宗教事务</t>
  </si>
  <si>
    <t xml:space="preserve">      工会事务</t>
  </si>
  <si>
    <t xml:space="preserve">    宗教工作专项</t>
  </si>
  <si>
    <t xml:space="preserve">      其他群众团体事务支出</t>
  </si>
  <si>
    <t xml:space="preserve">    党委办公厅(室)及相关机构事务</t>
  </si>
  <si>
    <t xml:space="preserve">     其他民主党派及工商联事务支出</t>
  </si>
  <si>
    <t xml:space="preserve">    其他宗教事务支出</t>
  </si>
  <si>
    <t xml:space="preserve">   群众团体事务</t>
  </si>
  <si>
    <t xml:space="preserve">  港澳台侨事务</t>
  </si>
  <si>
    <t xml:space="preserve">      专项业务</t>
  </si>
  <si>
    <t xml:space="preserve">     工会服务</t>
  </si>
  <si>
    <t xml:space="preserve">    港澳事务</t>
  </si>
  <si>
    <t xml:space="preserve">      其他党委办公厅(室)及相关机构事务支出</t>
  </si>
  <si>
    <t xml:space="preserve">    台湾事务</t>
  </si>
  <si>
    <t xml:space="preserve">    组织事务</t>
  </si>
  <si>
    <t xml:space="preserve">     其他群众团体事务支出</t>
  </si>
  <si>
    <t xml:space="preserve">    华侨事务</t>
  </si>
  <si>
    <t xml:space="preserve">   党委办公厅（室）及相关机构事务</t>
  </si>
  <si>
    <t xml:space="preserve">    其他港澳台侨事务支出</t>
  </si>
  <si>
    <t xml:space="preserve">  档案事务</t>
  </si>
  <si>
    <t xml:space="preserve">      公务员事务</t>
  </si>
  <si>
    <t xml:space="preserve">     专项业务</t>
  </si>
  <si>
    <t xml:space="preserve">      其他组织事务支出</t>
  </si>
  <si>
    <t xml:space="preserve">    宣传事务</t>
  </si>
  <si>
    <t xml:space="preserve">     其他党委办公厅（室）及相关机构事务支出</t>
  </si>
  <si>
    <t xml:space="preserve">    档案馆</t>
  </si>
  <si>
    <t xml:space="preserve">   组织事务</t>
  </si>
  <si>
    <t xml:space="preserve">    其他档案事务支出</t>
  </si>
  <si>
    <t xml:space="preserve">  民主党派及工商联事务</t>
  </si>
  <si>
    <t xml:space="preserve">      其他宣传事务支出</t>
  </si>
  <si>
    <t xml:space="preserve">     公务员事务</t>
  </si>
  <si>
    <t xml:space="preserve">    统战事务</t>
  </si>
  <si>
    <t xml:space="preserve">     其他组织事务支出</t>
  </si>
  <si>
    <t xml:space="preserve">   宣传事务</t>
  </si>
  <si>
    <t xml:space="preserve">    其他民主党派及工商联事务支出</t>
  </si>
  <si>
    <t xml:space="preserve">  群众团体事务</t>
  </si>
  <si>
    <t xml:space="preserve">      宗教事务</t>
  </si>
  <si>
    <t xml:space="preserve">      华侨事务</t>
  </si>
  <si>
    <t xml:space="preserve">      其他统战事务支出</t>
  </si>
  <si>
    <t xml:space="preserve">     其他宣传事务支出</t>
  </si>
  <si>
    <t xml:space="preserve">    厂务公开</t>
  </si>
  <si>
    <t xml:space="preserve">    对外联络事务</t>
  </si>
  <si>
    <t xml:space="preserve">   统战事务</t>
  </si>
  <si>
    <t xml:space="preserve">    工会疗养休养</t>
  </si>
  <si>
    <t xml:space="preserve">    其他群众团体事务支出</t>
  </si>
  <si>
    <t xml:space="preserve">  党委办公厅(室)及相关机构事务</t>
  </si>
  <si>
    <t xml:space="preserve">     宗教事务</t>
  </si>
  <si>
    <t xml:space="preserve">      其他对外联络事务支出</t>
  </si>
  <si>
    <t xml:space="preserve">    其他共产党事务支出</t>
  </si>
  <si>
    <t xml:space="preserve">     其他统战事务支出</t>
  </si>
  <si>
    <t xml:space="preserve">    专项业务</t>
  </si>
  <si>
    <t xml:space="preserve">   对外联络事务</t>
  </si>
  <si>
    <t xml:space="preserve">    其他党委办公厅(室)及相关机构事务支出</t>
  </si>
  <si>
    <t xml:space="preserve">  组织事务</t>
  </si>
  <si>
    <t xml:space="preserve">      其他共产党事务支出</t>
  </si>
  <si>
    <t xml:space="preserve">    网信事务</t>
  </si>
  <si>
    <t xml:space="preserve">     其他对外联络事务支出</t>
  </si>
  <si>
    <t xml:space="preserve">   其他共产党事务支出</t>
  </si>
  <si>
    <t xml:space="preserve">    其他组织事务支出</t>
  </si>
  <si>
    <t xml:space="preserve">  宣传事务</t>
  </si>
  <si>
    <t xml:space="preserve">      其他网信事务支出</t>
  </si>
  <si>
    <t xml:space="preserve">    市场监督管理事务</t>
  </si>
  <si>
    <t xml:space="preserve">     其他共产党事务支出</t>
  </si>
  <si>
    <t xml:space="preserve">   网信事务</t>
  </si>
  <si>
    <t xml:space="preserve">    其他宣传事务支出</t>
  </si>
  <si>
    <t xml:space="preserve">      市场监督管理专项</t>
  </si>
  <si>
    <t xml:space="preserve">  统战事务</t>
  </si>
  <si>
    <t xml:space="preserve">      市场监管执法</t>
  </si>
  <si>
    <t xml:space="preserve">      消费者权益保护</t>
  </si>
  <si>
    <t xml:space="preserve">      价格监督检查</t>
  </si>
  <si>
    <t xml:space="preserve">     其他网信事务支出</t>
  </si>
  <si>
    <t xml:space="preserve">   市场监督管理事务</t>
  </si>
  <si>
    <t xml:space="preserve">      市场监督管理技术支持</t>
  </si>
  <si>
    <t xml:space="preserve">    其他统战事务支出</t>
  </si>
  <si>
    <t xml:space="preserve">      认证认可监督管理</t>
  </si>
  <si>
    <t xml:space="preserve">  对外联络事务</t>
  </si>
  <si>
    <t xml:space="preserve">      标准化管理</t>
  </si>
  <si>
    <t xml:space="preserve">      药品事务</t>
  </si>
  <si>
    <t xml:space="preserve">     市场监督管理专项</t>
  </si>
  <si>
    <t xml:space="preserve">      医疗器械事务</t>
  </si>
  <si>
    <t xml:space="preserve">     市场监督执法</t>
  </si>
  <si>
    <t xml:space="preserve">      化妆品事务</t>
  </si>
  <si>
    <t xml:space="preserve">     消费者权益保护</t>
  </si>
  <si>
    <t xml:space="preserve">     价格监督检查</t>
  </si>
  <si>
    <t xml:space="preserve">    其他对外联络事务支出</t>
  </si>
  <si>
    <t xml:space="preserve">      其他市场监督管理事务</t>
  </si>
  <si>
    <t xml:space="preserve">  其他共产党事务支出(款)</t>
  </si>
  <si>
    <t xml:space="preserve">    其他一般公共服务支出</t>
  </si>
  <si>
    <t xml:space="preserve">     市场监督管理技术支持</t>
  </si>
  <si>
    <t xml:space="preserve">      国家赔偿费用支出</t>
  </si>
  <si>
    <t xml:space="preserve">     认证认可监督管理</t>
  </si>
  <si>
    <t xml:space="preserve">      其他一般公共服务支出</t>
  </si>
  <si>
    <t xml:space="preserve">     标准化管理</t>
  </si>
  <si>
    <t xml:space="preserve">  外交支出</t>
  </si>
  <si>
    <t xml:space="preserve">     药品事务</t>
  </si>
  <si>
    <t xml:space="preserve">    外交管理事务</t>
  </si>
  <si>
    <t xml:space="preserve">     医疗器械事务</t>
  </si>
  <si>
    <t xml:space="preserve">    其他共产党事务支出(项)</t>
  </si>
  <si>
    <t xml:space="preserve">     化妆品事务</t>
  </si>
  <si>
    <t xml:space="preserve">  其他一般公共服务支出(款)</t>
  </si>
  <si>
    <t xml:space="preserve">    国家赔偿费用支出</t>
  </si>
  <si>
    <t xml:space="preserve">     其他市场监督管理事务</t>
  </si>
  <si>
    <t xml:space="preserve">    其他一般公共服务支出(项)</t>
  </si>
  <si>
    <t xml:space="preserve">   其他一般公共服务支出</t>
  </si>
  <si>
    <t xml:space="preserve">     国家赔偿费用支出</t>
  </si>
  <si>
    <t xml:space="preserve">  外交管理事务</t>
  </si>
  <si>
    <t xml:space="preserve">      其他外交管理事务支出</t>
  </si>
  <si>
    <t xml:space="preserve">     其他一般公共服务支出</t>
  </si>
  <si>
    <t xml:space="preserve">    驻外机构</t>
  </si>
  <si>
    <t>二、外交支出</t>
  </si>
  <si>
    <t xml:space="preserve">      驻外使领馆(团、处)</t>
  </si>
  <si>
    <t xml:space="preserve">   对外合作与交流</t>
  </si>
  <si>
    <t xml:space="preserve">      其他驻外机构支出</t>
  </si>
  <si>
    <t xml:space="preserve">   其他外交支出</t>
  </si>
  <si>
    <t xml:space="preserve">    对外援助</t>
  </si>
  <si>
    <t>三、国防支出</t>
  </si>
  <si>
    <t xml:space="preserve">      援外优惠贷款贴息</t>
  </si>
  <si>
    <t xml:space="preserve">   国防动员</t>
  </si>
  <si>
    <t xml:space="preserve">    其他外交管理事务支出</t>
  </si>
  <si>
    <t xml:space="preserve">      对外援助</t>
  </si>
  <si>
    <t xml:space="preserve">     兵役征集</t>
  </si>
  <si>
    <t xml:space="preserve">  驻外机构</t>
  </si>
  <si>
    <t xml:space="preserve">    国际组织</t>
  </si>
  <si>
    <t xml:space="preserve">     经济动员</t>
  </si>
  <si>
    <t xml:space="preserve">    驻外使领馆(团、处)</t>
  </si>
  <si>
    <t xml:space="preserve">      国际组织会费</t>
  </si>
  <si>
    <t xml:space="preserve">     人民防空</t>
  </si>
  <si>
    <t xml:space="preserve">    其他驻外机构支出</t>
  </si>
  <si>
    <t xml:space="preserve">      国际组织捐赠</t>
  </si>
  <si>
    <t xml:space="preserve">     交通战备</t>
  </si>
  <si>
    <t xml:space="preserve">  对外援助</t>
  </si>
  <si>
    <t xml:space="preserve">      维和摊款</t>
  </si>
  <si>
    <t xml:space="preserve">     国防教育</t>
  </si>
  <si>
    <t xml:space="preserve">    援外优惠贷款贴息</t>
  </si>
  <si>
    <t xml:space="preserve">      国际组织股金及基金</t>
  </si>
  <si>
    <t xml:space="preserve">     预备役部队</t>
  </si>
  <si>
    <t xml:space="preserve">      其他国际组织支出</t>
  </si>
  <si>
    <t xml:space="preserve">     民兵</t>
  </si>
  <si>
    <t xml:space="preserve">  国际组织</t>
  </si>
  <si>
    <t xml:space="preserve">    对外合作与交流</t>
  </si>
  <si>
    <t xml:space="preserve">     边海防</t>
  </si>
  <si>
    <t xml:space="preserve">    国际组织会费</t>
  </si>
  <si>
    <t xml:space="preserve">      在华国际会议</t>
  </si>
  <si>
    <t xml:space="preserve">     其他国防动员支出</t>
  </si>
  <si>
    <t xml:space="preserve">    国际组织捐赠</t>
  </si>
  <si>
    <t xml:space="preserve">      国际交流活动</t>
  </si>
  <si>
    <t xml:space="preserve">   其他国防支出</t>
  </si>
  <si>
    <t xml:space="preserve">    维和摊款</t>
  </si>
  <si>
    <t xml:space="preserve">      其他对外合作与交流支出</t>
  </si>
  <si>
    <t xml:space="preserve">     其他国防支出(项)</t>
  </si>
  <si>
    <t xml:space="preserve">    国际组织股金及基金</t>
  </si>
  <si>
    <t xml:space="preserve">    对外宣传</t>
  </si>
  <si>
    <t>四、公共安全支出</t>
  </si>
  <si>
    <t xml:space="preserve">    其他国际组织支出</t>
  </si>
  <si>
    <t xml:space="preserve">      对外宣传</t>
  </si>
  <si>
    <t xml:space="preserve">   武装警察部队</t>
  </si>
  <si>
    <t xml:space="preserve">  对外合作与交流</t>
  </si>
  <si>
    <t xml:space="preserve">    边界勘界联检</t>
  </si>
  <si>
    <t xml:space="preserve">     武装警察部队</t>
  </si>
  <si>
    <t xml:space="preserve">    在华国际会议</t>
  </si>
  <si>
    <t xml:space="preserve">      边界勘界</t>
  </si>
  <si>
    <t xml:space="preserve">     边防</t>
  </si>
  <si>
    <t xml:space="preserve">    国际交流活动</t>
  </si>
  <si>
    <t xml:space="preserve">      边界联检</t>
  </si>
  <si>
    <t xml:space="preserve">     消防</t>
  </si>
  <si>
    <t xml:space="preserve">    其他对外合作与交流支出</t>
  </si>
  <si>
    <t xml:space="preserve">      边界界桩维护</t>
  </si>
  <si>
    <t xml:space="preserve">     其他武装警察部队支出</t>
  </si>
  <si>
    <t xml:space="preserve">  对外宣传(款)</t>
  </si>
  <si>
    <t xml:space="preserve">      其他支出</t>
  </si>
  <si>
    <t xml:space="preserve">   公安</t>
  </si>
  <si>
    <t xml:space="preserve">    对外宣传(项)</t>
  </si>
  <si>
    <t xml:space="preserve">    国际发展合作</t>
  </si>
  <si>
    <t xml:space="preserve">  边界勘界联检</t>
  </si>
  <si>
    <t xml:space="preserve">    边界勘界</t>
  </si>
  <si>
    <t xml:space="preserve">    边界联检</t>
  </si>
  <si>
    <t xml:space="preserve">     治安管理</t>
  </si>
  <si>
    <t xml:space="preserve">    边界界桩维护</t>
  </si>
  <si>
    <t xml:space="preserve">     国内安全保卫</t>
  </si>
  <si>
    <t xml:space="preserve">    其他支出</t>
  </si>
  <si>
    <t xml:space="preserve">      其他国际发展合作支出</t>
  </si>
  <si>
    <t xml:space="preserve">     刑事侦查</t>
  </si>
  <si>
    <t xml:space="preserve">  其他外交支出(款)</t>
  </si>
  <si>
    <t xml:space="preserve">    其他外交支出</t>
  </si>
  <si>
    <t xml:space="preserve">     经济犯罪侦查</t>
  </si>
  <si>
    <t xml:space="preserve">    其他外交支出(项)</t>
  </si>
  <si>
    <t xml:space="preserve">      其他外交支出</t>
  </si>
  <si>
    <t xml:space="preserve">     出入境管理</t>
  </si>
  <si>
    <t xml:space="preserve">  国防支出</t>
  </si>
  <si>
    <t xml:space="preserve">     防范和处理邪教犯罪</t>
  </si>
  <si>
    <t xml:space="preserve">  现役部队(款)</t>
  </si>
  <si>
    <t xml:space="preserve">    现役部队</t>
  </si>
  <si>
    <t xml:space="preserve">     禁毒管理</t>
  </si>
  <si>
    <t xml:space="preserve">    现役部队(项)</t>
  </si>
  <si>
    <t xml:space="preserve">      现役部队</t>
  </si>
  <si>
    <t xml:space="preserve">     道路交通管理</t>
  </si>
  <si>
    <t xml:space="preserve">  国防科研事业(款)</t>
  </si>
  <si>
    <t xml:space="preserve">    国防科研事业</t>
  </si>
  <si>
    <t xml:space="preserve">     反恐怖</t>
  </si>
  <si>
    <t xml:space="preserve">    国防科研事业(项)</t>
  </si>
  <si>
    <t xml:space="preserve">      国防科研事业</t>
  </si>
  <si>
    <t xml:space="preserve">     拘押收教场所管理</t>
  </si>
  <si>
    <t xml:space="preserve">  专项工程(款)</t>
  </si>
  <si>
    <t xml:space="preserve">    专项工程</t>
  </si>
  <si>
    <t xml:space="preserve">    专项工程(项)</t>
  </si>
  <si>
    <t xml:space="preserve">      专项工程</t>
  </si>
  <si>
    <t xml:space="preserve">     执法办案</t>
  </si>
  <si>
    <t xml:space="preserve">  国防动员</t>
  </si>
  <si>
    <t xml:space="preserve">    国防动员</t>
  </si>
  <si>
    <t xml:space="preserve">     特别业务</t>
  </si>
  <si>
    <t xml:space="preserve">    兵役征集</t>
  </si>
  <si>
    <t xml:space="preserve">      兵役征集</t>
  </si>
  <si>
    <t xml:space="preserve">    经济动员</t>
  </si>
  <si>
    <t xml:space="preserve">      经济动员</t>
  </si>
  <si>
    <t xml:space="preserve">     其他公安支出</t>
  </si>
  <si>
    <t xml:space="preserve">    人民防空</t>
  </si>
  <si>
    <t xml:space="preserve">      人民防空</t>
  </si>
  <si>
    <t xml:space="preserve">   国家安全</t>
  </si>
  <si>
    <t xml:space="preserve">    交通战备</t>
  </si>
  <si>
    <t xml:space="preserve">      交通战备</t>
  </si>
  <si>
    <t xml:space="preserve">    国防教育</t>
  </si>
  <si>
    <t xml:space="preserve">      国防教育</t>
  </si>
  <si>
    <t xml:space="preserve">    预备役部队</t>
  </si>
  <si>
    <t xml:space="preserve">      预备役部队</t>
  </si>
  <si>
    <t xml:space="preserve">    民兵</t>
  </si>
  <si>
    <t xml:space="preserve">      民兵</t>
  </si>
  <si>
    <t xml:space="preserve">     安全业务</t>
  </si>
  <si>
    <t xml:space="preserve">    边海防</t>
  </si>
  <si>
    <t xml:space="preserve">      边海防</t>
  </si>
  <si>
    <t xml:space="preserve">    其他国防动员支出</t>
  </si>
  <si>
    <t xml:space="preserve">      其他国防动员支出</t>
  </si>
  <si>
    <t xml:space="preserve">     其他国家安全支出</t>
  </si>
  <si>
    <t xml:space="preserve">  其他国防支出(款)</t>
  </si>
  <si>
    <t xml:space="preserve">    其他国防支出</t>
  </si>
  <si>
    <t xml:space="preserve">   检察</t>
  </si>
  <si>
    <t xml:space="preserve">    其他国防支出(项)</t>
  </si>
  <si>
    <t xml:space="preserve">      其他国防支出</t>
  </si>
  <si>
    <t xml:space="preserve">  公共安全支出</t>
  </si>
  <si>
    <t xml:space="preserve">  武装警察</t>
  </si>
  <si>
    <t xml:space="preserve">    武装警察部队</t>
  </si>
  <si>
    <t xml:space="preserve">    内卫</t>
  </si>
  <si>
    <t xml:space="preserve">      武装警察部队</t>
  </si>
  <si>
    <t xml:space="preserve">     “两房”建设</t>
  </si>
  <si>
    <t xml:space="preserve">    边防</t>
  </si>
  <si>
    <t xml:space="preserve">      其他武装警察部队支出</t>
  </si>
  <si>
    <t xml:space="preserve">     检查监督</t>
  </si>
  <si>
    <t xml:space="preserve">    消防</t>
  </si>
  <si>
    <t xml:space="preserve">    公安</t>
  </si>
  <si>
    <t xml:space="preserve">    警卫</t>
  </si>
  <si>
    <t xml:space="preserve">     其他检察支出</t>
  </si>
  <si>
    <t xml:space="preserve">    黄金</t>
  </si>
  <si>
    <t xml:space="preserve">   法院</t>
  </si>
  <si>
    <t xml:space="preserve">    森林</t>
  </si>
  <si>
    <t xml:space="preserve">    水电</t>
  </si>
  <si>
    <t xml:space="preserve">    交通</t>
  </si>
  <si>
    <t xml:space="preserve">      执法办案</t>
  </si>
  <si>
    <t xml:space="preserve">    其他武装警察支出</t>
  </si>
  <si>
    <t xml:space="preserve">      特别业务</t>
  </si>
  <si>
    <t xml:space="preserve">     案件审判</t>
  </si>
  <si>
    <t xml:space="preserve">  公安</t>
  </si>
  <si>
    <t xml:space="preserve">     案件执行</t>
  </si>
  <si>
    <t xml:space="preserve">      其他公安支出</t>
  </si>
  <si>
    <t xml:space="preserve">     “两庭”建设</t>
  </si>
  <si>
    <t xml:space="preserve">    国家安全</t>
  </si>
  <si>
    <t xml:space="preserve">     其他法院支出</t>
  </si>
  <si>
    <t xml:space="preserve">    治安管理</t>
  </si>
  <si>
    <t xml:space="preserve">   司法</t>
  </si>
  <si>
    <t xml:space="preserve">    国内安全保卫</t>
  </si>
  <si>
    <t xml:space="preserve">    刑事侦查</t>
  </si>
  <si>
    <t xml:space="preserve">      安全业务</t>
  </si>
  <si>
    <t xml:space="preserve">    经济犯罪侦查</t>
  </si>
  <si>
    <t xml:space="preserve">    出入境管理</t>
  </si>
  <si>
    <t xml:space="preserve">      其他国家安全支出</t>
  </si>
  <si>
    <t xml:space="preserve">     基层司法业务</t>
  </si>
  <si>
    <t xml:space="preserve">    行动技术管理</t>
  </si>
  <si>
    <t xml:space="preserve">    检察</t>
  </si>
  <si>
    <t xml:space="preserve">     普法宣传</t>
  </si>
  <si>
    <t xml:space="preserve">    防范和处理邪教犯罪</t>
  </si>
  <si>
    <t xml:space="preserve">     律师公证管理</t>
  </si>
  <si>
    <t xml:space="preserve">    禁毒管理</t>
  </si>
  <si>
    <t xml:space="preserve">     法律援助</t>
  </si>
  <si>
    <t xml:space="preserve">    道路交通管理</t>
  </si>
  <si>
    <t xml:space="preserve">     国家统一法律职业资格考试</t>
  </si>
  <si>
    <t xml:space="preserve">    网络侦控管理</t>
  </si>
  <si>
    <t xml:space="preserve">      “两房”建设</t>
  </si>
  <si>
    <t xml:space="preserve">     仲裁</t>
  </si>
  <si>
    <t xml:space="preserve">    反恐怖</t>
  </si>
  <si>
    <t xml:space="preserve">      检察监督</t>
  </si>
  <si>
    <t xml:space="preserve">     社区矫正</t>
  </si>
  <si>
    <t xml:space="preserve">    居民身份证管理</t>
  </si>
  <si>
    <t xml:space="preserve">     司法鉴定</t>
  </si>
  <si>
    <t xml:space="preserve">    网络运行及维护</t>
  </si>
  <si>
    <t xml:space="preserve">      其他检察支出</t>
  </si>
  <si>
    <t xml:space="preserve">     法制建设</t>
  </si>
  <si>
    <t xml:space="preserve">    拘押收教场所管理</t>
  </si>
  <si>
    <t xml:space="preserve">    法院</t>
  </si>
  <si>
    <t xml:space="preserve">    警犬繁育及训养</t>
  </si>
  <si>
    <t xml:space="preserve">     其他司法支出</t>
  </si>
  <si>
    <t xml:space="preserve">   监狱</t>
  </si>
  <si>
    <t xml:space="preserve">    其他公安支出</t>
  </si>
  <si>
    <t xml:space="preserve">      案件审判</t>
  </si>
  <si>
    <t xml:space="preserve">  国家安全</t>
  </si>
  <si>
    <t xml:space="preserve">      案件执行</t>
  </si>
  <si>
    <t xml:space="preserve">      “两庭”建设</t>
  </si>
  <si>
    <t xml:space="preserve">     犯人生活</t>
  </si>
  <si>
    <t xml:space="preserve">      其他法院支出</t>
  </si>
  <si>
    <t xml:space="preserve">     犯人改造</t>
  </si>
  <si>
    <t xml:space="preserve">    安全业务</t>
  </si>
  <si>
    <t xml:space="preserve">    司法</t>
  </si>
  <si>
    <t xml:space="preserve">     狱政设施建设</t>
  </si>
  <si>
    <t xml:space="preserve">    其他国家安全支出</t>
  </si>
  <si>
    <t xml:space="preserve">     其他监狱支出</t>
  </si>
  <si>
    <t xml:space="preserve">  检察</t>
  </si>
  <si>
    <t xml:space="preserve">   强制隔离戒毒</t>
  </si>
  <si>
    <t xml:space="preserve">      基层司法业务</t>
  </si>
  <si>
    <t xml:space="preserve">      普法宣传</t>
  </si>
  <si>
    <t xml:space="preserve">      律师公证管理</t>
  </si>
  <si>
    <t xml:space="preserve">    查办和预防职务犯罪</t>
  </si>
  <si>
    <t xml:space="preserve">      法律援助</t>
  </si>
  <si>
    <t xml:space="preserve">     强制隔离戒毒人员生活</t>
  </si>
  <si>
    <t xml:space="preserve">    公诉和审判监督</t>
  </si>
  <si>
    <t xml:space="preserve">      国家统一法律职业资格考试</t>
  </si>
  <si>
    <t xml:space="preserve">     强制隔离戒毒人员教育</t>
  </si>
  <si>
    <t xml:space="preserve">    侦查监督</t>
  </si>
  <si>
    <t xml:space="preserve">      仲裁</t>
  </si>
  <si>
    <t xml:space="preserve">     所政设施建设</t>
  </si>
  <si>
    <t xml:space="preserve">    执行监督</t>
  </si>
  <si>
    <t xml:space="preserve">      社区矫正</t>
  </si>
  <si>
    <t xml:space="preserve">    控告申诉</t>
  </si>
  <si>
    <t xml:space="preserve">      司法鉴定</t>
  </si>
  <si>
    <t xml:space="preserve">    “两房”建设</t>
  </si>
  <si>
    <t xml:space="preserve">      法制建设</t>
  </si>
  <si>
    <t xml:space="preserve">     其他强制隔离戒毒支出</t>
  </si>
  <si>
    <t xml:space="preserve">   国家保密</t>
  </si>
  <si>
    <t xml:space="preserve">    其他检察支出</t>
  </si>
  <si>
    <t xml:space="preserve">  法院</t>
  </si>
  <si>
    <t xml:space="preserve">      其他司法支出</t>
  </si>
  <si>
    <t xml:space="preserve">    监狱</t>
  </si>
  <si>
    <t xml:space="preserve">     保密技术</t>
  </si>
  <si>
    <t xml:space="preserve">     保密管理</t>
  </si>
  <si>
    <t xml:space="preserve">    案件审判</t>
  </si>
  <si>
    <t xml:space="preserve">    案件执行</t>
  </si>
  <si>
    <t xml:space="preserve">      犯人生活</t>
  </si>
  <si>
    <t xml:space="preserve">     其他国家保密支出</t>
  </si>
  <si>
    <t xml:space="preserve">    “两庭”建设</t>
  </si>
  <si>
    <t xml:space="preserve">      犯人改造</t>
  </si>
  <si>
    <t xml:space="preserve">   缉私警察</t>
  </si>
  <si>
    <t xml:space="preserve">      狱政设施建设</t>
  </si>
  <si>
    <t xml:space="preserve">    其他法院支出</t>
  </si>
  <si>
    <t xml:space="preserve">  司法</t>
  </si>
  <si>
    <t xml:space="preserve">      其他监狱支出</t>
  </si>
  <si>
    <t xml:space="preserve">     缉私业务</t>
  </si>
  <si>
    <t xml:space="preserve">    强制隔离戒毒</t>
  </si>
  <si>
    <t xml:space="preserve">     其他缉私警察支出</t>
  </si>
  <si>
    <t xml:space="preserve">   其他公共安全支出</t>
  </si>
  <si>
    <t xml:space="preserve">    基层司法业务</t>
  </si>
  <si>
    <t xml:space="preserve">     其他公共安全支出</t>
  </si>
  <si>
    <t xml:space="preserve">    普法宣传</t>
  </si>
  <si>
    <t>五、教育支出</t>
  </si>
  <si>
    <t xml:space="preserve">    律师公证管理</t>
  </si>
  <si>
    <t xml:space="preserve">      强制隔离戒毒人员生活</t>
  </si>
  <si>
    <t xml:space="preserve">   教育管理事务</t>
  </si>
  <si>
    <t xml:space="preserve">    法律援助</t>
  </si>
  <si>
    <t xml:space="preserve">      强制隔离戒毒人员教育</t>
  </si>
  <si>
    <t xml:space="preserve">    司法统一考试</t>
  </si>
  <si>
    <t xml:space="preserve">      所政设施建设</t>
  </si>
  <si>
    <t xml:space="preserve">    仲裁</t>
  </si>
  <si>
    <t xml:space="preserve">    社区矫正</t>
  </si>
  <si>
    <t xml:space="preserve">     其他教育管理事务支出</t>
  </si>
  <si>
    <t xml:space="preserve">    司法鉴定</t>
  </si>
  <si>
    <t xml:space="preserve">      其他强制隔离戒毒支出</t>
  </si>
  <si>
    <t xml:space="preserve">   普通教育</t>
  </si>
  <si>
    <t xml:space="preserve">    国家保密</t>
  </si>
  <si>
    <t xml:space="preserve">     学前教育</t>
  </si>
  <si>
    <t xml:space="preserve">    其他司法支出</t>
  </si>
  <si>
    <t xml:space="preserve">     小学教育</t>
  </si>
  <si>
    <t xml:space="preserve">  监狱</t>
  </si>
  <si>
    <t xml:space="preserve">     初中教育</t>
  </si>
  <si>
    <t xml:space="preserve">     高中教育</t>
  </si>
  <si>
    <t xml:space="preserve">      保密技术</t>
  </si>
  <si>
    <t xml:space="preserve">     高等教育</t>
  </si>
  <si>
    <t xml:space="preserve">      保密管理</t>
  </si>
  <si>
    <t xml:space="preserve">     化解农村义务教育债务支出</t>
  </si>
  <si>
    <t xml:space="preserve">    犯人生活</t>
  </si>
  <si>
    <t xml:space="preserve">     化解普通高中债务支出</t>
  </si>
  <si>
    <t xml:space="preserve">    犯人改造</t>
  </si>
  <si>
    <t xml:space="preserve">      其他国家保密支出</t>
  </si>
  <si>
    <t xml:space="preserve">     其他普通教育支出</t>
  </si>
  <si>
    <t xml:space="preserve">    狱政设施建设</t>
  </si>
  <si>
    <t xml:space="preserve">    缉私警察</t>
  </si>
  <si>
    <t xml:space="preserve">   职业教育</t>
  </si>
  <si>
    <t xml:space="preserve">     初等职业教育</t>
  </si>
  <si>
    <t xml:space="preserve">    其他监狱支出</t>
  </si>
  <si>
    <t xml:space="preserve">     中专教育</t>
  </si>
  <si>
    <t xml:space="preserve">  强制隔离戒毒</t>
  </si>
  <si>
    <t xml:space="preserve">     技校教育</t>
  </si>
  <si>
    <t xml:space="preserve">      缉私业务</t>
  </si>
  <si>
    <t xml:space="preserve">     职业高中教育</t>
  </si>
  <si>
    <t xml:space="preserve">      其他缉私警察支出</t>
  </si>
  <si>
    <t xml:space="preserve">     高等职业教育</t>
  </si>
  <si>
    <t xml:space="preserve">    其他公共安全支出</t>
  </si>
  <si>
    <t xml:space="preserve">     其他职业教育支出</t>
  </si>
  <si>
    <t xml:space="preserve">    强制隔离戒毒人员生活</t>
  </si>
  <si>
    <t xml:space="preserve">      其他公共安全支出</t>
  </si>
  <si>
    <t xml:space="preserve">   成人教育</t>
  </si>
  <si>
    <t xml:space="preserve">    强制隔离戒毒人员教育</t>
  </si>
  <si>
    <t xml:space="preserve">  教育支出</t>
  </si>
  <si>
    <t xml:space="preserve">     成人初等教育</t>
  </si>
  <si>
    <t xml:space="preserve">    所政设施建设</t>
  </si>
  <si>
    <t xml:space="preserve">    教育管理事务</t>
  </si>
  <si>
    <t xml:space="preserve">     成人中等教育</t>
  </si>
  <si>
    <t xml:space="preserve">     成人高等教育</t>
  </si>
  <si>
    <t xml:space="preserve">    其他强制隔离戒毒支出</t>
  </si>
  <si>
    <t xml:space="preserve">     成人广播电视教育</t>
  </si>
  <si>
    <t xml:space="preserve">  国家保密</t>
  </si>
  <si>
    <t xml:space="preserve">     其他成人教育支出</t>
  </si>
  <si>
    <t xml:space="preserve">      其他教育管理事务支出</t>
  </si>
  <si>
    <t xml:space="preserve">   广播电视教育</t>
  </si>
  <si>
    <t xml:space="preserve">    普通教育</t>
  </si>
  <si>
    <t xml:space="preserve">     广播电视学校</t>
  </si>
  <si>
    <t xml:space="preserve">      学前教育</t>
  </si>
  <si>
    <t xml:space="preserve">     教育电视台</t>
  </si>
  <si>
    <t xml:space="preserve">    保密技术</t>
  </si>
  <si>
    <t xml:space="preserve">      小学教育</t>
  </si>
  <si>
    <t xml:space="preserve">     其他广播电视教育支出</t>
  </si>
  <si>
    <t xml:space="preserve">    保密管理</t>
  </si>
  <si>
    <t xml:space="preserve">      初中教育</t>
  </si>
  <si>
    <t xml:space="preserve">   留学教育</t>
  </si>
  <si>
    <t xml:space="preserve">      高中教育</t>
  </si>
  <si>
    <t xml:space="preserve">     出国留学教育</t>
  </si>
  <si>
    <t xml:space="preserve">    其他国家保密支出</t>
  </si>
  <si>
    <t xml:space="preserve">      高等教育</t>
  </si>
  <si>
    <t xml:space="preserve">     来华留学教育</t>
  </si>
  <si>
    <t xml:space="preserve">  缉私警察</t>
  </si>
  <si>
    <t xml:space="preserve">      化解农村义务教育债务支出</t>
  </si>
  <si>
    <t xml:space="preserve">     其他留学教育支出</t>
  </si>
  <si>
    <t xml:space="preserve">      化解普通高中债务支出</t>
  </si>
  <si>
    <t xml:space="preserve">   特殊教育</t>
  </si>
  <si>
    <t xml:space="preserve">      其他普通教育支出</t>
  </si>
  <si>
    <t xml:space="preserve">     特殊学校教育</t>
  </si>
  <si>
    <t xml:space="preserve">    专项缉私活动支出</t>
  </si>
  <si>
    <t xml:space="preserve">    职业教育</t>
  </si>
  <si>
    <t xml:space="preserve">     工读学校教育</t>
  </si>
  <si>
    <t xml:space="preserve">    缉私情报</t>
  </si>
  <si>
    <t xml:space="preserve">      初等职业教育</t>
  </si>
  <si>
    <t xml:space="preserve">     其他特殊教育支出</t>
  </si>
  <si>
    <t xml:space="preserve">    禁毒及缉毒</t>
  </si>
  <si>
    <t xml:space="preserve">      中专教育</t>
  </si>
  <si>
    <t xml:space="preserve">   进修及培训</t>
  </si>
  <si>
    <t xml:space="preserve">      技校教育</t>
  </si>
  <si>
    <t xml:space="preserve">     教师进修</t>
  </si>
  <si>
    <t xml:space="preserve">    其他缉私警察支出</t>
  </si>
  <si>
    <t xml:space="preserve">      职业高中教育</t>
  </si>
  <si>
    <t xml:space="preserve">     干部教育</t>
  </si>
  <si>
    <t xml:space="preserve">  海警</t>
  </si>
  <si>
    <t xml:space="preserve">      高等职业教育</t>
  </si>
  <si>
    <t xml:space="preserve">     培训支出</t>
  </si>
  <si>
    <t xml:space="preserve">    公安现役基本支出</t>
  </si>
  <si>
    <t xml:space="preserve">      其他职业教育支出</t>
  </si>
  <si>
    <t xml:space="preserve">     退役士兵能力提升</t>
  </si>
  <si>
    <t xml:space="preserve">    成人教育</t>
  </si>
  <si>
    <t xml:space="preserve">     其他进修及培训</t>
  </si>
  <si>
    <t xml:space="preserve">    一般管理事务</t>
  </si>
  <si>
    <t xml:space="preserve">      成人初等教育</t>
  </si>
  <si>
    <t xml:space="preserve">   教育费附加安排的支出</t>
  </si>
  <si>
    <t xml:space="preserve">    维权执法业务</t>
  </si>
  <si>
    <t xml:space="preserve">      成人中等教育</t>
  </si>
  <si>
    <t xml:space="preserve">     农村中小学校舍建设</t>
  </si>
  <si>
    <t xml:space="preserve">    装备建设和运行维护</t>
  </si>
  <si>
    <t xml:space="preserve">      成人高等教育</t>
  </si>
  <si>
    <t xml:space="preserve">     农村中小学教学设施</t>
  </si>
  <si>
    <t xml:space="preserve">    信息化建设及运行维护</t>
  </si>
  <si>
    <t xml:space="preserve">      成人广播电视教育</t>
  </si>
  <si>
    <t xml:space="preserve">     城市中小学校舍建设</t>
  </si>
  <si>
    <t xml:space="preserve">    基础设施建设及维护</t>
  </si>
  <si>
    <t xml:space="preserve">      其他成人教育支出</t>
  </si>
  <si>
    <t xml:space="preserve">     城市中小学教学设施</t>
  </si>
  <si>
    <t xml:space="preserve">    其他海警支出</t>
  </si>
  <si>
    <t xml:space="preserve">    广播电视教育</t>
  </si>
  <si>
    <t xml:space="preserve">     中等职业学校教学设施</t>
  </si>
  <si>
    <t xml:space="preserve">  其他公共安全支出(款)</t>
  </si>
  <si>
    <t xml:space="preserve">      广播电视学校</t>
  </si>
  <si>
    <t xml:space="preserve">     其他教育费附加安排的支出</t>
  </si>
  <si>
    <t xml:space="preserve">    其他公共安全支出(项)</t>
  </si>
  <si>
    <t xml:space="preserve">      教育电视台</t>
  </si>
  <si>
    <t xml:space="preserve">   其他教育支出</t>
  </si>
  <si>
    <t xml:space="preserve">    其他消防</t>
  </si>
  <si>
    <t xml:space="preserve">      其他广播电视教育支出</t>
  </si>
  <si>
    <t xml:space="preserve">     其他教育支出(项)</t>
  </si>
  <si>
    <t xml:space="preserve">    留学教育</t>
  </si>
  <si>
    <t>六、科学技术支出</t>
  </si>
  <si>
    <t xml:space="preserve">  教育管理事务</t>
  </si>
  <si>
    <t xml:space="preserve">      出国留学教育</t>
  </si>
  <si>
    <t xml:space="preserve">   科学技术管理事务</t>
  </si>
  <si>
    <t xml:space="preserve">      来华留学教育</t>
  </si>
  <si>
    <t xml:space="preserve">      其他留学教育支出</t>
  </si>
  <si>
    <t xml:space="preserve">    特殊教育</t>
  </si>
  <si>
    <t xml:space="preserve">    其他教育管理事务支出</t>
  </si>
  <si>
    <t xml:space="preserve">      特殊学校教育</t>
  </si>
  <si>
    <t xml:space="preserve">     其他科学技术管理事务支出</t>
  </si>
  <si>
    <t xml:space="preserve">  普通教育</t>
  </si>
  <si>
    <t xml:space="preserve">      工读学校教育</t>
  </si>
  <si>
    <t xml:space="preserve">   基础研究</t>
  </si>
  <si>
    <t xml:space="preserve">    学前教育</t>
  </si>
  <si>
    <t xml:space="preserve">      其他特殊教育支出</t>
  </si>
  <si>
    <t xml:space="preserve">     机构运行</t>
  </si>
  <si>
    <t xml:space="preserve">    小学教育</t>
  </si>
  <si>
    <t xml:space="preserve">    进修及培训</t>
  </si>
  <si>
    <t xml:space="preserve">     重点基础研究规划</t>
  </si>
  <si>
    <t xml:space="preserve">    初中教育</t>
  </si>
  <si>
    <t xml:space="preserve">      教师进修</t>
  </si>
  <si>
    <t xml:space="preserve">     自然科学基金</t>
  </si>
  <si>
    <t xml:space="preserve">    高中教育</t>
  </si>
  <si>
    <t xml:space="preserve">      干部教育</t>
  </si>
  <si>
    <t xml:space="preserve">     重点实验室及相关设施</t>
  </si>
  <si>
    <t xml:space="preserve">    高等教育</t>
  </si>
  <si>
    <t xml:space="preserve">      培训支出</t>
  </si>
  <si>
    <t xml:space="preserve">     重大科学工程</t>
  </si>
  <si>
    <t xml:space="preserve">    化解农村义务教育债务支出</t>
  </si>
  <si>
    <t xml:space="preserve">      退役士兵能力提升</t>
  </si>
  <si>
    <t xml:space="preserve">     专项基础科研</t>
  </si>
  <si>
    <t xml:space="preserve">    化解普通高中债务支出</t>
  </si>
  <si>
    <t xml:space="preserve">      其他进修及培训</t>
  </si>
  <si>
    <t xml:space="preserve">     专项技术基础</t>
  </si>
  <si>
    <t xml:space="preserve">    其他普通教育支出</t>
  </si>
  <si>
    <t xml:space="preserve">    教育费附加安排的支出</t>
  </si>
  <si>
    <t xml:space="preserve">     其他基础研究支出</t>
  </si>
  <si>
    <t xml:space="preserve">  职业教育</t>
  </si>
  <si>
    <t xml:space="preserve">      农村中小学校舍建设</t>
  </si>
  <si>
    <t xml:space="preserve">   应用研究</t>
  </si>
  <si>
    <t xml:space="preserve">    初等职业教育</t>
  </si>
  <si>
    <t xml:space="preserve">      农村中小学教学设施</t>
  </si>
  <si>
    <t xml:space="preserve">    中专教育</t>
  </si>
  <si>
    <t xml:space="preserve">      城市中小学校舍建设</t>
  </si>
  <si>
    <t xml:space="preserve">     社会公益研究</t>
  </si>
  <si>
    <t xml:space="preserve">    技校教育</t>
  </si>
  <si>
    <t xml:space="preserve">      城市中小学教学设施</t>
  </si>
  <si>
    <t xml:space="preserve">     高技术研究</t>
  </si>
  <si>
    <t xml:space="preserve">    职业高中教育</t>
  </si>
  <si>
    <t xml:space="preserve">      中等职业学校教学设施</t>
  </si>
  <si>
    <t xml:space="preserve">     专项科研试制</t>
  </si>
  <si>
    <t xml:space="preserve">    高等职业教育</t>
  </si>
  <si>
    <t xml:space="preserve">      其他教育费附加安排的支出</t>
  </si>
  <si>
    <t xml:space="preserve">     其他应用研究支出</t>
  </si>
  <si>
    <t xml:space="preserve">    其他职业教育支出</t>
  </si>
  <si>
    <t xml:space="preserve">    其他教育支出</t>
  </si>
  <si>
    <t xml:space="preserve">   技术研究与开发</t>
  </si>
  <si>
    <t xml:space="preserve">  成人教育</t>
  </si>
  <si>
    <t xml:space="preserve">      其他教育支出</t>
  </si>
  <si>
    <t xml:space="preserve">    成人初等教育</t>
  </si>
  <si>
    <t xml:space="preserve">  科学技术支出</t>
  </si>
  <si>
    <t xml:space="preserve">     应用技术研究与开发</t>
  </si>
  <si>
    <t xml:space="preserve">    成人中等教育</t>
  </si>
  <si>
    <t xml:space="preserve">    科学技术管理事务</t>
  </si>
  <si>
    <t xml:space="preserve">     产业技术研究与开发</t>
  </si>
  <si>
    <t xml:space="preserve">    成人高等教育</t>
  </si>
  <si>
    <t xml:space="preserve">     科技成果转化与扩散</t>
  </si>
  <si>
    <t xml:space="preserve">    成人广播电视教育</t>
  </si>
  <si>
    <t xml:space="preserve">     其他技术研究与开发支出</t>
  </si>
  <si>
    <t xml:space="preserve">    其他成人教育支出</t>
  </si>
  <si>
    <t xml:space="preserve">   科技条件与服务</t>
  </si>
  <si>
    <t xml:space="preserve">  广播电视教育</t>
  </si>
  <si>
    <t xml:space="preserve">      其他科学技术管理事务支出</t>
  </si>
  <si>
    <t xml:space="preserve">    广播电视学校</t>
  </si>
  <si>
    <t xml:space="preserve">    基础研究</t>
  </si>
  <si>
    <t xml:space="preserve">     技术创新服务体系</t>
  </si>
  <si>
    <t xml:space="preserve">    教育电视台</t>
  </si>
  <si>
    <t xml:space="preserve">      机构运行</t>
  </si>
  <si>
    <t xml:space="preserve">     科技条件专项</t>
  </si>
  <si>
    <t xml:space="preserve">    其他广播电视教育支出</t>
  </si>
  <si>
    <t xml:space="preserve">      重点基础研究规划</t>
  </si>
  <si>
    <t xml:space="preserve">     其他科技条件与服务支出</t>
  </si>
  <si>
    <t xml:space="preserve">  留学教育</t>
  </si>
  <si>
    <t xml:space="preserve">      自然科学基金</t>
  </si>
  <si>
    <t xml:space="preserve">   社会科学</t>
  </si>
  <si>
    <t xml:space="preserve">    出国留学教育</t>
  </si>
  <si>
    <t xml:space="preserve">      重点实验室及相关设施</t>
  </si>
  <si>
    <t xml:space="preserve">     社会科学研究机构</t>
  </si>
  <si>
    <t xml:space="preserve">    来华留学教育</t>
  </si>
  <si>
    <t xml:space="preserve">      重大科学工程</t>
  </si>
  <si>
    <t xml:space="preserve">     社会科学研究</t>
  </si>
  <si>
    <t xml:space="preserve">    其他留学教育支出</t>
  </si>
  <si>
    <t xml:space="preserve">      专项基础科研</t>
  </si>
  <si>
    <t xml:space="preserve">     社科基金支出</t>
  </si>
  <si>
    <t xml:space="preserve">  特殊教育</t>
  </si>
  <si>
    <t xml:space="preserve">      专项技术基础</t>
  </si>
  <si>
    <t xml:space="preserve">     其他社会科学支出</t>
  </si>
  <si>
    <t xml:space="preserve">    特殊学校教育</t>
  </si>
  <si>
    <t xml:space="preserve">      其他基础研究支出</t>
  </si>
  <si>
    <t xml:space="preserve">   科学技术普及</t>
  </si>
  <si>
    <t xml:space="preserve">    工读学校教育</t>
  </si>
  <si>
    <t xml:space="preserve">    应用研究</t>
  </si>
  <si>
    <t xml:space="preserve">    其他特殊教育支出</t>
  </si>
  <si>
    <t xml:space="preserve">     科普活动</t>
  </si>
  <si>
    <t xml:space="preserve">  进修及培训</t>
  </si>
  <si>
    <t xml:space="preserve">      社会公益研究</t>
  </si>
  <si>
    <t xml:space="preserve">     青少年科技活动</t>
  </si>
  <si>
    <t xml:space="preserve">    教师进修</t>
  </si>
  <si>
    <t xml:space="preserve">      高技术研究</t>
  </si>
  <si>
    <t xml:space="preserve">     学术交流活动</t>
  </si>
  <si>
    <t xml:space="preserve">    干部教育</t>
  </si>
  <si>
    <t xml:space="preserve">      专项科研试制</t>
  </si>
  <si>
    <t xml:space="preserve">     科技馆站</t>
  </si>
  <si>
    <t xml:space="preserve">    培训支出</t>
  </si>
  <si>
    <t xml:space="preserve">      其他应用研究支出</t>
  </si>
  <si>
    <t xml:space="preserve">     其他科学技术普及支出</t>
  </si>
  <si>
    <t xml:space="preserve">    退役士兵能力提升</t>
  </si>
  <si>
    <t xml:space="preserve">    技术研究与开发</t>
  </si>
  <si>
    <t xml:space="preserve">   科技交流与合作</t>
  </si>
  <si>
    <t xml:space="preserve">    其他进修及培训</t>
  </si>
  <si>
    <t xml:space="preserve">     国际交流与合作</t>
  </si>
  <si>
    <t xml:space="preserve">  教育费附加安排的支出</t>
  </si>
  <si>
    <t xml:space="preserve">      应用技术研究与开发</t>
  </si>
  <si>
    <t xml:space="preserve">     重大科技合作项目</t>
  </si>
  <si>
    <t xml:space="preserve">    农村中小学校舍建设</t>
  </si>
  <si>
    <t xml:space="preserve">      产业技术研究与开发</t>
  </si>
  <si>
    <t xml:space="preserve">     其他科技交流与合作支出</t>
  </si>
  <si>
    <t xml:space="preserve">    农村中小学教学设施</t>
  </si>
  <si>
    <t xml:space="preserve">      科技成果转化与扩散</t>
  </si>
  <si>
    <t xml:space="preserve">   科技重大项目</t>
  </si>
  <si>
    <t xml:space="preserve">    城市中小学校舍建设</t>
  </si>
  <si>
    <t xml:space="preserve">      其他技术研究与开发支出</t>
  </si>
  <si>
    <t xml:space="preserve">     科技重大专项</t>
  </si>
  <si>
    <t xml:space="preserve">    城市中小学教学设施</t>
  </si>
  <si>
    <t xml:space="preserve">    科技条件与服务</t>
  </si>
  <si>
    <t xml:space="preserve">     重点研发计划</t>
  </si>
  <si>
    <t xml:space="preserve">    中等职业学校教学设施</t>
  </si>
  <si>
    <t xml:space="preserve">   其他科学技术支出</t>
  </si>
  <si>
    <t xml:space="preserve">    其他教育费附加安排的支出</t>
  </si>
  <si>
    <t xml:space="preserve">      技术创新服务体系</t>
  </si>
  <si>
    <t xml:space="preserve">     科技奖励</t>
  </si>
  <si>
    <t xml:space="preserve">  其他教育支出(款)</t>
  </si>
  <si>
    <t xml:space="preserve">      科技条件专项</t>
  </si>
  <si>
    <t xml:space="preserve">     核应急</t>
  </si>
  <si>
    <t xml:space="preserve">    其他教育支出(项)</t>
  </si>
  <si>
    <t xml:space="preserve">      其他科技条件与服务支出</t>
  </si>
  <si>
    <t xml:space="preserve">     转制科研机构</t>
  </si>
  <si>
    <t xml:space="preserve">    社会科学</t>
  </si>
  <si>
    <t xml:space="preserve">     其他科学技术支出</t>
  </si>
  <si>
    <t xml:space="preserve">  科学技术管理事务</t>
  </si>
  <si>
    <t xml:space="preserve">      社会科学研究机构</t>
  </si>
  <si>
    <t>七、文化旅游体育与传媒支出</t>
  </si>
  <si>
    <t xml:space="preserve">      社会科学研究</t>
  </si>
  <si>
    <t xml:space="preserve">   文化和旅游</t>
  </si>
  <si>
    <t xml:space="preserve">      社科基金支出</t>
  </si>
  <si>
    <t xml:space="preserve">      其他社会科学支出</t>
  </si>
  <si>
    <t xml:space="preserve">    其他科学技术管理事务支出</t>
  </si>
  <si>
    <t xml:space="preserve">    科学技术普及</t>
  </si>
  <si>
    <t xml:space="preserve">  基础研究</t>
  </si>
  <si>
    <t xml:space="preserve">     图书馆</t>
  </si>
  <si>
    <t xml:space="preserve">    机构运行</t>
  </si>
  <si>
    <t xml:space="preserve">      科普活动</t>
  </si>
  <si>
    <t xml:space="preserve">     文化展示及纪念机构</t>
  </si>
  <si>
    <t xml:space="preserve">    重点基础研究规划</t>
  </si>
  <si>
    <t xml:space="preserve">      青少年科技活动</t>
  </si>
  <si>
    <t xml:space="preserve">     艺术表演场所</t>
  </si>
  <si>
    <t xml:space="preserve">    自然科学基金</t>
  </si>
  <si>
    <t xml:space="preserve">      学术交流活动</t>
  </si>
  <si>
    <t xml:space="preserve">     艺术表演团体</t>
  </si>
  <si>
    <t xml:space="preserve">    重点实验室及相关设施</t>
  </si>
  <si>
    <t xml:space="preserve">      科技馆站</t>
  </si>
  <si>
    <t xml:space="preserve">     文化活动</t>
  </si>
  <si>
    <t xml:space="preserve">    重大科学工程</t>
  </si>
  <si>
    <t xml:space="preserve">      其他科学技术普及支出</t>
  </si>
  <si>
    <t xml:space="preserve">     群众文化</t>
  </si>
  <si>
    <t xml:space="preserve">    专项基础科研</t>
  </si>
  <si>
    <t xml:space="preserve">    科技交流与合作</t>
  </si>
  <si>
    <t xml:space="preserve">     文化和旅游交流与合作</t>
  </si>
  <si>
    <t xml:space="preserve">    专项技术基础</t>
  </si>
  <si>
    <t xml:space="preserve">      国际交流与合作</t>
  </si>
  <si>
    <t xml:space="preserve">     文化创作与保护</t>
  </si>
  <si>
    <t xml:space="preserve">    其他基础研究支出</t>
  </si>
  <si>
    <t xml:space="preserve">      重大科技合作项目</t>
  </si>
  <si>
    <t xml:space="preserve">     文化和旅游市场管理</t>
  </si>
  <si>
    <t xml:space="preserve">  应用研究</t>
  </si>
  <si>
    <t xml:space="preserve">      其他科技交流与合作支出</t>
  </si>
  <si>
    <t xml:space="preserve">     旅游宣传</t>
  </si>
  <si>
    <t xml:space="preserve">    科技重大项目</t>
  </si>
  <si>
    <t xml:space="preserve">     旅游行业业务管理</t>
  </si>
  <si>
    <t xml:space="preserve">    社会公益研究</t>
  </si>
  <si>
    <t xml:space="preserve">      科技重大专项</t>
  </si>
  <si>
    <t xml:space="preserve">     其他文化和旅游支出</t>
  </si>
  <si>
    <t xml:space="preserve">    高技术研究</t>
  </si>
  <si>
    <t xml:space="preserve">      重点研发计划</t>
  </si>
  <si>
    <t xml:space="preserve">   文物</t>
  </si>
  <si>
    <t xml:space="preserve">    专项科研试制</t>
  </si>
  <si>
    <t xml:space="preserve">    其他科学技术支出</t>
  </si>
  <si>
    <t xml:space="preserve">    其他应用研究支出</t>
  </si>
  <si>
    <t xml:space="preserve">      科技奖励</t>
  </si>
  <si>
    <t xml:space="preserve">  技术研究与开发</t>
  </si>
  <si>
    <t xml:space="preserve">      核应急</t>
  </si>
  <si>
    <t xml:space="preserve">      转制科研机构</t>
  </si>
  <si>
    <t xml:space="preserve">     文物保护</t>
  </si>
  <si>
    <t xml:space="preserve">    应用技术研究与开发</t>
  </si>
  <si>
    <t xml:space="preserve">      其他科学技术支出</t>
  </si>
  <si>
    <t xml:space="preserve">     博物馆</t>
  </si>
  <si>
    <t xml:space="preserve">    产业技术研究与开发</t>
  </si>
  <si>
    <t xml:space="preserve">  文化旅游体育与传媒支出</t>
  </si>
  <si>
    <t xml:space="preserve">     历史名城与古迹</t>
  </si>
  <si>
    <t xml:space="preserve">    科技成果转化与扩散</t>
  </si>
  <si>
    <t xml:space="preserve">    文化和旅游</t>
  </si>
  <si>
    <t xml:space="preserve">     其他文物支出</t>
  </si>
  <si>
    <t xml:space="preserve">    其他技术研究与开发支出</t>
  </si>
  <si>
    <t xml:space="preserve">   体育</t>
  </si>
  <si>
    <t xml:space="preserve">  科技条件与服务</t>
  </si>
  <si>
    <t xml:space="preserve">    技术创新服务体系</t>
  </si>
  <si>
    <t xml:space="preserve">      图书馆</t>
  </si>
  <si>
    <t xml:space="preserve">    科技条件专项</t>
  </si>
  <si>
    <t xml:space="preserve">      文化展示及纪念机构</t>
  </si>
  <si>
    <t xml:space="preserve">     运动项目管理</t>
  </si>
  <si>
    <t xml:space="preserve">    其他科技条件与服务支出</t>
  </si>
  <si>
    <t xml:space="preserve">      艺术表演场所</t>
  </si>
  <si>
    <t xml:space="preserve">     体育竞赛</t>
  </si>
  <si>
    <t xml:space="preserve">  社会科学</t>
  </si>
  <si>
    <t xml:space="preserve">      艺术表演团体</t>
  </si>
  <si>
    <t xml:space="preserve">     体育训练</t>
  </si>
  <si>
    <t xml:space="preserve">    社会科学研究机构</t>
  </si>
  <si>
    <t xml:space="preserve">      文化活动</t>
  </si>
  <si>
    <t xml:space="preserve">     体育场馆</t>
  </si>
  <si>
    <t xml:space="preserve">    社会科学研究</t>
  </si>
  <si>
    <t xml:space="preserve">      群众文化</t>
  </si>
  <si>
    <t xml:space="preserve">     群众体育</t>
  </si>
  <si>
    <t xml:space="preserve">    社科基金支出</t>
  </si>
  <si>
    <t xml:space="preserve">      文化和旅游交流与合作</t>
  </si>
  <si>
    <t xml:space="preserve">     体育交流与合作</t>
  </si>
  <si>
    <t xml:space="preserve">    其他社会科学支出</t>
  </si>
  <si>
    <t xml:space="preserve">      文化创作与保护</t>
  </si>
  <si>
    <t xml:space="preserve">     其他体育支出</t>
  </si>
  <si>
    <t xml:space="preserve">  科学技术普及</t>
  </si>
  <si>
    <t xml:space="preserve">      文化和旅游市场管理</t>
  </si>
  <si>
    <t xml:space="preserve">   新闻出版广播影视</t>
  </si>
  <si>
    <t xml:space="preserve">      旅游宣传</t>
  </si>
  <si>
    <t xml:space="preserve">     广播</t>
  </si>
  <si>
    <t xml:space="preserve">    科普活动</t>
  </si>
  <si>
    <t xml:space="preserve">      旅游行业业务管理</t>
  </si>
  <si>
    <t xml:space="preserve">     电影</t>
  </si>
  <si>
    <t xml:space="preserve">    青少年科技活动</t>
  </si>
  <si>
    <t xml:space="preserve">      其他文化和旅游支出</t>
  </si>
  <si>
    <t xml:space="preserve">     其他新闻出版广播影视支出</t>
  </si>
  <si>
    <t xml:space="preserve">    学术交流活动</t>
  </si>
  <si>
    <t xml:space="preserve">    文物</t>
  </si>
  <si>
    <t xml:space="preserve">   新闻出版电影</t>
  </si>
  <si>
    <t xml:space="preserve">    科技馆站</t>
  </si>
  <si>
    <t xml:space="preserve">    其他科学技术普及支出</t>
  </si>
  <si>
    <t xml:space="preserve">     一般行政管理实务</t>
  </si>
  <si>
    <t xml:space="preserve">  科技交流与合作</t>
  </si>
  <si>
    <t xml:space="preserve">    国际交流与合作</t>
  </si>
  <si>
    <t xml:space="preserve">      文物保护</t>
  </si>
  <si>
    <t xml:space="preserve">     新闻通讯</t>
  </si>
  <si>
    <t xml:space="preserve">    重大科技合作项目</t>
  </si>
  <si>
    <t xml:space="preserve">      博物馆</t>
  </si>
  <si>
    <t xml:space="preserve">     出版发行</t>
  </si>
  <si>
    <t xml:space="preserve">    其他科技交流与合作支出</t>
  </si>
  <si>
    <t xml:space="preserve">      历史名城与古迹</t>
  </si>
  <si>
    <t xml:space="preserve">     版权管理</t>
  </si>
  <si>
    <t xml:space="preserve">  科技重大项目</t>
  </si>
  <si>
    <t xml:space="preserve">      其他文物支出</t>
  </si>
  <si>
    <t xml:space="preserve">    科技重大专项</t>
  </si>
  <si>
    <t xml:space="preserve">    体育</t>
  </si>
  <si>
    <t xml:space="preserve">     其他新闻出版电影支出</t>
  </si>
  <si>
    <t xml:space="preserve">    重点研发计划</t>
  </si>
  <si>
    <t xml:space="preserve">   广播电视</t>
  </si>
  <si>
    <t xml:space="preserve">  其他科学技术支出(款)</t>
  </si>
  <si>
    <t xml:space="preserve">    科技奖励</t>
  </si>
  <si>
    <t xml:space="preserve">    核应急</t>
  </si>
  <si>
    <t xml:space="preserve">      运动项目管理</t>
  </si>
  <si>
    <t xml:space="preserve">    转制科研机构</t>
  </si>
  <si>
    <t xml:space="preserve">      体育竞赛</t>
  </si>
  <si>
    <t xml:space="preserve">    其他科学技术支出(项)</t>
  </si>
  <si>
    <t xml:space="preserve">      体育训练</t>
  </si>
  <si>
    <t xml:space="preserve">     电视</t>
  </si>
  <si>
    <t>文化体育与传媒支出</t>
  </si>
  <si>
    <t xml:space="preserve">      体育场馆</t>
  </si>
  <si>
    <t xml:space="preserve">     其他广播电视支出</t>
  </si>
  <si>
    <t xml:space="preserve">  文化</t>
  </si>
  <si>
    <t xml:space="preserve">      群众体育</t>
  </si>
  <si>
    <t xml:space="preserve">   其他文化体育与传媒支出</t>
  </si>
  <si>
    <t xml:space="preserve">      体育交流与合作</t>
  </si>
  <si>
    <t xml:space="preserve">     宣传文化发展专项支出</t>
  </si>
  <si>
    <t xml:space="preserve">      其他体育支出</t>
  </si>
  <si>
    <t xml:space="preserve">     文化产业发展专项支出</t>
  </si>
  <si>
    <t xml:space="preserve">    新闻出版电影</t>
  </si>
  <si>
    <t xml:space="preserve">     其他文化体育与传媒支出</t>
  </si>
  <si>
    <t xml:space="preserve">    图书馆</t>
  </si>
  <si>
    <t>八、社会保障和就业支出</t>
  </si>
  <si>
    <t xml:space="preserve">    文化展示及纪念机构</t>
  </si>
  <si>
    <t xml:space="preserve">   人力资源和社会保障管理事务</t>
  </si>
  <si>
    <t xml:space="preserve">    艺术表演场所</t>
  </si>
  <si>
    <t xml:space="preserve">    艺术表演团体</t>
  </si>
  <si>
    <t xml:space="preserve">      新闻通讯</t>
  </si>
  <si>
    <t xml:space="preserve">    文化活动</t>
  </si>
  <si>
    <t xml:space="preserve">      出版发行</t>
  </si>
  <si>
    <t xml:space="preserve">    群众文化</t>
  </si>
  <si>
    <t xml:space="preserve">      版权管理</t>
  </si>
  <si>
    <t xml:space="preserve">     综合业务管理</t>
  </si>
  <si>
    <t xml:space="preserve">    文化交流与合作</t>
  </si>
  <si>
    <t xml:space="preserve">      电影</t>
  </si>
  <si>
    <t xml:space="preserve">     劳动保障监察</t>
  </si>
  <si>
    <t xml:space="preserve">    文化创作与保护</t>
  </si>
  <si>
    <t xml:space="preserve">      其他新闻出版电影支出</t>
  </si>
  <si>
    <t xml:space="preserve">     就业管理事务</t>
  </si>
  <si>
    <t xml:space="preserve">    文化市场管理</t>
  </si>
  <si>
    <t xml:space="preserve">    广播电视</t>
  </si>
  <si>
    <t xml:space="preserve">     社会保险业务管理事务</t>
  </si>
  <si>
    <t xml:space="preserve">    其他文化支出</t>
  </si>
  <si>
    <t xml:space="preserve">  文物</t>
  </si>
  <si>
    <t xml:space="preserve">     社会保险经办机构</t>
  </si>
  <si>
    <t xml:space="preserve">     劳动关系和维权</t>
  </si>
  <si>
    <t xml:space="preserve">      广播</t>
  </si>
  <si>
    <t xml:space="preserve">     公共就业服务和职业技能鉴定机构</t>
  </si>
  <si>
    <t xml:space="preserve">      电视</t>
  </si>
  <si>
    <t xml:space="preserve">     劳动人事争议调解仲裁</t>
  </si>
  <si>
    <t xml:space="preserve">    文物保护</t>
  </si>
  <si>
    <t xml:space="preserve">      其他广播电视支出</t>
  </si>
  <si>
    <t xml:space="preserve">     其他人力资源和社会保障管理事务支出</t>
  </si>
  <si>
    <t xml:space="preserve">    博物馆</t>
  </si>
  <si>
    <t xml:space="preserve">    其他文化体育与传媒支出</t>
  </si>
  <si>
    <t xml:space="preserve">   民政管理事务</t>
  </si>
  <si>
    <t xml:space="preserve">    历史名城与古迹</t>
  </si>
  <si>
    <t xml:space="preserve">      宣传文化发展专项支出</t>
  </si>
  <si>
    <t xml:space="preserve">    其他文物支出</t>
  </si>
  <si>
    <t xml:space="preserve">      文化产业发展专项支出</t>
  </si>
  <si>
    <t xml:space="preserve">  体育</t>
  </si>
  <si>
    <t xml:space="preserve">      其他文化体育与传媒支出</t>
  </si>
  <si>
    <t xml:space="preserve">  社会保障和就业支出</t>
  </si>
  <si>
    <t xml:space="preserve">     老龄事务</t>
  </si>
  <si>
    <t xml:space="preserve">    人力资源和社会保障管理事务</t>
  </si>
  <si>
    <t xml:space="preserve">     民间组织管理</t>
  </si>
  <si>
    <t xml:space="preserve">     行政区划和地名管理</t>
  </si>
  <si>
    <t xml:space="preserve">    运动项目管理</t>
  </si>
  <si>
    <t xml:space="preserve">     基层政权和社区建设</t>
  </si>
  <si>
    <t xml:space="preserve">    体育竞赛</t>
  </si>
  <si>
    <t xml:space="preserve">     其他民政管理事务支出</t>
  </si>
  <si>
    <t xml:space="preserve">    体育训练</t>
  </si>
  <si>
    <t xml:space="preserve">      综合业务管理</t>
  </si>
  <si>
    <t xml:space="preserve">   补充全国社会保障基金</t>
  </si>
  <si>
    <t xml:space="preserve">    体育场馆</t>
  </si>
  <si>
    <t xml:space="preserve">      劳动保障监察</t>
  </si>
  <si>
    <t xml:space="preserve">     用一般公共预算补充基金</t>
  </si>
  <si>
    <t xml:space="preserve">    群众体育</t>
  </si>
  <si>
    <t xml:space="preserve">      就业管理事务</t>
  </si>
  <si>
    <t xml:space="preserve">   行政事业单位离退休</t>
  </si>
  <si>
    <t xml:space="preserve">    体育交流与合作</t>
  </si>
  <si>
    <t xml:space="preserve">      社会保险业务管理事务</t>
  </si>
  <si>
    <t xml:space="preserve">     归口管理的行政单位离退休</t>
  </si>
  <si>
    <t xml:space="preserve">    其他体育支出</t>
  </si>
  <si>
    <t xml:space="preserve">     事业单位离退休</t>
  </si>
  <si>
    <t xml:space="preserve">  新闻出版广播影视</t>
  </si>
  <si>
    <t xml:space="preserve">      社会保险经办机构</t>
  </si>
  <si>
    <t xml:space="preserve">     离退休人员管理机构</t>
  </si>
  <si>
    <t xml:space="preserve">      劳动关系和维权</t>
  </si>
  <si>
    <t xml:space="preserve">     未归口管理的行政单位离退休</t>
  </si>
  <si>
    <t xml:space="preserve">      公共就业服务和职业技能鉴定机构</t>
  </si>
  <si>
    <t xml:space="preserve">     机关事业单位基本养老保险缴费支出</t>
  </si>
  <si>
    <t xml:space="preserve">      劳动人事争议调解仲裁</t>
  </si>
  <si>
    <t xml:space="preserve">     机关事业单位职业年金缴费支出</t>
  </si>
  <si>
    <t xml:space="preserve">    广播</t>
  </si>
  <si>
    <t xml:space="preserve">      其他人力资源和社会保障管理事务支出</t>
  </si>
  <si>
    <t xml:space="preserve">     对机关事业单位基本养老保险基金的补助</t>
  </si>
  <si>
    <t xml:space="preserve">    电视</t>
  </si>
  <si>
    <t xml:space="preserve">    民政管理事务</t>
  </si>
  <si>
    <t xml:space="preserve">     其他行政事业单位离退休支出</t>
  </si>
  <si>
    <t xml:space="preserve">    电影</t>
  </si>
  <si>
    <t xml:space="preserve">   企业改革补助</t>
  </si>
  <si>
    <t xml:space="preserve">    新闻通讯</t>
  </si>
  <si>
    <t xml:space="preserve">     企业关闭破产补助</t>
  </si>
  <si>
    <t xml:space="preserve">    出版发行</t>
  </si>
  <si>
    <t xml:space="preserve">     厂办大集体改革补助</t>
  </si>
  <si>
    <t xml:space="preserve">    版权管理</t>
  </si>
  <si>
    <t xml:space="preserve">      民间组织管理</t>
  </si>
  <si>
    <t xml:space="preserve">     其他企业改革发展补助</t>
  </si>
  <si>
    <t xml:space="preserve">    其他新闻出版广播影视支出</t>
  </si>
  <si>
    <t xml:space="preserve">      行政区划和地名管理</t>
  </si>
  <si>
    <t xml:space="preserve">   就业补助</t>
  </si>
  <si>
    <t xml:space="preserve">  其他文化体育与传媒支出(款)</t>
  </si>
  <si>
    <t xml:space="preserve">      基层政权和社区建设</t>
  </si>
  <si>
    <t xml:space="preserve">     就业创业服务补贴</t>
  </si>
  <si>
    <t xml:space="preserve">    宣传文化发展专项支出</t>
  </si>
  <si>
    <t xml:space="preserve">      其他民政管理事务支出</t>
  </si>
  <si>
    <t xml:space="preserve">     职业培训补贴</t>
  </si>
  <si>
    <t xml:space="preserve">    文化产业发展专项支出</t>
  </si>
  <si>
    <t xml:space="preserve">    补充全国社会保障基金</t>
  </si>
  <si>
    <t xml:space="preserve">     社会保险补贴</t>
  </si>
  <si>
    <t xml:space="preserve">    其他文化体育与传媒支出(项)</t>
  </si>
  <si>
    <t xml:space="preserve">      用一般公共预算补充基金</t>
  </si>
  <si>
    <t xml:space="preserve">     公益性岗位补贴</t>
  </si>
  <si>
    <t xml:space="preserve">    行政事业单位离退休</t>
  </si>
  <si>
    <t xml:space="preserve">     职业技能鉴定补贴</t>
  </si>
  <si>
    <t xml:space="preserve">  人力资源和社会保障管理事务</t>
  </si>
  <si>
    <t xml:space="preserve">      归口管理的行政单位离退休</t>
  </si>
  <si>
    <t xml:space="preserve">     就业见习补贴</t>
  </si>
  <si>
    <t xml:space="preserve">      事业单位离退休</t>
  </si>
  <si>
    <t xml:space="preserve">     高技能人才培养补助</t>
  </si>
  <si>
    <t xml:space="preserve">      离退休人员管理机构</t>
  </si>
  <si>
    <t xml:space="preserve">     求职创业补贴</t>
  </si>
  <si>
    <t xml:space="preserve">      未归口管理的行政单位离退休</t>
  </si>
  <si>
    <t xml:space="preserve">     其他就业补助支出</t>
  </si>
  <si>
    <t xml:space="preserve">    综合业务管理</t>
  </si>
  <si>
    <t xml:space="preserve">      机关事业单位基本养老保险缴费支出</t>
  </si>
  <si>
    <t xml:space="preserve">   抚恤</t>
  </si>
  <si>
    <t xml:space="preserve">    劳动保障监察</t>
  </si>
  <si>
    <t xml:space="preserve">      机关事业单位职业年金缴费支出</t>
  </si>
  <si>
    <t xml:space="preserve">     死亡抚恤</t>
  </si>
  <si>
    <t xml:space="preserve">    就业管理事务</t>
  </si>
  <si>
    <t xml:space="preserve">      对机关事业单位基本养老保险基金的补助</t>
  </si>
  <si>
    <t xml:space="preserve">     伤残抚恤</t>
  </si>
  <si>
    <t xml:space="preserve">    社会保险业务管理事务</t>
  </si>
  <si>
    <t xml:space="preserve">      其他行政事业单位离退休支出</t>
  </si>
  <si>
    <t xml:space="preserve">     在乡复员、退伍军人生活补助</t>
  </si>
  <si>
    <t xml:space="preserve">    企业改革补助</t>
  </si>
  <si>
    <t xml:space="preserve">     优抚事业单位支出</t>
  </si>
  <si>
    <t xml:space="preserve">    社会保险经办机构</t>
  </si>
  <si>
    <t xml:space="preserve">      企业关闭破产补助</t>
  </si>
  <si>
    <t xml:space="preserve">     义务兵优待</t>
  </si>
  <si>
    <t xml:space="preserve">    劳动关系和维权</t>
  </si>
  <si>
    <t xml:space="preserve">      厂办大集体改革补助</t>
  </si>
  <si>
    <t xml:space="preserve">     农村籍退役士兵老年生活补助</t>
  </si>
  <si>
    <t xml:space="preserve">    公共就业服务和职业技能鉴定机构</t>
  </si>
  <si>
    <t xml:space="preserve">      其他企业改革发展补助</t>
  </si>
  <si>
    <t xml:space="preserve">     其他优抚支出</t>
  </si>
  <si>
    <t xml:space="preserve">    劳动人事争议调解仲裁</t>
  </si>
  <si>
    <t xml:space="preserve">    就业补助</t>
  </si>
  <si>
    <t xml:space="preserve">   退役安置</t>
  </si>
  <si>
    <t xml:space="preserve">    其他人力资源和社会保障管理事务支出</t>
  </si>
  <si>
    <t xml:space="preserve">      就业创业服务补贴</t>
  </si>
  <si>
    <t xml:space="preserve">     退役士兵安置</t>
  </si>
  <si>
    <t xml:space="preserve">  民政管理事务</t>
  </si>
  <si>
    <t xml:space="preserve">      职业培训补贴</t>
  </si>
  <si>
    <t xml:space="preserve">     军队移交政府的离退休人员安置</t>
  </si>
  <si>
    <t xml:space="preserve">      社会保险补贴</t>
  </si>
  <si>
    <t xml:space="preserve">     军队移交政府离退休干部管理机构</t>
  </si>
  <si>
    <t xml:space="preserve">      公益性岗位补贴</t>
  </si>
  <si>
    <t xml:space="preserve">     退役士兵管理教育</t>
  </si>
  <si>
    <t xml:space="preserve">      职业技能鉴定补贴</t>
  </si>
  <si>
    <t xml:space="preserve">    拥军优属</t>
  </si>
  <si>
    <t xml:space="preserve">      就业见习补贴</t>
  </si>
  <si>
    <t xml:space="preserve">     其他退役安置支出</t>
  </si>
  <si>
    <t xml:space="preserve">    老龄事务</t>
  </si>
  <si>
    <t xml:space="preserve">      高技能人才培养补助</t>
  </si>
  <si>
    <t xml:space="preserve">   社会福利</t>
  </si>
  <si>
    <t xml:space="preserve">    民间组织管理</t>
  </si>
  <si>
    <t xml:space="preserve">      求职创业补贴</t>
  </si>
  <si>
    <t xml:space="preserve">     儿童福利</t>
  </si>
  <si>
    <t xml:space="preserve">    行政区划和地名管理</t>
  </si>
  <si>
    <t xml:space="preserve">      其他就业补助支出</t>
  </si>
  <si>
    <t xml:space="preserve">     老年福利</t>
  </si>
  <si>
    <t xml:space="preserve">    基层政权和社区建设</t>
  </si>
  <si>
    <t xml:space="preserve">    抚恤</t>
  </si>
  <si>
    <t xml:space="preserve">     假肢矫形</t>
  </si>
  <si>
    <t xml:space="preserve">    部队供应</t>
  </si>
  <si>
    <t xml:space="preserve">      死亡抚恤</t>
  </si>
  <si>
    <t xml:space="preserve">     殡葬</t>
  </si>
  <si>
    <t xml:space="preserve">    其他民政管理事务支出</t>
  </si>
  <si>
    <t xml:space="preserve">      伤残抚恤</t>
  </si>
  <si>
    <t xml:space="preserve">     社会福利事业单位</t>
  </si>
  <si>
    <t xml:space="preserve">  补充全国社会保障基金</t>
  </si>
  <si>
    <t xml:space="preserve">      在乡复员、退伍军人生活补助</t>
  </si>
  <si>
    <t xml:space="preserve">     其他社会福利支出</t>
  </si>
  <si>
    <t xml:space="preserve">    用一般公共预算补充基金</t>
  </si>
  <si>
    <t xml:space="preserve">      优抚事业单位支出</t>
  </si>
  <si>
    <t xml:space="preserve">   残疾人事业</t>
  </si>
  <si>
    <t xml:space="preserve">  行政事业单位离退休</t>
  </si>
  <si>
    <t xml:space="preserve">      义务兵优待</t>
  </si>
  <si>
    <t xml:space="preserve">    归口管理的行政单位离退休</t>
  </si>
  <si>
    <t xml:space="preserve">      农村籍退役士兵老年生活补助</t>
  </si>
  <si>
    <t xml:space="preserve">    事业单位离退休</t>
  </si>
  <si>
    <t xml:space="preserve">      其他优抚支出</t>
  </si>
  <si>
    <t xml:space="preserve">    离退休人员管理机构</t>
  </si>
  <si>
    <t xml:space="preserve">    退役安置</t>
  </si>
  <si>
    <t xml:space="preserve">     残疾人康复</t>
  </si>
  <si>
    <t xml:space="preserve">    未归口管理的行政单位离退休</t>
  </si>
  <si>
    <t xml:space="preserve">      退役士兵安置</t>
  </si>
  <si>
    <t xml:space="preserve">     残疾人就业和扶贫</t>
  </si>
  <si>
    <t xml:space="preserve">    机关事业单位基本养老保险缴费支出</t>
  </si>
  <si>
    <t xml:space="preserve">      军队移交政府的离退休人员安置</t>
  </si>
  <si>
    <t xml:space="preserve">     残疾人体育</t>
  </si>
  <si>
    <t xml:space="preserve">    机关事业单位职业年金缴费支出</t>
  </si>
  <si>
    <t xml:space="preserve">      军队移交政府离退休干部管理机构</t>
  </si>
  <si>
    <t xml:space="preserve">     残疾人生活和护理补贴</t>
  </si>
  <si>
    <t xml:space="preserve">    对机关事业单位基本养老保险基金的补助</t>
  </si>
  <si>
    <t xml:space="preserve">      退役士兵管理教育</t>
  </si>
  <si>
    <t xml:space="preserve">     其他残疾人事业支出</t>
  </si>
  <si>
    <t xml:space="preserve">    其他行政事业单位离退休支出</t>
  </si>
  <si>
    <t xml:space="preserve">      军队转业干部安置</t>
  </si>
  <si>
    <t xml:space="preserve">   自然灾害生活救助</t>
  </si>
  <si>
    <t xml:space="preserve">  企业改革补助</t>
  </si>
  <si>
    <t xml:space="preserve">      其他退役安置支出</t>
  </si>
  <si>
    <t xml:space="preserve">     中央自然灾害生活补助</t>
  </si>
  <si>
    <t xml:space="preserve">    企业关闭破产补助</t>
  </si>
  <si>
    <t xml:space="preserve">    社会福利</t>
  </si>
  <si>
    <t xml:space="preserve">   红十字事业</t>
  </si>
  <si>
    <t xml:space="preserve">    厂办大集体改革补助</t>
  </si>
  <si>
    <t xml:space="preserve">      儿童福利</t>
  </si>
  <si>
    <t xml:space="preserve">    其他企业改革发展补助</t>
  </si>
  <si>
    <t xml:space="preserve">      老年福利</t>
  </si>
  <si>
    <t xml:space="preserve">  就业补助</t>
  </si>
  <si>
    <t xml:space="preserve">      假肢矫形</t>
  </si>
  <si>
    <t xml:space="preserve">    就业创业服务补贴</t>
  </si>
  <si>
    <t xml:space="preserve">      殡葬</t>
  </si>
  <si>
    <t xml:space="preserve">     其他红十字事业支出</t>
  </si>
  <si>
    <t xml:space="preserve">    职业培训补贴</t>
  </si>
  <si>
    <t xml:space="preserve">      社会福利事业单位</t>
  </si>
  <si>
    <t xml:space="preserve">   最低生活保障</t>
  </si>
  <si>
    <t xml:space="preserve">    社会保险补贴</t>
  </si>
  <si>
    <t xml:space="preserve">      其他社会福利支出</t>
  </si>
  <si>
    <t xml:space="preserve">     城市最低生活保障金支出</t>
  </si>
  <si>
    <t xml:space="preserve">    公益性岗位补贴</t>
  </si>
  <si>
    <t xml:space="preserve">    残疾人事业</t>
  </si>
  <si>
    <t xml:space="preserve">     农村最低生活保障金支出</t>
  </si>
  <si>
    <t xml:space="preserve">    职业技能鉴定补贴</t>
  </si>
  <si>
    <t xml:space="preserve">   临时救助</t>
  </si>
  <si>
    <t xml:space="preserve">    就业见习补贴</t>
  </si>
  <si>
    <t xml:space="preserve">     临时救助支出</t>
  </si>
  <si>
    <t xml:space="preserve">    高技能人才培养补助</t>
  </si>
  <si>
    <t xml:space="preserve">     流浪乞讨人员救助支出</t>
  </si>
  <si>
    <t xml:space="preserve">    求职创业补贴</t>
  </si>
  <si>
    <t xml:space="preserve">      残疾人康复</t>
  </si>
  <si>
    <t xml:space="preserve">   特困人员救助供养</t>
  </si>
  <si>
    <t xml:space="preserve">    其他就业补助支出</t>
  </si>
  <si>
    <t xml:space="preserve">      残疾人就业和扶贫</t>
  </si>
  <si>
    <t xml:space="preserve">     城市特困人员救助供养支出</t>
  </si>
  <si>
    <t xml:space="preserve">  抚恤</t>
  </si>
  <si>
    <t xml:space="preserve">      残疾人体育</t>
  </si>
  <si>
    <t xml:space="preserve">     农村特困人员救助供养支出</t>
  </si>
  <si>
    <t xml:space="preserve">    死亡抚恤</t>
  </si>
  <si>
    <t xml:space="preserve">      残疾人生活和护理补贴</t>
  </si>
  <si>
    <t xml:space="preserve">   补充道路交通事故社会救助基金</t>
  </si>
  <si>
    <t xml:space="preserve">    伤残抚恤</t>
  </si>
  <si>
    <t xml:space="preserve">      其他残疾人事业支出</t>
  </si>
  <si>
    <t xml:space="preserve">     交强险增值税补助基金支出</t>
  </si>
  <si>
    <t xml:space="preserve">    在乡复员、退伍军人生活补助</t>
  </si>
  <si>
    <t xml:space="preserve">    红十字事业</t>
  </si>
  <si>
    <t xml:space="preserve">     交强险罚款收入补助基金支出</t>
  </si>
  <si>
    <t xml:space="preserve">    优抚事业单位支出</t>
  </si>
  <si>
    <t xml:space="preserve">   其他生活救助</t>
  </si>
  <si>
    <t xml:space="preserve">    义务兵优待</t>
  </si>
  <si>
    <t xml:space="preserve">     其他城市生活救助</t>
  </si>
  <si>
    <t xml:space="preserve">    农村籍退役士兵老年生活补助</t>
  </si>
  <si>
    <t xml:space="preserve">     其他农村生活救助</t>
  </si>
  <si>
    <t xml:space="preserve">    其他优抚支出</t>
  </si>
  <si>
    <t xml:space="preserve">      其他红十字事业支出</t>
  </si>
  <si>
    <t xml:space="preserve">   财政对基本养老保险基金的补助</t>
  </si>
  <si>
    <t xml:space="preserve">  退役安置</t>
  </si>
  <si>
    <t xml:space="preserve">    最低生活保障</t>
  </si>
  <si>
    <t xml:space="preserve">     财政对企业职工基本养老保险基金的补助</t>
  </si>
  <si>
    <t xml:space="preserve">    退役士兵安置</t>
  </si>
  <si>
    <t xml:space="preserve">      城市最低生活保障金支出</t>
  </si>
  <si>
    <t xml:space="preserve">     财政对城乡居民基本养老保险基金的补助</t>
  </si>
  <si>
    <t xml:space="preserve">    军队移交政府的离退休人员安置</t>
  </si>
  <si>
    <t xml:space="preserve">      农村最低生活保障金支出</t>
  </si>
  <si>
    <t xml:space="preserve">     财政对其他基本养老保险基金的补助</t>
  </si>
  <si>
    <t xml:space="preserve">    军队移交政府离退休干部管理机构</t>
  </si>
  <si>
    <t xml:space="preserve">    临时救助</t>
  </si>
  <si>
    <t xml:space="preserve">   财政对其他社会保险基金的补助</t>
  </si>
  <si>
    <t xml:space="preserve">    退役士兵管理教育</t>
  </si>
  <si>
    <t xml:space="preserve">      临时救助支出</t>
  </si>
  <si>
    <t xml:space="preserve">     财政对失业保险基金的补助</t>
  </si>
  <si>
    <t xml:space="preserve">    其他退役安置支出</t>
  </si>
  <si>
    <t xml:space="preserve">      流浪乞讨人员救助支出</t>
  </si>
  <si>
    <t xml:space="preserve">     财政对工伤保险基金的补助</t>
  </si>
  <si>
    <t xml:space="preserve">  社会福利</t>
  </si>
  <si>
    <t xml:space="preserve">    特困人员救助供养</t>
  </si>
  <si>
    <t xml:space="preserve">     财政对生育保险基金的补助</t>
  </si>
  <si>
    <t xml:space="preserve">    儿童福利</t>
  </si>
  <si>
    <t xml:space="preserve">      城市特困人员救助供养支出</t>
  </si>
  <si>
    <t xml:space="preserve">     其他财政对社会保险基金的补助</t>
  </si>
  <si>
    <t xml:space="preserve">    老年福利</t>
  </si>
  <si>
    <t xml:space="preserve">      农村特困人员救助供养支出</t>
  </si>
  <si>
    <t xml:space="preserve">   退役军人管理事务</t>
  </si>
  <si>
    <t xml:space="preserve">    假肢矫形</t>
  </si>
  <si>
    <t xml:space="preserve">    补充道路交通事故社会救助基金</t>
  </si>
  <si>
    <t xml:space="preserve">    殡葬</t>
  </si>
  <si>
    <t xml:space="preserve">      交强险增值税补助基金支出</t>
  </si>
  <si>
    <t xml:space="preserve">    社会福利事业单位</t>
  </si>
  <si>
    <t xml:space="preserve">      交强险罚款收入补助基金支出</t>
  </si>
  <si>
    <t xml:space="preserve">    其他社会福利支出</t>
  </si>
  <si>
    <t xml:space="preserve">    其他生活救助</t>
  </si>
  <si>
    <t xml:space="preserve">     拥军优属</t>
  </si>
  <si>
    <t xml:space="preserve">  残疾人事业</t>
  </si>
  <si>
    <t xml:space="preserve">      其他城市生活救助</t>
  </si>
  <si>
    <t xml:space="preserve">     部队供应</t>
  </si>
  <si>
    <t xml:space="preserve">      其他农村生活救助</t>
  </si>
  <si>
    <t xml:space="preserve">    财政对基本养老保险基金的补助</t>
  </si>
  <si>
    <t xml:space="preserve">     其他退役军人事务管理支出</t>
  </si>
  <si>
    <t xml:space="preserve">      财政对企业职工基本养老保险基金的补助</t>
  </si>
  <si>
    <t xml:space="preserve">   其他社会保障和就业支出</t>
  </si>
  <si>
    <t xml:space="preserve">    残疾人康复</t>
  </si>
  <si>
    <t xml:space="preserve">      财政对城乡居民基本养老保险基金的补助</t>
  </si>
  <si>
    <t xml:space="preserve">     其他社会保障和就业支出(项)</t>
  </si>
  <si>
    <t xml:space="preserve">    残疾人就业和扶贫</t>
  </si>
  <si>
    <t xml:space="preserve">      财政对其他基本养老保险基金的补助</t>
  </si>
  <si>
    <t>九、卫生健康支出</t>
  </si>
  <si>
    <t xml:space="preserve">    残疾人体育</t>
  </si>
  <si>
    <t xml:space="preserve">    财政对其他社会保险基金的补助</t>
  </si>
  <si>
    <t xml:space="preserve">   卫生健康管理事务</t>
  </si>
  <si>
    <t xml:space="preserve">    残疾人生活和护理补贴</t>
  </si>
  <si>
    <t xml:space="preserve">      财政对失业保险基金的补助</t>
  </si>
  <si>
    <t xml:space="preserve">    其他残疾人事业支出</t>
  </si>
  <si>
    <t xml:space="preserve">      财政对工伤保险基金的补助</t>
  </si>
  <si>
    <t xml:space="preserve">  自然灾害生活救助</t>
  </si>
  <si>
    <t xml:space="preserve">      财政对生育保险基金的补助</t>
  </si>
  <si>
    <t xml:space="preserve">    中央自然灾害生活补助</t>
  </si>
  <si>
    <t xml:space="preserve">      其他财政对社会保险基金的补助</t>
  </si>
  <si>
    <t xml:space="preserve">     其他卫生健康管理事务支出</t>
  </si>
  <si>
    <t xml:space="preserve">    地方自然灾害生活补助</t>
  </si>
  <si>
    <t xml:space="preserve">    退役军人管理事务</t>
  </si>
  <si>
    <t xml:space="preserve">   公立医院</t>
  </si>
  <si>
    <t xml:space="preserve">    自然灾害灾后重建补助</t>
  </si>
  <si>
    <t xml:space="preserve">     综合医院</t>
  </si>
  <si>
    <t xml:space="preserve">    其他自然灾害生活救助支出</t>
  </si>
  <si>
    <t xml:space="preserve">     中医（民族）医院</t>
  </si>
  <si>
    <t xml:space="preserve">  红十字事业</t>
  </si>
  <si>
    <t xml:space="preserve">     传染病医院</t>
  </si>
  <si>
    <t xml:space="preserve">      拥军优属</t>
  </si>
  <si>
    <t xml:space="preserve">     职业病防治医院</t>
  </si>
  <si>
    <t xml:space="preserve">      部队供应</t>
  </si>
  <si>
    <t xml:space="preserve">     精神病医院</t>
  </si>
  <si>
    <t xml:space="preserve">     妇产医院</t>
  </si>
  <si>
    <t xml:space="preserve">    其他红十字事业支出</t>
  </si>
  <si>
    <t xml:space="preserve">      其他退役军人事务管理支出</t>
  </si>
  <si>
    <t xml:space="preserve">     儿童医院</t>
  </si>
  <si>
    <t xml:space="preserve">  最低生活保障</t>
  </si>
  <si>
    <t xml:space="preserve">    其他社会保障和就业支出</t>
  </si>
  <si>
    <t xml:space="preserve">     其他专科医院</t>
  </si>
  <si>
    <t xml:space="preserve">    城市最低生活保障金支出</t>
  </si>
  <si>
    <t xml:space="preserve">      其他社会保障和就业支出</t>
  </si>
  <si>
    <t xml:space="preserve">     福利医院</t>
  </si>
  <si>
    <t xml:space="preserve">    农村最低生活保障金支出</t>
  </si>
  <si>
    <t xml:space="preserve">  卫生健康支出</t>
  </si>
  <si>
    <t xml:space="preserve">     行业医院</t>
  </si>
  <si>
    <t xml:space="preserve">  临时救助</t>
  </si>
  <si>
    <t xml:space="preserve">    卫生健康管理事务</t>
  </si>
  <si>
    <t xml:space="preserve">     处理医疗欠费</t>
  </si>
  <si>
    <t xml:space="preserve">    临时救助支出</t>
  </si>
  <si>
    <t xml:space="preserve">     其他公立医院支出</t>
  </si>
  <si>
    <t xml:space="preserve">    流浪乞讨人员救助支出</t>
  </si>
  <si>
    <t xml:space="preserve">   基层医疗卫生机构</t>
  </si>
  <si>
    <t xml:space="preserve">  特困人员救助供养</t>
  </si>
  <si>
    <t xml:space="preserve">     城市社区卫生机构</t>
  </si>
  <si>
    <t xml:space="preserve">    城市特困人员救助供养支出</t>
  </si>
  <si>
    <t xml:space="preserve">      其他卫生健康管理事务支出</t>
  </si>
  <si>
    <t xml:space="preserve">     乡镇卫生院</t>
  </si>
  <si>
    <t xml:space="preserve">    农村特困人员救助供养支出</t>
  </si>
  <si>
    <t xml:space="preserve">    公立医院</t>
  </si>
  <si>
    <t xml:space="preserve">     其他基层医疗卫生机构支出</t>
  </si>
  <si>
    <t xml:space="preserve">  补充道路交通事故社会救助基金</t>
  </si>
  <si>
    <t xml:space="preserve">      综合医院</t>
  </si>
  <si>
    <t xml:space="preserve">   公共卫生</t>
  </si>
  <si>
    <t xml:space="preserve">    交强险营业税补助基金支出</t>
  </si>
  <si>
    <t xml:space="preserve">      中医(民族)医院</t>
  </si>
  <si>
    <t xml:space="preserve">     疾病预防控制机构</t>
  </si>
  <si>
    <t xml:space="preserve">    交强险罚款收入补助基金支出</t>
  </si>
  <si>
    <t xml:space="preserve">      传染病医院</t>
  </si>
  <si>
    <t xml:space="preserve">     卫生监督机构</t>
  </si>
  <si>
    <t xml:space="preserve">  其他生活救助</t>
  </si>
  <si>
    <t xml:space="preserve">      职业病防治医院</t>
  </si>
  <si>
    <t xml:space="preserve">     妇幼保健机构</t>
  </si>
  <si>
    <t xml:space="preserve">    其他城市生活救助</t>
  </si>
  <si>
    <t xml:space="preserve">      精神病医院</t>
  </si>
  <si>
    <t xml:space="preserve">     精神卫生机构</t>
  </si>
  <si>
    <t xml:space="preserve">    其他农村生活救助</t>
  </si>
  <si>
    <t xml:space="preserve">      妇产医院</t>
  </si>
  <si>
    <t xml:space="preserve">     应急救治机构</t>
  </si>
  <si>
    <t xml:space="preserve">  财政对基本养老保险基金的补助</t>
  </si>
  <si>
    <t xml:space="preserve">      儿童医院</t>
  </si>
  <si>
    <t xml:space="preserve">     采供血机构</t>
  </si>
  <si>
    <t xml:space="preserve">    财政对企业职工基本养老保险基金的补助</t>
  </si>
  <si>
    <t xml:space="preserve">      其他专科医院</t>
  </si>
  <si>
    <t xml:space="preserve">     其他专业公共卫生机构</t>
  </si>
  <si>
    <t xml:space="preserve">    财政对城乡居民基本养老保险基金的补助</t>
  </si>
  <si>
    <t xml:space="preserve">      福利医院</t>
  </si>
  <si>
    <t xml:space="preserve">     基本公共卫生服务</t>
  </si>
  <si>
    <t xml:space="preserve">    财政对其他基本养老保险基金的补助</t>
  </si>
  <si>
    <t xml:space="preserve">      行业医院</t>
  </si>
  <si>
    <t xml:space="preserve">     重大公共卫生专项</t>
  </si>
  <si>
    <t xml:space="preserve">  财政对其他社会保险基金的补助</t>
  </si>
  <si>
    <t xml:space="preserve">      处理医疗欠费</t>
  </si>
  <si>
    <t xml:space="preserve">     突发公共卫生事件应急处理</t>
  </si>
  <si>
    <t xml:space="preserve">    财政对失业保险基金的补助</t>
  </si>
  <si>
    <t xml:space="preserve">      其他公立医院支出</t>
  </si>
  <si>
    <t xml:space="preserve">     其他公共卫生支出</t>
  </si>
  <si>
    <t xml:space="preserve">    财政对工伤保险基金的补助</t>
  </si>
  <si>
    <t xml:space="preserve">    基层医疗卫生机构</t>
  </si>
  <si>
    <t xml:space="preserve">   中医药</t>
  </si>
  <si>
    <t xml:space="preserve">    财政对生育保险基金的补助</t>
  </si>
  <si>
    <t xml:space="preserve">      城市社区卫生机构</t>
  </si>
  <si>
    <t xml:space="preserve">     中医（民族医）药专项</t>
  </si>
  <si>
    <t xml:space="preserve">    其他财政对社会保险基金的补助</t>
  </si>
  <si>
    <t xml:space="preserve">      乡镇卫生院</t>
  </si>
  <si>
    <t xml:space="preserve">     其他中医药支出</t>
  </si>
  <si>
    <t xml:space="preserve">  其他社会保障和就业支出(款)</t>
  </si>
  <si>
    <t xml:space="preserve">      其他基层医疗卫生机构支出</t>
  </si>
  <si>
    <t xml:space="preserve">   计划生育事务</t>
  </si>
  <si>
    <t xml:space="preserve">    其他社会保障和就业支出(项)</t>
  </si>
  <si>
    <t xml:space="preserve">    公共卫生</t>
  </si>
  <si>
    <t xml:space="preserve">     计划生育机构</t>
  </si>
  <si>
    <t>医疗卫生与计划生育支出</t>
  </si>
  <si>
    <t xml:space="preserve">      疾病预防控制机构</t>
  </si>
  <si>
    <t xml:space="preserve">     计划生育服务</t>
  </si>
  <si>
    <t xml:space="preserve">  医疗卫生与计划生育管理事务</t>
  </si>
  <si>
    <t xml:space="preserve">      卫生监督机构</t>
  </si>
  <si>
    <t xml:space="preserve">     其他计划生育事务支出</t>
  </si>
  <si>
    <t xml:space="preserve">      妇幼保健机构</t>
  </si>
  <si>
    <t xml:space="preserve">   食品和药品监督管理事务</t>
  </si>
  <si>
    <t xml:space="preserve">      精神卫生机构</t>
  </si>
  <si>
    <t xml:space="preserve">     食品安全事务</t>
  </si>
  <si>
    <t xml:space="preserve">      应急救治机构</t>
  </si>
  <si>
    <t xml:space="preserve">     其他食品和药品监督管理事务支出</t>
  </si>
  <si>
    <t xml:space="preserve">    其他医疗卫生与计划生育管理事务支出</t>
  </si>
  <si>
    <t xml:space="preserve">      采供血机构</t>
  </si>
  <si>
    <t xml:space="preserve">   行政事业单位医疗</t>
  </si>
  <si>
    <t xml:space="preserve">  公立医院</t>
  </si>
  <si>
    <t xml:space="preserve">      其他专业公共卫生机构</t>
  </si>
  <si>
    <t xml:space="preserve">     行政单位医疗</t>
  </si>
  <si>
    <t xml:space="preserve">    综合医院</t>
  </si>
  <si>
    <t xml:space="preserve">      基本公共卫生服务</t>
  </si>
  <si>
    <t xml:space="preserve">     事业单位医疗</t>
  </si>
  <si>
    <t xml:space="preserve">    中医(民族)医院</t>
  </si>
  <si>
    <t xml:space="preserve">      重大公共卫生专项</t>
  </si>
  <si>
    <t xml:space="preserve">     公务员医疗补助</t>
  </si>
  <si>
    <t xml:space="preserve">    传染病医院</t>
  </si>
  <si>
    <t xml:space="preserve">      突发公共卫生事件应急处理</t>
  </si>
  <si>
    <t xml:space="preserve">     其他行政事业单位医疗支出</t>
  </si>
  <si>
    <t xml:space="preserve">    职业病防治医院</t>
  </si>
  <si>
    <t xml:space="preserve">      其他公共卫生支出</t>
  </si>
  <si>
    <t xml:space="preserve">   财政对基本医疗保险基金的补助</t>
  </si>
  <si>
    <t xml:space="preserve">    精神病医院</t>
  </si>
  <si>
    <t xml:space="preserve">    中医药</t>
  </si>
  <si>
    <t xml:space="preserve">     财政对职工基本医疗保险基金的补助</t>
  </si>
  <si>
    <t xml:space="preserve">    妇产医院</t>
  </si>
  <si>
    <t xml:space="preserve">      中医(民族医)药专项</t>
  </si>
  <si>
    <t xml:space="preserve">     财政对城乡居民基本医疗保险基金的补助</t>
  </si>
  <si>
    <t xml:space="preserve">    儿童医院</t>
  </si>
  <si>
    <t xml:space="preserve">      其他中医药支出</t>
  </si>
  <si>
    <t xml:space="preserve">     财政对其他基本医疗保险基金的补助</t>
  </si>
  <si>
    <t xml:space="preserve">    其他专科医院</t>
  </si>
  <si>
    <t xml:space="preserve">    计划生育事务</t>
  </si>
  <si>
    <t xml:space="preserve">   医疗救助</t>
  </si>
  <si>
    <t xml:space="preserve">    福利医院</t>
  </si>
  <si>
    <t xml:space="preserve">      计划生育机构</t>
  </si>
  <si>
    <t xml:space="preserve">     城乡医疗救助</t>
  </si>
  <si>
    <t xml:space="preserve">    行业医院</t>
  </si>
  <si>
    <t xml:space="preserve">      计划生育服务</t>
  </si>
  <si>
    <t xml:space="preserve">     疾病应急救助</t>
  </si>
  <si>
    <t xml:space="preserve">    处理医疗欠费</t>
  </si>
  <si>
    <t xml:space="preserve">      其他计划生育事务支出</t>
  </si>
  <si>
    <t xml:space="preserve">     其他医疗救助支出</t>
  </si>
  <si>
    <t xml:space="preserve">    其他公立医院支出</t>
  </si>
  <si>
    <t xml:space="preserve">    行政事业单位医疗</t>
  </si>
  <si>
    <t xml:space="preserve">   优抚对象医疗</t>
  </si>
  <si>
    <t xml:space="preserve">  基层医疗卫生机构</t>
  </si>
  <si>
    <t xml:space="preserve">      行政单位医疗</t>
  </si>
  <si>
    <t xml:space="preserve">     优抚对象医疗补助</t>
  </si>
  <si>
    <t xml:space="preserve">    城市社区卫生机构</t>
  </si>
  <si>
    <t xml:space="preserve">      事业单位医疗</t>
  </si>
  <si>
    <t xml:space="preserve">     其他优抚对象医疗支出</t>
  </si>
  <si>
    <t xml:space="preserve">    乡镇卫生院</t>
  </si>
  <si>
    <t xml:space="preserve">      公务员医疗补助</t>
  </si>
  <si>
    <t xml:space="preserve">   医疗保障管理事务</t>
  </si>
  <si>
    <t xml:space="preserve">    其他基层医疗卫生机构支出</t>
  </si>
  <si>
    <t xml:space="preserve">      其他行政事业单位医疗支出</t>
  </si>
  <si>
    <t xml:space="preserve">  公共卫生</t>
  </si>
  <si>
    <t xml:space="preserve">    财政对基本医疗保险基金的补助</t>
  </si>
  <si>
    <t xml:space="preserve">    疾病预防控制机构</t>
  </si>
  <si>
    <t xml:space="preserve">      财政对职工基本医疗保险基金的补助</t>
  </si>
  <si>
    <t xml:space="preserve">    卫生监督机构</t>
  </si>
  <si>
    <t xml:space="preserve">      财政对城乡居民基本医疗保险基金的补助</t>
  </si>
  <si>
    <t xml:space="preserve">    妇幼保健机构</t>
  </si>
  <si>
    <t xml:space="preserve">      财政对其他基本医疗保险基金的补助</t>
  </si>
  <si>
    <t xml:space="preserve">     医疗保障政策管理</t>
  </si>
  <si>
    <t xml:space="preserve">    精神卫生机构</t>
  </si>
  <si>
    <t xml:space="preserve">    医疗救助</t>
  </si>
  <si>
    <t xml:space="preserve">     医疗保障经办事务</t>
  </si>
  <si>
    <t xml:space="preserve">    应急救治机构</t>
  </si>
  <si>
    <t xml:space="preserve">      城乡医疗救助</t>
  </si>
  <si>
    <t xml:space="preserve">    采供血机构</t>
  </si>
  <si>
    <t xml:space="preserve">      疾病应急救助</t>
  </si>
  <si>
    <t xml:space="preserve">     其他医疗保障管理事务支出</t>
  </si>
  <si>
    <t xml:space="preserve">    其他专业公共卫生机构</t>
  </si>
  <si>
    <t xml:space="preserve">      其他医疗救助支出</t>
  </si>
  <si>
    <t xml:space="preserve">   老龄卫生健康服务</t>
  </si>
  <si>
    <t xml:space="preserve">    基本公共卫生服务</t>
  </si>
  <si>
    <t xml:space="preserve">    优抚对象医疗</t>
  </si>
  <si>
    <t xml:space="preserve">     老龄卫生健康服务</t>
  </si>
  <si>
    <t xml:space="preserve">    重大公共卫生专项</t>
  </si>
  <si>
    <t xml:space="preserve">      优抚对象医疗补助</t>
  </si>
  <si>
    <t xml:space="preserve">   其他卫生健康支出</t>
  </si>
  <si>
    <t xml:space="preserve">    突发公共卫生事件应急处理</t>
  </si>
  <si>
    <t xml:space="preserve">      其他优抚对象医疗支出</t>
  </si>
  <si>
    <t xml:space="preserve">     其他卫生健康支出</t>
  </si>
  <si>
    <t xml:space="preserve">    其他公共卫生支出</t>
  </si>
  <si>
    <t xml:space="preserve">    医疗保障管理事务</t>
  </si>
  <si>
    <t>十、节能环保支出</t>
  </si>
  <si>
    <t xml:space="preserve">  中医药</t>
  </si>
  <si>
    <t xml:space="preserve">   环境保护管理事务</t>
  </si>
  <si>
    <t xml:space="preserve">    中医(民族医)药专项</t>
  </si>
  <si>
    <t xml:space="preserve">    其他中医药支出</t>
  </si>
  <si>
    <t xml:space="preserve">  计划生育事务</t>
  </si>
  <si>
    <t xml:space="preserve">    计划生育机构</t>
  </si>
  <si>
    <t xml:space="preserve">      医疗保障政策管理</t>
  </si>
  <si>
    <t xml:space="preserve">     生态环境保护宣传</t>
  </si>
  <si>
    <t xml:space="preserve">    计划生育服务</t>
  </si>
  <si>
    <t xml:space="preserve">      医疗保障经办事务</t>
  </si>
  <si>
    <t xml:space="preserve">     环境保护法规、规划及标准</t>
  </si>
  <si>
    <t xml:space="preserve">    其他计划生育事务支出</t>
  </si>
  <si>
    <t xml:space="preserve">     生态环境国际合作及履约</t>
  </si>
  <si>
    <t xml:space="preserve">  食品和药品监督管理事务</t>
  </si>
  <si>
    <t xml:space="preserve">      其他医疗保障管理事务支出</t>
  </si>
  <si>
    <t xml:space="preserve">     生态环境保护行政许可</t>
  </si>
  <si>
    <t xml:space="preserve">    老龄卫生健康事务</t>
  </si>
  <si>
    <t xml:space="preserve">     其他环境保护管理事务支出</t>
  </si>
  <si>
    <t xml:space="preserve">      老龄卫生健康事务</t>
  </si>
  <si>
    <t xml:space="preserve">   环境监测与监察</t>
  </si>
  <si>
    <t xml:space="preserve">    其他卫生健康支出</t>
  </si>
  <si>
    <t xml:space="preserve">     建设项目环评审查与监督</t>
  </si>
  <si>
    <t xml:space="preserve">    药品事务</t>
  </si>
  <si>
    <t xml:space="preserve">       其他卫生健康支出</t>
  </si>
  <si>
    <t xml:space="preserve">     核与辐射安全监督</t>
  </si>
  <si>
    <t xml:space="preserve">    化妆品事务</t>
  </si>
  <si>
    <t xml:space="preserve">  节能环保支出</t>
  </si>
  <si>
    <t xml:space="preserve">     其他环境监测与监察支出</t>
  </si>
  <si>
    <t xml:space="preserve">    医疗器械事务</t>
  </si>
  <si>
    <t xml:space="preserve">    环境保护管理事务</t>
  </si>
  <si>
    <t xml:space="preserve">   污染防治</t>
  </si>
  <si>
    <t xml:space="preserve">    食品安全事务</t>
  </si>
  <si>
    <t xml:space="preserve">     大气</t>
  </si>
  <si>
    <t xml:space="preserve">     水体</t>
  </si>
  <si>
    <t xml:space="preserve">    其他食品和药品监督管理事务支出</t>
  </si>
  <si>
    <t xml:space="preserve">     噪声</t>
  </si>
  <si>
    <t xml:space="preserve">  行政事业单位医疗</t>
  </si>
  <si>
    <t xml:space="preserve">      生态环境保护宣传</t>
  </si>
  <si>
    <t xml:space="preserve">     固体废弃物与化学品</t>
  </si>
  <si>
    <t xml:space="preserve">    行政单位医疗</t>
  </si>
  <si>
    <t xml:space="preserve">      环境保护法规、规划及标准</t>
  </si>
  <si>
    <t xml:space="preserve">     放射源和放射性废物监管</t>
  </si>
  <si>
    <t xml:space="preserve">    事业单位医疗</t>
  </si>
  <si>
    <t xml:space="preserve">      生态环境国际合作及履约</t>
  </si>
  <si>
    <t xml:space="preserve">     辐射</t>
  </si>
  <si>
    <t xml:space="preserve">    公务员医疗补助</t>
  </si>
  <si>
    <t xml:space="preserve">      生态环境保护行政许可</t>
  </si>
  <si>
    <t xml:space="preserve">     其他污染防治支出</t>
  </si>
  <si>
    <t xml:space="preserve">    其他行政事业单位医疗支出</t>
  </si>
  <si>
    <t xml:space="preserve">      应对气候变化管理事务</t>
  </si>
  <si>
    <t xml:space="preserve">   自然生态保护</t>
  </si>
  <si>
    <t xml:space="preserve">  财政对基本医疗保险基金的补助</t>
  </si>
  <si>
    <t xml:space="preserve">      其他环境保护管理事务支出</t>
  </si>
  <si>
    <t xml:space="preserve">     生态保护</t>
  </si>
  <si>
    <t xml:space="preserve">    财政对职工基本医疗保险基金的补助</t>
  </si>
  <si>
    <t xml:space="preserve">    环境监测与监察</t>
  </si>
  <si>
    <t xml:space="preserve">     农村环境保护</t>
  </si>
  <si>
    <t xml:space="preserve">    财政对城乡居民基本医疗保险基金的补助</t>
  </si>
  <si>
    <t xml:space="preserve">      建设项目环评审查与监督</t>
  </si>
  <si>
    <t xml:space="preserve">     自然保护区</t>
  </si>
  <si>
    <t xml:space="preserve">    财政对新型农村合作医疗基金的补助</t>
  </si>
  <si>
    <t xml:space="preserve">      核与辐射安全监督</t>
  </si>
  <si>
    <t xml:space="preserve">     生物及物种资源保护</t>
  </si>
  <si>
    <t xml:space="preserve">    财政对城镇居民基本医疗保险基金的补助</t>
  </si>
  <si>
    <t xml:space="preserve">      其他环境监测与监察支出</t>
  </si>
  <si>
    <t xml:space="preserve">     其他自然生态保护支出</t>
  </si>
  <si>
    <t xml:space="preserve">    财政对其他基本医疗保险基金的补助</t>
  </si>
  <si>
    <t xml:space="preserve">    污染防治</t>
  </si>
  <si>
    <t xml:space="preserve">   天然林保护</t>
  </si>
  <si>
    <t xml:space="preserve">  医疗救助</t>
  </si>
  <si>
    <t xml:space="preserve">      大气</t>
  </si>
  <si>
    <t xml:space="preserve">     森林管护</t>
  </si>
  <si>
    <t xml:space="preserve">    城乡医疗救助</t>
  </si>
  <si>
    <t xml:space="preserve">      水体</t>
  </si>
  <si>
    <t xml:space="preserve">     社会保险补助</t>
  </si>
  <si>
    <t xml:space="preserve">    疾病应急救助</t>
  </si>
  <si>
    <t xml:space="preserve">      噪声</t>
  </si>
  <si>
    <t xml:space="preserve">     政策性社会性支出补助</t>
  </si>
  <si>
    <t xml:space="preserve">    其他医疗救助支出</t>
  </si>
  <si>
    <t xml:space="preserve">      固体废弃物与化学品</t>
  </si>
  <si>
    <t xml:space="preserve">     天然林保护工程建设</t>
  </si>
  <si>
    <t xml:space="preserve">  优抚对象医疗</t>
  </si>
  <si>
    <t xml:space="preserve">      放射源和放射性废物监管</t>
  </si>
  <si>
    <t xml:space="preserve">     停伐补助</t>
  </si>
  <si>
    <t xml:space="preserve">    优抚对象医疗补助</t>
  </si>
  <si>
    <t xml:space="preserve">      辐射</t>
  </si>
  <si>
    <t xml:space="preserve">     其他天然林保护支出</t>
  </si>
  <si>
    <t xml:space="preserve">    其他优抚对象医疗支出</t>
  </si>
  <si>
    <t xml:space="preserve">      其他污染防治支出</t>
  </si>
  <si>
    <t xml:space="preserve">   退耕还林</t>
  </si>
  <si>
    <t xml:space="preserve">  其他医疗卫生与计划生育支出(款)</t>
  </si>
  <si>
    <t xml:space="preserve">    自然生态保护</t>
  </si>
  <si>
    <t xml:space="preserve">     退耕现金</t>
  </si>
  <si>
    <t xml:space="preserve">    其他医疗卫生与计划生育支出(项)</t>
  </si>
  <si>
    <t xml:space="preserve">      生态保护</t>
  </si>
  <si>
    <t xml:space="preserve">     退耕还林粮食折现补贴</t>
  </si>
  <si>
    <t xml:space="preserve">      农村环境保护</t>
  </si>
  <si>
    <t xml:space="preserve">     退耕还林粮食费用补贴</t>
  </si>
  <si>
    <t xml:space="preserve">  环境保护管理事务</t>
  </si>
  <si>
    <t xml:space="preserve">      自然保护区</t>
  </si>
  <si>
    <t xml:space="preserve">     退耕还林工程建设</t>
  </si>
  <si>
    <t xml:space="preserve">      生物及物种资源保护</t>
  </si>
  <si>
    <t xml:space="preserve">     其他退耕还林支出</t>
  </si>
  <si>
    <t xml:space="preserve">      其他自然生态保护支出</t>
  </si>
  <si>
    <t xml:space="preserve">   风沙荒漠治理</t>
  </si>
  <si>
    <t xml:space="preserve">    天然林保护</t>
  </si>
  <si>
    <t xml:space="preserve">     京津风沙源治理工程建设</t>
  </si>
  <si>
    <t xml:space="preserve">    环境保护宣传</t>
  </si>
  <si>
    <t xml:space="preserve">      森林管护</t>
  </si>
  <si>
    <t xml:space="preserve">     其他风沙荒漠治理支出</t>
  </si>
  <si>
    <t xml:space="preserve">    环境保护法规、规划及标准</t>
  </si>
  <si>
    <t xml:space="preserve">      社会保险补助</t>
  </si>
  <si>
    <t xml:space="preserve">   退牧还草</t>
  </si>
  <si>
    <t xml:space="preserve">    环境国际合作及履约</t>
  </si>
  <si>
    <t xml:space="preserve">      政策性社会性支出补助</t>
  </si>
  <si>
    <t xml:space="preserve">     退牧还草工程建设</t>
  </si>
  <si>
    <t xml:space="preserve">    环境保护行政许可</t>
  </si>
  <si>
    <t xml:space="preserve">      天然林保护工程建设 </t>
  </si>
  <si>
    <t xml:space="preserve">     其他退牧还草支出</t>
  </si>
  <si>
    <t xml:space="preserve">    其他环境保护管理事务支出</t>
  </si>
  <si>
    <t xml:space="preserve">      停伐补助</t>
  </si>
  <si>
    <t xml:space="preserve">   已垦草原退耕还草</t>
  </si>
  <si>
    <t xml:space="preserve">  环境监测与监察</t>
  </si>
  <si>
    <t xml:space="preserve">      其他天然林保护支出</t>
  </si>
  <si>
    <t xml:space="preserve">   能源节约利用</t>
  </si>
  <si>
    <t xml:space="preserve">    建设项目环评审查与监督</t>
  </si>
  <si>
    <t xml:space="preserve">    退耕还林</t>
  </si>
  <si>
    <t xml:space="preserve">     能源节约利用(项)</t>
  </si>
  <si>
    <t xml:space="preserve">    核与辐射安全监督</t>
  </si>
  <si>
    <t xml:space="preserve">      退耕现金</t>
  </si>
  <si>
    <t xml:space="preserve">   污染减排</t>
  </si>
  <si>
    <t xml:space="preserve">    其他环境监测与监察支出</t>
  </si>
  <si>
    <t xml:space="preserve">      退耕还林粮食折现补贴</t>
  </si>
  <si>
    <t xml:space="preserve">     生态环境监测与信息</t>
  </si>
  <si>
    <t xml:space="preserve">  污染防治</t>
  </si>
  <si>
    <t xml:space="preserve">      退耕还林粮食费用补贴</t>
  </si>
  <si>
    <t xml:space="preserve">     生态环境执法监察</t>
  </si>
  <si>
    <t xml:space="preserve">    大气</t>
  </si>
  <si>
    <t xml:space="preserve">      退耕还林工程建设</t>
  </si>
  <si>
    <t xml:space="preserve">     减排专项支出</t>
  </si>
  <si>
    <t xml:space="preserve">    水体</t>
  </si>
  <si>
    <t xml:space="preserve">      其他退耕还林支出</t>
  </si>
  <si>
    <t xml:space="preserve">     清洁生产专项支出</t>
  </si>
  <si>
    <t xml:space="preserve">    噪声</t>
  </si>
  <si>
    <t xml:space="preserve">    风沙荒漠治理</t>
  </si>
  <si>
    <t xml:space="preserve">     其他污染减排支出</t>
  </si>
  <si>
    <t xml:space="preserve">    固体废弃物与化学品</t>
  </si>
  <si>
    <t xml:space="preserve">      京津风沙源治理工程建设</t>
  </si>
  <si>
    <t xml:space="preserve">   可再生能源</t>
  </si>
  <si>
    <t xml:space="preserve">    放射源和放射性废物监管</t>
  </si>
  <si>
    <t xml:space="preserve">      其他风沙荒漠治理支出</t>
  </si>
  <si>
    <t xml:space="preserve">     可再生能源(项)</t>
  </si>
  <si>
    <t xml:space="preserve">    辐射</t>
  </si>
  <si>
    <t xml:space="preserve">    退牧还草</t>
  </si>
  <si>
    <t xml:space="preserve">   循环经济</t>
  </si>
  <si>
    <t xml:space="preserve">    其他污染防治支出</t>
  </si>
  <si>
    <t xml:space="preserve">      退牧还草工程建设</t>
  </si>
  <si>
    <t xml:space="preserve">   能源管理事务</t>
  </si>
  <si>
    <t xml:space="preserve">  自然生态保护</t>
  </si>
  <si>
    <t xml:space="preserve">      其他退牧还草支出</t>
  </si>
  <si>
    <t xml:space="preserve">    生态保护</t>
  </si>
  <si>
    <t xml:space="preserve">    已垦草原退耕还草</t>
  </si>
  <si>
    <t xml:space="preserve">    农村环境保护</t>
  </si>
  <si>
    <t xml:space="preserve">      已垦草原退耕还草</t>
  </si>
  <si>
    <t xml:space="preserve">    自然保护区</t>
  </si>
  <si>
    <t xml:space="preserve">    能源节约利用</t>
  </si>
  <si>
    <t xml:space="preserve">     能源预测预警</t>
  </si>
  <si>
    <t xml:space="preserve">    生物及物种资源保护</t>
  </si>
  <si>
    <t xml:space="preserve">      能源节能利用</t>
  </si>
  <si>
    <t xml:space="preserve">     能源战略规划与实施</t>
  </si>
  <si>
    <t xml:space="preserve">    其他自然生态保护支出</t>
  </si>
  <si>
    <t xml:space="preserve">    污染减排</t>
  </si>
  <si>
    <t xml:space="preserve">     能源科技装备</t>
  </si>
  <si>
    <t xml:space="preserve">  天然林保护</t>
  </si>
  <si>
    <t xml:space="preserve">       生态环境监测与信息</t>
  </si>
  <si>
    <t xml:space="preserve">     能源行业管理</t>
  </si>
  <si>
    <t xml:space="preserve">    森林管护</t>
  </si>
  <si>
    <t xml:space="preserve">       生态环境执法监察</t>
  </si>
  <si>
    <t xml:space="preserve">     能源管理</t>
  </si>
  <si>
    <t xml:space="preserve">    社会保险补助</t>
  </si>
  <si>
    <t xml:space="preserve">       减排专项支出</t>
  </si>
  <si>
    <t xml:space="preserve">     石油储备发展管理</t>
  </si>
  <si>
    <t xml:space="preserve">    政策性社会性支出补助</t>
  </si>
  <si>
    <t xml:space="preserve">       清洁生产专项支出</t>
  </si>
  <si>
    <t xml:space="preserve">     能源调查</t>
  </si>
  <si>
    <t xml:space="preserve">    天然林保护工程建设</t>
  </si>
  <si>
    <t xml:space="preserve">       其他污染减排支出</t>
  </si>
  <si>
    <t xml:space="preserve">    停伐补助</t>
  </si>
  <si>
    <t xml:space="preserve">    可再生能源</t>
  </si>
  <si>
    <t xml:space="preserve">     农村电网建设</t>
  </si>
  <si>
    <t xml:space="preserve">    其他天然林保护支出</t>
  </si>
  <si>
    <t xml:space="preserve">       可再生能源</t>
  </si>
  <si>
    <t xml:space="preserve">  退耕还林</t>
  </si>
  <si>
    <t xml:space="preserve">    循环经济</t>
  </si>
  <si>
    <t xml:space="preserve">     其他能源管理事务支出</t>
  </si>
  <si>
    <t xml:space="preserve">    退耕现金</t>
  </si>
  <si>
    <t xml:space="preserve">       循环经济</t>
  </si>
  <si>
    <t xml:space="preserve">   其他节能环保支出</t>
  </si>
  <si>
    <t xml:space="preserve">    退耕还林粮食折现补贴</t>
  </si>
  <si>
    <t xml:space="preserve">    能源管理事务</t>
  </si>
  <si>
    <t xml:space="preserve">     其他节能环保支出(项)</t>
  </si>
  <si>
    <t xml:space="preserve">    退耕还林粮食费用补贴</t>
  </si>
  <si>
    <t>十一、城乡社区支出</t>
  </si>
  <si>
    <t xml:space="preserve">    退耕还林工程建设</t>
  </si>
  <si>
    <t xml:space="preserve">   城乡社区管理事务</t>
  </si>
  <si>
    <t xml:space="preserve">    其他退耕还林支出</t>
  </si>
  <si>
    <t xml:space="preserve">  风沙荒漠治理</t>
  </si>
  <si>
    <t xml:space="preserve">      能源预测预警</t>
  </si>
  <si>
    <t xml:space="preserve">    京津风沙源治理工程建设</t>
  </si>
  <si>
    <t xml:space="preserve">      能源战略规划与实施</t>
  </si>
  <si>
    <t xml:space="preserve">    其他风沙荒漠治理支出</t>
  </si>
  <si>
    <t xml:space="preserve">      能源科技装备</t>
  </si>
  <si>
    <t xml:space="preserve">     城管执法</t>
  </si>
  <si>
    <t xml:space="preserve">  退牧还草</t>
  </si>
  <si>
    <t xml:space="preserve">      能源行业管理</t>
  </si>
  <si>
    <t xml:space="preserve">     工程建设国家标准规范编制与监管</t>
  </si>
  <si>
    <t xml:space="preserve">    退牧还草工程建设</t>
  </si>
  <si>
    <t xml:space="preserve">      能源管理</t>
  </si>
  <si>
    <t xml:space="preserve">     工程建设管理</t>
  </si>
  <si>
    <t xml:space="preserve">    其他退牧还草支出</t>
  </si>
  <si>
    <t xml:space="preserve">      石油储备发展管理</t>
  </si>
  <si>
    <t xml:space="preserve">     市政公用行业市场监管</t>
  </si>
  <si>
    <t xml:space="preserve">  已垦草原退耕还草(款)</t>
  </si>
  <si>
    <t xml:space="preserve">      能源调查</t>
  </si>
  <si>
    <t xml:space="preserve">     住宅建设与房地产市场监管</t>
  </si>
  <si>
    <t xml:space="preserve">    已垦草原退耕还草(项)</t>
  </si>
  <si>
    <t xml:space="preserve">     执业资格注册、资质审查</t>
  </si>
  <si>
    <t xml:space="preserve">  能源节约利用(款)</t>
  </si>
  <si>
    <t xml:space="preserve">      农村电网建设</t>
  </si>
  <si>
    <t xml:space="preserve">     其他城乡社区管理事务支出</t>
  </si>
  <si>
    <t xml:space="preserve">    能源节约利用(项)</t>
  </si>
  <si>
    <t xml:space="preserve">   城乡社区规划与管理</t>
  </si>
  <si>
    <t xml:space="preserve">  污染减排</t>
  </si>
  <si>
    <t xml:space="preserve">      其他能源管理事务支出</t>
  </si>
  <si>
    <t xml:space="preserve">     城乡社区规划与管理(项)</t>
  </si>
  <si>
    <t xml:space="preserve">    环境监测与信息</t>
  </si>
  <si>
    <t xml:space="preserve">    其他节能环保支出</t>
  </si>
  <si>
    <t xml:space="preserve">   城乡社区公共设施</t>
  </si>
  <si>
    <t xml:space="preserve">    环境执法监察</t>
  </si>
  <si>
    <t xml:space="preserve">      其他节能环保支出</t>
  </si>
  <si>
    <t xml:space="preserve">     小城镇基础设施建设</t>
  </si>
  <si>
    <t xml:space="preserve">    减排专项支出</t>
  </si>
  <si>
    <t xml:space="preserve">  城乡社区支出</t>
  </si>
  <si>
    <t xml:space="preserve">     其他城乡社区公共设施支出</t>
  </si>
  <si>
    <t xml:space="preserve">    清洁生产专项支出</t>
  </si>
  <si>
    <t xml:space="preserve">    城乡社区管理事务</t>
  </si>
  <si>
    <t xml:space="preserve">   城乡社区环境卫生</t>
  </si>
  <si>
    <t xml:space="preserve">    其他污染减排支出</t>
  </si>
  <si>
    <t xml:space="preserve">     城乡社区环境卫生(项)</t>
  </si>
  <si>
    <t xml:space="preserve">  可再生能源(款)</t>
  </si>
  <si>
    <t xml:space="preserve">   建设市场管理与监督</t>
  </si>
  <si>
    <t xml:space="preserve">    可再生能源(项)</t>
  </si>
  <si>
    <t xml:space="preserve">   其他城乡社区支出</t>
  </si>
  <si>
    <t xml:space="preserve">  循环经济(款)</t>
  </si>
  <si>
    <t xml:space="preserve">      城管执法</t>
  </si>
  <si>
    <t xml:space="preserve">     其他城乡社区支出(项)</t>
  </si>
  <si>
    <t xml:space="preserve">    循环经济(项)</t>
  </si>
  <si>
    <t xml:space="preserve">      工程建设标准规范编制与监管</t>
  </si>
  <si>
    <t>十二、农林水支出</t>
  </si>
  <si>
    <t xml:space="preserve">  能源管理事务</t>
  </si>
  <si>
    <t xml:space="preserve">      工程建设管理</t>
  </si>
  <si>
    <t xml:space="preserve">   农业</t>
  </si>
  <si>
    <t xml:space="preserve">      市政公用行业市场监管</t>
  </si>
  <si>
    <t xml:space="preserve">      住宅建设与房地产市场监管</t>
  </si>
  <si>
    <t xml:space="preserve">      执业资格注册、资质审查</t>
  </si>
  <si>
    <t xml:space="preserve">    能源预测预警</t>
  </si>
  <si>
    <t xml:space="preserve">      其他城乡社区管理事务支出</t>
  </si>
  <si>
    <t xml:space="preserve">    能源战略规划与实施</t>
  </si>
  <si>
    <t xml:space="preserve">    城乡社区规划与管理</t>
  </si>
  <si>
    <t xml:space="preserve">     农垦运行</t>
  </si>
  <si>
    <t xml:space="preserve">    能源科技装备</t>
  </si>
  <si>
    <t xml:space="preserve">      城乡社区规划与管理</t>
  </si>
  <si>
    <t xml:space="preserve">     科技转化与推广服务</t>
  </si>
  <si>
    <t xml:space="preserve">    能源行业管理</t>
  </si>
  <si>
    <t xml:space="preserve">    城乡社区公共设施</t>
  </si>
  <si>
    <t xml:space="preserve">     病虫害控制</t>
  </si>
  <si>
    <t xml:space="preserve">    能源管理</t>
  </si>
  <si>
    <t xml:space="preserve">      小城镇基础设施建设</t>
  </si>
  <si>
    <t xml:space="preserve">     农产品质量安全</t>
  </si>
  <si>
    <t xml:space="preserve">    石油储备发展管理</t>
  </si>
  <si>
    <t xml:space="preserve">      其他城乡社区公共设施支出</t>
  </si>
  <si>
    <t xml:space="preserve">     执法监管</t>
  </si>
  <si>
    <t xml:space="preserve">    能源调查</t>
  </si>
  <si>
    <t xml:space="preserve">    城乡社区环境卫生</t>
  </si>
  <si>
    <t xml:space="preserve">     统计监测与信息服务</t>
  </si>
  <si>
    <t xml:space="preserve">      城乡社区环境卫生</t>
  </si>
  <si>
    <t xml:space="preserve">     农业行业业务管理</t>
  </si>
  <si>
    <t xml:space="preserve">    农村电网建设</t>
  </si>
  <si>
    <t xml:space="preserve">    建设市场管理与监督</t>
  </si>
  <si>
    <t xml:space="preserve">     对外交流与合作</t>
  </si>
  <si>
    <t xml:space="preserve">      建设市场管理与监督</t>
  </si>
  <si>
    <t xml:space="preserve">     防灾救灾</t>
  </si>
  <si>
    <t xml:space="preserve">    其他能源管理事务支出</t>
  </si>
  <si>
    <t xml:space="preserve">    其他城乡社区支出</t>
  </si>
  <si>
    <t xml:space="preserve">     稳定农民收入补贴</t>
  </si>
  <si>
    <t xml:space="preserve">  其他节能环保支出(款)</t>
  </si>
  <si>
    <t xml:space="preserve">      其他城乡社区支出</t>
  </si>
  <si>
    <t xml:space="preserve">     农业结构调整补贴</t>
  </si>
  <si>
    <t xml:space="preserve">    其他节能环保支出(项)</t>
  </si>
  <si>
    <t xml:space="preserve">  农林水支出</t>
  </si>
  <si>
    <t xml:space="preserve">     农业生产支持补贴</t>
  </si>
  <si>
    <t xml:space="preserve">    农业</t>
  </si>
  <si>
    <t xml:space="preserve">     农业组织化与产业化经营</t>
  </si>
  <si>
    <t xml:space="preserve">  城乡社区管理事务</t>
  </si>
  <si>
    <t xml:space="preserve">     农产品加工与促销</t>
  </si>
  <si>
    <t xml:space="preserve">     农村公益事业</t>
  </si>
  <si>
    <t xml:space="preserve">     农业资源保护修复与利用</t>
  </si>
  <si>
    <t xml:space="preserve">     农村道路建设</t>
  </si>
  <si>
    <t xml:space="preserve">    城管执法</t>
  </si>
  <si>
    <t xml:space="preserve">      农垦运行</t>
  </si>
  <si>
    <t xml:space="preserve">     成品油价格改革对渔业的补贴</t>
  </si>
  <si>
    <t xml:space="preserve">    工程建设标准规范编制与监管</t>
  </si>
  <si>
    <t xml:space="preserve">      科技转化与推广服务</t>
  </si>
  <si>
    <t xml:space="preserve">     对高校毕业生到基层任职补助</t>
  </si>
  <si>
    <t xml:space="preserve">    工程建设管理</t>
  </si>
  <si>
    <t xml:space="preserve">      病虫害控制</t>
  </si>
  <si>
    <t xml:space="preserve">     其他农业支出</t>
  </si>
  <si>
    <t xml:space="preserve">    市政公用行业市场监管</t>
  </si>
  <si>
    <t xml:space="preserve">      农产品质量安全</t>
  </si>
  <si>
    <t xml:space="preserve">   林业和草原</t>
  </si>
  <si>
    <t xml:space="preserve">    国家重点风景区规划与保护</t>
  </si>
  <si>
    <t xml:space="preserve">      执法监管</t>
  </si>
  <si>
    <t xml:space="preserve">    住宅建设与房地产市场监管</t>
  </si>
  <si>
    <t xml:space="preserve">      统计监测与信息服务</t>
  </si>
  <si>
    <t xml:space="preserve">    执业资格注册、资质审查</t>
  </si>
  <si>
    <t xml:space="preserve">      农业行业业务管理</t>
  </si>
  <si>
    <t xml:space="preserve">    其他城乡社区管理事务支出</t>
  </si>
  <si>
    <t xml:space="preserve">      对外交流与合作</t>
  </si>
  <si>
    <t xml:space="preserve">     事业机构</t>
  </si>
  <si>
    <t xml:space="preserve">  城乡社区规划与管理(款)</t>
  </si>
  <si>
    <t xml:space="preserve">      防灾救灾</t>
  </si>
  <si>
    <t xml:space="preserve">     森林培育</t>
  </si>
  <si>
    <t xml:space="preserve">    城乡社区规划与管理(项)</t>
  </si>
  <si>
    <t xml:space="preserve">      稳定农民收入补贴</t>
  </si>
  <si>
    <t xml:space="preserve">     技术推广与转化</t>
  </si>
  <si>
    <t xml:space="preserve">  城乡社区公共设施</t>
  </si>
  <si>
    <t xml:space="preserve">      农业结构调整补贴</t>
  </si>
  <si>
    <t xml:space="preserve">     森林资源管理</t>
  </si>
  <si>
    <t xml:space="preserve">    小城镇基础设施建设</t>
  </si>
  <si>
    <t xml:space="preserve">      农业生产支持补贴</t>
  </si>
  <si>
    <t xml:space="preserve">     森林生态效益补偿</t>
  </si>
  <si>
    <t xml:space="preserve">    其他城乡社区公共设施支出</t>
  </si>
  <si>
    <t xml:space="preserve">      农业组织化与产业化经营</t>
  </si>
  <si>
    <t xml:space="preserve">     自然保护区等管理</t>
  </si>
  <si>
    <t xml:space="preserve">  城乡社区环境卫生(款)</t>
  </si>
  <si>
    <t xml:space="preserve">      农产品加工与促销</t>
  </si>
  <si>
    <t xml:space="preserve">     动植物保护</t>
  </si>
  <si>
    <t xml:space="preserve">    城乡社区环境卫生(项)</t>
  </si>
  <si>
    <t xml:space="preserve">      农村公益事业</t>
  </si>
  <si>
    <t xml:space="preserve">     湿地保护</t>
  </si>
  <si>
    <t xml:space="preserve">  建设市场管理与监督(款)</t>
  </si>
  <si>
    <t xml:space="preserve">      农业资源保护修复与利用</t>
  </si>
  <si>
    <t xml:space="preserve">     执法与监督</t>
  </si>
  <si>
    <t xml:space="preserve">    建设市场管理与监督(项)</t>
  </si>
  <si>
    <t xml:space="preserve">      农村道路建设</t>
  </si>
  <si>
    <t xml:space="preserve">     防沙治沙</t>
  </si>
  <si>
    <t xml:space="preserve">  其他城乡社区支出(款)</t>
  </si>
  <si>
    <t xml:space="preserve">      成品油价格改革对渔业的补贴</t>
  </si>
  <si>
    <t xml:space="preserve">     对外合作与交流</t>
  </si>
  <si>
    <t xml:space="preserve">    其他城乡社区支出(项)</t>
  </si>
  <si>
    <t xml:space="preserve">      对高校毕业生到基层任职补助</t>
  </si>
  <si>
    <t xml:space="preserve">     产业化管理</t>
  </si>
  <si>
    <t xml:space="preserve">      其他农业支出</t>
  </si>
  <si>
    <t xml:space="preserve">     信息管理</t>
  </si>
  <si>
    <t xml:space="preserve">  农业</t>
  </si>
  <si>
    <t xml:space="preserve">    林业和草原</t>
  </si>
  <si>
    <t xml:space="preserve">     林区公共支出</t>
  </si>
  <si>
    <t xml:space="preserve">     贷款贴息</t>
  </si>
  <si>
    <t xml:space="preserve">     成品油价格改革对林业的补贴</t>
  </si>
  <si>
    <t xml:space="preserve">     防灾减灾</t>
  </si>
  <si>
    <t xml:space="preserve">      事业机构</t>
  </si>
  <si>
    <t xml:space="preserve">     国家公园</t>
  </si>
  <si>
    <t xml:space="preserve">    农垦运行</t>
  </si>
  <si>
    <t xml:space="preserve">      森林培育</t>
  </si>
  <si>
    <t xml:space="preserve">     草原管理</t>
  </si>
  <si>
    <t xml:space="preserve">    科技转化与推广服务</t>
  </si>
  <si>
    <t xml:space="preserve">      技术推广与转化</t>
  </si>
  <si>
    <t xml:space="preserve">     行业业务管理</t>
  </si>
  <si>
    <t xml:space="preserve">    病虫害控制</t>
  </si>
  <si>
    <t xml:space="preserve">      森林资源管理</t>
  </si>
  <si>
    <t xml:space="preserve">     其他林业和草原支出</t>
  </si>
  <si>
    <t xml:space="preserve">    农产品质量安全</t>
  </si>
  <si>
    <t xml:space="preserve">      森林生态效益补偿</t>
  </si>
  <si>
    <t xml:space="preserve">   水利</t>
  </si>
  <si>
    <t xml:space="preserve">    执法监管</t>
  </si>
  <si>
    <t xml:space="preserve">      自然保护区等管理</t>
  </si>
  <si>
    <t xml:space="preserve">    统计监测与信息服务</t>
  </si>
  <si>
    <t xml:space="preserve">      动植物保护</t>
  </si>
  <si>
    <t xml:space="preserve">    农业行业业务管理</t>
  </si>
  <si>
    <t xml:space="preserve">      湿地保护</t>
  </si>
  <si>
    <t xml:space="preserve">    对外交流与合作</t>
  </si>
  <si>
    <t xml:space="preserve">      执法与监督</t>
  </si>
  <si>
    <t xml:space="preserve">     水利行业业务管理</t>
  </si>
  <si>
    <t xml:space="preserve">    防灾救灾</t>
  </si>
  <si>
    <t xml:space="preserve">      防沙治沙</t>
  </si>
  <si>
    <t xml:space="preserve">     水利工程建设</t>
  </si>
  <si>
    <t xml:space="preserve">    稳定农民收入补贴</t>
  </si>
  <si>
    <t xml:space="preserve">      对外合作与交流</t>
  </si>
  <si>
    <t xml:space="preserve">     水利工程运行与维护</t>
  </si>
  <si>
    <t xml:space="preserve">    农业结构调整补贴</t>
  </si>
  <si>
    <t xml:space="preserve">      产业化管理</t>
  </si>
  <si>
    <t xml:space="preserve">     长江黄河等流域管理</t>
  </si>
  <si>
    <t xml:space="preserve">    农业生产支持补贴</t>
  </si>
  <si>
    <t xml:space="preserve">      信息管理</t>
  </si>
  <si>
    <t xml:space="preserve">     水利前期工作</t>
  </si>
  <si>
    <t xml:space="preserve">    农业组织化与产业化经营</t>
  </si>
  <si>
    <t xml:space="preserve">      林区公共支出</t>
  </si>
  <si>
    <t xml:space="preserve">     水利执法监督</t>
  </si>
  <si>
    <t xml:space="preserve">    农产品加工与促销</t>
  </si>
  <si>
    <t xml:space="preserve">      贷款贴息</t>
  </si>
  <si>
    <t xml:space="preserve">     水土保持</t>
  </si>
  <si>
    <t xml:space="preserve">    农村公益事业</t>
  </si>
  <si>
    <t xml:space="preserve">      成品油价格改革对林业的补贴</t>
  </si>
  <si>
    <t xml:space="preserve">     水资源节约管理与保护</t>
  </si>
  <si>
    <t xml:space="preserve">    农业资源保护修复与利用</t>
  </si>
  <si>
    <t xml:space="preserve">      防灾减灾</t>
  </si>
  <si>
    <t xml:space="preserve">     水质监测</t>
  </si>
  <si>
    <t xml:space="preserve">    农村道路建设</t>
  </si>
  <si>
    <t xml:space="preserve">      国家公园</t>
  </si>
  <si>
    <t xml:space="preserve">     水文测报</t>
  </si>
  <si>
    <t xml:space="preserve">    成品油价格改革对渔业的补贴</t>
  </si>
  <si>
    <t xml:space="preserve">      草原管理</t>
  </si>
  <si>
    <t xml:space="preserve">     防汛</t>
  </si>
  <si>
    <t xml:space="preserve">    对高校毕业生到基层任职补助</t>
  </si>
  <si>
    <t xml:space="preserve">      行业业务管理</t>
  </si>
  <si>
    <t xml:space="preserve">     抗旱</t>
  </si>
  <si>
    <t xml:space="preserve">    其他农业支出</t>
  </si>
  <si>
    <t xml:space="preserve">      其他林业和草原支出</t>
  </si>
  <si>
    <t xml:space="preserve">     农田水利</t>
  </si>
  <si>
    <t xml:space="preserve">  林业</t>
  </si>
  <si>
    <t xml:space="preserve">    水利</t>
  </si>
  <si>
    <t xml:space="preserve">     水利技术推广</t>
  </si>
  <si>
    <t xml:space="preserve">     国际河流治理与管理</t>
  </si>
  <si>
    <t xml:space="preserve">     江河湖库水系综合整治</t>
  </si>
  <si>
    <t xml:space="preserve">     大中型水库移民后期扶持专项支出</t>
  </si>
  <si>
    <t xml:space="preserve">    林业事业机构</t>
  </si>
  <si>
    <t xml:space="preserve">      水利行业业务管理</t>
  </si>
  <si>
    <t xml:space="preserve">     水利安全监督</t>
  </si>
  <si>
    <t xml:space="preserve">    森林培育</t>
  </si>
  <si>
    <t xml:space="preserve">      水利工程建设</t>
  </si>
  <si>
    <t xml:space="preserve">    林业技术推广</t>
  </si>
  <si>
    <t xml:space="preserve">      水利工程运行与维护</t>
  </si>
  <si>
    <t xml:space="preserve">     水利建设移民支出</t>
  </si>
  <si>
    <t xml:space="preserve">    森林资源管理</t>
  </si>
  <si>
    <t xml:space="preserve">      长江黄河等流域管理</t>
  </si>
  <si>
    <t xml:space="preserve">     农村人畜饮水</t>
  </si>
  <si>
    <t xml:space="preserve">    森林资源监测</t>
  </si>
  <si>
    <t xml:space="preserve">      水利前期工作</t>
  </si>
  <si>
    <t xml:space="preserve">     其他水利支出</t>
  </si>
  <si>
    <t xml:space="preserve">    森林生态效益补偿</t>
  </si>
  <si>
    <t xml:space="preserve">      水利执法监督</t>
  </si>
  <si>
    <t xml:space="preserve">   南水北调</t>
  </si>
  <si>
    <t xml:space="preserve">    林业自然保护区</t>
  </si>
  <si>
    <t xml:space="preserve">      水土保持</t>
  </si>
  <si>
    <t xml:space="preserve">    动植物保护</t>
  </si>
  <si>
    <t xml:space="preserve">      水资源节约管理与保护</t>
  </si>
  <si>
    <t xml:space="preserve">    湿地保护</t>
  </si>
  <si>
    <t xml:space="preserve">      水质监测</t>
  </si>
  <si>
    <t xml:space="preserve">    林业执法与监督</t>
  </si>
  <si>
    <t xml:space="preserve">      水文测报</t>
  </si>
  <si>
    <t xml:space="preserve">     南水北调工程建设</t>
  </si>
  <si>
    <t xml:space="preserve">    林业检疫检测</t>
  </si>
  <si>
    <t xml:space="preserve">      防汛</t>
  </si>
  <si>
    <t xml:space="preserve">     政策研究与信息管理</t>
  </si>
  <si>
    <t xml:space="preserve">    防沙治沙</t>
  </si>
  <si>
    <t xml:space="preserve">      抗旱</t>
  </si>
  <si>
    <t xml:space="preserve">     工程稽查</t>
  </si>
  <si>
    <t xml:space="preserve">    林业质量安全</t>
  </si>
  <si>
    <t xml:space="preserve">      农田水利</t>
  </si>
  <si>
    <t xml:space="preserve">     前期工作</t>
  </si>
  <si>
    <t xml:space="preserve">    林业工程与项目管理</t>
  </si>
  <si>
    <t xml:space="preserve">      水利技术推广</t>
  </si>
  <si>
    <t xml:space="preserve">     南水北调技术推广</t>
  </si>
  <si>
    <t xml:space="preserve">    林业对外合作与交流</t>
  </si>
  <si>
    <t xml:space="preserve">      国际河流治理与管理</t>
  </si>
  <si>
    <t xml:space="preserve">     环境、移民及水资源管理与保护</t>
  </si>
  <si>
    <t xml:space="preserve">    林业产业化</t>
  </si>
  <si>
    <t xml:space="preserve">      江河湖库水系综合整治</t>
  </si>
  <si>
    <t xml:space="preserve">     其他南水北调支出</t>
  </si>
  <si>
    <t xml:space="preserve">    信息管理</t>
  </si>
  <si>
    <t xml:space="preserve">      大中型水库移民后期扶持专项支出</t>
  </si>
  <si>
    <t xml:space="preserve">   扶贫</t>
  </si>
  <si>
    <t xml:space="preserve">    林业政策制定与宣传</t>
  </si>
  <si>
    <t xml:space="preserve">      水利安全监督</t>
  </si>
  <si>
    <t xml:space="preserve">    林业资金审计稽查</t>
  </si>
  <si>
    <t xml:space="preserve">    林区公共支出</t>
  </si>
  <si>
    <t xml:space="preserve">      水利建设移民支出</t>
  </si>
  <si>
    <t xml:space="preserve">    林业贷款贴息</t>
  </si>
  <si>
    <t xml:space="preserve">      农村人畜饮水</t>
  </si>
  <si>
    <t xml:space="preserve">     农村基础设施建设</t>
  </si>
  <si>
    <t xml:space="preserve">    成品油价格改革对林业的补贴</t>
  </si>
  <si>
    <t xml:space="preserve">      其他水利支出</t>
  </si>
  <si>
    <t xml:space="preserve">     生产发展</t>
  </si>
  <si>
    <t xml:space="preserve">    林业防灾减灾</t>
  </si>
  <si>
    <t xml:space="preserve">    南水北调</t>
  </si>
  <si>
    <t xml:space="preserve">     社会发展</t>
  </si>
  <si>
    <t xml:space="preserve">    其他林业支出</t>
  </si>
  <si>
    <t xml:space="preserve">     扶贫贷款奖补和贴息</t>
  </si>
  <si>
    <t xml:space="preserve">  水利</t>
  </si>
  <si>
    <t xml:space="preserve">     “三西”农业建设专项补助</t>
  </si>
  <si>
    <t xml:space="preserve">     扶贫事业机构</t>
  </si>
  <si>
    <t xml:space="preserve">      南水北调工程建设</t>
  </si>
  <si>
    <t xml:space="preserve">     其他扶贫支出</t>
  </si>
  <si>
    <t xml:space="preserve">      政策研究与信息管理</t>
  </si>
  <si>
    <t xml:space="preserve">   农业综合开发</t>
  </si>
  <si>
    <t xml:space="preserve">    水利行业业务管理</t>
  </si>
  <si>
    <t xml:space="preserve">      工程稽查</t>
  </si>
  <si>
    <t xml:space="preserve">    水利工程建设</t>
  </si>
  <si>
    <t xml:space="preserve">      前期工作</t>
  </si>
  <si>
    <t xml:space="preserve">     土地治理</t>
  </si>
  <si>
    <t xml:space="preserve">    水利工程运行与维护</t>
  </si>
  <si>
    <t xml:space="preserve">      南水北调技术推广</t>
  </si>
  <si>
    <t xml:space="preserve">     产业化发展</t>
  </si>
  <si>
    <t xml:space="preserve">    长江黄河等流域管理</t>
  </si>
  <si>
    <t xml:space="preserve">      环境、移民及水资源管理与保护</t>
  </si>
  <si>
    <t xml:space="preserve">     创新示范</t>
  </si>
  <si>
    <t xml:space="preserve">    水利前期工作</t>
  </si>
  <si>
    <t xml:space="preserve">      其他南水北调支出</t>
  </si>
  <si>
    <t xml:space="preserve">     其他农业综合开发支出</t>
  </si>
  <si>
    <t xml:space="preserve">    水利执法监督</t>
  </si>
  <si>
    <t xml:space="preserve">    扶贫</t>
  </si>
  <si>
    <t xml:space="preserve">   农村综合改革</t>
  </si>
  <si>
    <t xml:space="preserve">    水土保持</t>
  </si>
  <si>
    <t xml:space="preserve">     对村级一事一议的补助</t>
  </si>
  <si>
    <t xml:space="preserve">    水资源节约管理与保护</t>
  </si>
  <si>
    <t xml:space="preserve">     国有农场办社会职能改革补助</t>
  </si>
  <si>
    <t xml:space="preserve">    水质监测</t>
  </si>
  <si>
    <t xml:space="preserve">     对村民委员会和村党支部的补助</t>
  </si>
  <si>
    <t xml:space="preserve">    水文测报</t>
  </si>
  <si>
    <t xml:space="preserve">      农村基础设施建设</t>
  </si>
  <si>
    <t xml:space="preserve">     对村集体经济组织的补助</t>
  </si>
  <si>
    <t xml:space="preserve">    防汛</t>
  </si>
  <si>
    <t xml:space="preserve">      生产发展</t>
  </si>
  <si>
    <t xml:space="preserve">     农村综合改革示范试点补助</t>
  </si>
  <si>
    <t xml:space="preserve">    抗旱</t>
  </si>
  <si>
    <t xml:space="preserve">      社会发展</t>
  </si>
  <si>
    <t xml:space="preserve">     其他农村综合改革支出</t>
  </si>
  <si>
    <t xml:space="preserve">    农田水利</t>
  </si>
  <si>
    <t xml:space="preserve">      扶贫贷款奖补和贴息</t>
  </si>
  <si>
    <t xml:space="preserve">   普惠金融发展支出</t>
  </si>
  <si>
    <t xml:space="preserve">    水利技术推广</t>
  </si>
  <si>
    <t xml:space="preserve">      “三西”农业建设专项补助</t>
  </si>
  <si>
    <t xml:space="preserve">     支持农村金融机构</t>
  </si>
  <si>
    <t xml:space="preserve">    国际河流治理与管理</t>
  </si>
  <si>
    <t xml:space="preserve">      扶贫事业机构</t>
  </si>
  <si>
    <t xml:space="preserve">     涉农贷款增量奖励</t>
  </si>
  <si>
    <t xml:space="preserve">    江河湖库水系综合整治</t>
  </si>
  <si>
    <t xml:space="preserve">      其他扶贫支出</t>
  </si>
  <si>
    <t xml:space="preserve">     农业保险保费补贴</t>
  </si>
  <si>
    <t xml:space="preserve">    大中型水库移民后期扶持专项支出</t>
  </si>
  <si>
    <t xml:space="preserve">    农业综合开发</t>
  </si>
  <si>
    <t xml:space="preserve">     创业担保贷款贴息</t>
  </si>
  <si>
    <t xml:space="preserve">    水利安全监督</t>
  </si>
  <si>
    <t xml:space="preserve">     补充创业担保贷款基金</t>
  </si>
  <si>
    <t xml:space="preserve">    砂石资源费支出</t>
  </si>
  <si>
    <t xml:space="preserve">      土地治理</t>
  </si>
  <si>
    <t xml:space="preserve">     其他普惠金融发展支出</t>
  </si>
  <si>
    <t xml:space="preserve">      产业化发展</t>
  </si>
  <si>
    <t xml:space="preserve">   目标价格补贴</t>
  </si>
  <si>
    <t xml:space="preserve">    水利建设移民支出</t>
  </si>
  <si>
    <t xml:space="preserve">      创新示范</t>
  </si>
  <si>
    <t xml:space="preserve">     棉花目标价格补贴</t>
  </si>
  <si>
    <t xml:space="preserve">    农村人畜饮水</t>
  </si>
  <si>
    <t xml:space="preserve">      其他农业综合开发支出</t>
  </si>
  <si>
    <t xml:space="preserve">     其他目标价格补贴</t>
  </si>
  <si>
    <t xml:space="preserve">    其他水利支出</t>
  </si>
  <si>
    <t xml:space="preserve">    农村综合改革</t>
  </si>
  <si>
    <t xml:space="preserve">   其他农林水支出</t>
  </si>
  <si>
    <t xml:space="preserve">  南水北调</t>
  </si>
  <si>
    <t xml:space="preserve">      对村级一事一议的补助</t>
  </si>
  <si>
    <t xml:space="preserve">     化解其他公益性乡村债务支出</t>
  </si>
  <si>
    <t xml:space="preserve">      国有农场办社会职能改革补助</t>
  </si>
  <si>
    <t xml:space="preserve">     其他农林水支出</t>
  </si>
  <si>
    <t xml:space="preserve">      对村民委员会和村党支部的补助</t>
  </si>
  <si>
    <t>十三、交通运输支出</t>
  </si>
  <si>
    <t xml:space="preserve">      对村集体经济组织的补助</t>
  </si>
  <si>
    <t xml:space="preserve">   公路水路运输</t>
  </si>
  <si>
    <t xml:space="preserve">    南水北调工程建设</t>
  </si>
  <si>
    <t xml:space="preserve">      农村综合改革示范试点补助</t>
  </si>
  <si>
    <t xml:space="preserve">    政策研究与信息管理</t>
  </si>
  <si>
    <t xml:space="preserve">      其他农村综合改革支出</t>
  </si>
  <si>
    <t xml:space="preserve">    工程稽查</t>
  </si>
  <si>
    <t xml:space="preserve">    普惠金融发展支出</t>
  </si>
  <si>
    <t xml:space="preserve">    前期工作</t>
  </si>
  <si>
    <t xml:space="preserve">      支持农村金融机构</t>
  </si>
  <si>
    <t xml:space="preserve">     公路建设</t>
  </si>
  <si>
    <t xml:space="preserve">    南水北调技术推广</t>
  </si>
  <si>
    <t xml:space="preserve">      涉农贷款增量奖励</t>
  </si>
  <si>
    <t xml:space="preserve">     公路养护</t>
  </si>
  <si>
    <t xml:space="preserve">    环境、移民及水资源管理与保护</t>
  </si>
  <si>
    <t xml:space="preserve">      农业保险保费补贴</t>
  </si>
  <si>
    <t xml:space="preserve">     交通运输信息化建设</t>
  </si>
  <si>
    <t xml:space="preserve">    其他南水北调支出</t>
  </si>
  <si>
    <t xml:space="preserve">      创业担保贷款贴息</t>
  </si>
  <si>
    <t xml:space="preserve">     公路和运输安全</t>
  </si>
  <si>
    <t xml:space="preserve">  扶贫</t>
  </si>
  <si>
    <t xml:space="preserve">      补充创业担保贷款基金</t>
  </si>
  <si>
    <t xml:space="preserve">     公路还贷专项</t>
  </si>
  <si>
    <t xml:space="preserve">      其他普惠金融发展支出</t>
  </si>
  <si>
    <t xml:space="preserve">     公路运输管理</t>
  </si>
  <si>
    <t xml:space="preserve">    目标价格补贴</t>
  </si>
  <si>
    <t xml:space="preserve">     公路和运输技术标准化建设</t>
  </si>
  <si>
    <t xml:space="preserve">      棉花目标价格补贴</t>
  </si>
  <si>
    <t xml:space="preserve">     港口设施</t>
  </si>
  <si>
    <t xml:space="preserve">    农村基础设施建设</t>
  </si>
  <si>
    <t xml:space="preserve">      其他目标价格补贴</t>
  </si>
  <si>
    <t xml:space="preserve">     航道维护</t>
  </si>
  <si>
    <t xml:space="preserve">    生产发展</t>
  </si>
  <si>
    <t xml:space="preserve">    其他农林水支出</t>
  </si>
  <si>
    <t xml:space="preserve">     船舶检验</t>
  </si>
  <si>
    <t xml:space="preserve">    社会发展</t>
  </si>
  <si>
    <t xml:space="preserve">      化解其他公益性乡村债务支出</t>
  </si>
  <si>
    <t xml:space="preserve">     救助打捞</t>
  </si>
  <si>
    <t xml:space="preserve">    扶贫贷款奖补和贴息</t>
  </si>
  <si>
    <t xml:space="preserve">      其他农林水支出</t>
  </si>
  <si>
    <t xml:space="preserve">     内河运输</t>
  </si>
  <si>
    <t xml:space="preserve">    “三西”农业建设专项补助</t>
  </si>
  <si>
    <t xml:space="preserve">  交通运输支出</t>
  </si>
  <si>
    <t xml:space="preserve">     远洋运输</t>
  </si>
  <si>
    <t xml:space="preserve">    扶贫事业机构</t>
  </si>
  <si>
    <t xml:space="preserve">    公路水路运输</t>
  </si>
  <si>
    <t xml:space="preserve">     海事管理</t>
  </si>
  <si>
    <t xml:space="preserve">    其他扶贫支出</t>
  </si>
  <si>
    <t xml:space="preserve">     航标事业发展支出</t>
  </si>
  <si>
    <t xml:space="preserve">  农业综合开发</t>
  </si>
  <si>
    <t xml:space="preserve">     水路运输管理支出</t>
  </si>
  <si>
    <t xml:space="preserve">     口岸建设</t>
  </si>
  <si>
    <t xml:space="preserve">    土地治理</t>
  </si>
  <si>
    <t xml:space="preserve">      公路建设</t>
  </si>
  <si>
    <t xml:space="preserve">     取消政府还贷二级公路收费专项支出</t>
  </si>
  <si>
    <t xml:space="preserve">    产业化发展</t>
  </si>
  <si>
    <t xml:space="preserve">      公路养护</t>
  </si>
  <si>
    <t xml:space="preserve">     其他公路水路运输支出</t>
  </si>
  <si>
    <t xml:space="preserve">    创新示范</t>
  </si>
  <si>
    <t xml:space="preserve">      交通运输信息化建设</t>
  </si>
  <si>
    <t xml:space="preserve">   铁路运输</t>
  </si>
  <si>
    <t xml:space="preserve">    其他农业综合开发支出</t>
  </si>
  <si>
    <t xml:space="preserve">      公路和运输安全</t>
  </si>
  <si>
    <t xml:space="preserve">  农村综合改革</t>
  </si>
  <si>
    <t xml:space="preserve">      公路还贷专项</t>
  </si>
  <si>
    <t xml:space="preserve">    对村级一事一议的补助</t>
  </si>
  <si>
    <t xml:space="preserve">      公路运输管理</t>
  </si>
  <si>
    <t xml:space="preserve">    国有农场办社会职能改革补助</t>
  </si>
  <si>
    <t xml:space="preserve">      公路和运输技术标准化建设</t>
  </si>
  <si>
    <t xml:space="preserve">     铁路路网建设</t>
  </si>
  <si>
    <t xml:space="preserve">    对村民委员会和村党支部的补助</t>
  </si>
  <si>
    <t xml:space="preserve">      港口设施</t>
  </si>
  <si>
    <t xml:space="preserve">     铁路还贷专项</t>
  </si>
  <si>
    <t xml:space="preserve">    对村集体经济组织的补助</t>
  </si>
  <si>
    <t xml:space="preserve">      航道维护</t>
  </si>
  <si>
    <t xml:space="preserve">     铁路安全</t>
  </si>
  <si>
    <t xml:space="preserve">    农村综合改革示范试点补助</t>
  </si>
  <si>
    <t xml:space="preserve">      船舶检验</t>
  </si>
  <si>
    <t xml:space="preserve">     铁路专项运输</t>
  </si>
  <si>
    <t xml:space="preserve">    其他农村综合改革支出</t>
  </si>
  <si>
    <t xml:space="preserve">      救助打捞</t>
  </si>
  <si>
    <t xml:space="preserve">     行业监管</t>
  </si>
  <si>
    <t xml:space="preserve">  普惠金融发展支出</t>
  </si>
  <si>
    <t xml:space="preserve">      内河运输</t>
  </si>
  <si>
    <t xml:space="preserve">     其他铁路运输支出</t>
  </si>
  <si>
    <t xml:space="preserve">    支持农村金融机构</t>
  </si>
  <si>
    <t xml:space="preserve">      远洋运输</t>
  </si>
  <si>
    <t xml:space="preserve">   民用航空运输</t>
  </si>
  <si>
    <t xml:space="preserve">    涉农贷款增量奖励</t>
  </si>
  <si>
    <t xml:space="preserve">      海事管理</t>
  </si>
  <si>
    <t xml:space="preserve">    农业保险保费补贴</t>
  </si>
  <si>
    <t xml:space="preserve">      航标事业发展支出</t>
  </si>
  <si>
    <t xml:space="preserve">    创业担保贷款贴息</t>
  </si>
  <si>
    <t xml:space="preserve">      水路运输管理支出</t>
  </si>
  <si>
    <t xml:space="preserve">    补充创业担保贷款基金</t>
  </si>
  <si>
    <t xml:space="preserve">      口岸建设</t>
  </si>
  <si>
    <t xml:space="preserve">     机场建设</t>
  </si>
  <si>
    <t xml:space="preserve">    其他普惠金融发展支出</t>
  </si>
  <si>
    <t xml:space="preserve">      取消政府还贷二级公路收费专项支出</t>
  </si>
  <si>
    <t xml:space="preserve">     空管系统建设</t>
  </si>
  <si>
    <t xml:space="preserve">  目标价格补贴</t>
  </si>
  <si>
    <t xml:space="preserve">      其他公路水路运输支出</t>
  </si>
  <si>
    <t xml:space="preserve">     民航还贷专项支出</t>
  </si>
  <si>
    <t xml:space="preserve">    棉花目标价格补贴</t>
  </si>
  <si>
    <t xml:space="preserve">    铁路运输</t>
  </si>
  <si>
    <t xml:space="preserve">     民用航空安全</t>
  </si>
  <si>
    <t xml:space="preserve">    大豆目标价格补贴</t>
  </si>
  <si>
    <t xml:space="preserve">     民航专项运输</t>
  </si>
  <si>
    <t xml:space="preserve">    其他目标价格补贴</t>
  </si>
  <si>
    <t xml:space="preserve">     其他民用航空运输支出</t>
  </si>
  <si>
    <t xml:space="preserve">  其他农林水支出(款)</t>
  </si>
  <si>
    <t xml:space="preserve">   成品油价格改革对交通运输的补贴</t>
  </si>
  <si>
    <t xml:space="preserve">    化解其他公益性乡村债务支出</t>
  </si>
  <si>
    <t xml:space="preserve">      铁路路网建设</t>
  </si>
  <si>
    <t xml:space="preserve">     对城市公交的补贴</t>
  </si>
  <si>
    <t xml:space="preserve">    其他农林水支出(项)</t>
  </si>
  <si>
    <t xml:space="preserve">      铁路还贷专项</t>
  </si>
  <si>
    <t xml:space="preserve">     对农村道路客运的补贴</t>
  </si>
  <si>
    <t xml:space="preserve">      铁路安全</t>
  </si>
  <si>
    <t xml:space="preserve">     对出租车的补贴</t>
  </si>
  <si>
    <t xml:space="preserve">  公路水路运输</t>
  </si>
  <si>
    <t xml:space="preserve">      铁路专项运输</t>
  </si>
  <si>
    <t xml:space="preserve">     成品油价格改革补贴其他支出</t>
  </si>
  <si>
    <t xml:space="preserve">      行业监管</t>
  </si>
  <si>
    <t xml:space="preserve">   邮政业支出</t>
  </si>
  <si>
    <t xml:space="preserve">      其他铁路运输支出</t>
  </si>
  <si>
    <t xml:space="preserve">    民用航空运输</t>
  </si>
  <si>
    <t xml:space="preserve">    公路建设</t>
  </si>
  <si>
    <t xml:space="preserve">    公路养护</t>
  </si>
  <si>
    <t xml:space="preserve">    交通运输信息化建设</t>
  </si>
  <si>
    <t xml:space="preserve">     邮政普遍服务与特殊服务</t>
  </si>
  <si>
    <t xml:space="preserve">    公路和运输安全</t>
  </si>
  <si>
    <t xml:space="preserve">      机场建设</t>
  </si>
  <si>
    <t xml:space="preserve">     其他邮政业支出</t>
  </si>
  <si>
    <t xml:space="preserve">    公路还贷专项</t>
  </si>
  <si>
    <t xml:space="preserve">      空管系统建设</t>
  </si>
  <si>
    <t xml:space="preserve">   车辆购置税支出</t>
  </si>
  <si>
    <t xml:space="preserve">    公路运输管理</t>
  </si>
  <si>
    <t xml:space="preserve">      民航还贷专项支出</t>
  </si>
  <si>
    <t xml:space="preserve">     车辆购置税用于公路等基础设施建设支出</t>
  </si>
  <si>
    <t xml:space="preserve">    公路和运输技术标准化建设</t>
  </si>
  <si>
    <t xml:space="preserve">      民用航空安全</t>
  </si>
  <si>
    <t xml:space="preserve">     车辆购置税用于农村公路建设支出</t>
  </si>
  <si>
    <t xml:space="preserve">    港口设施</t>
  </si>
  <si>
    <t xml:space="preserve">      民航专项运输</t>
  </si>
  <si>
    <t xml:space="preserve">     车辆购置税用于老旧汽车报废更新补贴</t>
  </si>
  <si>
    <t xml:space="preserve">    航道维护</t>
  </si>
  <si>
    <t xml:space="preserve">      其他民用航空运输支出</t>
  </si>
  <si>
    <t xml:space="preserve">     车辆购置税其他支出</t>
  </si>
  <si>
    <t xml:space="preserve">    船舶检验</t>
  </si>
  <si>
    <t xml:space="preserve">    成品油价格改革对交通运输的补贴</t>
  </si>
  <si>
    <t xml:space="preserve">   其他交通运输支出</t>
  </si>
  <si>
    <t xml:space="preserve">    救助打捞</t>
  </si>
  <si>
    <t xml:space="preserve">      对城市公交的补贴</t>
  </si>
  <si>
    <t xml:space="preserve">     公共交通运营补助</t>
  </si>
  <si>
    <t xml:space="preserve">    内河运输</t>
  </si>
  <si>
    <t xml:space="preserve">      对农村道路客运的补贴</t>
  </si>
  <si>
    <t xml:space="preserve">     其他交通运输支出</t>
  </si>
  <si>
    <t xml:space="preserve">    远洋运输</t>
  </si>
  <si>
    <t xml:space="preserve">      对出租车的补贴</t>
  </si>
  <si>
    <t>十四、资源勘探信息等支出</t>
  </si>
  <si>
    <t xml:space="preserve">    海事管理</t>
  </si>
  <si>
    <t xml:space="preserve">      成品油价格改革补贴其他支出</t>
  </si>
  <si>
    <t xml:space="preserve">   资源勘探开发</t>
  </si>
  <si>
    <t xml:space="preserve">    航标事业发展支出</t>
  </si>
  <si>
    <t xml:space="preserve">    邮政业支出</t>
  </si>
  <si>
    <t xml:space="preserve">    水路运输管理支出</t>
  </si>
  <si>
    <t xml:space="preserve">    口岸建设</t>
  </si>
  <si>
    <t xml:space="preserve">    取消政府还贷二级公路收费专项支出</t>
  </si>
  <si>
    <t xml:space="preserve">     煤炭勘探开采和洗选</t>
  </si>
  <si>
    <t xml:space="preserve">    其他公路水路运输支出</t>
  </si>
  <si>
    <t xml:space="preserve">     石油和天然气勘探开采</t>
  </si>
  <si>
    <t xml:space="preserve">  铁路运输</t>
  </si>
  <si>
    <t xml:space="preserve">      邮政普遍服务与特殊服务</t>
  </si>
  <si>
    <t xml:space="preserve">     黑色金属矿勘探和采选</t>
  </si>
  <si>
    <t xml:space="preserve">      其他邮政业支出</t>
  </si>
  <si>
    <t xml:space="preserve">     有色金属矿勘探和采选</t>
  </si>
  <si>
    <t xml:space="preserve">    车辆购置税支出</t>
  </si>
  <si>
    <t xml:space="preserve">     非金属矿勘探和采选</t>
  </si>
  <si>
    <t xml:space="preserve">      车辆购置税用于公路等基础设施建设支出</t>
  </si>
  <si>
    <t xml:space="preserve">     其他资源勘探业支出</t>
  </si>
  <si>
    <t xml:space="preserve">    铁路路网建设</t>
  </si>
  <si>
    <t xml:space="preserve">      车辆购置税用于农村公路建设支出</t>
  </si>
  <si>
    <t xml:space="preserve">   制造业</t>
  </si>
  <si>
    <t xml:space="preserve">    铁路还贷专项</t>
  </si>
  <si>
    <t xml:space="preserve">      车辆购置税用于老旧汽车报废更新补贴</t>
  </si>
  <si>
    <t xml:space="preserve">    铁路安全</t>
  </si>
  <si>
    <t xml:space="preserve">      车辆购置税其他支出</t>
  </si>
  <si>
    <t xml:space="preserve">    铁路专项运输</t>
  </si>
  <si>
    <t xml:space="preserve">    其他交通运输支出</t>
  </si>
  <si>
    <t xml:space="preserve">    行业监管</t>
  </si>
  <si>
    <t xml:space="preserve">      公共交通运营补助</t>
  </si>
  <si>
    <t xml:space="preserve">     纺织业</t>
  </si>
  <si>
    <t xml:space="preserve">    其他铁路运输支出</t>
  </si>
  <si>
    <t xml:space="preserve">      其他交通运输支出</t>
  </si>
  <si>
    <t xml:space="preserve">     医药制造业</t>
  </si>
  <si>
    <t xml:space="preserve">  民用航空运输</t>
  </si>
  <si>
    <t xml:space="preserve">  资源勘探信息等支出</t>
  </si>
  <si>
    <t xml:space="preserve">     非金属矿物制品业</t>
  </si>
  <si>
    <t xml:space="preserve">    资源勘探开发</t>
  </si>
  <si>
    <t xml:space="preserve">     通信设备、计算机及其他电子设备制造业</t>
  </si>
  <si>
    <t xml:space="preserve">     交通运输设备制造业</t>
  </si>
  <si>
    <t xml:space="preserve">     电气机械及器材制造业</t>
  </si>
  <si>
    <t xml:space="preserve">    机场建设</t>
  </si>
  <si>
    <t xml:space="preserve">     工艺品及其他制造业</t>
  </si>
  <si>
    <t xml:space="preserve">    空管系统建设</t>
  </si>
  <si>
    <t xml:space="preserve">      煤炭勘探开采和洗选</t>
  </si>
  <si>
    <t xml:space="preserve">     石油加工、炼焦及核燃料加工业</t>
  </si>
  <si>
    <t xml:space="preserve">    民航还贷专项支出</t>
  </si>
  <si>
    <t xml:space="preserve">      石油和天然气勘探开采</t>
  </si>
  <si>
    <t xml:space="preserve">     化学原料及化学制品制造业</t>
  </si>
  <si>
    <t xml:space="preserve">    民用航空安全</t>
  </si>
  <si>
    <t xml:space="preserve">      黑色金属矿勘探和采选</t>
  </si>
  <si>
    <t xml:space="preserve">     黑色金属冶炼及压延加工业</t>
  </si>
  <si>
    <t xml:space="preserve">    民航专项运输</t>
  </si>
  <si>
    <t xml:space="preserve">      有色金属矿勘探和采选</t>
  </si>
  <si>
    <t xml:space="preserve">     有色金属冶炼及压延加工业</t>
  </si>
  <si>
    <t xml:space="preserve">    其他民用航空运输支出</t>
  </si>
  <si>
    <t xml:space="preserve">      非金属矿勘探和采选</t>
  </si>
  <si>
    <t xml:space="preserve">     其他制造业支出</t>
  </si>
  <si>
    <t xml:space="preserve">  成品油价格改革对交通运输的补贴</t>
  </si>
  <si>
    <t xml:space="preserve">      其他资源勘探业支出</t>
  </si>
  <si>
    <t xml:space="preserve">   建筑业</t>
  </si>
  <si>
    <t xml:space="preserve">    对城市公交的补贴</t>
  </si>
  <si>
    <t xml:space="preserve">    制造业</t>
  </si>
  <si>
    <t xml:space="preserve">    对农村道路客运的补贴</t>
  </si>
  <si>
    <t xml:space="preserve">    对出租车的补贴</t>
  </si>
  <si>
    <t xml:space="preserve">    成品油价格改革补贴其他支出</t>
  </si>
  <si>
    <t xml:space="preserve">     其他建筑业支出</t>
  </si>
  <si>
    <t xml:space="preserve">  邮政业支出</t>
  </si>
  <si>
    <t xml:space="preserve">      纺织业</t>
  </si>
  <si>
    <t xml:space="preserve">   工业和信息产业监管</t>
  </si>
  <si>
    <t xml:space="preserve">      医药制造业</t>
  </si>
  <si>
    <t xml:space="preserve">      非金属矿物制品业</t>
  </si>
  <si>
    <t xml:space="preserve">      通信设备、计算机及其他电子设备制造业</t>
  </si>
  <si>
    <t xml:space="preserve">      交通运输设备制造业</t>
  </si>
  <si>
    <t xml:space="preserve">     战备应急</t>
  </si>
  <si>
    <t xml:space="preserve">    邮政普遍服务与特殊服务</t>
  </si>
  <si>
    <t xml:space="preserve">      电气机械及器材制造业</t>
  </si>
  <si>
    <t xml:space="preserve">     信息安全建设</t>
  </si>
  <si>
    <t xml:space="preserve">    其他邮政业支出</t>
  </si>
  <si>
    <t xml:space="preserve">      工艺品及其他制造业</t>
  </si>
  <si>
    <t xml:space="preserve">     专用通信</t>
  </si>
  <si>
    <t xml:space="preserve">  车辆购置税支出</t>
  </si>
  <si>
    <t xml:space="preserve">      石油加工、炼焦及核燃料加工业</t>
  </si>
  <si>
    <t xml:space="preserve">     无线电监管</t>
  </si>
  <si>
    <t xml:space="preserve">    车辆购置税用于公路等基础设施建设支出</t>
  </si>
  <si>
    <t xml:space="preserve">      化学原料及化学制品制造业</t>
  </si>
  <si>
    <t xml:space="preserve">     工业和信息产业战略研究与标准制定</t>
  </si>
  <si>
    <t xml:space="preserve">    车辆购置税用于农村公路建设支出</t>
  </si>
  <si>
    <t xml:space="preserve">      黑色金属冶炼及压延加工业</t>
  </si>
  <si>
    <t xml:space="preserve">     工业和信息产业支持</t>
  </si>
  <si>
    <t xml:space="preserve">    车辆购置税用于老旧汽车报废更新补贴</t>
  </si>
  <si>
    <t xml:space="preserve">      有色金属冶炼及压延加工业</t>
  </si>
  <si>
    <t xml:space="preserve">     电子专项工程</t>
  </si>
  <si>
    <t xml:space="preserve">    车辆购置税其他支出</t>
  </si>
  <si>
    <t xml:space="preserve">      其他制造业支出</t>
  </si>
  <si>
    <t xml:space="preserve">  其他交通运输支出(款)</t>
  </si>
  <si>
    <t xml:space="preserve">    建筑业</t>
  </si>
  <si>
    <t xml:space="preserve">     技术基础研究</t>
  </si>
  <si>
    <t xml:space="preserve">    公共交通运营补助</t>
  </si>
  <si>
    <t xml:space="preserve">     其他工业和信息产业监管支出</t>
  </si>
  <si>
    <t xml:space="preserve">    其他交通运输支出(项)</t>
  </si>
  <si>
    <t xml:space="preserve">   安全生产监管</t>
  </si>
  <si>
    <t xml:space="preserve">  资源勘探开发</t>
  </si>
  <si>
    <t xml:space="preserve">      其他建筑业支出</t>
  </si>
  <si>
    <t xml:space="preserve">     安全监管监察专项</t>
  </si>
  <si>
    <t xml:space="preserve">    工业和信息产业监管</t>
  </si>
  <si>
    <t xml:space="preserve">     其他安全生产监管支出</t>
  </si>
  <si>
    <t xml:space="preserve">   国有资产监管</t>
  </si>
  <si>
    <t xml:space="preserve">    煤炭勘探开采和洗选</t>
  </si>
  <si>
    <t xml:space="preserve">    石油和天然气勘探开采</t>
  </si>
  <si>
    <t xml:space="preserve">      战备应急</t>
  </si>
  <si>
    <t xml:space="preserve">    黑色金属矿勘探和采选</t>
  </si>
  <si>
    <t xml:space="preserve">      信息安全建设</t>
  </si>
  <si>
    <t xml:space="preserve">     国有企业监事会专项</t>
  </si>
  <si>
    <t xml:space="preserve">    有色金属矿勘探和采选</t>
  </si>
  <si>
    <t xml:space="preserve">      专用通信</t>
  </si>
  <si>
    <t xml:space="preserve">     中央企业专项管理</t>
  </si>
  <si>
    <t xml:space="preserve">    非金属矿勘探和采选</t>
  </si>
  <si>
    <t xml:space="preserve">      无线电监管</t>
  </si>
  <si>
    <t xml:space="preserve">     其他国有资产监管支出</t>
  </si>
  <si>
    <t xml:space="preserve">    其他资源勘探业支出</t>
  </si>
  <si>
    <t xml:space="preserve">      工业和信息产业战略研究与标准制定</t>
  </si>
  <si>
    <t xml:space="preserve">   支持中小企业发展和管理支出</t>
  </si>
  <si>
    <t xml:space="preserve">  制造业</t>
  </si>
  <si>
    <t xml:space="preserve">      工业和信息产业支持</t>
  </si>
  <si>
    <t xml:space="preserve">      电子专项工程</t>
  </si>
  <si>
    <t xml:space="preserve">      技术基础研究</t>
  </si>
  <si>
    <t xml:space="preserve">     科技型中小企业技术创新基金</t>
  </si>
  <si>
    <t xml:space="preserve">    纺织业</t>
  </si>
  <si>
    <t xml:space="preserve">      其他工业和信息产业监管支出</t>
  </si>
  <si>
    <t xml:space="preserve">     中小企业发展专项</t>
  </si>
  <si>
    <t xml:space="preserve">    医药制造业</t>
  </si>
  <si>
    <t xml:space="preserve">    国有资产监管</t>
  </si>
  <si>
    <t xml:space="preserve">     其他支持中小企业发展和管理支出</t>
  </si>
  <si>
    <t xml:space="preserve">    非金属矿物制品业</t>
  </si>
  <si>
    <t xml:space="preserve">   其他资源勘探信息等支出</t>
  </si>
  <si>
    <t xml:space="preserve">    通信设备、计算机及其他电子设备制造业</t>
  </si>
  <si>
    <t xml:space="preserve">     黄金事务</t>
  </si>
  <si>
    <t xml:space="preserve">    交通运输设备制造业</t>
  </si>
  <si>
    <t xml:space="preserve">     技术改造支出</t>
  </si>
  <si>
    <t xml:space="preserve">    电气机械及器材制造业</t>
  </si>
  <si>
    <t xml:space="preserve">      国有企业监事会专项</t>
  </si>
  <si>
    <t xml:space="preserve">     中药材扶持资金支出</t>
  </si>
  <si>
    <t xml:space="preserve">    工艺品及其他制造业</t>
  </si>
  <si>
    <t xml:space="preserve">      中央企业专项管理</t>
  </si>
  <si>
    <t xml:space="preserve">     重点产业振兴和技术改造项目贷款贴息</t>
  </si>
  <si>
    <t xml:space="preserve">    石油加工、炼焦及核燃料加工业</t>
  </si>
  <si>
    <t xml:space="preserve">      其他国有资产监管支出</t>
  </si>
  <si>
    <t xml:space="preserve">     其他资源勘探信息等支出</t>
  </si>
  <si>
    <t xml:space="preserve">    化学原料及化学制品制造业</t>
  </si>
  <si>
    <t xml:space="preserve">    支持中小企业发展和管理支出</t>
  </si>
  <si>
    <t>十五、商业服务业等支出</t>
  </si>
  <si>
    <t xml:space="preserve">    黑色金属冶炼及压延加工业</t>
  </si>
  <si>
    <t xml:space="preserve">   商业流通事务</t>
  </si>
  <si>
    <t xml:space="preserve">    有色金属冶炼及压延加工业</t>
  </si>
  <si>
    <t xml:space="preserve">    其他制造业支出</t>
  </si>
  <si>
    <t xml:space="preserve">  建筑业</t>
  </si>
  <si>
    <t xml:space="preserve">      科技型中小企业技术创新基金</t>
  </si>
  <si>
    <t xml:space="preserve">      中小企业发展专项</t>
  </si>
  <si>
    <t xml:space="preserve">     食品流通安全补贴</t>
  </si>
  <si>
    <t xml:space="preserve">      其他支持中小企业发展和管理支出</t>
  </si>
  <si>
    <t xml:space="preserve">     市场监测及信息管理</t>
  </si>
  <si>
    <t xml:space="preserve">    其他资源勘探信息等支出</t>
  </si>
  <si>
    <t xml:space="preserve">     民贸企业补贴</t>
  </si>
  <si>
    <t xml:space="preserve">    其他建筑业支出</t>
  </si>
  <si>
    <t xml:space="preserve">      黄金事务</t>
  </si>
  <si>
    <t xml:space="preserve">     民贸民品贷款贴息</t>
  </si>
  <si>
    <t xml:space="preserve">  工业和信息产业监管</t>
  </si>
  <si>
    <t xml:space="preserve">      技术改造支出</t>
  </si>
  <si>
    <t xml:space="preserve">      中药材扶持资金支出</t>
  </si>
  <si>
    <t xml:space="preserve">     其他商业流通事务支出</t>
  </si>
  <si>
    <t xml:space="preserve">      重点产业振兴和技术改造项目贷款贴息</t>
  </si>
  <si>
    <t xml:space="preserve">   旅游业管理与服务支出</t>
  </si>
  <si>
    <t xml:space="preserve">      其他资源勘探信息等支出</t>
  </si>
  <si>
    <t xml:space="preserve">    战备应急</t>
  </si>
  <si>
    <t xml:space="preserve">  商业服务业等支出</t>
  </si>
  <si>
    <t xml:space="preserve">     其他旅游业管理与服务支出</t>
  </si>
  <si>
    <t xml:space="preserve">    信息安全建设</t>
  </si>
  <si>
    <t xml:space="preserve">    商业流通事务</t>
  </si>
  <si>
    <t xml:space="preserve">   涉外发展服务支出</t>
  </si>
  <si>
    <t xml:space="preserve">    专用通信</t>
  </si>
  <si>
    <t xml:space="preserve">    无线电监管</t>
  </si>
  <si>
    <t xml:space="preserve">    工业和信息产业战略研究与标准制定</t>
  </si>
  <si>
    <t xml:space="preserve">    工业和信息产业支持</t>
  </si>
  <si>
    <t xml:space="preserve">      食品流通安全补贴</t>
  </si>
  <si>
    <t xml:space="preserve">     外商投资环境建设补助资金</t>
  </si>
  <si>
    <t xml:space="preserve">    电子专项工程</t>
  </si>
  <si>
    <t xml:space="preserve">      市场监测及信息管理</t>
  </si>
  <si>
    <t xml:space="preserve">     其他涉外发展服务支出</t>
  </si>
  <si>
    <t xml:space="preserve">      民贸企业补贴</t>
  </si>
  <si>
    <t xml:space="preserve">   其他商业服务业等支出</t>
  </si>
  <si>
    <t xml:space="preserve">    技术基础研究</t>
  </si>
  <si>
    <t xml:space="preserve">      民贸民品贷款贴息</t>
  </si>
  <si>
    <t xml:space="preserve">     服务业基础设施建设</t>
  </si>
  <si>
    <t xml:space="preserve">    其他工业和信息产业监管支出</t>
  </si>
  <si>
    <t xml:space="preserve">     其他商业服务业等支出</t>
  </si>
  <si>
    <t xml:space="preserve">  安全生产监管</t>
  </si>
  <si>
    <t xml:space="preserve">      其他商业流通事务支出</t>
  </si>
  <si>
    <t>十六、金融支出</t>
  </si>
  <si>
    <t xml:space="preserve">    涉外发展服务支出</t>
  </si>
  <si>
    <t xml:space="preserve">   金融部门行政支出</t>
  </si>
  <si>
    <t xml:space="preserve">    国务院安委会专项</t>
  </si>
  <si>
    <t xml:space="preserve">    安全监管监察专项</t>
  </si>
  <si>
    <t xml:space="preserve">      外商投资环境建设补助资金</t>
  </si>
  <si>
    <t xml:space="preserve">     安全防卫</t>
  </si>
  <si>
    <t xml:space="preserve">    应急救援支出</t>
  </si>
  <si>
    <t xml:space="preserve">      其他涉外发展服务支出</t>
  </si>
  <si>
    <t xml:space="preserve">    煤炭安全</t>
  </si>
  <si>
    <t xml:space="preserve">    其他商业服务业等支出</t>
  </si>
  <si>
    <t xml:space="preserve">     金融部门其他行政支出</t>
  </si>
  <si>
    <t xml:space="preserve">    其他安全生产监管支出</t>
  </si>
  <si>
    <t xml:space="preserve">      服务业基础设施建设</t>
  </si>
  <si>
    <t xml:space="preserve">   金融部门监管支出</t>
  </si>
  <si>
    <t xml:space="preserve">  国有资产监管</t>
  </si>
  <si>
    <t xml:space="preserve">      其他商业服务业等支出</t>
  </si>
  <si>
    <t xml:space="preserve">     金融部门其他监管支出</t>
  </si>
  <si>
    <t xml:space="preserve">  金融支出</t>
  </si>
  <si>
    <t xml:space="preserve">   金融发展支出</t>
  </si>
  <si>
    <t xml:space="preserve">    金融部门行政支出</t>
  </si>
  <si>
    <t xml:space="preserve">     政策性银行亏损补贴</t>
  </si>
  <si>
    <t xml:space="preserve">     利息费用补贴支出</t>
  </si>
  <si>
    <t xml:space="preserve">    国有企业监事会专项</t>
  </si>
  <si>
    <t xml:space="preserve">     补充资本金</t>
  </si>
  <si>
    <t xml:space="preserve">    中央企业专项管理</t>
  </si>
  <si>
    <t xml:space="preserve">     风险基金补助</t>
  </si>
  <si>
    <t xml:space="preserve">    其他国有资产监管支出</t>
  </si>
  <si>
    <t xml:space="preserve">      安全防卫</t>
  </si>
  <si>
    <t xml:space="preserve">     其他金融发展支出</t>
  </si>
  <si>
    <t xml:space="preserve">  支持中小企业发展和管理支出</t>
  </si>
  <si>
    <t xml:space="preserve">   其他金融支出</t>
  </si>
  <si>
    <t xml:space="preserve">      金融部门其他行政支出</t>
  </si>
  <si>
    <t xml:space="preserve">     其他金融支出(项)</t>
  </si>
  <si>
    <t xml:space="preserve">    金融部门监管支出</t>
  </si>
  <si>
    <t>十七、援助其他地区支出</t>
  </si>
  <si>
    <t xml:space="preserve">      货币发行</t>
  </si>
  <si>
    <t xml:space="preserve">   一般公共服务</t>
  </si>
  <si>
    <t xml:space="preserve">    科技型中小企业技术创新基金</t>
  </si>
  <si>
    <t xml:space="preserve">      金融服务</t>
  </si>
  <si>
    <t xml:space="preserve">   教育</t>
  </si>
  <si>
    <t xml:space="preserve">    中小企业发展专项</t>
  </si>
  <si>
    <t xml:space="preserve">      反假币</t>
  </si>
  <si>
    <t xml:space="preserve">   文化体育与传媒</t>
  </si>
  <si>
    <t xml:space="preserve">    其他支持中小企业发展和管理支出</t>
  </si>
  <si>
    <t xml:space="preserve">      重点金融机构监管</t>
  </si>
  <si>
    <t xml:space="preserve">   医疗卫生</t>
  </si>
  <si>
    <t xml:space="preserve">  其他资源勘探信息等支出(款)</t>
  </si>
  <si>
    <t xml:space="preserve">      金融稽查与案件处理</t>
  </si>
  <si>
    <t xml:space="preserve">   节能环保</t>
  </si>
  <si>
    <t xml:space="preserve">    黄金事务</t>
  </si>
  <si>
    <t xml:space="preserve">      金融行业电子化建设</t>
  </si>
  <si>
    <t xml:space="preserve">    建设项目贷款贴息</t>
  </si>
  <si>
    <t xml:space="preserve">      从业人员资格考试</t>
  </si>
  <si>
    <t xml:space="preserve">   交通运输</t>
  </si>
  <si>
    <t xml:space="preserve">    技术改造支出</t>
  </si>
  <si>
    <t xml:space="preserve">      反洗钱</t>
  </si>
  <si>
    <t xml:space="preserve">   住房保障</t>
  </si>
  <si>
    <t xml:space="preserve">    中药材扶持资金支出</t>
  </si>
  <si>
    <t xml:space="preserve">      金融部门其他监管支出</t>
  </si>
  <si>
    <t xml:space="preserve">   其他支出</t>
  </si>
  <si>
    <t xml:space="preserve">    重点产业振兴和技术改造项目贷款贴息</t>
  </si>
  <si>
    <t xml:space="preserve">    金融发展支出</t>
  </si>
  <si>
    <t>十八、自然资源海洋气象等支出</t>
  </si>
  <si>
    <t xml:space="preserve">    其他资源勘探信息等支出(项)</t>
  </si>
  <si>
    <t xml:space="preserve">      政策性银行亏损补贴</t>
  </si>
  <si>
    <t xml:space="preserve">   自然资源事务</t>
  </si>
  <si>
    <t xml:space="preserve">      利息费用补贴支出</t>
  </si>
  <si>
    <t xml:space="preserve">  商业流通事务</t>
  </si>
  <si>
    <t xml:space="preserve">      补充资本金</t>
  </si>
  <si>
    <t xml:space="preserve">      风险基金补助</t>
  </si>
  <si>
    <t xml:space="preserve">      其他金融发展支出</t>
  </si>
  <si>
    <t xml:space="preserve">     自然资源规划及管理</t>
  </si>
  <si>
    <t xml:space="preserve">    金融调控支出</t>
  </si>
  <si>
    <t xml:space="preserve">     土地资源调查</t>
  </si>
  <si>
    <t xml:space="preserve">    食品流通安全补贴</t>
  </si>
  <si>
    <t xml:space="preserve">      中央银行亏损补贴</t>
  </si>
  <si>
    <t xml:space="preserve">     土地资源利用与保护</t>
  </si>
  <si>
    <t xml:space="preserve">    市场监测及信息管理</t>
  </si>
  <si>
    <t xml:space="preserve">      其他金融调控支出</t>
  </si>
  <si>
    <t xml:space="preserve">     自然资源社会公益服务</t>
  </si>
  <si>
    <t xml:space="preserve">    民贸企业补贴</t>
  </si>
  <si>
    <t xml:space="preserve">    其他金融支出</t>
  </si>
  <si>
    <t xml:space="preserve">     自然资源行业业务管理</t>
  </si>
  <si>
    <t xml:space="preserve">    民贸民品贷款贴息</t>
  </si>
  <si>
    <t xml:space="preserve">      其他金融支出</t>
  </si>
  <si>
    <t xml:space="preserve">     自然资源调查</t>
  </si>
  <si>
    <t xml:space="preserve">  援助其他地区支出</t>
  </si>
  <si>
    <t xml:space="preserve">     国土整治</t>
  </si>
  <si>
    <t xml:space="preserve">    其他商业流通事务支出</t>
  </si>
  <si>
    <t xml:space="preserve">    一般公共服务</t>
  </si>
  <si>
    <t xml:space="preserve">     地质灾害防治</t>
  </si>
  <si>
    <t xml:space="preserve">  旅游业管理与服务支出</t>
  </si>
  <si>
    <t xml:space="preserve">    教育</t>
  </si>
  <si>
    <t xml:space="preserve">     土地资源储备支出</t>
  </si>
  <si>
    <t xml:space="preserve">    文化体育与传媒</t>
  </si>
  <si>
    <t xml:space="preserve">     地质矿产资源与环境调查</t>
  </si>
  <si>
    <t xml:space="preserve">    医疗卫生</t>
  </si>
  <si>
    <t xml:space="preserve">     地质矿产资源利用与保护</t>
  </si>
  <si>
    <t xml:space="preserve">    节能环保</t>
  </si>
  <si>
    <t xml:space="preserve">     地质转产项目财政贴息</t>
  </si>
  <si>
    <t xml:space="preserve">    旅游宣传</t>
  </si>
  <si>
    <t xml:space="preserve">     国外风险勘查</t>
  </si>
  <si>
    <t xml:space="preserve">    旅游行业业务管理</t>
  </si>
  <si>
    <t xml:space="preserve">    交通运输</t>
  </si>
  <si>
    <t xml:space="preserve">     地质勘查基金（周转金）支出</t>
  </si>
  <si>
    <t xml:space="preserve">    其他旅游业管理与服务支出</t>
  </si>
  <si>
    <t xml:space="preserve">    住房保障</t>
  </si>
  <si>
    <t xml:space="preserve">  涉外发展服务支出</t>
  </si>
  <si>
    <t xml:space="preserve">     其他自然资源事务支出</t>
  </si>
  <si>
    <t xml:space="preserve">  自然资源海洋气象等支出</t>
  </si>
  <si>
    <t xml:space="preserve">   海洋管理事务</t>
  </si>
  <si>
    <t xml:space="preserve">    自然资源事务</t>
  </si>
  <si>
    <t xml:space="preserve">    外商投资环境建设补助资金</t>
  </si>
  <si>
    <t xml:space="preserve">    其他涉外发展服务支出</t>
  </si>
  <si>
    <t xml:space="preserve">     海域使用管理</t>
  </si>
  <si>
    <t xml:space="preserve">  其他商业服务业等支出(款)</t>
  </si>
  <si>
    <t xml:space="preserve">      自然资源规划及管理</t>
  </si>
  <si>
    <t xml:space="preserve">     海洋环境保护与监测</t>
  </si>
  <si>
    <t xml:space="preserve">    服务业基础设施建设</t>
  </si>
  <si>
    <t xml:space="preserve">      土地资源调查</t>
  </si>
  <si>
    <t xml:space="preserve">     海洋调查评价</t>
  </si>
  <si>
    <t xml:space="preserve">    其他商业服务业等支出(项)</t>
  </si>
  <si>
    <t xml:space="preserve">      土地资源利用与保护</t>
  </si>
  <si>
    <t xml:space="preserve">     海洋权益维护</t>
  </si>
  <si>
    <t xml:space="preserve">      自然资源社会公益服务</t>
  </si>
  <si>
    <t xml:space="preserve">     海洋执法监察</t>
  </si>
  <si>
    <t xml:space="preserve">  金融部门行政支出</t>
  </si>
  <si>
    <t xml:space="preserve">      自然资源行业业务管理</t>
  </si>
  <si>
    <t xml:space="preserve">     海洋防灾减灾</t>
  </si>
  <si>
    <t xml:space="preserve">      自然资源调查</t>
  </si>
  <si>
    <t xml:space="preserve">     海洋卫星</t>
  </si>
  <si>
    <t xml:space="preserve">      国土整治</t>
  </si>
  <si>
    <t xml:space="preserve">     极地考察</t>
  </si>
  <si>
    <t xml:space="preserve">      土地资源储备支出</t>
  </si>
  <si>
    <t xml:space="preserve">     海洋矿产资源勘探研究</t>
  </si>
  <si>
    <t xml:space="preserve">    安全防卫</t>
  </si>
  <si>
    <t xml:space="preserve">      地质矿产资源与环境调查</t>
  </si>
  <si>
    <t xml:space="preserve">     海港航标维护</t>
  </si>
  <si>
    <t xml:space="preserve">      地质矿产资源利用与保护</t>
  </si>
  <si>
    <t xml:space="preserve">     海水淡化</t>
  </si>
  <si>
    <t xml:space="preserve">    金融部门其他行政支出</t>
  </si>
  <si>
    <t xml:space="preserve">      地质转产项目财政贴息</t>
  </si>
  <si>
    <t xml:space="preserve">     无居民海岛使用金支出</t>
  </si>
  <si>
    <t xml:space="preserve">  金融部门监管支出</t>
  </si>
  <si>
    <t xml:space="preserve">      国外风险勘查</t>
  </si>
  <si>
    <t xml:space="preserve">     海岛和海域保护</t>
  </si>
  <si>
    <t xml:space="preserve">    货币发行</t>
  </si>
  <si>
    <t xml:space="preserve">      地质勘查基金(周转金)支出</t>
  </si>
  <si>
    <t xml:space="preserve">    金融服务</t>
  </si>
  <si>
    <t xml:space="preserve">     其他海洋管理事务支出</t>
  </si>
  <si>
    <t xml:space="preserve">    反假币</t>
  </si>
  <si>
    <t xml:space="preserve">      其他自然资源事务支出</t>
  </si>
  <si>
    <t xml:space="preserve">   测绘事务</t>
  </si>
  <si>
    <t xml:space="preserve">    重点金融机构监管</t>
  </si>
  <si>
    <t xml:space="preserve">    海洋管理事务</t>
  </si>
  <si>
    <t xml:space="preserve">    金融稽查与案件处理</t>
  </si>
  <si>
    <t xml:space="preserve">    金融行业电子化建设</t>
  </si>
  <si>
    <t xml:space="preserve">    从业人员资格考试</t>
  </si>
  <si>
    <t xml:space="preserve">     基础测绘</t>
  </si>
  <si>
    <t xml:space="preserve">    反洗钱</t>
  </si>
  <si>
    <t xml:space="preserve">      海域使用管理</t>
  </si>
  <si>
    <t xml:space="preserve">     航空摄影</t>
  </si>
  <si>
    <t xml:space="preserve">    金融部门其他监管支出</t>
  </si>
  <si>
    <t xml:space="preserve">      海洋环境保护与监测</t>
  </si>
  <si>
    <t xml:space="preserve">     测绘工程建设</t>
  </si>
  <si>
    <t xml:space="preserve">  金融发展支出</t>
  </si>
  <si>
    <t xml:space="preserve">      海洋调查评价</t>
  </si>
  <si>
    <t xml:space="preserve">    政策性银行亏损补贴</t>
  </si>
  <si>
    <t xml:space="preserve">      海洋权益维护</t>
  </si>
  <si>
    <t xml:space="preserve">     其他测绘事务支出</t>
  </si>
  <si>
    <t xml:space="preserve">    商业银行贷款贴息</t>
  </si>
  <si>
    <t xml:space="preserve">      海洋执法监察</t>
  </si>
  <si>
    <t xml:space="preserve">   地震事务</t>
  </si>
  <si>
    <t xml:space="preserve">    补充资本金</t>
  </si>
  <si>
    <t xml:space="preserve">      海洋防灾减灾</t>
  </si>
  <si>
    <t xml:space="preserve">     地震预测预报</t>
  </si>
  <si>
    <t xml:space="preserve">    风险基金补助</t>
  </si>
  <si>
    <t xml:space="preserve">      海洋卫星</t>
  </si>
  <si>
    <t xml:space="preserve">     地震事业机构</t>
  </si>
  <si>
    <t xml:space="preserve">    其他金融发展支出</t>
  </si>
  <si>
    <t xml:space="preserve">      极地考察</t>
  </si>
  <si>
    <t xml:space="preserve">   气象事务</t>
  </si>
  <si>
    <t xml:space="preserve">  金融调控支出</t>
  </si>
  <si>
    <t xml:space="preserve">      海洋矿产资源勘探研究</t>
  </si>
  <si>
    <t xml:space="preserve">    中央银行亏损补贴</t>
  </si>
  <si>
    <t xml:space="preserve">      海港航标维护</t>
  </si>
  <si>
    <t xml:space="preserve">    其他金融调控支出</t>
  </si>
  <si>
    <t xml:space="preserve">      海水淡化</t>
  </si>
  <si>
    <t xml:space="preserve">  其他金融支出(款)</t>
  </si>
  <si>
    <t xml:space="preserve">      无居民海岛使用金支出</t>
  </si>
  <si>
    <t xml:space="preserve">     气象事业机构</t>
  </si>
  <si>
    <t xml:space="preserve">    其他金融支出(项)</t>
  </si>
  <si>
    <t xml:space="preserve">      海岛和海域保护</t>
  </si>
  <si>
    <t xml:space="preserve">     气象探测</t>
  </si>
  <si>
    <t xml:space="preserve">     气象信息传输及管理</t>
  </si>
  <si>
    <t xml:space="preserve">  一般公共服务</t>
  </si>
  <si>
    <t xml:space="preserve">      其他海洋管理事务支出</t>
  </si>
  <si>
    <t xml:space="preserve">     气象预报预测</t>
  </si>
  <si>
    <t xml:space="preserve">  教育</t>
  </si>
  <si>
    <t xml:space="preserve">    测绘事务</t>
  </si>
  <si>
    <t xml:space="preserve">     气象服务</t>
  </si>
  <si>
    <t xml:space="preserve">  文化体育与传媒</t>
  </si>
  <si>
    <t xml:space="preserve">     气象装备保障维护</t>
  </si>
  <si>
    <t xml:space="preserve">  医疗卫生</t>
  </si>
  <si>
    <t xml:space="preserve">     气象基础设施建设与维修</t>
  </si>
  <si>
    <t xml:space="preserve">  节能环保</t>
  </si>
  <si>
    <t xml:space="preserve">     气象卫星</t>
  </si>
  <si>
    <t xml:space="preserve">      基础测绘</t>
  </si>
  <si>
    <t xml:space="preserve">     气象法规与标准</t>
  </si>
  <si>
    <t xml:space="preserve">  交通运输</t>
  </si>
  <si>
    <t xml:space="preserve">      航空摄影</t>
  </si>
  <si>
    <t xml:space="preserve">     气象资金审计稽查</t>
  </si>
  <si>
    <t xml:space="preserve">  住房保障</t>
  </si>
  <si>
    <t xml:space="preserve">      测绘工程建设</t>
  </si>
  <si>
    <t xml:space="preserve">     其他气象事务支出</t>
  </si>
  <si>
    <t xml:space="preserve">  其他支出</t>
  </si>
  <si>
    <t xml:space="preserve">   其他自然资源海洋气象等支出</t>
  </si>
  <si>
    <t>国土海洋气象等支出</t>
  </si>
  <si>
    <t xml:space="preserve">      其他测绘事务支出</t>
  </si>
  <si>
    <t xml:space="preserve">     其他国土海洋气象等支出(项)</t>
  </si>
  <si>
    <t xml:space="preserve">  国土资源事务</t>
  </si>
  <si>
    <t xml:space="preserve">    气象事务</t>
  </si>
  <si>
    <t>十九、住房保障支出</t>
  </si>
  <si>
    <t xml:space="preserve">   保障性安居工程支出</t>
  </si>
  <si>
    <t xml:space="preserve">     廉租住房</t>
  </si>
  <si>
    <t xml:space="preserve">     沉陷区治理</t>
  </si>
  <si>
    <t xml:space="preserve">    国土资源规划及管理</t>
  </si>
  <si>
    <t xml:space="preserve">      气象事业机构</t>
  </si>
  <si>
    <t xml:space="preserve">     棚户区改造</t>
  </si>
  <si>
    <t xml:space="preserve">    土地资源调查</t>
  </si>
  <si>
    <t xml:space="preserve">      气象探测</t>
  </si>
  <si>
    <t xml:space="preserve">     少数民族地区游牧民定居工程</t>
  </si>
  <si>
    <t xml:space="preserve">    土地资源利用与保护</t>
  </si>
  <si>
    <t xml:space="preserve">      气象信息传输及管理</t>
  </si>
  <si>
    <t xml:space="preserve">     农村危房改造</t>
  </si>
  <si>
    <t xml:space="preserve">    国土资源社会公益服务</t>
  </si>
  <si>
    <t xml:space="preserve">      气象预报预测</t>
  </si>
  <si>
    <t xml:space="preserve">     公共租赁住房</t>
  </si>
  <si>
    <t xml:space="preserve">    国土资源行业业务管理</t>
  </si>
  <si>
    <t xml:space="preserve">      气象服务</t>
  </si>
  <si>
    <t xml:space="preserve">     保障性住房租金补贴</t>
  </si>
  <si>
    <t xml:space="preserve">    国土资源调查</t>
  </si>
  <si>
    <t xml:space="preserve">      气象装备保障维护</t>
  </si>
  <si>
    <t xml:space="preserve">     其他保障性安居工程支出</t>
  </si>
  <si>
    <t xml:space="preserve">    国土整治</t>
  </si>
  <si>
    <t xml:space="preserve">      气象基础设施建设与维修</t>
  </si>
  <si>
    <t xml:space="preserve">   住房改革支出</t>
  </si>
  <si>
    <t xml:space="preserve">    地质灾害防治</t>
  </si>
  <si>
    <t xml:space="preserve">      气象卫星</t>
  </si>
  <si>
    <t xml:space="preserve">     住房公积金</t>
  </si>
  <si>
    <t xml:space="preserve">    土地资源储备支出</t>
  </si>
  <si>
    <t xml:space="preserve">      气象法规与标准</t>
  </si>
  <si>
    <t xml:space="preserve">     提租补贴</t>
  </si>
  <si>
    <t xml:space="preserve">    地质矿产资源与环境调查</t>
  </si>
  <si>
    <t xml:space="preserve">      气象资金审计稽查</t>
  </si>
  <si>
    <t xml:space="preserve">     购房补贴</t>
  </si>
  <si>
    <t xml:space="preserve">    地质矿产资源利用与保护</t>
  </si>
  <si>
    <t xml:space="preserve">      其他气象事务支出</t>
  </si>
  <si>
    <t xml:space="preserve">   城乡社区住宅</t>
  </si>
  <si>
    <t xml:space="preserve">    地质转产项目财政贴息</t>
  </si>
  <si>
    <t xml:space="preserve">    其他自然资源海洋气象等支出</t>
  </si>
  <si>
    <t xml:space="preserve">     公有住房建设和维修改造支出</t>
  </si>
  <si>
    <t xml:space="preserve">    国外风险勘查</t>
  </si>
  <si>
    <t xml:space="preserve">      其他自然资源海洋气象等支出</t>
  </si>
  <si>
    <t xml:space="preserve">     住房公积金管理</t>
  </si>
  <si>
    <t xml:space="preserve">    地质勘查基金(周转金)支出</t>
  </si>
  <si>
    <t xml:space="preserve">  住房保障支出</t>
  </si>
  <si>
    <t xml:space="preserve">     其他城乡社区住宅支出</t>
  </si>
  <si>
    <t xml:space="preserve">    保障性安居工程支出</t>
  </si>
  <si>
    <t>二十、粮油物资储备支出</t>
  </si>
  <si>
    <t xml:space="preserve">    其他国土资源事务支出</t>
  </si>
  <si>
    <t xml:space="preserve">      廉租住房</t>
  </si>
  <si>
    <t xml:space="preserve">   粮油事务</t>
  </si>
  <si>
    <t xml:space="preserve">  海洋管理事务</t>
  </si>
  <si>
    <t xml:space="preserve">      沉陷区治理</t>
  </si>
  <si>
    <t xml:space="preserve">      棚户区改造</t>
  </si>
  <si>
    <t xml:space="preserve">      少数民族地区游牧民定居工程</t>
  </si>
  <si>
    <t xml:space="preserve">      农村危房改造</t>
  </si>
  <si>
    <t xml:space="preserve">     粮食财务与审计支出</t>
  </si>
  <si>
    <t xml:space="preserve">    海域使用管理</t>
  </si>
  <si>
    <t xml:space="preserve">      公共租赁住房</t>
  </si>
  <si>
    <t xml:space="preserve">     粮食信息统计</t>
  </si>
  <si>
    <t xml:space="preserve">    海洋环境保护与监测</t>
  </si>
  <si>
    <t xml:space="preserve">      保障性住房租金补贴</t>
  </si>
  <si>
    <t xml:space="preserve">     粮食专项业务活动</t>
  </si>
  <si>
    <t xml:space="preserve">    海洋调查评价</t>
  </si>
  <si>
    <t xml:space="preserve">      其他保障性安居工程支出</t>
  </si>
  <si>
    <t xml:space="preserve">     国家粮油差价补贴</t>
  </si>
  <si>
    <t xml:space="preserve">    海洋权益维护</t>
  </si>
  <si>
    <t xml:space="preserve">    住房改革支出</t>
  </si>
  <si>
    <t xml:space="preserve">     粮食财务挂账利息补贴</t>
  </si>
  <si>
    <t xml:space="preserve">    海洋执法监察</t>
  </si>
  <si>
    <t xml:space="preserve">      住房公积金</t>
  </si>
  <si>
    <t xml:space="preserve">     粮食财务挂账消化款</t>
  </si>
  <si>
    <t xml:space="preserve">    海洋防灾减灾</t>
  </si>
  <si>
    <t xml:space="preserve">      提租补贴</t>
  </si>
  <si>
    <t xml:space="preserve">     处理陈化粮补贴</t>
  </si>
  <si>
    <t xml:space="preserve">    海洋卫星</t>
  </si>
  <si>
    <t xml:space="preserve">      购房补贴</t>
  </si>
  <si>
    <t xml:space="preserve">     粮食风险基金</t>
  </si>
  <si>
    <t xml:space="preserve">    极地考察</t>
  </si>
  <si>
    <t xml:space="preserve">    城乡社区住宅</t>
  </si>
  <si>
    <t xml:space="preserve">     粮油市场调控专项资金</t>
  </si>
  <si>
    <t xml:space="preserve">    海洋矿产资源勘探研究</t>
  </si>
  <si>
    <t xml:space="preserve">      公有住房建设和维修改造支出</t>
  </si>
  <si>
    <t xml:space="preserve">    海港航标维护</t>
  </si>
  <si>
    <t xml:space="preserve">      住房公积金管理</t>
  </si>
  <si>
    <t xml:space="preserve">     其他粮油事务支出</t>
  </si>
  <si>
    <t xml:space="preserve">    海水淡化</t>
  </si>
  <si>
    <t xml:space="preserve">      其他城乡社区住宅支出</t>
  </si>
  <si>
    <t xml:space="preserve">   物资事务</t>
  </si>
  <si>
    <t xml:space="preserve">    无居民海岛使用金支出</t>
  </si>
  <si>
    <t xml:space="preserve">  粮油物资储备支出</t>
  </si>
  <si>
    <t xml:space="preserve">    海岛和海域保护</t>
  </si>
  <si>
    <t xml:space="preserve">    粮油事务</t>
  </si>
  <si>
    <t xml:space="preserve">    其他海洋管理事务支出</t>
  </si>
  <si>
    <t xml:space="preserve">     铁路专用线</t>
  </si>
  <si>
    <t xml:space="preserve">  测绘事务</t>
  </si>
  <si>
    <t xml:space="preserve">     护库武警和民兵支出</t>
  </si>
  <si>
    <t xml:space="preserve">      粮食财务与审计支出</t>
  </si>
  <si>
    <t xml:space="preserve">     物资保管与保养</t>
  </si>
  <si>
    <t xml:space="preserve">      粮食信息统计</t>
  </si>
  <si>
    <t xml:space="preserve">     专项贷款利息</t>
  </si>
  <si>
    <t xml:space="preserve">      粮食专项业务活动</t>
  </si>
  <si>
    <t xml:space="preserve">     物资转移</t>
  </si>
  <si>
    <t xml:space="preserve">    基础测绘</t>
  </si>
  <si>
    <t xml:space="preserve">      国家粮油差价补贴</t>
  </si>
  <si>
    <t xml:space="preserve">     物资轮换</t>
  </si>
  <si>
    <t xml:space="preserve">    航空摄影</t>
  </si>
  <si>
    <t xml:space="preserve">      粮食财务挂账利息补贴</t>
  </si>
  <si>
    <t xml:space="preserve">     仓库建设</t>
  </si>
  <si>
    <t xml:space="preserve">    测绘工程建设</t>
  </si>
  <si>
    <t xml:space="preserve">      粮食财务挂账消化款</t>
  </si>
  <si>
    <t xml:space="preserve">     仓库安防</t>
  </si>
  <si>
    <t xml:space="preserve">      处理陈化粮补贴</t>
  </si>
  <si>
    <t xml:space="preserve">    其他测绘事务支出</t>
  </si>
  <si>
    <t xml:space="preserve">      粮食风险基金</t>
  </si>
  <si>
    <t xml:space="preserve">     其他物资事务支出</t>
  </si>
  <si>
    <t xml:space="preserve">  地震事务</t>
  </si>
  <si>
    <t xml:space="preserve">      粮油市场调控专项资金</t>
  </si>
  <si>
    <t xml:space="preserve">   能源储备</t>
  </si>
  <si>
    <t xml:space="preserve">     石油储备</t>
  </si>
  <si>
    <t xml:space="preserve">      其他粮油事务支出</t>
  </si>
  <si>
    <t xml:space="preserve">     天然铀能源储备</t>
  </si>
  <si>
    <t xml:space="preserve">    物资事务</t>
  </si>
  <si>
    <t xml:space="preserve">     煤炭储备</t>
  </si>
  <si>
    <t xml:space="preserve">    地震监测</t>
  </si>
  <si>
    <t xml:space="preserve">     其他能源储备支出</t>
  </si>
  <si>
    <t xml:space="preserve">    地震预测预报</t>
  </si>
  <si>
    <t xml:space="preserve">   粮油储备</t>
  </si>
  <si>
    <t xml:space="preserve">    地震灾害预防</t>
  </si>
  <si>
    <t xml:space="preserve">     储备粮油补贴</t>
  </si>
  <si>
    <t xml:space="preserve">    地震应急救援</t>
  </si>
  <si>
    <t xml:space="preserve">      铁路专用线</t>
  </si>
  <si>
    <t xml:space="preserve">     储备粮油差价补贴</t>
  </si>
  <si>
    <t xml:space="preserve">    地震环境探察</t>
  </si>
  <si>
    <t xml:space="preserve">      护库武警和民兵支出</t>
  </si>
  <si>
    <t xml:space="preserve">     储备粮（油）库建设</t>
  </si>
  <si>
    <t xml:space="preserve">    防震减灾信息管理</t>
  </si>
  <si>
    <t xml:space="preserve">      物资保管与保养</t>
  </si>
  <si>
    <t xml:space="preserve">     最低收购价政策支出</t>
  </si>
  <si>
    <t xml:space="preserve">    防震减灾基础管理</t>
  </si>
  <si>
    <t xml:space="preserve">      专项贷款利息</t>
  </si>
  <si>
    <t xml:space="preserve">     其他粮油储备支出</t>
  </si>
  <si>
    <t xml:space="preserve">    地震事业机构</t>
  </si>
  <si>
    <t xml:space="preserve">      物资转移</t>
  </si>
  <si>
    <t xml:space="preserve">   重要商品储备</t>
  </si>
  <si>
    <t xml:space="preserve">    其他地震事务支出</t>
  </si>
  <si>
    <t xml:space="preserve">      物资轮换</t>
  </si>
  <si>
    <t xml:space="preserve">     棉花储备</t>
  </si>
  <si>
    <t xml:space="preserve">  气象事务</t>
  </si>
  <si>
    <t xml:space="preserve">      仓库建设</t>
  </si>
  <si>
    <t xml:space="preserve">     食糖储备</t>
  </si>
  <si>
    <t xml:space="preserve">      仓库安防</t>
  </si>
  <si>
    <t xml:space="preserve">     肉类储备</t>
  </si>
  <si>
    <t xml:space="preserve">     化肥储备</t>
  </si>
  <si>
    <t xml:space="preserve">      其他物资事务支出</t>
  </si>
  <si>
    <t xml:space="preserve">     农药储备</t>
  </si>
  <si>
    <t xml:space="preserve">    气象事业机构</t>
  </si>
  <si>
    <t xml:space="preserve">    能源储备</t>
  </si>
  <si>
    <t xml:space="preserve">     边销茶储备</t>
  </si>
  <si>
    <t xml:space="preserve">    气象探测</t>
  </si>
  <si>
    <t xml:space="preserve">      石油储备</t>
  </si>
  <si>
    <t xml:space="preserve">     羊毛储备</t>
  </si>
  <si>
    <t xml:space="preserve">    气象信息传输及管理</t>
  </si>
  <si>
    <t xml:space="preserve">      天然铀能源储备</t>
  </si>
  <si>
    <t xml:space="preserve">     医药储备</t>
  </si>
  <si>
    <t xml:space="preserve">    气象预报预测</t>
  </si>
  <si>
    <t xml:space="preserve">      煤炭储备</t>
  </si>
  <si>
    <t xml:space="preserve">     食盐储备</t>
  </si>
  <si>
    <t xml:space="preserve">    气象服务</t>
  </si>
  <si>
    <t xml:space="preserve">      其他能源储备支出</t>
  </si>
  <si>
    <t xml:space="preserve">     战略物资储备</t>
  </si>
  <si>
    <t xml:space="preserve">    气象装备保障维护</t>
  </si>
  <si>
    <t xml:space="preserve">    粮油储备</t>
  </si>
  <si>
    <t xml:space="preserve">     其他重要商品储备支出</t>
  </si>
  <si>
    <t xml:space="preserve">    气象基础设施建设与维修</t>
  </si>
  <si>
    <t xml:space="preserve">      储备粮油补贴</t>
  </si>
  <si>
    <t>二十一、灾害防治及应急管理支出</t>
  </si>
  <si>
    <t xml:space="preserve">    气象卫星</t>
  </si>
  <si>
    <t xml:space="preserve">      储备粮油差价补贴</t>
  </si>
  <si>
    <t xml:space="preserve">   应急管理事务</t>
  </si>
  <si>
    <t xml:space="preserve">    气象法规与标准</t>
  </si>
  <si>
    <t xml:space="preserve">      储备粮(油)库建设</t>
  </si>
  <si>
    <t xml:space="preserve">    气象资金审计稽查</t>
  </si>
  <si>
    <t xml:space="preserve">      最低收购价政策支出</t>
  </si>
  <si>
    <t xml:space="preserve">    其他气象事务支出</t>
  </si>
  <si>
    <t xml:space="preserve">      其他粮油储备支出</t>
  </si>
  <si>
    <t xml:space="preserve">  其他国土海洋气象等支出(款)</t>
  </si>
  <si>
    <t xml:space="preserve">    重要商品储备</t>
  </si>
  <si>
    <t xml:space="preserve">     灾害风险防治</t>
  </si>
  <si>
    <t xml:space="preserve">    其他国土海洋气象等支出(项)</t>
  </si>
  <si>
    <t xml:space="preserve">      棉花储备</t>
  </si>
  <si>
    <t xml:space="preserve">     国务院安委会专项</t>
  </si>
  <si>
    <t xml:space="preserve">      食糖储备</t>
  </si>
  <si>
    <t xml:space="preserve">     安全监管</t>
  </si>
  <si>
    <t xml:space="preserve">  保障性安居工程支出</t>
  </si>
  <si>
    <t xml:space="preserve">      肉类储备</t>
  </si>
  <si>
    <t xml:space="preserve">     安全生产基础</t>
  </si>
  <si>
    <t xml:space="preserve">    廉租住房</t>
  </si>
  <si>
    <t xml:space="preserve">      化肥储备</t>
  </si>
  <si>
    <t xml:space="preserve">     应急救援</t>
  </si>
  <si>
    <t xml:space="preserve">    沉陷区治理</t>
  </si>
  <si>
    <t xml:space="preserve">      农药储备</t>
  </si>
  <si>
    <t xml:space="preserve">     应急管理</t>
  </si>
  <si>
    <t xml:space="preserve">    棚户区改造</t>
  </si>
  <si>
    <t xml:space="preserve">      边销茶储备</t>
  </si>
  <si>
    <t xml:space="preserve">    少数民族地区游牧民定居工程</t>
  </si>
  <si>
    <t xml:space="preserve">      羊毛储备</t>
  </si>
  <si>
    <t xml:space="preserve">     其他应急管理支出</t>
  </si>
  <si>
    <t xml:space="preserve">    农村危房改造</t>
  </si>
  <si>
    <t xml:space="preserve">      医药储备</t>
  </si>
  <si>
    <t xml:space="preserve">   消防事务</t>
  </si>
  <si>
    <t xml:space="preserve">    公共租赁住房</t>
  </si>
  <si>
    <t xml:space="preserve">      食盐储备</t>
  </si>
  <si>
    <t xml:space="preserve">    保障性住房租金补贴</t>
  </si>
  <si>
    <t xml:space="preserve">      战略物资储备</t>
  </si>
  <si>
    <t xml:space="preserve">    其他保障性安居工程支出</t>
  </si>
  <si>
    <t xml:space="preserve">      其他重要商品储备支出</t>
  </si>
  <si>
    <t xml:space="preserve">  住房改革支出</t>
  </si>
  <si>
    <t xml:space="preserve">  灾害防治及应急管理支出</t>
  </si>
  <si>
    <t xml:space="preserve">     消防应急救援</t>
  </si>
  <si>
    <t xml:space="preserve">    住房公积金</t>
  </si>
  <si>
    <t xml:space="preserve">    应急管理事务</t>
  </si>
  <si>
    <t xml:space="preserve">     其他消防事务支出</t>
  </si>
  <si>
    <t xml:space="preserve">    提租补贴</t>
  </si>
  <si>
    <t xml:space="preserve">   森林消防事务</t>
  </si>
  <si>
    <t xml:space="preserve">    购房补贴</t>
  </si>
  <si>
    <t xml:space="preserve">  城乡社区住宅</t>
  </si>
  <si>
    <t xml:space="preserve">    公有住房建设和维修改造支出</t>
  </si>
  <si>
    <t xml:space="preserve">      灾害风险防治</t>
  </si>
  <si>
    <t xml:space="preserve">    住房公积金管理</t>
  </si>
  <si>
    <t xml:space="preserve">      国务院安委会专项</t>
  </si>
  <si>
    <t xml:space="preserve">     森林消防应急救援</t>
  </si>
  <si>
    <t xml:space="preserve">    其他城乡社区住宅支出</t>
  </si>
  <si>
    <t xml:space="preserve">      安全监管</t>
  </si>
  <si>
    <t xml:space="preserve">     其他森林消防事务支出</t>
  </si>
  <si>
    <t xml:space="preserve">      安全生产基础</t>
  </si>
  <si>
    <t xml:space="preserve">   煤矿安全</t>
  </si>
  <si>
    <t xml:space="preserve">  粮油事务</t>
  </si>
  <si>
    <t xml:space="preserve">      应急救援</t>
  </si>
  <si>
    <t xml:space="preserve">      应急管理</t>
  </si>
  <si>
    <t xml:space="preserve">      其他应急管理支出</t>
  </si>
  <si>
    <t xml:space="preserve">     煤矿安全监察事务</t>
  </si>
  <si>
    <t xml:space="preserve">    粮食财务与审计支出</t>
  </si>
  <si>
    <t xml:space="preserve">    消防事务</t>
  </si>
  <si>
    <t xml:space="preserve">     煤矿应急救援事务</t>
  </si>
  <si>
    <t xml:space="preserve">    粮食信息统计</t>
  </si>
  <si>
    <t xml:space="preserve">    粮食专项业务活动</t>
  </si>
  <si>
    <t xml:space="preserve">     其他煤矿安全支出</t>
  </si>
  <si>
    <t xml:space="preserve">    国家粮油差价补贴</t>
  </si>
  <si>
    <t xml:space="preserve">    粮食财务挂账利息补贴</t>
  </si>
  <si>
    <t xml:space="preserve">      消防应急救援</t>
  </si>
  <si>
    <t xml:space="preserve">    粮食财务挂账消化款</t>
  </si>
  <si>
    <t xml:space="preserve">      其他消防事务支出</t>
  </si>
  <si>
    <t xml:space="preserve">    处理陈化粮补贴</t>
  </si>
  <si>
    <t xml:space="preserve">    森林消防事务</t>
  </si>
  <si>
    <t xml:space="preserve">    粮食风险基金</t>
  </si>
  <si>
    <t xml:space="preserve">     地震监测</t>
  </si>
  <si>
    <t xml:space="preserve">    粮油市场调控专项资金</t>
  </si>
  <si>
    <t xml:space="preserve">     地震灾害预防</t>
  </si>
  <si>
    <t xml:space="preserve">    其他粮油事务支出</t>
  </si>
  <si>
    <t xml:space="preserve">      森林消防应急救援</t>
  </si>
  <si>
    <t xml:space="preserve">     地震应急救援</t>
  </si>
  <si>
    <t xml:space="preserve">  物资事务</t>
  </si>
  <si>
    <t xml:space="preserve">      其他森林消防事务支出</t>
  </si>
  <si>
    <t xml:space="preserve">     地震环境探察</t>
  </si>
  <si>
    <t xml:space="preserve">    煤矿安全</t>
  </si>
  <si>
    <t xml:space="preserve">     防震减灾信息管理</t>
  </si>
  <si>
    <t xml:space="preserve">     防震减灾基础管理</t>
  </si>
  <si>
    <t xml:space="preserve">    铁路专用线</t>
  </si>
  <si>
    <t xml:space="preserve">     其他地震事务支出</t>
  </si>
  <si>
    <t xml:space="preserve">    护库武警和民兵支出</t>
  </si>
  <si>
    <t xml:space="preserve">      煤矿安全监察事务</t>
  </si>
  <si>
    <t xml:space="preserve">   自然灾害防治</t>
  </si>
  <si>
    <t xml:space="preserve">    物资保管与保养</t>
  </si>
  <si>
    <t xml:space="preserve">      煤矿应急救援事务</t>
  </si>
  <si>
    <t xml:space="preserve">    专项贷款利息</t>
  </si>
  <si>
    <t xml:space="preserve">     森林草原防灾减灾</t>
  </si>
  <si>
    <t xml:space="preserve">    物资转移</t>
  </si>
  <si>
    <t xml:space="preserve">      其他煤矿安全支出</t>
  </si>
  <si>
    <t xml:space="preserve">     其他自然灾害防治支出</t>
  </si>
  <si>
    <t xml:space="preserve">    物资轮换</t>
  </si>
  <si>
    <t xml:space="preserve">    地震事务</t>
  </si>
  <si>
    <t xml:space="preserve">   自然灾害救灾及恢复重建支出</t>
  </si>
  <si>
    <t xml:space="preserve">    仓库建设</t>
  </si>
  <si>
    <t xml:space="preserve">    仓库安防</t>
  </si>
  <si>
    <t xml:space="preserve">     地方自然灾害生活补助</t>
  </si>
  <si>
    <t xml:space="preserve">     自然灾害救灾补助</t>
  </si>
  <si>
    <t xml:space="preserve">    其他物资事务支出</t>
  </si>
  <si>
    <t xml:space="preserve">      地震监测</t>
  </si>
  <si>
    <t xml:space="preserve">     自然灾害灾后重建补助</t>
  </si>
  <si>
    <t xml:space="preserve">  能源储备</t>
  </si>
  <si>
    <t xml:space="preserve">      地震预测预报</t>
  </si>
  <si>
    <t xml:space="preserve">     其他自然灾害生活救助支出</t>
  </si>
  <si>
    <t xml:space="preserve">    石油储备支出</t>
  </si>
  <si>
    <t xml:space="preserve">      地震灾害预防</t>
  </si>
  <si>
    <t xml:space="preserve">   其他灾害防治及应急管理支出</t>
  </si>
  <si>
    <t xml:space="preserve">    天然铀能源储备</t>
  </si>
  <si>
    <t xml:space="preserve">      地震应急救援</t>
  </si>
  <si>
    <t>二十二、预备费</t>
  </si>
  <si>
    <t xml:space="preserve">    煤炭储备</t>
  </si>
  <si>
    <t xml:space="preserve">      地震环境探察</t>
  </si>
  <si>
    <t>二十三、债务还本支出</t>
  </si>
  <si>
    <t xml:space="preserve">    其他能源储备</t>
  </si>
  <si>
    <t xml:space="preserve">      防震减灾信息管理</t>
  </si>
  <si>
    <t xml:space="preserve">   地方政府一般债务还本支出</t>
  </si>
  <si>
    <t xml:space="preserve">  粮油储备</t>
  </si>
  <si>
    <t xml:space="preserve">      防震减灾基础管理</t>
  </si>
  <si>
    <t xml:space="preserve">     地方政府一般债券还本支出</t>
  </si>
  <si>
    <t xml:space="preserve">    储备粮油补贴</t>
  </si>
  <si>
    <t xml:space="preserve">      地震事业机构 </t>
  </si>
  <si>
    <t xml:space="preserve">     地方政府向外国政府借款还本支出</t>
  </si>
  <si>
    <t xml:space="preserve">    储备粮油差价补贴</t>
  </si>
  <si>
    <t xml:space="preserve">      其他地震事务支出</t>
  </si>
  <si>
    <t xml:space="preserve">     地方政府向国际组织借款还本支出</t>
  </si>
  <si>
    <t xml:space="preserve">    储备粮(油)库建设</t>
  </si>
  <si>
    <t xml:space="preserve">    自然灾害防治</t>
  </si>
  <si>
    <t xml:space="preserve">     地方政府其他一般债务还本支出</t>
  </si>
  <si>
    <t xml:space="preserve">    最低收购价政策支出</t>
  </si>
  <si>
    <t xml:space="preserve">      地质灾害防治</t>
  </si>
  <si>
    <t>二十四、债务付息支出</t>
  </si>
  <si>
    <t xml:space="preserve">    其他粮油储备支出</t>
  </si>
  <si>
    <t xml:space="preserve">      森林草原防灾减灾</t>
  </si>
  <si>
    <t xml:space="preserve">   地方政府一般债务付息支出</t>
  </si>
  <si>
    <t xml:space="preserve">  重要商品储备</t>
  </si>
  <si>
    <t xml:space="preserve">      其他自然灾害防治支出</t>
  </si>
  <si>
    <t xml:space="preserve">     地方政府一般债券付息支出</t>
  </si>
  <si>
    <t xml:space="preserve">    棉花储备</t>
  </si>
  <si>
    <t xml:space="preserve">    自然灾害救灾及恢复重建支出</t>
  </si>
  <si>
    <t xml:space="preserve">     地方政府向外国政府借款付息支出</t>
  </si>
  <si>
    <t xml:space="preserve">    食糖储备</t>
  </si>
  <si>
    <t xml:space="preserve">      中央自然灾害生活补助</t>
  </si>
  <si>
    <t xml:space="preserve">     地方政府向国际组织借款付息支出</t>
  </si>
  <si>
    <t xml:space="preserve">    肉类储备</t>
  </si>
  <si>
    <t xml:space="preserve">      地方自然灾害生活补助</t>
  </si>
  <si>
    <t xml:space="preserve">     地方政府其他一般债务付息支出</t>
  </si>
  <si>
    <t xml:space="preserve">    化肥储备</t>
  </si>
  <si>
    <t xml:space="preserve">      自然灾害救灾补助</t>
  </si>
  <si>
    <t>二十五、债务发行费用支出</t>
  </si>
  <si>
    <t xml:space="preserve">    农药储备</t>
  </si>
  <si>
    <t xml:space="preserve">      自然灾害灾后重建补助</t>
  </si>
  <si>
    <t xml:space="preserve">   地方政府一般债务发行费用支出</t>
  </si>
  <si>
    <t xml:space="preserve">    边销茶储备</t>
  </si>
  <si>
    <t xml:space="preserve">      其他自然灾害生活救助支出</t>
  </si>
  <si>
    <t>二十六、其他支出</t>
  </si>
  <si>
    <t xml:space="preserve">    羊毛储备</t>
  </si>
  <si>
    <t xml:space="preserve">    其他灾害防治及应急管理支出</t>
  </si>
  <si>
    <t xml:space="preserve">   年初预留</t>
  </si>
  <si>
    <t xml:space="preserve">    医药储备</t>
  </si>
  <si>
    <t xml:space="preserve">    食盐储备</t>
  </si>
  <si>
    <t xml:space="preserve">     其他支出(项)</t>
  </si>
  <si>
    <t xml:space="preserve">    战略物资储备</t>
  </si>
  <si>
    <t xml:space="preserve">    其他重要商品储备支出</t>
  </si>
  <si>
    <t xml:space="preserve">  债务付息支出</t>
  </si>
  <si>
    <t>其他支出(类)</t>
  </si>
  <si>
    <t xml:space="preserve">    中央政府国内债务付息支出</t>
  </si>
  <si>
    <t xml:space="preserve">  其他支出(款)</t>
  </si>
  <si>
    <t xml:space="preserve">    中央政府国外债务付息支出</t>
  </si>
  <si>
    <t xml:space="preserve">    其他支出(项)</t>
  </si>
  <si>
    <t xml:space="preserve">    地方政府一般债务付息支出</t>
  </si>
  <si>
    <t xml:space="preserve">      地方政府一般债券付息支出</t>
  </si>
  <si>
    <t xml:space="preserve">  中央政府国内债务付息支出</t>
  </si>
  <si>
    <t xml:space="preserve">      地方政府向外国政府借款付息支出</t>
  </si>
  <si>
    <t xml:space="preserve">  中央政府国外债务付息支出</t>
  </si>
  <si>
    <t xml:space="preserve">      地方政府向国际组织借款付息支出</t>
  </si>
  <si>
    <t xml:space="preserve">  地方政府一般债务付息支出</t>
  </si>
  <si>
    <t xml:space="preserve">      地方政府其他一般债务付息支出</t>
  </si>
  <si>
    <r>
      <rPr>
        <sz val="11"/>
        <color indexed="8"/>
        <rFont val="宋体"/>
        <charset val="134"/>
      </rPr>
      <t xml:space="preserve"> </t>
    </r>
    <r>
      <rPr>
        <sz val="11"/>
        <color indexed="8"/>
        <rFont val="宋体"/>
        <charset val="134"/>
      </rPr>
      <t xml:space="preserve">   </t>
    </r>
    <r>
      <rPr>
        <sz val="11"/>
        <color indexed="8"/>
        <rFont val="宋体"/>
        <charset val="134"/>
      </rPr>
      <t>年终结余</t>
    </r>
  </si>
  <si>
    <t xml:space="preserve">    地方政府一般债券付息支出</t>
  </si>
  <si>
    <t xml:space="preserve">  债务发行费用支出</t>
  </si>
  <si>
    <t xml:space="preserve">    地方政府向外国政府借款付息支出</t>
  </si>
  <si>
    <t xml:space="preserve">    中央政府国内债务发行费用支出</t>
  </si>
  <si>
    <t xml:space="preserve">    地方政府向国际组织借款付息支出</t>
  </si>
  <si>
    <t xml:space="preserve">    中央政府国外债务发行费用支出</t>
  </si>
  <si>
    <t xml:space="preserve">    地方政府其他一般债务付息支出</t>
  </si>
  <si>
    <t xml:space="preserve">    地方政府一般债务发行费用支出</t>
  </si>
  <si>
    <t xml:space="preserve">  中央政府国内债务发行费用支出</t>
  </si>
  <si>
    <t>政府性基金预算支出合计</t>
  </si>
  <si>
    <t xml:space="preserve">  中央政府国外债务发行费用支出</t>
  </si>
  <si>
    <t xml:space="preserve">  地方政府一般债务发行费用支出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</si>
  <si>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</si>
  <si>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</si>
  <si>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</si>
  <si>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</si>
  <si>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</si>
  <si>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</si>
  <si>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</si>
  <si>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</si>
  <si>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</si>
  <si>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</si>
  <si>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</si>
  <si>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</si>
  <si>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</si>
  <si>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</si>
  <si>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</si>
  <si>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</si>
  <si>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</si>
  <si>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</si>
  <si>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</si>
  <si>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</si>
  <si>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</si>
  <si>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</si>
  <si>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</si>
  <si>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</si>
  <si>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</si>
  <si>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</si>
  <si>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</si>
  <si>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</si>
  <si>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</si>
  <si>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</si>
  <si>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</si>
  <si>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</si>
  <si>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</si>
  <si>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</si>
  <si>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</si>
  <si>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</si>
  <si>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</si>
  <si>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</si>
  <si>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</si>
  <si>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</si>
  <si>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</si>
  <si>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</si>
  <si>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</si>
  <si>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</si>
  <si>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</si>
  <si>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</si>
  <si>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</si>
  <si>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</si>
  <si>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</si>
  <si>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</si>
  <si>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</si>
  <si>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国有土地收益基金及对应专项债务收入安排的支出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</si>
  <si>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</si>
  <si>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</si>
  <si>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</si>
  <si>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</si>
  <si>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</si>
  <si>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</si>
  <si>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</si>
  <si>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</si>
  <si>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</si>
  <si>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</si>
  <si>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</si>
  <si>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</si>
  <si>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</si>
  <si>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</si>
  <si>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</si>
  <si>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</si>
  <si>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</si>
  <si>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</si>
  <si>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</si>
  <si>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</si>
  <si>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</si>
  <si>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</si>
  <si>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</si>
  <si>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</si>
  <si>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</si>
  <si>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</si>
  <si>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</si>
  <si>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</si>
  <si>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三峡工程后续工作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</si>
  <si>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</si>
  <si>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</si>
  <si>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</si>
  <si>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</si>
  <si>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</si>
  <si>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其他重大水利工程建设基金对应专项债务收入支出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</si>
  <si>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</si>
  <si>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</si>
  <si>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</si>
  <si>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</si>
  <si>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</si>
  <si>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</si>
  <si>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</si>
  <si>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</si>
  <si>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</si>
  <si>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</si>
  <si>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</si>
  <si>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</si>
  <si>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</si>
  <si>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</si>
  <si>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</si>
  <si>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</si>
  <si>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</si>
  <si>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</si>
  <si>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</si>
  <si>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</si>
  <si>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</si>
  <si>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</si>
  <si>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</si>
  <si>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</si>
  <si>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</si>
  <si>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</si>
  <si>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</si>
  <si>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</si>
  <si>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</si>
  <si>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</si>
  <si>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</si>
  <si>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</si>
  <si>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</si>
  <si>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</si>
  <si>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</si>
  <si>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</si>
  <si>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</si>
  <si>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</si>
  <si>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</si>
  <si>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</si>
  <si>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</si>
  <si>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</si>
  <si>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</si>
  <si>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</si>
  <si>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</si>
  <si>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</si>
  <si>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</si>
  <si>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</si>
  <si>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</si>
  <si>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</si>
  <si>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</si>
  <si>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</si>
  <si>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</si>
  <si>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</si>
  <si>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</si>
  <si>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</si>
  <si>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</si>
  <si>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</si>
  <si>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</si>
  <si>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</si>
  <si>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</si>
  <si>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</si>
  <si>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</si>
  <si>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</si>
  <si>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</si>
  <si>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</si>
  <si>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</si>
  <si>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</si>
  <si>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</si>
  <si>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</si>
  <si>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</si>
  <si>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</si>
  <si>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</si>
  <si>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</si>
  <si>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</si>
  <si>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</si>
  <si>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</si>
  <si>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</si>
  <si>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国有土地收益基金债务付息支出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</si>
  <si>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</si>
  <si>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</si>
  <si>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</si>
  <si>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</si>
  <si>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</si>
  <si>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</si>
  <si>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</si>
  <si>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</si>
  <si>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</si>
  <si>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</si>
  <si>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</si>
  <si>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</si>
  <si>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</si>
  <si>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</si>
  <si>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</si>
  <si>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</si>
  <si>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</si>
  <si>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国有土地收益基金债务发行费用支出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</si>
  <si>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</si>
  <si>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</si>
  <si>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</si>
  <si>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</si>
  <si>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</si>
  <si>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</si>
  <si>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</si>
  <si>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</si>
  <si>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</si>
  <si>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</si>
  <si>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</si>
  <si>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</si>
  <si>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国有资本经营预算支出合计</t>
  </si>
  <si>
    <t xml:space="preserve">      补充全国社会保障基金</t>
  </si>
  <si>
    <t xml:space="preserve">         国有资本经营预算补充社保基金支出</t>
  </si>
  <si>
    <t xml:space="preserve">  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</si>
  <si>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</si>
  <si>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</si>
  <si>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</si>
  <si>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</si>
  <si>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</si>
  <si>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</si>
  <si>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</si>
  <si>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</si>
  <si>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</si>
  <si>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</si>
  <si>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</si>
  <si>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</si>
  <si>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</si>
  <si>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</si>
  <si>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</si>
  <si>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</si>
  <si>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</si>
  <si>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</si>
  <si>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</si>
  <si>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t>
  </si>
  <si>
    <t xml:space="preserve">      国有企业政策性补贴</t>
  </si>
  <si>
    <t xml:space="preserve">    金融国有资本经营预算支出</t>
  </si>
  <si>
    <t xml:space="preserve">      资本性支出</t>
  </si>
  <si>
    <t xml:space="preserve">      改革性支出</t>
  </si>
  <si>
    <t xml:space="preserve">      其他金融国有资本经营预算支出</t>
  </si>
  <si>
    <t xml:space="preserve">    其他国有资本经营预算支出</t>
  </si>
  <si>
    <t xml:space="preserve">      其他国有资本经营预算支出</t>
  </si>
  <si>
    <t xml:space="preserve">  债务还本支出</t>
  </si>
  <si>
    <t xml:space="preserve">    中央政府国内债务还本支出</t>
  </si>
  <si>
    <t xml:space="preserve">    中央政府国外债务还本支出</t>
  </si>
  <si>
    <t xml:space="preserve">    地方政府一般债务还本支出</t>
  </si>
  <si>
    <t xml:space="preserve">      地方政府一般债券还本支出</t>
  </si>
  <si>
    <t xml:space="preserve">      地方政府向外国政府借款还本支出</t>
  </si>
  <si>
    <t xml:space="preserve">      地方政府向国际组织借款还本支出</t>
  </si>
  <si>
    <t xml:space="preserve">      地方政府其他一般债务还本支出</t>
  </si>
  <si>
    <t xml:space="preserve">    地方政府专项债务还本支出</t>
  </si>
  <si>
    <t xml:space="preserve">      海南省高等级公路车辆通行附加费债务还本支出</t>
  </si>
  <si>
    <t xml:space="preserve">      港口建设费债务还本支出</t>
  </si>
  <si>
    <t xml:space="preserve">      国家电影事业发展专项资金债务还本支出</t>
  </si>
  <si>
    <t xml:space="preserve">      国有土地使用权出让金债务还本支出</t>
  </si>
  <si>
    <t xml:space="preserve">      国有土地收益基金债务还本支出</t>
  </si>
  <si>
    <t xml:space="preserve">      农业土地开发资金债务还本支出</t>
  </si>
  <si>
    <t xml:space="preserve">      大中型水库库区基金债务还本支出</t>
  </si>
  <si>
    <t xml:space="preserve">      城市基础设施配套费债务还本支出</t>
  </si>
  <si>
    <t xml:space="preserve">      小型水库移民扶助基金债务还本支出</t>
  </si>
  <si>
    <t xml:space="preserve">      国家重大水利工程建设基金债务还本支出</t>
  </si>
  <si>
    <t xml:space="preserve">      车辆通行费债务还本支出</t>
  </si>
  <si>
    <t xml:space="preserve">      污水处理费债务还本支出</t>
  </si>
  <si>
    <t xml:space="preserve">      土地储备专项债券还本支出</t>
  </si>
  <si>
    <t xml:space="preserve">      政府收费公路专项债券还本支出</t>
  </si>
  <si>
    <t xml:space="preserve">      棚户区改造专项债券还本支出</t>
  </si>
  <si>
    <t xml:space="preserve">      其他地方自行试点项目收益专项债券还本支出</t>
  </si>
  <si>
    <t xml:space="preserve">      其他政府性基金债务还本支出</t>
  </si>
  <si>
    <t>表七</t>
  </si>
  <si>
    <t>表四</t>
  </si>
  <si>
    <t>类</t>
  </si>
  <si>
    <t>科目</t>
  </si>
  <si>
    <t>一、农网还贷资金收入</t>
  </si>
  <si>
    <t>二、国家电影事业发展专项资金收入</t>
  </si>
  <si>
    <t>三、国有土地收益基金收入</t>
  </si>
  <si>
    <t>四、农业土地开发资金收入</t>
  </si>
  <si>
    <t>五、国有土地使用权出让收入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</si>
  <si>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</si>
  <si>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</si>
  <si>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</si>
  <si>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</si>
  <si>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</si>
  <si>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六、大中型水库库区基金收入</t>
  </si>
  <si>
    <t>七、彩票公益金收入</t>
  </si>
  <si>
    <t xml:space="preserve">   福利彩票公益金收入</t>
  </si>
  <si>
    <t xml:space="preserve">   体育彩票公益金收入</t>
  </si>
  <si>
    <t>八、城市基础设施配套费收入</t>
  </si>
  <si>
    <t>九、小型水库移民扶助基金收入</t>
  </si>
  <si>
    <t>十、国家重大水利工程建设基金收入</t>
  </si>
  <si>
    <t>十一、车辆通行费</t>
  </si>
  <si>
    <t>十二、污水处理费收入</t>
  </si>
  <si>
    <t>十三、彩票发行机构和彩票销售机构的业务费用</t>
  </si>
  <si>
    <t>十四、其他政府性基金收入</t>
  </si>
  <si>
    <t>十五、专项债券对应项目专项收入</t>
  </si>
  <si>
    <t xml:space="preserve">  政府性基金转移收入</t>
  </si>
  <si>
    <t xml:space="preserve">    政府性基金补助收入</t>
  </si>
  <si>
    <t xml:space="preserve">    政府性基金上解收入</t>
  </si>
  <si>
    <t xml:space="preserve">  地方政府专项债务转贷收入</t>
  </si>
  <si>
    <t>表八</t>
  </si>
  <si>
    <t>表五</t>
  </si>
  <si>
    <t>是否类</t>
  </si>
  <si>
    <t>项          目</t>
  </si>
  <si>
    <t>一、文化旅游体育与传媒支出</t>
  </si>
  <si>
    <t>款</t>
  </si>
  <si>
    <t xml:space="preserve">   国家电影事业发展专项资金安排的支出</t>
  </si>
  <si>
    <t xml:space="preserve">     资助国产影片放映</t>
  </si>
  <si>
    <t xml:space="preserve">     资助影院建设</t>
  </si>
  <si>
    <t xml:space="preserve">     资助少数民族语电影译制</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</si>
  <si>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</si>
  <si>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</si>
  <si>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</si>
  <si>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</si>
  <si>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</si>
  <si>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</si>
  <si>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</si>
  <si>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</si>
  <si>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</si>
  <si>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</si>
  <si>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</si>
  <si>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</si>
  <si>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</si>
  <si>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</si>
  <si>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</si>
  <si>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</si>
  <si>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</si>
  <si>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</si>
  <si>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</si>
  <si>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</si>
  <si>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</si>
  <si>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</si>
  <si>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</si>
  <si>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</si>
  <si>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</si>
  <si>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</si>
  <si>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</si>
  <si>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</si>
  <si>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</si>
  <si>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</si>
  <si>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</si>
  <si>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</si>
  <si>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</si>
  <si>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</si>
  <si>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</si>
  <si>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</si>
  <si>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</si>
  <si>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</si>
  <si>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国有土地收益基金及对应专项债务收入安排的支出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</si>
  <si>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</si>
  <si>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</si>
  <si>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</si>
  <si>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</si>
  <si>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</si>
  <si>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</si>
  <si>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</si>
  <si>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</si>
  <si>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</si>
  <si>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</si>
  <si>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</si>
  <si>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</si>
  <si>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</si>
  <si>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</si>
  <si>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</si>
  <si>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</si>
  <si>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</si>
  <si>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</si>
  <si>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</si>
  <si>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</si>
  <si>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</si>
  <si>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</si>
  <si>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</si>
  <si>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</si>
  <si>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</si>
  <si>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</si>
  <si>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</si>
  <si>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</si>
  <si>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</si>
  <si>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三峡工程后续工作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</si>
  <si>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</si>
  <si>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</si>
  <si>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</si>
  <si>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</si>
  <si>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</si>
  <si>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其他重大水利工程建设基金对应专项债务收入支出</t>
  </si>
  <si>
    <t>六、交通运输支出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</si>
  <si>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</si>
  <si>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</si>
  <si>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</si>
  <si>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</si>
  <si>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</si>
  <si>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</si>
  <si>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</si>
  <si>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</si>
  <si>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</si>
  <si>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</si>
  <si>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</si>
  <si>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</si>
  <si>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</si>
  <si>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</si>
  <si>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</si>
  <si>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</si>
  <si>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</si>
  <si>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</si>
  <si>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</si>
  <si>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</si>
  <si>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</si>
  <si>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</si>
  <si>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</si>
  <si>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</si>
  <si>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</si>
  <si>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</si>
  <si>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</si>
  <si>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</si>
  <si>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</si>
  <si>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</si>
  <si>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</si>
  <si>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</si>
  <si>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</si>
  <si>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</si>
  <si>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</si>
  <si>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</si>
  <si>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</si>
  <si>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</si>
  <si>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</si>
  <si>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</si>
  <si>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</si>
  <si>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</si>
  <si>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七、资源勘探信息等支出</t>
  </si>
  <si>
    <t xml:space="preserve">   农网还贷资金支出</t>
  </si>
  <si>
    <t xml:space="preserve">     地方农网还贷资金支出</t>
  </si>
  <si>
    <t xml:space="preserve">     其他农网还贷资金支出</t>
  </si>
  <si>
    <t>八、商业服务业等支出</t>
  </si>
  <si>
    <r>
      <rPr>
        <sz val="11"/>
        <color indexed="8"/>
        <rFont val="宋体"/>
        <charset val="134"/>
      </rPr>
      <t xml:space="preserve">  </t>
    </r>
    <r>
      <rPr>
        <sz val="11"/>
        <color indexed="8"/>
        <rFont val="宋体"/>
        <charset val="134"/>
      </rPr>
      <t xml:space="preserve"> </t>
    </r>
    <r>
      <rPr>
        <sz val="11"/>
        <color indexed="8"/>
        <rFont val="宋体"/>
        <charset val="134"/>
      </rPr>
      <t>旅游发展基金支出</t>
    </r>
  </si>
  <si>
    <r>
      <rPr>
        <sz val="11"/>
        <color indexed="8"/>
        <rFont val="宋体"/>
        <charset val="134"/>
      </rPr>
      <t xml:space="preserve">   </t>
    </r>
    <r>
      <rPr>
        <sz val="11"/>
        <color indexed="8"/>
        <rFont val="宋体"/>
        <charset val="134"/>
      </rPr>
      <t xml:space="preserve"> </t>
    </r>
    <r>
      <rPr>
        <sz val="11"/>
        <color indexed="8"/>
        <rFont val="宋体"/>
        <charset val="134"/>
      </rPr>
      <t xml:space="preserve"> 宣传促销</t>
    </r>
  </si>
  <si>
    <r>
      <rPr>
        <sz val="11"/>
        <color indexed="8"/>
        <rFont val="宋体"/>
        <charset val="134"/>
      </rPr>
      <t xml:space="preserve">  </t>
    </r>
    <r>
      <rPr>
        <sz val="11"/>
        <color indexed="8"/>
        <rFont val="宋体"/>
        <charset val="134"/>
      </rPr>
      <t xml:space="preserve"> </t>
    </r>
    <r>
      <rPr>
        <sz val="11"/>
        <color indexed="8"/>
        <rFont val="宋体"/>
        <charset val="134"/>
      </rPr>
      <t xml:space="preserve">  行业规划</t>
    </r>
  </si>
  <si>
    <r>
      <rPr>
        <sz val="11"/>
        <color indexed="8"/>
        <rFont val="宋体"/>
        <charset val="134"/>
      </rPr>
      <t xml:space="preserve">  </t>
    </r>
    <r>
      <rPr>
        <sz val="11"/>
        <color indexed="8"/>
        <rFont val="宋体"/>
        <charset val="134"/>
      </rPr>
      <t xml:space="preserve"> </t>
    </r>
    <r>
      <rPr>
        <sz val="11"/>
        <color indexed="8"/>
        <rFont val="宋体"/>
        <charset val="134"/>
      </rPr>
      <t xml:space="preserve">  旅游事业补助</t>
    </r>
  </si>
  <si>
    <r>
      <rPr>
        <sz val="11"/>
        <color indexed="8"/>
        <rFont val="宋体"/>
        <charset val="134"/>
      </rPr>
      <t xml:space="preserve">   </t>
    </r>
    <r>
      <rPr>
        <sz val="11"/>
        <color indexed="8"/>
        <rFont val="宋体"/>
        <charset val="134"/>
      </rPr>
      <t xml:space="preserve"> </t>
    </r>
    <r>
      <rPr>
        <sz val="11"/>
        <color indexed="8"/>
        <rFont val="宋体"/>
        <charset val="134"/>
      </rPr>
      <t xml:space="preserve"> 地方旅游开发项目补助</t>
    </r>
  </si>
  <si>
    <r>
      <rPr>
        <sz val="11"/>
        <color indexed="8"/>
        <rFont val="宋体"/>
        <charset val="134"/>
      </rPr>
      <t xml:space="preserve">   </t>
    </r>
    <r>
      <rPr>
        <sz val="11"/>
        <color indexed="8"/>
        <rFont val="宋体"/>
        <charset val="134"/>
      </rPr>
      <t xml:space="preserve"> </t>
    </r>
    <r>
      <rPr>
        <sz val="11"/>
        <color indexed="8"/>
        <rFont val="宋体"/>
        <charset val="134"/>
      </rPr>
      <t xml:space="preserve"> 其他旅游发展基金支出</t>
    </r>
  </si>
  <si>
    <t>九、其他支出</t>
  </si>
  <si>
    <t xml:space="preserve">   其他政府性基金安排的支出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</si>
  <si>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</si>
  <si>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</si>
  <si>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</si>
  <si>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</si>
  <si>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</si>
  <si>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</si>
  <si>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</si>
  <si>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</si>
  <si>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</si>
  <si>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</si>
  <si>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</si>
  <si>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</si>
  <si>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</si>
  <si>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</si>
  <si>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</si>
  <si>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</si>
  <si>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</si>
  <si>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</si>
  <si>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用于城乡医疗救助的的彩票公益金支出</t>
  </si>
  <si>
    <t xml:space="preserve">     用于其他社会公益事业的彩票公益金支出</t>
  </si>
  <si>
    <t>十、债务付息支出</t>
  </si>
  <si>
    <t xml:space="preserve">   地方政府专项债务付息支出</t>
  </si>
  <si>
    <t xml:space="preserve">     海南省高等级公路车辆通行附加费债务付息费用支出</t>
  </si>
  <si>
    <t xml:space="preserve">     港口建设费债务付息支出</t>
  </si>
  <si>
    <t xml:space="preserve">     国家电影事业发展专项资金债务付息支出</t>
  </si>
  <si>
    <t xml:space="preserve">     国有土地使用权出让金债务付息支出</t>
  </si>
  <si>
    <t xml:space="preserve">     国有土地收益基金债务付息支出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</si>
  <si>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</si>
  <si>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</si>
  <si>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</si>
  <si>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</si>
  <si>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</si>
  <si>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</si>
  <si>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</si>
  <si>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</si>
  <si>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</si>
  <si>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</si>
  <si>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</si>
  <si>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</si>
  <si>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十一、债务发行费用支出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</si>
  <si>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</si>
  <si>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</si>
  <si>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</si>
  <si>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</si>
  <si>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</si>
  <si>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国有土地收益基金债务发行费用支出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</si>
  <si>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</si>
  <si>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</si>
  <si>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</si>
  <si>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</si>
  <si>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</si>
  <si>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</si>
  <si>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</si>
  <si>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土地储备专项债券付息费用支出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</si>
  <si>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</si>
  <si>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</si>
  <si>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</si>
  <si>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</si>
  <si>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政府性基金支出合计</t>
  </si>
  <si>
    <t xml:space="preserve">  政府性基金转移支付</t>
  </si>
  <si>
    <t xml:space="preserve">    政府性基金补助支出</t>
  </si>
  <si>
    <t xml:space="preserve">    政府性基金上解支出</t>
  </si>
  <si>
    <t xml:space="preserve">  调出资金</t>
  </si>
  <si>
    <t xml:space="preserve">  年终结余</t>
  </si>
  <si>
    <t>地方政府专项债务还本支出</t>
  </si>
  <si>
    <t>表六</t>
  </si>
  <si>
    <t>项        目</t>
  </si>
  <si>
    <t>国有资本经营收入</t>
  </si>
  <si>
    <t xml:space="preserve">  国有资本经营预算转移支付收入</t>
  </si>
  <si>
    <t xml:space="preserve">     国有资本经营预算转移支付收入</t>
  </si>
  <si>
    <t>国有资本经营收入合计</t>
  </si>
  <si>
    <t>上级补助收入</t>
  </si>
  <si>
    <t>上年结转收入</t>
  </si>
  <si>
    <t xml:space="preserve">      国有资本经营预算补充社保基金支出</t>
  </si>
  <si>
    <t>国有资本经营支出合计</t>
  </si>
  <si>
    <t>调出资金</t>
  </si>
  <si>
    <t>结转下年支出</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</si>
  <si>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</si>
  <si>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</si>
  <si>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</si>
  <si>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</si>
  <si>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</si>
  <si>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</si>
  <si>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</si>
  <si>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四、职工基本医疗保险基金收入</t>
  </si>
  <si>
    <t>五、工伤保险基金收入</t>
  </si>
  <si>
    <t>六、生育保险基金收入</t>
  </si>
  <si>
    <t>七、城乡居民基本养老保险基金收入</t>
  </si>
  <si>
    <t>八、城乡居民基本医疗保险基金收入</t>
  </si>
  <si>
    <t>收入小计</t>
  </si>
  <si>
    <t xml:space="preserve">  其中：保险费收入</t>
  </si>
  <si>
    <t xml:space="preserve">        利息收入</t>
  </si>
  <si>
    <t xml:space="preserve">        财政补贴收入</t>
  </si>
  <si>
    <t>下级上解收入</t>
  </si>
  <si>
    <t xml:space="preserve">  备注：1.收入小计为各项基金收入小计数之和，均不含上级补助收入、下级上解收入。
        2.收入合计=收入小计+上级补助收入+下级上解收入。
 </t>
  </si>
  <si>
    <t>表九</t>
  </si>
  <si>
    <r>
      <rPr>
        <sz val="11"/>
        <rFont val="MS Serif"/>
        <charset val="134"/>
      </rPr>
      <t xml:space="preserve">    </t>
    </r>
    <r>
      <rPr>
        <sz val="11"/>
        <rFont val="宋体"/>
        <charset val="134"/>
      </rPr>
      <t>单位：万元</t>
    </r>
  </si>
  <si>
    <t>项       目</t>
  </si>
  <si>
    <t>一、企业职工基本养老保险基金支出</t>
  </si>
  <si>
    <t xml:space="preserve">    其中：待遇支出</t>
  </si>
  <si>
    <t>二、机关事业单位基本养老保险基金支出</t>
  </si>
  <si>
    <t>三、失业保险基金支出</t>
  </si>
  <si>
    <t>四、职工基本医疗保险基金支出</t>
  </si>
  <si>
    <t>五、工伤保险基金支出</t>
  </si>
  <si>
    <t>六、生育保险基金支出</t>
  </si>
  <si>
    <t>七、城乡居民基本养老保险基金支出</t>
  </si>
  <si>
    <t>八、城乡居民基本医疗保险基金支出</t>
  </si>
  <si>
    <t>支出小计</t>
  </si>
  <si>
    <t xml:space="preserve">    其中：社会保险待遇支出</t>
  </si>
  <si>
    <t>补助下级支出</t>
  </si>
  <si>
    <t>上解上级支出</t>
  </si>
  <si>
    <t xml:space="preserve">备注：1.支出小计为各项基金支出小计数之和，均不含补助下级支出、上解上级支出。   
      2.支出合计=支出小计+补助下级支出+上解上级支出 </t>
  </si>
  <si>
    <t>表十</t>
  </si>
  <si>
    <r>
      <rPr>
        <sz val="11"/>
        <rFont val="MS Serif"/>
        <charset val="134"/>
      </rPr>
      <t xml:space="preserve">    </t>
    </r>
    <r>
      <rPr>
        <sz val="11"/>
        <color indexed="8"/>
        <rFont val="宋体"/>
        <charset val="134"/>
      </rPr>
      <t>单位：万元</t>
    </r>
  </si>
  <si>
    <t>一、企业职工基本养老保险基金本年收支结余</t>
  </si>
  <si>
    <t xml:space="preserve">    企业职工基本养老保险基金年末滚存结余</t>
  </si>
  <si>
    <t>二、机关事业单位基本养老保险基金本年收支结余</t>
  </si>
  <si>
    <t xml:space="preserve">    机关事业单位基本养老保险基金年末滚存结余</t>
  </si>
  <si>
    <t>三、失业保险基金本年收支结余</t>
  </si>
  <si>
    <t xml:space="preserve">    失业保险基金年末滚存结余</t>
  </si>
  <si>
    <t>四、职工基本医疗保险基金本年收支结余</t>
  </si>
  <si>
    <t xml:space="preserve">    职工基本医疗保险基金年末滚存结余</t>
  </si>
  <si>
    <t>五、工伤保险基金本年收支结余(或缺口)</t>
  </si>
  <si>
    <t xml:space="preserve">    工伤保险基金年末滚存结余</t>
  </si>
  <si>
    <t>六、生育保险基金本年收支结余(或缺口)</t>
  </si>
  <si>
    <t xml:space="preserve">    生育保险基金年末滚存结余</t>
  </si>
  <si>
    <t>七、城乡居民基本养老保险基金本年收支结余</t>
  </si>
  <si>
    <t xml:space="preserve">    居民社会养老保险基金年末滚存结余</t>
  </si>
  <si>
    <t>八、城乡居民基本医疗保险基金本年收支结余</t>
  </si>
  <si>
    <t xml:space="preserve">    居民基本医疗保险基金年末滚存结余</t>
  </si>
  <si>
    <t>收支结余</t>
  </si>
  <si>
    <t>滚存结余</t>
  </si>
  <si>
    <t xml:space="preserve">  备注：收支结余=收入合计-支出合计
  </t>
  </si>
  <si>
    <t>表十一</t>
  </si>
  <si>
    <t>资源勘探工业信息等支出</t>
  </si>
  <si>
    <t xml:space="preserve">  地方政府一般债务转贷收入</t>
  </si>
  <si>
    <t xml:space="preserve"> 动用预算稳定调节基金</t>
  </si>
  <si>
    <t xml:space="preserve">    补充预算周转金</t>
  </si>
  <si>
    <t>表十二</t>
  </si>
  <si>
    <t>表十三</t>
  </si>
  <si>
    <t>2020年预算数</t>
  </si>
  <si>
    <t>县项目</t>
  </si>
  <si>
    <t>基本</t>
  </si>
  <si>
    <t>上级</t>
  </si>
  <si>
    <t xml:space="preserve">     发票管理及税务登记</t>
  </si>
  <si>
    <t xml:space="preserve">     检验检疫</t>
  </si>
  <si>
    <t xml:space="preserve">     巡视工作</t>
  </si>
  <si>
    <t xml:space="preserve">     工会事务</t>
  </si>
  <si>
    <t xml:space="preserve">     宣传管理</t>
  </si>
  <si>
    <t xml:space="preserve">     信息安全事务</t>
  </si>
  <si>
    <t xml:space="preserve">     市场主体管理</t>
  </si>
  <si>
    <t xml:space="preserve">     市场秩序执法</t>
  </si>
  <si>
    <t xml:space="preserve">     质量基础</t>
  </si>
  <si>
    <t xml:space="preserve">     质量安全监管</t>
  </si>
  <si>
    <t xml:space="preserve">     食品安全监管</t>
  </si>
  <si>
    <t xml:space="preserve">     其他国防支出</t>
  </si>
  <si>
    <t xml:space="preserve">     特勤业务</t>
  </si>
  <si>
    <t xml:space="preserve">     移民事务</t>
  </si>
  <si>
    <t xml:space="preserve">     检察监督</t>
  </si>
  <si>
    <t xml:space="preserve">     中等职业教育</t>
  </si>
  <si>
    <t xml:space="preserve">     其他教育支出</t>
  </si>
  <si>
    <t xml:space="preserve">     其他科技重大项目</t>
  </si>
  <si>
    <t xml:space="preserve">     文化和旅游管理事务</t>
  </si>
  <si>
    <t xml:space="preserve">     监测管理</t>
  </si>
  <si>
    <t xml:space="preserve">   其他文化旅游体育与传媒支出</t>
  </si>
  <si>
    <t xml:space="preserve">     其他文化旅游体育与传媒支出</t>
  </si>
  <si>
    <t xml:space="preserve">     社会组织管理</t>
  </si>
  <si>
    <t xml:space="preserve">     基层政权建设和社区治理</t>
  </si>
  <si>
    <t xml:space="preserve">   行政事业单位养老支出</t>
  </si>
  <si>
    <t xml:space="preserve">     行政单位离退休</t>
  </si>
  <si>
    <t xml:space="preserve">     其他行政事业单位养老支出</t>
  </si>
  <si>
    <t xml:space="preserve">     康复辅具</t>
  </si>
  <si>
    <t xml:space="preserve">     养老服务</t>
  </si>
  <si>
    <t xml:space="preserve">   财政代缴社会保险支出</t>
  </si>
  <si>
    <t xml:space="preserve">     财政代缴城乡居民基本养老保险费支出</t>
  </si>
  <si>
    <t xml:space="preserve">     财政代缴其他社会保险费支出</t>
  </si>
  <si>
    <t xml:space="preserve">     其他社会保障和就业支出</t>
  </si>
  <si>
    <t xml:space="preserve">     妇幼保健医院</t>
  </si>
  <si>
    <t xml:space="preserve">     康复医院</t>
  </si>
  <si>
    <t xml:space="preserve">     重大公共卫生服务</t>
  </si>
  <si>
    <t xml:space="preserve">   老龄卫生健康事务</t>
  </si>
  <si>
    <t xml:space="preserve">     老龄卫生健康事务</t>
  </si>
  <si>
    <t xml:space="preserve">     应对气候变化管理事务</t>
  </si>
  <si>
    <t xml:space="preserve">   退耕还林还草</t>
  </si>
  <si>
    <t xml:space="preserve">     其他退耕还林还草支出</t>
  </si>
  <si>
    <t xml:space="preserve">     工程建设标准规范编制与监管</t>
  </si>
  <si>
    <t xml:space="preserve">     城乡社区规划与管理</t>
  </si>
  <si>
    <t xml:space="preserve">     城乡社区环境卫生</t>
  </si>
  <si>
    <t xml:space="preserve">     其他城乡社区支出</t>
  </si>
  <si>
    <t xml:space="preserve">   农业农村</t>
  </si>
  <si>
    <t xml:space="preserve">     农业生产发展</t>
  </si>
  <si>
    <t xml:space="preserve">     农村合作经济</t>
  </si>
  <si>
    <t xml:space="preserve">     农村社会事业</t>
  </si>
  <si>
    <t xml:space="preserve">     农田建设</t>
  </si>
  <si>
    <t xml:space="preserve">     其他农业农村支出</t>
  </si>
  <si>
    <t xml:space="preserve">     森林资源培育</t>
  </si>
  <si>
    <t xml:space="preserve">     林业草原防灾减灾</t>
  </si>
  <si>
    <t xml:space="preserve">     农村水利</t>
  </si>
  <si>
    <t xml:space="preserve">     水利建设征地及移民支出</t>
  </si>
  <si>
    <t xml:space="preserve">     南水北调工程管理</t>
  </si>
  <si>
    <t xml:space="preserve">   其他资源勘探工业信息等支出</t>
  </si>
  <si>
    <t xml:space="preserve">     其他资源勘探工业信息等支出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</si>
  <si>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</si>
  <si>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</si>
  <si>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</si>
  <si>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</si>
  <si>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</si>
  <si>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</si>
  <si>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</si>
  <si>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</si>
  <si>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金融调控支出</t>
  </si>
  <si>
    <t xml:space="preserve">     中央银行亏损补贴</t>
  </si>
  <si>
    <t xml:space="preserve">     其他金融调控支出</t>
  </si>
  <si>
    <t xml:space="preserve">     其他金融支出</t>
  </si>
  <si>
    <t xml:space="preserve">     自然资源利用与保护</t>
  </si>
  <si>
    <t xml:space="preserve">     自然资源调查与确权登记</t>
  </si>
  <si>
    <t xml:space="preserve">     地质勘查与矿产资源管理</t>
  </si>
  <si>
    <t xml:space="preserve">     海域与海岛管理</t>
  </si>
  <si>
    <t xml:space="preserve">     自然资源国际合作与海洋权益维护</t>
  </si>
  <si>
    <t xml:space="preserve">     自然资源卫星</t>
  </si>
  <si>
    <t xml:space="preserve">     深海调查与资源开发</t>
  </si>
  <si>
    <t xml:space="preserve">     海洋战略规划与预警监测</t>
  </si>
  <si>
    <t xml:space="preserve">     基础测绘与地理信息监管</t>
  </si>
  <si>
    <t xml:space="preserve">     老旧小区改造</t>
  </si>
  <si>
    <t xml:space="preserve">     住房租赁市场发展</t>
  </si>
  <si>
    <t xml:space="preserve">     其他自然灾害救灾及恢复重建支出</t>
  </si>
  <si>
    <t xml:space="preserve">    上解支出</t>
  </si>
  <si>
    <t xml:space="preserve">      体制上解支出</t>
  </si>
  <si>
    <t xml:space="preserve">      专项上解支出</t>
  </si>
  <si>
    <t xml:space="preserve">      一般公共预算年终结余</t>
  </si>
  <si>
    <t>表十四</t>
  </si>
  <si>
    <t>地  区</t>
  </si>
  <si>
    <t>合计</t>
  </si>
  <si>
    <t>税收返还收入</t>
  </si>
  <si>
    <t>一般性转移支付</t>
  </si>
  <si>
    <t>专项转移支付</t>
  </si>
  <si>
    <t>一、提前下达数小计</t>
  </si>
  <si>
    <t>勐海县</t>
  </si>
  <si>
    <t>二、待分配数</t>
  </si>
  <si>
    <t>三、预算合计</t>
  </si>
  <si>
    <t>表十五</t>
  </si>
  <si>
    <t>科  目</t>
  </si>
  <si>
    <t>小计</t>
  </si>
  <si>
    <t>合     计</t>
  </si>
  <si>
    <t>表十六</t>
  </si>
  <si>
    <t>经济科目名称</t>
  </si>
  <si>
    <t xml:space="preserve">  机关工资福利支出</t>
  </si>
  <si>
    <t xml:space="preserve">    工资奖金津补贴</t>
  </si>
  <si>
    <t xml:space="preserve">    社会保障缴费</t>
  </si>
  <si>
    <t xml:space="preserve">    其他工资福利支出</t>
  </si>
  <si>
    <t xml:space="preserve">  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</si>
  <si>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</si>
  <si>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</si>
  <si>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</si>
  <si>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</si>
  <si>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</si>
  <si>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</si>
  <si>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</si>
  <si>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</si>
  <si>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</si>
  <si>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</si>
  <si>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 xml:space="preserve">  手续费  </t>
  </si>
  <si>
    <t xml:space="preserve">  水费  </t>
  </si>
  <si>
    <t xml:space="preserve">  电费  </t>
  </si>
  <si>
    <t xml:space="preserve">  邮电费  </t>
  </si>
  <si>
    <t xml:space="preserve">  取暖费</t>
  </si>
  <si>
    <t xml:space="preserve">  物业管理费  </t>
  </si>
  <si>
    <t xml:space="preserve">  差旅费  </t>
  </si>
  <si>
    <t xml:space="preserve">  因公出国（境）费用  </t>
  </si>
  <si>
    <t xml:space="preserve">  维修（护）费</t>
  </si>
  <si>
    <t xml:space="preserve">  租赁费  </t>
  </si>
  <si>
    <t xml:space="preserve">  会议费  </t>
  </si>
  <si>
    <t xml:space="preserve">  培训费  </t>
  </si>
  <si>
    <t xml:space="preserve">  公务接待费  </t>
  </si>
  <si>
    <t xml:space="preserve">  专用材料费  </t>
  </si>
  <si>
    <t xml:space="preserve">  被装购置费  </t>
  </si>
  <si>
    <t xml:space="preserve">  专用燃料费  </t>
  </si>
  <si>
    <t xml:space="preserve">  劳务费  </t>
  </si>
  <si>
    <t xml:space="preserve">  委托业务费  </t>
  </si>
  <si>
    <t xml:space="preserve">  工会经费  </t>
  </si>
  <si>
    <t xml:space="preserve">  福利费  </t>
  </si>
  <si>
    <t xml:space="preserve">  公务用车运行维护费  </t>
  </si>
  <si>
    <t xml:space="preserve">  其他交通费用  </t>
  </si>
  <si>
    <t xml:space="preserve">  税金及附加费用  </t>
  </si>
  <si>
    <t xml:space="preserve">  其他商品和服务支出  </t>
  </si>
  <si>
    <t>对个人和家庭的补助</t>
  </si>
  <si>
    <t xml:space="preserve">  离休费</t>
  </si>
  <si>
    <t xml:space="preserve">  退休费</t>
  </si>
  <si>
    <t xml:space="preserve">  抚恤金</t>
  </si>
  <si>
    <t xml:space="preserve">  生活补助</t>
  </si>
  <si>
    <t xml:space="preserve">  救济费</t>
  </si>
  <si>
    <t xml:space="preserve">  奖励金</t>
  </si>
  <si>
    <t xml:space="preserve">  住房公积金</t>
  </si>
  <si>
    <t xml:space="preserve">  其他对个人和家庭的补助支出</t>
  </si>
  <si>
    <t>支  出  合  计</t>
  </si>
  <si>
    <t>表三十二</t>
  </si>
  <si>
    <t>2019年快报数</t>
  </si>
  <si>
    <t>一、地方农网还贷资金收入</t>
  </si>
  <si>
    <t xml:space="preserve">    其中：地方政府性基金调入专项收入</t>
  </si>
  <si>
    <t xml:space="preserve">  地方政府专项债务收入</t>
  </si>
  <si>
    <t>表三十三</t>
  </si>
  <si>
    <t>表十七</t>
  </si>
  <si>
    <t>项         目</t>
  </si>
  <si>
    <t>比2019年预快报增幅</t>
  </si>
  <si>
    <t xml:space="preserve">     购买农村电影公益性放映版权服务</t>
  </si>
  <si>
    <t xml:space="preserve">     其他旅游发展基金支出</t>
  </si>
  <si>
    <t xml:space="preserve">   国有土地使用权出让收入对应专项债务收入安排的支出</t>
  </si>
  <si>
    <t xml:space="preserve">     其他国有土地使用权出让收入对应专项债务收入安排的支出</t>
  </si>
  <si>
    <t>八、其他支出</t>
  </si>
  <si>
    <t xml:space="preserve">     其他政府性基金安排的支出</t>
  </si>
  <si>
    <t xml:space="preserve">     其他地方自行试点项目收益专项债券收入安排的支出</t>
  </si>
  <si>
    <t xml:space="preserve">     用于补充全国社会保障基金的彩票公益金支出</t>
  </si>
  <si>
    <t>九、债务付息支出</t>
  </si>
  <si>
    <t>十、债务发行费用支出</t>
  </si>
  <si>
    <t xml:space="preserve">     土地储备专项债券发行费用支出</t>
  </si>
  <si>
    <t xml:space="preserve">    政府性基金转移支付</t>
  </si>
  <si>
    <t xml:space="preserve">      政府性基金补助下级支出</t>
  </si>
  <si>
    <t xml:space="preserve">      政府性基金上解上级支出</t>
  </si>
  <si>
    <t>表十八</t>
  </si>
  <si>
    <t>本年收入合计</t>
  </si>
  <si>
    <t>上年结转</t>
  </si>
  <si>
    <t>账务调整收入</t>
  </si>
  <si>
    <t>收 入 总 计</t>
  </si>
  <si>
    <t>表十九</t>
  </si>
  <si>
    <t xml:space="preserve">  解决历史遗留问题及改革成本支出</t>
  </si>
  <si>
    <t xml:space="preserve">  国有企业资本金注入</t>
  </si>
  <si>
    <t xml:space="preserve">  国有企业政策性补贴</t>
  </si>
  <si>
    <t xml:space="preserve">  金融国有资本经营预算支出</t>
  </si>
  <si>
    <t xml:space="preserve">  国有资本经营预算转移支付支出</t>
  </si>
  <si>
    <t xml:space="preserve">  其他国有资本经营预算支出</t>
  </si>
  <si>
    <t>本年支出合计</t>
  </si>
  <si>
    <t>结转下年</t>
  </si>
  <si>
    <t>支出总计</t>
  </si>
  <si>
    <t>表二十</t>
  </si>
  <si>
    <r>
      <rPr>
        <b/>
        <sz val="12"/>
        <rFont val="宋体"/>
        <charset val="134"/>
      </rPr>
      <t xml:space="preserve">项 </t>
    </r>
    <r>
      <rPr>
        <b/>
        <sz val="12"/>
        <rFont val="宋体"/>
        <charset val="134"/>
      </rPr>
      <t xml:space="preserve">  </t>
    </r>
    <r>
      <rPr>
        <b/>
        <sz val="12"/>
        <rFont val="宋体"/>
        <charset val="134"/>
      </rPr>
      <t>目</t>
    </r>
  </si>
  <si>
    <t>县级</t>
  </si>
  <si>
    <t>一、实施范围</t>
  </si>
  <si>
    <t>－</t>
  </si>
  <si>
    <r>
      <rPr>
        <sz val="11"/>
        <rFont val="宋体"/>
        <charset val="134"/>
      </rPr>
      <t xml:space="preserve">    </t>
    </r>
    <r>
      <rPr>
        <sz val="10"/>
        <rFont val="宋体"/>
        <charset val="134"/>
      </rPr>
      <t>预算单位户数</t>
    </r>
  </si>
  <si>
    <r>
      <rPr>
        <sz val="11"/>
        <rFont val="宋体"/>
        <charset val="134"/>
      </rPr>
      <t xml:space="preserve">    </t>
    </r>
    <r>
      <rPr>
        <sz val="10"/>
        <rFont val="宋体"/>
        <charset val="134"/>
      </rPr>
      <t>国有及国有控、参股企业户数（法人企业）</t>
    </r>
  </si>
  <si>
    <r>
      <rPr>
        <sz val="11"/>
        <rFont val="宋体"/>
        <charset val="134"/>
      </rPr>
      <t xml:space="preserve">    </t>
    </r>
    <r>
      <rPr>
        <sz val="11"/>
        <rFont val="宋体"/>
        <charset val="134"/>
      </rPr>
      <t xml:space="preserve">  </t>
    </r>
    <r>
      <rPr>
        <sz val="11"/>
        <rFont val="宋体"/>
        <charset val="134"/>
      </rPr>
      <t>其中：纳入预算实施范围企业户数（法人企业）</t>
    </r>
  </si>
  <si>
    <r>
      <rPr>
        <sz val="11"/>
        <rFont val="宋体"/>
        <charset val="134"/>
      </rPr>
      <t xml:space="preserve">    </t>
    </r>
    <r>
      <rPr>
        <sz val="10"/>
        <rFont val="宋体"/>
        <charset val="134"/>
      </rPr>
      <t>是否包括金融企业</t>
    </r>
  </si>
  <si>
    <t>否</t>
  </si>
  <si>
    <r>
      <rPr>
        <sz val="11"/>
        <rFont val="宋体"/>
        <charset val="134"/>
      </rPr>
      <t xml:space="preserve">    </t>
    </r>
    <r>
      <rPr>
        <sz val="10"/>
        <rFont val="宋体"/>
        <charset val="134"/>
      </rPr>
      <t>是否包括文化企业</t>
    </r>
  </si>
  <si>
    <r>
      <rPr>
        <sz val="11"/>
        <rFont val="宋体"/>
        <charset val="134"/>
      </rPr>
      <t xml:space="preserve">    </t>
    </r>
    <r>
      <rPr>
        <sz val="10"/>
        <rFont val="宋体"/>
        <charset val="134"/>
      </rPr>
      <t>是否包括部门所属企业</t>
    </r>
  </si>
  <si>
    <r>
      <rPr>
        <sz val="11"/>
        <rFont val="宋体"/>
        <charset val="134"/>
      </rPr>
      <t xml:space="preserve">    </t>
    </r>
    <r>
      <rPr>
        <sz val="10"/>
        <rFont val="宋体"/>
        <charset val="134"/>
      </rPr>
      <t>是否包括事业单位出资企业</t>
    </r>
  </si>
  <si>
    <t>二、主要财务指标</t>
  </si>
  <si>
    <r>
      <rPr>
        <b/>
        <sz val="11"/>
        <rFont val="宋体"/>
        <charset val="134"/>
      </rPr>
      <t xml:space="preserve"> </t>
    </r>
    <r>
      <rPr>
        <b/>
        <sz val="10"/>
        <rFont val="宋体"/>
        <charset val="134"/>
      </rPr>
      <t>（一）国有及国有控、参股企业</t>
    </r>
  </si>
  <si>
    <r>
      <rPr>
        <sz val="11"/>
        <rFont val="宋体"/>
        <charset val="134"/>
      </rPr>
      <t xml:space="preserve">    </t>
    </r>
    <r>
      <rPr>
        <sz val="10"/>
        <rFont val="宋体"/>
        <charset val="134"/>
      </rPr>
      <t>资产总额合计</t>
    </r>
  </si>
  <si>
    <r>
      <rPr>
        <sz val="11"/>
        <rFont val="宋体"/>
        <charset val="134"/>
      </rPr>
      <t xml:space="preserve">    </t>
    </r>
    <r>
      <rPr>
        <sz val="10"/>
        <rFont val="宋体"/>
        <charset val="134"/>
      </rPr>
      <t>负债总额合计</t>
    </r>
  </si>
  <si>
    <r>
      <rPr>
        <sz val="11"/>
        <rFont val="宋体"/>
        <charset val="134"/>
      </rPr>
      <t xml:space="preserve">    </t>
    </r>
    <r>
      <rPr>
        <sz val="10"/>
        <rFont val="宋体"/>
        <charset val="134"/>
      </rPr>
      <t>所有者权益合计</t>
    </r>
  </si>
  <si>
    <r>
      <rPr>
        <sz val="11"/>
        <rFont val="宋体"/>
        <charset val="134"/>
      </rPr>
      <t xml:space="preserve">    </t>
    </r>
    <r>
      <rPr>
        <sz val="10"/>
        <rFont val="宋体"/>
        <charset val="134"/>
      </rPr>
      <t>利润总额合计</t>
    </r>
  </si>
  <si>
    <r>
      <rPr>
        <sz val="11"/>
        <rFont val="宋体"/>
        <charset val="134"/>
      </rPr>
      <t xml:space="preserve">    </t>
    </r>
    <r>
      <rPr>
        <sz val="10"/>
        <rFont val="宋体"/>
        <charset val="134"/>
      </rPr>
      <t>净利润合计</t>
    </r>
  </si>
  <si>
    <r>
      <rPr>
        <sz val="11"/>
        <rFont val="宋体"/>
        <charset val="134"/>
      </rPr>
      <t xml:space="preserve">    </t>
    </r>
    <r>
      <rPr>
        <sz val="10"/>
        <rFont val="宋体"/>
        <charset val="134"/>
      </rPr>
      <t>归属于母公司所有者净利润合计</t>
    </r>
  </si>
  <si>
    <r>
      <rPr>
        <b/>
        <sz val="11"/>
        <rFont val="宋体"/>
        <charset val="134"/>
      </rPr>
      <t xml:space="preserve"> </t>
    </r>
    <r>
      <rPr>
        <b/>
        <sz val="10"/>
        <rFont val="宋体"/>
        <charset val="134"/>
      </rPr>
      <t>（二）纳入预算实施范围企业</t>
    </r>
  </si>
  <si>
    <t>三、国有资本收益情况</t>
  </si>
  <si>
    <r>
      <rPr>
        <sz val="11"/>
        <rFont val="宋体"/>
        <charset val="134"/>
      </rPr>
      <t xml:space="preserve">    </t>
    </r>
    <r>
      <rPr>
        <sz val="10"/>
        <rFont val="宋体"/>
        <charset val="134"/>
      </rPr>
      <t>比例类型（单一比例</t>
    </r>
    <r>
      <rPr>
        <sz val="10"/>
        <rFont val="Arial"/>
        <charset val="134"/>
      </rPr>
      <t>/</t>
    </r>
    <r>
      <rPr>
        <sz val="10"/>
        <rFont val="宋体"/>
        <charset val="134"/>
      </rPr>
      <t>分类比例）</t>
    </r>
  </si>
  <si>
    <t>单一比例</t>
  </si>
  <si>
    <r>
      <rPr>
        <sz val="11"/>
        <rFont val="宋体"/>
        <charset val="134"/>
      </rPr>
      <t xml:space="preserve">    </t>
    </r>
    <r>
      <rPr>
        <sz val="10"/>
        <rFont val="宋体"/>
        <charset val="134"/>
      </rPr>
      <t>比例数值</t>
    </r>
  </si>
  <si>
    <t>四、编报情况</t>
  </si>
  <si>
    <r>
      <rPr>
        <sz val="11"/>
        <rFont val="宋体"/>
        <charset val="134"/>
      </rPr>
      <t xml:space="preserve">    </t>
    </r>
    <r>
      <rPr>
        <sz val="10"/>
        <rFont val="宋体"/>
        <charset val="134"/>
      </rPr>
      <t>上报级次（人大</t>
    </r>
    <r>
      <rPr>
        <sz val="10"/>
        <rFont val="Arial"/>
        <charset val="134"/>
      </rPr>
      <t>/</t>
    </r>
    <r>
      <rPr>
        <sz val="10"/>
        <rFont val="宋体"/>
        <charset val="134"/>
      </rPr>
      <t>政府）</t>
    </r>
  </si>
  <si>
    <t>人大</t>
  </si>
  <si>
    <r>
      <rPr>
        <sz val="11"/>
        <rFont val="宋体"/>
        <charset val="134"/>
      </rPr>
      <t xml:space="preserve">    </t>
    </r>
    <r>
      <rPr>
        <sz val="10"/>
        <rFont val="宋体"/>
        <charset val="134"/>
      </rPr>
      <t>上报起始年</t>
    </r>
  </si>
  <si>
    <t>表二十一</t>
  </si>
  <si>
    <t>八、居民基本医疗保险基金收入</t>
  </si>
  <si>
    <t xml:space="preserve"> </t>
  </si>
  <si>
    <t>表二十二</t>
  </si>
  <si>
    <t>四、城镇职工基本医疗保险基金支出</t>
  </si>
  <si>
    <t>八、居民基本医疗保险基金支出</t>
  </si>
  <si>
    <t>表二十三</t>
  </si>
  <si>
    <r>
      <rPr>
        <sz val="11"/>
        <color theme="1"/>
        <rFont val="MS Serif"/>
        <charset val="134"/>
      </rPr>
      <t xml:space="preserve">    </t>
    </r>
    <r>
      <rPr>
        <sz val="11"/>
        <color theme="1"/>
        <rFont val="宋体"/>
        <charset val="134"/>
      </rPr>
      <t>单位：万元</t>
    </r>
  </si>
  <si>
    <t>四、城镇职工基本医疗保险基金本年收支结余</t>
  </si>
  <si>
    <t xml:space="preserve">    城镇职工基本医疗保险基金年末滚存结余</t>
  </si>
  <si>
    <t xml:space="preserve">    城乡居民基本养老保险基金年末滚存结余</t>
  </si>
  <si>
    <t>八、居民基本医疗保险基金本年收支结余</t>
  </si>
  <si>
    <t>本年收支结余</t>
  </si>
  <si>
    <t>年末滚存结余</t>
  </si>
  <si>
    <t>表二十四</t>
  </si>
  <si>
    <t> 单位：万元</t>
  </si>
  <si>
    <t>一般债务</t>
  </si>
  <si>
    <t>一、上年末地方政府一般债务余额</t>
  </si>
  <si>
    <t>二、当年末地方政府一般债务余额限额</t>
  </si>
  <si>
    <t>三、当年地方政府一般债务发行额</t>
  </si>
  <si>
    <t>四、当年地方政府一般债务还本额</t>
  </si>
  <si>
    <t>五、当年末地方政府一般债务余额</t>
  </si>
  <si>
    <t>专项债务</t>
  </si>
  <si>
    <t>一、上年末地方政府专项债务余额</t>
  </si>
  <si>
    <t>二、当年末地方政府专项债务余额限额</t>
  </si>
  <si>
    <t>三、当年地方政府专项债务发行额</t>
  </si>
  <si>
    <t>四、当年地方政府专项债务还本额</t>
  </si>
  <si>
    <t>五、当年末地方政府专项债务余额</t>
  </si>
  <si>
    <t>一、上年末地方政府债务余额</t>
  </si>
  <si>
    <t>二、当年末地方政府债务余额限额</t>
  </si>
  <si>
    <t>三、当年地方政府债务发行额</t>
  </si>
  <si>
    <t>四、当年地方政府债务还本额</t>
  </si>
  <si>
    <t>五、当年末地方政府债务余额</t>
  </si>
  <si>
    <t>表二十五</t>
  </si>
  <si>
    <t>项    目</t>
  </si>
  <si>
    <t>一、基础设施</t>
  </si>
  <si>
    <t xml:space="preserve">    1、铁路（不含城市轨道交通）</t>
  </si>
  <si>
    <t xml:space="preserve">    2、公路</t>
  </si>
  <si>
    <t xml:space="preserve">    3、机场</t>
  </si>
  <si>
    <r>
      <rPr>
        <sz val="11"/>
        <color theme="1"/>
        <rFont val="宋体"/>
        <charset val="134"/>
      </rPr>
      <t xml:space="preserve">    4</t>
    </r>
    <r>
      <rPr>
        <sz val="11"/>
        <color theme="1"/>
        <rFont val="宋体"/>
        <charset val="134"/>
      </rPr>
      <t>、市政建设</t>
    </r>
  </si>
  <si>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</si>
  <si>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</si>
  <si>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</si>
  <si>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</si>
  <si>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</si>
  <si>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</si>
  <si>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</si>
  <si>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</si>
  <si>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</si>
  <si>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</si>
  <si>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</si>
  <si>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</si>
  <si>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</si>
  <si>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 xml:space="preserve">          其他农林水</t>
  </si>
  <si>
    <t>七、其他</t>
  </si>
  <si>
    <t>表二十六</t>
  </si>
  <si>
    <t>表二十七</t>
  </si>
  <si>
    <t>表二十八</t>
  </si>
  <si>
    <t>比2019年快报数增幅</t>
  </si>
  <si>
    <t>表二十九</t>
  </si>
  <si>
    <t>机关工资福利支出</t>
  </si>
  <si>
    <t xml:space="preserve">      工资奖金津补贴</t>
  </si>
  <si>
    <t xml:space="preserve">      社会保障缴费</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</si>
  <si>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</si>
  <si>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</si>
  <si>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</si>
  <si>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</si>
  <si>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</si>
  <si>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</si>
  <si>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</si>
  <si>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</si>
  <si>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</si>
  <si>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</si>
  <si>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</si>
  <si>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</si>
  <si>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</si>
  <si>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基础设施建设</t>
  </si>
  <si>
    <t xml:space="preserve">      设备购置</t>
  </si>
  <si>
    <t xml:space="preserve">      大型修缮</t>
  </si>
  <si>
    <t xml:space="preserve">      其他资本性支出</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</si>
  <si>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</si>
  <si>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</si>
  <si>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</si>
  <si>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</si>
  <si>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</si>
  <si>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</si>
  <si>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社会福利和救助</t>
  </si>
  <si>
    <t xml:space="preserve">      助学金</t>
  </si>
  <si>
    <t xml:space="preserve">      个人农业生产补贴</t>
  </si>
  <si>
    <t xml:space="preserve">      离退休费</t>
  </si>
  <si>
    <t xml:space="preserve">      其他对个人和家庭补助</t>
  </si>
  <si>
    <t>599</t>
  </si>
  <si>
    <t>59999</t>
  </si>
  <si>
    <t>表三十一</t>
  </si>
  <si>
    <t>七、文化体育与传媒支出</t>
  </si>
  <si>
    <t>九、医疗卫生与计划生育支出</t>
  </si>
  <si>
    <t>十八、国土海洋气象等支出</t>
  </si>
  <si>
    <t>二十一、预备费</t>
  </si>
  <si>
    <t>二十二、债务付息支出</t>
  </si>
  <si>
    <t>二十三、债务发行费用支出</t>
  </si>
  <si>
    <t>二十四、其他支出</t>
  </si>
  <si>
    <t xml:space="preserve">      房屋建筑物购建</t>
  </si>
  <si>
    <t xml:space="preserve">      公务用车购置</t>
  </si>
  <si>
    <t xml:space="preserve">      土地征迁补偿和安置支出</t>
  </si>
  <si>
    <t>机关资本性支出（二）</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</si>
  <si>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</si>
  <si>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</si>
  <si>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</si>
  <si>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</si>
  <si>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</si>
  <si>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</si>
  <si>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</si>
  <si>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</si>
  <si>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对社会保障基金补助</t>
  </si>
  <si>
    <t xml:space="preserve">      对社会保险基金补助</t>
  </si>
  <si>
    <t>债务利息及费用支出</t>
  </si>
  <si>
    <t xml:space="preserve">      国内债务付息</t>
  </si>
  <si>
    <t xml:space="preserve">      国外债务付息</t>
  </si>
  <si>
    <t xml:space="preserve">      国内债务发行费用</t>
  </si>
  <si>
    <t xml:space="preserve">      国外债务发行费用</t>
  </si>
  <si>
    <t xml:space="preserve">      国内债务还本</t>
  </si>
  <si>
    <t xml:space="preserve">      国外债务还本</t>
  </si>
  <si>
    <t xml:space="preserve">      上下级政府间转移性支出</t>
  </si>
  <si>
    <t xml:space="preserve">      援助其他地区支出</t>
  </si>
  <si>
    <t xml:space="preserve">      债务转贷</t>
  </si>
  <si>
    <t xml:space="preserve">      调出资金</t>
  </si>
  <si>
    <t>预备费及预留</t>
  </si>
  <si>
    <t xml:space="preserve">      预备费</t>
  </si>
  <si>
    <t xml:space="preserve">      预留</t>
  </si>
  <si>
    <t xml:space="preserve">      赠与</t>
  </si>
  <si>
    <t xml:space="preserve">      对民间非营利组织和群众性自治组织补贴</t>
  </si>
  <si>
    <t>301</t>
  </si>
  <si>
    <t>工资福利支出</t>
  </si>
  <si>
    <t xml:space="preserve">  30101</t>
  </si>
  <si>
    <t xml:space="preserve">  基本工资</t>
  </si>
  <si>
    <t xml:space="preserve">  30102</t>
  </si>
  <si>
    <t xml:space="preserve">  津贴补贴</t>
  </si>
  <si>
    <t xml:space="preserve">  30103</t>
  </si>
  <si>
    <t xml:space="preserve">  奖金</t>
  </si>
  <si>
    <t xml:space="preserve">  30108</t>
  </si>
  <si>
    <t xml:space="preserve">  机关事业单位基本养老保险缴费</t>
  </si>
  <si>
    <t xml:space="preserve">  30109</t>
  </si>
  <si>
    <t xml:space="preserve">  职业年金缴费</t>
  </si>
  <si>
    <t xml:space="preserve">  30110</t>
  </si>
  <si>
    <t xml:space="preserve">  城镇职工基本医疗保险缴费</t>
  </si>
  <si>
    <t xml:space="preserve">  30111</t>
  </si>
  <si>
    <t xml:space="preserve">  公务员医疗补助缴费</t>
  </si>
  <si>
    <t xml:space="preserve">  30112</t>
  </si>
  <si>
    <t xml:space="preserve">  其他社会保障缴费</t>
  </si>
  <si>
    <t xml:space="preserve">  30113</t>
  </si>
  <si>
    <t xml:space="preserve">  30106</t>
  </si>
  <si>
    <t xml:space="preserve">  伙食补助费</t>
  </si>
  <si>
    <t xml:space="preserve">  30107</t>
  </si>
  <si>
    <t xml:space="preserve">  绩效工资</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</si>
  <si>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</si>
  <si>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</si>
  <si>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</si>
  <si>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</si>
  <si>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</si>
  <si>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</si>
  <si>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</si>
  <si>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</si>
  <si>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</si>
  <si>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</si>
  <si>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</si>
  <si>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</si>
  <si>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</si>
  <si>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</si>
  <si>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</si>
  <si>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</si>
  <si>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</si>
  <si>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</si>
  <si>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</si>
  <si>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30209</t>
  </si>
  <si>
    <t xml:space="preserve">  物业管理费</t>
  </si>
  <si>
    <t xml:space="preserve">  30211</t>
  </si>
  <si>
    <t xml:space="preserve">  差旅费</t>
  </si>
  <si>
    <t xml:space="preserve">  30214</t>
  </si>
  <si>
    <t xml:space="preserve">  租赁费</t>
  </si>
  <si>
    <t xml:space="preserve">  30228</t>
  </si>
  <si>
    <t xml:space="preserve">  工会经费</t>
  </si>
  <si>
    <t xml:space="preserve">  30229</t>
  </si>
  <si>
    <t xml:space="preserve">  福利费</t>
  </si>
  <si>
    <t xml:space="preserve">  30239</t>
  </si>
  <si>
    <t xml:space="preserve">  其他交通费用</t>
  </si>
  <si>
    <t xml:space="preserve">  30240</t>
  </si>
  <si>
    <t xml:space="preserve">  税金及附加费用</t>
  </si>
  <si>
    <t xml:space="preserve">  30215</t>
  </si>
  <si>
    <t xml:space="preserve">  会议费</t>
  </si>
  <si>
    <t xml:space="preserve">  30216</t>
  </si>
  <si>
    <t xml:space="preserve">  培训费</t>
  </si>
  <si>
    <t xml:space="preserve">  30218</t>
  </si>
  <si>
    <t xml:space="preserve">  专用材料费</t>
  </si>
  <si>
    <t xml:space="preserve">  30224</t>
  </si>
  <si>
    <t xml:space="preserve">  被装购置费</t>
  </si>
  <si>
    <t xml:space="preserve">  30225</t>
  </si>
  <si>
    <t xml:space="preserve">  专用燃料费</t>
  </si>
  <si>
    <t xml:space="preserve">  30203</t>
  </si>
  <si>
    <t xml:space="preserve">  咨询费</t>
  </si>
  <si>
    <t xml:space="preserve">  30226</t>
  </si>
  <si>
    <t xml:space="preserve">  劳务费</t>
  </si>
  <si>
    <t xml:space="preserve">  30227</t>
  </si>
  <si>
    <t xml:space="preserve">  委托业务费</t>
  </si>
  <si>
    <t xml:space="preserve">  30217</t>
  </si>
  <si>
    <t xml:space="preserve">  公务接待费</t>
  </si>
  <si>
    <t xml:space="preserve">  30212</t>
  </si>
  <si>
    <t xml:space="preserve">  因公出国（境）费用</t>
  </si>
  <si>
    <t xml:space="preserve">  30231</t>
  </si>
  <si>
    <t xml:space="preserve">  公务用车运行维护费</t>
  </si>
  <si>
    <t xml:space="preserve">  30213</t>
  </si>
  <si>
    <t xml:space="preserve">  30299</t>
  </si>
  <si>
    <t xml:space="preserve">  其他商品和服务支出</t>
  </si>
  <si>
    <t>303</t>
  </si>
  <si>
    <t xml:space="preserve">  30304</t>
  </si>
  <si>
    <t xml:space="preserve">  30305</t>
  </si>
  <si>
    <t xml:space="preserve">  30306</t>
  </si>
  <si>
    <t xml:space="preserve">  30307</t>
  </si>
  <si>
    <t xml:space="preserve">  医疗费补助</t>
  </si>
  <si>
    <t xml:space="preserve">  30309</t>
  </si>
  <si>
    <t xml:space="preserve">  30308</t>
  </si>
  <si>
    <t xml:space="preserve">  助学金</t>
  </si>
  <si>
    <t xml:space="preserve">  30310</t>
  </si>
  <si>
    <t xml:space="preserve">  个人农业生产补贴</t>
  </si>
  <si>
    <t xml:space="preserve">  30301</t>
  </si>
  <si>
    <t xml:space="preserve">  30302</t>
  </si>
  <si>
    <t xml:space="preserve">  30303</t>
  </si>
  <si>
    <t xml:space="preserve">  退职（役）费</t>
  </si>
  <si>
    <t xml:space="preserve">  30399</t>
  </si>
  <si>
    <t xml:space="preserve">  其他对个人和家庭的补助</t>
  </si>
  <si>
    <t>307</t>
  </si>
  <si>
    <t>债务利息支出</t>
  </si>
  <si>
    <t xml:space="preserve">  30701</t>
  </si>
  <si>
    <t xml:space="preserve">  国内债务付息</t>
  </si>
  <si>
    <t xml:space="preserve">  30702</t>
  </si>
  <si>
    <t xml:space="preserve">  国外债务付息</t>
  </si>
  <si>
    <t xml:space="preserve">  30703</t>
  </si>
  <si>
    <t xml:space="preserve">  国内债务发行费用</t>
  </si>
  <si>
    <t xml:space="preserve">  30704</t>
  </si>
  <si>
    <t xml:space="preserve">  国外债务发行费用</t>
  </si>
  <si>
    <t>309</t>
  </si>
  <si>
    <t>资本性支出（基本建设）</t>
  </si>
  <si>
    <t xml:space="preserve">  30901</t>
  </si>
  <si>
    <t xml:space="preserve">  房屋建筑物购建</t>
  </si>
  <si>
    <t xml:space="preserve">  30902</t>
  </si>
  <si>
    <t xml:space="preserve">  办公设备购置</t>
  </si>
  <si>
    <t xml:space="preserve">  30903</t>
  </si>
  <si>
    <t xml:space="preserve">  专用设备购置</t>
  </si>
  <si>
    <t xml:space="preserve">  30905</t>
  </si>
  <si>
    <t xml:space="preserve">  基础设施建设</t>
  </si>
  <si>
    <t xml:space="preserve">  30906</t>
  </si>
  <si>
    <t xml:space="preserve">  大型修缮</t>
  </si>
  <si>
    <t xml:space="preserve">  30907</t>
  </si>
  <si>
    <t xml:space="preserve">  信息网络及软件购置更新</t>
  </si>
  <si>
    <t xml:space="preserve">  30908</t>
  </si>
  <si>
    <t xml:space="preserve">  物资储备</t>
  </si>
  <si>
    <t xml:space="preserve">  30913</t>
  </si>
  <si>
    <t xml:space="preserve">  公务用车购置</t>
  </si>
  <si>
    <t xml:space="preserve">  30919</t>
  </si>
  <si>
    <t xml:space="preserve">  其他交通工具购置</t>
  </si>
  <si>
    <t xml:space="preserve">  30921</t>
  </si>
  <si>
    <t xml:space="preserve">  文物和陈列品购置</t>
  </si>
  <si>
    <t xml:space="preserve">  30922</t>
  </si>
  <si>
    <t xml:space="preserve">  无形资产购置</t>
  </si>
  <si>
    <t xml:space="preserve">  30999</t>
  </si>
  <si>
    <t xml:space="preserve">  其他基本建设支出</t>
  </si>
  <si>
    <t>310</t>
  </si>
  <si>
    <t>资本性支出</t>
  </si>
  <si>
    <t xml:space="preserve">  31001</t>
  </si>
  <si>
    <t xml:space="preserve">  31005</t>
  </si>
  <si>
    <t xml:space="preserve">  31013</t>
  </si>
  <si>
    <t xml:space="preserve">  31009</t>
  </si>
  <si>
    <t xml:space="preserve">  土地补偿</t>
  </si>
  <si>
    <t xml:space="preserve">  31010</t>
  </si>
  <si>
    <t xml:space="preserve">  安置补助</t>
  </si>
  <si>
    <t xml:space="preserve">  31011</t>
  </si>
  <si>
    <t xml:space="preserve">  地上附着物和青苗补偿</t>
  </si>
  <si>
    <t xml:space="preserve">  31012</t>
  </si>
  <si>
    <t xml:space="preserve">  拆迁补偿</t>
  </si>
  <si>
    <t xml:space="preserve">  31002</t>
  </si>
  <si>
    <t xml:space="preserve">  31003</t>
  </si>
  <si>
    <t xml:space="preserve">  31007</t>
  </si>
  <si>
    <t xml:space="preserve">  31006</t>
  </si>
  <si>
    <t xml:space="preserve">  31008</t>
  </si>
  <si>
    <t xml:space="preserve">  31019</t>
  </si>
  <si>
    <t xml:space="preserve">  31021</t>
  </si>
  <si>
    <t xml:space="preserve">  31022</t>
  </si>
  <si>
    <t xml:space="preserve">  31099</t>
  </si>
  <si>
    <t xml:space="preserve">  其他资本性支出</t>
  </si>
  <si>
    <t>311</t>
  </si>
  <si>
    <t>对企业补助（基本建设）</t>
  </si>
  <si>
    <t xml:space="preserve">  31101</t>
  </si>
  <si>
    <t xml:space="preserve">  资本金注入</t>
  </si>
  <si>
    <t xml:space="preserve">  31199</t>
  </si>
  <si>
    <t xml:space="preserve">  其他对企业补助</t>
  </si>
  <si>
    <t>312</t>
  </si>
  <si>
    <t xml:space="preserve">  31204</t>
  </si>
  <si>
    <t xml:space="preserve">  费用补贴</t>
  </si>
  <si>
    <t xml:space="preserve">  31205</t>
  </si>
  <si>
    <t xml:space="preserve">  利息补贴</t>
  </si>
  <si>
    <t xml:space="preserve">  31299</t>
  </si>
  <si>
    <t xml:space="preserve">  31201</t>
  </si>
  <si>
    <t xml:space="preserve">  31203</t>
  </si>
  <si>
    <t xml:space="preserve">  政府投资基金股权投资</t>
  </si>
  <si>
    <t>313</t>
  </si>
  <si>
    <t xml:space="preserve">  31302</t>
  </si>
  <si>
    <t xml:space="preserve">  对社会保险基金补助</t>
  </si>
  <si>
    <t xml:space="preserve">  31303</t>
  </si>
  <si>
    <r>
      <rPr>
        <sz val="20"/>
        <color indexed="8"/>
        <rFont val="华文中宋"/>
        <charset val="134"/>
      </rPr>
      <t>2015年截至</t>
    </r>
    <r>
      <rPr>
        <sz val="20"/>
        <color indexed="8"/>
        <rFont val="华文中宋"/>
        <charset val="134"/>
      </rPr>
      <t>12</t>
    </r>
    <r>
      <rPr>
        <sz val="20"/>
        <color indexed="8"/>
        <rFont val="华文中宋"/>
        <charset val="134"/>
      </rPr>
      <t>月地方财政支出分地区月报表</t>
    </r>
  </si>
  <si>
    <t>预算科目</t>
  </si>
  <si>
    <t>州市小计</t>
  </si>
  <si>
    <t>00省级</t>
  </si>
  <si>
    <t>01昆明</t>
  </si>
  <si>
    <t>03昭通</t>
  </si>
  <si>
    <t>04曲靖</t>
  </si>
  <si>
    <t>05玉溪</t>
  </si>
  <si>
    <t>06红河</t>
  </si>
  <si>
    <t>07文山</t>
  </si>
  <si>
    <t>08普洱</t>
  </si>
  <si>
    <t>09版纳</t>
  </si>
  <si>
    <t>10楚雄</t>
  </si>
  <si>
    <t>11大理</t>
  </si>
  <si>
    <t>12保山</t>
  </si>
  <si>
    <t>13德宏</t>
  </si>
  <si>
    <t>14丽江</t>
  </si>
  <si>
    <t>15怒江</t>
  </si>
  <si>
    <t>16迪庆</t>
  </si>
  <si>
    <t>17临沧</t>
  </si>
  <si>
    <t>18滇中新区</t>
  </si>
  <si>
    <t>1800滇中新区本级</t>
  </si>
  <si>
    <t>1801(滇中)安宁市</t>
  </si>
  <si>
    <t>1802(滇中)嵩明县</t>
  </si>
  <si>
    <t>1803大板桥街道办事处</t>
  </si>
  <si>
    <t xml:space="preserve">      收费业务</t>
  </si>
  <si>
    <t xml:space="preserve">      口岸电子执法系统建设与维护</t>
  </si>
  <si>
    <t xml:space="preserve">      公务员考核</t>
  </si>
  <si>
    <t xml:space="preserve">      公务员履职能力提升</t>
  </si>
  <si>
    <t xml:space="preserve">      公务员招考</t>
  </si>
  <si>
    <t xml:space="preserve">      公务员综合管理</t>
  </si>
  <si>
    <t xml:space="preserve">      其他人事事务支出</t>
  </si>
  <si>
    <t xml:space="preserve">    工商行政管理事务</t>
  </si>
  <si>
    <t xml:space="preserve">      工商行政管理专项</t>
  </si>
  <si>
    <t xml:space="preserve">      执法办案专项</t>
  </si>
  <si>
    <t xml:space="preserve">      其他工商行政管理事务支出</t>
  </si>
  <si>
    <t xml:space="preserve">    质量技术监督与检验检疫事务</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</si>
  <si>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</si>
  <si>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</si>
  <si>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</si>
  <si>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</si>
  <si>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标准化管理 </t>
  </si>
  <si>
    <t xml:space="preserve">      其他质量技术监督与检验检疫事务支出</t>
  </si>
  <si>
    <t xml:space="preserve">    宗教事务</t>
  </si>
  <si>
    <t xml:space="preserve">      宗教工作专项</t>
  </si>
  <si>
    <t xml:space="preserve">      其他宗教事务支出</t>
  </si>
  <si>
    <t xml:space="preserve">    港澳台侨事务</t>
  </si>
  <si>
    <t xml:space="preserve">      其他港澳台侨事务支出</t>
  </si>
  <si>
    <t xml:space="preserve">      厂务公开</t>
  </si>
  <si>
    <t xml:space="preserve">      工会疗养休养</t>
  </si>
  <si>
    <t xml:space="preserve">    党委办公厅（室）及相关机构事务</t>
  </si>
  <si>
    <t xml:space="preserve">      其他党委办公厅（室）及相关机构事务支出</t>
  </si>
  <si>
    <t xml:space="preserve">    其他一般公共服务支出(款)</t>
  </si>
  <si>
    <t xml:space="preserve">      其他一般公共服务支出(项)</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</si>
  <si>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</si>
  <si>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</si>
  <si>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</si>
  <si>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</si>
  <si>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</si>
  <si>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</si>
  <si>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对外宣传（款）</t>
  </si>
  <si>
    <t xml:space="preserve">      对外宣传（项）</t>
  </si>
  <si>
    <t xml:space="preserve">    其他外交支出（款）</t>
  </si>
  <si>
    <t xml:space="preserve">      其他外交支出(项)</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</si>
  <si>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</si>
  <si>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</si>
  <si>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</si>
  <si>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</si>
  <si>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</si>
  <si>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</si>
  <si>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其他国防支出（款）</t>
  </si>
  <si>
    <t xml:space="preserve">      其他国防支出(项)</t>
  </si>
  <si>
    <t xml:space="preserve">    武装警察</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</si>
  <si>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</si>
  <si>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</si>
  <si>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</si>
  <si>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</si>
  <si>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</si>
  <si>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</si>
  <si>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</si>
  <si>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</si>
  <si>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</si>
  <si>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</si>
  <si>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</si>
  <si>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</si>
  <si>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</si>
  <si>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</si>
  <si>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</si>
  <si>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</si>
  <si>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</si>
  <si>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</si>
  <si>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</si>
  <si>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</si>
  <si>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</si>
  <si>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</si>
  <si>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</si>
  <si>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</si>
  <si>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</si>
  <si>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查办和预防职务犯罪</t>
  </si>
  <si>
    <t xml:space="preserve">      公诉和审判监督</t>
  </si>
  <si>
    <t xml:space="preserve">      侦查监督</t>
  </si>
  <si>
    <t xml:space="preserve">      执行监督</t>
  </si>
  <si>
    <t xml:space="preserve">      控告申诉</t>
  </si>
  <si>
    <t xml:space="preserve">      司法统一考试</t>
  </si>
  <si>
    <t xml:space="preserve">      专项缉私活动支出</t>
  </si>
  <si>
    <t xml:space="preserve">      缉私情报</t>
  </si>
  <si>
    <t xml:space="preserve">      禁毒及缉毒</t>
  </si>
  <si>
    <t xml:space="preserve">    其他公共安全支出（款）</t>
  </si>
  <si>
    <t xml:space="preserve">      其他公共安全支出(项)</t>
  </si>
  <si>
    <t xml:space="preserve">      其他消防</t>
  </si>
  <si>
    <t xml:space="preserve">    其他教育支出（款）</t>
  </si>
  <si>
    <t xml:space="preserve">      其他教育支出(项)</t>
  </si>
  <si>
    <t xml:space="preserve">  文化体育与传媒支出</t>
  </si>
  <si>
    <t xml:space="preserve">    文化</t>
  </si>
  <si>
    <t xml:space="preserve">      文化交流与合作</t>
  </si>
  <si>
    <t xml:space="preserve">      文化市场管理</t>
  </si>
  <si>
    <t xml:space="preserve">      其他文化支出</t>
  </si>
  <si>
    <t xml:space="preserve">    广播影视</t>
  </si>
  <si>
    <t xml:space="preserve">      其他广播影视支出</t>
  </si>
  <si>
    <t xml:space="preserve">    新闻出版</t>
  </si>
  <si>
    <t xml:space="preserve">      出版市场管理</t>
  </si>
  <si>
    <t xml:space="preserve">      其他新闻出版支出</t>
  </si>
  <si>
    <t xml:space="preserve">    其他文化体育与传媒支出(款)</t>
  </si>
  <si>
    <t xml:space="preserve">      其他文化体育与传媒支出(项)</t>
  </si>
  <si>
    <t xml:space="preserve">      劳动人事争议调节仲裁</t>
  </si>
  <si>
    <t xml:space="preserve">      老龄事务</t>
  </si>
  <si>
    <t xml:space="preserve">    财政对社会保险基金的补助</t>
  </si>
  <si>
    <t xml:space="preserve">      财政对基本养老保险基金的补助</t>
  </si>
  <si>
    <t xml:space="preserve">      财政对基本医疗保险基金的补助</t>
  </si>
  <si>
    <t xml:space="preserve">      财政对其他社会保险基金的补助</t>
  </si>
  <si>
    <t xml:space="preserve">      用公共财政预算补充基金</t>
  </si>
  <si>
    <t xml:space="preserve">      扶持公共就业服务</t>
  </si>
  <si>
    <t xml:space="preserve">      职业介绍补贴</t>
  </si>
  <si>
    <t xml:space="preserve">      小额担保贷款贴息</t>
  </si>
  <si>
    <t xml:space="preserve">      补充小额贷款担保基金</t>
  </si>
  <si>
    <t xml:space="preserve">      特定就业政策支出</t>
  </si>
  <si>
    <t xml:space="preserve">      求职补贴</t>
  </si>
  <si>
    <t xml:space="preserve">      退伍士兵安置</t>
  </si>
  <si>
    <t xml:space="preserve">    自然灾害生活救助</t>
  </si>
  <si>
    <t xml:space="preserve">    特困人员供养</t>
  </si>
  <si>
    <t xml:space="preserve">      城市特困人员供养支出</t>
  </si>
  <si>
    <t xml:space="preserve">      农村五保供养支出</t>
  </si>
  <si>
    <t xml:space="preserve">      交强险营业税补助基金支出</t>
  </si>
  <si>
    <t xml:space="preserve">    其他社会保障和就业支出(款)</t>
  </si>
  <si>
    <t xml:space="preserve">      其他社会保障和就业支出（项）</t>
  </si>
  <si>
    <t xml:space="preserve">  医疗卫生与计划生育支出</t>
  </si>
  <si>
    <t xml:space="preserve">    医疗卫生与计划生育管理事务</t>
  </si>
  <si>
    <t xml:space="preserve">      其他医疗卫生与计划生育管理事务支出</t>
  </si>
  <si>
    <t xml:space="preserve">    医疗保障</t>
  </si>
  <si>
    <t xml:space="preserve">      新型农村合作医疗</t>
  </si>
  <si>
    <t xml:space="preserve">      城镇居民基本医疗保险</t>
  </si>
  <si>
    <t xml:space="preserve">      其他医疗保障支出</t>
  </si>
  <si>
    <t xml:space="preserve">      其他人口与计划生育事务支出</t>
  </si>
  <si>
    <t xml:space="preserve">    食品和药品监督管理事务</t>
  </si>
  <si>
    <t xml:space="preserve">      食品安全事务</t>
  </si>
  <si>
    <t xml:space="preserve">      其他食品和药品监督管理事务支出</t>
  </si>
  <si>
    <t xml:space="preserve">    其他医疗卫生与计划生育支出</t>
  </si>
  <si>
    <t xml:space="preserve">      其他医疗卫生与计划生育支出</t>
  </si>
  <si>
    <t xml:space="preserve">      环境保护宣传</t>
  </si>
  <si>
    <t xml:space="preserve">      环境国际合作及履约</t>
  </si>
  <si>
    <t xml:space="preserve">      环境保护行政许可</t>
  </si>
  <si>
    <t xml:space="preserve">      排污费安排的支出</t>
  </si>
  <si>
    <t xml:space="preserve">    已垦草原退耕还草（款）</t>
  </si>
  <si>
    <t xml:space="preserve">      已垦草原退耕还草（项）</t>
  </si>
  <si>
    <t xml:space="preserve">    能源节约利用（款）</t>
  </si>
  <si>
    <t xml:space="preserve">      能源节能利用（项）</t>
  </si>
  <si>
    <t xml:space="preserve">       环境监测与信息</t>
  </si>
  <si>
    <t xml:space="preserve">       环境执法监察</t>
  </si>
  <si>
    <t xml:space="preserve">    可再生能源（款）</t>
  </si>
  <si>
    <t xml:space="preserve">       可再生能源(项)</t>
  </si>
  <si>
    <t xml:space="preserve">    循环经济（款）</t>
  </si>
  <si>
    <t xml:space="preserve">       循环经济（项）</t>
  </si>
  <si>
    <t xml:space="preserve">      三峡库区移民专项支出</t>
  </si>
  <si>
    <t xml:space="preserve">    江河湖库流域治理与保护</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</si>
  <si>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</si>
  <si>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</si>
  <si>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</si>
  <si>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</si>
  <si>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</si>
  <si>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其他节能环保支出（款）</t>
  </si>
  <si>
    <t xml:space="preserve">      其他节能环保支出（项）</t>
  </si>
  <si>
    <t xml:space="preserve">      国家重点风景区规划与保护</t>
  </si>
  <si>
    <t xml:space="preserve">    城乡社区规划与管理（款）</t>
  </si>
  <si>
    <t xml:space="preserve">      城乡社区规划与管理（项）</t>
  </si>
  <si>
    <t xml:space="preserve">    城乡社区环境卫生（款）</t>
  </si>
  <si>
    <t xml:space="preserve">      城乡社区环境卫生（项）</t>
  </si>
  <si>
    <t xml:space="preserve">    建设市场管理与监督（款）</t>
  </si>
  <si>
    <t xml:space="preserve">      建设市场管理与监督（项）</t>
  </si>
  <si>
    <t xml:space="preserve">    其他城?社区支出（款）</t>
  </si>
  <si>
    <t xml:space="preserve">      其他城乡社区支出（项）</t>
  </si>
  <si>
    <t xml:space="preserve">      农业生产资料与技术补贴</t>
  </si>
  <si>
    <t xml:space="preserve">      农业生产保险补贴</t>
  </si>
  <si>
    <t xml:space="preserve">      综合财力补助</t>
  </si>
  <si>
    <t xml:space="preserve">      农资综合补贴</t>
  </si>
  <si>
    <t xml:space="preserve">      石油价格改革对渔业的补贴</t>
  </si>
  <si>
    <t xml:space="preserve">      草原植被恢复费安排的支出</t>
  </si>
  <si>
    <t xml:space="preserve">    林业</t>
  </si>
  <si>
    <t xml:space="preserve">      林业事业机构</t>
  </si>
  <si>
    <t xml:space="preserve">      林业技术推广</t>
  </si>
  <si>
    <t xml:space="preserve">      森林资源监测</t>
  </si>
  <si>
    <t xml:space="preserve">      林业自然保护区</t>
  </si>
  <si>
    <t xml:space="preserve">      林业执法与监督</t>
  </si>
  <si>
    <t xml:space="preserve">      林业检疫检测</t>
  </si>
  <si>
    <t xml:space="preserve">      林业质量安全</t>
  </si>
  <si>
    <t xml:space="preserve">      林业工程与项目管理</t>
  </si>
  <si>
    <t xml:space="preserve">      林业对外合作与交流</t>
  </si>
  <si>
    <t xml:space="preserve">      林业产业化</t>
  </si>
  <si>
    <t xml:space="preserve">      林业政策制定与宣传</t>
  </si>
  <si>
    <t xml:space="preserve">      林业资金审计稽查</t>
  </si>
  <si>
    <t xml:space="preserve">      林业贷款贴息</t>
  </si>
  <si>
    <t xml:space="preserve">      石油价格改革对林业的补贴</t>
  </si>
  <si>
    <t xml:space="preserve">      森林保险保费补贴</t>
  </si>
  <si>
    <t xml:space="preserve">      林业防灾减灾</t>
  </si>
  <si>
    <t xml:space="preserve">      其他林业支出</t>
  </si>
  <si>
    <t xml:space="preserve">      水资源费安排的支出</t>
  </si>
  <si>
    <t xml:space="preserve">      砂石资源费支出</t>
  </si>
  <si>
    <t xml:space="preserve">      产业化经营</t>
  </si>
  <si>
    <t xml:space="preserve">      科技示范</t>
  </si>
  <si>
    <t xml:space="preserve">      对村级一事一议补助</t>
  </si>
  <si>
    <t xml:space="preserve">    促进金融支农支出</t>
  </si>
  <si>
    <t xml:space="preserve">      其他金融支农支持</t>
  </si>
  <si>
    <t xml:space="preserve">      大豆目标价格补贴</t>
  </si>
  <si>
    <t xml:space="preserve">    其他农林水事务支出（款）</t>
  </si>
  <si>
    <t xml:space="preserve">      其他农林水事务支出（项）</t>
  </si>
  <si>
    <t xml:space="preserve">      公路新建</t>
  </si>
  <si>
    <t xml:space="preserve">      公路改建</t>
  </si>
  <si>
    <t xml:space="preserve">      特大型桥梁建设</t>
  </si>
  <si>
    <t xml:space="preserve">      公路路政管理</t>
  </si>
  <si>
    <t xml:space="preserve">      公路和运输信息化建设</t>
  </si>
  <si>
    <t xml:space="preserve">      公路客货运站(场)建设</t>
  </si>
  <si>
    <t xml:space="preserve">      安全通信</t>
  </si>
  <si>
    <t xml:space="preserve">      三峡库区通航管理</t>
  </si>
  <si>
    <t xml:space="preserve">      航务管理</t>
  </si>
  <si>
    <t xml:space="preserve">    石油价格改革对交通运输的补贴</t>
  </si>
  <si>
    <t xml:space="preserve">      石油价格改革补贴其他支出</t>
  </si>
  <si>
    <t xml:space="preserve">      车辆购置税用于老旧汽车报废更新补贴支出</t>
  </si>
  <si>
    <t xml:space="preserve">    其他交通运输支出（款）</t>
  </si>
  <si>
    <t xml:space="preserve">      其他交通运输支出（项）</t>
  </si>
  <si>
    <t xml:space="preserve">    安全生产监管</t>
  </si>
  <si>
    <t xml:space="preserve">      安全监管监察专项</t>
  </si>
  <si>
    <t xml:space="preserve">      应急救援支出</t>
  </si>
  <si>
    <t xml:space="preserve">      煤炭安全</t>
  </si>
  <si>
    <t xml:space="preserve">      其他安全生产监管支出</t>
  </si>
  <si>
    <t xml:space="preserve">    其他资源勘探信息等支出(款)</t>
  </si>
  <si>
    <t xml:space="preserve">      建设项目贷款贴息</t>
  </si>
  <si>
    <t xml:space="preserve">      其他资源勘探信息等支出(项)</t>
  </si>
  <si>
    <t xml:space="preserve">    旅游业管理与服务支出</t>
  </si>
  <si>
    <t xml:space="preserve">      其他旅游业管理与服务支出</t>
  </si>
  <si>
    <t xml:space="preserve">    其他商业服务业等支出(款)</t>
  </si>
  <si>
    <t xml:space="preserve">      其他商业服务业等支出(项)</t>
  </si>
  <si>
    <t xml:space="preserve">      商业银行贷款贴息</t>
  </si>
  <si>
    <t xml:space="preserve">    其他金融支出（款）</t>
  </si>
  <si>
    <t xml:space="preserve">      其他金融支出(项)</t>
  </si>
  <si>
    <t xml:space="preserve">  国土海洋气象等支出</t>
  </si>
  <si>
    <t xml:space="preserve">    国土资源事务</t>
  </si>
  <si>
    <t xml:space="preserve">      国土资源规划及管理</t>
  </si>
  <si>
    <t xml:space="preserve">      国土资源社会公益服务</t>
  </si>
  <si>
    <t xml:space="preserve">      国土资源行业业务管理</t>
  </si>
  <si>
    <t xml:space="preserve">      国土资源调查</t>
  </si>
  <si>
    <t xml:space="preserve">      地质及矿产资源调查</t>
  </si>
  <si>
    <t xml:space="preserve">      矿产资源专项收入安排的支出</t>
  </si>
  <si>
    <t xml:space="preserve">      其他国土资源事务支出</t>
  </si>
  <si>
    <t xml:space="preserve">      海域使用金支出</t>
  </si>
  <si>
    <t xml:space="preserve">      海洋工程排污费支出</t>
  </si>
  <si>
    <t xml:space="preserve">      气象技术研究应用</t>
  </si>
  <si>
    <t xml:space="preserve">    其他国土海洋气象等支出</t>
  </si>
  <si>
    <t xml:space="preserve">      石油储备支出</t>
  </si>
  <si>
    <t xml:space="preserve">      国家留成油串换石油储备支出</t>
  </si>
  <si>
    <t xml:space="preserve">      其他能源储备</t>
  </si>
  <si>
    <t xml:space="preserve">      储备粮油补贴支出</t>
  </si>
  <si>
    <t xml:space="preserve">      储备粮（油）库建设</t>
  </si>
  <si>
    <t xml:space="preserve">    国内债务付息</t>
  </si>
  <si>
    <t xml:space="preserve">    国外债务付息</t>
  </si>
  <si>
    <t xml:space="preserve">      中央向国外政府借款付息</t>
  </si>
  <si>
    <t xml:space="preserve">      中央向国际金融组织借款付息</t>
  </si>
  <si>
    <t xml:space="preserve">      地方向外国政府借款付息</t>
  </si>
  <si>
    <t xml:space="preserve">      地方向国际金融组织借款付息</t>
  </si>
  <si>
    <t xml:space="preserve">      中央境外发行主权债券付息</t>
  </si>
  <si>
    <t xml:space="preserve">      中央其他国外借款付息</t>
  </si>
  <si>
    <t xml:space="preserve">    国内外债务发行兑付费用</t>
  </si>
  <si>
    <t xml:space="preserve">      国内债务发行兑付费用</t>
  </si>
  <si>
    <t xml:space="preserve">      国外债务发行兑付费用</t>
  </si>
  <si>
    <t xml:space="preserve">    补充还贷准备金</t>
  </si>
  <si>
    <t xml:space="preserve">    地方政府一般债务付息</t>
  </si>
  <si>
    <t xml:space="preserve">      地方政府一般债券付息</t>
  </si>
  <si>
    <t xml:space="preserve">      地方政府其他一般债务付息</t>
  </si>
  <si>
    <t xml:space="preserve">  其他支出(类)</t>
  </si>
  <si>
    <t xml:space="preserve">    其他支出(款)</t>
  </si>
  <si>
    <t xml:space="preserve">      其他支出(项)</t>
  </si>
  <si>
    <t xml:space="preserve">    国家电影事业发展专项资金支出</t>
  </si>
  <si>
    <t xml:space="preserve">      资助少数民族电影译制</t>
  </si>
  <si>
    <t xml:space="preserve">    小型水库移民扶助基金支出</t>
  </si>
  <si>
    <t xml:space="preserve">    政府住房基金支出</t>
  </si>
  <si>
    <t xml:space="preserve">      管理费用支出</t>
  </si>
  <si>
    <t xml:space="preserve">      公共租赁住房维护和管理支出</t>
  </si>
  <si>
    <t xml:space="preserve">      其他政府住房基金支出</t>
  </si>
  <si>
    <t xml:space="preserve">    国有土地使用权出让收入安排的支出</t>
  </si>
  <si>
    <t xml:space="preserve">    城市公用事业附加安排的支出</t>
  </si>
  <si>
    <t xml:space="preserve">      其他城市公用事业附加安排的支出</t>
  </si>
  <si>
    <t xml:space="preserve">    国有土地收益基金支出</t>
  </si>
  <si>
    <t xml:space="preserve">    农业土地开发资金支出</t>
  </si>
  <si>
    <t xml:space="preserve">    新增建设用地土地有偿使用费安排的支出</t>
  </si>
  <si>
    <t xml:space="preserve">      耕地开发专项支出</t>
  </si>
  <si>
    <t xml:space="preserve">      基本农田建设和保护支出</t>
  </si>
  <si>
    <t xml:space="preserve">      土地整理支出</t>
  </si>
  <si>
    <t xml:space="preserve">      用于地震灾后恢复重建的支出</t>
  </si>
  <si>
    <t xml:space="preserve">      其他新增建设用地土地有偿使用费安排的支出</t>
  </si>
  <si>
    <t xml:space="preserve">    新菜地开发建设基金支出</t>
  </si>
  <si>
    <t xml:space="preserve">      开发新菜地工程</t>
  </si>
  <si>
    <t xml:space="preserve">      改造老菜地工程</t>
  </si>
  <si>
    <t xml:space="preserve">      技术培训与推广</t>
  </si>
  <si>
    <t xml:space="preserve">      其他新菜地开发建设基金支出</t>
  </si>
  <si>
    <t xml:space="preserve">    大中型水库库区基金支出</t>
  </si>
  <si>
    <t xml:space="preserve">    南水北调工程基金支出</t>
  </si>
  <si>
    <t xml:space="preserve">      偿还南水北调工程贷款本息</t>
  </si>
  <si>
    <t xml:space="preserve">    国家重大水利工程建设基金支出</t>
  </si>
  <si>
    <t xml:space="preserve">    水土保持补偿费安排的支出</t>
  </si>
  <si>
    <t xml:space="preserve">      综合治理和生态修复</t>
  </si>
  <si>
    <t xml:space="preserve">      预防保护和监督管理</t>
  </si>
  <si>
    <t xml:space="preserve">      其他水土保持补偿费安排的支出</t>
  </si>
  <si>
    <t xml:space="preserve">      铁路资产变现收入安排的支出</t>
  </si>
  <si>
    <t xml:space="preserve">      民航科教和信息</t>
  </si>
  <si>
    <t xml:space="preserve">      无线电频率占用费安排的支出</t>
  </si>
  <si>
    <t xml:space="preserve">    散装水泥专项资金支出</t>
  </si>
  <si>
    <t xml:space="preserve">      建设专用设施</t>
  </si>
  <si>
    <t xml:space="preserve">      专用设备购置和维修</t>
  </si>
  <si>
    <t xml:space="preserve">      技术研发与推广</t>
  </si>
  <si>
    <t xml:space="preserve">      宣传</t>
  </si>
  <si>
    <t xml:space="preserve">      其他散装水泥专项资金支出</t>
  </si>
  <si>
    <t xml:space="preserve">    新型墙体材料专项基金支出</t>
  </si>
  <si>
    <t xml:space="preserve">      技改贴息和补助</t>
  </si>
  <si>
    <t xml:space="preserve">      示范项目补贴</t>
  </si>
  <si>
    <t xml:space="preserve">      宣传和培训</t>
  </si>
  <si>
    <t xml:space="preserve">      其他新型墙体材料专项基金支出</t>
  </si>
  <si>
    <t xml:space="preserve">    电力改革预留资产变现收入安排的支出</t>
  </si>
  <si>
    <t xml:space="preserve">      920万千瓦变现资产支出</t>
  </si>
  <si>
    <t xml:space="preserve">      647万千瓦变现资产支出</t>
  </si>
  <si>
    <t>地方政府专项债务发行费用支出</t>
  </si>
  <si>
    <t xml:space="preserve">    其他政府性基金支出</t>
  </si>
  <si>
    <t xml:space="preserve">    烟草企业上缴专项收入安排的支出</t>
  </si>
  <si>
    <t xml:space="preserve">  地方政府专项债务支出</t>
  </si>
  <si>
    <t xml:space="preserve">    教育专项债务支出</t>
  </si>
  <si>
    <t xml:space="preserve">    文化体育与传媒专项债务支出</t>
  </si>
  <si>
    <t xml:space="preserve">    社会保障和就业专项债务支出</t>
  </si>
  <si>
    <t xml:space="preserve">    医疗卫生与计划生育专项债务支出</t>
  </si>
  <si>
    <t xml:space="preserve">    节能环保专项债务支出</t>
  </si>
  <si>
    <t xml:space="preserve">    城乡社区专项债务支出</t>
  </si>
  <si>
    <t xml:space="preserve">    农林水专项债务支出</t>
  </si>
  <si>
    <t xml:space="preserve">    交通运输专项债务支出</t>
  </si>
  <si>
    <t xml:space="preserve">    商业服务业专项债务支出</t>
  </si>
  <si>
    <t xml:space="preserve">    住房保障专项债务支出</t>
  </si>
  <si>
    <t xml:space="preserve">    其他专项债务支出</t>
  </si>
  <si>
    <t xml:space="preserve">    国有资本经营预算支出</t>
  </si>
  <si>
    <t xml:space="preserve">      公益性设施投资补助支出</t>
  </si>
  <si>
    <t xml:space="preserve">      战略性产业发展支出</t>
  </si>
  <si>
    <t xml:space="preserve">      改革成本支出</t>
  </si>
  <si>
    <t xml:space="preserve">    国有资本经营预算支出合计</t>
  </si>
  <si>
    <t xml:space="preserve">  转移性支出</t>
  </si>
  <si>
    <t xml:space="preserve">      国有资本经营预算调出资金</t>
  </si>
  <si>
    <t>债务还本支出合计</t>
  </si>
  <si>
    <t xml:space="preserve">       国内债务还本</t>
  </si>
  <si>
    <t xml:space="preserve">       向外国政府借款还本</t>
  </si>
  <si>
    <t xml:space="preserve">       向国际组织借款还本</t>
  </si>
  <si>
    <t xml:space="preserve">       中央其他国外借款还本</t>
  </si>
  <si>
    <t xml:space="preserve">       地方向国外借款还本</t>
  </si>
  <si>
    <t xml:space="preserve">       地方政府债券还本</t>
  </si>
  <si>
    <t xml:space="preserve">       中央境外发行主权债券还本</t>
  </si>
  <si>
    <r>
      <rPr>
        <sz val="20"/>
        <color indexed="8"/>
        <rFont val="华文中宋"/>
        <charset val="134"/>
      </rPr>
      <t>2015年截至</t>
    </r>
    <r>
      <rPr>
        <sz val="20"/>
        <color indexed="8"/>
        <rFont val="华文中宋"/>
        <charset val="134"/>
      </rPr>
      <t>12</t>
    </r>
    <r>
      <rPr>
        <sz val="20"/>
        <color indexed="8"/>
        <rFont val="华文中宋"/>
        <charset val="134"/>
      </rPr>
      <t>月地方财政收入分地区月报表</t>
    </r>
  </si>
  <si>
    <t>滇中本级</t>
  </si>
  <si>
    <t>大板桥</t>
  </si>
  <si>
    <t>安宁</t>
  </si>
  <si>
    <t>嵩明</t>
  </si>
  <si>
    <t>10101</t>
  </si>
  <si>
    <t xml:space="preserve">    国内增值税（含改征增值税）</t>
  </si>
  <si>
    <t>1010101</t>
  </si>
  <si>
    <t xml:space="preserve">  　      福利企业增值税退税</t>
  </si>
  <si>
    <t xml:space="preserve"> 　      其他各项增值税退税</t>
  </si>
  <si>
    <t xml:space="preserve">          其中：中国铁路总公司改征增值税待分配收入</t>
  </si>
  <si>
    <t xml:space="preserve">                免抵调增改征增值税</t>
  </si>
  <si>
    <t>101B</t>
  </si>
  <si>
    <t>101C</t>
  </si>
  <si>
    <t>101C01</t>
  </si>
  <si>
    <t xml:space="preserve">      出口退增值税（含改征增值税出口退税）</t>
  </si>
  <si>
    <t xml:space="preserve">    营业税</t>
  </si>
  <si>
    <t xml:space="preserve">      铁路运输企业营业税</t>
  </si>
  <si>
    <t xml:space="preserve">      金融保险业营业税(中央)</t>
  </si>
  <si>
    <t xml:space="preserve">      金融保险业营业税(地方)</t>
  </si>
  <si>
    <t xml:space="preserve">      一般营业税</t>
  </si>
  <si>
    <t xml:space="preserve">      铁路建设基金营业税</t>
  </si>
  <si>
    <t xml:space="preserve">      中国铁路总公司集中缴纳的铁路运输企业营业税待分配收入</t>
  </si>
  <si>
    <t xml:space="preserve">      营业税税款滞纳金、罚款收入</t>
  </si>
  <si>
    <t xml:space="preserve">      营业税退税</t>
  </si>
  <si>
    <t>10104A1</t>
  </si>
  <si>
    <t>10105A1</t>
  </si>
  <si>
    <t xml:space="preserve">     国有工业企业所得税退税</t>
  </si>
  <si>
    <t xml:space="preserve">      国有铁道企业所得税退税</t>
  </si>
  <si>
    <t xml:space="preserve">      国有交通企业所得税退税</t>
  </si>
  <si>
    <t xml:space="preserve">      国有邮政企业所得税退税</t>
  </si>
  <si>
    <t xml:space="preserve">      国有民航企业所得税退税</t>
  </si>
  <si>
    <t xml:space="preserve">      海洋石油天然气企业所得税退税</t>
  </si>
  <si>
    <t xml:space="preserve">      国有外贸企业所得税退税</t>
  </si>
  <si>
    <t xml:space="preserve">      国有银行所得税退税</t>
  </si>
  <si>
    <t xml:space="preserve">      国有非银行金融企业所得税退税</t>
  </si>
  <si>
    <t xml:space="preserve">      国有保险企业所得税退税</t>
  </si>
  <si>
    <t xml:space="preserve">      国有文教企业所得税退税</t>
  </si>
  <si>
    <t xml:space="preserve">      国有水产企业所得税退税</t>
  </si>
  <si>
    <t xml:space="preserve">      国有森林工业企业所得税退税</t>
  </si>
  <si>
    <t xml:space="preserve">      国有电信企业所得税退税</t>
  </si>
  <si>
    <t xml:space="preserve">      其他国有企业所得税退税</t>
  </si>
  <si>
    <t xml:space="preserve">      集体企业所得税退税</t>
  </si>
  <si>
    <t xml:space="preserve">      股份制企业所得税退税</t>
  </si>
  <si>
    <t xml:space="preserve">      联营企业所得税退税</t>
  </si>
  <si>
    <t xml:space="preserve">      私营企业所得税退税</t>
  </si>
  <si>
    <t xml:space="preserve">      跨省市总分机构企业所得税退税</t>
  </si>
  <si>
    <t xml:space="preserve">      跨市县总分机构企业所得税退税</t>
  </si>
  <si>
    <t xml:space="preserve">      其他企业所得税退税</t>
  </si>
  <si>
    <t>10106</t>
  </si>
  <si>
    <t xml:space="preserve">         其中：储蓄存款利息所得税</t>
  </si>
  <si>
    <t xml:space="preserve">      排污费收入</t>
  </si>
  <si>
    <t xml:space="preserve">          其中：三峡电站水资源费收入</t>
  </si>
  <si>
    <t xml:space="preserve">  　　    其中：成品油价格和税费改革教育费附加收入划出</t>
  </si>
  <si>
    <t xml:space="preserve">  　　         成品油价格和税费改革教育费附加收入划入</t>
  </si>
  <si>
    <t xml:space="preserve">  　　         中国铁路总公司集中缴纳的铁路运输企业教育费附加待分配收入</t>
  </si>
  <si>
    <t xml:space="preserve">      草原植被恢复费收入</t>
  </si>
  <si>
    <t xml:space="preserve">          探矿权、采矿权价款收入</t>
  </si>
  <si>
    <t xml:space="preserve">      育林基金收入</t>
  </si>
  <si>
    <t xml:space="preserve">            其中：坝区耕地质量补偿费</t>
  </si>
  <si>
    <t>　 　 　 　 　 　 矿业权出让金收入</t>
  </si>
  <si>
    <t xml:space="preserve">                 矿产资源有偿使用费</t>
  </si>
  <si>
    <t xml:space="preserve">      工商行政事业性收费收入</t>
  </si>
  <si>
    <t xml:space="preserve">      人口和计划生育行政事业性收费收入</t>
  </si>
  <si>
    <t xml:space="preserve">      质量监督检验检疫行政事业性收费收入</t>
  </si>
  <si>
    <t xml:space="preserve">      国土资源行政事业性收费收入</t>
  </si>
  <si>
    <t xml:space="preserve">      环保行政事业性收费收入</t>
  </si>
  <si>
    <t xml:space="preserve">        其中：船舶港务费</t>
  </si>
  <si>
    <t xml:space="preserve">             长江口航道维护费</t>
  </si>
  <si>
    <t xml:space="preserve">      卫生行政事业性收费收入</t>
  </si>
  <si>
    <t>1030499</t>
  </si>
  <si>
    <t xml:space="preserve">        工商罚没收入</t>
  </si>
  <si>
    <t xml:space="preserve">        技术监督罚没收入</t>
  </si>
  <si>
    <t xml:space="preserve">        食品药品监督罚没收入</t>
  </si>
  <si>
    <t>103050199</t>
  </si>
  <si>
    <t xml:space="preserve">       其他各项一般罚没收入</t>
  </si>
  <si>
    <t xml:space="preserve">          财政专户存款利息收入 </t>
  </si>
  <si>
    <t xml:space="preserve">      捐赠收入</t>
  </si>
  <si>
    <t xml:space="preserve">          国外捐赠收入</t>
  </si>
  <si>
    <t xml:space="preserve">          国内捐赠收入</t>
  </si>
  <si>
    <t xml:space="preserve">      动用国储棉、糖、油上交财政收入</t>
  </si>
  <si>
    <t xml:space="preserve">      动用国家储备粮油上交差价收入</t>
  </si>
  <si>
    <t xml:space="preserve">      国际赠款有偿使用费收入</t>
  </si>
  <si>
    <t xml:space="preserve">      石油特别收益金专项收入(项)</t>
  </si>
  <si>
    <t xml:space="preserve">          石油特别收益金专项收入(目)</t>
  </si>
  <si>
    <t xml:space="preserve">      动用国储盐上交财政收入</t>
  </si>
  <si>
    <t xml:space="preserve">     散装水泥专项资金收入</t>
  </si>
  <si>
    <t xml:space="preserve">     新型墙体材料专项基金收入</t>
  </si>
  <si>
    <t xml:space="preserve">     新菜地开发建设基金收入</t>
  </si>
  <si>
    <t xml:space="preserve">     新增建设用地土地有偿使用费收入</t>
  </si>
  <si>
    <t xml:space="preserve">     南水北调工程基金收入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</si>
  <si>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</si>
  <si>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</si>
  <si>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</si>
  <si>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</si>
  <si>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</si>
  <si>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</si>
  <si>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城市公用事业附加收入</t>
  </si>
  <si>
    <t xml:space="preserve">     铁路资产变现收入</t>
  </si>
  <si>
    <t xml:space="preserve">     电力改革预留资产变现收入</t>
  </si>
  <si>
    <t xml:space="preserve">     无线电频率占用费</t>
  </si>
  <si>
    <t xml:space="preserve">     水土保持补偿费收入</t>
  </si>
  <si>
    <t xml:space="preserve">     烟草企业上缴专项收入</t>
  </si>
  <si>
    <t xml:space="preserve">     地方政府专项债务偿债调入收入(初定科目,正式发文后按文件要求填列)</t>
  </si>
  <si>
    <t xml:space="preserve">  其他收入</t>
  </si>
  <si>
    <t xml:space="preserve">     金融企业利润收入</t>
  </si>
  <si>
    <t xml:space="preserve">     其他国有股减持收入</t>
  </si>
  <si>
    <t xml:space="preserve">     金融类企业国有股减持收入</t>
  </si>
  <si>
    <t>债务收入合计</t>
  </si>
  <si>
    <t xml:space="preserve">     国内债务收入</t>
  </si>
  <si>
    <t xml:space="preserve">       国债发行收入</t>
  </si>
  <si>
    <t xml:space="preserve">       地方政府债券收入</t>
  </si>
  <si>
    <t xml:space="preserve">     国外债务收入</t>
  </si>
  <si>
    <t xml:space="preserve">       向外国政府借款收入</t>
  </si>
  <si>
    <t xml:space="preserve">       向国际组织借款收入</t>
  </si>
  <si>
    <t xml:space="preserve">       其他国外借款收入</t>
  </si>
  <si>
    <t xml:space="preserve">       地方向国外借款收入</t>
  </si>
  <si>
    <t>外贸企业出口退税(中央)</t>
  </si>
  <si>
    <t>云南省2016年地方财政收入月报过录表</t>
  </si>
  <si>
    <t>省级小计</t>
  </si>
  <si>
    <t>省级</t>
  </si>
  <si>
    <t>滇中新区本级</t>
  </si>
  <si>
    <t>地州小计</t>
  </si>
  <si>
    <t>昆明</t>
  </si>
  <si>
    <t>昭通</t>
  </si>
  <si>
    <t>曲靖</t>
  </si>
  <si>
    <t>玉溪</t>
  </si>
  <si>
    <t>红河</t>
  </si>
  <si>
    <t>文山</t>
  </si>
  <si>
    <t>普洱</t>
  </si>
  <si>
    <t>版纳</t>
  </si>
  <si>
    <t>楚雄</t>
  </si>
  <si>
    <t>大理</t>
  </si>
  <si>
    <t>保山</t>
  </si>
  <si>
    <t>德宏</t>
  </si>
  <si>
    <t>丽江</t>
  </si>
  <si>
    <t>怒江</t>
  </si>
  <si>
    <t>迪庆</t>
  </si>
  <si>
    <t>临沧</t>
  </si>
  <si>
    <t xml:space="preserve">                改征增值税国内退税</t>
  </si>
  <si>
    <t xml:space="preserve">  政府性基金收入合计</t>
  </si>
  <si>
    <t xml:space="preserve">        中央政府其他外国借款收入</t>
  </si>
  <si>
    <t xml:space="preserve">        散装水泥专项资金债务收入</t>
  </si>
  <si>
    <t xml:space="preserve">        新型墙体材料专项基金债务收入</t>
  </si>
  <si>
    <t xml:space="preserve">        新菜地开发建设基金债务收入</t>
  </si>
  <si>
    <t xml:space="preserve">        新增建设用地土地有偿使用费债务收入</t>
  </si>
  <si>
    <t xml:space="preserve">        南水北调工程基金债务收入</t>
  </si>
  <si>
    <t xml:space="preserve">        城市公用事业附加债务收入</t>
  </si>
  <si>
    <t xml:space="preserve">        彩票公益金债务收入</t>
  </si>
  <si>
    <t>附表：(填报说明另发)</t>
  </si>
  <si>
    <t>101010162</t>
  </si>
  <si>
    <t>营改增试点国内增值税划出</t>
  </si>
  <si>
    <t>101010163</t>
  </si>
  <si>
    <t>营改增试点国内增值税划入</t>
  </si>
  <si>
    <t>101010462</t>
  </si>
  <si>
    <t>营改增试点改征增值税划出</t>
  </si>
  <si>
    <t>101010463</t>
  </si>
  <si>
    <t>营改增试点改征增值税划入</t>
  </si>
  <si>
    <t>1010330</t>
  </si>
  <si>
    <t>营业税划出</t>
  </si>
  <si>
    <t>1010331</t>
  </si>
  <si>
    <t>营业税划入</t>
  </si>
  <si>
    <t>101010164</t>
  </si>
  <si>
    <t>营改增试点国内增值税划出(地方)</t>
  </si>
  <si>
    <t>101010165</t>
  </si>
  <si>
    <t>营改增试点国内增值税划入(地方)</t>
  </si>
  <si>
    <t>101010464</t>
  </si>
  <si>
    <t>营改增试点改征增值税划出(地方)</t>
  </si>
  <si>
    <t>101010465</t>
  </si>
  <si>
    <t>营改增试点改征增值税划入(地方)</t>
  </si>
  <si>
    <t>1010332</t>
  </si>
  <si>
    <t>营业税划出(地方)</t>
  </si>
  <si>
    <t>1010333</t>
  </si>
  <si>
    <t>营业税划入(地方)</t>
  </si>
  <si>
    <t>云南省2016年地方财政支出月报过录表</t>
  </si>
  <si>
    <t xml:space="preserve">    其他外交支出(款)</t>
  </si>
  <si>
    <t xml:space="preserve">    海警</t>
  </si>
  <si>
    <t xml:space="preserve">      公安现役基本支出</t>
  </si>
  <si>
    <t xml:space="preserve">      一般管理事务</t>
  </si>
  <si>
    <t xml:space="preserve">      维权执法业务</t>
  </si>
  <si>
    <t xml:space="preserve">      装备建设和运行维护</t>
  </si>
  <si>
    <t xml:space="preserve">      信息化建设及运行维护</t>
  </si>
  <si>
    <t xml:space="preserve">      基础设施建设及维护</t>
  </si>
  <si>
    <t xml:space="preserve">      其他海警支出</t>
  </si>
  <si>
    <t xml:space="preserve">    新闻出版广播影视</t>
  </si>
  <si>
    <t xml:space="preserve">      其他新闻出版广播影视支出</t>
  </si>
  <si>
    <t xml:space="preserve">    已垦草原退耕还草(款)</t>
  </si>
  <si>
    <t xml:space="preserve">      已垦草原退耕还草(项)</t>
  </si>
  <si>
    <t xml:space="preserve">    能源节约利用(款)</t>
  </si>
  <si>
    <t xml:space="preserve">      能源节能利用(项)</t>
  </si>
  <si>
    <t xml:space="preserve">    可再生能源(款)</t>
  </si>
  <si>
    <t xml:space="preserve">    循环经济(款)</t>
  </si>
  <si>
    <t xml:space="preserve">       循环经济(项)</t>
  </si>
  <si>
    <t xml:space="preserve">    其他节能环保支出(款)</t>
  </si>
  <si>
    <t xml:space="preserve">      其他节能环保支出(项)</t>
  </si>
  <si>
    <t xml:space="preserve">    城乡社区规划与管理(款)</t>
  </si>
  <si>
    <t xml:space="preserve">      城乡社区规划与管理(项)</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</si>
  <si>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</si>
  <si>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</si>
  <si>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</si>
  <si>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</si>
  <si>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</si>
  <si>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</si>
  <si>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 xml:space="preserve">      补充小额担保贷款基金</t>
  </si>
  <si>
    <t xml:space="preserve">    其他交通运输支出(款)</t>
  </si>
  <si>
    <t xml:space="preserve">      其他交通运输支出(项)</t>
  </si>
  <si>
    <t xml:space="preserve">      其他国土海洋气象等支出</t>
  </si>
  <si>
    <t xml:space="preserve">      中央政府境外发行主权债券付息支出</t>
  </si>
  <si>
    <t xml:space="preserve">      中央政府向外国政府借款付息支出</t>
  </si>
  <si>
    <t xml:space="preserve">      中央政府向国际组织借款付息支出</t>
  </si>
  <si>
    <t xml:space="preserve">      中央政府其他国外借款付息支出</t>
  </si>
  <si>
    <t xml:space="preserve">    国家电影事业发展专项资金及对应专项债务收入安排的支出</t>
  </si>
  <si>
    <t xml:space="preserve">    小型水库移民扶助基金及对应专项债务收入安排的支出</t>
  </si>
  <si>
    <t xml:space="preserve">    城市公用事业附加及对应专项债务收入安排的支出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</si>
  <si>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</si>
  <si>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</si>
  <si>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</si>
  <si>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污水处理费及对应专项债务收入安排的支出</t>
  </si>
  <si>
    <t xml:space="preserve">    新菜地开发建设基金及对应专项债务收入支出</t>
  </si>
  <si>
    <t xml:space="preserve">    大中型水库库区基金及对应专项债务收入安排的支出</t>
  </si>
  <si>
    <t xml:space="preserve">    南水北调工程基金及对应专项债务收入安排的支出</t>
  </si>
  <si>
    <t xml:space="preserve">    国家重大水利工程建设基金及对应专项债务收入安排的支出</t>
  </si>
  <si>
    <t xml:space="preserve">    海南省高等级公路车辆通行附加费及对应专项债务收入安排的支出</t>
  </si>
  <si>
    <t xml:space="preserve">    车辆通行费及对应专项债务收入安排的支出</t>
  </si>
  <si>
    <t xml:space="preserve">    港口建设费及对应专项债务收入安排的支出</t>
  </si>
  <si>
    <t xml:space="preserve">    散装水泥专项资金及对应专项债务收入安排的支出</t>
  </si>
  <si>
    <t xml:space="preserve">    新型墙体材料专项基金及对应专项债务收入安排的支出</t>
  </si>
  <si>
    <t xml:space="preserve">    彩票公益金及对应专项债务收入安排的支出</t>
  </si>
  <si>
    <t xml:space="preserve">      散装水泥专项资金债务付息支出</t>
  </si>
  <si>
    <t xml:space="preserve">      新型墙体材料专项基金债务付息支出</t>
  </si>
  <si>
    <t xml:space="preserve">      新菜地开发建设基金债务付息支出</t>
  </si>
  <si>
    <t xml:space="preserve">      新增建设用地土地有偿使用费债务付息支出</t>
  </si>
  <si>
    <t xml:space="preserve">      南水北调工程基金债务付息支出</t>
  </si>
  <si>
    <t xml:space="preserve">      城市公用事业附加债务付息支出</t>
  </si>
  <si>
    <t xml:space="preserve">      彩票公益金债务付息支出</t>
  </si>
  <si>
    <t xml:space="preserve">      散装水泥专项资金债务发行费用支出</t>
  </si>
  <si>
    <t xml:space="preserve">      新型墙体材料专项基金债务发行费用支出</t>
  </si>
  <si>
    <t xml:space="preserve">      新菜地开发建设基金债务发行费用支出</t>
  </si>
  <si>
    <t xml:space="preserve">      新增建设用地土地有偿使用费债务发行费用支出</t>
  </si>
  <si>
    <t xml:space="preserve">      南水北调工程基金债务发行费用支出</t>
  </si>
  <si>
    <t xml:space="preserve">      城市公用事业附加债务发行费用支出</t>
  </si>
  <si>
    <t xml:space="preserve">      彩票公益金债务发行费用支出</t>
  </si>
  <si>
    <t xml:space="preserve">      中央政府境外发行主权债务还本支出</t>
  </si>
  <si>
    <t xml:space="preserve">      中央政府向外国政府借款还本支出</t>
  </si>
  <si>
    <t xml:space="preserve">      中央政府向国际组织借款还本支出</t>
  </si>
  <si>
    <t xml:space="preserve">      中央政府其他国外借款还本支出</t>
  </si>
  <si>
    <t xml:space="preserve">      散装水泥专项资金债务还本支出</t>
  </si>
  <si>
    <t xml:space="preserve">      新型墙体材料专项基金债务还本支出</t>
  </si>
  <si>
    <t xml:space="preserve">      新菜地开发建设基金债务还本支出</t>
  </si>
  <si>
    <t xml:space="preserve">      新增建设用地土地有偿使用费债务还本支出</t>
  </si>
  <si>
    <t xml:space="preserve">      南水北调工程基金债务还本支出</t>
  </si>
  <si>
    <t xml:space="preserve">      城市公用事业附加债务还本支出</t>
  </si>
  <si>
    <t xml:space="preserve">      彩票公益金债务还本支出</t>
  </si>
</sst>
</file>

<file path=xl/styles.xml><?xml version="1.0" encoding="utf-8"?>
<styleSheet xmlns="http://schemas.openxmlformats.org/spreadsheetml/2006/main">
  <numFmts count="41">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00_ "/>
    <numFmt numFmtId="177" formatCode="yy\.mm\.dd"/>
    <numFmt numFmtId="178" formatCode="\$#,##0;\(\$#,##0\)"/>
    <numFmt numFmtId="179" formatCode="&quot;$&quot;\ #,##0.00_-;[Red]&quot;$&quot;\ #,##0.00\-"/>
    <numFmt numFmtId="180" formatCode="#,##0.00_ "/>
    <numFmt numFmtId="181" formatCode="0.0%"/>
    <numFmt numFmtId="182" formatCode="#,##0.00_);[Red]\(#,##0.00\)"/>
    <numFmt numFmtId="183" formatCode="_(&quot;$&quot;* #,##0.00_);_(&quot;$&quot;* \(#,##0.00\);_(&quot;$&quot;* &quot;-&quot;??_);_(@_)"/>
    <numFmt numFmtId="184" formatCode="_(* #,##0.00_);_(* \(#,##0.00\);_(* &quot;-&quot;??_);_(@_)"/>
    <numFmt numFmtId="185" formatCode="_(&quot;$&quot;* #,##0_);_(&quot;$&quot;* \(#,##0\);_(&quot;$&quot;* &quot;-&quot;_);_(@_)"/>
    <numFmt numFmtId="186" formatCode="_-&quot;$&quot;\ * #,##0_-;_-&quot;$&quot;\ * #,##0\-;_-&quot;$&quot;\ * &quot;-&quot;_-;_-@_-"/>
    <numFmt numFmtId="187" formatCode="&quot;$&quot;\ #,##0_-;[Red]&quot;$&quot;\ #,##0\-"/>
    <numFmt numFmtId="188" formatCode="&quot;$&quot;#,##0.00_);[Red]\(&quot;$&quot;#,##0.00\)"/>
    <numFmt numFmtId="189" formatCode="_-* #,##0_-;\-* #,##0_-;_-* &quot;-&quot;_-;_-@_-"/>
    <numFmt numFmtId="190" formatCode="#,##0;\(#,##0\)"/>
    <numFmt numFmtId="191" formatCode="0&quot;月&quot;"/>
    <numFmt numFmtId="192" formatCode="_-* #,##0.00_-;\-* #,##0.00_-;_-* &quot;-&quot;??_-;_-@_-"/>
    <numFmt numFmtId="193" formatCode="_(* #,##0_);_(* \(#,##0\);_(* &quot;-&quot;_);_(@_)"/>
    <numFmt numFmtId="194" formatCode="_-&quot;$&quot;\ * #,##0.00_-;_-&quot;$&quot;\ * #,##0.00\-;_-&quot;$&quot;\ * &quot;-&quot;??_-;_-@_-"/>
    <numFmt numFmtId="195" formatCode="#,##0_ ;[Red]\-#,##0\ "/>
    <numFmt numFmtId="196" formatCode="#,##0_ "/>
    <numFmt numFmtId="197" formatCode="\$#,##0.00;\(\$#,##0.00\)"/>
    <numFmt numFmtId="198" formatCode="#,##0_);[Red]\(#,##0\)"/>
    <numFmt numFmtId="199" formatCode="#,##0.0_);\(#,##0.0\)"/>
    <numFmt numFmtId="200" formatCode="0.0"/>
    <numFmt numFmtId="201" formatCode="&quot;$&quot;#,##0_);[Red]\(&quot;$&quot;#,##0\)"/>
    <numFmt numFmtId="202" formatCode="#\ ??/??"/>
    <numFmt numFmtId="203" formatCode="_ \¥* #,##0.00_ ;_ \¥* \-#,##0.00_ ;_ \¥* &quot;-&quot;??_ ;_ @_ "/>
    <numFmt numFmtId="204" formatCode="0.00_);[Red]\(0.00\)"/>
    <numFmt numFmtId="205" formatCode="0_ "/>
    <numFmt numFmtId="206" formatCode="[DBNum1][$-804]General"/>
    <numFmt numFmtId="207" formatCode="_ * #,##0.0_ ;_ * \-#,##0.0_ ;_ * &quot;-&quot;??_ ;_ @_ "/>
    <numFmt numFmtId="208" formatCode="_ * #,##0_ ;_ * \-#,##0_ ;_ * &quot;-&quot;??_ ;_ @_ "/>
    <numFmt numFmtId="209" formatCode="_ \¥* #,##0.00_ ;_ \¥* \-#,##0.00_ ;_ \¥* \-??_ ;_ @_ "/>
    <numFmt numFmtId="210" formatCode="_(* #,##0_);_(* \(#,##0\);_(* &quot;-&quot;??_);_(@_)"/>
    <numFmt numFmtId="211" formatCode="#,##0_);\(#,##0\)"/>
    <numFmt numFmtId="212" formatCode="[DBNum1][$-804]yyyy&quot;年&quot;m&quot;月&quot;;@"/>
  </numFmts>
  <fonts count="143">
    <font>
      <sz val="11"/>
      <color indexed="8"/>
      <name val="宋体"/>
      <charset val="134"/>
    </font>
    <font>
      <sz val="12"/>
      <name val="宋体"/>
      <charset val="134"/>
    </font>
    <font>
      <b/>
      <sz val="22"/>
      <color indexed="10"/>
      <name val="黑体"/>
      <charset val="134"/>
    </font>
    <font>
      <sz val="10"/>
      <color indexed="10"/>
      <name val="黑体"/>
      <charset val="134"/>
    </font>
    <font>
      <b/>
      <sz val="10"/>
      <name val="黑体"/>
      <charset val="134"/>
    </font>
    <font>
      <sz val="10"/>
      <name val="宋体"/>
      <charset val="134"/>
    </font>
    <font>
      <b/>
      <sz val="10"/>
      <name val="宋体"/>
      <charset val="134"/>
    </font>
    <font>
      <sz val="10"/>
      <name val="黑体"/>
      <charset val="134"/>
    </font>
    <font>
      <b/>
      <sz val="10"/>
      <color indexed="10"/>
      <name val="黑体"/>
      <charset val="134"/>
    </font>
    <font>
      <sz val="9"/>
      <name val="宋体"/>
      <charset val="134"/>
    </font>
    <font>
      <sz val="10"/>
      <color indexed="8"/>
      <name val="黑体"/>
      <charset val="134"/>
    </font>
    <font>
      <sz val="10"/>
      <color indexed="10"/>
      <name val="宋体"/>
      <charset val="134"/>
    </font>
    <font>
      <b/>
      <sz val="10"/>
      <color indexed="10"/>
      <name val="宋体"/>
      <charset val="134"/>
    </font>
    <font>
      <sz val="12"/>
      <color indexed="8"/>
      <name val="黑体"/>
      <charset val="134"/>
    </font>
    <font>
      <sz val="20"/>
      <color indexed="8"/>
      <name val="华文中宋"/>
      <charset val="134"/>
    </font>
    <font>
      <b/>
      <sz val="12"/>
      <name val="宋体"/>
      <charset val="134"/>
    </font>
    <font>
      <sz val="11"/>
      <color theme="1"/>
      <name val="宋体"/>
      <charset val="134"/>
      <scheme val="minor"/>
    </font>
    <font>
      <sz val="11"/>
      <color rgb="FFFF0000"/>
      <name val="宋体"/>
      <charset val="134"/>
      <scheme val="minor"/>
    </font>
    <font>
      <b/>
      <sz val="12"/>
      <color theme="1"/>
      <name val="宋体"/>
      <charset val="134"/>
      <scheme val="minor"/>
    </font>
    <font>
      <b/>
      <sz val="12"/>
      <color rgb="FFFF0000"/>
      <name val="宋体"/>
      <charset val="134"/>
      <scheme val="minor"/>
    </font>
    <font>
      <sz val="12"/>
      <color rgb="FFFF0000"/>
      <name val="宋体"/>
      <charset val="134"/>
    </font>
    <font>
      <b/>
      <sz val="11"/>
      <color theme="1"/>
      <name val="宋体"/>
      <charset val="134"/>
      <scheme val="minor"/>
    </font>
    <font>
      <b/>
      <sz val="11"/>
      <color rgb="FFFF0000"/>
      <name val="宋体"/>
      <charset val="134"/>
      <scheme val="minor"/>
    </font>
    <font>
      <sz val="14"/>
      <color theme="1"/>
      <name val="方正小标宋_GBK"/>
      <charset val="134"/>
    </font>
    <font>
      <sz val="14"/>
      <color rgb="FFFF0000"/>
      <name val="方正小标宋_GBK"/>
      <charset val="134"/>
    </font>
    <font>
      <b/>
      <sz val="11"/>
      <name val="宋体"/>
      <charset val="134"/>
      <scheme val="minor"/>
    </font>
    <font>
      <b/>
      <sz val="11"/>
      <name val="宋体"/>
      <charset val="134"/>
    </font>
    <font>
      <sz val="11"/>
      <name val="宋体"/>
      <charset val="134"/>
      <scheme val="minor"/>
    </font>
    <font>
      <sz val="18"/>
      <color theme="1"/>
      <name val="方正小标宋_GBK"/>
      <charset val="134"/>
    </font>
    <font>
      <sz val="18"/>
      <color rgb="FFFF0000"/>
      <name val="方正小标宋_GBK"/>
      <charset val="134"/>
    </font>
    <font>
      <sz val="11"/>
      <color rgb="FF000000"/>
      <name val="宋体"/>
      <charset val="134"/>
    </font>
    <font>
      <sz val="18"/>
      <name val="方正小标宋_GBK"/>
      <charset val="134"/>
    </font>
    <font>
      <sz val="11"/>
      <color theme="1"/>
      <name val="宋体"/>
      <charset val="134"/>
      <scheme val="major"/>
    </font>
    <font>
      <sz val="12"/>
      <name val="宋体"/>
      <charset val="134"/>
      <scheme val="major"/>
    </font>
    <font>
      <b/>
      <sz val="11"/>
      <color theme="1"/>
      <name val="宋体"/>
      <charset val="134"/>
      <scheme val="major"/>
    </font>
    <font>
      <b/>
      <sz val="11"/>
      <name val="宋体"/>
      <charset val="134"/>
      <scheme val="major"/>
    </font>
    <font>
      <b/>
      <sz val="12"/>
      <name val="宋体"/>
      <charset val="134"/>
      <scheme val="major"/>
    </font>
    <font>
      <sz val="11"/>
      <name val="宋体"/>
      <charset val="134"/>
      <scheme val="major"/>
    </font>
    <font>
      <sz val="12"/>
      <color theme="1"/>
      <name val="宋体"/>
      <charset val="134"/>
      <scheme val="major"/>
    </font>
    <font>
      <sz val="11"/>
      <name val="宋体"/>
      <charset val="134"/>
    </font>
    <font>
      <sz val="11"/>
      <color theme="1"/>
      <name val="宋体"/>
      <charset val="134"/>
    </font>
    <font>
      <b/>
      <sz val="11"/>
      <color theme="1"/>
      <name val="宋体"/>
      <charset val="134"/>
    </font>
    <font>
      <sz val="12"/>
      <color theme="1"/>
      <name val="宋体"/>
      <charset val="134"/>
    </font>
    <font>
      <sz val="12"/>
      <name val="MS Serif"/>
      <charset val="134"/>
    </font>
    <font>
      <sz val="11"/>
      <color theme="1"/>
      <name val="MS Serif"/>
      <charset val="134"/>
    </font>
    <font>
      <sz val="9"/>
      <color theme="1"/>
      <name val="宋体"/>
      <charset val="134"/>
    </font>
    <font>
      <sz val="11"/>
      <name val="MS Serif"/>
      <charset val="134"/>
    </font>
    <font>
      <sz val="12"/>
      <name val="Times New Roman"/>
      <charset val="134"/>
    </font>
    <font>
      <sz val="18"/>
      <color indexed="8"/>
      <name val="方正小标宋_GBK"/>
      <charset val="134"/>
    </font>
    <font>
      <b/>
      <sz val="11"/>
      <color indexed="8"/>
      <name val="宋体"/>
      <charset val="134"/>
    </font>
    <font>
      <sz val="11"/>
      <name val="方正小标宋_GBK"/>
      <charset val="134"/>
    </font>
    <font>
      <sz val="12"/>
      <name val="仿宋_GB2312"/>
      <charset val="134"/>
    </font>
    <font>
      <sz val="12"/>
      <color indexed="8"/>
      <name val="宋体"/>
      <charset val="134"/>
    </font>
    <font>
      <sz val="11"/>
      <color rgb="FFFF0000"/>
      <name val="宋体"/>
      <charset val="134"/>
    </font>
    <font>
      <b/>
      <sz val="16"/>
      <color indexed="8"/>
      <name val="宋体"/>
      <charset val="134"/>
    </font>
    <font>
      <b/>
      <sz val="16"/>
      <color rgb="FFFF0000"/>
      <name val="宋体"/>
      <charset val="134"/>
    </font>
    <font>
      <b/>
      <sz val="11"/>
      <color rgb="FFFF0000"/>
      <name val="宋体"/>
      <charset val="134"/>
    </font>
    <font>
      <b/>
      <sz val="12"/>
      <color rgb="FFFF0000"/>
      <name val="宋体"/>
      <charset val="134"/>
    </font>
    <font>
      <sz val="10"/>
      <name val="Arial"/>
      <charset val="134"/>
    </font>
    <font>
      <sz val="20"/>
      <name val="方正小标宋_GBK"/>
      <charset val="134"/>
    </font>
    <font>
      <sz val="9"/>
      <color rgb="FFFF0000"/>
      <name val="宋体"/>
      <charset val="134"/>
    </font>
    <font>
      <sz val="15"/>
      <name val="宋体"/>
      <charset val="134"/>
    </font>
    <font>
      <u/>
      <sz val="12"/>
      <color indexed="12"/>
      <name val="宋体"/>
      <charset val="134"/>
    </font>
    <font>
      <sz val="20"/>
      <name val="华文中宋"/>
      <charset val="134"/>
    </font>
    <font>
      <sz val="14"/>
      <name val="仿宋_GB2312"/>
      <charset val="134"/>
    </font>
    <font>
      <sz val="20"/>
      <name val="宋体"/>
      <charset val="134"/>
    </font>
    <font>
      <sz val="24"/>
      <name val="黑体"/>
      <charset val="134"/>
    </font>
    <font>
      <sz val="12"/>
      <name val="黑体"/>
      <charset val="134"/>
    </font>
    <font>
      <sz val="48"/>
      <name val="方正小标宋_GBK"/>
      <charset val="134"/>
    </font>
    <font>
      <sz val="30"/>
      <name val="方正小标宋简体"/>
      <charset val="134"/>
    </font>
    <font>
      <sz val="28"/>
      <name val="楷体_GB2312"/>
      <charset val="134"/>
    </font>
    <font>
      <sz val="28"/>
      <name val="宋体"/>
      <charset val="134"/>
    </font>
    <font>
      <sz val="11"/>
      <color theme="1"/>
      <name val="宋体"/>
      <charset val="0"/>
      <scheme val="minor"/>
    </font>
    <font>
      <b/>
      <sz val="11"/>
      <color rgb="FFFA7D00"/>
      <name val="宋体"/>
      <charset val="0"/>
      <scheme val="minor"/>
    </font>
    <font>
      <sz val="10"/>
      <name val="Geneva"/>
      <charset val="134"/>
    </font>
    <font>
      <sz val="8"/>
      <name val="Times New Roman"/>
      <charset val="134"/>
    </font>
    <font>
      <sz val="11"/>
      <color theme="0"/>
      <name val="宋体"/>
      <charset val="0"/>
      <scheme val="minor"/>
    </font>
    <font>
      <b/>
      <sz val="11"/>
      <color rgb="FF3F3F3F"/>
      <name val="宋体"/>
      <charset val="0"/>
      <scheme val="minor"/>
    </font>
    <font>
      <sz val="12"/>
      <color indexed="9"/>
      <name val="宋体"/>
      <charset val="134"/>
    </font>
    <font>
      <sz val="11"/>
      <color indexed="17"/>
      <name val="宋体"/>
      <charset val="134"/>
    </font>
    <font>
      <b/>
      <sz val="11"/>
      <color theme="3"/>
      <name val="宋体"/>
      <charset val="134"/>
      <scheme val="minor"/>
    </font>
    <font>
      <b/>
      <sz val="18"/>
      <color theme="3"/>
      <name val="宋体"/>
      <charset val="134"/>
      <scheme val="minor"/>
    </font>
    <font>
      <sz val="11"/>
      <color indexed="20"/>
      <name val="宋体"/>
      <charset val="134"/>
    </font>
    <font>
      <sz val="11"/>
      <color rgb="FF9C0006"/>
      <name val="宋体"/>
      <charset val="0"/>
      <scheme val="minor"/>
    </font>
    <font>
      <sz val="11"/>
      <color rgb="FF3F3F76"/>
      <name val="宋体"/>
      <charset val="0"/>
      <scheme val="minor"/>
    </font>
    <font>
      <b/>
      <sz val="11"/>
      <color indexed="56"/>
      <name val="宋体"/>
      <charset val="134"/>
    </font>
    <font>
      <sz val="10"/>
      <name val="楷体"/>
      <charset val="134"/>
    </font>
    <font>
      <b/>
      <sz val="13"/>
      <color theme="3"/>
      <name val="宋体"/>
      <charset val="134"/>
      <scheme val="minor"/>
    </font>
    <font>
      <b/>
      <sz val="11"/>
      <color theme="1"/>
      <name val="宋体"/>
      <charset val="0"/>
      <scheme val="minor"/>
    </font>
    <font>
      <sz val="11"/>
      <color rgb="FFFF0000"/>
      <name val="宋体"/>
      <charset val="0"/>
      <scheme val="minor"/>
    </font>
    <font>
      <sz val="11"/>
      <color rgb="FFFA7D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sz val="8"/>
      <name val="Arial"/>
      <charset val="134"/>
    </font>
    <font>
      <sz val="11"/>
      <color indexed="9"/>
      <name val="宋体"/>
      <charset val="134"/>
    </font>
    <font>
      <sz val="10"/>
      <name val="Helv"/>
      <charset val="134"/>
    </font>
    <font>
      <b/>
      <sz val="18"/>
      <color indexed="56"/>
      <name val="宋体"/>
      <charset val="134"/>
    </font>
    <font>
      <sz val="12"/>
      <color indexed="16"/>
      <name val="宋体"/>
      <charset val="134"/>
    </font>
    <font>
      <b/>
      <sz val="11"/>
      <color indexed="54"/>
      <name val="宋体"/>
      <charset val="134"/>
    </font>
    <font>
      <b/>
      <sz val="11"/>
      <color indexed="52"/>
      <name val="宋体"/>
      <charset val="134"/>
    </font>
    <font>
      <sz val="12"/>
      <color indexed="20"/>
      <name val="宋体"/>
      <charset val="134"/>
    </font>
    <font>
      <sz val="11"/>
      <color indexed="60"/>
      <name val="宋体"/>
      <charset val="134"/>
    </font>
    <font>
      <b/>
      <sz val="15"/>
      <color indexed="56"/>
      <name val="宋体"/>
      <charset val="134"/>
    </font>
    <font>
      <b/>
      <sz val="11"/>
      <color indexed="63"/>
      <name val="宋体"/>
      <charset val="134"/>
    </font>
    <font>
      <sz val="11"/>
      <color indexed="62"/>
      <name val="宋体"/>
      <charset val="134"/>
    </font>
    <font>
      <sz val="11"/>
      <color rgb="FF006100"/>
      <name val="宋体"/>
      <charset val="0"/>
      <scheme val="minor"/>
    </font>
    <font>
      <sz val="11"/>
      <color rgb="FF9C6500"/>
      <name val="宋体"/>
      <charset val="0"/>
      <scheme val="minor"/>
    </font>
    <font>
      <sz val="10"/>
      <name val="MS Sans Serif"/>
      <charset val="134"/>
    </font>
    <font>
      <b/>
      <sz val="13"/>
      <color indexed="56"/>
      <name val="宋体"/>
      <charset val="134"/>
    </font>
    <font>
      <sz val="12"/>
      <name val="Courier"/>
      <charset val="134"/>
    </font>
    <font>
      <b/>
      <sz val="10"/>
      <color indexed="9"/>
      <name val="宋体"/>
      <charset val="134"/>
    </font>
    <font>
      <b/>
      <sz val="12"/>
      <name val="Arial"/>
      <charset val="134"/>
    </font>
    <font>
      <sz val="10"/>
      <name val="仿宋_GB2312"/>
      <charset val="134"/>
    </font>
    <font>
      <sz val="10"/>
      <name val="Times New Roman"/>
      <charset val="134"/>
    </font>
    <font>
      <b/>
      <sz val="10"/>
      <name val="MS Sans Serif"/>
      <charset val="134"/>
    </font>
    <font>
      <b/>
      <sz val="9"/>
      <name val="Arial"/>
      <charset val="134"/>
    </font>
    <font>
      <b/>
      <sz val="13"/>
      <color indexed="54"/>
      <name val="宋体"/>
      <charset val="134"/>
    </font>
    <font>
      <sz val="12"/>
      <color indexed="9"/>
      <name val="Helv"/>
      <charset val="134"/>
    </font>
    <font>
      <i/>
      <sz val="11"/>
      <color indexed="23"/>
      <name val="宋体"/>
      <charset val="134"/>
    </font>
    <font>
      <sz val="10"/>
      <color indexed="8"/>
      <name val="MS Sans Serif"/>
      <charset val="134"/>
    </font>
    <font>
      <sz val="12"/>
      <name val="Helv"/>
      <charset val="134"/>
    </font>
    <font>
      <b/>
      <sz val="15"/>
      <color indexed="54"/>
      <name val="宋体"/>
      <charset val="134"/>
    </font>
    <font>
      <b/>
      <sz val="10"/>
      <name val="Tms Rmn"/>
      <charset val="134"/>
    </font>
    <font>
      <b/>
      <sz val="14"/>
      <name val="楷体"/>
      <charset val="134"/>
    </font>
    <font>
      <b/>
      <sz val="8"/>
      <color indexed="9"/>
      <name val="宋体"/>
      <charset val="134"/>
    </font>
    <font>
      <sz val="7"/>
      <name val="Small Fonts"/>
      <charset val="134"/>
    </font>
    <font>
      <sz val="10"/>
      <color theme="1"/>
      <name val="Arial"/>
      <charset val="134"/>
    </font>
    <font>
      <b/>
      <sz val="18"/>
      <color indexed="54"/>
      <name val="宋体"/>
      <charset val="134"/>
    </font>
    <font>
      <b/>
      <sz val="11"/>
      <color indexed="9"/>
      <name val="宋体"/>
      <charset val="134"/>
    </font>
    <font>
      <b/>
      <sz val="18"/>
      <color indexed="62"/>
      <name val="宋体"/>
      <charset val="134"/>
    </font>
    <font>
      <sz val="11"/>
      <color indexed="52"/>
      <name val="宋体"/>
      <charset val="134"/>
    </font>
    <font>
      <u/>
      <sz val="10"/>
      <color indexed="12"/>
      <name val="Times"/>
      <charset val="134"/>
    </font>
    <font>
      <u/>
      <sz val="11"/>
      <color indexed="52"/>
      <name val="宋体"/>
      <charset val="134"/>
    </font>
    <font>
      <u/>
      <sz val="11"/>
      <color rgb="FF0000FF"/>
      <name val="宋体"/>
      <charset val="134"/>
      <scheme val="minor"/>
    </font>
    <font>
      <b/>
      <sz val="10"/>
      <name val="Arial"/>
      <charset val="134"/>
    </font>
    <font>
      <sz val="12"/>
      <color indexed="17"/>
      <name val="宋体"/>
      <charset val="134"/>
    </font>
    <font>
      <u/>
      <sz val="12"/>
      <color indexed="36"/>
      <name val="宋体"/>
      <charset val="134"/>
    </font>
    <font>
      <sz val="11"/>
      <color indexed="10"/>
      <name val="宋体"/>
      <charset val="134"/>
    </font>
    <font>
      <b/>
      <sz val="12"/>
      <color indexed="8"/>
      <name val="宋体"/>
      <charset val="134"/>
    </font>
    <font>
      <sz val="9"/>
      <name val="宋体"/>
      <charset val="134"/>
    </font>
    <font>
      <b/>
      <sz val="9"/>
      <name val="宋体"/>
      <charset val="134"/>
    </font>
  </fonts>
  <fills count="69">
    <fill>
      <patternFill patternType="none"/>
    </fill>
    <fill>
      <patternFill patternType="gray125"/>
    </fill>
    <fill>
      <patternFill patternType="solid">
        <fgColor indexed="43"/>
        <bgColor indexed="64"/>
      </patternFill>
    </fill>
    <fill>
      <patternFill patternType="solid">
        <fgColor indexed="50"/>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theme="5" tint="0.599993896298105"/>
        <bgColor indexed="64"/>
      </patternFill>
    </fill>
    <fill>
      <patternFill patternType="solid">
        <fgColor rgb="FFF2F2F2"/>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indexed="54"/>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
      <patternFill patternType="solid">
        <fgColor rgb="FFFFC7CE"/>
        <bgColor indexed="64"/>
      </patternFill>
    </fill>
    <fill>
      <patternFill patternType="solid">
        <fgColor rgb="FFFFCC99"/>
        <bgColor indexed="64"/>
      </patternFill>
    </fill>
    <fill>
      <patternFill patternType="solid">
        <fgColor theme="8"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indexed="5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indexed="26"/>
        <bgColor indexed="64"/>
      </patternFill>
    </fill>
    <fill>
      <patternFill patternType="solid">
        <fgColor indexed="52"/>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indexed="29"/>
        <bgColor indexed="64"/>
      </patternFill>
    </fill>
    <fill>
      <patternFill patternType="solid">
        <fgColor indexed="45"/>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47"/>
        <bgColor indexed="64"/>
      </patternFill>
    </fill>
    <fill>
      <patternFill patternType="solid">
        <fgColor rgb="FFC6EFCE"/>
        <bgColor indexed="64"/>
      </patternFill>
    </fill>
    <fill>
      <patternFill patternType="solid">
        <fgColor theme="9"/>
        <bgColor indexed="64"/>
      </patternFill>
    </fill>
    <fill>
      <patternFill patternType="solid">
        <fgColor theme="7"/>
        <bgColor indexed="64"/>
      </patternFill>
    </fill>
    <fill>
      <patternFill patternType="solid">
        <fgColor rgb="FFFFEB9C"/>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indexed="30"/>
        <bgColor indexed="64"/>
      </patternFill>
    </fill>
    <fill>
      <patternFill patternType="solid">
        <fgColor indexed="51"/>
        <bgColor indexed="64"/>
      </patternFill>
    </fill>
    <fill>
      <patternFill patternType="solid">
        <fgColor indexed="11"/>
        <bgColor indexed="64"/>
      </patternFill>
    </fill>
    <fill>
      <patternFill patternType="solid">
        <fgColor indexed="48"/>
        <bgColor indexed="64"/>
      </patternFill>
    </fill>
    <fill>
      <patternFill patternType="solid">
        <fgColor indexed="36"/>
        <bgColor indexed="64"/>
      </patternFill>
    </fill>
    <fill>
      <patternFill patternType="solid">
        <fgColor indexed="25"/>
        <bgColor indexed="64"/>
      </patternFill>
    </fill>
    <fill>
      <patternFill patternType="solid">
        <fgColor indexed="14"/>
        <bgColor indexed="64"/>
      </patternFill>
    </fill>
    <fill>
      <patternFill patternType="solid">
        <fgColor indexed="57"/>
        <bgColor indexed="64"/>
      </patternFill>
    </fill>
    <fill>
      <patternFill patternType="solid">
        <fgColor indexed="12"/>
        <bgColor indexed="64"/>
      </patternFill>
    </fill>
    <fill>
      <patternFill patternType="solid">
        <fgColor indexed="15"/>
        <bgColor indexed="64"/>
      </patternFill>
    </fill>
    <fill>
      <patternFill patternType="gray0625"/>
    </fill>
    <fill>
      <patternFill patternType="mediumGray">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4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indexed="30"/>
      </bottom>
      <diagonal/>
    </border>
    <border>
      <left/>
      <right style="thin">
        <color auto="1"/>
      </right>
      <top/>
      <bottom style="thin">
        <color auto="1"/>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style="medium">
        <color indexed="9"/>
      </top>
      <bottom style="medium">
        <color indexed="9"/>
      </bottom>
      <diagonal/>
    </border>
    <border>
      <left/>
      <right/>
      <top style="thin">
        <color indexed="11"/>
      </top>
      <bottom style="double">
        <color indexed="11"/>
      </bottom>
      <diagonal/>
    </border>
    <border>
      <left/>
      <right/>
      <top style="medium">
        <color auto="1"/>
      </top>
      <bottom style="medium">
        <color auto="1"/>
      </bottom>
      <diagonal/>
    </border>
    <border>
      <left/>
      <right/>
      <top/>
      <bottom style="thick">
        <color indexed="43"/>
      </bottom>
      <diagonal/>
    </border>
    <border>
      <left/>
      <right/>
      <top/>
      <bottom style="thick">
        <color indexed="11"/>
      </bottom>
      <diagonal/>
    </border>
    <border>
      <left/>
      <right/>
      <top/>
      <bottom style="medium">
        <color auto="1"/>
      </bottom>
      <diagonal/>
    </border>
    <border>
      <left/>
      <right/>
      <top/>
      <bottom style="medium">
        <color indexed="4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1426">
    <xf numFmtId="0" fontId="0" fillId="0" borderId="0">
      <alignment vertical="center"/>
    </xf>
    <xf numFmtId="42" fontId="16" fillId="0" borderId="0" applyFont="0" applyFill="0" applyBorder="0" applyAlignment="0" applyProtection="0">
      <alignment vertical="center"/>
    </xf>
    <xf numFmtId="0" fontId="0" fillId="13" borderId="0" applyNumberFormat="0" applyBorder="0" applyAlignment="0" applyProtection="0">
      <alignment vertical="center"/>
    </xf>
    <xf numFmtId="44" fontId="16" fillId="0" borderId="0" applyFont="0" applyFill="0" applyBorder="0" applyAlignment="0" applyProtection="0">
      <alignment vertical="center"/>
    </xf>
    <xf numFmtId="0" fontId="86" fillId="0" borderId="23" applyNumberFormat="0" applyFill="0" applyProtection="0">
      <alignment horizontal="center" vertical="center"/>
    </xf>
    <xf numFmtId="0" fontId="72" fillId="23" borderId="0" applyNumberFormat="0" applyBorder="0" applyAlignment="0" applyProtection="0">
      <alignment vertical="center"/>
    </xf>
    <xf numFmtId="0" fontId="84" fillId="17" borderId="19" applyNumberFormat="0" applyAlignment="0" applyProtection="0">
      <alignment vertical="center"/>
    </xf>
    <xf numFmtId="0" fontId="79" fillId="13" borderId="0" applyNumberFormat="0" applyBorder="0" applyAlignment="0" applyProtection="0">
      <alignment vertical="center"/>
    </xf>
    <xf numFmtId="0" fontId="75" fillId="0" borderId="0">
      <alignment horizontal="center" vertical="center" wrapText="1"/>
      <protection locked="0"/>
    </xf>
    <xf numFmtId="0" fontId="78" fillId="12" borderId="0" applyNumberFormat="0" applyBorder="0" applyAlignment="0" applyProtection="0">
      <alignment vertical="center"/>
    </xf>
    <xf numFmtId="0" fontId="52" fillId="32" borderId="0" applyNumberFormat="0" applyBorder="0" applyAlignment="0" applyProtection="0">
      <alignment vertical="center"/>
    </xf>
    <xf numFmtId="0" fontId="74" fillId="0" borderId="0">
      <alignment vertical="center"/>
    </xf>
    <xf numFmtId="0" fontId="52" fillId="6" borderId="0" applyNumberFormat="0" applyBorder="0" applyAlignment="0" applyProtection="0">
      <alignment vertical="center"/>
    </xf>
    <xf numFmtId="41" fontId="16" fillId="0" borderId="0" applyFont="0" applyFill="0" applyBorder="0" applyAlignment="0" applyProtection="0">
      <alignment vertical="center"/>
    </xf>
    <xf numFmtId="0" fontId="82" fillId="15" borderId="0" applyNumberFormat="0" applyBorder="0" applyAlignment="0" applyProtection="0">
      <alignment vertical="center"/>
    </xf>
    <xf numFmtId="0" fontId="0" fillId="0" borderId="0">
      <alignment vertical="center"/>
    </xf>
    <xf numFmtId="0" fontId="72" fillId="26" borderId="0" applyNumberFormat="0" applyBorder="0" applyAlignment="0" applyProtection="0">
      <alignment vertical="center"/>
    </xf>
    <xf numFmtId="0" fontId="83" fillId="16" borderId="0" applyNumberFormat="0" applyBorder="0" applyAlignment="0" applyProtection="0">
      <alignment vertical="center"/>
    </xf>
    <xf numFmtId="43" fontId="0" fillId="0" borderId="0" applyFont="0" applyFill="0" applyBorder="0" applyAlignment="0" applyProtection="0">
      <alignment vertical="center"/>
    </xf>
    <xf numFmtId="0" fontId="76" fillId="37" borderId="0" applyNumberFormat="0" applyBorder="0" applyAlignment="0" applyProtection="0">
      <alignment vertical="center"/>
    </xf>
    <xf numFmtId="0" fontId="78" fillId="33" borderId="0" applyNumberFormat="0" applyBorder="0" applyAlignment="0" applyProtection="0">
      <alignment vertical="center"/>
    </xf>
    <xf numFmtId="0" fontId="62" fillId="0" borderId="0" applyNumberFormat="0" applyFill="0" applyBorder="0" applyAlignment="0" applyProtection="0">
      <alignment vertical="top"/>
      <protection locked="0"/>
    </xf>
    <xf numFmtId="43" fontId="16" fillId="0" borderId="0" applyFont="0" applyFill="0" applyBorder="0" applyAlignment="0" applyProtection="0">
      <alignment vertical="center"/>
    </xf>
    <xf numFmtId="0" fontId="79" fillId="14" borderId="0" applyNumberFormat="0" applyBorder="0" applyAlignment="0" applyProtection="0">
      <alignment vertical="center"/>
    </xf>
    <xf numFmtId="0" fontId="95" fillId="32" borderId="1" applyNumberFormat="0" applyBorder="0" applyAlignment="0" applyProtection="0">
      <alignment vertical="center"/>
    </xf>
    <xf numFmtId="0" fontId="78" fillId="21" borderId="0" applyNumberFormat="0" applyBorder="0" applyAlignment="0" applyProtection="0">
      <alignment vertical="center"/>
    </xf>
    <xf numFmtId="9" fontId="1" fillId="0" borderId="0" applyFont="0" applyFill="0" applyBorder="0" applyAlignment="0" applyProtection="0">
      <alignment vertical="center"/>
    </xf>
    <xf numFmtId="0" fontId="78" fillId="12" borderId="0" applyNumberFormat="0" applyBorder="0" applyAlignment="0" applyProtection="0">
      <alignment vertical="center"/>
    </xf>
    <xf numFmtId="0" fontId="99" fillId="39" borderId="0" applyNumberFormat="0" applyBorder="0" applyAlignment="0" applyProtection="0">
      <alignment vertical="center"/>
    </xf>
    <xf numFmtId="0" fontId="93" fillId="0" borderId="0" applyNumberFormat="0" applyFill="0" applyBorder="0" applyAlignment="0" applyProtection="0">
      <alignment vertical="center"/>
    </xf>
    <xf numFmtId="0" fontId="16" fillId="34" borderId="28" applyNumberFormat="0" applyFont="0" applyAlignment="0" applyProtection="0">
      <alignment vertical="center"/>
    </xf>
    <xf numFmtId="0" fontId="96" fillId="38" borderId="0" applyNumberFormat="0" applyBorder="0" applyAlignment="0" applyProtection="0">
      <alignment vertical="center"/>
    </xf>
    <xf numFmtId="0" fontId="47" fillId="0" borderId="0">
      <alignment vertical="center"/>
    </xf>
    <xf numFmtId="0" fontId="78" fillId="33" borderId="0" applyNumberFormat="0" applyBorder="0" applyAlignment="0" applyProtection="0">
      <alignment vertical="center"/>
    </xf>
    <xf numFmtId="0" fontId="76" fillId="35" borderId="0" applyNumberFormat="0" applyBorder="0" applyAlignment="0" applyProtection="0">
      <alignment vertical="center"/>
    </xf>
    <xf numFmtId="9" fontId="1" fillId="0" borderId="0" applyFont="0" applyFill="0" applyBorder="0" applyAlignment="0" applyProtection="0">
      <alignment vertical="center"/>
    </xf>
    <xf numFmtId="0" fontId="80"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6" fillId="39" borderId="0" applyNumberFormat="0" applyBorder="0" applyAlignment="0" applyProtection="0">
      <alignment vertical="center"/>
    </xf>
    <xf numFmtId="0" fontId="8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04" fillId="0" borderId="32" applyNumberFormat="0" applyFill="0" applyAlignment="0" applyProtection="0">
      <alignment vertical="center"/>
    </xf>
    <xf numFmtId="0" fontId="82" fillId="39" borderId="0" applyNumberFormat="0" applyBorder="0" applyAlignment="0" applyProtection="0">
      <alignment vertical="center"/>
    </xf>
    <xf numFmtId="0" fontId="102" fillId="15" borderId="0" applyNumberFormat="0" applyBorder="0" applyAlignment="0" applyProtection="0">
      <alignment vertical="center"/>
    </xf>
    <xf numFmtId="9" fontId="1" fillId="0" borderId="0" applyFont="0" applyFill="0" applyBorder="0" applyAlignment="0" applyProtection="0">
      <alignment vertical="center"/>
    </xf>
    <xf numFmtId="0" fontId="94" fillId="0" borderId="24" applyNumberFormat="0" applyFill="0" applyAlignment="0" applyProtection="0">
      <alignment vertical="center"/>
    </xf>
    <xf numFmtId="0" fontId="47" fillId="0" borderId="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87" fillId="0" borderId="24" applyNumberFormat="0" applyFill="0" applyAlignment="0" applyProtection="0">
      <alignment vertical="center"/>
    </xf>
    <xf numFmtId="0" fontId="78" fillId="33" borderId="0" applyNumberFormat="0" applyBorder="0" applyAlignment="0" applyProtection="0">
      <alignment vertical="center"/>
    </xf>
    <xf numFmtId="0" fontId="76" fillId="10" borderId="0" applyNumberFormat="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80" fillId="0" borderId="21" applyNumberFormat="0" applyFill="0" applyAlignment="0" applyProtection="0">
      <alignment vertical="center"/>
    </xf>
    <xf numFmtId="0" fontId="78" fillId="33" borderId="0" applyNumberFormat="0" applyBorder="0" applyAlignment="0" applyProtection="0">
      <alignment vertical="center"/>
    </xf>
    <xf numFmtId="0" fontId="76" fillId="29" borderId="0" applyNumberFormat="0" applyBorder="0" applyAlignment="0" applyProtection="0">
      <alignment vertical="center"/>
    </xf>
    <xf numFmtId="0" fontId="77" fillId="8" borderId="20" applyNumberFormat="0" applyAlignment="0" applyProtection="0">
      <alignment vertical="center"/>
    </xf>
    <xf numFmtId="0" fontId="73" fillId="8" borderId="19" applyNumberFormat="0" applyAlignment="0" applyProtection="0">
      <alignment vertical="center"/>
    </xf>
    <xf numFmtId="1" fontId="58" fillId="0" borderId="23" applyFill="0" applyProtection="0">
      <alignment horizontal="center" vertical="center"/>
    </xf>
    <xf numFmtId="0" fontId="101" fillId="6" borderId="30" applyNumberFormat="0" applyAlignment="0" applyProtection="0">
      <alignment vertical="center"/>
    </xf>
    <xf numFmtId="0" fontId="0" fillId="42" borderId="0" applyNumberFormat="0" applyBorder="0" applyAlignment="0" applyProtection="0">
      <alignment vertical="center"/>
    </xf>
    <xf numFmtId="0" fontId="91" fillId="28" borderId="27" applyNumberFormat="0" applyAlignment="0" applyProtection="0">
      <alignment vertical="center"/>
    </xf>
    <xf numFmtId="0" fontId="72" fillId="24" borderId="0" applyNumberFormat="0" applyBorder="0" applyAlignment="0" applyProtection="0">
      <alignment vertical="center"/>
    </xf>
    <xf numFmtId="43" fontId="16" fillId="0" borderId="0" applyFont="0" applyFill="0" applyBorder="0" applyAlignment="0" applyProtection="0">
      <alignment vertical="center"/>
    </xf>
    <xf numFmtId="0" fontId="85" fillId="0" borderId="0" applyNumberFormat="0" applyFill="0" applyBorder="0" applyAlignment="0" applyProtection="0">
      <alignment vertical="center"/>
    </xf>
    <xf numFmtId="0" fontId="76" fillId="11" borderId="0" applyNumberFormat="0" applyBorder="0" applyAlignment="0" applyProtection="0">
      <alignment vertical="center"/>
    </xf>
    <xf numFmtId="0" fontId="90" fillId="0" borderId="26" applyNumberFormat="0" applyFill="0" applyAlignment="0" applyProtection="0">
      <alignment vertical="center"/>
    </xf>
    <xf numFmtId="0" fontId="101" fillId="6" borderId="30" applyNumberFormat="0" applyAlignment="0" applyProtection="0">
      <alignment vertical="center"/>
    </xf>
    <xf numFmtId="0" fontId="82" fillId="15" borderId="0" applyNumberFormat="0" applyBorder="0" applyAlignment="0" applyProtection="0">
      <alignment vertical="center"/>
    </xf>
    <xf numFmtId="0" fontId="88" fillId="0" borderId="25" applyNumberFormat="0" applyFill="0" applyAlignment="0" applyProtection="0">
      <alignment vertical="center"/>
    </xf>
    <xf numFmtId="0" fontId="82" fillId="39" borderId="0" applyNumberFormat="0" applyBorder="0" applyAlignment="0" applyProtection="0">
      <alignment vertical="center"/>
    </xf>
    <xf numFmtId="0" fontId="107" fillId="44" borderId="0" applyNumberFormat="0" applyBorder="0" applyAlignment="0" applyProtection="0">
      <alignment vertical="center"/>
    </xf>
    <xf numFmtId="0" fontId="0" fillId="13" borderId="0" applyNumberFormat="0" applyBorder="0" applyAlignment="0" applyProtection="0">
      <alignment vertical="center"/>
    </xf>
    <xf numFmtId="0" fontId="108" fillId="47" borderId="0" applyNumberFormat="0" applyBorder="0" applyAlignment="0" applyProtection="0">
      <alignment vertical="center"/>
    </xf>
    <xf numFmtId="0" fontId="72" fillId="25" borderId="0" applyNumberFormat="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86" fillId="0" borderId="23" applyNumberFormat="0" applyFill="0" applyProtection="0">
      <alignment horizontal="center" vertical="center"/>
    </xf>
    <xf numFmtId="0" fontId="76" fillId="9" borderId="0" applyNumberFormat="0" applyBorder="0" applyAlignment="0" applyProtection="0">
      <alignment vertical="center"/>
    </xf>
    <xf numFmtId="0" fontId="1" fillId="0" borderId="0">
      <alignment vertical="center"/>
    </xf>
    <xf numFmtId="0" fontId="72" fillId="22" borderId="0" applyNumberFormat="0" applyBorder="0" applyAlignment="0" applyProtection="0">
      <alignment vertical="center"/>
    </xf>
    <xf numFmtId="0" fontId="98" fillId="0" borderId="0" applyNumberFormat="0" applyFill="0" applyBorder="0" applyAlignment="0" applyProtection="0">
      <alignment vertical="center"/>
    </xf>
    <xf numFmtId="0" fontId="72" fillId="36" borderId="0" applyNumberFormat="0" applyBorder="0" applyAlignment="0" applyProtection="0">
      <alignment vertical="center"/>
    </xf>
    <xf numFmtId="0" fontId="72" fillId="31" borderId="0" applyNumberFormat="0" applyBorder="0" applyAlignment="0" applyProtection="0">
      <alignment vertical="center"/>
    </xf>
    <xf numFmtId="0" fontId="72" fillId="7" borderId="0" applyNumberFormat="0" applyBorder="0" applyAlignment="0" applyProtection="0">
      <alignment vertical="center"/>
    </xf>
    <xf numFmtId="0" fontId="82" fillId="15" borderId="0" applyNumberFormat="0" applyBorder="0" applyAlignment="0" applyProtection="0">
      <alignment vertical="center"/>
    </xf>
    <xf numFmtId="41" fontId="16" fillId="0" borderId="0" applyFont="0" applyFill="0" applyBorder="0" applyAlignment="0" applyProtection="0">
      <alignment vertical="center"/>
    </xf>
    <xf numFmtId="0" fontId="49" fillId="0" borderId="31" applyNumberFormat="0" applyFill="0" applyAlignment="0" applyProtection="0">
      <alignment vertical="center"/>
    </xf>
    <xf numFmtId="0" fontId="52" fillId="6" borderId="0" applyNumberFormat="0" applyBorder="0" applyAlignment="0" applyProtection="0">
      <alignment vertical="center"/>
    </xf>
    <xf numFmtId="0" fontId="76" fillId="19" borderId="0" applyNumberFormat="0" applyBorder="0" applyAlignment="0" applyProtection="0">
      <alignment vertical="center"/>
    </xf>
    <xf numFmtId="0" fontId="1" fillId="0" borderId="0" applyNumberFormat="0" applyFont="0" applyFill="0" applyBorder="0" applyAlignment="0" applyProtection="0">
      <alignment horizontal="left" vertical="center"/>
    </xf>
    <xf numFmtId="0" fontId="76" fillId="46" borderId="0" applyNumberFormat="0" applyBorder="0" applyAlignment="0" applyProtection="0">
      <alignment vertical="center"/>
    </xf>
    <xf numFmtId="0" fontId="72" fillId="27" borderId="0" applyNumberFormat="0" applyBorder="0" applyAlignment="0" applyProtection="0">
      <alignment vertical="center"/>
    </xf>
    <xf numFmtId="0" fontId="72" fillId="20" borderId="0" applyNumberFormat="0" applyBorder="0" applyAlignment="0" applyProtection="0">
      <alignment vertical="center"/>
    </xf>
    <xf numFmtId="0" fontId="76" fillId="49" borderId="0" applyNumberFormat="0" applyBorder="0" applyAlignment="0" applyProtection="0">
      <alignment vertical="center"/>
    </xf>
    <xf numFmtId="0" fontId="72" fillId="18" borderId="0" applyNumberFormat="0" applyBorder="0" applyAlignment="0" applyProtection="0">
      <alignment vertical="center"/>
    </xf>
    <xf numFmtId="0" fontId="104" fillId="0" borderId="32" applyNumberFormat="0" applyFill="0" applyAlignment="0" applyProtection="0">
      <alignment vertical="center"/>
    </xf>
    <xf numFmtId="0" fontId="76" fillId="50" borderId="0" applyNumberFormat="0" applyBorder="0" applyAlignment="0" applyProtection="0">
      <alignment vertical="center"/>
    </xf>
    <xf numFmtId="0" fontId="76" fillId="45" borderId="0" applyNumberFormat="0" applyBorder="0" applyAlignment="0" applyProtection="0">
      <alignment vertical="center"/>
    </xf>
    <xf numFmtId="0" fontId="97" fillId="0" borderId="0">
      <alignment vertical="center"/>
    </xf>
    <xf numFmtId="0" fontId="72" fillId="48" borderId="0" applyNumberFormat="0" applyBorder="0" applyAlignment="0" applyProtection="0">
      <alignment vertical="center"/>
    </xf>
    <xf numFmtId="0" fontId="104" fillId="0" borderId="32" applyNumberFormat="0" applyFill="0" applyAlignment="0" applyProtection="0">
      <alignment vertical="center"/>
    </xf>
    <xf numFmtId="0" fontId="76" fillId="30" borderId="0" applyNumberFormat="0" applyBorder="0" applyAlignment="0" applyProtection="0">
      <alignment vertical="center"/>
    </xf>
    <xf numFmtId="0" fontId="47" fillId="0" borderId="0">
      <alignment vertical="center"/>
    </xf>
    <xf numFmtId="184" fontId="0" fillId="0" borderId="0" applyFont="0" applyFill="0" applyBorder="0" applyAlignment="0" applyProtection="0">
      <alignment vertical="center"/>
    </xf>
    <xf numFmtId="0" fontId="100" fillId="0" borderId="0" applyNumberFormat="0" applyFill="0" applyBorder="0" applyAlignment="0" applyProtection="0">
      <alignment vertical="center"/>
    </xf>
    <xf numFmtId="9" fontId="1" fillId="0" borderId="0" applyFont="0" applyFill="0" applyBorder="0" applyAlignment="0" applyProtection="0">
      <alignment vertical="center"/>
    </xf>
    <xf numFmtId="0" fontId="97" fillId="0" borderId="0">
      <alignment vertical="center"/>
    </xf>
    <xf numFmtId="0" fontId="97" fillId="0" borderId="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47" fillId="0" borderId="0">
      <alignment vertical="center"/>
    </xf>
    <xf numFmtId="0" fontId="74" fillId="0" borderId="0">
      <alignment vertical="center"/>
    </xf>
    <xf numFmtId="0" fontId="78" fillId="40" borderId="0" applyNumberFormat="0" applyBorder="0" applyAlignment="0" applyProtection="0">
      <alignment vertical="center"/>
    </xf>
    <xf numFmtId="0" fontId="58" fillId="0" borderId="0">
      <alignment vertical="center"/>
    </xf>
    <xf numFmtId="0" fontId="106" fillId="43" borderId="30" applyNumberFormat="0" applyAlignment="0" applyProtection="0">
      <alignment vertical="center"/>
    </xf>
    <xf numFmtId="0" fontId="1" fillId="0" borderId="0">
      <alignment vertical="center"/>
    </xf>
    <xf numFmtId="0" fontId="0" fillId="0" borderId="0">
      <alignment vertical="center"/>
    </xf>
    <xf numFmtId="0" fontId="47" fillId="0" borderId="0">
      <alignment vertical="center"/>
    </xf>
    <xf numFmtId="0" fontId="105" fillId="6" borderId="33" applyNumberFormat="0" applyAlignment="0" applyProtection="0">
      <alignment vertical="center"/>
    </xf>
    <xf numFmtId="0" fontId="1" fillId="0" borderId="0">
      <alignment vertical="center"/>
    </xf>
    <xf numFmtId="0" fontId="52" fillId="32" borderId="0" applyNumberFormat="0" applyBorder="0" applyAlignment="0" applyProtection="0">
      <alignment vertical="center"/>
    </xf>
    <xf numFmtId="0" fontId="74" fillId="0" borderId="0">
      <alignment vertical="center"/>
    </xf>
    <xf numFmtId="49" fontId="1" fillId="0" borderId="0" applyFont="0" applyFill="0" applyBorder="0" applyAlignment="0" applyProtection="0">
      <alignment vertical="center"/>
    </xf>
    <xf numFmtId="0" fontId="74" fillId="0" borderId="0">
      <alignment vertical="center"/>
    </xf>
    <xf numFmtId="0" fontId="0" fillId="13" borderId="0" applyNumberFormat="0" applyBorder="0" applyAlignment="0" applyProtection="0">
      <alignment vertical="center"/>
    </xf>
    <xf numFmtId="0" fontId="0" fillId="41" borderId="0" applyNumberFormat="0" applyBorder="0" applyAlignment="0" applyProtection="0">
      <alignment vertical="center"/>
    </xf>
    <xf numFmtId="0" fontId="52" fillId="41" borderId="0" applyNumberFormat="0" applyBorder="0" applyAlignment="0" applyProtection="0">
      <alignment vertical="center"/>
    </xf>
    <xf numFmtId="0" fontId="0" fillId="39" borderId="0" applyNumberFormat="0" applyBorder="0" applyAlignment="0" applyProtection="0">
      <alignment vertical="center"/>
    </xf>
    <xf numFmtId="0" fontId="0" fillId="39" borderId="0" applyNumberFormat="0" applyBorder="0" applyAlignment="0" applyProtection="0">
      <alignment vertical="center"/>
    </xf>
    <xf numFmtId="0" fontId="0" fillId="39" borderId="0" applyNumberFormat="0" applyBorder="0" applyAlignment="0" applyProtection="0">
      <alignment vertical="center"/>
    </xf>
    <xf numFmtId="0" fontId="0" fillId="32" borderId="0" applyNumberFormat="0" applyBorder="0" applyAlignment="0" applyProtection="0">
      <alignment vertical="center"/>
    </xf>
    <xf numFmtId="0" fontId="0" fillId="32" borderId="0" applyNumberFormat="0" applyBorder="0" applyAlignment="0" applyProtection="0">
      <alignment vertical="center"/>
    </xf>
    <xf numFmtId="186" fontId="1" fillId="0" borderId="0" applyFont="0" applyFill="0" applyBorder="0" applyAlignment="0" applyProtection="0">
      <alignment vertical="center"/>
    </xf>
    <xf numFmtId="0" fontId="1"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4"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0" fillId="43"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49" fillId="0" borderId="31" applyNumberFormat="0" applyFill="0" applyAlignment="0" applyProtection="0">
      <alignment vertical="center"/>
    </xf>
    <xf numFmtId="0" fontId="78" fillId="12" borderId="0" applyNumberFormat="0" applyBorder="0" applyAlignment="0" applyProtection="0">
      <alignment vertical="center"/>
    </xf>
    <xf numFmtId="0" fontId="114" fillId="0" borderId="1">
      <alignment horizontal="left" vertical="center"/>
    </xf>
    <xf numFmtId="0" fontId="0" fillId="42" borderId="0" applyNumberFormat="0" applyBorder="0" applyAlignment="0" applyProtection="0">
      <alignment vertical="center"/>
    </xf>
    <xf numFmtId="0" fontId="0" fillId="39" borderId="0" applyNumberFormat="0" applyBorder="0" applyAlignment="0" applyProtection="0">
      <alignment vertical="center"/>
    </xf>
    <xf numFmtId="0" fontId="0" fillId="39" borderId="0" applyNumberFormat="0" applyBorder="0" applyAlignment="0" applyProtection="0">
      <alignment vertical="center"/>
    </xf>
    <xf numFmtId="0" fontId="0" fillId="38" borderId="0" applyNumberFormat="0" applyBorder="0" applyAlignment="0" applyProtection="0">
      <alignment vertical="center"/>
    </xf>
    <xf numFmtId="0" fontId="0" fillId="43" borderId="0" applyNumberFormat="0" applyBorder="0" applyAlignment="0" applyProtection="0">
      <alignment vertical="center"/>
    </xf>
    <xf numFmtId="0" fontId="0" fillId="32" borderId="29" applyNumberFormat="0" applyFont="0" applyAlignment="0" applyProtection="0">
      <alignment vertical="center"/>
    </xf>
    <xf numFmtId="0" fontId="0" fillId="43" borderId="0" applyNumberFormat="0" applyBorder="0" applyAlignment="0" applyProtection="0">
      <alignment vertical="center"/>
    </xf>
    <xf numFmtId="0" fontId="0" fillId="53" borderId="0" applyNumberFormat="0" applyBorder="0" applyAlignment="0" applyProtection="0">
      <alignment vertical="center"/>
    </xf>
    <xf numFmtId="43" fontId="16" fillId="0" borderId="0" applyFont="0" applyFill="0" applyBorder="0" applyAlignment="0" applyProtection="0">
      <alignment vertical="center"/>
    </xf>
    <xf numFmtId="0" fontId="85" fillId="0" borderId="0" applyNumberFormat="0" applyFill="0" applyBorder="0" applyAlignment="0" applyProtection="0">
      <alignment vertical="center"/>
    </xf>
    <xf numFmtId="0" fontId="0" fillId="42" borderId="0" applyNumberFormat="0" applyBorder="0" applyAlignment="0" applyProtection="0">
      <alignment vertical="center"/>
    </xf>
    <xf numFmtId="0" fontId="52" fillId="32" borderId="0" applyNumberFormat="0" applyBorder="0" applyAlignment="0" applyProtection="0">
      <alignment vertical="center"/>
    </xf>
    <xf numFmtId="0" fontId="0" fillId="15" borderId="0" applyNumberFormat="0" applyBorder="0" applyAlignment="0" applyProtection="0">
      <alignment vertical="center"/>
    </xf>
    <xf numFmtId="0" fontId="79" fillId="13" borderId="0" applyNumberFormat="0" applyBorder="0" applyAlignment="0" applyProtection="0">
      <alignment vertical="center"/>
    </xf>
    <xf numFmtId="0" fontId="0" fillId="6" borderId="0" applyNumberFormat="0" applyBorder="0" applyAlignment="0" applyProtection="0">
      <alignment vertical="center"/>
    </xf>
    <xf numFmtId="0" fontId="96" fillId="55" borderId="0" applyNumberFormat="0" applyBorder="0" applyAlignment="0" applyProtection="0">
      <alignment vertical="center"/>
    </xf>
    <xf numFmtId="0" fontId="0" fillId="6" borderId="0" applyNumberFormat="0" applyBorder="0" applyAlignment="0" applyProtection="0">
      <alignment vertical="center"/>
    </xf>
    <xf numFmtId="0" fontId="79" fillId="13" borderId="0" applyNumberFormat="0" applyBorder="0" applyAlignment="0" applyProtection="0">
      <alignment vertical="center"/>
    </xf>
    <xf numFmtId="0" fontId="0" fillId="42" borderId="0" applyNumberFormat="0" applyBorder="0" applyAlignment="0" applyProtection="0">
      <alignment vertical="center"/>
    </xf>
    <xf numFmtId="0" fontId="110" fillId="0" borderId="34" applyNumberFormat="0" applyFill="0" applyAlignment="0" applyProtection="0">
      <alignment vertical="center"/>
    </xf>
    <xf numFmtId="0" fontId="103" fillId="2" borderId="0" applyNumberFormat="0" applyBorder="0" applyAlignment="0" applyProtection="0">
      <alignment vertical="center"/>
    </xf>
    <xf numFmtId="9" fontId="1" fillId="0" borderId="0" applyFont="0" applyFill="0" applyBorder="0" applyAlignment="0" applyProtection="0">
      <alignment vertical="center"/>
    </xf>
    <xf numFmtId="0" fontId="79" fillId="13" borderId="0" applyNumberFormat="0" applyBorder="0" applyAlignment="0" applyProtection="0">
      <alignment vertical="center"/>
    </xf>
    <xf numFmtId="0" fontId="0" fillId="14" borderId="0" applyNumberFormat="0" applyBorder="0" applyAlignment="0" applyProtection="0">
      <alignment vertical="center"/>
    </xf>
    <xf numFmtId="0" fontId="103" fillId="2" borderId="0" applyNumberFormat="0" applyBorder="0" applyAlignment="0" applyProtection="0">
      <alignment vertical="center"/>
    </xf>
    <xf numFmtId="9" fontId="1" fillId="0" borderId="0" applyFont="0" applyFill="0" applyBorder="0" applyAlignment="0" applyProtection="0">
      <alignment vertical="center"/>
    </xf>
    <xf numFmtId="0" fontId="78" fillId="56" borderId="0" applyNumberFormat="0" applyBorder="0" applyAlignment="0" applyProtection="0">
      <alignment vertical="center"/>
    </xf>
    <xf numFmtId="0" fontId="0" fillId="14" borderId="0" applyNumberFormat="0" applyBorder="0" applyAlignment="0" applyProtection="0">
      <alignment vertical="center"/>
    </xf>
    <xf numFmtId="0" fontId="79" fillId="13" borderId="0" applyNumberFormat="0" applyBorder="0" applyAlignment="0" applyProtection="0">
      <alignment vertical="center"/>
    </xf>
    <xf numFmtId="0" fontId="0" fillId="52" borderId="0" applyNumberFormat="0" applyBorder="0" applyAlignment="0" applyProtection="0">
      <alignment vertical="center"/>
    </xf>
    <xf numFmtId="0" fontId="96" fillId="2" borderId="0" applyNumberFormat="0" applyBorder="0" applyAlignment="0" applyProtection="0">
      <alignment vertical="center"/>
    </xf>
    <xf numFmtId="0" fontId="96" fillId="2" borderId="0" applyNumberFormat="0" applyBorder="0" applyAlignment="0" applyProtection="0">
      <alignment vertical="center"/>
    </xf>
    <xf numFmtId="0" fontId="96" fillId="51" borderId="0" applyNumberFormat="0" applyBorder="0" applyAlignment="0" applyProtection="0">
      <alignment vertical="center"/>
    </xf>
    <xf numFmtId="0" fontId="49" fillId="0" borderId="31" applyNumberFormat="0" applyFill="0" applyAlignment="0" applyProtection="0">
      <alignment vertical="center"/>
    </xf>
    <xf numFmtId="0" fontId="96" fillId="39" borderId="0" applyNumberFormat="0" applyBorder="0" applyAlignment="0" applyProtection="0">
      <alignment vertical="center"/>
    </xf>
    <xf numFmtId="0" fontId="96" fillId="43" borderId="0" applyNumberFormat="0" applyBorder="0" applyAlignment="0" applyProtection="0">
      <alignment vertical="center"/>
    </xf>
    <xf numFmtId="0" fontId="96" fillId="43" borderId="0" applyNumberFormat="0" applyBorder="0" applyAlignment="0" applyProtection="0">
      <alignment vertical="center"/>
    </xf>
    <xf numFmtId="0" fontId="52" fillId="41" borderId="0" applyNumberFormat="0" applyBorder="0" applyAlignment="0" applyProtection="0">
      <alignment vertical="center"/>
    </xf>
    <xf numFmtId="0" fontId="96" fillId="53" borderId="0" applyNumberFormat="0" applyBorder="0" applyAlignment="0" applyProtection="0">
      <alignment vertical="center"/>
    </xf>
    <xf numFmtId="0" fontId="96" fillId="54" borderId="0" applyNumberFormat="0" applyBorder="0" applyAlignment="0" applyProtection="0">
      <alignment vertical="center"/>
    </xf>
    <xf numFmtId="0" fontId="99" fillId="39" borderId="0" applyNumberFormat="0" applyBorder="0" applyAlignment="0" applyProtection="0">
      <alignment vertical="center"/>
    </xf>
    <xf numFmtId="0" fontId="96" fillId="54" borderId="0" applyNumberFormat="0" applyBorder="0" applyAlignment="0" applyProtection="0">
      <alignment vertical="center"/>
    </xf>
    <xf numFmtId="0" fontId="104" fillId="0" borderId="32" applyNumberFormat="0" applyFill="0" applyAlignment="0" applyProtection="0">
      <alignment vertical="center"/>
    </xf>
    <xf numFmtId="0" fontId="96" fillId="6" borderId="0" applyNumberFormat="0" applyBorder="0" applyAlignment="0" applyProtection="0">
      <alignment vertical="center"/>
    </xf>
    <xf numFmtId="0" fontId="96" fillId="6" borderId="0" applyNumberFormat="0" applyBorder="0" applyAlignment="0" applyProtection="0">
      <alignment vertical="center"/>
    </xf>
    <xf numFmtId="0" fontId="96" fillId="40" borderId="0" applyNumberFormat="0" applyBorder="0" applyAlignment="0" applyProtection="0">
      <alignment vertical="center"/>
    </xf>
    <xf numFmtId="0" fontId="96" fillId="40" borderId="0" applyNumberFormat="0" applyBorder="0" applyAlignment="0" applyProtection="0">
      <alignment vertical="center"/>
    </xf>
    <xf numFmtId="0" fontId="113" fillId="0" borderId="14">
      <alignment horizontal="left" vertical="center"/>
    </xf>
    <xf numFmtId="0" fontId="96" fillId="40" borderId="0" applyNumberFormat="0" applyBorder="0" applyAlignment="0" applyProtection="0">
      <alignment vertical="center"/>
    </xf>
    <xf numFmtId="0" fontId="96" fillId="33" borderId="0" applyNumberFormat="0" applyBorder="0" applyAlignment="0" applyProtection="0">
      <alignment vertical="center"/>
    </xf>
    <xf numFmtId="0" fontId="97" fillId="0" borderId="0">
      <alignment vertical="center"/>
      <protection locked="0"/>
    </xf>
    <xf numFmtId="0" fontId="105" fillId="6" borderId="33" applyNumberFormat="0" applyAlignment="0" applyProtection="0">
      <alignment vertical="center"/>
    </xf>
    <xf numFmtId="0" fontId="96" fillId="57" borderId="0" applyNumberFormat="0" applyBorder="0" applyAlignment="0" applyProtection="0">
      <alignment vertical="center"/>
    </xf>
    <xf numFmtId="0" fontId="52" fillId="41" borderId="0" applyNumberFormat="0" applyBorder="0" applyAlignment="0" applyProtection="0">
      <alignment vertical="center"/>
    </xf>
    <xf numFmtId="0" fontId="98" fillId="0" borderId="0" applyNumberFormat="0" applyFill="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78" fillId="42" borderId="0" applyNumberFormat="0" applyBorder="0" applyAlignment="0" applyProtection="0">
      <alignment vertical="center"/>
    </xf>
    <xf numFmtId="0" fontId="104" fillId="0" borderId="32" applyNumberFormat="0" applyFill="0" applyAlignment="0" applyProtection="0">
      <alignment vertical="center"/>
    </xf>
    <xf numFmtId="0" fontId="78" fillId="42" borderId="0" applyNumberFormat="0" applyBorder="0" applyAlignment="0" applyProtection="0">
      <alignment vertical="center"/>
    </xf>
    <xf numFmtId="0" fontId="78" fillId="12" borderId="0" applyNumberFormat="0" applyBorder="0" applyAlignment="0" applyProtection="0">
      <alignment vertical="center"/>
    </xf>
    <xf numFmtId="15" fontId="109" fillId="0" borderId="0">
      <alignment vertical="center"/>
    </xf>
    <xf numFmtId="0" fontId="78" fillId="12" borderId="0" applyNumberFormat="0" applyBorder="0" applyAlignment="0" applyProtection="0">
      <alignment vertical="center"/>
    </xf>
    <xf numFmtId="0" fontId="62" fillId="0" borderId="0" applyNumberFormat="0" applyFill="0" applyBorder="0" applyAlignment="0" applyProtection="0">
      <alignment vertical="top"/>
      <protection locked="0"/>
    </xf>
    <xf numFmtId="0" fontId="78" fillId="12" borderId="0" applyNumberFormat="0" applyBorder="0" applyAlignment="0" applyProtection="0">
      <alignment vertical="center"/>
    </xf>
    <xf numFmtId="0" fontId="113" fillId="0" borderId="37" applyNumberFormat="0" applyAlignment="0" applyProtection="0">
      <alignment horizontal="left" vertical="center"/>
    </xf>
    <xf numFmtId="0" fontId="49" fillId="0" borderId="31" applyNumberFormat="0" applyFill="0" applyAlignment="0" applyProtection="0">
      <alignment vertical="center"/>
    </xf>
    <xf numFmtId="0" fontId="78" fillId="56" borderId="0" applyNumberFormat="0" applyBorder="0" applyAlignment="0" applyProtection="0">
      <alignment vertical="center"/>
    </xf>
    <xf numFmtId="0" fontId="49" fillId="0" borderId="31" applyNumberFormat="0" applyFill="0" applyAlignment="0" applyProtection="0">
      <alignment vertical="center"/>
    </xf>
    <xf numFmtId="0" fontId="78" fillId="21" borderId="0" applyNumberFormat="0" applyBorder="0" applyAlignment="0" applyProtection="0">
      <alignment vertical="center"/>
    </xf>
    <xf numFmtId="0" fontId="78" fillId="56" borderId="0" applyNumberFormat="0" applyBorder="0" applyAlignment="0" applyProtection="0">
      <alignment vertical="center"/>
    </xf>
    <xf numFmtId="0" fontId="78" fillId="56" borderId="0" applyNumberFormat="0" applyBorder="0" applyAlignment="0" applyProtection="0">
      <alignment vertical="center"/>
    </xf>
    <xf numFmtId="0" fontId="78" fillId="56" borderId="0" applyNumberFormat="0" applyBorder="0" applyAlignment="0" applyProtection="0">
      <alignment vertical="center"/>
    </xf>
    <xf numFmtId="0" fontId="113" fillId="0" borderId="37" applyNumberFormat="0" applyAlignment="0" applyProtection="0">
      <alignment horizontal="left" vertical="center"/>
    </xf>
    <xf numFmtId="0" fontId="78" fillId="21" borderId="0" applyNumberFormat="0" applyBorder="0" applyAlignment="0" applyProtection="0">
      <alignment vertical="center"/>
    </xf>
    <xf numFmtId="0" fontId="1" fillId="0" borderId="0" applyFont="0" applyFill="0" applyBorder="0" applyAlignment="0" applyProtection="0">
      <alignment vertical="center"/>
    </xf>
    <xf numFmtId="0" fontId="113" fillId="0" borderId="14">
      <alignment horizontal="left" vertical="center"/>
    </xf>
    <xf numFmtId="0" fontId="78" fillId="40" borderId="0" applyNumberFormat="0" applyBorder="0" applyAlignment="0" applyProtection="0">
      <alignment vertical="center"/>
    </xf>
    <xf numFmtId="0" fontId="52" fillId="32" borderId="0" applyNumberFormat="0" applyBorder="0" applyAlignment="0" applyProtection="0">
      <alignment vertical="center"/>
    </xf>
    <xf numFmtId="0" fontId="104" fillId="0" borderId="32" applyNumberFormat="0" applyFill="0" applyAlignment="0" applyProtection="0">
      <alignment vertical="center"/>
    </xf>
    <xf numFmtId="0" fontId="52" fillId="32" borderId="0" applyNumberFormat="0" applyBorder="0" applyAlignment="0" applyProtection="0">
      <alignment vertical="center"/>
    </xf>
    <xf numFmtId="179" fontId="1" fillId="0" borderId="0" applyFont="0" applyFill="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78" fillId="6" borderId="0" applyNumberFormat="0" applyBorder="0" applyAlignment="0" applyProtection="0">
      <alignment vertical="center"/>
    </xf>
    <xf numFmtId="0" fontId="79" fillId="14" borderId="0" applyNumberFormat="0" applyBorder="0" applyAlignment="0" applyProtection="0">
      <alignment vertical="center"/>
    </xf>
    <xf numFmtId="0" fontId="78" fillId="6"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12" borderId="0" applyNumberFormat="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52" fillId="41" borderId="0" applyNumberFormat="0" applyBorder="0" applyAlignment="0" applyProtection="0">
      <alignment vertical="center"/>
    </xf>
    <xf numFmtId="9" fontId="1" fillId="0" borderId="0" applyFont="0" applyFill="0" applyBorder="0" applyAlignment="0" applyProtection="0">
      <alignment vertical="center"/>
    </xf>
    <xf numFmtId="0" fontId="52" fillId="41" borderId="0" applyNumberFormat="0" applyBorder="0" applyAlignment="0" applyProtection="0">
      <alignment vertical="center"/>
    </xf>
    <xf numFmtId="9" fontId="1" fillId="0" borderId="0" applyFont="0" applyFill="0" applyBorder="0" applyAlignment="0" applyProtection="0">
      <alignment vertical="center"/>
    </xf>
    <xf numFmtId="0" fontId="52" fillId="6" borderId="0" applyNumberFormat="0" applyBorder="0" applyAlignment="0" applyProtection="0">
      <alignment vertical="center"/>
    </xf>
    <xf numFmtId="0" fontId="52" fillId="43" borderId="0" applyNumberFormat="0" applyBorder="0" applyAlignment="0" applyProtection="0">
      <alignment vertical="center"/>
    </xf>
    <xf numFmtId="0" fontId="52" fillId="6" borderId="0" applyNumberFormat="0" applyBorder="0" applyAlignment="0" applyProtection="0">
      <alignment vertical="center"/>
    </xf>
    <xf numFmtId="0" fontId="1" fillId="0" borderId="0">
      <alignment vertical="center"/>
    </xf>
    <xf numFmtId="0" fontId="78" fillId="6" borderId="0" applyNumberFormat="0" applyBorder="0" applyAlignment="0" applyProtection="0">
      <alignment vertical="center"/>
    </xf>
    <xf numFmtId="183" fontId="1" fillId="0" borderId="0" applyFont="0" applyFill="0" applyBorder="0" applyAlignment="0" applyProtection="0">
      <alignment vertical="center"/>
    </xf>
    <xf numFmtId="0" fontId="78" fillId="6" borderId="0" applyNumberFormat="0" applyBorder="0" applyAlignment="0" applyProtection="0">
      <alignment vertical="center"/>
    </xf>
    <xf numFmtId="0" fontId="78" fillId="33" borderId="0" applyNumberFormat="0" applyBorder="0" applyAlignment="0" applyProtection="0">
      <alignment vertical="center"/>
    </xf>
    <xf numFmtId="0" fontId="78" fillId="12" borderId="0" applyNumberFormat="0" applyBorder="0" applyAlignment="0" applyProtection="0">
      <alignment vertical="center"/>
    </xf>
    <xf numFmtId="0" fontId="115" fillId="0" borderId="0">
      <alignment vertical="center"/>
    </xf>
    <xf numFmtId="0" fontId="78" fillId="12" borderId="0" applyNumberFormat="0" applyBorder="0" applyAlignment="0" applyProtection="0">
      <alignment vertical="center"/>
    </xf>
    <xf numFmtId="0" fontId="78" fillId="12" borderId="0" applyNumberFormat="0" applyBorder="0" applyAlignment="0" applyProtection="0">
      <alignment vertical="center"/>
    </xf>
    <xf numFmtId="0" fontId="78" fillId="40"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41" borderId="0" applyNumberFormat="0" applyBorder="0" applyAlignment="0" applyProtection="0">
      <alignment vertical="center"/>
    </xf>
    <xf numFmtId="0" fontId="79" fillId="13" borderId="0" applyNumberFormat="0" applyBorder="0" applyAlignment="0" applyProtection="0">
      <alignment vertical="center"/>
    </xf>
    <xf numFmtId="0" fontId="1" fillId="0" borderId="0">
      <alignment vertical="center"/>
    </xf>
    <xf numFmtId="0" fontId="110" fillId="0" borderId="34" applyNumberFormat="0" applyFill="0" applyAlignment="0" applyProtection="0">
      <alignment vertical="center"/>
    </xf>
    <xf numFmtId="0" fontId="78" fillId="42" borderId="0" applyNumberFormat="0" applyBorder="0" applyAlignment="0" applyProtection="0">
      <alignment vertical="center"/>
    </xf>
    <xf numFmtId="0" fontId="78" fillId="42" borderId="0" applyNumberFormat="0" applyBorder="0" applyAlignment="0" applyProtection="0">
      <alignment vertical="center"/>
    </xf>
    <xf numFmtId="0" fontId="112" fillId="43" borderId="35">
      <alignment horizontal="left" vertical="center"/>
      <protection locked="0" hidden="1"/>
    </xf>
    <xf numFmtId="0" fontId="78" fillId="40" borderId="0" applyNumberFormat="0" applyBorder="0" applyAlignment="0" applyProtection="0">
      <alignment vertical="center"/>
    </xf>
    <xf numFmtId="0" fontId="82" fillId="15" borderId="0" applyNumberFormat="0" applyBorder="0" applyAlignment="0" applyProtection="0">
      <alignment vertical="center"/>
    </xf>
    <xf numFmtId="0" fontId="49" fillId="0" borderId="36" applyNumberFormat="0" applyFill="0" applyAlignment="0" applyProtection="0">
      <alignment vertical="center"/>
    </xf>
    <xf numFmtId="0" fontId="78" fillId="40" borderId="0" applyNumberFormat="0" applyBorder="0" applyAlignment="0" applyProtection="0">
      <alignment vertical="center"/>
    </xf>
    <xf numFmtId="0" fontId="52" fillId="32" borderId="0" applyNumberFormat="0" applyBorder="0" applyAlignment="0" applyProtection="0">
      <alignment vertical="center"/>
    </xf>
    <xf numFmtId="0" fontId="58" fillId="0" borderId="5" applyNumberFormat="0" applyFill="0" applyProtection="0">
      <alignment horizontal="left" vertical="center"/>
    </xf>
    <xf numFmtId="0" fontId="52" fillId="43" borderId="0" applyNumberFormat="0" applyBorder="0" applyAlignment="0" applyProtection="0">
      <alignment vertical="center"/>
    </xf>
    <xf numFmtId="0" fontId="78" fillId="43" borderId="0" applyNumberFormat="0" applyBorder="0" applyAlignment="0" applyProtection="0">
      <alignment vertical="center"/>
    </xf>
    <xf numFmtId="0" fontId="78" fillId="43" borderId="0" applyNumberFormat="0" applyBorder="0" applyAlignment="0" applyProtection="0">
      <alignment vertical="center"/>
    </xf>
    <xf numFmtId="0" fontId="110" fillId="0" borderId="34" applyNumberFormat="0" applyFill="0" applyAlignment="0" applyProtection="0">
      <alignment vertical="center"/>
    </xf>
    <xf numFmtId="0" fontId="112" fillId="43" borderId="35">
      <alignment horizontal="left" vertical="center"/>
      <protection locked="0" hidden="1"/>
    </xf>
    <xf numFmtId="0" fontId="106" fillId="43" borderId="30" applyNumberFormat="0" applyAlignment="0" applyProtection="0">
      <alignment vertical="center"/>
    </xf>
    <xf numFmtId="0" fontId="116" fillId="0" borderId="0" applyNumberFormat="0" applyFill="0" applyBorder="0" applyAlignment="0" applyProtection="0">
      <alignment vertical="center"/>
    </xf>
    <xf numFmtId="0" fontId="85" fillId="0" borderId="22" applyNumberFormat="0" applyFill="0" applyAlignment="0" applyProtection="0">
      <alignment vertical="center"/>
    </xf>
    <xf numFmtId="189" fontId="1" fillId="0" borderId="0" applyFont="0" applyFill="0" applyBorder="0" applyAlignment="0" applyProtection="0">
      <alignment vertical="center"/>
    </xf>
    <xf numFmtId="190" fontId="115" fillId="0" borderId="0">
      <alignment vertical="center"/>
    </xf>
    <xf numFmtId="9" fontId="1" fillId="0" borderId="0" applyFont="0" applyFill="0" applyBorder="0" applyAlignment="0" applyProtection="0">
      <alignment vertical="center"/>
    </xf>
    <xf numFmtId="192" fontId="1" fillId="0" borderId="0" applyFont="0" applyFill="0" applyBorder="0" applyAlignment="0" applyProtection="0">
      <alignment vertical="center"/>
    </xf>
    <xf numFmtId="186" fontId="1" fillId="0" borderId="0" applyFont="0" applyFill="0" applyBorder="0" applyAlignment="0" applyProtection="0">
      <alignment vertical="center"/>
    </xf>
    <xf numFmtId="0" fontId="117" fillId="0" borderId="0" applyNumberFormat="0" applyFill="0" applyBorder="0" applyAlignment="0" applyProtection="0">
      <alignment vertical="center"/>
    </xf>
    <xf numFmtId="0" fontId="85" fillId="0" borderId="22" applyNumberFormat="0" applyFill="0" applyAlignment="0" applyProtection="0">
      <alignment vertical="center"/>
    </xf>
    <xf numFmtId="194" fontId="1" fillId="0" borderId="0" applyFont="0" applyFill="0" applyBorder="0" applyAlignment="0" applyProtection="0">
      <alignment vertical="center"/>
    </xf>
    <xf numFmtId="0" fontId="79" fillId="13" borderId="0" applyNumberFormat="0" applyBorder="0" applyAlignment="0" applyProtection="0">
      <alignment vertical="center"/>
    </xf>
    <xf numFmtId="0" fontId="1" fillId="0" borderId="0">
      <alignment vertical="center"/>
    </xf>
    <xf numFmtId="0" fontId="110" fillId="0" borderId="34" applyNumberFormat="0" applyFill="0" applyAlignment="0" applyProtection="0">
      <alignment vertical="center"/>
    </xf>
    <xf numFmtId="0" fontId="101" fillId="6" borderId="30" applyNumberFormat="0" applyAlignment="0" applyProtection="0">
      <alignment vertical="center"/>
    </xf>
    <xf numFmtId="197" fontId="115" fillId="0" borderId="0">
      <alignment vertical="center"/>
    </xf>
    <xf numFmtId="0" fontId="101" fillId="6" borderId="30" applyNumberFormat="0" applyAlignment="0" applyProtection="0">
      <alignment vertical="center"/>
    </xf>
    <xf numFmtId="15" fontId="109" fillId="0" borderId="0">
      <alignment vertical="center"/>
    </xf>
    <xf numFmtId="15" fontId="109" fillId="0" borderId="0">
      <alignment vertical="center"/>
    </xf>
    <xf numFmtId="0" fontId="102" fillId="15" borderId="0" applyNumberFormat="0" applyBorder="0" applyAlignment="0" applyProtection="0">
      <alignment vertical="center"/>
    </xf>
    <xf numFmtId="178" fontId="115" fillId="0" borderId="0">
      <alignment vertical="center"/>
    </xf>
    <xf numFmtId="0" fontId="118" fillId="0" borderId="38" applyNumberFormat="0" applyFill="0" applyAlignment="0" applyProtection="0">
      <alignment vertical="center"/>
    </xf>
    <xf numFmtId="0" fontId="95" fillId="6" borderId="0" applyNumberFormat="0" applyBorder="0" applyAlignment="0" applyProtection="0">
      <alignment vertical="center"/>
    </xf>
    <xf numFmtId="0" fontId="96" fillId="12" borderId="0" applyNumberFormat="0" applyBorder="0" applyAlignment="0" applyProtection="0">
      <alignment vertical="center"/>
    </xf>
    <xf numFmtId="43" fontId="0" fillId="0" borderId="0" applyFont="0" applyFill="0" applyBorder="0" applyAlignment="0" applyProtection="0">
      <alignment vertical="center"/>
    </xf>
    <xf numFmtId="0" fontId="113" fillId="0" borderId="37" applyNumberFormat="0" applyAlignment="0" applyProtection="0">
      <alignment horizontal="left" vertical="center"/>
    </xf>
    <xf numFmtId="0" fontId="113" fillId="0" borderId="14">
      <alignment horizontal="left" vertical="center"/>
    </xf>
    <xf numFmtId="0" fontId="120" fillId="0" borderId="0" applyNumberFormat="0" applyFill="0" applyBorder="0" applyAlignment="0" applyProtection="0">
      <alignment vertical="center"/>
    </xf>
    <xf numFmtId="0" fontId="82" fillId="39" borderId="0" applyNumberFormat="0" applyBorder="0" applyAlignment="0" applyProtection="0">
      <alignment vertical="center"/>
    </xf>
    <xf numFmtId="0" fontId="113" fillId="0" borderId="14">
      <alignment horizontal="left" vertical="center"/>
    </xf>
    <xf numFmtId="0" fontId="82" fillId="39" borderId="0" applyNumberFormat="0" applyBorder="0" applyAlignment="0" applyProtection="0">
      <alignment vertical="center"/>
    </xf>
    <xf numFmtId="0" fontId="82" fillId="39" borderId="0" applyNumberFormat="0" applyBorder="0" applyAlignment="0" applyProtection="0">
      <alignment vertical="center"/>
    </xf>
    <xf numFmtId="0" fontId="113" fillId="0" borderId="14">
      <alignment horizontal="left" vertical="center"/>
    </xf>
    <xf numFmtId="0" fontId="58" fillId="0" borderId="5" applyNumberFormat="0" applyFill="0" applyProtection="0">
      <alignment horizontal="right" vertical="center"/>
    </xf>
    <xf numFmtId="0" fontId="113" fillId="0" borderId="14">
      <alignment horizontal="left" vertical="center"/>
    </xf>
    <xf numFmtId="0" fontId="113" fillId="0" borderId="14">
      <alignment horizontal="left" vertical="center"/>
    </xf>
    <xf numFmtId="0" fontId="113" fillId="0" borderId="14">
      <alignment horizontal="left" vertical="center"/>
    </xf>
    <xf numFmtId="0" fontId="113" fillId="0" borderId="14">
      <alignment horizontal="left" vertical="center"/>
    </xf>
    <xf numFmtId="0" fontId="113" fillId="0" borderId="14">
      <alignment horizontal="left" vertical="center"/>
    </xf>
    <xf numFmtId="43" fontId="16" fillId="0" borderId="0" applyFont="0" applyFill="0" applyBorder="0" applyAlignment="0" applyProtection="0">
      <alignment vertical="center"/>
    </xf>
    <xf numFmtId="0" fontId="95" fillId="32" borderId="1" applyNumberFormat="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95" fillId="32" borderId="1" applyNumberFormat="0" applyBorder="0" applyAlignment="0" applyProtection="0">
      <alignment vertical="center"/>
    </xf>
    <xf numFmtId="43" fontId="0" fillId="0" borderId="0" applyFont="0" applyFill="0" applyBorder="0" applyAlignment="0" applyProtection="0">
      <alignment vertical="center"/>
    </xf>
    <xf numFmtId="0" fontId="95" fillId="32" borderId="1" applyNumberFormat="0" applyBorder="0" applyAlignment="0" applyProtection="0">
      <alignment vertical="center"/>
    </xf>
    <xf numFmtId="43" fontId="0" fillId="0" borderId="0" applyFont="0" applyFill="0" applyBorder="0" applyAlignment="0" applyProtection="0">
      <alignment vertical="center"/>
    </xf>
    <xf numFmtId="0" fontId="95" fillId="32" borderId="1" applyNumberFormat="0" applyBorder="0" applyAlignment="0" applyProtection="0">
      <alignment vertical="center"/>
    </xf>
    <xf numFmtId="0" fontId="95" fillId="32" borderId="1" applyNumberFormat="0" applyBorder="0" applyAlignment="0" applyProtection="0">
      <alignment vertical="center"/>
    </xf>
    <xf numFmtId="0" fontId="82" fillId="39" borderId="0" applyNumberFormat="0" applyBorder="0" applyAlignment="0" applyProtection="0">
      <alignment vertical="center"/>
    </xf>
    <xf numFmtId="0" fontId="95" fillId="32" borderId="1" applyNumberFormat="0" applyBorder="0" applyAlignment="0" applyProtection="0">
      <alignment vertical="center"/>
    </xf>
    <xf numFmtId="43" fontId="0" fillId="0" borderId="0" applyFont="0" applyFill="0" applyBorder="0" applyAlignment="0" applyProtection="0">
      <alignment vertical="center"/>
    </xf>
    <xf numFmtId="0" fontId="95" fillId="32" borderId="1" applyNumberFormat="0" applyBorder="0" applyAlignment="0" applyProtection="0">
      <alignment vertical="center"/>
    </xf>
    <xf numFmtId="43" fontId="16" fillId="0" borderId="0" applyFont="0" applyFill="0" applyBorder="0" applyAlignment="0" applyProtection="0">
      <alignment vertical="center"/>
    </xf>
    <xf numFmtId="0" fontId="95" fillId="32" borderId="1" applyNumberFormat="0" applyBorder="0" applyAlignment="0" applyProtection="0">
      <alignment vertical="center"/>
    </xf>
    <xf numFmtId="0" fontId="82" fillId="15" borderId="0" applyNumberFormat="0" applyBorder="0" applyAlignment="0" applyProtection="0">
      <alignment vertical="center"/>
    </xf>
    <xf numFmtId="0" fontId="95" fillId="32" borderId="1" applyNumberFormat="0" applyBorder="0" applyAlignment="0" applyProtection="0">
      <alignment vertical="center"/>
    </xf>
    <xf numFmtId="0" fontId="96" fillId="58" borderId="0" applyNumberFormat="0" applyBorder="0" applyAlignment="0" applyProtection="0">
      <alignment vertical="center"/>
    </xf>
    <xf numFmtId="0" fontId="1" fillId="0" borderId="0">
      <alignment vertical="center"/>
    </xf>
    <xf numFmtId="199" fontId="122" fillId="60" borderId="0">
      <alignment vertical="center"/>
    </xf>
    <xf numFmtId="199" fontId="119" fillId="59" borderId="0">
      <alignment vertical="center"/>
    </xf>
    <xf numFmtId="0" fontId="98" fillId="0" borderId="0" applyNumberFormat="0" applyFill="0" applyBorder="0" applyAlignment="0" applyProtection="0">
      <alignment vertical="center"/>
    </xf>
    <xf numFmtId="38" fontId="1" fillId="0" borderId="0" applyFont="0" applyFill="0" applyBorder="0" applyAlignment="0" applyProtection="0">
      <alignment vertical="center"/>
    </xf>
    <xf numFmtId="0" fontId="86" fillId="0" borderId="23" applyNumberFormat="0" applyFill="0" applyProtection="0">
      <alignment horizontal="center" vertical="center"/>
    </xf>
    <xf numFmtId="0" fontId="1" fillId="0" borderId="0">
      <alignment vertical="center"/>
    </xf>
    <xf numFmtId="40" fontId="1" fillId="0" borderId="0" applyFon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186" fontId="1" fillId="0" borderId="0" applyFont="0" applyFill="0" applyBorder="0" applyAlignment="0" applyProtection="0">
      <alignment vertical="center"/>
    </xf>
    <xf numFmtId="201" fontId="1" fillId="0" borderId="0" applyFont="0" applyFill="0" applyBorder="0" applyAlignment="0" applyProtection="0">
      <alignment vertical="center"/>
    </xf>
    <xf numFmtId="188" fontId="1" fillId="0" borderId="0" applyFont="0" applyFill="0" applyBorder="0" applyAlignment="0" applyProtection="0">
      <alignment vertical="center"/>
    </xf>
    <xf numFmtId="0" fontId="0" fillId="32" borderId="29" applyNumberFormat="0" applyFont="0" applyAlignment="0" applyProtection="0">
      <alignment vertical="center"/>
    </xf>
    <xf numFmtId="0" fontId="16" fillId="0" borderId="0"/>
    <xf numFmtId="0" fontId="1" fillId="0" borderId="0">
      <alignment vertical="center"/>
    </xf>
    <xf numFmtId="1" fontId="58" fillId="0" borderId="23" applyFill="0" applyProtection="0">
      <alignment horizontal="center" vertical="center"/>
    </xf>
    <xf numFmtId="0" fontId="104" fillId="0" borderId="32" applyNumberFormat="0" applyFill="0" applyAlignment="0" applyProtection="0">
      <alignment vertical="center"/>
    </xf>
    <xf numFmtId="40" fontId="126" fillId="52" borderId="35">
      <alignment horizontal="centerContinuous" vertical="center"/>
    </xf>
    <xf numFmtId="0" fontId="0" fillId="32" borderId="29" applyNumberFormat="0" applyFont="0" applyAlignment="0" applyProtection="0">
      <alignment vertical="center"/>
    </xf>
    <xf numFmtId="0" fontId="0" fillId="0" borderId="0">
      <alignment vertical="center"/>
    </xf>
    <xf numFmtId="0" fontId="1" fillId="0" borderId="0">
      <alignment vertical="center"/>
    </xf>
    <xf numFmtId="0" fontId="85" fillId="0" borderId="22" applyNumberFormat="0" applyFill="0" applyAlignment="0" applyProtection="0">
      <alignment vertical="center"/>
    </xf>
    <xf numFmtId="40" fontId="126" fillId="52" borderId="35">
      <alignment horizontal="centerContinuous" vertical="center"/>
    </xf>
    <xf numFmtId="9" fontId="1" fillId="0" borderId="0" applyFont="0" applyFill="0" applyBorder="0" applyAlignment="0" applyProtection="0">
      <alignment vertical="center"/>
    </xf>
    <xf numFmtId="0" fontId="116" fillId="0" borderId="40">
      <alignment horizontal="center" vertical="center"/>
    </xf>
    <xf numFmtId="37" fontId="127" fillId="0" borderId="0">
      <alignment vertical="center"/>
    </xf>
    <xf numFmtId="37" fontId="127" fillId="0" borderId="0">
      <alignment vertical="center"/>
    </xf>
    <xf numFmtId="37" fontId="127" fillId="0" borderId="0">
      <alignment vertical="center"/>
    </xf>
    <xf numFmtId="37" fontId="127" fillId="0" borderId="0">
      <alignment vertical="center"/>
    </xf>
    <xf numFmtId="0" fontId="128" fillId="0" borderId="0"/>
    <xf numFmtId="187" fontId="58" fillId="0" borderId="0">
      <alignment vertical="center"/>
    </xf>
    <xf numFmtId="0" fontId="49" fillId="0" borderId="31" applyNumberFormat="0" applyFill="0" applyAlignment="0" applyProtection="0">
      <alignment vertical="center"/>
    </xf>
    <xf numFmtId="0" fontId="97" fillId="0" borderId="0">
      <alignment vertical="center"/>
    </xf>
    <xf numFmtId="3" fontId="1" fillId="0" borderId="0" applyFont="0" applyFill="0" applyBorder="0" applyAlignment="0" applyProtection="0">
      <alignment vertical="center"/>
    </xf>
    <xf numFmtId="14" fontId="75" fillId="0" borderId="0">
      <alignment horizontal="center" vertical="center" wrapText="1"/>
      <protection locked="0"/>
    </xf>
    <xf numFmtId="0" fontId="110" fillId="0" borderId="34" applyNumberFormat="0" applyFill="0" applyAlignment="0" applyProtection="0">
      <alignment vertical="center"/>
    </xf>
    <xf numFmtId="10" fontId="1" fillId="0" borderId="0" applyFont="0" applyFill="0" applyBorder="0" applyAlignment="0" applyProtection="0">
      <alignment vertical="center"/>
    </xf>
    <xf numFmtId="0" fontId="86" fillId="0" borderId="23" applyNumberFormat="0" applyFill="0" applyProtection="0">
      <alignment horizontal="center" vertical="center"/>
    </xf>
    <xf numFmtId="9" fontId="1" fillId="0" borderId="0" applyFont="0" applyFill="0" applyBorder="0" applyAlignment="0" applyProtection="0">
      <alignment vertical="center"/>
    </xf>
    <xf numFmtId="0" fontId="129" fillId="0" borderId="0" applyNumberFormat="0" applyFill="0" applyBorder="0" applyAlignment="0" applyProtection="0">
      <alignment vertical="center"/>
    </xf>
    <xf numFmtId="9" fontId="16" fillId="0" borderId="0" applyFont="0" applyFill="0" applyBorder="0" applyAlignment="0" applyProtection="0">
      <alignment vertical="center"/>
    </xf>
    <xf numFmtId="202" fontId="1" fillId="0" borderId="0" applyFont="0" applyFill="0" applyProtection="0">
      <alignment vertical="center"/>
    </xf>
    <xf numFmtId="0" fontId="58" fillId="0" borderId="5" applyNumberFormat="0" applyFill="0" applyProtection="0">
      <alignment horizontal="right" vertical="center"/>
    </xf>
    <xf numFmtId="15" fontId="1" fillId="0" borderId="0" applyFont="0" applyFill="0" applyBorder="0" applyAlignment="0" applyProtection="0">
      <alignment vertical="center"/>
    </xf>
    <xf numFmtId="0" fontId="130" fillId="21" borderId="42" applyNumberFormat="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 fontId="1" fillId="0" borderId="0" applyFont="0" applyFill="0" applyBorder="0" applyAlignment="0" applyProtection="0">
      <alignment vertical="center"/>
    </xf>
    <xf numFmtId="0" fontId="116" fillId="0" borderId="40">
      <alignment horizontal="center" vertical="center"/>
    </xf>
    <xf numFmtId="0" fontId="116" fillId="0" borderId="40">
      <alignment horizontal="center" vertical="center"/>
    </xf>
    <xf numFmtId="0" fontId="1" fillId="62" borderId="0" applyNumberFormat="0" applyFont="0" applyBorder="0" applyAlignment="0" applyProtection="0">
      <alignment vertical="center"/>
    </xf>
    <xf numFmtId="0" fontId="1" fillId="0" borderId="0" applyNumberFormat="0" applyFill="0" applyBorder="0" applyAlignment="0" applyProtection="0">
      <alignment vertical="center"/>
    </xf>
    <xf numFmtId="0" fontId="124" fillId="61" borderId="6">
      <alignment vertical="center"/>
      <protection locked="0"/>
    </xf>
    <xf numFmtId="0" fontId="121" fillId="0" borderId="0">
      <alignment vertical="center"/>
    </xf>
    <xf numFmtId="0" fontId="124" fillId="61" borderId="6">
      <alignment vertical="center"/>
      <protection locked="0"/>
    </xf>
    <xf numFmtId="0" fontId="1" fillId="0" borderId="0">
      <alignment vertical="center"/>
    </xf>
    <xf numFmtId="0" fontId="124" fillId="61" borderId="6">
      <alignment vertical="center"/>
      <protection locked="0"/>
    </xf>
    <xf numFmtId="0" fontId="120" fillId="0" borderId="0" applyNumberFormat="0" applyFill="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4" fontId="0" fillId="0" borderId="0" applyFont="0" applyFill="0" applyBorder="0" applyAlignment="0" applyProtection="0">
      <alignment vertical="center"/>
    </xf>
    <xf numFmtId="0" fontId="100" fillId="0" borderId="0" applyNumberFormat="0" applyFill="0" applyBorder="0" applyAlignment="0" applyProtection="0">
      <alignment vertical="center"/>
    </xf>
    <xf numFmtId="9" fontId="1" fillId="0" borderId="0" applyFont="0" applyFill="0" applyBorder="0" applyAlignment="0" applyProtection="0">
      <alignment vertical="center"/>
    </xf>
    <xf numFmtId="0" fontId="82" fillId="15" borderId="0" applyNumberFormat="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9" fontId="1" fillId="0" borderId="0" applyFont="0" applyFill="0" applyBorder="0" applyAlignment="0" applyProtection="0">
      <alignment vertical="center"/>
    </xf>
    <xf numFmtId="0" fontId="82" fillId="39" borderId="0" applyNumberFormat="0" applyBorder="0" applyAlignment="0" applyProtection="0">
      <alignment vertical="center"/>
    </xf>
    <xf numFmtId="0" fontId="98" fillId="0" borderId="0" applyNumberForma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6" fillId="0" borderId="0">
      <alignment vertical="center"/>
    </xf>
    <xf numFmtId="0" fontId="102" fillId="39" borderId="0" applyNumberFormat="0" applyBorder="0" applyAlignment="0" applyProtection="0">
      <alignment vertical="center"/>
    </xf>
    <xf numFmtId="9" fontId="1" fillId="0" borderId="0" applyFont="0" applyFill="0" applyBorder="0" applyAlignment="0" applyProtection="0">
      <alignment vertical="center"/>
    </xf>
    <xf numFmtId="0" fontId="102" fillId="39" borderId="0" applyNumberFormat="0" applyBorder="0" applyAlignment="0" applyProtection="0">
      <alignment vertical="center"/>
    </xf>
    <xf numFmtId="9" fontId="1" fillId="0" borderId="0" applyFont="0" applyFill="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18" fillId="0" borderId="38" applyNumberFormat="0" applyFill="0" applyAlignment="0" applyProtection="0">
      <alignment vertical="center"/>
    </xf>
    <xf numFmtId="9" fontId="1" fillId="0" borderId="0" applyFont="0" applyFill="0" applyBorder="0" applyAlignment="0" applyProtection="0">
      <alignment vertical="center"/>
    </xf>
    <xf numFmtId="0" fontId="110" fillId="0" borderId="34" applyNumberFormat="0" applyFill="0" applyAlignment="0" applyProtection="0">
      <alignment vertical="center"/>
    </xf>
    <xf numFmtId="9" fontId="1" fillId="0" borderId="0" applyFont="0" applyFill="0" applyBorder="0" applyAlignment="0" applyProtection="0">
      <alignment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125" fillId="0" borderId="5" applyNumberFormat="0" applyFill="0" applyProtection="0">
      <alignment horizontal="center"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125" fillId="0" borderId="5" applyNumberFormat="0" applyFill="0" applyProtection="0">
      <alignment horizontal="center" vertical="center"/>
    </xf>
    <xf numFmtId="0" fontId="82" fillId="39" borderId="0" applyNumberFormat="0" applyBorder="0" applyAlignment="0" applyProtection="0">
      <alignment vertical="center"/>
    </xf>
    <xf numFmtId="9" fontId="1" fillId="0" borderId="0" applyFont="0" applyFill="0" applyBorder="0" applyAlignment="0" applyProtection="0">
      <alignment vertical="center"/>
    </xf>
    <xf numFmtId="0" fontId="123" fillId="0" borderId="39"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29" fillId="0" borderId="0" applyNumberFormat="0" applyFill="0" applyBorder="0" applyAlignment="0" applyProtection="0">
      <alignment vertical="center"/>
    </xf>
    <xf numFmtId="9" fontId="1" fillId="0" borderId="0" applyFont="0" applyFill="0" applyBorder="0" applyAlignment="0" applyProtection="0">
      <alignment vertical="center"/>
    </xf>
    <xf numFmtId="0" fontId="98" fillId="0" borderId="0" applyNumberFormat="0" applyFill="0" applyBorder="0" applyAlignment="0" applyProtection="0">
      <alignment vertical="center"/>
    </xf>
    <xf numFmtId="9" fontId="1" fillId="0" borderId="0" applyFont="0" applyFill="0" applyBorder="0" applyAlignment="0" applyProtection="0">
      <alignment vertical="center"/>
    </xf>
    <xf numFmtId="0" fontId="125" fillId="0" borderId="5" applyNumberFormat="0" applyFill="0" applyProtection="0">
      <alignment horizontal="center" vertical="center"/>
    </xf>
    <xf numFmtId="0" fontId="98" fillId="0" borderId="0" applyNumberFormat="0" applyFill="0" applyBorder="0" applyAlignment="0" applyProtection="0">
      <alignment vertical="center"/>
    </xf>
    <xf numFmtId="185" fontId="1" fillId="0" borderId="0" applyFont="0" applyFill="0" applyBorder="0" applyAlignment="0" applyProtection="0">
      <alignment vertical="center"/>
    </xf>
    <xf numFmtId="0" fontId="58" fillId="0" borderId="5" applyNumberFormat="0" applyFill="0" applyProtection="0">
      <alignment horizontal="right" vertical="center"/>
    </xf>
    <xf numFmtId="0" fontId="125" fillId="0" borderId="5" applyNumberFormat="0" applyFill="0" applyProtection="0">
      <alignment horizontal="center" vertical="center"/>
    </xf>
    <xf numFmtId="0" fontId="58" fillId="0" borderId="5" applyNumberFormat="0" applyFill="0" applyProtection="0">
      <alignment horizontal="right" vertical="center"/>
    </xf>
    <xf numFmtId="0" fontId="125" fillId="0" borderId="5" applyNumberFormat="0" applyFill="0" applyProtection="0">
      <alignment horizontal="center" vertical="center"/>
    </xf>
    <xf numFmtId="0" fontId="58" fillId="0" borderId="5" applyNumberFormat="0" applyFill="0" applyProtection="0">
      <alignment horizontal="right" vertical="center"/>
    </xf>
    <xf numFmtId="0" fontId="58" fillId="0" borderId="5" applyNumberFormat="0" applyFill="0" applyProtection="0">
      <alignment horizontal="right" vertical="center"/>
    </xf>
    <xf numFmtId="0" fontId="0" fillId="0" borderId="0">
      <alignment vertical="center"/>
    </xf>
    <xf numFmtId="0" fontId="1" fillId="0" borderId="0">
      <alignment vertical="center"/>
    </xf>
    <xf numFmtId="0" fontId="58" fillId="0" borderId="5" applyNumberFormat="0" applyFill="0" applyProtection="0">
      <alignment horizontal="right" vertical="center"/>
    </xf>
    <xf numFmtId="0" fontId="1" fillId="0" borderId="0">
      <alignment vertical="center"/>
    </xf>
    <xf numFmtId="0" fontId="110" fillId="0" borderId="34" applyNumberFormat="0" applyFill="0" applyAlignment="0" applyProtection="0">
      <alignment vertical="center"/>
    </xf>
    <xf numFmtId="0" fontId="58" fillId="0" borderId="5" applyNumberFormat="0" applyFill="0" applyProtection="0">
      <alignment horizontal="right" vertical="center"/>
    </xf>
    <xf numFmtId="0" fontId="123" fillId="0" borderId="39" applyNumberFormat="0" applyFill="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82" fillId="15" borderId="0" applyNumberFormat="0" applyBorder="0" applyAlignment="0" applyProtection="0">
      <alignment vertical="center"/>
    </xf>
    <xf numFmtId="0" fontId="104" fillId="0" borderId="32" applyNumberFormat="0" applyFill="0" applyAlignment="0" applyProtection="0">
      <alignment vertical="center"/>
    </xf>
    <xf numFmtId="0" fontId="98" fillId="0" borderId="0" applyNumberFormat="0" applyFill="0" applyBorder="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104" fillId="0" borderId="32" applyNumberFormat="0" applyFill="0" applyAlignment="0" applyProtection="0">
      <alignment vertical="center"/>
    </xf>
    <xf numFmtId="0" fontId="0" fillId="32" borderId="29" applyNumberFormat="0" applyFont="0" applyAlignment="0" applyProtection="0">
      <alignment vertical="center"/>
    </xf>
    <xf numFmtId="0" fontId="1" fillId="0" borderId="0">
      <alignment vertical="center"/>
    </xf>
    <xf numFmtId="0" fontId="104" fillId="0" borderId="32" applyNumberFormat="0" applyFill="0" applyAlignment="0" applyProtection="0">
      <alignment vertical="center"/>
    </xf>
    <xf numFmtId="0" fontId="110" fillId="0" borderId="34" applyNumberFormat="0" applyFill="0" applyAlignment="0" applyProtection="0">
      <alignment vertical="center"/>
    </xf>
    <xf numFmtId="0" fontId="104" fillId="0" borderId="32" applyNumberFormat="0" applyFill="0" applyAlignment="0" applyProtection="0">
      <alignment vertical="center"/>
    </xf>
    <xf numFmtId="0" fontId="1" fillId="0" borderId="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79" fillId="13" borderId="0" applyNumberFormat="0" applyBorder="0" applyAlignment="0" applyProtection="0">
      <alignment vertical="center"/>
    </xf>
    <xf numFmtId="0" fontId="85" fillId="0" borderId="22"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110" fillId="0" borderId="34" applyNumberFormat="0" applyFill="0" applyAlignment="0" applyProtection="0">
      <alignment vertical="center"/>
    </xf>
    <xf numFmtId="0" fontId="0" fillId="32" borderId="29" applyNumberFormat="0" applyFont="0" applyAlignment="0" applyProtection="0">
      <alignment vertical="center"/>
    </xf>
    <xf numFmtId="0" fontId="0" fillId="0" borderId="0">
      <alignment vertical="center"/>
    </xf>
    <xf numFmtId="0" fontId="1" fillId="0" borderId="0">
      <alignment vertical="center"/>
    </xf>
    <xf numFmtId="0" fontId="110" fillId="0" borderId="34" applyNumberFormat="0" applyFill="0" applyAlignment="0" applyProtection="0">
      <alignment vertical="center"/>
    </xf>
    <xf numFmtId="0" fontId="100" fillId="0" borderId="41" applyNumberFormat="0" applyFill="0" applyAlignment="0" applyProtection="0">
      <alignment vertical="center"/>
    </xf>
    <xf numFmtId="0" fontId="79" fillId="13" borderId="0" applyNumberFormat="0" applyBorder="0" applyAlignment="0" applyProtection="0">
      <alignment vertical="center"/>
    </xf>
    <xf numFmtId="0" fontId="100" fillId="0" borderId="41" applyNumberFormat="0" applyFill="0" applyAlignment="0" applyProtection="0">
      <alignment vertical="center"/>
    </xf>
    <xf numFmtId="0" fontId="79" fillId="13" borderId="0" applyNumberFormat="0" applyBorder="0" applyAlignment="0" applyProtection="0">
      <alignment vertical="center"/>
    </xf>
    <xf numFmtId="0" fontId="85" fillId="0" borderId="22" applyNumberFormat="0" applyFill="0" applyAlignment="0" applyProtection="0">
      <alignment vertical="center"/>
    </xf>
    <xf numFmtId="0" fontId="79" fillId="13" borderId="0" applyNumberFormat="0" applyBorder="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43" fontId="16" fillId="0" borderId="0" applyFont="0" applyFill="0" applyBorder="0" applyAlignment="0" applyProtection="0">
      <alignment vertical="center"/>
    </xf>
    <xf numFmtId="0" fontId="85" fillId="0" borderId="0" applyNumberFormat="0" applyFill="0" applyBorder="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85" fillId="0" borderId="22" applyNumberFormat="0" applyFill="0" applyAlignment="0" applyProtection="0">
      <alignment vertical="center"/>
    </xf>
    <xf numFmtId="0" fontId="0" fillId="32" borderId="29" applyNumberFormat="0" applyFont="0" applyAlignment="0" applyProtection="0">
      <alignment vertical="center"/>
    </xf>
    <xf numFmtId="0" fontId="1" fillId="0" borderId="0">
      <alignment vertical="center"/>
    </xf>
    <xf numFmtId="0" fontId="85" fillId="0" borderId="22" applyNumberFormat="0" applyFill="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43" fontId="16" fillId="0" borderId="0" applyFont="0" applyFill="0" applyBorder="0" applyAlignment="0" applyProtection="0">
      <alignment vertical="center"/>
    </xf>
    <xf numFmtId="0" fontId="85" fillId="0" borderId="0" applyNumberFormat="0" applyFill="0" applyBorder="0" applyAlignment="0" applyProtection="0">
      <alignment vertical="center"/>
    </xf>
    <xf numFmtId="43" fontId="16" fillId="0" borderId="0" applyFont="0" applyFill="0" applyBorder="0" applyAlignment="0" applyProtection="0">
      <alignment vertical="center"/>
    </xf>
    <xf numFmtId="0" fontId="85" fillId="0" borderId="0" applyNumberFormat="0" applyFill="0" applyBorder="0" applyAlignment="0" applyProtection="0">
      <alignment vertical="center"/>
    </xf>
    <xf numFmtId="0" fontId="82" fillId="15" borderId="0" applyNumberFormat="0" applyBorder="0" applyAlignment="0" applyProtection="0">
      <alignment vertical="center"/>
    </xf>
    <xf numFmtId="43"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 fillId="0" borderId="0">
      <alignment vertical="center"/>
    </xf>
    <xf numFmtId="0" fontId="98" fillId="0" borderId="0" applyNumberFormat="0" applyFill="0" applyBorder="0" applyAlignment="0" applyProtection="0">
      <alignment vertical="center"/>
    </xf>
    <xf numFmtId="0" fontId="1" fillId="0" borderId="0">
      <alignment vertical="center"/>
    </xf>
    <xf numFmtId="0" fontId="98" fillId="0" borderId="0" applyNumberFormat="0" applyFill="0" applyBorder="0" applyAlignment="0" applyProtection="0">
      <alignment vertical="center"/>
    </xf>
    <xf numFmtId="0" fontId="1" fillId="0" borderId="0">
      <alignment vertical="center"/>
    </xf>
    <xf numFmtId="0" fontId="98" fillId="0" borderId="0" applyNumberFormat="0" applyFill="0" applyBorder="0" applyAlignment="0" applyProtection="0">
      <alignment vertical="center"/>
    </xf>
    <xf numFmtId="0" fontId="1" fillId="0" borderId="0">
      <alignment vertical="center"/>
    </xf>
    <xf numFmtId="0" fontId="0" fillId="0" borderId="0">
      <alignment vertical="center"/>
    </xf>
    <xf numFmtId="0" fontId="98" fillId="0" borderId="0" applyNumberFormat="0" applyFill="0" applyBorder="0" applyAlignment="0" applyProtection="0">
      <alignment vertical="center"/>
    </xf>
    <xf numFmtId="0" fontId="106" fillId="43" borderId="30" applyNumberFormat="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1" fillId="0" borderId="0">
      <alignment vertical="center"/>
    </xf>
    <xf numFmtId="0" fontId="98" fillId="0" borderId="0" applyNumberFormat="0" applyFill="0" applyBorder="0" applyAlignment="0" applyProtection="0">
      <alignment vertical="center"/>
    </xf>
    <xf numFmtId="0" fontId="125" fillId="0" borderId="5" applyNumberFormat="0" applyFill="0" applyProtection="0">
      <alignment horizontal="center" vertical="center"/>
    </xf>
    <xf numFmtId="0" fontId="125" fillId="0" borderId="5" applyNumberFormat="0" applyFill="0" applyProtection="0">
      <alignment horizontal="center" vertical="center"/>
    </xf>
    <xf numFmtId="0" fontId="125" fillId="0" borderId="5" applyNumberFormat="0" applyFill="0" applyProtection="0">
      <alignment horizontal="center"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6" fillId="0" borderId="23" applyNumberFormat="0" applyFill="0" applyProtection="0">
      <alignment horizontal="center" vertical="center"/>
    </xf>
    <xf numFmtId="0" fontId="1" fillId="0" borderId="0">
      <alignment vertical="center"/>
    </xf>
    <xf numFmtId="0" fontId="86" fillId="0" borderId="23" applyNumberFormat="0" applyFill="0" applyProtection="0">
      <alignment horizontal="center" vertical="center"/>
    </xf>
    <xf numFmtId="0" fontId="86" fillId="0" borderId="23" applyNumberFormat="0" applyFill="0" applyProtection="0">
      <alignment horizontal="center" vertical="center"/>
    </xf>
    <xf numFmtId="0" fontId="86" fillId="0" borderId="23" applyNumberFormat="0" applyFill="0" applyProtection="0">
      <alignment horizontal="center" vertical="center"/>
    </xf>
    <xf numFmtId="0" fontId="120" fillId="0" borderId="0" applyNumberFormat="0" applyFill="0" applyBorder="0" applyAlignment="0" applyProtection="0">
      <alignment vertical="center"/>
    </xf>
    <xf numFmtId="0" fontId="101" fillId="6" borderId="30" applyNumberFormat="0" applyAlignment="0" applyProtection="0">
      <alignment vertical="center"/>
    </xf>
    <xf numFmtId="0" fontId="82" fillId="39" borderId="0" applyNumberFormat="0" applyBorder="0" applyAlignment="0" applyProtection="0">
      <alignment vertical="center"/>
    </xf>
    <xf numFmtId="0" fontId="120" fillId="0" borderId="0" applyNumberFormat="0" applyFill="0" applyBorder="0" applyAlignment="0" applyProtection="0">
      <alignment vertical="center"/>
    </xf>
    <xf numFmtId="0" fontId="82" fillId="39" borderId="0" applyNumberFormat="0" applyBorder="0" applyAlignment="0" applyProtection="0">
      <alignment vertical="center"/>
    </xf>
    <xf numFmtId="0" fontId="120" fillId="0" borderId="0" applyNumberFormat="0" applyFill="0" applyBorder="0" applyAlignment="0" applyProtection="0">
      <alignment vertical="center"/>
    </xf>
    <xf numFmtId="0" fontId="82" fillId="39" borderId="0" applyNumberFormat="0" applyBorder="0" applyAlignment="0" applyProtection="0">
      <alignment vertical="center"/>
    </xf>
    <xf numFmtId="0" fontId="0" fillId="32" borderId="29" applyNumberFormat="0" applyFont="0" applyAlignment="0" applyProtection="0">
      <alignment vertical="center"/>
    </xf>
    <xf numFmtId="0" fontId="82" fillId="15" borderId="0" applyNumberFormat="0" applyBorder="0" applyAlignment="0" applyProtection="0">
      <alignment vertical="center"/>
    </xf>
    <xf numFmtId="0" fontId="82" fillId="39" borderId="0" applyNumberFormat="0" applyBorder="0" applyAlignment="0" applyProtection="0">
      <alignment vertical="center"/>
    </xf>
    <xf numFmtId="0" fontId="82" fillId="39" borderId="0" applyNumberFormat="0" applyBorder="0" applyAlignment="0" applyProtection="0">
      <alignment vertical="center"/>
    </xf>
    <xf numFmtId="0" fontId="102" fillId="15" borderId="0" applyNumberFormat="0" applyBorder="0" applyAlignment="0" applyProtection="0">
      <alignment vertical="center"/>
    </xf>
    <xf numFmtId="0" fontId="10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102" fillId="39" borderId="0" applyNumberFormat="0" applyBorder="0" applyAlignment="0" applyProtection="0">
      <alignment vertical="center"/>
    </xf>
    <xf numFmtId="0" fontId="102" fillId="39" borderId="0" applyNumberFormat="0" applyBorder="0" applyAlignment="0" applyProtection="0">
      <alignment vertical="center"/>
    </xf>
    <xf numFmtId="0" fontId="102" fillId="39" borderId="0" applyNumberFormat="0" applyBorder="0" applyAlignment="0" applyProtection="0">
      <alignment vertical="center"/>
    </xf>
    <xf numFmtId="0" fontId="102" fillId="39" borderId="0" applyNumberFormat="0" applyBorder="0" applyAlignment="0" applyProtection="0">
      <alignment vertical="center"/>
    </xf>
    <xf numFmtId="0" fontId="0" fillId="0" borderId="0">
      <alignment vertical="center"/>
    </xf>
    <xf numFmtId="0" fontId="102" fillId="39" borderId="0" applyNumberFormat="0" applyBorder="0" applyAlignment="0" applyProtection="0">
      <alignment vertical="center"/>
    </xf>
    <xf numFmtId="0" fontId="103" fillId="2" borderId="0" applyNumberFormat="0" applyBorder="0" applyAlignment="0" applyProtection="0">
      <alignment vertical="center"/>
    </xf>
    <xf numFmtId="0" fontId="102" fillId="39" borderId="0" applyNumberFormat="0" applyBorder="0" applyAlignment="0" applyProtection="0">
      <alignment vertical="center"/>
    </xf>
    <xf numFmtId="0" fontId="82" fillId="15" borderId="0" applyNumberFormat="0" applyBorder="0" applyAlignment="0" applyProtection="0">
      <alignment vertical="center"/>
    </xf>
    <xf numFmtId="0" fontId="109" fillId="0" borderId="0">
      <alignment vertical="center"/>
    </xf>
    <xf numFmtId="0" fontId="82" fillId="15" borderId="0" applyNumberFormat="0" applyBorder="0" applyAlignment="0" applyProtection="0">
      <alignment vertical="center"/>
    </xf>
    <xf numFmtId="0" fontId="1" fillId="0" borderId="0">
      <alignment vertical="center"/>
    </xf>
    <xf numFmtId="0" fontId="82" fillId="15" borderId="0" applyNumberFormat="0" applyBorder="0" applyAlignment="0" applyProtection="0">
      <alignment vertical="center"/>
    </xf>
    <xf numFmtId="0" fontId="82" fillId="15" borderId="0" applyNumberFormat="0" applyBorder="0" applyAlignment="0" applyProtection="0">
      <alignment vertical="center"/>
    </xf>
    <xf numFmtId="0" fontId="1" fillId="0" borderId="0">
      <alignment vertical="center"/>
    </xf>
    <xf numFmtId="0" fontId="79" fillId="13" borderId="0" applyNumberFormat="0" applyBorder="0" applyAlignment="0" applyProtection="0">
      <alignment vertical="center"/>
    </xf>
    <xf numFmtId="0" fontId="1" fillId="0" borderId="0">
      <alignment vertical="center"/>
    </xf>
    <xf numFmtId="0" fontId="58" fillId="0" borderId="0" applyProtection="0">
      <alignment vertical="center"/>
    </xf>
    <xf numFmtId="0" fontId="1" fillId="0" borderId="0">
      <alignment vertical="center"/>
    </xf>
    <xf numFmtId="0" fontId="0" fillId="32" borderId="29" applyNumberFormat="0" applyFont="0" applyAlignment="0" applyProtection="0">
      <alignment vertical="center"/>
    </xf>
    <xf numFmtId="0" fontId="0" fillId="0" borderId="0">
      <alignment vertical="center"/>
    </xf>
    <xf numFmtId="0" fontId="1" fillId="0" borderId="0">
      <alignment vertical="center"/>
    </xf>
    <xf numFmtId="0" fontId="0" fillId="32" borderId="29" applyNumberFormat="0" applyFont="0" applyAlignment="0" applyProtection="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0" fillId="21" borderId="4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6" fillId="43" borderId="30" applyNumberFormat="0" applyAlignment="0" applyProtection="0">
      <alignment vertical="center"/>
    </xf>
    <xf numFmtId="0" fontId="0" fillId="0" borderId="0">
      <alignment vertical="center"/>
    </xf>
    <xf numFmtId="0" fontId="106" fillId="43" borderId="30" applyNumberFormat="0" applyAlignment="0" applyProtection="0">
      <alignment vertical="center"/>
    </xf>
    <xf numFmtId="0" fontId="1" fillId="0" borderId="0">
      <alignment vertical="center"/>
    </xf>
    <xf numFmtId="0" fontId="106" fillId="43" borderId="30" applyNumberFormat="0" applyAlignment="0" applyProtection="0">
      <alignment vertical="center"/>
    </xf>
    <xf numFmtId="0" fontId="1" fillId="0" borderId="0">
      <alignment vertical="center"/>
    </xf>
    <xf numFmtId="0" fontId="106" fillId="43" borderId="30" applyNumberFormat="0" applyAlignment="0" applyProtection="0">
      <alignment vertical="center"/>
    </xf>
    <xf numFmtId="0" fontId="1" fillId="0" borderId="0">
      <alignment vertical="center"/>
    </xf>
    <xf numFmtId="0" fontId="0" fillId="32" borderId="29" applyNumberFormat="0" applyFont="0" applyAlignment="0" applyProtection="0">
      <alignment vertical="center"/>
    </xf>
    <xf numFmtId="0" fontId="5" fillId="0" borderId="0"/>
    <xf numFmtId="0" fontId="0" fillId="0" borderId="0">
      <alignment vertical="center"/>
    </xf>
    <xf numFmtId="0" fontId="0" fillId="0" borderId="0">
      <alignment vertical="center"/>
    </xf>
    <xf numFmtId="0" fontId="0" fillId="32" borderId="29" applyNumberFormat="0" applyFont="0" applyAlignment="0" applyProtection="0">
      <alignment vertical="center"/>
    </xf>
    <xf numFmtId="0" fontId="0" fillId="0" borderId="0">
      <alignment vertical="center"/>
    </xf>
    <xf numFmtId="0" fontId="0" fillId="32" borderId="29" applyNumberFormat="0" applyFont="0" applyAlignment="0" applyProtection="0">
      <alignment vertical="center"/>
    </xf>
    <xf numFmtId="0" fontId="0" fillId="0" borderId="0">
      <alignment vertical="center"/>
    </xf>
    <xf numFmtId="0" fontId="16"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0" fillId="0" borderId="0">
      <alignment vertical="center"/>
    </xf>
    <xf numFmtId="0" fontId="0"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58" fillId="0" borderId="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05" fillId="6" borderId="3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5" fillId="6" borderId="33" applyNumberFormat="0" applyAlignment="0" applyProtection="0">
      <alignment vertical="center"/>
    </xf>
    <xf numFmtId="0" fontId="0" fillId="0" borderId="0">
      <alignment vertical="center"/>
    </xf>
    <xf numFmtId="0" fontId="0" fillId="0" borderId="0">
      <alignment vertical="center"/>
    </xf>
    <xf numFmtId="0" fontId="105" fillId="6" borderId="33"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5" fillId="0" borderId="0">
      <alignment vertical="center"/>
    </xf>
    <xf numFmtId="0" fontId="5" fillId="0" borderId="0">
      <alignment vertical="center"/>
    </xf>
    <xf numFmtId="0" fontId="105" fillId="6" borderId="33"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05" fillId="6" borderId="33" applyNumberFormat="0" applyAlignment="0" applyProtection="0">
      <alignment vertical="center"/>
    </xf>
    <xf numFmtId="0" fontId="0" fillId="0" borderId="0">
      <alignment vertical="center"/>
    </xf>
    <xf numFmtId="0" fontId="132" fillId="0" borderId="4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4" fillId="0" borderId="1">
      <alignment horizontal="left" vertical="center"/>
    </xf>
    <xf numFmtId="0" fontId="0" fillId="32" borderId="29" applyNumberFormat="0" applyFont="0" applyAlignment="0" applyProtection="0">
      <alignment vertical="center"/>
    </xf>
    <xf numFmtId="0" fontId="114" fillId="0" borderId="1">
      <alignment horizontal="left" vertical="center"/>
    </xf>
    <xf numFmtId="0" fontId="0" fillId="32" borderId="29" applyNumberFormat="0" applyFont="0" applyAlignment="0" applyProtection="0">
      <alignmen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0" fillId="0" borderId="0">
      <alignment vertical="center"/>
    </xf>
    <xf numFmtId="0" fontId="114" fillId="0" borderId="1">
      <alignment horizontal="left" vertical="center"/>
    </xf>
    <xf numFmtId="0" fontId="114" fillId="0" borderId="1">
      <alignment horizontal="lef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01" fillId="6" borderId="30" applyNumberFormat="0" applyAlignment="0" applyProtection="0">
      <alignment vertical="center"/>
    </xf>
    <xf numFmtId="0" fontId="1" fillId="0" borderId="0">
      <alignment vertical="center"/>
    </xf>
    <xf numFmtId="1" fontId="58" fillId="0" borderId="23" applyFill="0" applyProtection="0">
      <alignment horizontal="center" vertical="center"/>
    </xf>
    <xf numFmtId="0" fontId="101" fillId="6" borderId="30" applyNumberFormat="0" applyAlignment="0" applyProtection="0">
      <alignment vertical="center"/>
    </xf>
    <xf numFmtId="0" fontId="1" fillId="0" borderId="0">
      <alignment vertical="center"/>
    </xf>
    <xf numFmtId="0" fontId="5" fillId="0" borderId="0">
      <alignment vertical="center"/>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05" fillId="6" borderId="33" applyNumberFormat="0" applyAlignment="0" applyProtection="0">
      <alignment vertical="center"/>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137" fillId="14" borderId="0" applyNumberFormat="0" applyBorder="0" applyAlignment="0" applyProtection="0">
      <alignment vertical="center"/>
    </xf>
    <xf numFmtId="0" fontId="137" fillId="14" borderId="0" applyNumberFormat="0" applyBorder="0" applyAlignment="0" applyProtection="0">
      <alignment vertical="center"/>
    </xf>
    <xf numFmtId="0" fontId="137" fillId="14" borderId="0" applyNumberFormat="0" applyBorder="0" applyAlignment="0" applyProtection="0">
      <alignment vertical="center"/>
    </xf>
    <xf numFmtId="0" fontId="137" fillId="14" borderId="0" applyNumberFormat="0" applyBorder="0" applyAlignment="0" applyProtection="0">
      <alignment vertical="center"/>
    </xf>
    <xf numFmtId="0" fontId="79" fillId="14" borderId="0" applyNumberFormat="0" applyBorder="0" applyAlignment="0" applyProtection="0">
      <alignment vertical="center"/>
    </xf>
    <xf numFmtId="43" fontId="0" fillId="0" borderId="0" applyFont="0" applyFill="0" applyBorder="0" applyAlignment="0" applyProtection="0">
      <alignment vertical="center"/>
    </xf>
    <xf numFmtId="0" fontId="79" fillId="14" borderId="0" applyNumberFormat="0" applyBorder="0" applyAlignment="0" applyProtection="0">
      <alignment vertical="center"/>
    </xf>
    <xf numFmtId="0" fontId="0" fillId="32" borderId="29" applyNumberFormat="0" applyFont="0" applyAlignment="0" applyProtection="0">
      <alignment vertical="center"/>
    </xf>
    <xf numFmtId="43" fontId="0" fillId="0" borderId="0" applyFont="0" applyFill="0" applyBorder="0" applyAlignment="0" applyProtection="0">
      <alignment vertical="center"/>
    </xf>
    <xf numFmtId="0" fontId="79" fillId="14" borderId="0" applyNumberFormat="0" applyBorder="0" applyAlignment="0" applyProtection="0">
      <alignment vertical="center"/>
    </xf>
    <xf numFmtId="43" fontId="0" fillId="0" borderId="0" applyFont="0" applyFill="0" applyBorder="0" applyAlignment="0" applyProtection="0">
      <alignment vertical="center"/>
    </xf>
    <xf numFmtId="0" fontId="79" fillId="14" borderId="0" applyNumberFormat="0" applyBorder="0" applyAlignment="0" applyProtection="0">
      <alignment vertical="center"/>
    </xf>
    <xf numFmtId="0" fontId="106" fillId="43" borderId="30" applyNumberFormat="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49" fillId="0" borderId="31" applyNumberFormat="0" applyFill="0" applyAlignment="0" applyProtection="0">
      <alignment vertical="center"/>
    </xf>
    <xf numFmtId="0" fontId="79" fillId="14" borderId="0" applyNumberFormat="0" applyBorder="0" applyAlignment="0" applyProtection="0">
      <alignment vertical="center"/>
    </xf>
    <xf numFmtId="0" fontId="120" fillId="0" borderId="0" applyNumberFormat="0" applyFill="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120" fillId="0" borderId="0" applyNumberFormat="0" applyFill="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137" fillId="13" borderId="0" applyNumberFormat="0" applyBorder="0" applyAlignment="0" applyProtection="0">
      <alignment vertical="center"/>
    </xf>
    <xf numFmtId="0" fontId="137" fillId="13" borderId="0" applyNumberFormat="0" applyBorder="0" applyAlignment="0" applyProtection="0">
      <alignment vertical="center"/>
    </xf>
    <xf numFmtId="0" fontId="137" fillId="13" borderId="0" applyNumberFormat="0" applyBorder="0" applyAlignment="0" applyProtection="0">
      <alignment vertical="center"/>
    </xf>
    <xf numFmtId="0" fontId="137" fillId="13" borderId="0" applyNumberFormat="0" applyBorder="0" applyAlignment="0" applyProtection="0">
      <alignment vertical="center"/>
    </xf>
    <xf numFmtId="41" fontId="1" fillId="0" borderId="0" applyFont="0" applyFill="0" applyBorder="0" applyAlignment="0" applyProtection="0"/>
    <xf numFmtId="0" fontId="137" fillId="13" borderId="0" applyNumberFormat="0" applyBorder="0" applyAlignment="0" applyProtection="0">
      <alignment vertical="center"/>
    </xf>
    <xf numFmtId="0" fontId="106" fillId="43" borderId="30" applyNumberFormat="0" applyAlignment="0" applyProtection="0">
      <alignment vertical="center"/>
    </xf>
    <xf numFmtId="0" fontId="137" fillId="13" borderId="0" applyNumberFormat="0" applyBorder="0" applyAlignment="0" applyProtection="0">
      <alignment vertical="center"/>
    </xf>
    <xf numFmtId="0" fontId="106" fillId="43" borderId="30" applyNumberFormat="0" applyAlignment="0" applyProtection="0">
      <alignment vertical="center"/>
    </xf>
    <xf numFmtId="0" fontId="58" fillId="0" borderId="5" applyNumberFormat="0" applyFill="0" applyProtection="0">
      <alignment horizontal="left" vertical="center"/>
    </xf>
    <xf numFmtId="0" fontId="137" fillId="13" borderId="0" applyNumberFormat="0" applyBorder="0" applyAlignment="0" applyProtection="0">
      <alignment vertical="center"/>
    </xf>
    <xf numFmtId="0" fontId="106" fillId="43" borderId="30" applyNumberFormat="0" applyAlignment="0" applyProtection="0">
      <alignment vertical="center"/>
    </xf>
    <xf numFmtId="0" fontId="137" fillId="13" borderId="0" applyNumberFormat="0" applyBorder="0" applyAlignment="0" applyProtection="0">
      <alignment vertical="center"/>
    </xf>
    <xf numFmtId="0" fontId="137" fillId="13" borderId="0" applyNumberFormat="0" applyBorder="0" applyAlignment="0" applyProtection="0">
      <alignment vertical="center"/>
    </xf>
    <xf numFmtId="0" fontId="137" fillId="13"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9" fillId="0" borderId="36"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139" fillId="0" borderId="0" applyNumberFormat="0" applyFill="0" applyBorder="0" applyAlignment="0" applyProtection="0">
      <alignment vertical="center"/>
    </xf>
    <xf numFmtId="0" fontId="49" fillId="0" borderId="36" applyNumberFormat="0" applyFill="0" applyAlignment="0" applyProtection="0">
      <alignment vertical="center"/>
    </xf>
    <xf numFmtId="0" fontId="49" fillId="0" borderId="36" applyNumberFormat="0" applyFill="0" applyAlignment="0" applyProtection="0">
      <alignment vertical="center"/>
    </xf>
    <xf numFmtId="0" fontId="49" fillId="0" borderId="36"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6" applyNumberFormat="0" applyFill="0" applyAlignment="0" applyProtection="0">
      <alignment vertical="center"/>
    </xf>
    <xf numFmtId="0" fontId="49" fillId="0" borderId="36" applyNumberFormat="0" applyFill="0" applyAlignment="0" applyProtection="0">
      <alignment vertical="center"/>
    </xf>
    <xf numFmtId="0" fontId="49" fillId="0" borderId="36"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139" fillId="0" borderId="0" applyNumberFormat="0" applyFill="0" applyBorder="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139" fillId="0" borderId="0" applyNumberFormat="0" applyFill="0" applyBorder="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4" fontId="0" fillId="0" borderId="0" applyFont="0" applyFill="0" applyBorder="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49" fillId="0" borderId="31" applyNumberFormat="0" applyFill="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43" fontId="0" fillId="0" borderId="0" applyFont="0" applyFill="0" applyBorder="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20" fillId="0" borderId="0" applyNumberFormat="0" applyFill="0" applyBorder="0" applyAlignment="0" applyProtection="0">
      <alignment vertical="center"/>
    </xf>
    <xf numFmtId="0" fontId="101" fillId="6" borderId="30" applyNumberFormat="0" applyAlignment="0" applyProtection="0">
      <alignment vertical="center"/>
    </xf>
    <xf numFmtId="0" fontId="120" fillId="0" borderId="0" applyNumberFormat="0" applyFill="0" applyBorder="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01" fillId="6" borderId="30"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30" fillId="21" borderId="42" applyNumberFormat="0" applyAlignment="0" applyProtection="0">
      <alignment vertical="center"/>
    </xf>
    <xf numFmtId="0" fontId="105" fillId="6" borderId="33" applyNumberFormat="0" applyAlignment="0" applyProtection="0">
      <alignment vertical="center"/>
    </xf>
    <xf numFmtId="0" fontId="130" fillId="21" borderId="42" applyNumberFormat="0" applyAlignment="0" applyProtection="0">
      <alignment vertical="center"/>
    </xf>
    <xf numFmtId="0" fontId="105" fillId="6" borderId="33" applyNumberFormat="0" applyAlignment="0" applyProtection="0">
      <alignment vertical="center"/>
    </xf>
    <xf numFmtId="0" fontId="130" fillId="21" borderId="42" applyNumberForma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6" fillId="0" borderId="23" applyNumberFormat="0" applyFill="0" applyProtection="0">
      <alignment horizontal="left" vertical="center"/>
    </xf>
    <xf numFmtId="0" fontId="86" fillId="0" borderId="23" applyNumberFormat="0" applyFill="0" applyProtection="0">
      <alignment horizontal="left" vertical="center"/>
    </xf>
    <xf numFmtId="0" fontId="106" fillId="43" borderId="30" applyNumberFormat="0" applyAlignment="0" applyProtection="0">
      <alignment vertical="center"/>
    </xf>
    <xf numFmtId="0" fontId="86" fillId="0" borderId="23" applyNumberFormat="0" applyFill="0" applyProtection="0">
      <alignment horizontal="left" vertical="center"/>
    </xf>
    <xf numFmtId="0" fontId="106" fillId="43" borderId="30" applyNumberFormat="0" applyAlignment="0" applyProtection="0">
      <alignment vertical="center"/>
    </xf>
    <xf numFmtId="0" fontId="86" fillId="0" borderId="23" applyNumberFormat="0" applyFill="0" applyProtection="0">
      <alignment horizontal="left" vertical="center"/>
    </xf>
    <xf numFmtId="0" fontId="86" fillId="0" borderId="23" applyNumberFormat="0" applyFill="0" applyProtection="0">
      <alignment horizontal="left" vertical="center"/>
    </xf>
    <xf numFmtId="0" fontId="86" fillId="0" borderId="23" applyNumberFormat="0" applyFill="0" applyProtection="0">
      <alignment horizontal="left" vertical="center"/>
    </xf>
    <xf numFmtId="0" fontId="86" fillId="0" borderId="23" applyNumberFormat="0" applyFill="0" applyProtection="0">
      <alignment horizontal="left" vertical="center"/>
    </xf>
    <xf numFmtId="0" fontId="86" fillId="0" borderId="23" applyNumberFormat="0" applyFill="0" applyProtection="0">
      <alignment horizontal="lef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09" fillId="0" borderId="0">
      <alignment vertical="center"/>
    </xf>
    <xf numFmtId="0" fontId="106" fillId="43" borderId="30" applyNumberFormat="0" applyAlignment="0" applyProtection="0">
      <alignment vertical="center"/>
    </xf>
    <xf numFmtId="193"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 fillId="0" borderId="0" applyFont="0" applyFill="0" applyBorder="0" applyAlignment="0" applyProtection="0"/>
    <xf numFmtId="184"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84"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5" fillId="6" borderId="33" applyNumberFormat="0" applyAlignment="0" applyProtection="0">
      <alignment vertical="center"/>
    </xf>
    <xf numFmtId="43" fontId="16"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5" fillId="6" borderId="33"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6"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32" borderId="29"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77" fontId="58" fillId="0" borderId="23" applyFill="0" applyProtection="0">
      <alignment horizontal="right" vertical="center"/>
    </xf>
    <xf numFmtId="0" fontId="140" fillId="63" borderId="0" applyNumberFormat="0" applyBorder="0" applyAlignment="0" applyProtection="0">
      <alignment vertical="center"/>
    </xf>
    <xf numFmtId="0" fontId="140" fillId="63" borderId="0" applyNumberFormat="0" applyBorder="0" applyAlignment="0" applyProtection="0">
      <alignment vertical="center"/>
    </xf>
    <xf numFmtId="0" fontId="140" fillId="64" borderId="0" applyNumberFormat="0" applyBorder="0" applyAlignment="0" applyProtection="0">
      <alignment vertical="center"/>
    </xf>
    <xf numFmtId="0" fontId="140" fillId="64" borderId="0" applyNumberFormat="0" applyBorder="0" applyAlignment="0" applyProtection="0">
      <alignment vertical="center"/>
    </xf>
    <xf numFmtId="0" fontId="140" fillId="65" borderId="0" applyNumberFormat="0" applyBorder="0" applyAlignment="0" applyProtection="0">
      <alignment vertical="center"/>
    </xf>
    <xf numFmtId="0" fontId="140" fillId="65" borderId="0" applyNumberFormat="0" applyBorder="0" applyAlignment="0" applyProtection="0">
      <alignment vertical="center"/>
    </xf>
    <xf numFmtId="0" fontId="96" fillId="53" borderId="0" applyNumberFormat="0" applyBorder="0" applyAlignment="0" applyProtection="0">
      <alignment vertical="center"/>
    </xf>
    <xf numFmtId="0" fontId="96" fillId="53" borderId="0" applyNumberFormat="0" applyBorder="0" applyAlignment="0" applyProtection="0">
      <alignment vertical="center"/>
    </xf>
    <xf numFmtId="0" fontId="96" fillId="66" borderId="0" applyNumberFormat="0" applyBorder="0" applyAlignment="0" applyProtection="0">
      <alignment vertical="center"/>
    </xf>
    <xf numFmtId="0" fontId="96" fillId="57" borderId="0" applyNumberFormat="0" applyBorder="0" applyAlignment="0" applyProtection="0">
      <alignment vertical="center"/>
    </xf>
    <xf numFmtId="0" fontId="96" fillId="5" borderId="0" applyNumberFormat="0" applyBorder="0" applyAlignment="0" applyProtection="0">
      <alignment vertical="center"/>
    </xf>
    <xf numFmtId="0" fontId="96" fillId="52" borderId="0" applyNumberFormat="0" applyBorder="0" applyAlignment="0" applyProtection="0">
      <alignment vertical="center"/>
    </xf>
    <xf numFmtId="0" fontId="96" fillId="52" borderId="0" applyNumberFormat="0" applyBorder="0" applyAlignment="0" applyProtection="0">
      <alignment vertical="center"/>
    </xf>
    <xf numFmtId="0" fontId="96" fillId="67" borderId="0" applyNumberFormat="0" applyBorder="0" applyAlignment="0" applyProtection="0">
      <alignment vertical="center"/>
    </xf>
    <xf numFmtId="0" fontId="96" fillId="67" borderId="0" applyNumberFormat="0" applyBorder="0" applyAlignment="0" applyProtection="0">
      <alignment vertical="center"/>
    </xf>
    <xf numFmtId="0" fontId="96" fillId="55" borderId="0" applyNumberFormat="0" applyBorder="0" applyAlignment="0" applyProtection="0">
      <alignment vertical="center"/>
    </xf>
    <xf numFmtId="0" fontId="96" fillId="12" borderId="0" applyNumberFormat="0" applyBorder="0" applyAlignment="0" applyProtection="0">
      <alignment vertical="center"/>
    </xf>
    <xf numFmtId="0" fontId="96" fillId="40" borderId="0" applyNumberFormat="0" applyBorder="0" applyAlignment="0" applyProtection="0">
      <alignment vertical="center"/>
    </xf>
    <xf numFmtId="0" fontId="96" fillId="40" borderId="0" applyNumberFormat="0" applyBorder="0" applyAlignment="0" applyProtection="0">
      <alignment vertical="center"/>
    </xf>
    <xf numFmtId="0" fontId="96" fillId="40" borderId="0" applyNumberFormat="0" applyBorder="0" applyAlignment="0" applyProtection="0">
      <alignment vertical="center"/>
    </xf>
    <xf numFmtId="0" fontId="96" fillId="68" borderId="0" applyNumberFormat="0" applyBorder="0" applyAlignment="0" applyProtection="0">
      <alignment vertical="center"/>
    </xf>
    <xf numFmtId="177" fontId="58" fillId="0" borderId="23" applyFill="0" applyProtection="0">
      <alignment horizontal="right" vertical="center"/>
    </xf>
    <xf numFmtId="177" fontId="58" fillId="0" borderId="23" applyFill="0" applyProtection="0">
      <alignment horizontal="right" vertical="center"/>
    </xf>
    <xf numFmtId="177" fontId="58" fillId="0" borderId="23" applyFill="0" applyProtection="0">
      <alignment horizontal="right" vertical="center"/>
    </xf>
    <xf numFmtId="177" fontId="58" fillId="0" borderId="23" applyFill="0" applyProtection="0">
      <alignment horizontal="right" vertical="center"/>
    </xf>
    <xf numFmtId="177" fontId="58" fillId="0" borderId="23" applyFill="0" applyProtection="0">
      <alignment horizontal="right" vertical="center"/>
    </xf>
    <xf numFmtId="177" fontId="58" fillId="0" borderId="23" applyFill="0" applyProtection="0">
      <alignment horizontal="right" vertical="center"/>
    </xf>
    <xf numFmtId="177" fontId="58" fillId="0" borderId="23" applyFill="0" applyProtection="0">
      <alignment horizontal="right" vertical="center"/>
    </xf>
    <xf numFmtId="0" fontId="58" fillId="0" borderId="5" applyNumberFormat="0" applyFill="0" applyProtection="0">
      <alignment horizontal="left" vertical="center"/>
    </xf>
    <xf numFmtId="0" fontId="58" fillId="0" borderId="5" applyNumberFormat="0" applyFill="0" applyProtection="0">
      <alignment horizontal="left" vertical="center"/>
    </xf>
    <xf numFmtId="0" fontId="58" fillId="0" borderId="5" applyNumberFormat="0" applyFill="0" applyProtection="0">
      <alignment horizontal="left" vertical="center"/>
    </xf>
    <xf numFmtId="0" fontId="106" fillId="43" borderId="30" applyNumberFormat="0" applyAlignment="0" applyProtection="0">
      <alignment vertical="center"/>
    </xf>
    <xf numFmtId="0" fontId="58" fillId="0" borderId="5" applyNumberFormat="0" applyFill="0" applyProtection="0">
      <alignment horizontal="left" vertical="center"/>
    </xf>
    <xf numFmtId="0" fontId="58" fillId="0" borderId="5" applyNumberFormat="0" applyFill="0" applyProtection="0">
      <alignment horizontal="left" vertical="center"/>
    </xf>
    <xf numFmtId="0" fontId="58" fillId="0" borderId="5" applyNumberFormat="0" applyFill="0" applyProtection="0">
      <alignment horizontal="lef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0" fillId="32" borderId="29" applyNumberFormat="0" applyFont="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3" fillId="2" borderId="0" applyNumberFormat="0" applyBorder="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5" fillId="6" borderId="33"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0" fillId="32" borderId="29" applyNumberFormat="0" applyFon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0" fillId="32" borderId="29" applyNumberFormat="0" applyFon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0" fillId="32" borderId="29" applyNumberFormat="0" applyFon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0" fillId="32" borderId="29" applyNumberFormat="0" applyFon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0" fontId="106" fillId="43" borderId="30" applyNumberFormat="0" applyAlignment="0" applyProtection="0">
      <alignment vertical="center"/>
    </xf>
    <xf numFmtId="1" fontId="58" fillId="0" borderId="23" applyFill="0" applyProtection="0">
      <alignment horizontal="center" vertical="center"/>
    </xf>
    <xf numFmtId="1" fontId="58" fillId="0" borderId="23" applyFill="0" applyProtection="0">
      <alignment horizontal="center" vertical="center"/>
    </xf>
    <xf numFmtId="1" fontId="58" fillId="0" borderId="23" applyFill="0" applyProtection="0">
      <alignment horizontal="center" vertical="center"/>
    </xf>
    <xf numFmtId="1" fontId="58" fillId="0" borderId="23" applyFill="0" applyProtection="0">
      <alignment horizontal="center" vertical="center"/>
    </xf>
    <xf numFmtId="1" fontId="58" fillId="0" borderId="23" applyFill="0" applyProtection="0">
      <alignment horizontal="center" vertical="center"/>
    </xf>
    <xf numFmtId="0" fontId="111" fillId="0" borderId="0">
      <alignment vertical="center"/>
    </xf>
    <xf numFmtId="0" fontId="97" fillId="0" borderId="0">
      <alignment vertical="center"/>
    </xf>
    <xf numFmtId="181" fontId="0" fillId="0" borderId="1">
      <alignment horizontal="righ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xf numFmtId="0" fontId="0" fillId="32" borderId="29" applyNumberFormat="0" applyFont="0" applyAlignment="0" applyProtection="0">
      <alignment vertical="center"/>
    </xf>
  </cellStyleXfs>
  <cellXfs count="723">
    <xf numFmtId="0" fontId="0" fillId="0" borderId="0" xfId="0" applyAlignment="1"/>
    <xf numFmtId="0" fontId="1" fillId="0" borderId="0" xfId="619">
      <alignment vertical="center"/>
    </xf>
    <xf numFmtId="0" fontId="1" fillId="0" borderId="0" xfId="619" applyFont="1">
      <alignment vertical="center"/>
    </xf>
    <xf numFmtId="0" fontId="2" fillId="0" borderId="0" xfId="619" applyFont="1" applyBorder="1" applyAlignment="1">
      <alignment horizontal="center"/>
    </xf>
    <xf numFmtId="0" fontId="3" fillId="0" borderId="0" xfId="619" applyFont="1" applyBorder="1">
      <alignment vertical="center"/>
    </xf>
    <xf numFmtId="0" fontId="3" fillId="0" borderId="0" xfId="619" applyFont="1">
      <alignment vertical="center"/>
    </xf>
    <xf numFmtId="0" fontId="4" fillId="2" borderId="1" xfId="619" applyFont="1" applyFill="1" applyBorder="1" applyAlignment="1">
      <alignment horizontal="center" vertical="center"/>
    </xf>
    <xf numFmtId="0" fontId="4" fillId="2" borderId="1" xfId="619" applyFont="1" applyFill="1" applyBorder="1" applyAlignment="1">
      <alignment horizontal="center" vertical="center" wrapText="1"/>
    </xf>
    <xf numFmtId="0" fontId="5" fillId="0" borderId="2" xfId="619" applyNumberFormat="1" applyFont="1" applyFill="1" applyBorder="1" applyAlignment="1" applyProtection="1">
      <alignment horizontal="left" vertical="center"/>
    </xf>
    <xf numFmtId="0" fontId="6" fillId="0" borderId="3" xfId="619" applyNumberFormat="1" applyFont="1" applyFill="1" applyBorder="1" applyAlignment="1" applyProtection="1">
      <alignment horizontal="left" vertical="center"/>
    </xf>
    <xf numFmtId="0" fontId="7" fillId="2" borderId="1" xfId="619" applyNumberFormat="1" applyFont="1" applyFill="1" applyBorder="1" applyAlignment="1" applyProtection="1">
      <alignment horizontal="right" vertical="center"/>
    </xf>
    <xf numFmtId="0" fontId="5" fillId="0" borderId="3" xfId="619" applyNumberFormat="1" applyFont="1" applyFill="1" applyBorder="1" applyAlignment="1" applyProtection="1">
      <alignment horizontal="left" vertical="center"/>
    </xf>
    <xf numFmtId="0" fontId="7" fillId="0" borderId="1" xfId="619" applyNumberFormat="1" applyFont="1" applyFill="1" applyBorder="1" applyAlignment="1" applyProtection="1">
      <alignment horizontal="right" vertical="center"/>
    </xf>
    <xf numFmtId="0" fontId="8" fillId="0" borderId="0" xfId="619" applyFont="1">
      <alignment vertical="center"/>
    </xf>
    <xf numFmtId="0" fontId="5" fillId="0" borderId="1" xfId="619" applyNumberFormat="1" applyFont="1" applyFill="1" applyBorder="1" applyAlignment="1" applyProtection="1">
      <alignment horizontal="left" vertical="center"/>
    </xf>
    <xf numFmtId="0" fontId="7" fillId="2" borderId="4" xfId="619" applyNumberFormat="1" applyFont="1" applyFill="1" applyBorder="1" applyAlignment="1" applyProtection="1">
      <alignment horizontal="right" vertical="center"/>
    </xf>
    <xf numFmtId="0" fontId="7" fillId="2" borderId="5" xfId="619" applyNumberFormat="1" applyFont="1" applyFill="1" applyBorder="1" applyAlignment="1" applyProtection="1">
      <alignment horizontal="right" vertical="center"/>
    </xf>
    <xf numFmtId="0" fontId="7" fillId="0" borderId="4" xfId="619" applyNumberFormat="1" applyFont="1" applyFill="1" applyBorder="1" applyAlignment="1" applyProtection="1">
      <alignment horizontal="right" vertical="center"/>
    </xf>
    <xf numFmtId="0" fontId="5" fillId="0" borderId="3" xfId="619" applyNumberFormat="1" applyFont="1" applyFill="1" applyBorder="1" applyAlignment="1" applyProtection="1">
      <alignment vertical="center"/>
    </xf>
    <xf numFmtId="0" fontId="9" fillId="0" borderId="0" xfId="619" applyFont="1">
      <alignment vertical="center"/>
    </xf>
    <xf numFmtId="0" fontId="1" fillId="0" borderId="0" xfId="619" applyAlignment="1">
      <alignment vertical="center"/>
    </xf>
    <xf numFmtId="0" fontId="10" fillId="2" borderId="1" xfId="619" applyNumberFormat="1" applyFont="1" applyFill="1" applyBorder="1" applyAlignment="1" applyProtection="1">
      <alignment horizontal="right" vertical="center"/>
    </xf>
    <xf numFmtId="0" fontId="10" fillId="0" borderId="1" xfId="619" applyNumberFormat="1" applyFont="1" applyFill="1" applyBorder="1" applyAlignment="1" applyProtection="1">
      <alignment horizontal="right" vertical="center"/>
    </xf>
    <xf numFmtId="0" fontId="11" fillId="0" borderId="3" xfId="619" applyNumberFormat="1" applyFont="1" applyFill="1" applyBorder="1" applyAlignment="1" applyProtection="1">
      <alignment horizontal="left" vertical="center"/>
    </xf>
    <xf numFmtId="0" fontId="12" fillId="0" borderId="3" xfId="619" applyNumberFormat="1" applyFont="1" applyFill="1" applyBorder="1" applyAlignment="1" applyProtection="1">
      <alignment horizontal="left" vertical="center"/>
    </xf>
    <xf numFmtId="0" fontId="6" fillId="0" borderId="1" xfId="619" applyNumberFormat="1" applyFont="1" applyFill="1" applyBorder="1" applyAlignment="1" applyProtection="1">
      <alignment horizontal="left" vertical="center"/>
    </xf>
    <xf numFmtId="0" fontId="10" fillId="2" borderId="4" xfId="619" applyNumberFormat="1" applyFont="1" applyFill="1" applyBorder="1" applyAlignment="1" applyProtection="1">
      <alignment horizontal="right" vertical="center"/>
    </xf>
    <xf numFmtId="0" fontId="10" fillId="0" borderId="6" xfId="619" applyNumberFormat="1" applyFont="1" applyFill="1" applyBorder="1" applyAlignment="1" applyProtection="1">
      <alignment horizontal="right" vertical="center"/>
    </xf>
    <xf numFmtId="0" fontId="13" fillId="0" borderId="1" xfId="619" applyNumberFormat="1" applyFont="1" applyFill="1" applyBorder="1">
      <alignment vertical="center"/>
    </xf>
    <xf numFmtId="0" fontId="1" fillId="0" borderId="1" xfId="619" applyFill="1" applyBorder="1" applyAlignment="1"/>
    <xf numFmtId="4" fontId="5" fillId="0" borderId="1" xfId="619" applyNumberFormat="1" applyFont="1" applyFill="1" applyBorder="1" applyAlignment="1" applyProtection="1">
      <alignment horizontal="right" vertical="center"/>
    </xf>
    <xf numFmtId="4" fontId="5" fillId="0" borderId="1" xfId="619" applyNumberFormat="1" applyFont="1" applyFill="1" applyBorder="1" applyAlignment="1" applyProtection="1"/>
    <xf numFmtId="0" fontId="6" fillId="0" borderId="1" xfId="619" applyNumberFormat="1" applyFont="1" applyFill="1" applyBorder="1" applyAlignment="1" applyProtection="1">
      <alignment vertical="center"/>
    </xf>
    <xf numFmtId="0" fontId="1" fillId="3" borderId="0" xfId="619" applyFill="1">
      <alignment vertical="center"/>
    </xf>
    <xf numFmtId="0" fontId="14" fillId="0" borderId="0" xfId="750" applyFont="1" applyBorder="1" applyAlignment="1">
      <alignment horizontal="center"/>
    </xf>
    <xf numFmtId="0" fontId="10" fillId="0" borderId="0" xfId="750" applyFont="1" applyBorder="1">
      <alignment vertical="center"/>
    </xf>
    <xf numFmtId="0" fontId="0" fillId="0" borderId="0" xfId="750" applyFont="1" applyAlignment="1">
      <alignment horizontal="right" vertical="center"/>
    </xf>
    <xf numFmtId="0" fontId="0" fillId="3" borderId="0" xfId="750" applyFont="1" applyFill="1" applyAlignment="1">
      <alignment horizontal="right" vertical="center"/>
    </xf>
    <xf numFmtId="0" fontId="4" fillId="2" borderId="1" xfId="750" applyFont="1" applyFill="1" applyBorder="1" applyAlignment="1">
      <alignment horizontal="center" vertical="center" wrapText="1"/>
    </xf>
    <xf numFmtId="191" fontId="4" fillId="2" borderId="1" xfId="750" applyNumberFormat="1" applyFont="1" applyFill="1" applyBorder="1" applyAlignment="1">
      <alignment horizontal="center" vertical="center" wrapText="1"/>
    </xf>
    <xf numFmtId="191" fontId="4" fillId="3" borderId="1" xfId="750" applyNumberFormat="1" applyFont="1" applyFill="1" applyBorder="1" applyAlignment="1" applyProtection="1">
      <alignment horizontal="center" vertical="center" wrapText="1"/>
    </xf>
    <xf numFmtId="191" fontId="4" fillId="2" borderId="1" xfId="750" applyNumberFormat="1" applyFont="1" applyFill="1" applyBorder="1" applyAlignment="1" applyProtection="1">
      <alignment horizontal="center" vertical="center" wrapText="1"/>
    </xf>
    <xf numFmtId="49" fontId="5" fillId="4" borderId="1" xfId="750" applyNumberFormat="1" applyFont="1" applyFill="1" applyBorder="1" applyAlignment="1" applyProtection="1">
      <alignment horizontal="left" vertical="center"/>
    </xf>
    <xf numFmtId="0" fontId="6" fillId="0" borderId="1" xfId="750" applyNumberFormat="1" applyFont="1" applyFill="1" applyBorder="1" applyAlignment="1" applyProtection="1">
      <alignment horizontal="left" vertical="center"/>
    </xf>
    <xf numFmtId="196" fontId="10" fillId="2" borderId="1" xfId="750" applyNumberFormat="1" applyFont="1" applyFill="1" applyBorder="1" applyAlignment="1" applyProtection="1">
      <alignment horizontal="right" vertical="center"/>
    </xf>
    <xf numFmtId="196" fontId="10" fillId="3" borderId="1" xfId="750" applyNumberFormat="1" applyFont="1" applyFill="1" applyBorder="1" applyAlignment="1" applyProtection="1">
      <alignment horizontal="right" vertical="center"/>
    </xf>
    <xf numFmtId="0" fontId="6" fillId="4" borderId="1" xfId="750" applyNumberFormat="1" applyFont="1" applyFill="1" applyBorder="1" applyAlignment="1" applyProtection="1">
      <alignment horizontal="left" vertical="center"/>
    </xf>
    <xf numFmtId="196" fontId="10" fillId="4" borderId="1" xfId="750" applyNumberFormat="1" applyFont="1" applyFill="1" applyBorder="1" applyAlignment="1" applyProtection="1">
      <alignment horizontal="right" vertical="center"/>
    </xf>
    <xf numFmtId="0" fontId="5" fillId="4" borderId="1" xfId="750" applyNumberFormat="1" applyFont="1" applyFill="1" applyBorder="1" applyAlignment="1" applyProtection="1">
      <alignment horizontal="left" vertical="center"/>
    </xf>
    <xf numFmtId="0" fontId="5" fillId="0" borderId="1" xfId="640" applyNumberFormat="1" applyFont="1" applyFill="1" applyBorder="1" applyAlignment="1" applyProtection="1">
      <alignment horizontal="left" vertical="center"/>
    </xf>
    <xf numFmtId="196" fontId="3" fillId="2" borderId="1" xfId="619" applyNumberFormat="1" applyFont="1" applyFill="1" applyBorder="1" applyAlignment="1" applyProtection="1">
      <alignment horizontal="right" vertical="center"/>
      <protection locked="0"/>
    </xf>
    <xf numFmtId="196" fontId="7" fillId="4" borderId="1" xfId="619" applyNumberFormat="1" applyFont="1" applyFill="1" applyBorder="1" applyAlignment="1" applyProtection="1">
      <alignment horizontal="right" vertical="center"/>
      <protection locked="0"/>
    </xf>
    <xf numFmtId="196" fontId="10" fillId="2" borderId="1" xfId="619" applyNumberFormat="1" applyFont="1" applyFill="1" applyBorder="1" applyAlignment="1" applyProtection="1">
      <alignment horizontal="right" vertical="center"/>
      <protection locked="0"/>
    </xf>
    <xf numFmtId="0" fontId="5" fillId="4" borderId="1" xfId="701" applyNumberFormat="1" applyFont="1" applyFill="1" applyBorder="1" applyAlignment="1" applyProtection="1">
      <alignment horizontal="left" vertical="center"/>
    </xf>
    <xf numFmtId="0" fontId="5" fillId="4" borderId="3" xfId="701" applyNumberFormat="1" applyFont="1" applyFill="1" applyBorder="1" applyAlignment="1" applyProtection="1">
      <alignment horizontal="left" vertical="center"/>
    </xf>
    <xf numFmtId="196" fontId="3" fillId="4" borderId="1" xfId="619" applyNumberFormat="1" applyFont="1" applyFill="1" applyBorder="1" applyAlignment="1" applyProtection="1">
      <alignment horizontal="right" vertical="center"/>
      <protection locked="0"/>
    </xf>
    <xf numFmtId="0" fontId="5" fillId="0" borderId="1" xfId="750" applyNumberFormat="1" applyFont="1" applyFill="1" applyBorder="1" applyAlignment="1" applyProtection="1">
      <alignment horizontal="left" vertical="center"/>
    </xf>
    <xf numFmtId="0" fontId="5" fillId="5" borderId="1" xfId="750" applyNumberFormat="1" applyFont="1" applyFill="1" applyBorder="1" applyAlignment="1" applyProtection="1">
      <alignment horizontal="left" vertical="center"/>
    </xf>
    <xf numFmtId="196" fontId="10" fillId="5" borderId="1" xfId="750" applyNumberFormat="1" applyFont="1" applyFill="1" applyBorder="1" applyAlignment="1" applyProtection="1">
      <alignment horizontal="right" vertical="center"/>
    </xf>
    <xf numFmtId="196" fontId="10" fillId="4" borderId="3" xfId="750" applyNumberFormat="1" applyFont="1" applyFill="1" applyBorder="1" applyAlignment="1" applyProtection="1">
      <alignment horizontal="right" vertical="center"/>
    </xf>
    <xf numFmtId="49" fontId="9" fillId="4" borderId="1" xfId="750" applyNumberFormat="1" applyFont="1" applyFill="1" applyBorder="1" applyAlignment="1" applyProtection="1">
      <alignment horizontal="left" vertical="center"/>
    </xf>
    <xf numFmtId="0" fontId="9" fillId="0" borderId="1" xfId="750" applyFont="1" applyBorder="1">
      <alignment vertical="center"/>
    </xf>
    <xf numFmtId="196" fontId="10" fillId="4" borderId="4" xfId="750" applyNumberFormat="1" applyFont="1" applyFill="1" applyBorder="1" applyAlignment="1" applyProtection="1">
      <alignment horizontal="right" vertical="center"/>
    </xf>
    <xf numFmtId="196" fontId="10" fillId="4" borderId="5" xfId="750" applyNumberFormat="1" applyFont="1" applyFill="1" applyBorder="1" applyAlignment="1" applyProtection="1">
      <alignment horizontal="right" vertical="center"/>
    </xf>
    <xf numFmtId="196" fontId="7" fillId="4" borderId="4" xfId="619" applyNumberFormat="1" applyFont="1" applyFill="1" applyBorder="1" applyAlignment="1" applyProtection="1">
      <alignment horizontal="right" vertical="center"/>
      <protection locked="0"/>
    </xf>
    <xf numFmtId="196" fontId="3" fillId="2" borderId="5" xfId="619" applyNumberFormat="1" applyFont="1" applyFill="1" applyBorder="1" applyAlignment="1" applyProtection="1">
      <alignment horizontal="right" vertical="center"/>
      <protection locked="0"/>
    </xf>
    <xf numFmtId="0" fontId="1" fillId="0" borderId="0" xfId="640">
      <alignment vertical="center"/>
    </xf>
    <xf numFmtId="0" fontId="14" fillId="0" borderId="0" xfId="640" applyFont="1" applyBorder="1" applyAlignment="1">
      <alignment horizontal="center"/>
    </xf>
    <xf numFmtId="0" fontId="10" fillId="0" borderId="0" xfId="640" applyFont="1" applyBorder="1">
      <alignment vertical="center"/>
    </xf>
    <xf numFmtId="0" fontId="0" fillId="0" borderId="0" xfId="640" applyFont="1" applyAlignment="1">
      <alignment horizontal="right" vertical="center"/>
    </xf>
    <xf numFmtId="0" fontId="4" fillId="2" borderId="1" xfId="640" applyFont="1" applyFill="1" applyBorder="1" applyAlignment="1">
      <alignment horizontal="center" vertical="center" wrapText="1"/>
    </xf>
    <xf numFmtId="191" fontId="4" fillId="2" borderId="1" xfId="640" applyNumberFormat="1" applyFont="1" applyFill="1" applyBorder="1" applyAlignment="1">
      <alignment horizontal="center" vertical="center" wrapText="1"/>
    </xf>
    <xf numFmtId="191" fontId="4" fillId="2" borderId="1" xfId="640" applyNumberFormat="1" applyFont="1" applyFill="1" applyBorder="1" applyAlignment="1" applyProtection="1">
      <alignment horizontal="center" vertical="center" wrapText="1"/>
    </xf>
    <xf numFmtId="0" fontId="5" fillId="4" borderId="3" xfId="640" applyNumberFormat="1" applyFont="1" applyFill="1" applyBorder="1" applyAlignment="1" applyProtection="1">
      <alignment horizontal="left" vertical="center"/>
    </xf>
    <xf numFmtId="0" fontId="6" fillId="4" borderId="3" xfId="640" applyNumberFormat="1" applyFont="1" applyFill="1" applyBorder="1" applyAlignment="1" applyProtection="1">
      <alignment horizontal="left" vertical="center"/>
    </xf>
    <xf numFmtId="196" fontId="10" fillId="2" borderId="1" xfId="640" applyNumberFormat="1" applyFont="1" applyFill="1" applyBorder="1" applyAlignment="1" applyProtection="1">
      <alignment horizontal="right" vertical="center"/>
    </xf>
    <xf numFmtId="196" fontId="10" fillId="4" borderId="1" xfId="640" applyNumberFormat="1" applyFont="1" applyFill="1" applyBorder="1" applyAlignment="1" applyProtection="1">
      <alignment horizontal="right" vertical="center"/>
    </xf>
    <xf numFmtId="196" fontId="1" fillId="0" borderId="0" xfId="640" applyNumberFormat="1">
      <alignment vertical="center"/>
    </xf>
    <xf numFmtId="0" fontId="5" fillId="4" borderId="1" xfId="640" applyNumberFormat="1" applyFont="1" applyFill="1" applyBorder="1" applyAlignment="1" applyProtection="1">
      <alignment horizontal="left" vertical="center"/>
    </xf>
    <xf numFmtId="196" fontId="10" fillId="4" borderId="3" xfId="640" applyNumberFormat="1" applyFont="1" applyFill="1" applyBorder="1" applyAlignment="1" applyProtection="1">
      <alignment horizontal="right" vertical="center"/>
    </xf>
    <xf numFmtId="0" fontId="5" fillId="0" borderId="1" xfId="640" applyFont="1" applyBorder="1" applyAlignment="1" applyProtection="1">
      <alignment horizontal="left" vertical="center"/>
    </xf>
    <xf numFmtId="0" fontId="5" fillId="4" borderId="7" xfId="640" applyNumberFormat="1" applyFont="1" applyFill="1" applyBorder="1" applyAlignment="1" applyProtection="1">
      <alignment horizontal="left" vertical="center"/>
    </xf>
    <xf numFmtId="0" fontId="1" fillId="0" borderId="1" xfId="640" applyBorder="1">
      <alignment vertical="center"/>
    </xf>
    <xf numFmtId="0" fontId="5" fillId="4" borderId="3" xfId="640" applyNumberFormat="1" applyFont="1" applyFill="1" applyBorder="1" applyAlignment="1" applyProtection="1">
      <alignment vertical="center"/>
    </xf>
    <xf numFmtId="0" fontId="1" fillId="0" borderId="0" xfId="623">
      <alignment vertical="center"/>
    </xf>
    <xf numFmtId="196" fontId="10" fillId="4" borderId="3" xfId="623" applyNumberFormat="1" applyFont="1" applyFill="1" applyBorder="1" applyAlignment="1" applyProtection="1">
      <alignment horizontal="right" vertical="center"/>
    </xf>
    <xf numFmtId="196" fontId="10" fillId="4" borderId="1" xfId="623" applyNumberFormat="1" applyFont="1" applyFill="1" applyBorder="1" applyAlignment="1" applyProtection="1">
      <alignment horizontal="right" vertical="center"/>
    </xf>
    <xf numFmtId="196" fontId="10" fillId="4" borderId="4" xfId="640" applyNumberFormat="1" applyFont="1" applyFill="1" applyBorder="1" applyAlignment="1" applyProtection="1">
      <alignment horizontal="right" vertical="center"/>
    </xf>
    <xf numFmtId="196" fontId="10" fillId="4" borderId="5" xfId="640" applyNumberFormat="1" applyFont="1" applyFill="1" applyBorder="1" applyAlignment="1" applyProtection="1">
      <alignment horizontal="right" vertical="center"/>
    </xf>
    <xf numFmtId="0" fontId="15" fillId="0" borderId="0" xfId="355" applyFont="1" applyFill="1" applyAlignment="1">
      <alignment horizontal="center" vertical="center" shrinkToFit="1"/>
    </xf>
    <xf numFmtId="0" fontId="16" fillId="0" borderId="0" xfId="355" applyFill="1" applyAlignment="1">
      <alignment horizontal="left"/>
    </xf>
    <xf numFmtId="0" fontId="16" fillId="0" borderId="0" xfId="355" applyFill="1"/>
    <xf numFmtId="0" fontId="17" fillId="0" borderId="0" xfId="355" applyFont="1" applyFill="1"/>
    <xf numFmtId="0" fontId="18" fillId="0" borderId="0" xfId="355" applyFont="1" applyFill="1" applyAlignment="1">
      <alignment horizontal="center" vertical="center" wrapText="1"/>
    </xf>
    <xf numFmtId="0" fontId="18" fillId="0" borderId="0" xfId="355" applyFont="1" applyFill="1" applyAlignment="1">
      <alignment vertical="center" wrapText="1"/>
    </xf>
    <xf numFmtId="0" fontId="19" fillId="0" borderId="0" xfId="355" applyFont="1" applyFill="1" applyAlignment="1">
      <alignment vertical="center" wrapText="1"/>
    </xf>
    <xf numFmtId="0" fontId="17" fillId="0" borderId="0" xfId="424" applyFont="1" applyFill="1" applyBorder="1" applyAlignment="1">
      <alignment horizontal="right" vertical="center"/>
    </xf>
    <xf numFmtId="0" fontId="16" fillId="0" borderId="0" xfId="424" applyFill="1" applyBorder="1">
      <alignment vertical="center"/>
    </xf>
    <xf numFmtId="0" fontId="16" fillId="0" borderId="1" xfId="355" applyFill="1" applyBorder="1" applyAlignment="1">
      <alignment horizontal="center" shrinkToFit="1"/>
    </xf>
    <xf numFmtId="0" fontId="1" fillId="0" borderId="1" xfId="355" applyFont="1" applyFill="1" applyBorder="1" applyAlignment="1">
      <alignment horizontal="center" vertical="center" shrinkToFit="1"/>
    </xf>
    <xf numFmtId="0" fontId="20" fillId="0" borderId="1" xfId="355" applyFont="1" applyFill="1" applyBorder="1" applyAlignment="1">
      <alignment horizontal="center" vertical="center" shrinkToFit="1"/>
    </xf>
    <xf numFmtId="0" fontId="15" fillId="0" borderId="1" xfId="355" applyFont="1" applyFill="1" applyBorder="1" applyAlignment="1">
      <alignment horizontal="left" vertical="center"/>
    </xf>
    <xf numFmtId="0" fontId="1" fillId="0" borderId="1" xfId="355" applyFont="1" applyFill="1" applyBorder="1" applyAlignment="1">
      <alignment vertical="center"/>
    </xf>
    <xf numFmtId="0" fontId="16" fillId="0" borderId="1" xfId="355" applyFill="1" applyBorder="1"/>
    <xf numFmtId="0" fontId="17" fillId="0" borderId="1" xfId="355" applyFont="1" applyFill="1" applyBorder="1"/>
    <xf numFmtId="49" fontId="21" fillId="0" borderId="1" xfId="355" applyNumberFormat="1" applyFont="1" applyFill="1" applyBorder="1" applyAlignment="1">
      <alignment horizontal="left" vertical="center"/>
    </xf>
    <xf numFmtId="0" fontId="21" fillId="0" borderId="1" xfId="355" applyFont="1" applyFill="1" applyBorder="1" applyAlignment="1">
      <alignment horizontal="left" vertical="center"/>
    </xf>
    <xf numFmtId="49" fontId="16" fillId="0" borderId="1" xfId="355" applyNumberFormat="1" applyFill="1" applyBorder="1" applyAlignment="1">
      <alignment horizontal="left" vertical="center"/>
    </xf>
    <xf numFmtId="0" fontId="16" fillId="0" borderId="1" xfId="355" applyFill="1" applyBorder="1" applyAlignment="1">
      <alignment horizontal="left" vertical="center"/>
    </xf>
    <xf numFmtId="49" fontId="16" fillId="0" borderId="1" xfId="355" applyNumberFormat="1" applyFont="1" applyFill="1" applyBorder="1" applyAlignment="1">
      <alignment horizontal="left" vertical="center"/>
    </xf>
    <xf numFmtId="0" fontId="16" fillId="0" borderId="1" xfId="355" applyFont="1" applyFill="1" applyBorder="1" applyAlignment="1">
      <alignment horizontal="left" vertical="center"/>
    </xf>
    <xf numFmtId="205" fontId="20" fillId="0" borderId="1" xfId="355" applyNumberFormat="1" applyFont="1" applyFill="1" applyBorder="1" applyAlignment="1" applyProtection="1">
      <alignment horizontal="center" vertical="center" shrinkToFit="1"/>
      <protection locked="0"/>
    </xf>
    <xf numFmtId="49" fontId="21" fillId="0" borderId="1" xfId="355" applyNumberFormat="1" applyFont="1" applyFill="1" applyBorder="1" applyAlignment="1">
      <alignment vertical="center"/>
    </xf>
    <xf numFmtId="0" fontId="21" fillId="0" borderId="1" xfId="355" applyFont="1" applyFill="1" applyBorder="1" applyAlignment="1">
      <alignment vertical="center"/>
    </xf>
    <xf numFmtId="49" fontId="16" fillId="0" borderId="1" xfId="355" applyNumberFormat="1" applyFill="1" applyBorder="1" applyAlignment="1">
      <alignment vertical="center"/>
    </xf>
    <xf numFmtId="0" fontId="16" fillId="0" borderId="1" xfId="355" applyFill="1" applyBorder="1" applyAlignment="1">
      <alignment vertical="center"/>
    </xf>
    <xf numFmtId="0" fontId="21" fillId="0" borderId="1" xfId="355" applyFont="1" applyFill="1" applyBorder="1" applyAlignment="1">
      <alignment horizontal="left"/>
    </xf>
    <xf numFmtId="0" fontId="21" fillId="0" borderId="1" xfId="355" applyFont="1" applyFill="1" applyBorder="1"/>
    <xf numFmtId="0" fontId="16" fillId="0" borderId="1" xfId="355" applyFill="1" applyBorder="1" applyAlignment="1">
      <alignment horizontal="center"/>
    </xf>
    <xf numFmtId="0" fontId="16" fillId="0" borderId="0" xfId="355" applyAlignment="1">
      <alignment horizontal="left"/>
    </xf>
    <xf numFmtId="0" fontId="16" fillId="0" borderId="0" xfId="355"/>
    <xf numFmtId="0" fontId="16" fillId="0" borderId="0" xfId="355" applyNumberFormat="1" applyAlignment="1">
      <alignment horizontal="center" vertical="center"/>
    </xf>
    <xf numFmtId="0" fontId="17" fillId="0" borderId="0" xfId="355" applyNumberFormat="1" applyFont="1" applyAlignment="1">
      <alignment horizontal="center"/>
    </xf>
    <xf numFmtId="0" fontId="17" fillId="0" borderId="0" xfId="355" applyNumberFormat="1" applyFont="1" applyAlignment="1">
      <alignment horizontal="center" vertical="center"/>
    </xf>
    <xf numFmtId="0" fontId="17" fillId="0" borderId="0" xfId="355" applyFont="1" applyAlignment="1">
      <alignment horizontal="center" vertical="center"/>
    </xf>
    <xf numFmtId="0" fontId="21" fillId="0" borderId="0" xfId="355" applyFont="1" applyAlignment="1">
      <alignment horizontal="center" vertical="center" wrapText="1"/>
    </xf>
    <xf numFmtId="0" fontId="21" fillId="0" borderId="0" xfId="355" applyFont="1" applyAlignment="1">
      <alignment vertical="center" wrapText="1"/>
    </xf>
    <xf numFmtId="0" fontId="22" fillId="0" borderId="0" xfId="355" applyFont="1" applyAlignment="1">
      <alignment vertical="center" wrapText="1"/>
    </xf>
    <xf numFmtId="0" fontId="17" fillId="0" borderId="0" xfId="424" applyNumberFormat="1" applyFont="1" applyBorder="1" applyAlignment="1">
      <alignment horizontal="center" vertical="center"/>
    </xf>
    <xf numFmtId="0" fontId="16" fillId="0" borderId="0" xfId="424" applyBorder="1">
      <alignment vertical="center"/>
    </xf>
    <xf numFmtId="0" fontId="16" fillId="0" borderId="1" xfId="355" applyBorder="1" applyAlignment="1">
      <alignment horizontal="center" vertical="center" shrinkToFit="1"/>
    </xf>
    <xf numFmtId="0" fontId="1" fillId="0" borderId="1" xfId="355" applyNumberFormat="1" applyFont="1" applyFill="1" applyBorder="1" applyAlignment="1">
      <alignment horizontal="center" vertical="center" shrinkToFit="1"/>
    </xf>
    <xf numFmtId="0" fontId="20" fillId="0" borderId="1" xfId="355" applyNumberFormat="1" applyFont="1" applyFill="1" applyBorder="1" applyAlignment="1">
      <alignment horizontal="center" vertical="center" shrinkToFit="1"/>
    </xf>
    <xf numFmtId="0" fontId="16" fillId="0" borderId="1" xfId="355" applyNumberFormat="1" applyBorder="1" applyAlignment="1">
      <alignment horizontal="right" vertical="center"/>
    </xf>
    <xf numFmtId="0" fontId="17" fillId="0" borderId="1" xfId="355" applyNumberFormat="1" applyFont="1" applyBorder="1" applyAlignment="1">
      <alignment horizontal="right"/>
    </xf>
    <xf numFmtId="0" fontId="16" fillId="0" borderId="1" xfId="355" applyBorder="1" applyAlignment="1">
      <alignment horizontal="left"/>
    </xf>
    <xf numFmtId="0" fontId="16" fillId="0" borderId="1" xfId="355" applyBorder="1"/>
    <xf numFmtId="0" fontId="17" fillId="0" borderId="1" xfId="355" applyNumberFormat="1" applyFont="1" applyBorder="1" applyAlignment="1">
      <alignment horizontal="right" vertical="center"/>
    </xf>
    <xf numFmtId="0" fontId="20" fillId="0" borderId="1" xfId="355" applyNumberFormat="1" applyFont="1" applyFill="1" applyBorder="1" applyAlignment="1" applyProtection="1">
      <alignment horizontal="center" vertical="center" shrinkToFit="1"/>
      <protection locked="0"/>
    </xf>
    <xf numFmtId="0" fontId="17" fillId="0" borderId="1" xfId="355" applyFont="1" applyBorder="1" applyAlignment="1">
      <alignment horizontal="right" vertical="center"/>
    </xf>
    <xf numFmtId="0" fontId="16" fillId="0" borderId="1" xfId="355" applyBorder="1" applyAlignment="1">
      <alignment shrinkToFit="1"/>
    </xf>
    <xf numFmtId="0" fontId="17" fillId="0" borderId="0" xfId="355" applyFont="1" applyAlignment="1">
      <alignment horizontal="center"/>
    </xf>
    <xf numFmtId="10" fontId="16" fillId="0" borderId="0" xfId="355" applyNumberFormat="1"/>
    <xf numFmtId="0" fontId="23" fillId="0" borderId="0" xfId="424" applyFont="1" applyAlignment="1">
      <alignment horizontal="center" vertical="center"/>
    </xf>
    <xf numFmtId="0" fontId="24" fillId="0" borderId="0" xfId="424" applyFont="1" applyAlignment="1">
      <alignment horizontal="center" vertical="center"/>
    </xf>
    <xf numFmtId="0" fontId="17" fillId="0" borderId="0" xfId="424" applyFont="1" applyBorder="1" applyAlignment="1">
      <alignment horizontal="center" vertical="center"/>
    </xf>
    <xf numFmtId="10" fontId="16" fillId="0" borderId="0" xfId="424" applyNumberFormat="1" applyFont="1" applyBorder="1" applyAlignment="1">
      <alignment horizontal="right" vertical="center"/>
    </xf>
    <xf numFmtId="0" fontId="21" fillId="0" borderId="1" xfId="355" applyFont="1" applyBorder="1" applyAlignment="1">
      <alignment horizontal="left" vertical="center" wrapText="1"/>
    </xf>
    <xf numFmtId="0" fontId="21" fillId="0" borderId="1" xfId="355" applyFont="1" applyBorder="1" applyAlignment="1">
      <alignment horizontal="center" vertical="center"/>
    </xf>
    <xf numFmtId="0" fontId="25" fillId="0" borderId="1" xfId="355" applyFont="1" applyBorder="1" applyAlignment="1">
      <alignment horizontal="center" vertical="center" wrapText="1"/>
    </xf>
    <xf numFmtId="195" fontId="26" fillId="0" borderId="1" xfId="782" applyNumberFormat="1" applyFont="1" applyFill="1" applyBorder="1" applyAlignment="1">
      <alignment horizontal="center" vertical="center" wrapText="1"/>
    </xf>
    <xf numFmtId="0" fontId="16" fillId="0" borderId="1" xfId="355" applyBorder="1" applyAlignment="1">
      <alignment horizontal="center"/>
    </xf>
    <xf numFmtId="208" fontId="27" fillId="0" borderId="1" xfId="324" applyNumberFormat="1" applyFont="1" applyBorder="1" applyAlignment="1"/>
    <xf numFmtId="181" fontId="0" fillId="0" borderId="1" xfId="1360">
      <alignment horizontal="right" vertical="center"/>
    </xf>
    <xf numFmtId="208" fontId="27" fillId="0" borderId="1" xfId="18" applyNumberFormat="1" applyFont="1" applyFill="1" applyBorder="1" applyAlignment="1"/>
    <xf numFmtId="0" fontId="16" fillId="0" borderId="0" xfId="355" applyNumberFormat="1"/>
    <xf numFmtId="0" fontId="27" fillId="0" borderId="0" xfId="355" applyFont="1" applyAlignment="1">
      <alignment horizontal="center"/>
    </xf>
    <xf numFmtId="0" fontId="16" fillId="0" borderId="0" xfId="424">
      <alignment vertical="center"/>
    </xf>
    <xf numFmtId="0" fontId="17" fillId="0" borderId="0" xfId="424" applyFont="1">
      <alignment vertical="center"/>
    </xf>
    <xf numFmtId="0" fontId="28" fillId="0" borderId="0" xfId="424" applyFont="1" applyAlignment="1">
      <alignment horizontal="center" vertical="center"/>
    </xf>
    <xf numFmtId="0" fontId="29" fillId="0" borderId="0" xfId="424" applyFont="1" applyAlignment="1">
      <alignment horizontal="center" vertical="center"/>
    </xf>
    <xf numFmtId="0" fontId="17" fillId="0" borderId="0" xfId="424" applyFont="1" applyBorder="1">
      <alignment vertical="center"/>
    </xf>
    <xf numFmtId="0" fontId="16" fillId="0" borderId="0" xfId="424" applyFont="1" applyBorder="1" applyAlignment="1">
      <alignment horizontal="right" vertical="center"/>
    </xf>
    <xf numFmtId="0" fontId="21" fillId="0" borderId="1" xfId="424" applyFont="1" applyBorder="1" applyAlignment="1">
      <alignment horizontal="center" vertical="center"/>
    </xf>
    <xf numFmtId="0" fontId="25" fillId="0" borderId="1" xfId="424" applyFont="1" applyBorder="1" applyAlignment="1">
      <alignment horizontal="center" vertical="center"/>
    </xf>
    <xf numFmtId="0" fontId="21" fillId="0" borderId="1" xfId="424" applyFont="1" applyBorder="1" applyAlignment="1">
      <alignment horizontal="center" vertical="center" wrapText="1"/>
    </xf>
    <xf numFmtId="0" fontId="16" fillId="0" borderId="1" xfId="424" applyFont="1" applyBorder="1">
      <alignment vertical="center"/>
    </xf>
    <xf numFmtId="208" fontId="30" fillId="0" borderId="8" xfId="0" applyNumberFormat="1" applyFont="1" applyBorder="1" applyAlignment="1">
      <alignment vertical="center" wrapText="1"/>
    </xf>
    <xf numFmtId="0" fontId="16" fillId="0" borderId="0" xfId="616" applyAlignment="1">
      <alignment horizontal="center" vertical="center"/>
    </xf>
    <xf numFmtId="0" fontId="16" fillId="0" borderId="0" xfId="616">
      <alignment vertical="center"/>
    </xf>
    <xf numFmtId="0" fontId="27" fillId="0" borderId="0" xfId="616" applyFont="1">
      <alignment vertical="center"/>
    </xf>
    <xf numFmtId="0" fontId="28" fillId="0" borderId="0" xfId="616" applyFont="1" applyAlignment="1">
      <alignment horizontal="center" vertical="center"/>
    </xf>
    <xf numFmtId="0" fontId="31" fillId="0" borderId="0" xfId="616" applyFont="1" applyAlignment="1">
      <alignment horizontal="center" vertical="center"/>
    </xf>
    <xf numFmtId="0" fontId="32" fillId="0" borderId="0" xfId="616" applyFont="1" applyAlignment="1">
      <alignment horizontal="left" vertical="center"/>
    </xf>
    <xf numFmtId="0" fontId="33" fillId="0" borderId="0" xfId="616" applyFont="1" applyAlignment="1">
      <alignment horizontal="center" vertical="center"/>
    </xf>
    <xf numFmtId="0" fontId="32" fillId="0" borderId="0" xfId="616" applyFont="1" applyAlignment="1">
      <alignment horizontal="right" vertical="center"/>
    </xf>
    <xf numFmtId="0" fontId="34" fillId="0" borderId="1" xfId="616" applyFont="1" applyBorder="1" applyAlignment="1">
      <alignment horizontal="center" vertical="center"/>
    </xf>
    <xf numFmtId="0" fontId="26" fillId="0" borderId="1" xfId="424" applyFont="1" applyFill="1" applyBorder="1" applyAlignment="1">
      <alignment horizontal="center" vertical="center"/>
    </xf>
    <xf numFmtId="0" fontId="34" fillId="0" borderId="1" xfId="616" applyFont="1" applyBorder="1" applyAlignment="1">
      <alignment horizontal="center" vertical="center" wrapText="1"/>
    </xf>
    <xf numFmtId="0" fontId="34" fillId="0" borderId="1" xfId="616" applyFont="1" applyFill="1" applyBorder="1" applyAlignment="1">
      <alignment horizontal="left" vertical="center"/>
    </xf>
    <xf numFmtId="207" fontId="35" fillId="0" borderId="1" xfId="538" applyNumberFormat="1" applyFont="1" applyBorder="1" applyAlignment="1">
      <alignment vertical="center"/>
    </xf>
    <xf numFmtId="207" fontId="36" fillId="0" borderId="1" xfId="538" applyNumberFormat="1" applyFont="1" applyFill="1" applyBorder="1" applyAlignment="1">
      <alignment horizontal="left" vertical="center"/>
    </xf>
    <xf numFmtId="208" fontId="35" fillId="0" borderId="1" xfId="18" applyNumberFormat="1" applyFont="1" applyFill="1" applyBorder="1" applyAlignment="1">
      <alignment horizontal="left" vertical="center"/>
    </xf>
    <xf numFmtId="43" fontId="16" fillId="0" borderId="0" xfId="616" applyNumberFormat="1">
      <alignment vertical="center"/>
    </xf>
    <xf numFmtId="0" fontId="32" fillId="0" borderId="1" xfId="616" applyFont="1" applyFill="1" applyBorder="1" applyAlignment="1">
      <alignment horizontal="left" vertical="center"/>
    </xf>
    <xf numFmtId="207" fontId="37" fillId="0" borderId="1" xfId="538" applyNumberFormat="1" applyFont="1" applyBorder="1" applyAlignment="1">
      <alignment vertical="center"/>
    </xf>
    <xf numFmtId="207" fontId="33" fillId="0" borderId="1" xfId="538" applyNumberFormat="1" applyFont="1" applyFill="1" applyBorder="1" applyAlignment="1">
      <alignment horizontal="left" vertical="center"/>
    </xf>
    <xf numFmtId="208" fontId="37" fillId="0" borderId="1" xfId="18" applyNumberFormat="1" applyFont="1" applyFill="1" applyBorder="1" applyAlignment="1">
      <alignment horizontal="left" vertical="center"/>
    </xf>
    <xf numFmtId="0" fontId="32" fillId="0" borderId="1" xfId="616" applyFont="1" applyBorder="1" applyAlignment="1">
      <alignment horizontal="left" vertical="center"/>
    </xf>
    <xf numFmtId="207" fontId="33" fillId="0" borderId="1" xfId="538" applyNumberFormat="1" applyFont="1" applyBorder="1" applyAlignment="1">
      <alignment horizontal="left" vertical="center"/>
    </xf>
    <xf numFmtId="208" fontId="37" fillId="0" borderId="1" xfId="18" applyNumberFormat="1" applyFont="1" applyBorder="1" applyAlignment="1">
      <alignment horizontal="left" vertical="center"/>
    </xf>
    <xf numFmtId="208" fontId="37" fillId="0" borderId="1" xfId="538" applyNumberFormat="1" applyFont="1" applyBorder="1" applyAlignment="1">
      <alignment vertical="center"/>
    </xf>
    <xf numFmtId="0" fontId="34" fillId="0" borderId="1" xfId="616" applyFont="1" applyBorder="1" applyAlignment="1">
      <alignment horizontal="left" vertical="center"/>
    </xf>
    <xf numFmtId="207" fontId="36" fillId="0" borderId="1" xfId="538" applyNumberFormat="1" applyFont="1" applyBorder="1" applyAlignment="1">
      <alignment horizontal="left" vertical="center"/>
    </xf>
    <xf numFmtId="208" fontId="35" fillId="0" borderId="1" xfId="18" applyNumberFormat="1" applyFont="1" applyBorder="1" applyAlignment="1">
      <alignment horizontal="left" vertical="center"/>
    </xf>
    <xf numFmtId="208" fontId="35" fillId="0" borderId="1" xfId="18" applyNumberFormat="1" applyFont="1" applyBorder="1" applyAlignment="1">
      <alignment vertical="center"/>
    </xf>
    <xf numFmtId="43" fontId="16" fillId="0" borderId="0" xfId="616" applyNumberFormat="1" applyAlignment="1">
      <alignment horizontal="left" vertical="center"/>
    </xf>
    <xf numFmtId="207" fontId="33" fillId="0" borderId="0" xfId="538" applyNumberFormat="1" applyFont="1" applyFill="1" applyBorder="1" applyAlignment="1">
      <alignment horizontal="center" vertical="center"/>
    </xf>
    <xf numFmtId="207" fontId="33" fillId="0" borderId="0" xfId="538" applyNumberFormat="1" applyFont="1" applyFill="1" applyBorder="1">
      <alignment vertical="center"/>
    </xf>
    <xf numFmtId="207" fontId="38" fillId="0" borderId="0" xfId="538" applyNumberFormat="1" applyFont="1" applyFill="1" applyBorder="1" applyAlignment="1">
      <alignment horizontal="center" vertical="center" wrapText="1"/>
    </xf>
    <xf numFmtId="43" fontId="27" fillId="0" borderId="0" xfId="616" applyNumberFormat="1" applyFont="1">
      <alignment vertical="center"/>
    </xf>
    <xf numFmtId="207" fontId="27" fillId="0" borderId="0" xfId="616" applyNumberFormat="1" applyFont="1">
      <alignment vertical="center"/>
    </xf>
    <xf numFmtId="208" fontId="35" fillId="0" borderId="1" xfId="538" applyNumberFormat="1" applyFont="1" applyBorder="1" applyAlignment="1">
      <alignment vertical="center"/>
    </xf>
    <xf numFmtId="0" fontId="16" fillId="0" borderId="0" xfId="424" applyFill="1">
      <alignment vertical="center"/>
    </xf>
    <xf numFmtId="0" fontId="17" fillId="0" borderId="0" xfId="424" applyFont="1" applyFill="1">
      <alignment vertical="center"/>
    </xf>
    <xf numFmtId="0" fontId="16" fillId="0" borderId="0" xfId="424" applyFont="1" applyFill="1">
      <alignment vertical="center"/>
    </xf>
    <xf numFmtId="0" fontId="31" fillId="0" borderId="0" xfId="424" applyFont="1" applyFill="1" applyAlignment="1">
      <alignment horizontal="center" vertical="center"/>
    </xf>
    <xf numFmtId="0" fontId="29" fillId="0" borderId="0" xfId="424" applyFont="1" applyFill="1" applyAlignment="1">
      <alignment horizontal="center" vertical="center"/>
    </xf>
    <xf numFmtId="0" fontId="39" fillId="0" borderId="0" xfId="782" applyFont="1" applyFill="1">
      <alignment vertical="center"/>
    </xf>
    <xf numFmtId="0" fontId="27" fillId="0" borderId="0" xfId="424" applyFont="1" applyFill="1" applyBorder="1">
      <alignment vertical="center"/>
    </xf>
    <xf numFmtId="0" fontId="17" fillId="0" borderId="0" xfId="424" applyFont="1" applyFill="1" applyBorder="1">
      <alignment vertical="center"/>
    </xf>
    <xf numFmtId="0" fontId="40" fillId="0" borderId="0" xfId="424" applyFont="1" applyFill="1" applyBorder="1" applyAlignment="1">
      <alignment horizontal="right" vertical="center"/>
    </xf>
    <xf numFmtId="0" fontId="41" fillId="0" borderId="1" xfId="424" applyFont="1" applyFill="1" applyBorder="1" applyAlignment="1">
      <alignment horizontal="center" vertical="center" wrapText="1"/>
    </xf>
    <xf numFmtId="0" fontId="26" fillId="0" borderId="1" xfId="424" applyFont="1" applyFill="1" applyBorder="1" applyAlignment="1">
      <alignment horizontal="center" vertical="center" wrapText="1"/>
    </xf>
    <xf numFmtId="0" fontId="39" fillId="0" borderId="1" xfId="424" applyFont="1" applyFill="1" applyBorder="1">
      <alignment vertical="center"/>
    </xf>
    <xf numFmtId="208" fontId="39" fillId="0" borderId="1" xfId="18" applyNumberFormat="1" applyFont="1" applyFill="1" applyBorder="1" applyAlignment="1" applyProtection="1">
      <alignment horizontal="right" vertical="center"/>
    </xf>
    <xf numFmtId="181" fontId="0" fillId="0" borderId="1" xfId="1360" applyFill="1">
      <alignment horizontal="right" vertical="center"/>
    </xf>
    <xf numFmtId="0" fontId="0" fillId="0" borderId="0" xfId="0" applyFill="1" applyAlignment="1"/>
    <xf numFmtId="0" fontId="42" fillId="0" borderId="0" xfId="362" applyFont="1" applyFill="1" applyAlignment="1"/>
    <xf numFmtId="0" fontId="1" fillId="0" borderId="0" xfId="362" applyFont="1" applyFill="1" applyAlignment="1"/>
    <xf numFmtId="181" fontId="42" fillId="0" borderId="0" xfId="362" applyNumberFormat="1" applyFont="1" applyFill="1" applyAlignment="1"/>
    <xf numFmtId="0" fontId="28" fillId="0" borderId="0" xfId="362" applyNumberFormat="1" applyFont="1" applyFill="1" applyAlignment="1" applyProtection="1">
      <alignment horizontal="center" vertical="center" wrapText="1"/>
    </xf>
    <xf numFmtId="0" fontId="31" fillId="0" borderId="0" xfId="362" applyNumberFormat="1" applyFont="1" applyFill="1" applyAlignment="1" applyProtection="1">
      <alignment horizontal="center" vertical="center" wrapText="1"/>
    </xf>
    <xf numFmtId="0" fontId="40" fillId="0" borderId="0" xfId="625" applyFont="1" applyFill="1" applyAlignment="1" applyProtection="1">
      <alignment horizontal="left"/>
    </xf>
    <xf numFmtId="0" fontId="43" fillId="0" borderId="0" xfId="625" applyFont="1" applyFill="1" applyAlignment="1"/>
    <xf numFmtId="182" fontId="9" fillId="0" borderId="0" xfId="625" applyNumberFormat="1" applyFont="1" applyFill="1" applyAlignment="1"/>
    <xf numFmtId="181" fontId="44" fillId="0" borderId="0" xfId="625" applyNumberFormat="1" applyFont="1" applyFill="1" applyBorder="1" applyAlignment="1" applyProtection="1">
      <alignment horizontal="right"/>
    </xf>
    <xf numFmtId="2" fontId="41" fillId="0" borderId="1" xfId="625" applyNumberFormat="1" applyFont="1" applyFill="1" applyBorder="1" applyAlignment="1" applyProtection="1">
      <alignment horizontal="center" vertical="center" wrapText="1"/>
    </xf>
    <xf numFmtId="0" fontId="26" fillId="0" borderId="1" xfId="362" applyNumberFormat="1" applyFont="1" applyFill="1" applyBorder="1" applyAlignment="1" applyProtection="1">
      <alignment horizontal="center" vertical="center" wrapText="1"/>
    </xf>
    <xf numFmtId="182" fontId="26" fillId="0" borderId="1" xfId="362" applyNumberFormat="1" applyFont="1" applyFill="1" applyBorder="1" applyAlignment="1" applyProtection="1">
      <alignment horizontal="center" vertical="center" wrapText="1"/>
    </xf>
    <xf numFmtId="49" fontId="41" fillId="0" borderId="1" xfId="625" applyNumberFormat="1" applyFont="1" applyFill="1" applyBorder="1" applyAlignment="1" applyProtection="1">
      <alignment horizontal="left" vertical="center"/>
    </xf>
    <xf numFmtId="208" fontId="26" fillId="0" borderId="1" xfId="356" applyNumberFormat="1" applyFont="1" applyFill="1" applyBorder="1" applyAlignment="1">
      <alignment vertical="center"/>
    </xf>
    <xf numFmtId="181" fontId="16" fillId="0" borderId="1" xfId="0" applyNumberFormat="1" applyFont="1" applyBorder="1">
      <alignment vertical="center"/>
    </xf>
    <xf numFmtId="208" fontId="42" fillId="0" borderId="0" xfId="362" applyNumberFormat="1" applyFont="1" applyFill="1" applyAlignment="1"/>
    <xf numFmtId="49" fontId="40" fillId="0" borderId="1" xfId="625" applyNumberFormat="1" applyFont="1" applyFill="1" applyBorder="1" applyAlignment="1" applyProtection="1">
      <alignment horizontal="left" vertical="center"/>
    </xf>
    <xf numFmtId="208" fontId="39" fillId="0" borderId="1" xfId="356" applyNumberFormat="1" applyFont="1" applyFill="1" applyBorder="1" applyAlignment="1">
      <alignment vertical="center"/>
    </xf>
    <xf numFmtId="208" fontId="26" fillId="0" borderId="1" xfId="624" applyNumberFormat="1" applyFont="1" applyFill="1" applyBorder="1" applyAlignment="1" applyProtection="1">
      <alignment horizontal="right" vertical="center"/>
    </xf>
    <xf numFmtId="181" fontId="21" fillId="0" borderId="1" xfId="0" applyNumberFormat="1" applyFont="1" applyBorder="1">
      <alignment vertical="center"/>
    </xf>
    <xf numFmtId="208" fontId="39" fillId="0" borderId="1" xfId="624" applyNumberFormat="1" applyFont="1" applyFill="1" applyBorder="1" applyAlignment="1" applyProtection="1">
      <alignment horizontal="right" vertical="center"/>
    </xf>
    <xf numFmtId="208" fontId="26" fillId="0" borderId="1" xfId="356" applyNumberFormat="1" applyFont="1" applyFill="1" applyBorder="1" applyAlignment="1">
      <alignment horizontal="right" vertical="center"/>
    </xf>
    <xf numFmtId="208" fontId="39" fillId="0" borderId="1" xfId="356" applyNumberFormat="1" applyFont="1" applyFill="1" applyBorder="1" applyAlignment="1">
      <alignment horizontal="right" vertical="center"/>
    </xf>
    <xf numFmtId="208" fontId="26" fillId="0" borderId="1" xfId="625" applyNumberFormat="1" applyFont="1" applyFill="1" applyBorder="1" applyAlignment="1" applyProtection="1">
      <alignment horizontal="right" vertical="center"/>
    </xf>
    <xf numFmtId="208" fontId="39" fillId="0" borderId="1" xfId="625" applyNumberFormat="1" applyFont="1" applyFill="1" applyBorder="1" applyAlignment="1" applyProtection="1">
      <alignment horizontal="right" vertical="center"/>
    </xf>
    <xf numFmtId="49" fontId="41" fillId="0" borderId="1" xfId="625" applyNumberFormat="1" applyFont="1" applyFill="1" applyBorder="1" applyAlignment="1" applyProtection="1">
      <alignment horizontal="center" vertical="center"/>
    </xf>
    <xf numFmtId="0" fontId="45" fillId="0" borderId="9" xfId="362" applyFont="1" applyFill="1" applyBorder="1" applyAlignment="1">
      <alignment horizontal="left" wrapText="1"/>
    </xf>
    <xf numFmtId="0" fontId="9" fillId="0" borderId="9" xfId="362" applyFont="1" applyFill="1" applyBorder="1" applyAlignment="1">
      <alignment horizontal="left" wrapText="1"/>
    </xf>
    <xf numFmtId="0" fontId="1" fillId="0" borderId="0" xfId="362" applyFill="1" applyAlignment="1"/>
    <xf numFmtId="0" fontId="1" fillId="0" borderId="0" xfId="362" applyAlignment="1"/>
    <xf numFmtId="0" fontId="1" fillId="0" borderId="0" xfId="362" applyFont="1" applyAlignment="1"/>
    <xf numFmtId="0" fontId="0" fillId="0" borderId="0" xfId="447" applyFont="1" applyAlignment="1" applyProtection="1">
      <alignment horizontal="left"/>
    </xf>
    <xf numFmtId="0" fontId="43" fillId="0" borderId="0" xfId="447" applyFont="1" applyAlignment="1"/>
    <xf numFmtId="182" fontId="43" fillId="0" borderId="0" xfId="447" applyNumberFormat="1" applyFont="1" applyAlignment="1"/>
    <xf numFmtId="200" fontId="46" fillId="0" borderId="0" xfId="447" applyNumberFormat="1" applyFont="1" applyFill="1" applyBorder="1" applyAlignment="1" applyProtection="1">
      <alignment horizontal="right"/>
    </xf>
    <xf numFmtId="2" fontId="26" fillId="0" borderId="1" xfId="447" applyNumberFormat="1" applyFont="1" applyFill="1" applyBorder="1" applyAlignment="1" applyProtection="1">
      <alignment horizontal="center" vertical="center" wrapText="1"/>
    </xf>
    <xf numFmtId="49" fontId="26" fillId="0" borderId="1" xfId="623" applyNumberFormat="1" applyFont="1" applyFill="1" applyBorder="1" applyAlignment="1" applyProtection="1">
      <alignment horizontal="left" vertical="center"/>
    </xf>
    <xf numFmtId="198" fontId="26" fillId="0" borderId="1" xfId="356" applyNumberFormat="1" applyFont="1" applyBorder="1" applyAlignment="1">
      <alignment vertical="center"/>
    </xf>
    <xf numFmtId="181" fontId="26" fillId="0" borderId="1" xfId="625" applyNumberFormat="1" applyFont="1" applyFill="1" applyBorder="1" applyAlignment="1" applyProtection="1">
      <alignment horizontal="right" vertical="center"/>
    </xf>
    <xf numFmtId="198" fontId="1" fillId="0" borderId="0" xfId="362" applyNumberFormat="1" applyAlignment="1"/>
    <xf numFmtId="49" fontId="39" fillId="0" borderId="1" xfId="623" applyNumberFormat="1" applyFont="1" applyFill="1" applyBorder="1" applyAlignment="1" applyProtection="1">
      <alignment horizontal="left" vertical="center"/>
    </xf>
    <xf numFmtId="196" fontId="39" fillId="0" borderId="1" xfId="0" applyNumberFormat="1" applyFont="1" applyBorder="1" applyAlignment="1">
      <alignment vertical="center"/>
    </xf>
    <xf numFmtId="181" fontId="39" fillId="0" borderId="1" xfId="625" applyNumberFormat="1" applyFont="1" applyFill="1" applyBorder="1" applyAlignment="1" applyProtection="1">
      <alignment horizontal="right" vertical="center"/>
    </xf>
    <xf numFmtId="49" fontId="26" fillId="0" borderId="1" xfId="623" applyNumberFormat="1" applyFont="1" applyFill="1" applyBorder="1" applyAlignment="1" applyProtection="1">
      <alignment horizontal="left" vertical="center" shrinkToFit="1"/>
    </xf>
    <xf numFmtId="198" fontId="39" fillId="0" borderId="1" xfId="356" applyNumberFormat="1" applyFont="1" applyBorder="1" applyAlignment="1">
      <alignment vertical="center"/>
    </xf>
    <xf numFmtId="198" fontId="26" fillId="0" borderId="1" xfId="356" applyNumberFormat="1" applyFont="1" applyFill="1" applyBorder="1" applyAlignment="1">
      <alignment vertical="center"/>
    </xf>
    <xf numFmtId="198" fontId="39" fillId="0" borderId="1" xfId="356" applyNumberFormat="1" applyFont="1" applyFill="1" applyBorder="1" applyAlignment="1">
      <alignment vertical="center"/>
    </xf>
    <xf numFmtId="198" fontId="26" fillId="0" borderId="1" xfId="447" applyNumberFormat="1" applyFont="1" applyFill="1" applyBorder="1" applyAlignment="1" applyProtection="1">
      <alignment horizontal="right" vertical="center"/>
    </xf>
    <xf numFmtId="198" fontId="39" fillId="0" borderId="1" xfId="447" applyNumberFormat="1" applyFont="1" applyFill="1" applyBorder="1" applyAlignment="1" applyProtection="1">
      <alignment horizontal="right" vertical="center"/>
    </xf>
    <xf numFmtId="49" fontId="26" fillId="0" borderId="1" xfId="0" applyNumberFormat="1" applyFont="1" applyFill="1" applyBorder="1" applyAlignment="1" applyProtection="1">
      <alignment horizontal="left" vertical="center"/>
    </xf>
    <xf numFmtId="198" fontId="1" fillId="0" borderId="0" xfId="362" applyNumberFormat="1" applyFont="1" applyAlignment="1"/>
    <xf numFmtId="49" fontId="26" fillId="0" borderId="1" xfId="623" applyNumberFormat="1" applyFont="1" applyFill="1" applyBorder="1" applyAlignment="1" applyProtection="1">
      <alignment horizontal="distributed" vertical="center"/>
    </xf>
    <xf numFmtId="49" fontId="26" fillId="0" borderId="1" xfId="0" applyNumberFormat="1" applyFont="1" applyFill="1" applyBorder="1" applyAlignment="1" applyProtection="1">
      <alignment horizontal="distributed" vertical="center"/>
    </xf>
    <xf numFmtId="0" fontId="9" fillId="0" borderId="0" xfId="0" applyNumberFormat="1" applyFont="1" applyBorder="1" applyAlignment="1">
      <alignment horizontal="left" vertical="center" wrapText="1"/>
    </xf>
    <xf numFmtId="0" fontId="39" fillId="0" borderId="0" xfId="362" applyFont="1" applyFill="1" applyAlignment="1" applyProtection="1">
      <alignment horizontal="left"/>
    </xf>
    <xf numFmtId="4" fontId="1" fillId="0" borderId="0" xfId="362" applyNumberFormat="1" applyFont="1" applyFill="1" applyAlignment="1" applyProtection="1">
      <alignment horizontal="right"/>
    </xf>
    <xf numFmtId="182" fontId="47" fillId="0" borderId="0" xfId="362" applyNumberFormat="1" applyFont="1" applyFill="1" applyAlignment="1">
      <alignment vertical="center"/>
    </xf>
    <xf numFmtId="0" fontId="39" fillId="0" borderId="0" xfId="362" applyFont="1" applyFill="1" applyAlignment="1">
      <alignment horizontal="right" vertical="center"/>
    </xf>
    <xf numFmtId="0" fontId="26" fillId="0" borderId="1" xfId="362" applyNumberFormat="1" applyFont="1" applyFill="1" applyBorder="1" applyAlignment="1" applyProtection="1">
      <alignment horizontal="center" vertical="center"/>
    </xf>
    <xf numFmtId="49" fontId="26" fillId="0" borderId="1" xfId="356" applyNumberFormat="1" applyFont="1" applyFill="1" applyBorder="1" applyAlignment="1" applyProtection="1">
      <alignment vertical="center"/>
    </xf>
    <xf numFmtId="181" fontId="26" fillId="0" borderId="1" xfId="362" applyNumberFormat="1" applyFont="1" applyFill="1" applyBorder="1" applyAlignment="1">
      <alignment horizontal="right" vertical="center"/>
    </xf>
    <xf numFmtId="0" fontId="1" fillId="0" borderId="0" xfId="433" applyAlignment="1"/>
    <xf numFmtId="49" fontId="39" fillId="0" borderId="1" xfId="356" applyNumberFormat="1" applyFont="1" applyFill="1" applyBorder="1" applyAlignment="1" applyProtection="1">
      <alignment vertical="center"/>
    </xf>
    <xf numFmtId="181" fontId="39" fillId="0" borderId="1" xfId="362" applyNumberFormat="1" applyFont="1" applyFill="1" applyBorder="1" applyAlignment="1">
      <alignment horizontal="right" vertical="center"/>
    </xf>
    <xf numFmtId="196" fontId="26" fillId="0" borderId="1" xfId="0" applyNumberFormat="1" applyFont="1" applyBorder="1" applyAlignment="1">
      <alignment vertical="center"/>
    </xf>
    <xf numFmtId="49" fontId="39" fillId="0" borderId="1" xfId="0" applyNumberFormat="1" applyFont="1" applyFill="1" applyBorder="1" applyAlignment="1" applyProtection="1">
      <alignment vertical="center"/>
    </xf>
    <xf numFmtId="0" fontId="9" fillId="0" borderId="9" xfId="0" applyNumberFormat="1" applyFont="1" applyFill="1" applyBorder="1" applyAlignment="1" applyProtection="1">
      <alignment horizontal="left" vertical="center" wrapText="1"/>
    </xf>
    <xf numFmtId="0" fontId="9" fillId="0" borderId="9" xfId="0" applyNumberFormat="1" applyFont="1" applyFill="1" applyBorder="1" applyAlignment="1" applyProtection="1">
      <alignment horizontal="right" vertical="center" wrapText="1"/>
    </xf>
    <xf numFmtId="9" fontId="9" fillId="0" borderId="9" xfId="0" applyNumberFormat="1" applyFont="1" applyFill="1" applyBorder="1" applyAlignment="1" applyProtection="1">
      <alignment horizontal="right" vertical="center" wrapText="1"/>
    </xf>
    <xf numFmtId="0" fontId="39" fillId="0" borderId="0" xfId="0" applyFont="1" applyFill="1" applyAlignment="1">
      <alignment horizontal="center"/>
    </xf>
    <xf numFmtId="0" fontId="48" fillId="0" borderId="0" xfId="651" applyFont="1" applyAlignment="1">
      <alignment horizontal="center" vertical="center" shrinkToFit="1"/>
    </xf>
    <xf numFmtId="0" fontId="29" fillId="0" borderId="0" xfId="651" applyFont="1" applyFill="1" applyAlignment="1">
      <alignment horizontal="center" vertical="center" shrinkToFit="1"/>
    </xf>
    <xf numFmtId="0" fontId="0" fillId="0" borderId="0" xfId="651" applyFont="1" applyBorder="1" applyAlignment="1">
      <alignment horizontal="left" vertical="center" wrapText="1"/>
    </xf>
    <xf numFmtId="182" fontId="39" fillId="0" borderId="0" xfId="784" applyNumberFormat="1" applyFont="1" applyFill="1" applyBorder="1" applyAlignment="1">
      <alignment horizontal="center" vertical="center"/>
    </xf>
    <xf numFmtId="0" fontId="15" fillId="0" borderId="1" xfId="784" applyFont="1" applyBorder="1" applyAlignment="1">
      <alignment horizontal="center" vertical="center"/>
    </xf>
    <xf numFmtId="182" fontId="6" fillId="0" borderId="1" xfId="713" applyNumberFormat="1" applyFont="1" applyFill="1" applyBorder="1" applyAlignment="1">
      <alignment horizontal="center" vertical="center"/>
    </xf>
    <xf numFmtId="204" fontId="26" fillId="0" borderId="10" xfId="463" applyNumberFormat="1" applyFont="1" applyBorder="1" applyAlignment="1">
      <alignment horizontal="left" vertical="center" wrapText="1"/>
    </xf>
    <xf numFmtId="182" fontId="5" fillId="0" borderId="8" xfId="0" applyNumberFormat="1" applyFont="1" applyFill="1" applyBorder="1" applyAlignment="1">
      <alignment horizontal="center" vertical="center" wrapText="1"/>
    </xf>
    <xf numFmtId="204" fontId="39" fillId="0" borderId="10" xfId="463" applyNumberFormat="1" applyFont="1" applyBorder="1" applyAlignment="1">
      <alignment horizontal="left" vertical="center"/>
    </xf>
    <xf numFmtId="198" fontId="39" fillId="0" borderId="8" xfId="0" applyNumberFormat="1" applyFont="1" applyFill="1" applyBorder="1" applyAlignment="1">
      <alignment horizontal="center" vertical="center" wrapText="1"/>
    </xf>
    <xf numFmtId="204" fontId="39" fillId="0" borderId="11" xfId="463" applyNumberFormat="1" applyFont="1" applyBorder="1" applyAlignment="1">
      <alignment horizontal="left" vertical="center"/>
    </xf>
    <xf numFmtId="182" fontId="39" fillId="0" borderId="12" xfId="0" applyNumberFormat="1" applyFont="1" applyFill="1" applyBorder="1" applyAlignment="1">
      <alignment horizontal="center" vertical="center" wrapText="1"/>
    </xf>
    <xf numFmtId="0" fontId="26" fillId="0" borderId="1" xfId="784" applyFont="1" applyBorder="1" applyAlignment="1">
      <alignment vertical="center" wrapText="1"/>
    </xf>
    <xf numFmtId="195" fontId="39" fillId="0" borderId="8" xfId="0" applyNumberFormat="1" applyFont="1" applyFill="1" applyBorder="1" applyAlignment="1">
      <alignment horizontal="center" vertical="center" wrapText="1"/>
    </xf>
    <xf numFmtId="196" fontId="39" fillId="0" borderId="8" xfId="0" applyNumberFormat="1" applyFont="1" applyFill="1" applyBorder="1" applyAlignment="1">
      <alignment horizontal="center" vertical="center" wrapText="1"/>
    </xf>
    <xf numFmtId="211" fontId="5" fillId="0" borderId="8" xfId="0" applyNumberFormat="1" applyFont="1" applyFill="1" applyBorder="1" applyAlignment="1">
      <alignment horizontal="center" vertical="center" wrapText="1"/>
    </xf>
    <xf numFmtId="211" fontId="39" fillId="0" borderId="8" xfId="0" applyNumberFormat="1" applyFont="1" applyFill="1" applyBorder="1" applyAlignment="1">
      <alignment horizontal="center" vertical="center" wrapText="1"/>
    </xf>
    <xf numFmtId="182" fontId="39" fillId="0" borderId="8" xfId="0" applyNumberFormat="1" applyFont="1" applyFill="1" applyBorder="1" applyAlignment="1">
      <alignment horizontal="center" vertical="center" wrapText="1"/>
    </xf>
    <xf numFmtId="0" fontId="39" fillId="0" borderId="12" xfId="18" applyNumberFormat="1" applyFont="1" applyFill="1" applyBorder="1" applyAlignment="1">
      <alignment horizontal="center" vertical="center" wrapText="1"/>
    </xf>
    <xf numFmtId="0" fontId="1" fillId="0" borderId="0" xfId="463" applyAlignment="1"/>
    <xf numFmtId="0" fontId="1" fillId="0" borderId="0" xfId="463" applyFont="1" applyAlignment="1"/>
    <xf numFmtId="0" fontId="1" fillId="0" borderId="0" xfId="463" applyFont="1" applyFill="1" applyAlignment="1"/>
    <xf numFmtId="0" fontId="31" fillId="0" borderId="0" xfId="651" applyFont="1" applyAlignment="1">
      <alignment horizontal="center" vertical="center" shrinkToFit="1"/>
    </xf>
    <xf numFmtId="0" fontId="14" fillId="0" borderId="0" xfId="651" applyFont="1" applyAlignment="1">
      <alignment vertical="center" shrinkToFit="1"/>
    </xf>
    <xf numFmtId="0" fontId="0" fillId="0" borderId="0" xfId="651" applyFont="1" applyAlignment="1">
      <alignment horizontal="left" vertical="center" wrapText="1"/>
    </xf>
    <xf numFmtId="0" fontId="39" fillId="0" borderId="0" xfId="651" applyFont="1" applyAlignment="1">
      <alignment horizontal="left" vertical="center" wrapText="1"/>
    </xf>
    <xf numFmtId="0" fontId="39" fillId="0" borderId="0" xfId="651" applyFont="1" applyFill="1" applyAlignment="1">
      <alignment horizontal="left" vertical="center" wrapText="1"/>
    </xf>
    <xf numFmtId="0" fontId="39" fillId="0" borderId="0" xfId="463" applyFont="1" applyAlignment="1">
      <alignment horizontal="right"/>
    </xf>
    <xf numFmtId="195" fontId="1" fillId="0" borderId="0" xfId="784" applyNumberFormat="1" applyFont="1" applyBorder="1" applyAlignment="1">
      <alignment vertical="center"/>
    </xf>
    <xf numFmtId="0" fontId="26" fillId="0" borderId="4" xfId="784" applyFont="1" applyBorder="1" applyAlignment="1">
      <alignment horizontal="distributed" vertical="center" wrapText="1" indent="3"/>
    </xf>
    <xf numFmtId="0" fontId="39" fillId="0" borderId="10" xfId="463" applyNumberFormat="1" applyFont="1" applyFill="1" applyBorder="1" applyAlignment="1">
      <alignment horizontal="left" vertical="center"/>
    </xf>
    <xf numFmtId="195" fontId="39" fillId="0" borderId="1" xfId="782" applyNumberFormat="1" applyFont="1" applyFill="1" applyBorder="1" applyAlignment="1">
      <alignment vertical="center"/>
    </xf>
    <xf numFmtId="181" fontId="0" fillId="0" borderId="1" xfId="651" applyNumberFormat="1" applyFont="1" applyFill="1" applyBorder="1" applyAlignment="1">
      <alignment horizontal="right" vertical="center" wrapText="1"/>
    </xf>
    <xf numFmtId="0" fontId="39" fillId="0" borderId="10" xfId="463" applyNumberFormat="1" applyFont="1" applyFill="1" applyBorder="1" applyAlignment="1">
      <alignment horizontal="left" vertical="top"/>
    </xf>
    <xf numFmtId="0" fontId="26" fillId="0" borderId="1" xfId="782" applyFont="1" applyFill="1" applyBorder="1" applyAlignment="1">
      <alignment horizontal="distributed" vertical="center" indent="1"/>
    </xf>
    <xf numFmtId="195" fontId="26" fillId="0" borderId="1" xfId="782" applyNumberFormat="1" applyFont="1" applyFill="1" applyBorder="1" applyAlignment="1">
      <alignment vertical="center"/>
    </xf>
    <xf numFmtId="181" fontId="49" fillId="0" borderId="1" xfId="651" applyNumberFormat="1" applyFont="1" applyFill="1" applyBorder="1" applyAlignment="1">
      <alignment horizontal="right" vertical="center" wrapText="1"/>
    </xf>
    <xf numFmtId="0" fontId="39" fillId="0" borderId="1" xfId="463" applyNumberFormat="1" applyFont="1" applyFill="1" applyBorder="1" applyAlignment="1">
      <alignment horizontal="center" vertical="center"/>
    </xf>
    <xf numFmtId="195" fontId="1" fillId="0" borderId="0" xfId="463" applyNumberFormat="1" applyFont="1" applyAlignment="1"/>
    <xf numFmtId="195" fontId="1" fillId="0" borderId="0" xfId="463" applyNumberFormat="1" applyAlignment="1"/>
    <xf numFmtId="0" fontId="1" fillId="0" borderId="0" xfId="463" applyFill="1" applyAlignment="1"/>
    <xf numFmtId="0" fontId="48" fillId="0" borderId="0" xfId="651" applyFont="1" applyFill="1" applyAlignment="1">
      <alignment horizontal="center" vertical="center" shrinkToFit="1"/>
    </xf>
    <xf numFmtId="0" fontId="31" fillId="0" borderId="0" xfId="651" applyFont="1" applyFill="1" applyAlignment="1">
      <alignment horizontal="center" vertical="center" shrinkToFit="1"/>
    </xf>
    <xf numFmtId="200" fontId="39" fillId="0" borderId="0" xfId="604" applyNumberFormat="1" applyFont="1" applyFill="1" applyBorder="1" applyAlignment="1" applyProtection="1">
      <alignment horizontal="left"/>
    </xf>
    <xf numFmtId="0" fontId="39" fillId="0" borderId="0" xfId="463" applyFont="1" applyFill="1" applyBorder="1" applyAlignment="1"/>
    <xf numFmtId="0" fontId="39" fillId="0" borderId="0" xfId="463" applyFont="1" applyFill="1" applyAlignment="1"/>
    <xf numFmtId="200" fontId="46" fillId="0" borderId="0" xfId="604" applyNumberFormat="1" applyFont="1" applyFill="1" applyBorder="1" applyAlignment="1" applyProtection="1">
      <alignment horizontal="right"/>
    </xf>
    <xf numFmtId="0" fontId="26" fillId="0" borderId="1" xfId="463" applyFont="1" applyFill="1" applyBorder="1" applyAlignment="1">
      <alignment horizontal="center" vertical="center" wrapText="1"/>
    </xf>
    <xf numFmtId="0" fontId="26" fillId="0" borderId="1" xfId="463" applyNumberFormat="1" applyFont="1" applyFill="1" applyBorder="1" applyAlignment="1">
      <alignment horizontal="left" vertical="center"/>
    </xf>
    <xf numFmtId="210" fontId="26" fillId="0" borderId="1" xfId="1114" applyNumberFormat="1" applyFont="1" applyFill="1" applyBorder="1" applyAlignment="1">
      <alignment vertical="center"/>
    </xf>
    <xf numFmtId="9" fontId="49" fillId="0" borderId="1" xfId="26" applyFont="1" applyFill="1" applyBorder="1" applyAlignment="1" applyProtection="1">
      <alignment horizontal="right" vertical="center" wrapText="1"/>
    </xf>
    <xf numFmtId="0" fontId="39" fillId="0" borderId="0" xfId="781" applyFont="1">
      <alignment vertical="center"/>
    </xf>
    <xf numFmtId="0" fontId="39" fillId="0" borderId="1" xfId="463" applyNumberFormat="1" applyFont="1" applyFill="1" applyBorder="1" applyAlignment="1">
      <alignment horizontal="left" vertical="center"/>
    </xf>
    <xf numFmtId="210" fontId="39" fillId="0" borderId="1" xfId="1114" applyNumberFormat="1" applyFont="1" applyFill="1" applyBorder="1" applyAlignment="1">
      <alignment vertical="center"/>
    </xf>
    <xf numFmtId="195" fontId="39" fillId="0" borderId="1" xfId="651" applyNumberFormat="1" applyFont="1" applyFill="1" applyBorder="1" applyAlignment="1">
      <alignment vertical="center"/>
    </xf>
    <xf numFmtId="0" fontId="39" fillId="0" borderId="4" xfId="463" applyNumberFormat="1" applyFont="1" applyFill="1" applyBorder="1" applyAlignment="1">
      <alignment horizontal="left" vertical="center"/>
    </xf>
    <xf numFmtId="9" fontId="0" fillId="0" borderId="1" xfId="26" applyFont="1" applyFill="1" applyBorder="1" applyAlignment="1" applyProtection="1">
      <alignment horizontal="right" vertical="center" wrapText="1"/>
    </xf>
    <xf numFmtId="0" fontId="39" fillId="0" borderId="1" xfId="463" applyFont="1" applyFill="1" applyBorder="1" applyAlignment="1"/>
    <xf numFmtId="196" fontId="26" fillId="0" borderId="1" xfId="1114" applyNumberFormat="1" applyFont="1" applyFill="1" applyBorder="1" applyAlignment="1">
      <alignment vertical="center"/>
    </xf>
    <xf numFmtId="210" fontId="1" fillId="0" borderId="0" xfId="463" applyNumberFormat="1" applyFont="1" applyFill="1" applyAlignment="1"/>
    <xf numFmtId="203" fontId="1" fillId="0" borderId="0" xfId="463" applyNumberFormat="1" applyFill="1" applyAlignment="1"/>
    <xf numFmtId="203" fontId="1" fillId="0" borderId="0" xfId="463" applyNumberFormat="1" applyFont="1" applyFill="1" applyAlignment="1"/>
    <xf numFmtId="0" fontId="15" fillId="0" borderId="0" xfId="782" applyFont="1" applyFill="1" applyAlignment="1">
      <alignment horizontal="center" vertical="center"/>
    </xf>
    <xf numFmtId="0" fontId="15" fillId="0" borderId="0" xfId="782" applyFont="1" applyFill="1">
      <alignment vertical="center"/>
    </xf>
    <xf numFmtId="0" fontId="1" fillId="0" borderId="0" xfId="782" applyFont="1" applyFill="1">
      <alignment vertical="center"/>
    </xf>
    <xf numFmtId="0" fontId="1" fillId="0" borderId="0" xfId="782" applyFont="1" applyFill="1" applyAlignment="1">
      <alignment vertical="center" shrinkToFit="1"/>
    </xf>
    <xf numFmtId="0" fontId="1" fillId="0" borderId="0" xfId="782" applyFont="1" applyFill="1" applyAlignment="1">
      <alignment horizontal="center" vertical="center"/>
    </xf>
    <xf numFmtId="195" fontId="39" fillId="0" borderId="0" xfId="782" applyNumberFormat="1" applyFont="1" applyFill="1">
      <alignment vertical="center"/>
    </xf>
    <xf numFmtId="196" fontId="1" fillId="0" borderId="0" xfId="463" applyNumberFormat="1" applyFont="1" applyFill="1" applyAlignment="1"/>
    <xf numFmtId="0" fontId="39" fillId="0" borderId="0" xfId="0" applyFont="1" applyFill="1" applyAlignment="1"/>
    <xf numFmtId="0" fontId="31" fillId="0" borderId="0" xfId="782" applyFont="1" applyFill="1" applyAlignment="1">
      <alignment horizontal="center" vertical="center"/>
    </xf>
    <xf numFmtId="0" fontId="50" fillId="0" borderId="0" xfId="782" applyFont="1" applyFill="1" applyAlignment="1">
      <alignment horizontal="center" vertical="center"/>
    </xf>
    <xf numFmtId="0" fontId="39" fillId="0" borderId="0" xfId="782" applyFont="1" applyFill="1" applyAlignment="1">
      <alignment vertical="center" shrinkToFit="1"/>
    </xf>
    <xf numFmtId="0" fontId="39" fillId="0" borderId="0" xfId="782" applyFont="1" applyFill="1" applyAlignment="1">
      <alignment horizontal="center" vertical="center"/>
    </xf>
    <xf numFmtId="195" fontId="39" fillId="0" borderId="0" xfId="782" applyNumberFormat="1" applyFont="1" applyFill="1" applyBorder="1" applyAlignment="1">
      <alignment horizontal="right" vertical="center"/>
    </xf>
    <xf numFmtId="0" fontId="39" fillId="0" borderId="1" xfId="463" applyFont="1" applyFill="1" applyBorder="1" applyAlignment="1">
      <alignment horizontal="center" vertical="center" wrapText="1"/>
    </xf>
    <xf numFmtId="0" fontId="26" fillId="0" borderId="1" xfId="463" applyFont="1" applyFill="1" applyBorder="1" applyAlignment="1">
      <alignment horizontal="center" vertical="center" shrinkToFit="1"/>
    </xf>
    <xf numFmtId="0" fontId="15" fillId="0" borderId="0" xfId="782" applyFont="1" applyFill="1" applyAlignment="1">
      <alignment horizontal="center" vertical="center" wrapText="1"/>
    </xf>
    <xf numFmtId="49" fontId="39" fillId="0" borderId="1" xfId="761" applyNumberFormat="1" applyFont="1" applyFill="1" applyBorder="1">
      <alignment vertical="center"/>
    </xf>
    <xf numFmtId="0" fontId="26" fillId="0" borderId="1" xfId="0" applyFont="1" applyFill="1" applyBorder="1" applyAlignment="1" applyProtection="1">
      <alignment vertical="center" wrapText="1"/>
    </xf>
    <xf numFmtId="0" fontId="39" fillId="0" borderId="1" xfId="463" applyNumberFormat="1" applyFont="1" applyFill="1" applyBorder="1" applyAlignment="1" applyProtection="1">
      <alignment horizontal="center" vertical="center"/>
    </xf>
    <xf numFmtId="196" fontId="26" fillId="0" borderId="1" xfId="463" applyNumberFormat="1" applyFont="1" applyFill="1" applyBorder="1" applyAlignment="1" applyProtection="1">
      <alignment vertical="center"/>
    </xf>
    <xf numFmtId="181" fontId="39" fillId="0" borderId="1" xfId="1360" applyFont="1" applyFill="1">
      <alignment horizontal="right" vertical="center"/>
    </xf>
    <xf numFmtId="0" fontId="39" fillId="0" borderId="0" xfId="781" applyFont="1" applyFill="1">
      <alignment vertical="center"/>
    </xf>
    <xf numFmtId="0" fontId="39" fillId="0" borderId="1" xfId="0" applyFont="1" applyFill="1" applyBorder="1" applyAlignment="1" applyProtection="1">
      <alignment vertical="center" wrapText="1"/>
    </xf>
    <xf numFmtId="196" fontId="39" fillId="0" borderId="1" xfId="463" applyNumberFormat="1" applyFont="1" applyFill="1" applyBorder="1" applyAlignment="1" applyProtection="1">
      <alignment vertical="center"/>
    </xf>
    <xf numFmtId="0" fontId="1" fillId="0" borderId="1" xfId="782" applyFont="1" applyFill="1" applyBorder="1">
      <alignment vertical="center"/>
    </xf>
    <xf numFmtId="196" fontId="1" fillId="0" borderId="1" xfId="463" applyNumberFormat="1" applyFont="1" applyFill="1" applyBorder="1" applyAlignment="1">
      <alignment wrapText="1"/>
    </xf>
    <xf numFmtId="49" fontId="39" fillId="0" borderId="3" xfId="761" applyNumberFormat="1" applyFont="1" applyFill="1" applyBorder="1">
      <alignment vertical="center"/>
    </xf>
    <xf numFmtId="49" fontId="39" fillId="0" borderId="1" xfId="761" applyNumberFormat="1" applyFont="1" applyFill="1" applyBorder="1" applyAlignment="1" applyProtection="1">
      <alignment vertical="center" wrapText="1"/>
    </xf>
    <xf numFmtId="49" fontId="26" fillId="0" borderId="1" xfId="761" applyNumberFormat="1" applyFont="1" applyFill="1" applyBorder="1" applyAlignment="1" applyProtection="1">
      <alignment vertical="center" wrapText="1"/>
    </xf>
    <xf numFmtId="0" fontId="39" fillId="0" borderId="3" xfId="463" applyNumberFormat="1" applyFont="1" applyFill="1" applyBorder="1" applyAlignment="1" applyProtection="1">
      <alignment horizontal="center" vertical="center"/>
    </xf>
    <xf numFmtId="181" fontId="26" fillId="0" borderId="1" xfId="1360" applyFont="1" applyFill="1">
      <alignment horizontal="right" vertical="center"/>
    </xf>
    <xf numFmtId="0" fontId="39" fillId="0" borderId="1" xfId="782" applyFont="1" applyFill="1" applyBorder="1" applyAlignment="1">
      <alignment horizontal="left" vertical="center"/>
    </xf>
    <xf numFmtId="49" fontId="39" fillId="0" borderId="3" xfId="761" applyNumberFormat="1" applyFont="1" applyFill="1" applyBorder="1" applyAlignment="1">
      <alignment vertical="center" shrinkToFit="1"/>
    </xf>
    <xf numFmtId="49" fontId="39" fillId="0" borderId="3" xfId="761" applyNumberFormat="1" applyFont="1" applyFill="1" applyBorder="1" applyAlignment="1">
      <alignment horizontal="center" vertical="center"/>
    </xf>
    <xf numFmtId="196" fontId="26" fillId="0" borderId="3" xfId="463" applyNumberFormat="1" applyFont="1" applyFill="1" applyBorder="1" applyAlignment="1" applyProtection="1">
      <alignment vertical="center"/>
    </xf>
    <xf numFmtId="196" fontId="26" fillId="0" borderId="3" xfId="788" applyNumberFormat="1" applyFont="1" applyFill="1" applyBorder="1" applyAlignment="1" applyProtection="1">
      <alignment horizontal="right" vertical="center"/>
      <protection locked="0"/>
    </xf>
    <xf numFmtId="0" fontId="26" fillId="0" borderId="1" xfId="782" applyFont="1" applyFill="1" applyBorder="1" applyAlignment="1">
      <alignment horizontal="distributed" vertical="center" shrinkToFit="1"/>
    </xf>
    <xf numFmtId="0" fontId="26" fillId="0" borderId="1" xfId="782" applyFont="1" applyFill="1" applyBorder="1" applyAlignment="1">
      <alignment horizontal="center" vertical="center"/>
    </xf>
    <xf numFmtId="195" fontId="26" fillId="0" borderId="1" xfId="781" applyNumberFormat="1" applyFont="1" applyFill="1" applyBorder="1">
      <alignment vertical="center"/>
    </xf>
    <xf numFmtId="0" fontId="26" fillId="0" borderId="1" xfId="781" applyFont="1" applyFill="1" applyBorder="1" applyAlignment="1">
      <alignment horizontal="left" vertical="center" shrinkToFit="1"/>
    </xf>
    <xf numFmtId="0" fontId="39" fillId="0" borderId="1" xfId="782" applyFont="1" applyFill="1" applyBorder="1" applyAlignment="1">
      <alignment horizontal="center" vertical="center"/>
    </xf>
    <xf numFmtId="195" fontId="26" fillId="0" borderId="1" xfId="782" applyNumberFormat="1" applyFont="1" applyFill="1" applyBorder="1">
      <alignment vertical="center"/>
    </xf>
    <xf numFmtId="0" fontId="1" fillId="0" borderId="1" xfId="782" applyFont="1" applyFill="1" applyBorder="1" applyAlignment="1">
      <alignment horizontal="left" vertical="center" shrinkToFit="1"/>
    </xf>
    <xf numFmtId="0" fontId="26" fillId="0" borderId="1" xfId="782" applyFont="1" applyFill="1" applyBorder="1" applyAlignment="1">
      <alignment horizontal="left" vertical="center"/>
    </xf>
    <xf numFmtId="195" fontId="39" fillId="0" borderId="1" xfId="782" applyNumberFormat="1" applyFont="1" applyFill="1" applyBorder="1">
      <alignment vertical="center"/>
    </xf>
    <xf numFmtId="0" fontId="26" fillId="0" borderId="1" xfId="782" applyFont="1" applyFill="1" applyBorder="1" applyAlignment="1">
      <alignment horizontal="left" vertical="center" shrinkToFit="1"/>
    </xf>
    <xf numFmtId="195" fontId="1" fillId="0" borderId="0" xfId="782" applyNumberFormat="1" applyFont="1" applyFill="1">
      <alignment vertical="center"/>
    </xf>
    <xf numFmtId="0" fontId="1" fillId="0" borderId="0" xfId="782" applyFill="1">
      <alignment vertical="center"/>
    </xf>
    <xf numFmtId="0" fontId="1" fillId="0" borderId="0" xfId="782" applyFill="1" applyAlignment="1">
      <alignment horizontal="center" vertical="center"/>
    </xf>
    <xf numFmtId="195" fontId="1" fillId="0" borderId="0" xfId="782" applyNumberFormat="1" applyFill="1">
      <alignment vertical="center"/>
    </xf>
    <xf numFmtId="0" fontId="1" fillId="0" borderId="13" xfId="782" applyFont="1" applyFill="1" applyBorder="1" applyAlignment="1">
      <alignment horizontal="center" vertical="center"/>
    </xf>
    <xf numFmtId="195" fontId="39" fillId="0" borderId="0" xfId="782" applyNumberFormat="1" applyFont="1" applyFill="1" applyAlignment="1">
      <alignment horizontal="right" vertical="center"/>
    </xf>
    <xf numFmtId="0" fontId="15" fillId="0" borderId="1" xfId="782" applyFont="1" applyFill="1" applyBorder="1" applyAlignment="1">
      <alignment horizontal="center" vertical="center"/>
    </xf>
    <xf numFmtId="0" fontId="26" fillId="0" borderId="1" xfId="782" applyFont="1" applyFill="1" applyBorder="1" applyAlignment="1">
      <alignment horizontal="distributed" vertical="center" wrapText="1" indent="3"/>
    </xf>
    <xf numFmtId="0" fontId="51" fillId="0" borderId="0" xfId="780" applyFont="1" applyFill="1" applyAlignment="1">
      <alignment vertical="center" wrapText="1"/>
    </xf>
    <xf numFmtId="49" fontId="0" fillId="0" borderId="1" xfId="761" applyNumberFormat="1" applyFont="1" applyFill="1" applyBorder="1" applyAlignment="1">
      <alignment vertical="center" wrapText="1"/>
    </xf>
    <xf numFmtId="0" fontId="39" fillId="0" borderId="1" xfId="782" applyNumberFormat="1" applyFont="1" applyFill="1" applyBorder="1" applyAlignment="1">
      <alignment horizontal="center" vertical="center"/>
    </xf>
    <xf numFmtId="196" fontId="39" fillId="0" borderId="1" xfId="18" applyNumberFormat="1" applyFont="1" applyFill="1" applyBorder="1" applyAlignment="1" applyProtection="1">
      <alignment horizontal="right" vertical="center"/>
    </xf>
    <xf numFmtId="0" fontId="39" fillId="0" borderId="1" xfId="782" applyFont="1" applyFill="1" applyBorder="1" applyAlignment="1">
      <alignment vertical="center" wrapText="1"/>
    </xf>
    <xf numFmtId="0" fontId="1" fillId="0" borderId="1" xfId="782" applyFill="1" applyBorder="1">
      <alignment vertical="center"/>
    </xf>
    <xf numFmtId="0" fontId="1" fillId="0" borderId="1" xfId="782" applyFill="1" applyBorder="1" applyAlignment="1">
      <alignment horizontal="center" vertical="center"/>
    </xf>
    <xf numFmtId="196" fontId="26" fillId="0" borderId="1" xfId="18" applyNumberFormat="1" applyFont="1" applyFill="1" applyBorder="1" applyAlignment="1" applyProtection="1">
      <alignment horizontal="right" vertical="center"/>
    </xf>
    <xf numFmtId="181" fontId="49" fillId="0" borderId="1" xfId="1360" applyFont="1" applyFill="1">
      <alignment horizontal="right" vertical="center"/>
    </xf>
    <xf numFmtId="0" fontId="26" fillId="0" borderId="1" xfId="782" applyNumberFormat="1" applyFont="1" applyFill="1" applyBorder="1">
      <alignment vertical="center"/>
    </xf>
    <xf numFmtId="0" fontId="52" fillId="0" borderId="11" xfId="0" applyFont="1" applyFill="1" applyBorder="1" applyAlignment="1" applyProtection="1">
      <alignment horizontal="center" vertical="center"/>
    </xf>
    <xf numFmtId="195" fontId="1" fillId="0" borderId="0" xfId="782" applyNumberFormat="1" applyFill="1" applyAlignment="1">
      <alignment horizontal="center" vertical="center"/>
    </xf>
    <xf numFmtId="195" fontId="15" fillId="0" borderId="0" xfId="782" applyNumberFormat="1" applyFont="1" applyFill="1">
      <alignment vertical="center"/>
    </xf>
    <xf numFmtId="0" fontId="53" fillId="0" borderId="0" xfId="0" applyFont="1" applyAlignment="1"/>
    <xf numFmtId="0" fontId="54" fillId="0" borderId="0" xfId="388" applyFont="1" applyAlignment="1">
      <alignment horizontal="center" vertical="center"/>
    </xf>
    <xf numFmtId="0" fontId="55" fillId="0" borderId="0" xfId="388" applyFont="1" applyAlignment="1">
      <alignment horizontal="center" vertical="center"/>
    </xf>
    <xf numFmtId="0" fontId="0" fillId="0" borderId="0" xfId="388" applyFont="1" applyAlignment="1">
      <alignment horizontal="left"/>
    </xf>
    <xf numFmtId="0" fontId="20" fillId="0" borderId="0" xfId="555" applyFont="1" applyAlignment="1"/>
    <xf numFmtId="0" fontId="53" fillId="0" borderId="0" xfId="388" applyFont="1" applyAlignment="1">
      <alignment horizontal="right"/>
    </xf>
    <xf numFmtId="0" fontId="0" fillId="0" borderId="0" xfId="388" applyFont="1" applyAlignment="1">
      <alignment horizontal="right"/>
    </xf>
    <xf numFmtId="0" fontId="15" fillId="0" borderId="1" xfId="0" applyFont="1" applyBorder="1" applyAlignment="1">
      <alignment horizontal="center" vertical="center" wrapText="1"/>
    </xf>
    <xf numFmtId="195" fontId="26" fillId="0" borderId="1" xfId="782" applyNumberFormat="1" applyFont="1" applyBorder="1" applyAlignment="1">
      <alignment horizontal="center" vertical="center" wrapText="1"/>
    </xf>
    <xf numFmtId="195" fontId="15" fillId="0" borderId="1" xfId="782" applyNumberFormat="1" applyFont="1" applyBorder="1" applyAlignment="1">
      <alignment horizontal="center" vertical="center" wrapText="1"/>
    </xf>
    <xf numFmtId="176" fontId="26" fillId="0" borderId="1" xfId="462" applyNumberFormat="1" applyFont="1" applyBorder="1" applyAlignment="1">
      <alignment horizontal="left" vertical="center"/>
    </xf>
    <xf numFmtId="196" fontId="26" fillId="0" borderId="1" xfId="462" applyNumberFormat="1" applyFont="1" applyFill="1" applyBorder="1" applyAlignment="1">
      <alignment horizontal="right" vertical="center"/>
    </xf>
    <xf numFmtId="181" fontId="26" fillId="0" borderId="1" xfId="416" applyNumberFormat="1" applyFont="1" applyFill="1" applyBorder="1" applyAlignment="1">
      <alignment vertical="center"/>
    </xf>
    <xf numFmtId="176" fontId="39" fillId="0" borderId="1" xfId="462" applyNumberFormat="1" applyFont="1" applyBorder="1" applyAlignment="1">
      <alignment horizontal="left" vertical="center"/>
    </xf>
    <xf numFmtId="196" fontId="39" fillId="0" borderId="1" xfId="462" applyNumberFormat="1" applyFont="1" applyFill="1" applyBorder="1" applyAlignment="1">
      <alignment horizontal="right" vertical="center"/>
    </xf>
    <xf numFmtId="181" fontId="39" fillId="0" borderId="1" xfId="416" applyNumberFormat="1" applyFont="1" applyFill="1" applyBorder="1" applyAlignment="1">
      <alignment vertical="center"/>
    </xf>
    <xf numFmtId="196" fontId="56" fillId="0" borderId="1" xfId="462" applyNumberFormat="1" applyFont="1" applyFill="1" applyBorder="1" applyAlignment="1">
      <alignment horizontal="right" vertical="center"/>
    </xf>
    <xf numFmtId="176" fontId="0" fillId="0" borderId="1" xfId="462" applyNumberFormat="1" applyFont="1" applyBorder="1" applyAlignment="1">
      <alignment horizontal="left" vertical="center"/>
    </xf>
    <xf numFmtId="196" fontId="53" fillId="0" borderId="1" xfId="462" applyNumberFormat="1" applyFont="1" applyFill="1" applyBorder="1" applyAlignment="1">
      <alignment horizontal="right" vertical="center"/>
    </xf>
    <xf numFmtId="176" fontId="49" fillId="0" borderId="1" xfId="462" applyNumberFormat="1" applyFont="1" applyBorder="1" applyAlignment="1">
      <alignment horizontal="left" vertical="center"/>
    </xf>
    <xf numFmtId="0" fontId="49" fillId="0" borderId="1" xfId="462" applyFont="1" applyBorder="1" applyAlignment="1">
      <alignment horizontal="center" vertical="center"/>
    </xf>
    <xf numFmtId="0" fontId="53" fillId="0" borderId="9" xfId="0" applyFont="1" applyBorder="1" applyAlignment="1">
      <alignment horizontal="left" vertical="top" wrapText="1"/>
    </xf>
    <xf numFmtId="0" fontId="57" fillId="0" borderId="0" xfId="0" applyFont="1" applyAlignment="1"/>
    <xf numFmtId="0" fontId="15" fillId="0" borderId="0" xfId="0" applyFont="1" applyAlignment="1"/>
    <xf numFmtId="0" fontId="48" fillId="0" borderId="0" xfId="652" applyFont="1" applyFill="1" applyAlignment="1">
      <alignment horizontal="center" vertical="center" shrinkToFit="1"/>
    </xf>
    <xf numFmtId="0" fontId="31" fillId="0" borderId="0" xfId="652" applyFont="1" applyFill="1" applyAlignment="1">
      <alignment horizontal="center" vertical="center" shrinkToFit="1"/>
    </xf>
    <xf numFmtId="0" fontId="1" fillId="0" borderId="0" xfId="555" applyFont="1" applyFill="1" applyAlignment="1"/>
    <xf numFmtId="195" fontId="39" fillId="0" borderId="0" xfId="787" applyNumberFormat="1" applyFont="1" applyFill="1" applyBorder="1" applyAlignment="1">
      <alignment horizontal="right"/>
    </xf>
    <xf numFmtId="0" fontId="15" fillId="0" borderId="1" xfId="555" applyFont="1" applyFill="1" applyBorder="1" applyAlignment="1">
      <alignment horizontal="center" vertical="center" wrapText="1"/>
    </xf>
    <xf numFmtId="0" fontId="1" fillId="0" borderId="1" xfId="555" applyFill="1" applyBorder="1" applyAlignment="1">
      <alignment vertical="center"/>
    </xf>
    <xf numFmtId="210" fontId="15" fillId="0" borderId="1" xfId="1114" applyNumberFormat="1" applyFont="1" applyFill="1" applyBorder="1" applyAlignment="1">
      <alignment horizontal="right" vertical="center"/>
    </xf>
    <xf numFmtId="0" fontId="1" fillId="0" borderId="1" xfId="555" applyFont="1" applyFill="1" applyBorder="1" applyAlignment="1">
      <alignment vertical="center"/>
    </xf>
    <xf numFmtId="0" fontId="15" fillId="0" borderId="1" xfId="555" applyFont="1" applyFill="1" applyBorder="1" applyAlignment="1">
      <alignment horizontal="center" vertical="center"/>
    </xf>
    <xf numFmtId="0" fontId="6" fillId="0" borderId="0" xfId="782" applyFont="1" applyAlignment="1">
      <alignment horizontal="center" vertical="center" wrapText="1"/>
    </xf>
    <xf numFmtId="0" fontId="1" fillId="0" borderId="0" xfId="782">
      <alignment vertical="center"/>
    </xf>
    <xf numFmtId="0" fontId="1" fillId="0" borderId="0" xfId="782" applyFont="1">
      <alignment vertical="center"/>
    </xf>
    <xf numFmtId="195" fontId="1" fillId="0" borderId="0" xfId="782" applyNumberFormat="1" applyFont="1">
      <alignment vertical="center"/>
    </xf>
    <xf numFmtId="0" fontId="48" fillId="0" borderId="0" xfId="652" applyFont="1" applyAlignment="1">
      <alignment horizontal="center" vertical="center" shrinkToFit="1"/>
    </xf>
    <xf numFmtId="0" fontId="31" fillId="0" borderId="0" xfId="652" applyFont="1" applyAlignment="1">
      <alignment horizontal="center" vertical="center" shrinkToFit="1"/>
    </xf>
    <xf numFmtId="0" fontId="52" fillId="0" borderId="0" xfId="652" applyFont="1" applyBorder="1" applyAlignment="1">
      <alignment horizontal="left" wrapText="1"/>
    </xf>
    <xf numFmtId="0" fontId="52" fillId="0" borderId="0" xfId="652" applyFont="1" applyBorder="1" applyAlignment="1">
      <alignment horizontal="left" vertical="center" wrapText="1"/>
    </xf>
    <xf numFmtId="0" fontId="58" fillId="0" borderId="0" xfId="713" applyFont="1" applyAlignment="1"/>
    <xf numFmtId="195" fontId="39" fillId="0" borderId="0" xfId="787" applyNumberFormat="1" applyFont="1" applyBorder="1" applyAlignment="1">
      <alignment horizontal="right" vertical="center"/>
    </xf>
    <xf numFmtId="195" fontId="1" fillId="0" borderId="0" xfId="782" applyNumberFormat="1">
      <alignment vertical="center"/>
    </xf>
    <xf numFmtId="0" fontId="15" fillId="0" borderId="1" xfId="787" applyFont="1" applyBorder="1" applyAlignment="1">
      <alignment horizontal="center" vertical="center"/>
    </xf>
    <xf numFmtId="0" fontId="15" fillId="0" borderId="1" xfId="787" applyFont="1" applyBorder="1" applyAlignment="1">
      <alignment horizontal="center" vertical="center" wrapText="1"/>
    </xf>
    <xf numFmtId="0" fontId="15" fillId="0" borderId="1" xfId="0" applyFont="1" applyBorder="1" applyAlignment="1">
      <alignment horizontal="center" vertical="center"/>
    </xf>
    <xf numFmtId="210" fontId="15" fillId="0" borderId="1" xfId="1114" applyNumberFormat="1" applyFont="1" applyBorder="1" applyAlignment="1">
      <alignment vertical="center"/>
    </xf>
    <xf numFmtId="0" fontId="0" fillId="0" borderId="1" xfId="0" applyFont="1" applyBorder="1" applyAlignment="1">
      <alignment horizontal="center" vertical="center"/>
    </xf>
    <xf numFmtId="210" fontId="1" fillId="0" borderId="1" xfId="1114" applyNumberFormat="1" applyFont="1" applyBorder="1" applyAlignment="1">
      <alignment vertical="center"/>
    </xf>
    <xf numFmtId="210" fontId="39" fillId="0" borderId="1" xfId="1114" applyNumberFormat="1" applyFont="1" applyBorder="1" applyAlignment="1">
      <alignment vertical="center"/>
    </xf>
    <xf numFmtId="0" fontId="6" fillId="0" borderId="0" xfId="782" applyFont="1" applyFill="1" applyAlignment="1">
      <alignment horizontal="center" vertical="center" wrapText="1"/>
    </xf>
    <xf numFmtId="0" fontId="52" fillId="0" borderId="0" xfId="782" applyFont="1" applyFill="1">
      <alignment vertical="center"/>
    </xf>
    <xf numFmtId="208" fontId="39" fillId="0" borderId="0" xfId="18" applyNumberFormat="1" applyFont="1" applyFill="1" applyBorder="1" applyAlignment="1" applyProtection="1">
      <alignment vertical="center"/>
    </xf>
    <xf numFmtId="0" fontId="1" fillId="0" borderId="0" xfId="782" applyFill="1" applyAlignment="1">
      <alignment horizontal="left" vertical="center"/>
    </xf>
    <xf numFmtId="0" fontId="1" fillId="0" borderId="0" xfId="782" applyFill="1" applyBorder="1">
      <alignment vertical="center"/>
    </xf>
    <xf numFmtId="0" fontId="26" fillId="0" borderId="0" xfId="782" applyFont="1" applyFill="1">
      <alignment vertical="center"/>
    </xf>
    <xf numFmtId="0" fontId="0" fillId="0" borderId="0" xfId="782" applyFont="1" applyFill="1" applyAlignment="1">
      <alignment horizontal="center" vertical="center"/>
    </xf>
    <xf numFmtId="195" fontId="39" fillId="0" borderId="13" xfId="782" applyNumberFormat="1" applyFont="1" applyFill="1" applyBorder="1" applyAlignment="1">
      <alignment horizontal="right" vertical="center"/>
    </xf>
    <xf numFmtId="0" fontId="26" fillId="0" borderId="1" xfId="0" applyFont="1" applyFill="1" applyBorder="1" applyAlignment="1">
      <alignment horizontal="center" vertical="center"/>
    </xf>
    <xf numFmtId="208" fontId="26" fillId="0" borderId="1" xfId="18" applyNumberFormat="1" applyFont="1" applyFill="1" applyBorder="1" applyAlignment="1" applyProtection="1">
      <alignment horizontal="center" vertical="center" wrapText="1"/>
    </xf>
    <xf numFmtId="0" fontId="6" fillId="0" borderId="0" xfId="782" applyFont="1" applyFill="1" applyAlignment="1">
      <alignment horizontal="left" vertical="center" wrapText="1"/>
    </xf>
    <xf numFmtId="49" fontId="26" fillId="0" borderId="1" xfId="0" applyNumberFormat="1" applyFont="1" applyFill="1" applyBorder="1" applyAlignment="1">
      <alignment vertical="center" wrapText="1"/>
    </xf>
    <xf numFmtId="0" fontId="52" fillId="0" borderId="1" xfId="0" applyNumberFormat="1" applyFont="1" applyFill="1" applyBorder="1" applyAlignment="1" applyProtection="1">
      <alignment horizontal="center" vertical="center"/>
    </xf>
    <xf numFmtId="181" fontId="49" fillId="0" borderId="1" xfId="1360" applyFont="1" applyFill="1" applyBorder="1">
      <alignment horizontal="right" vertical="center"/>
    </xf>
    <xf numFmtId="49" fontId="39" fillId="0" borderId="1" xfId="0" applyNumberFormat="1" applyFont="1" applyFill="1" applyBorder="1" applyAlignment="1">
      <alignment vertical="center" wrapText="1"/>
    </xf>
    <xf numFmtId="181" fontId="0" fillId="0" borderId="1" xfId="1360" applyFill="1" applyBorder="1">
      <alignment horizontal="right" vertical="center"/>
    </xf>
    <xf numFmtId="0" fontId="1" fillId="0" borderId="1" xfId="0" applyNumberFormat="1" applyFont="1" applyFill="1" applyBorder="1" applyAlignment="1" applyProtection="1">
      <alignment horizontal="center" vertical="center"/>
      <protection locked="0"/>
    </xf>
    <xf numFmtId="0" fontId="0" fillId="0" borderId="0" xfId="0" applyFont="1" applyFill="1" applyAlignment="1"/>
    <xf numFmtId="196" fontId="26" fillId="0" borderId="2" xfId="18" applyNumberFormat="1" applyFont="1" applyFill="1" applyBorder="1" applyAlignment="1" applyProtection="1">
      <alignment horizontal="right" vertical="center"/>
    </xf>
    <xf numFmtId="0" fontId="6" fillId="0" borderId="0" xfId="782" applyFont="1" applyFill="1" applyBorder="1" applyAlignment="1">
      <alignment horizontal="center" vertical="center" wrapText="1"/>
    </xf>
    <xf numFmtId="196" fontId="26" fillId="0" borderId="0" xfId="18" applyNumberFormat="1" applyFont="1" applyFill="1" applyBorder="1" applyAlignment="1" applyProtection="1">
      <alignment horizontal="right" vertical="center"/>
    </xf>
    <xf numFmtId="0" fontId="0" fillId="0" borderId="0" xfId="0" applyFill="1">
      <alignment vertical="center"/>
    </xf>
    <xf numFmtId="196" fontId="39" fillId="0" borderId="2" xfId="18" applyNumberFormat="1" applyFont="1" applyFill="1" applyBorder="1" applyAlignment="1" applyProtection="1">
      <alignment horizontal="right" vertical="center"/>
    </xf>
    <xf numFmtId="0" fontId="0" fillId="0" borderId="0" xfId="0" applyNumberFormat="1" applyFill="1">
      <alignment vertical="center"/>
    </xf>
    <xf numFmtId="0" fontId="52" fillId="0" borderId="0" xfId="782" applyFont="1" applyFill="1" applyAlignment="1">
      <alignment horizontal="left" vertical="center"/>
    </xf>
    <xf numFmtId="0" fontId="0" fillId="0" borderId="0" xfId="0" applyNumberFormat="1" applyFill="1" applyAlignment="1">
      <alignment vertical="center"/>
    </xf>
    <xf numFmtId="0" fontId="0" fillId="0" borderId="1" xfId="0" applyFont="1" applyFill="1" applyBorder="1" applyAlignment="1">
      <alignment vertical="center" wrapText="1"/>
    </xf>
    <xf numFmtId="0" fontId="1" fillId="0" borderId="0" xfId="782" applyFont="1" applyFill="1" applyAlignment="1">
      <alignment horizontal="left" vertical="center"/>
    </xf>
    <xf numFmtId="0" fontId="0" fillId="0" borderId="1" xfId="0" applyFont="1" applyFill="1" applyBorder="1" applyAlignment="1" applyProtection="1">
      <alignment vertical="center"/>
    </xf>
    <xf numFmtId="0" fontId="0" fillId="0" borderId="1" xfId="0" applyFont="1" applyFill="1" applyBorder="1" applyAlignment="1" applyProtection="1">
      <alignment horizontal="center" vertical="center"/>
    </xf>
    <xf numFmtId="208" fontId="39" fillId="0" borderId="1" xfId="18" applyNumberFormat="1" applyFont="1" applyFill="1" applyBorder="1" applyAlignment="1" applyProtection="1">
      <alignment vertical="center"/>
    </xf>
    <xf numFmtId="49" fontId="26" fillId="0" borderId="1" xfId="0" applyNumberFormat="1" applyFont="1" applyFill="1" applyBorder="1" applyAlignment="1" applyProtection="1">
      <alignment horizontal="distributed" vertical="center" wrapText="1"/>
    </xf>
    <xf numFmtId="208" fontId="26" fillId="0" borderId="1" xfId="18" applyNumberFormat="1" applyFont="1" applyFill="1" applyBorder="1" applyAlignment="1" applyProtection="1">
      <alignment vertical="center"/>
    </xf>
    <xf numFmtId="0" fontId="49" fillId="0" borderId="1" xfId="0" applyFont="1" applyFill="1" applyBorder="1" applyAlignment="1" applyProtection="1">
      <alignment vertical="center"/>
    </xf>
    <xf numFmtId="0" fontId="39" fillId="0" borderId="1" xfId="0" applyFont="1" applyFill="1" applyBorder="1" applyAlignment="1" applyProtection="1">
      <alignment vertical="center"/>
      <protection locked="0"/>
    </xf>
    <xf numFmtId="208" fontId="39" fillId="0" borderId="1" xfId="18" applyNumberFormat="1" applyFont="1" applyFill="1" applyBorder="1" applyAlignment="1" applyProtection="1">
      <alignment vertical="center"/>
      <protection locked="0"/>
    </xf>
    <xf numFmtId="0" fontId="26" fillId="0" borderId="1" xfId="782" applyNumberFormat="1" applyFont="1" applyFill="1" applyBorder="1" applyAlignment="1">
      <alignment horizontal="distributed" vertical="center"/>
    </xf>
    <xf numFmtId="0" fontId="26" fillId="0" borderId="1" xfId="782" applyFont="1" applyFill="1" applyBorder="1" applyAlignment="1">
      <alignment horizontal="center" vertical="center" wrapText="1"/>
    </xf>
    <xf numFmtId="0" fontId="26" fillId="0" borderId="1" xfId="782" applyNumberFormat="1" applyFont="1" applyFill="1" applyBorder="1" applyAlignment="1">
      <alignment vertical="center" wrapText="1"/>
    </xf>
    <xf numFmtId="0" fontId="26" fillId="0" borderId="1" xfId="782" applyNumberFormat="1" applyFont="1" applyFill="1" applyBorder="1" applyAlignment="1">
      <alignment horizontal="center" vertical="center"/>
    </xf>
    <xf numFmtId="196" fontId="26" fillId="0" borderId="1" xfId="782" applyNumberFormat="1" applyFont="1" applyFill="1" applyBorder="1">
      <alignment vertical="center"/>
    </xf>
    <xf numFmtId="0" fontId="39" fillId="0" borderId="1" xfId="782" applyFont="1" applyFill="1" applyBorder="1" applyAlignment="1">
      <alignment horizontal="left" vertical="center" wrapText="1"/>
    </xf>
    <xf numFmtId="196" fontId="39" fillId="0" borderId="1" xfId="741" applyNumberFormat="1" applyFont="1" applyFill="1" applyBorder="1" applyAlignment="1" applyProtection="1">
      <alignment vertical="center"/>
      <protection locked="0"/>
    </xf>
    <xf numFmtId="196" fontId="26" fillId="0" borderId="1" xfId="741" applyNumberFormat="1" applyFont="1" applyFill="1" applyBorder="1" applyAlignment="1" applyProtection="1">
      <alignment vertical="center"/>
      <protection locked="0"/>
    </xf>
    <xf numFmtId="196" fontId="39" fillId="0" borderId="1" xfId="782" applyNumberFormat="1" applyFont="1" applyFill="1" applyBorder="1">
      <alignment vertical="center"/>
    </xf>
    <xf numFmtId="0" fontId="39" fillId="0" borderId="1" xfId="782" applyNumberFormat="1" applyFont="1" applyFill="1" applyBorder="1" applyAlignment="1">
      <alignment vertical="center" wrapText="1"/>
    </xf>
    <xf numFmtId="0" fontId="39" fillId="0" borderId="1" xfId="781" applyFont="1" applyFill="1" applyBorder="1" applyAlignment="1">
      <alignment horizontal="center" vertical="center"/>
    </xf>
    <xf numFmtId="196" fontId="39" fillId="0" borderId="0" xfId="0" applyNumberFormat="1" applyFont="1" applyFill="1" applyAlignment="1"/>
    <xf numFmtId="0" fontId="59" fillId="0" borderId="0" xfId="782" applyFont="1" applyFill="1" applyAlignment="1">
      <alignment horizontal="center" vertical="center"/>
    </xf>
    <xf numFmtId="195" fontId="1" fillId="0" borderId="13" xfId="782" applyNumberFormat="1" applyFont="1" applyFill="1" applyBorder="1" applyAlignment="1">
      <alignment horizontal="right" vertical="center"/>
    </xf>
    <xf numFmtId="206" fontId="26" fillId="0" borderId="3" xfId="0" applyNumberFormat="1" applyFont="1" applyFill="1" applyBorder="1" applyAlignment="1">
      <alignment horizontal="center" vertical="center"/>
    </xf>
    <xf numFmtId="206" fontId="26" fillId="0" borderId="14" xfId="0" applyNumberFormat="1" applyFont="1" applyFill="1" applyBorder="1" applyAlignment="1">
      <alignment horizontal="center" vertical="center"/>
    </xf>
    <xf numFmtId="206" fontId="26" fillId="0" borderId="2" xfId="0" applyNumberFormat="1" applyFont="1" applyFill="1" applyBorder="1" applyAlignment="1">
      <alignment horizontal="center" vertical="center"/>
    </xf>
    <xf numFmtId="206" fontId="26" fillId="0" borderId="1" xfId="0" applyNumberFormat="1" applyFont="1" applyFill="1" applyBorder="1" applyAlignment="1">
      <alignment horizontal="center" vertical="center"/>
    </xf>
    <xf numFmtId="0" fontId="39" fillId="0" borderId="1" xfId="782" applyNumberFormat="1" applyFont="1" applyFill="1" applyBorder="1">
      <alignment vertical="center"/>
    </xf>
    <xf numFmtId="196" fontId="39" fillId="0" borderId="15" xfId="788" applyNumberFormat="1" applyFont="1" applyFill="1" applyBorder="1" applyAlignment="1" applyProtection="1">
      <alignment horizontal="right" vertical="center"/>
    </xf>
    <xf numFmtId="49" fontId="39" fillId="0" borderId="3" xfId="788" applyNumberFormat="1" applyFont="1" applyFill="1" applyBorder="1" applyAlignment="1" applyProtection="1">
      <alignment horizontal="center" vertical="center"/>
    </xf>
    <xf numFmtId="181" fontId="39" fillId="0" borderId="1" xfId="403" applyNumberFormat="1" applyFont="1" applyFill="1" applyBorder="1" applyAlignment="1">
      <alignment vertical="center"/>
    </xf>
    <xf numFmtId="181" fontId="26" fillId="0" borderId="1" xfId="403" applyNumberFormat="1" applyFont="1" applyFill="1" applyBorder="1" applyAlignment="1">
      <alignment vertical="center"/>
    </xf>
    <xf numFmtId="49" fontId="39" fillId="0" borderId="1" xfId="788" applyNumberFormat="1" applyFont="1" applyFill="1" applyBorder="1" applyAlignment="1" applyProtection="1">
      <alignment horizontal="center" vertical="center"/>
    </xf>
    <xf numFmtId="0" fontId="39" fillId="0" borderId="1" xfId="788" applyNumberFormat="1" applyFont="1" applyFill="1" applyBorder="1" applyAlignment="1" applyProtection="1">
      <alignment horizontal="center" vertical="center"/>
    </xf>
    <xf numFmtId="196" fontId="26" fillId="0" borderId="15" xfId="788" applyNumberFormat="1" applyFont="1" applyFill="1" applyBorder="1" applyAlignment="1" applyProtection="1">
      <alignment horizontal="right" vertical="center"/>
    </xf>
    <xf numFmtId="0" fontId="26" fillId="0" borderId="1" xfId="0" applyFont="1" applyFill="1" applyBorder="1" applyAlignment="1" applyProtection="1">
      <alignment vertical="center"/>
    </xf>
    <xf numFmtId="0" fontId="39" fillId="0" borderId="1" xfId="0" applyFont="1" applyFill="1" applyBorder="1" applyAlignment="1" applyProtection="1">
      <alignment horizontal="center" vertical="center"/>
    </xf>
    <xf numFmtId="0" fontId="39" fillId="0" borderId="1" xfId="0" applyFont="1" applyFill="1" applyBorder="1" applyAlignment="1" applyProtection="1">
      <alignment vertical="center"/>
    </xf>
    <xf numFmtId="0" fontId="39" fillId="0" borderId="16" xfId="0" applyFont="1" applyFill="1" applyBorder="1" applyAlignment="1" applyProtection="1">
      <alignment horizontal="center" vertical="center"/>
    </xf>
    <xf numFmtId="181" fontId="1" fillId="0" borderId="0" xfId="782" applyNumberFormat="1" applyFont="1" applyFill="1">
      <alignment vertical="center"/>
    </xf>
    <xf numFmtId="208" fontId="1" fillId="0" borderId="0" xfId="18" applyNumberFormat="1" applyFont="1" applyFill="1">
      <alignment vertical="center"/>
    </xf>
    <xf numFmtId="0" fontId="1" fillId="0" borderId="0" xfId="463" applyFont="1" applyAlignment="1">
      <alignment vertical="center"/>
    </xf>
    <xf numFmtId="0" fontId="31" fillId="0" borderId="0" xfId="463" applyNumberFormat="1" applyFont="1" applyFill="1" applyAlignment="1" applyProtection="1">
      <alignment horizontal="center" vertical="center" wrapText="1"/>
    </xf>
    <xf numFmtId="0" fontId="29" fillId="0" borderId="0" xfId="463" applyNumberFormat="1" applyFont="1" applyFill="1" applyAlignment="1" applyProtection="1">
      <alignment horizontal="center" vertical="center" wrapText="1"/>
    </xf>
    <xf numFmtId="0" fontId="0" fillId="0" borderId="0" xfId="623" applyFont="1" applyAlignment="1" applyProtection="1">
      <alignment horizontal="left"/>
    </xf>
    <xf numFmtId="0" fontId="43" fillId="0" borderId="0" xfId="623" applyFont="1" applyAlignment="1"/>
    <xf numFmtId="0" fontId="1" fillId="0" borderId="0" xfId="623" applyFont="1" applyAlignment="1">
      <alignment vertical="center"/>
    </xf>
    <xf numFmtId="200" fontId="46" fillId="0" borderId="0" xfId="623" applyNumberFormat="1" applyFont="1" applyFill="1" applyBorder="1" applyAlignment="1" applyProtection="1">
      <alignment horizontal="right"/>
    </xf>
    <xf numFmtId="2" fontId="26" fillId="0" borderId="1" xfId="623" applyNumberFormat="1" applyFont="1" applyFill="1" applyBorder="1" applyAlignment="1" applyProtection="1">
      <alignment horizontal="center" vertical="center" wrapText="1"/>
    </xf>
    <xf numFmtId="195" fontId="26" fillId="0" borderId="1" xfId="787" applyNumberFormat="1" applyFont="1" applyBorder="1" applyAlignment="1">
      <alignment horizontal="center" vertical="center" wrapText="1"/>
    </xf>
    <xf numFmtId="196" fontId="26" fillId="0" borderId="1" xfId="624" applyNumberFormat="1" applyFont="1" applyFill="1" applyBorder="1" applyAlignment="1" applyProtection="1">
      <alignment horizontal="right" vertical="center"/>
    </xf>
    <xf numFmtId="196" fontId="26" fillId="0" borderId="1" xfId="356" applyNumberFormat="1" applyFont="1" applyBorder="1" applyAlignment="1">
      <alignment vertical="center"/>
    </xf>
    <xf numFmtId="181" fontId="26" fillId="0" borderId="1" xfId="766" applyNumberFormat="1" applyFont="1" applyFill="1" applyBorder="1" applyAlignment="1">
      <alignment horizontal="right" vertical="center"/>
    </xf>
    <xf numFmtId="196" fontId="39" fillId="0" borderId="1" xfId="624" applyNumberFormat="1" applyFont="1" applyFill="1" applyBorder="1" applyAlignment="1" applyProtection="1">
      <alignment horizontal="right" vertical="center"/>
    </xf>
    <xf numFmtId="196" fontId="39" fillId="0" borderId="1" xfId="356" applyNumberFormat="1" applyFont="1" applyBorder="1" applyAlignment="1">
      <alignment vertical="center"/>
    </xf>
    <xf numFmtId="181" fontId="39" fillId="0" borderId="1" xfId="766" applyNumberFormat="1" applyFont="1" applyFill="1" applyBorder="1" applyAlignment="1">
      <alignment horizontal="right" vertical="center"/>
    </xf>
    <xf numFmtId="49" fontId="26" fillId="0" borderId="1" xfId="624" applyNumberFormat="1" applyFont="1" applyFill="1" applyBorder="1" applyAlignment="1" applyProtection="1">
      <alignment horizontal="left" vertical="center"/>
    </xf>
    <xf numFmtId="49" fontId="39" fillId="0" borderId="1" xfId="624" applyNumberFormat="1" applyFont="1" applyFill="1" applyBorder="1" applyAlignment="1" applyProtection="1">
      <alignment horizontal="left" vertical="center"/>
    </xf>
    <xf numFmtId="196" fontId="26" fillId="0" borderId="1" xfId="625" applyNumberFormat="1" applyFont="1" applyFill="1" applyBorder="1" applyAlignment="1" applyProtection="1">
      <alignment horizontal="right" vertical="center"/>
    </xf>
    <xf numFmtId="196" fontId="39" fillId="0" borderId="1" xfId="625" applyNumberFormat="1" applyFont="1" applyFill="1" applyBorder="1" applyAlignment="1" applyProtection="1">
      <alignment horizontal="right" vertical="center"/>
    </xf>
    <xf numFmtId="0" fontId="9" fillId="0" borderId="9" xfId="0" applyNumberFormat="1" applyFont="1" applyBorder="1" applyAlignment="1">
      <alignment horizontal="left" vertical="center" wrapText="1"/>
    </xf>
    <xf numFmtId="0" fontId="60" fillId="0" borderId="9" xfId="0" applyNumberFormat="1" applyFont="1" applyBorder="1" applyAlignment="1">
      <alignment horizontal="left" vertical="center" wrapText="1"/>
    </xf>
    <xf numFmtId="0" fontId="39" fillId="0" borderId="0" xfId="623" applyFont="1" applyAlignment="1" applyProtection="1">
      <alignment horizontal="left"/>
    </xf>
    <xf numFmtId="195" fontId="26" fillId="0" borderId="1" xfId="781" applyNumberFormat="1" applyFont="1" applyBorder="1" applyAlignment="1">
      <alignment horizontal="right" vertical="center"/>
    </xf>
    <xf numFmtId="181" fontId="26" fillId="0" borderId="1" xfId="741" applyNumberFormat="1" applyFont="1" applyFill="1" applyBorder="1" applyAlignment="1">
      <alignment horizontal="right" vertical="center" wrapText="1"/>
    </xf>
    <xf numFmtId="196" fontId="39" fillId="0" borderId="1" xfId="463" applyNumberFormat="1" applyFont="1" applyBorder="1" applyAlignment="1">
      <alignment vertical="center"/>
    </xf>
    <xf numFmtId="195" fontId="26" fillId="0" borderId="1" xfId="781" applyNumberFormat="1" applyFont="1" applyBorder="1" applyAlignment="1">
      <alignment vertical="center"/>
    </xf>
    <xf numFmtId="181" fontId="39" fillId="0" borderId="1" xfId="741" applyNumberFormat="1" applyFont="1" applyFill="1" applyBorder="1" applyAlignment="1">
      <alignment horizontal="right" vertical="center" wrapText="1"/>
    </xf>
    <xf numFmtId="195" fontId="39" fillId="0" borderId="1" xfId="781" applyNumberFormat="1" applyFont="1" applyBorder="1" applyAlignment="1">
      <alignment vertical="center"/>
    </xf>
    <xf numFmtId="195" fontId="15" fillId="0" borderId="1" xfId="781" applyNumberFormat="1" applyFont="1" applyBorder="1" applyAlignment="1">
      <alignment horizontal="right" vertical="center"/>
    </xf>
    <xf numFmtId="195" fontId="39" fillId="0" borderId="1" xfId="781" applyNumberFormat="1" applyFont="1" applyBorder="1" applyAlignment="1">
      <alignment horizontal="right" vertical="center"/>
    </xf>
    <xf numFmtId="196" fontId="26" fillId="0" borderId="1" xfId="623" applyNumberFormat="1" applyFont="1" applyFill="1" applyBorder="1" applyAlignment="1" applyProtection="1">
      <alignment horizontal="right" vertical="center"/>
    </xf>
    <xf numFmtId="0" fontId="60" fillId="0" borderId="0" xfId="0" applyNumberFormat="1" applyFont="1" applyBorder="1" applyAlignment="1">
      <alignment horizontal="left" vertical="center" wrapText="1"/>
    </xf>
    <xf numFmtId="0" fontId="15" fillId="0" borderId="0" xfId="463" applyFont="1" applyAlignment="1"/>
    <xf numFmtId="0" fontId="39" fillId="0" borderId="0" xfId="463" applyFont="1" applyFill="1" applyAlignment="1" applyProtection="1">
      <alignment horizontal="left"/>
    </xf>
    <xf numFmtId="4" fontId="1" fillId="0" borderId="0" xfId="463" applyNumberFormat="1" applyFont="1" applyFill="1" applyAlignment="1" applyProtection="1">
      <alignment horizontal="right"/>
    </xf>
    <xf numFmtId="0" fontId="47" fillId="0" borderId="0" xfId="463" applyFont="1" applyFill="1" applyAlignment="1">
      <alignment vertical="center"/>
    </xf>
    <xf numFmtId="0" fontId="39" fillId="0" borderId="0" xfId="463" applyFont="1" applyFill="1" applyAlignment="1">
      <alignment horizontal="right" vertical="center"/>
    </xf>
    <xf numFmtId="0" fontId="26" fillId="0" borderId="1" xfId="463" applyNumberFormat="1" applyFont="1" applyFill="1" applyBorder="1" applyAlignment="1" applyProtection="1">
      <alignment horizontal="center" vertical="center"/>
    </xf>
    <xf numFmtId="49" fontId="26" fillId="0" borderId="1" xfId="0" applyNumberFormat="1" applyFont="1" applyFill="1" applyBorder="1" applyAlignment="1" applyProtection="1">
      <alignment vertical="center"/>
    </xf>
    <xf numFmtId="195" fontId="15" fillId="0" borderId="0" xfId="463" applyNumberFormat="1" applyFont="1" applyAlignment="1"/>
    <xf numFmtId="180" fontId="39" fillId="0" borderId="1" xfId="463" applyNumberFormat="1" applyFont="1" applyBorder="1" applyAlignment="1">
      <alignment vertical="center"/>
    </xf>
    <xf numFmtId="3" fontId="39" fillId="0" borderId="1" xfId="463" applyNumberFormat="1" applyFont="1" applyBorder="1" applyAlignment="1">
      <alignment horizontal="right" vertical="center"/>
    </xf>
    <xf numFmtId="198" fontId="39" fillId="0" borderId="1" xfId="463" applyNumberFormat="1" applyFont="1" applyBorder="1" applyAlignment="1">
      <alignment vertical="center"/>
    </xf>
    <xf numFmtId="182" fontId="39" fillId="0" borderId="1" xfId="463" applyNumberFormat="1" applyFont="1" applyBorder="1" applyAlignment="1">
      <alignment vertical="center"/>
    </xf>
    <xf numFmtId="0" fontId="60" fillId="0" borderId="9" xfId="0" applyNumberFormat="1" applyFont="1" applyFill="1" applyBorder="1" applyAlignment="1" applyProtection="1">
      <alignment horizontal="left" vertical="center" wrapText="1"/>
    </xf>
    <xf numFmtId="0" fontId="60" fillId="0" borderId="9" xfId="0" applyNumberFormat="1" applyFont="1" applyFill="1" applyBorder="1" applyAlignment="1" applyProtection="1">
      <alignment horizontal="right" vertical="center" wrapText="1"/>
    </xf>
    <xf numFmtId="0" fontId="0" fillId="0" borderId="0" xfId="651" applyFont="1" applyFill="1" applyAlignment="1">
      <alignment horizontal="left" vertical="center" wrapText="1"/>
    </xf>
    <xf numFmtId="0" fontId="1" fillId="0" borderId="0" xfId="651" applyFont="1" applyFill="1" applyAlignment="1">
      <alignment horizontal="left" vertical="center" wrapText="1"/>
    </xf>
    <xf numFmtId="195" fontId="39" fillId="0" borderId="0" xfId="787" applyNumberFormat="1" applyFont="1" applyFill="1" applyBorder="1" applyAlignment="1">
      <alignment horizontal="right" vertical="center"/>
    </xf>
    <xf numFmtId="0" fontId="15" fillId="0" borderId="4" xfId="787" applyFont="1" applyFill="1" applyBorder="1" applyAlignment="1">
      <alignment horizontal="distributed" vertical="center" wrapText="1" indent="3"/>
    </xf>
    <xf numFmtId="195" fontId="26" fillId="0" borderId="1" xfId="787" applyNumberFormat="1" applyFont="1" applyFill="1" applyBorder="1" applyAlignment="1">
      <alignment horizontal="center" vertical="center" wrapText="1"/>
    </xf>
    <xf numFmtId="0" fontId="26" fillId="0" borderId="1" xfId="651" applyNumberFormat="1" applyFont="1" applyFill="1" applyBorder="1" applyAlignment="1">
      <alignment horizontal="left" vertical="center"/>
    </xf>
    <xf numFmtId="208" fontId="1" fillId="0" borderId="1" xfId="18" applyNumberFormat="1" applyFont="1" applyFill="1" applyBorder="1" applyAlignment="1">
      <alignment vertical="center"/>
    </xf>
    <xf numFmtId="208" fontId="39" fillId="0" borderId="1" xfId="18" applyNumberFormat="1" applyFont="1" applyFill="1" applyBorder="1" applyAlignment="1">
      <alignment horizontal="right" vertical="center" wrapText="1"/>
    </xf>
    <xf numFmtId="204" fontId="49" fillId="0" borderId="17" xfId="0" applyNumberFormat="1" applyFont="1" applyFill="1" applyBorder="1" applyAlignment="1">
      <alignment horizontal="left" vertical="center" wrapText="1"/>
    </xf>
    <xf numFmtId="208" fontId="26" fillId="0" borderId="1" xfId="18" applyNumberFormat="1" applyFont="1" applyFill="1" applyBorder="1" applyAlignment="1">
      <alignment horizontal="right" vertical="center" wrapText="1"/>
    </xf>
    <xf numFmtId="0" fontId="15" fillId="0" borderId="0" xfId="463" applyFont="1" applyFill="1" applyAlignment="1"/>
    <xf numFmtId="204" fontId="39" fillId="0" borderId="1" xfId="619" applyNumberFormat="1" applyFont="1" applyFill="1" applyBorder="1" applyAlignment="1">
      <alignment horizontal="left" vertical="center"/>
    </xf>
    <xf numFmtId="208" fontId="15" fillId="0" borderId="1" xfId="18" applyNumberFormat="1" applyFont="1" applyFill="1" applyBorder="1" applyAlignment="1">
      <alignment vertical="center"/>
    </xf>
    <xf numFmtId="204" fontId="0" fillId="0" borderId="17" xfId="0" applyNumberFormat="1" applyFont="1" applyFill="1" applyBorder="1" applyAlignment="1">
      <alignment horizontal="left" vertical="center" wrapText="1"/>
    </xf>
    <xf numFmtId="208" fontId="39" fillId="0" borderId="1" xfId="18" applyNumberFormat="1" applyFont="1" applyFill="1" applyBorder="1" applyAlignment="1">
      <alignment horizontal="right" vertical="center"/>
    </xf>
    <xf numFmtId="208" fontId="26" fillId="0" borderId="1" xfId="18" applyNumberFormat="1" applyFont="1" applyFill="1" applyBorder="1" applyAlignment="1">
      <alignment horizontal="right" vertical="center"/>
    </xf>
    <xf numFmtId="208" fontId="26" fillId="0" borderId="1" xfId="18" applyNumberFormat="1" applyFont="1" applyFill="1" applyBorder="1" applyAlignment="1">
      <alignment horizontal="right" vertical="center" shrinkToFit="1"/>
    </xf>
    <xf numFmtId="208" fontId="39" fillId="0" borderId="1" xfId="18" applyNumberFormat="1" applyFont="1" applyFill="1" applyBorder="1" applyAlignment="1">
      <alignment horizontal="right" vertical="center" shrinkToFit="1"/>
    </xf>
    <xf numFmtId="204" fontId="0" fillId="0" borderId="18" xfId="0" applyNumberFormat="1" applyFont="1" applyFill="1" applyBorder="1" applyAlignment="1">
      <alignment horizontal="left" vertical="center" wrapText="1"/>
    </xf>
    <xf numFmtId="204" fontId="0" fillId="0" borderId="10" xfId="0" applyNumberFormat="1" applyFont="1" applyFill="1" applyBorder="1" applyAlignment="1">
      <alignment horizontal="left" vertical="center" wrapText="1"/>
    </xf>
    <xf numFmtId="204" fontId="0" fillId="0" borderId="16" xfId="0" applyNumberFormat="1" applyFont="1" applyFill="1" applyBorder="1" applyAlignment="1">
      <alignment horizontal="left" vertical="center" wrapText="1"/>
    </xf>
    <xf numFmtId="204" fontId="49" fillId="0" borderId="16" xfId="0" applyNumberFormat="1" applyFont="1" applyFill="1" applyBorder="1" applyAlignment="1">
      <alignment horizontal="left" vertical="center" wrapText="1"/>
    </xf>
    <xf numFmtId="204" fontId="0" fillId="0" borderId="17" xfId="0" applyNumberFormat="1" applyFont="1" applyFill="1" applyBorder="1" applyAlignment="1">
      <alignment vertical="center" wrapText="1"/>
    </xf>
    <xf numFmtId="204" fontId="0" fillId="0" borderId="18" xfId="0" applyNumberFormat="1" applyFont="1" applyFill="1" applyBorder="1" applyAlignment="1">
      <alignment vertical="center" wrapText="1"/>
    </xf>
    <xf numFmtId="208" fontId="1" fillId="0" borderId="4" xfId="18" applyNumberFormat="1" applyFont="1" applyFill="1" applyBorder="1" applyAlignment="1">
      <alignment vertical="center"/>
    </xf>
    <xf numFmtId="208" fontId="26" fillId="0" borderId="4" xfId="18" applyNumberFormat="1" applyFont="1" applyFill="1" applyBorder="1" applyAlignment="1">
      <alignment horizontal="right" vertical="center" wrapText="1"/>
    </xf>
    <xf numFmtId="181" fontId="0" fillId="0" borderId="4" xfId="651" applyNumberFormat="1" applyFont="1" applyFill="1" applyBorder="1" applyAlignment="1">
      <alignment horizontal="right" vertical="center" wrapText="1"/>
    </xf>
    <xf numFmtId="204" fontId="0" fillId="0" borderId="1" xfId="0" applyNumberFormat="1" applyFont="1" applyFill="1" applyBorder="1" applyAlignment="1">
      <alignment horizontal="left" vertical="center" wrapText="1"/>
    </xf>
    <xf numFmtId="204" fontId="49" fillId="0" borderId="1" xfId="0" applyNumberFormat="1" applyFont="1" applyFill="1" applyBorder="1" applyAlignment="1">
      <alignment horizontal="left" vertical="center" wrapText="1"/>
    </xf>
    <xf numFmtId="0" fontId="39" fillId="0" borderId="1" xfId="784" applyNumberFormat="1" applyFont="1" applyFill="1" applyBorder="1" applyAlignment="1">
      <alignment horizontal="center" vertical="center"/>
    </xf>
    <xf numFmtId="208" fontId="1" fillId="0" borderId="1" xfId="18" applyNumberFormat="1" applyFont="1" applyFill="1" applyBorder="1" applyAlignment="1">
      <alignment horizontal="right" vertical="center"/>
    </xf>
    <xf numFmtId="209" fontId="39" fillId="0" borderId="1" xfId="651" applyNumberFormat="1" applyFont="1" applyFill="1" applyBorder="1" applyAlignment="1">
      <alignment horizontal="center" vertical="center" wrapText="1"/>
    </xf>
    <xf numFmtId="0" fontId="1" fillId="0" borderId="0" xfId="463" applyFill="1" applyAlignment="1">
      <alignment wrapText="1"/>
    </xf>
    <xf numFmtId="0" fontId="0" fillId="0" borderId="0" xfId="651" applyFont="1" applyFill="1" applyBorder="1" applyAlignment="1">
      <alignment horizontal="left" vertical="center" wrapText="1"/>
    </xf>
    <xf numFmtId="0" fontId="1" fillId="0" borderId="0" xfId="651" applyFont="1" applyFill="1" applyBorder="1" applyAlignment="1">
      <alignment horizontal="left" vertical="center" wrapText="1"/>
    </xf>
    <xf numFmtId="0" fontId="1" fillId="0" borderId="0" xfId="463" applyFont="1" applyFill="1" applyBorder="1" applyAlignment="1"/>
    <xf numFmtId="195" fontId="39" fillId="0" borderId="0" xfId="787" applyNumberFormat="1" applyFont="1" applyFill="1" applyBorder="1" applyAlignment="1">
      <alignment horizontal="center" vertical="center"/>
    </xf>
    <xf numFmtId="0" fontId="26" fillId="0" borderId="3" xfId="463" applyFont="1" applyFill="1" applyBorder="1" applyAlignment="1">
      <alignment horizontal="left" vertical="center" wrapText="1"/>
    </xf>
    <xf numFmtId="0" fontId="26" fillId="0" borderId="3" xfId="463" applyNumberFormat="1" applyFont="1" applyFill="1" applyBorder="1" applyAlignment="1">
      <alignment horizontal="left" vertical="center"/>
    </xf>
    <xf numFmtId="0" fontId="39" fillId="0" borderId="3" xfId="463" applyNumberFormat="1" applyFont="1" applyFill="1" applyBorder="1" applyAlignment="1">
      <alignment horizontal="left" vertical="center"/>
    </xf>
    <xf numFmtId="0" fontId="39" fillId="0" borderId="3" xfId="463" applyNumberFormat="1" applyFont="1" applyFill="1" applyBorder="1" applyAlignment="1">
      <alignment horizontal="left" vertical="center" wrapText="1"/>
    </xf>
    <xf numFmtId="0" fontId="39" fillId="0" borderId="7" xfId="463" applyNumberFormat="1" applyFont="1" applyFill="1" applyBorder="1" applyAlignment="1">
      <alignment horizontal="left" vertical="center"/>
    </xf>
    <xf numFmtId="195" fontId="26" fillId="0" borderId="1" xfId="651" applyNumberFormat="1" applyFont="1" applyFill="1" applyBorder="1" applyAlignment="1">
      <alignment vertical="center"/>
    </xf>
    <xf numFmtId="0" fontId="39" fillId="0" borderId="3" xfId="463" applyNumberFormat="1" applyFont="1" applyFill="1" applyBorder="1" applyAlignment="1">
      <alignment horizontal="center" vertical="center"/>
    </xf>
    <xf numFmtId="0" fontId="26" fillId="0" borderId="3" xfId="782" applyFont="1" applyFill="1" applyBorder="1" applyAlignment="1">
      <alignment horizontal="distributed" vertical="center" indent="1"/>
    </xf>
    <xf numFmtId="0" fontId="20" fillId="0" borderId="0" xfId="782" applyFont="1" applyFill="1">
      <alignment vertical="center"/>
    </xf>
    <xf numFmtId="196" fontId="0" fillId="0" borderId="0" xfId="0" applyNumberFormat="1" applyFill="1" applyAlignment="1"/>
    <xf numFmtId="0" fontId="29" fillId="0" borderId="0" xfId="782" applyFont="1" applyFill="1" applyAlignment="1">
      <alignment horizontal="center" vertical="center"/>
    </xf>
    <xf numFmtId="181" fontId="31" fillId="0" borderId="0" xfId="782" applyNumberFormat="1" applyFont="1" applyFill="1" applyAlignment="1">
      <alignment horizontal="center" vertical="center"/>
    </xf>
    <xf numFmtId="181" fontId="39" fillId="0" borderId="0" xfId="782" applyNumberFormat="1" applyFont="1" applyFill="1" applyBorder="1" applyAlignment="1">
      <alignment horizontal="right" vertical="center"/>
    </xf>
    <xf numFmtId="0" fontId="39"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195" fontId="15" fillId="0" borderId="1" xfId="782" applyNumberFormat="1" applyFont="1" applyFill="1" applyBorder="1" applyAlignment="1">
      <alignment horizontal="center" vertical="center" wrapText="1"/>
    </xf>
    <xf numFmtId="181" fontId="26" fillId="0" borderId="1" xfId="782" applyNumberFormat="1" applyFont="1" applyFill="1" applyBorder="1" applyAlignment="1">
      <alignment horizontal="center" vertical="center" wrapText="1"/>
    </xf>
    <xf numFmtId="49" fontId="0" fillId="0" borderId="1" xfId="761" applyNumberFormat="1" applyFill="1" applyBorder="1">
      <alignment vertical="center"/>
    </xf>
    <xf numFmtId="0" fontId="49" fillId="0" borderId="1" xfId="761" applyNumberFormat="1" applyFont="1" applyFill="1" applyBorder="1" applyAlignment="1">
      <alignment horizontal="center" vertical="center"/>
    </xf>
    <xf numFmtId="49" fontId="0" fillId="0" borderId="1" xfId="761" applyNumberFormat="1" applyFont="1" applyFill="1" applyBorder="1">
      <alignment vertical="center"/>
    </xf>
    <xf numFmtId="0" fontId="0" fillId="0" borderId="1" xfId="761" applyNumberFormat="1" applyFont="1" applyFill="1" applyBorder="1" applyAlignment="1">
      <alignment horizontal="center" vertical="center"/>
    </xf>
    <xf numFmtId="0" fontId="0" fillId="0" borderId="1" xfId="0" applyFont="1" applyFill="1" applyBorder="1" applyAlignment="1" applyProtection="1">
      <alignment vertical="center" wrapText="1"/>
    </xf>
    <xf numFmtId="0" fontId="49" fillId="0" borderId="1" xfId="0" applyFont="1" applyFill="1" applyBorder="1" applyAlignment="1" applyProtection="1">
      <alignment vertical="center" wrapText="1"/>
    </xf>
    <xf numFmtId="0" fontId="39" fillId="0" borderId="1" xfId="761" applyNumberFormat="1" applyFont="1" applyFill="1" applyBorder="1" applyAlignment="1">
      <alignment horizontal="center" vertical="center" wrapText="1"/>
    </xf>
    <xf numFmtId="196" fontId="0" fillId="0" borderId="1" xfId="0" applyNumberFormat="1" applyFill="1" applyBorder="1" applyAlignment="1">
      <alignment wrapText="1"/>
    </xf>
    <xf numFmtId="0" fontId="0" fillId="0" borderId="1" xfId="388" applyNumberFormat="1" applyFont="1" applyFill="1" applyBorder="1" applyAlignment="1">
      <alignment horizontal="center" wrapText="1"/>
    </xf>
    <xf numFmtId="0" fontId="49" fillId="0" borderId="1" xfId="388" applyNumberFormat="1" applyFont="1" applyFill="1" applyBorder="1" applyAlignment="1">
      <alignment horizontal="center" wrapText="1"/>
    </xf>
    <xf numFmtId="0" fontId="0" fillId="0" borderId="1" xfId="388" applyNumberFormat="1" applyFont="1" applyFill="1" applyBorder="1" applyAlignment="1">
      <alignment horizontal="center" vertical="center" wrapText="1"/>
    </xf>
    <xf numFmtId="49" fontId="0" fillId="0" borderId="1" xfId="761" applyNumberFormat="1" applyFont="1" applyFill="1" applyBorder="1" applyAlignment="1" applyProtection="1">
      <alignment vertical="center" wrapText="1"/>
    </xf>
    <xf numFmtId="49" fontId="49" fillId="0" borderId="1" xfId="761" applyNumberFormat="1" applyFont="1" applyFill="1" applyBorder="1" applyAlignment="1" applyProtection="1">
      <alignment vertical="center" wrapText="1"/>
    </xf>
    <xf numFmtId="196" fontId="1" fillId="0" borderId="1" xfId="0" applyNumberFormat="1" applyFont="1" applyFill="1" applyBorder="1" applyAlignment="1">
      <alignment wrapText="1"/>
    </xf>
    <xf numFmtId="49" fontId="0" fillId="0" borderId="3" xfId="761" applyNumberFormat="1" applyFill="1" applyBorder="1">
      <alignment vertical="center"/>
    </xf>
    <xf numFmtId="0" fontId="39" fillId="0" borderId="0" xfId="782" applyNumberFormat="1" applyFont="1" applyFill="1" applyAlignment="1">
      <alignment horizontal="center" vertical="center"/>
    </xf>
    <xf numFmtId="0" fontId="26" fillId="0" borderId="3" xfId="782" applyFont="1" applyFill="1" applyBorder="1" applyAlignment="1">
      <alignment horizontal="left" vertical="center"/>
    </xf>
    <xf numFmtId="0" fontId="39" fillId="0" borderId="3" xfId="782" applyFont="1" applyFill="1" applyBorder="1" applyAlignment="1">
      <alignment horizontal="left" vertical="center"/>
    </xf>
    <xf numFmtId="0" fontId="26" fillId="0" borderId="0" xfId="782" applyNumberFormat="1" applyFont="1" applyFill="1" applyAlignment="1">
      <alignment horizontal="center" vertical="center"/>
    </xf>
    <xf numFmtId="196" fontId="1" fillId="0" borderId="0" xfId="782" applyNumberFormat="1" applyFill="1">
      <alignment vertical="center"/>
    </xf>
    <xf numFmtId="0" fontId="26" fillId="0" borderId="1" xfId="782" applyFont="1" applyFill="1" applyBorder="1" applyAlignment="1">
      <alignment horizontal="distributed" vertical="center" wrapText="1" indent="1"/>
    </xf>
    <xf numFmtId="0" fontId="0" fillId="0" borderId="1" xfId="0" applyNumberFormat="1" applyFill="1" applyBorder="1" applyAlignment="1">
      <alignment horizontal="center" vertical="center"/>
    </xf>
    <xf numFmtId="195" fontId="1" fillId="0" borderId="1" xfId="782" applyNumberFormat="1" applyFont="1" applyFill="1" applyBorder="1" applyAlignment="1">
      <alignment vertical="center" wrapText="1"/>
    </xf>
    <xf numFmtId="0" fontId="0" fillId="0" borderId="0" xfId="621" applyFill="1" applyAlignment="1"/>
    <xf numFmtId="0" fontId="0" fillId="0" borderId="0" xfId="0" applyFill="1" applyAlignment="1">
      <alignment horizontal="center"/>
    </xf>
    <xf numFmtId="0" fontId="53" fillId="0" borderId="0" xfId="0" applyFont="1" applyFill="1" applyAlignment="1"/>
    <xf numFmtId="195" fontId="42" fillId="0" borderId="0" xfId="782" applyNumberFormat="1" applyFont="1" applyFill="1" applyBorder="1" applyAlignment="1">
      <alignment horizontal="right" vertical="center"/>
    </xf>
    <xf numFmtId="0" fontId="39" fillId="0" borderId="0" xfId="782" applyFont="1" applyFill="1" applyAlignment="1">
      <alignment horizontal="right" vertical="center"/>
    </xf>
    <xf numFmtId="9" fontId="1" fillId="0" borderId="0" xfId="403" applyFont="1" applyFill="1" applyAlignment="1">
      <alignment vertical="center"/>
    </xf>
    <xf numFmtId="195" fontId="41" fillId="0" borderId="1" xfId="782" applyNumberFormat="1" applyFont="1" applyFill="1" applyBorder="1" applyAlignment="1">
      <alignment horizontal="center" vertical="center" wrapText="1"/>
    </xf>
    <xf numFmtId="49" fontId="26" fillId="0" borderId="1" xfId="388" applyNumberFormat="1" applyFont="1" applyFill="1" applyBorder="1" applyAlignment="1">
      <alignment vertical="center" wrapText="1"/>
    </xf>
    <xf numFmtId="0" fontId="49" fillId="0" borderId="1" xfId="0" applyFont="1" applyFill="1" applyBorder="1" applyAlignment="1" applyProtection="1">
      <alignment horizontal="center" vertical="center"/>
    </xf>
    <xf numFmtId="49" fontId="39" fillId="0" borderId="1" xfId="388" applyNumberFormat="1" applyFont="1" applyFill="1" applyBorder="1" applyAlignment="1">
      <alignment vertical="center" wrapText="1"/>
    </xf>
    <xf numFmtId="0" fontId="39" fillId="0" borderId="1" xfId="0" applyFont="1" applyFill="1" applyBorder="1" applyAlignment="1" applyProtection="1">
      <alignment horizontal="center" vertical="center"/>
      <protection locked="0"/>
    </xf>
    <xf numFmtId="0" fontId="0" fillId="0" borderId="1" xfId="388" applyFont="1" applyFill="1" applyBorder="1" applyAlignment="1">
      <alignment vertical="center" wrapText="1"/>
    </xf>
    <xf numFmtId="0" fontId="0" fillId="0" borderId="1" xfId="388" applyFont="1" applyFill="1" applyBorder="1" applyAlignment="1">
      <alignment wrapText="1"/>
    </xf>
    <xf numFmtId="0" fontId="0" fillId="0" borderId="1"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xf>
    <xf numFmtId="49" fontId="26" fillId="0" borderId="1" xfId="388" applyNumberFormat="1" applyFont="1" applyFill="1" applyBorder="1" applyAlignment="1" applyProtection="1">
      <alignment horizontal="distributed" vertical="center" wrapText="1"/>
    </xf>
    <xf numFmtId="208" fontId="26" fillId="0" borderId="1" xfId="18" applyNumberFormat="1" applyFont="1" applyFill="1" applyBorder="1" applyAlignment="1" applyProtection="1">
      <alignment vertical="center"/>
      <protection locked="0"/>
    </xf>
    <xf numFmtId="0" fontId="26" fillId="0" borderId="1" xfId="782" applyFont="1" applyFill="1" applyBorder="1" applyAlignment="1">
      <alignment horizontal="distributed" vertical="center"/>
    </xf>
    <xf numFmtId="0" fontId="1" fillId="0" borderId="0" xfId="781" applyFill="1">
      <alignment vertical="center"/>
    </xf>
    <xf numFmtId="196" fontId="1" fillId="0" borderId="0" xfId="0" applyNumberFormat="1" applyFont="1" applyFill="1" applyAlignment="1">
      <alignment wrapText="1"/>
    </xf>
    <xf numFmtId="196" fontId="41" fillId="0" borderId="1" xfId="782" applyNumberFormat="1" applyFont="1" applyFill="1" applyBorder="1">
      <alignment vertical="center"/>
    </xf>
    <xf numFmtId="196" fontId="40" fillId="0" borderId="1" xfId="782" applyNumberFormat="1" applyFont="1" applyFill="1" applyBorder="1">
      <alignment vertical="center"/>
    </xf>
    <xf numFmtId="196" fontId="40" fillId="0" borderId="1" xfId="741" applyNumberFormat="1" applyFont="1" applyFill="1" applyBorder="1" applyAlignment="1" applyProtection="1">
      <alignment vertical="center"/>
      <protection locked="0"/>
    </xf>
    <xf numFmtId="181" fontId="0" fillId="0" borderId="1" xfId="1360" applyFont="1" applyFill="1">
      <alignment horizontal="right" vertical="center"/>
    </xf>
    <xf numFmtId="0" fontId="39" fillId="0" borderId="1" xfId="782" applyNumberFormat="1" applyFont="1" applyFill="1" applyBorder="1" applyAlignment="1">
      <alignment horizontal="center" vertical="top" wrapText="1"/>
    </xf>
    <xf numFmtId="0" fontId="26" fillId="0" borderId="1" xfId="782" applyFont="1" applyFill="1" applyBorder="1" applyAlignment="1">
      <alignment horizontal="center" vertical="center" shrinkToFit="1"/>
    </xf>
    <xf numFmtId="195" fontId="41" fillId="0" borderId="1" xfId="782" applyNumberFormat="1" applyFont="1" applyFill="1" applyBorder="1">
      <alignment vertical="center"/>
    </xf>
    <xf numFmtId="195" fontId="40" fillId="0" borderId="1" xfId="782" applyNumberFormat="1" applyFont="1" applyFill="1" applyBorder="1">
      <alignment vertical="center"/>
    </xf>
    <xf numFmtId="195" fontId="40" fillId="0" borderId="1" xfId="781" applyNumberFormat="1" applyFont="1" applyFill="1" applyBorder="1">
      <alignment vertical="center"/>
    </xf>
    <xf numFmtId="0" fontId="39" fillId="0" borderId="1" xfId="781" applyFont="1" applyFill="1" applyBorder="1" applyAlignment="1">
      <alignment horizontal="left" vertical="center"/>
    </xf>
    <xf numFmtId="0" fontId="39" fillId="0" borderId="1" xfId="781" applyFont="1" applyFill="1" applyBorder="1" applyAlignment="1">
      <alignment vertical="center"/>
    </xf>
    <xf numFmtId="0" fontId="0" fillId="0" borderId="0" xfId="0" applyNumberFormat="1" applyFill="1" applyAlignment="1"/>
    <xf numFmtId="0" fontId="0" fillId="0" borderId="0" xfId="782" applyFont="1" applyFill="1">
      <alignment vertical="center"/>
    </xf>
    <xf numFmtId="0" fontId="39" fillId="0" borderId="1" xfId="782" applyFont="1" applyFill="1" applyBorder="1">
      <alignment vertical="center"/>
    </xf>
    <xf numFmtId="0" fontId="0" fillId="0" borderId="16" xfId="0" applyFont="1" applyFill="1" applyBorder="1" applyAlignment="1" applyProtection="1">
      <alignment horizontal="center" vertical="center"/>
    </xf>
    <xf numFmtId="196" fontId="39" fillId="0" borderId="1" xfId="788" applyNumberFormat="1" applyFont="1" applyFill="1" applyBorder="1" applyAlignment="1" applyProtection="1">
      <alignment horizontal="right" vertical="center"/>
    </xf>
    <xf numFmtId="196" fontId="26" fillId="0" borderId="1" xfId="788" applyNumberFormat="1" applyFont="1" applyFill="1" applyBorder="1" applyAlignment="1" applyProtection="1">
      <alignment horizontal="right" vertical="center"/>
    </xf>
    <xf numFmtId="195" fontId="39" fillId="0" borderId="1" xfId="781" applyNumberFormat="1" applyFont="1" applyFill="1" applyBorder="1">
      <alignment vertical="center"/>
    </xf>
    <xf numFmtId="0" fontId="39" fillId="0" borderId="1" xfId="781" applyFont="1" applyFill="1" applyBorder="1" applyAlignment="1">
      <alignment horizontal="center" vertical="center" shrinkToFit="1"/>
    </xf>
    <xf numFmtId="0" fontId="39" fillId="0" borderId="1" xfId="781" applyFont="1" applyFill="1" applyBorder="1">
      <alignment vertical="center"/>
    </xf>
    <xf numFmtId="181" fontId="1" fillId="0" borderId="0" xfId="782" applyNumberFormat="1" applyFill="1">
      <alignment vertical="center"/>
    </xf>
    <xf numFmtId="195" fontId="40" fillId="0" borderId="1" xfId="781" applyNumberFormat="1" applyFont="1" applyFill="1" applyBorder="1" applyAlignment="1">
      <alignment vertical="center"/>
    </xf>
    <xf numFmtId="0" fontId="61" fillId="0" borderId="0" xfId="555" applyFont="1" applyAlignment="1">
      <alignment vertical="center"/>
    </xf>
    <xf numFmtId="0" fontId="1" fillId="0" borderId="0" xfId="555" applyAlignment="1">
      <alignment vertical="center"/>
    </xf>
    <xf numFmtId="0" fontId="1" fillId="0" borderId="0" xfId="555" applyAlignment="1">
      <alignment horizontal="center" vertical="center"/>
    </xf>
    <xf numFmtId="0" fontId="62" fillId="0" borderId="0" xfId="21" applyNumberFormat="1" applyFill="1" applyBorder="1" applyAlignment="1" applyProtection="1">
      <alignment vertical="center"/>
    </xf>
    <xf numFmtId="0" fontId="63" fillId="0" borderId="0" xfId="555" applyFont="1" applyAlignment="1">
      <alignment horizontal="center" vertical="center"/>
    </xf>
    <xf numFmtId="0" fontId="63" fillId="6" borderId="0" xfId="555" applyFont="1" applyFill="1" applyAlignment="1">
      <alignment horizontal="center" vertical="center"/>
    </xf>
    <xf numFmtId="0" fontId="1" fillId="6" borderId="0" xfId="555" applyFill="1" applyAlignment="1">
      <alignment vertical="center"/>
    </xf>
    <xf numFmtId="0" fontId="64" fillId="0" borderId="0" xfId="555" applyFont="1" applyAlignment="1">
      <alignment vertical="center"/>
    </xf>
    <xf numFmtId="0" fontId="61" fillId="6" borderId="0" xfId="555" applyFont="1" applyFill="1" applyAlignment="1">
      <alignment vertical="center"/>
    </xf>
    <xf numFmtId="0" fontId="61" fillId="0" borderId="0" xfId="555" applyFont="1" applyAlignment="1">
      <alignment horizontal="center" vertical="center"/>
    </xf>
    <xf numFmtId="4" fontId="61" fillId="6" borderId="0" xfId="555" applyNumberFormat="1" applyFont="1" applyFill="1" applyAlignment="1">
      <alignment vertical="center"/>
    </xf>
    <xf numFmtId="196" fontId="39" fillId="4" borderId="1" xfId="18" applyNumberFormat="1" applyFont="1" applyFill="1" applyBorder="1" applyAlignment="1" applyProtection="1">
      <alignment horizontal="right" vertical="center"/>
    </xf>
    <xf numFmtId="0" fontId="65" fillId="0" borderId="0" xfId="555" applyFont="1" applyAlignment="1"/>
    <xf numFmtId="0" fontId="1" fillId="0" borderId="0" xfId="555" applyAlignment="1"/>
    <xf numFmtId="0" fontId="66" fillId="0" borderId="0" xfId="555" applyFont="1" applyAlignment="1">
      <alignment vertical="center" wrapText="1"/>
    </xf>
    <xf numFmtId="0" fontId="67" fillId="0" borderId="0" xfId="555" applyFont="1" applyAlignment="1">
      <alignment wrapText="1"/>
    </xf>
    <xf numFmtId="0" fontId="68" fillId="0" borderId="0" xfId="555" applyFont="1" applyAlignment="1">
      <alignment horizontal="center" vertical="center"/>
    </xf>
    <xf numFmtId="0" fontId="68" fillId="0" borderId="0" xfId="555" applyFont="1" applyAlignment="1">
      <alignment horizontal="center" vertical="center" wrapText="1"/>
    </xf>
    <xf numFmtId="0" fontId="69" fillId="0" borderId="0" xfId="555" applyFont="1" applyAlignment="1">
      <alignment horizontal="center" vertical="center" wrapText="1"/>
    </xf>
    <xf numFmtId="0" fontId="70" fillId="0" borderId="0" xfId="555" applyFont="1" applyAlignment="1">
      <alignment horizontal="center" vertical="center"/>
    </xf>
    <xf numFmtId="212" fontId="70" fillId="0" borderId="0" xfId="555" applyNumberFormat="1" applyFont="1" applyAlignment="1">
      <alignment horizontal="center"/>
    </xf>
    <xf numFmtId="0" fontId="71" fillId="0" borderId="0" xfId="555" applyFont="1" applyAlignment="1"/>
    <xf numFmtId="49" fontId="5" fillId="4" borderId="1" xfId="750" applyNumberFormat="1" applyFont="1" applyFill="1" applyBorder="1" applyAlignment="1" applyProtection="1" quotePrefix="1">
      <alignment horizontal="left" vertical="center"/>
    </xf>
  </cellXfs>
  <cellStyles count="1426">
    <cellStyle name="常规" xfId="0" builtinId="0"/>
    <cellStyle name="货币[0]" xfId="1" builtinId="7"/>
    <cellStyle name="20% - 强调文字颜色 1 2" xfId="2"/>
    <cellStyle name="货币" xfId="3" builtinId="4"/>
    <cellStyle name="部门 4" xfId="4"/>
    <cellStyle name="20% - 强调文字颜色 3" xfId="5" builtinId="38"/>
    <cellStyle name="输入" xfId="6" builtinId="20"/>
    <cellStyle name="好 3 2 2" xfId="7"/>
    <cellStyle name="args.style" xfId="8"/>
    <cellStyle name="Accent1 5" xfId="9"/>
    <cellStyle name="Accent2 - 20% 2" xfId="10"/>
    <cellStyle name="_Book1_2 2" xfId="11"/>
    <cellStyle name="Accent2 - 40%" xfId="12"/>
    <cellStyle name="千位分隔[0]" xfId="13" builtinId="6"/>
    <cellStyle name="差_11大理 2" xfId="14"/>
    <cellStyle name="常规 26 2" xfId="15"/>
    <cellStyle name="40% - 强调文字颜色 3" xfId="16" builtinId="39"/>
    <cellStyle name="差" xfId="17" builtinId="27"/>
    <cellStyle name="千位分隔" xfId="18" builtinId="3"/>
    <cellStyle name="60% - 强调文字颜色 3" xfId="19" builtinId="40"/>
    <cellStyle name="Accent6 4" xfId="20"/>
    <cellStyle name="超链接" xfId="21" builtinId="8"/>
    <cellStyle name="千位分隔 2 4 4" xfId="22"/>
    <cellStyle name="好_0605石屏县 2 2" xfId="23"/>
    <cellStyle name="Input [yellow] 4" xfId="24"/>
    <cellStyle name="Accent2 - 60%" xfId="25"/>
    <cellStyle name="百分比" xfId="26" builtinId="5"/>
    <cellStyle name="Accent4 5" xfId="27"/>
    <cellStyle name="差_Book1 2" xfId="28"/>
    <cellStyle name="已访问的超链接" xfId="29" builtinId="9"/>
    <cellStyle name="注释" xfId="30" builtinId="10"/>
    <cellStyle name="60% - 强调文字颜色 2 3" xfId="31"/>
    <cellStyle name="_ET_STYLE_NoName_00__Sheet3" xfId="32"/>
    <cellStyle name="Accent6 3" xfId="33"/>
    <cellStyle name="60% - 强调文字颜色 2" xfId="34" builtinId="36"/>
    <cellStyle name="百分比 7" xfId="35"/>
    <cellStyle name="标题 4" xfId="36" builtinId="19"/>
    <cellStyle name="警告文本" xfId="37" builtinId="11"/>
    <cellStyle name="60% - 强调文字颜色 2 2 2" xfId="38"/>
    <cellStyle name="标题" xfId="39" builtinId="15"/>
    <cellStyle name="解释性文本" xfId="40" builtinId="53"/>
    <cellStyle name="标题 1 5 2" xfId="41"/>
    <cellStyle name="差 6" xfId="42"/>
    <cellStyle name="差_0502通海县 2 2" xfId="43"/>
    <cellStyle name="百分比 4" xfId="44"/>
    <cellStyle name="标题 1" xfId="45" builtinId="16"/>
    <cellStyle name="0,0_x000d__x000a_NA_x000d__x000a_" xfId="46"/>
    <cellStyle name="差 7" xfId="47"/>
    <cellStyle name="百分比 5" xfId="48"/>
    <cellStyle name="标题 2" xfId="49" builtinId="17"/>
    <cellStyle name="Accent6 2" xfId="50"/>
    <cellStyle name="60% - 强调文字颜色 1" xfId="51" builtinId="32"/>
    <cellStyle name="差 8" xfId="52"/>
    <cellStyle name="百分比 6" xfId="53"/>
    <cellStyle name="标题 3" xfId="54" builtinId="18"/>
    <cellStyle name="Accent6 5" xfId="55"/>
    <cellStyle name="60% - 强调文字颜色 4" xfId="56" builtinId="44"/>
    <cellStyle name="输出" xfId="57" builtinId="21"/>
    <cellStyle name="计算" xfId="58" builtinId="22"/>
    <cellStyle name="数量 5" xfId="59"/>
    <cellStyle name="计算 2 3 3" xfId="60"/>
    <cellStyle name="40% - 强调文字颜色 4 2" xfId="61"/>
    <cellStyle name="检查单元格" xfId="62" builtinId="23"/>
    <cellStyle name="20% - 强调文字颜色 6" xfId="63" builtinId="50"/>
    <cellStyle name="千位分隔 6 3" xfId="64"/>
    <cellStyle name="标题 4 5 3" xfId="65"/>
    <cellStyle name="强调文字颜色 2" xfId="66" builtinId="33"/>
    <cellStyle name="链接单元格" xfId="67" builtinId="24"/>
    <cellStyle name="计算 5 5" xfId="68"/>
    <cellStyle name="差_0605石屏" xfId="69"/>
    <cellStyle name="汇总" xfId="70" builtinId="25"/>
    <cellStyle name="差 3 4" xfId="71"/>
    <cellStyle name="好" xfId="72" builtinId="26"/>
    <cellStyle name="20% - 强调文字颜色 3 3" xfId="73"/>
    <cellStyle name="适中" xfId="74" builtinId="28"/>
    <cellStyle name="20% - 强调文字颜色 5" xfId="75" builtinId="46"/>
    <cellStyle name="千位分隔 6 2" xfId="76"/>
    <cellStyle name="标题 4 5 2" xfId="77"/>
    <cellStyle name="部门 2 4" xfId="78"/>
    <cellStyle name="强调文字颜色 1" xfId="79" builtinId="29"/>
    <cellStyle name="常规 2 2 2 4" xfId="80"/>
    <cellStyle name="20% - 强调文字颜色 1" xfId="81" builtinId="30"/>
    <cellStyle name="标题 5 4" xfId="82"/>
    <cellStyle name="40% - 强调文字颜色 1" xfId="83" builtinId="31"/>
    <cellStyle name="20% - 强调文字颜色 2" xfId="84" builtinId="34"/>
    <cellStyle name="40% - 强调文字颜色 2" xfId="85" builtinId="35"/>
    <cellStyle name="差_11大理 2 2" xfId="86"/>
    <cellStyle name="千位分隔[0] 2" xfId="87"/>
    <cellStyle name="汇总 2 4 4" xfId="88"/>
    <cellStyle name="Accent2 - 40% 2" xfId="89"/>
    <cellStyle name="强调文字颜色 3" xfId="90" builtinId="37"/>
    <cellStyle name="PSChar" xfId="91"/>
    <cellStyle name="强调文字颜色 4" xfId="92" builtinId="41"/>
    <cellStyle name="20% - 强调文字颜色 4" xfId="93" builtinId="42"/>
    <cellStyle name="40% - 强调文字颜色 4" xfId="94" builtinId="43"/>
    <cellStyle name="强调文字颜色 5" xfId="95" builtinId="45"/>
    <cellStyle name="40% - 强调文字颜色 5" xfId="96" builtinId="47"/>
    <cellStyle name="标题 1 4 2" xfId="97"/>
    <cellStyle name="60% - 强调文字颜色 5" xfId="98" builtinId="48"/>
    <cellStyle name="强调文字颜色 6" xfId="99" builtinId="49"/>
    <cellStyle name="_弱电系统设备配置报价清单" xfId="100"/>
    <cellStyle name="40% - 强调文字颜色 6" xfId="101" builtinId="51"/>
    <cellStyle name="标题 1 4 3" xfId="102"/>
    <cellStyle name="60% - 强调文字颜色 6" xfId="103" builtinId="52"/>
    <cellStyle name="_ET_STYLE_NoName_00__Book1" xfId="104"/>
    <cellStyle name="千位分隔 3 2" xfId="105"/>
    <cellStyle name="标题 4 2 2" xfId="106"/>
    <cellStyle name="百分比 2 12 2" xfId="107"/>
    <cellStyle name="_ET_STYLE_NoName_00_" xfId="108"/>
    <cellStyle name="_Book1_1" xfId="109"/>
    <cellStyle name="千位分隔 8" xfId="110"/>
    <cellStyle name="标题 4 7" xfId="111"/>
    <cellStyle name="_20100326高清市院遂宁检察院1080P配置清单26日改" xfId="112"/>
    <cellStyle name="_ET_STYLE_NoName_00__Book1_1 2" xfId="113"/>
    <cellStyle name="Accent5 4" xfId="114"/>
    <cellStyle name="_关闭破产企业已移交地方管理中小学校退休教师情况明细表(1)" xfId="115"/>
    <cellStyle name="输入 4 2 2 3" xfId="116"/>
    <cellStyle name="常规 10 2 2 2" xfId="117"/>
    <cellStyle name="常规 2 7 2" xfId="118"/>
    <cellStyle name="_Book1" xfId="119"/>
    <cellStyle name="输出 4 2 2 3" xfId="120"/>
    <cellStyle name="常规 3 2 3" xfId="121"/>
    <cellStyle name="Accent2 - 20%" xfId="122"/>
    <cellStyle name="_Book1_2" xfId="123"/>
    <cellStyle name="_Book1_3" xfId="124"/>
    <cellStyle name="_ET_STYLE_NoName_00__Book1_1" xfId="125"/>
    <cellStyle name="20% - 强调文字颜色 1 2 2" xfId="126"/>
    <cellStyle name="20% - 强调文字颜色 1 3" xfId="127"/>
    <cellStyle name="Accent1 - 20% 2" xfId="128"/>
    <cellStyle name="20% - 强调文字颜色 2 2" xfId="129"/>
    <cellStyle name="20% - 强调文字颜色 2 2 2" xfId="130"/>
    <cellStyle name="20% - 强调文字颜色 2 3" xfId="131"/>
    <cellStyle name="20% - 强调文字颜色 3 2" xfId="132"/>
    <cellStyle name="20% - 强调文字颜色 3 2 2" xfId="133"/>
    <cellStyle name="Mon閠aire_!!!GO" xfId="134"/>
    <cellStyle name="常规 3 3 5" xfId="135"/>
    <cellStyle name="20% - 强调文字颜色 4 2" xfId="136"/>
    <cellStyle name="20% - 强调文字颜色 4 2 2" xfId="137"/>
    <cellStyle name="20% - 强调文字颜色 4 3" xfId="138"/>
    <cellStyle name="20% - 强调文字颜色 5 2" xfId="139"/>
    <cellStyle name="20% - 强调文字颜色 5 2 2" xfId="140"/>
    <cellStyle name="20% - 强调文字颜色 5 3" xfId="141"/>
    <cellStyle name="20% - 强调文字颜色 6 2" xfId="142"/>
    <cellStyle name="20% - 强调文字颜色 6 2 2" xfId="143"/>
    <cellStyle name="20% - 强调文字颜色 6 3" xfId="144"/>
    <cellStyle name="40% - 强调文字颜色 1 2" xfId="145"/>
    <cellStyle name="40% - 强调文字颜色 1 2 2" xfId="146"/>
    <cellStyle name="汇总 3 3 3" xfId="147"/>
    <cellStyle name="Accent1" xfId="148"/>
    <cellStyle name="常规 9 2" xfId="149"/>
    <cellStyle name="40% - 强调文字颜色 1 3" xfId="150"/>
    <cellStyle name="40% - 强调文字颜色 2 2" xfId="151"/>
    <cellStyle name="40% - 强调文字颜色 2 2 2" xfId="152"/>
    <cellStyle name="40% - 强调文字颜色 2 3" xfId="153"/>
    <cellStyle name="40% - 强调文字颜色 3 2" xfId="154"/>
    <cellStyle name="注释 3 5" xfId="155"/>
    <cellStyle name="40% - 强调文字颜色 3 2 2" xfId="156"/>
    <cellStyle name="40% - 强调文字颜色 3 3" xfId="157"/>
    <cellStyle name="千位分隔 5" xfId="158"/>
    <cellStyle name="标题 4 4" xfId="159"/>
    <cellStyle name="40% - 强调文字颜色 4 2 2" xfId="160"/>
    <cellStyle name="Accent6 - 20% 2" xfId="161"/>
    <cellStyle name="40% - 强调文字颜色 4 3" xfId="162"/>
    <cellStyle name="好 2 3" xfId="163"/>
    <cellStyle name="40% - 强调文字颜色 5 2" xfId="164"/>
    <cellStyle name="60% - 强调文字颜色 4 3" xfId="165"/>
    <cellStyle name="40% - 强调文字颜色 5 2 2" xfId="166"/>
    <cellStyle name="好 2 4" xfId="167"/>
    <cellStyle name="40% - 强调文字颜色 5 3" xfId="168"/>
    <cellStyle name="标题 2 2 4" xfId="169"/>
    <cellStyle name="适中 2 2" xfId="170"/>
    <cellStyle name="百分比 2 9" xfId="171"/>
    <cellStyle name="好 3 3" xfId="172"/>
    <cellStyle name="40% - 强调文字颜色 6 2" xfId="173"/>
    <cellStyle name="适中 2 2 2" xfId="174"/>
    <cellStyle name="百分比 2 9 2" xfId="175"/>
    <cellStyle name="Accent2 5" xfId="176"/>
    <cellStyle name="40% - 强调文字颜色 6 2 2" xfId="177"/>
    <cellStyle name="好 3 4" xfId="178"/>
    <cellStyle name="40% - 强调文字颜色 6 3" xfId="179"/>
    <cellStyle name="60% - 强调文字颜色 1 2" xfId="180"/>
    <cellStyle name="60% - 强调文字颜色 1 2 2" xfId="181"/>
    <cellStyle name="60% - 强调文字颜色 1 3" xfId="182"/>
    <cellStyle name="汇总 3 2 2 4" xfId="183"/>
    <cellStyle name="60% - 强调文字颜色 2 2" xfId="184"/>
    <cellStyle name="60% - 强调文字颜色 3 2" xfId="185"/>
    <cellStyle name="60% - 强调文字颜色 3 2 2" xfId="186"/>
    <cellStyle name="Accent5 - 40% 2" xfId="187"/>
    <cellStyle name="60% - 强调文字颜色 3 3" xfId="188"/>
    <cellStyle name="60% - 强调文字颜色 4 2" xfId="189"/>
    <cellStyle name="差_Book1" xfId="190"/>
    <cellStyle name="60% - 强调文字颜色 4 2 2" xfId="191"/>
    <cellStyle name="标题 1 4 2 2" xfId="192"/>
    <cellStyle name="60% - 强调文字颜色 5 2" xfId="193"/>
    <cellStyle name="60% - 强调文字颜色 5 2 2" xfId="194"/>
    <cellStyle name="60% - 强调文字颜色 5 3" xfId="195"/>
    <cellStyle name="60% - 强调文字颜色 6 2" xfId="196"/>
    <cellStyle name="Header2" xfId="197"/>
    <cellStyle name="60% - 强调文字颜色 6 2 2" xfId="198"/>
    <cellStyle name="60% - 强调文字颜色 6 3" xfId="199"/>
    <cellStyle name="6mal" xfId="200"/>
    <cellStyle name="输出 3 2 2 3" xfId="201"/>
    <cellStyle name="强调文字颜色 2 2 2" xfId="202"/>
    <cellStyle name="Accent1 - 20%" xfId="203"/>
    <cellStyle name="标题 6 2 2" xfId="204"/>
    <cellStyle name="Accent1 - 40%" xfId="205"/>
    <cellStyle name="Accent1 - 40% 2" xfId="206"/>
    <cellStyle name="Accent1 - 60%" xfId="207"/>
    <cellStyle name="标题 1 5" xfId="208"/>
    <cellStyle name="Accent1 - 60% 2" xfId="209"/>
    <cellStyle name="Accent1 2" xfId="210"/>
    <cellStyle name="Date 3" xfId="211"/>
    <cellStyle name="Accent1 3" xfId="212"/>
    <cellStyle name="超级链接" xfId="213"/>
    <cellStyle name="Accent1 4" xfId="214"/>
    <cellStyle name="Header1 2" xfId="215"/>
    <cellStyle name="汇总 3 3 4" xfId="216"/>
    <cellStyle name="Accent2" xfId="217"/>
    <cellStyle name="汇总 4 4 4" xfId="218"/>
    <cellStyle name="Accent2 - 60% 2" xfId="219"/>
    <cellStyle name="Accent2 2" xfId="220"/>
    <cellStyle name="Accent2 3" xfId="221"/>
    <cellStyle name="Accent2 4" xfId="222"/>
    <cellStyle name="Header1 3" xfId="223"/>
    <cellStyle name="Accent3" xfId="224"/>
    <cellStyle name="Milliers_!!!GO" xfId="225"/>
    <cellStyle name="Header2 6" xfId="226"/>
    <cellStyle name="Accent5 2" xfId="227"/>
    <cellStyle name="Accent3 - 20%" xfId="228"/>
    <cellStyle name="标题 1 3" xfId="229"/>
    <cellStyle name="Accent3 - 20% 2" xfId="230"/>
    <cellStyle name="Mon閠aire [0]_!!!GO" xfId="231"/>
    <cellStyle name="Accent3 - 40%" xfId="232"/>
    <cellStyle name="Accent3 - 40% 2" xfId="233"/>
    <cellStyle name="Accent3 - 60%" xfId="234"/>
    <cellStyle name="好_M01-1 3" xfId="235"/>
    <cellStyle name="Accent3 - 60% 2" xfId="236"/>
    <cellStyle name="Accent3 2" xfId="237"/>
    <cellStyle name="Accent3 3" xfId="238"/>
    <cellStyle name="Accent3 4" xfId="239"/>
    <cellStyle name="Accent3 5" xfId="240"/>
    <cellStyle name="Accent4" xfId="241"/>
    <cellStyle name="差 4 2 2" xfId="242"/>
    <cellStyle name="百分比 2 2 2" xfId="243"/>
    <cellStyle name="Accent4 - 20%" xfId="244"/>
    <cellStyle name="百分比 2 2 2 2" xfId="245"/>
    <cellStyle name="Accent4 - 20% 2" xfId="246"/>
    <cellStyle name="百分比 2 4 2" xfId="247"/>
    <cellStyle name="Accent4 - 40%" xfId="248"/>
    <cellStyle name="Accent6 - 40%" xfId="249"/>
    <cellStyle name="Accent4 - 40% 2" xfId="250"/>
    <cellStyle name="常规 15 2 2" xfId="251"/>
    <cellStyle name="Accent4 - 60%" xfId="252"/>
    <cellStyle name="捠壿 [0.00]_Region Orders (2)" xfId="253"/>
    <cellStyle name="Accent4 - 60% 2" xfId="254"/>
    <cellStyle name="Accent6" xfId="255"/>
    <cellStyle name="Accent4 2" xfId="256"/>
    <cellStyle name="New Times Roman" xfId="257"/>
    <cellStyle name="Accent4 3" xfId="258"/>
    <cellStyle name="Accent4 4" xfId="259"/>
    <cellStyle name="Accent5" xfId="260"/>
    <cellStyle name="Accent5 - 20%" xfId="261"/>
    <cellStyle name="Accent5 - 20% 2" xfId="262"/>
    <cellStyle name="Accent5 - 40%" xfId="263"/>
    <cellStyle name="好 4 2" xfId="264"/>
    <cellStyle name="常规 12" xfId="265"/>
    <cellStyle name="标题 2 3 3" xfId="266"/>
    <cellStyle name="Accent5 - 60%" xfId="267"/>
    <cellStyle name="Accent5 - 60% 2" xfId="268"/>
    <cellStyle name="Category" xfId="269"/>
    <cellStyle name="Accent5 3" xfId="270"/>
    <cellStyle name="差_0605石屏 2" xfId="271"/>
    <cellStyle name="汇总 2" xfId="272"/>
    <cellStyle name="Accent5 5" xfId="273"/>
    <cellStyle name="Accent6 - 20%" xfId="274"/>
    <cellStyle name="商品名称 4" xfId="275"/>
    <cellStyle name="Accent6 - 40% 2" xfId="276"/>
    <cellStyle name="Accent6 - 60%" xfId="277"/>
    <cellStyle name="Accent6 - 60% 2" xfId="278"/>
    <cellStyle name="标题 2 3" xfId="279"/>
    <cellStyle name="Category 2" xfId="280"/>
    <cellStyle name="输入 4 2 3" xfId="281"/>
    <cellStyle name="ColLevel_0" xfId="282"/>
    <cellStyle name="标题 3 3" xfId="283"/>
    <cellStyle name="Comma [0]_!!!GO" xfId="284"/>
    <cellStyle name="comma zerodec" xfId="285"/>
    <cellStyle name="百分比 2 4 3" xfId="286"/>
    <cellStyle name="Comma_!!!GO" xfId="287"/>
    <cellStyle name="Currency [0]_!!!GO" xfId="288"/>
    <cellStyle name="分级显示列_1_Book1" xfId="289"/>
    <cellStyle name="标题 3 3 2" xfId="290"/>
    <cellStyle name="Currency_!!!GO" xfId="291"/>
    <cellStyle name="好 4 3" xfId="292"/>
    <cellStyle name="常规 13" xfId="293"/>
    <cellStyle name="标题 2 3 4" xfId="294"/>
    <cellStyle name="计算 6 2" xfId="295"/>
    <cellStyle name="Currency1" xfId="296"/>
    <cellStyle name="计算 5 2 3" xfId="297"/>
    <cellStyle name="Date" xfId="298"/>
    <cellStyle name="Date 2" xfId="299"/>
    <cellStyle name="差_0502通海县 3" xfId="300"/>
    <cellStyle name="Dollar (zero dec)" xfId="301"/>
    <cellStyle name="标题 2 2" xfId="302"/>
    <cellStyle name="Grey" xfId="303"/>
    <cellStyle name="强调文字颜色 5 2 2" xfId="304"/>
    <cellStyle name="千位分隔 13" xfId="305"/>
    <cellStyle name="Header1" xfId="306"/>
    <cellStyle name="Header2 2" xfId="307"/>
    <cellStyle name="解释性文本 5 3" xfId="308"/>
    <cellStyle name="差 2 3" xfId="309"/>
    <cellStyle name="Header2 2 2" xfId="310"/>
    <cellStyle name="差 2 4" xfId="311"/>
    <cellStyle name="差 2 2 2" xfId="312"/>
    <cellStyle name="Header2 2 3" xfId="313"/>
    <cellStyle name="编号" xfId="314"/>
    <cellStyle name="Header2 2 4" xfId="315"/>
    <cellStyle name="Header2 2 5" xfId="316"/>
    <cellStyle name="Header2 3" xfId="317"/>
    <cellStyle name="Header2 4" xfId="318"/>
    <cellStyle name="Header2 5" xfId="319"/>
    <cellStyle name="千位分隔 2 4" xfId="320"/>
    <cellStyle name="Input [yellow]" xfId="321"/>
    <cellStyle name="千位分隔 4 4" xfId="322"/>
    <cellStyle name="标题 4 3 4" xfId="323"/>
    <cellStyle name="千位分隔 2 4 2" xfId="324"/>
    <cellStyle name="Input [yellow] 2" xfId="325"/>
    <cellStyle name="千位分隔 2 4 2 2" xfId="326"/>
    <cellStyle name="Input [yellow] 2 2" xfId="327"/>
    <cellStyle name="千位分隔 2 4 2 3" xfId="328"/>
    <cellStyle name="Input [yellow] 2 3" xfId="329"/>
    <cellStyle name="Input [yellow] 2 4" xfId="330"/>
    <cellStyle name="差 3 2" xfId="331"/>
    <cellStyle name="Input [yellow] 2 5" xfId="332"/>
    <cellStyle name="千位分隔 2 4 3" xfId="333"/>
    <cellStyle name="Input [yellow] 3" xfId="334"/>
    <cellStyle name="千位分隔 2 4 5" xfId="335"/>
    <cellStyle name="Input [yellow] 5" xfId="336"/>
    <cellStyle name="差_1110洱源 2 2" xfId="337"/>
    <cellStyle name="Input [yellow] 6" xfId="338"/>
    <cellStyle name="强调文字颜色 3 3" xfId="339"/>
    <cellStyle name="常规 2 10" xfId="340"/>
    <cellStyle name="Input Cells" xfId="341"/>
    <cellStyle name="Linked Cells" xfId="342"/>
    <cellStyle name="标题 6 3" xfId="343"/>
    <cellStyle name="Millares [0]_96 Risk" xfId="344"/>
    <cellStyle name="部门 2 2" xfId="345"/>
    <cellStyle name="常规 2 2 2 2" xfId="346"/>
    <cellStyle name="Millares_96 Risk" xfId="347"/>
    <cellStyle name="千位分隔 3 4" xfId="348"/>
    <cellStyle name="标题 4 2 4" xfId="349"/>
    <cellStyle name="千位分隔 2 3 2" xfId="350"/>
    <cellStyle name="Milliers [0]_!!!GO" xfId="351"/>
    <cellStyle name="Moneda [0]_96 Risk" xfId="352"/>
    <cellStyle name="Moneda_96 Risk" xfId="353"/>
    <cellStyle name="注释 4 4" xfId="354"/>
    <cellStyle name="常规 24" xfId="355"/>
    <cellStyle name="常规 19" xfId="356"/>
    <cellStyle name="数量 3" xfId="357"/>
    <cellStyle name="标题 1 2 2 2" xfId="358"/>
    <cellStyle name="Month" xfId="359"/>
    <cellStyle name="注释 4 4 2" xfId="360"/>
    <cellStyle name="常规 24 2" xfId="361"/>
    <cellStyle name="常规 19 2" xfId="362"/>
    <cellStyle name="标题 3 6" xfId="363"/>
    <cellStyle name="Month 2" xfId="364"/>
    <cellStyle name="百分比 10" xfId="365"/>
    <cellStyle name="PSHeading 2" xfId="366"/>
    <cellStyle name="no dec" xfId="367"/>
    <cellStyle name="no dec 2" xfId="368"/>
    <cellStyle name="no dec 2 2" xfId="369"/>
    <cellStyle name="no dec 3" xfId="370"/>
    <cellStyle name="Normal" xfId="371"/>
    <cellStyle name="Normal - Style1" xfId="372"/>
    <cellStyle name="汇总 7 4" xfId="373"/>
    <cellStyle name="Normal_!!!GO" xfId="374"/>
    <cellStyle name="PSInt" xfId="375"/>
    <cellStyle name="per.style" xfId="376"/>
    <cellStyle name="标题 2 2 2 2" xfId="377"/>
    <cellStyle name="Percent [2]" xfId="378"/>
    <cellStyle name="部门 2 3" xfId="379"/>
    <cellStyle name="Percent_!!!GO" xfId="380"/>
    <cellStyle name="标题 5" xfId="381"/>
    <cellStyle name="百分比 8" xfId="382"/>
    <cellStyle name="Pourcentage_pldt" xfId="383"/>
    <cellStyle name="编号 2 2" xfId="384"/>
    <cellStyle name="PSDate" xfId="385"/>
    <cellStyle name="检查单元格 2 2 2" xfId="386"/>
    <cellStyle name="常规 21" xfId="387"/>
    <cellStyle name="常规 16" xfId="388"/>
    <cellStyle name="千位分隔 5 2 2" xfId="389"/>
    <cellStyle name="标题 4 4 2 2" xfId="390"/>
    <cellStyle name="PSDec" xfId="391"/>
    <cellStyle name="PSHeading" xfId="392"/>
    <cellStyle name="PSHeading 3" xfId="393"/>
    <cellStyle name="PSSpacer" xfId="394"/>
    <cellStyle name="RowLevel_0" xfId="395"/>
    <cellStyle name="sstot" xfId="396"/>
    <cellStyle name="Standard_AREAS" xfId="397"/>
    <cellStyle name="t" xfId="398"/>
    <cellStyle name="常规 2 3 4" xfId="399"/>
    <cellStyle name="t_HVAC Equipment (3)" xfId="400"/>
    <cellStyle name="解释性文本 7" xfId="401"/>
    <cellStyle name="差 4" xfId="402"/>
    <cellStyle name="百分比 2" xfId="403"/>
    <cellStyle name="百分比 2 10" xfId="404"/>
    <cellStyle name="百分比 2 11" xfId="405"/>
    <cellStyle name="千位分隔 3" xfId="406"/>
    <cellStyle name="标题 4 2" xfId="407"/>
    <cellStyle name="百分比 2 12" xfId="408"/>
    <cellStyle name="差_0605石屏 2 2" xfId="409"/>
    <cellStyle name="千位分隔 4" xfId="410"/>
    <cellStyle name="标题 4 3" xfId="411"/>
    <cellStyle name="百分比 2 13" xfId="412"/>
    <cellStyle name="差 4 2" xfId="413"/>
    <cellStyle name="标题 10" xfId="414"/>
    <cellStyle name="百分比 2 2" xfId="415"/>
    <cellStyle name="百分比 2 2 3" xfId="416"/>
    <cellStyle name="百分比 2 2 3 2" xfId="417"/>
    <cellStyle name="百分比 2 2 4" xfId="418"/>
    <cellStyle name="差 4 3" xfId="419"/>
    <cellStyle name="百分比 2 3" xfId="420"/>
    <cellStyle name="常规 2 14" xfId="421"/>
    <cellStyle name="百分比 2 3 2" xfId="422"/>
    <cellStyle name="百分比 2 3 2 2" xfId="423"/>
    <cellStyle name="常规 2 15" xfId="424"/>
    <cellStyle name="差_2008年地州对账表(国库资金） 2" xfId="425"/>
    <cellStyle name="百分比 2 3 3" xfId="426"/>
    <cellStyle name="差_2008年地州对账表(国库资金） 3" xfId="427"/>
    <cellStyle name="百分比 2 3 4" xfId="428"/>
    <cellStyle name="差 4 4" xfId="429"/>
    <cellStyle name="百分比 2 4" xfId="430"/>
    <cellStyle name="百分比 2 5" xfId="431"/>
    <cellStyle name="百分比 2 6" xfId="432"/>
    <cellStyle name="常规 15 2" xfId="433"/>
    <cellStyle name="标题 2 2 2" xfId="434"/>
    <cellStyle name="百分比 2 7" xfId="435"/>
    <cellStyle name="标题 2 2 3" xfId="436"/>
    <cellStyle name="百分比 2 8" xfId="437"/>
    <cellStyle name="差 5" xfId="438"/>
    <cellStyle name="百分比 3" xfId="439"/>
    <cellStyle name="标题1 2 3" xfId="440"/>
    <cellStyle name="差 5 2" xfId="441"/>
    <cellStyle name="百分比 3 2" xfId="442"/>
    <cellStyle name="标题1 2 4" xfId="443"/>
    <cellStyle name="差 5 3" xfId="444"/>
    <cellStyle name="百分比 3 3" xfId="445"/>
    <cellStyle name="标题 1 2" xfId="446"/>
    <cellStyle name="常规 2 2 6" xfId="447"/>
    <cellStyle name="百分比 4 2" xfId="448"/>
    <cellStyle name="标题 5 2" xfId="449"/>
    <cellStyle name="百分比 8 2" xfId="450"/>
    <cellStyle name="标题 6" xfId="451"/>
    <cellStyle name="百分比 9" xfId="452"/>
    <cellStyle name="标题1 4" xfId="453"/>
    <cellStyle name="标题 5 2 2" xfId="454"/>
    <cellStyle name="捠壿_Region Orders (2)" xfId="455"/>
    <cellStyle name="编号 2" xfId="456"/>
    <cellStyle name="标题1 2" xfId="457"/>
    <cellStyle name="编号 2 3" xfId="458"/>
    <cellStyle name="标题1 3" xfId="459"/>
    <cellStyle name="编号 2 4" xfId="460"/>
    <cellStyle name="编号 3" xfId="461"/>
    <cellStyle name="常规 16 2" xfId="462"/>
    <cellStyle name="常规 10" xfId="463"/>
    <cellStyle name="编号 4" xfId="464"/>
    <cellStyle name="常规 11" xfId="465"/>
    <cellStyle name="标题 2 3 2" xfId="466"/>
    <cellStyle name="编号 5" xfId="467"/>
    <cellStyle name="标题 1 2 2" xfId="468"/>
    <cellStyle name="标题 1 2 3" xfId="469"/>
    <cellStyle name="标题 1 2 4" xfId="470"/>
    <cellStyle name="差_0605石屏 3" xfId="471"/>
    <cellStyle name="标题 1 3 2" xfId="472"/>
    <cellStyle name="标题 5 3" xfId="473"/>
    <cellStyle name="标题 1 3 2 2" xfId="474"/>
    <cellStyle name="标题 1 3 3" xfId="475"/>
    <cellStyle name="标题 1 3 4" xfId="476"/>
    <cellStyle name="标题 1 4" xfId="477"/>
    <cellStyle name="标题 1 4 4" xfId="478"/>
    <cellStyle name="标题 1 5 3" xfId="479"/>
    <cellStyle name="注释 4 2 2" xfId="480"/>
    <cellStyle name="常规 17 2" xfId="481"/>
    <cellStyle name="标题 1 6" xfId="482"/>
    <cellStyle name="标题 2 4 2" xfId="483"/>
    <cellStyle name="标题 1 7" xfId="484"/>
    <cellStyle name="常规 11 2" xfId="485"/>
    <cellStyle name="标题 2 3 2 2" xfId="486"/>
    <cellStyle name="标题 2 4" xfId="487"/>
    <cellStyle name="标题 2 4 2 2" xfId="488"/>
    <cellStyle name="好 5 2" xfId="489"/>
    <cellStyle name="标题 3 2 2 2" xfId="490"/>
    <cellStyle name="标题 2 4 3" xfId="491"/>
    <cellStyle name="标题 2 4 4" xfId="492"/>
    <cellStyle name="标题 2 5" xfId="493"/>
    <cellStyle name="标题 2 7" xfId="494"/>
    <cellStyle name="标题 2 5 2" xfId="495"/>
    <cellStyle name="标题 2 5 3" xfId="496"/>
    <cellStyle name="注释 4 3 2" xfId="497"/>
    <cellStyle name="常规 23 2" xfId="498"/>
    <cellStyle name="常规 18 2" xfId="499"/>
    <cellStyle name="标题 2 6" xfId="500"/>
    <cellStyle name="标题 3 2" xfId="501"/>
    <cellStyle name="好 5" xfId="502"/>
    <cellStyle name="标题 3 2 2" xfId="503"/>
    <cellStyle name="好 6" xfId="504"/>
    <cellStyle name="标题 3 2 3" xfId="505"/>
    <cellStyle name="好 7" xfId="506"/>
    <cellStyle name="标题 3 2 4" xfId="507"/>
    <cellStyle name="标题 3 4 3" xfId="508"/>
    <cellStyle name="标题 3 3 2 2" xfId="509"/>
    <cellStyle name="标题 3 3 3" xfId="510"/>
    <cellStyle name="标题 3 3 4" xfId="511"/>
    <cellStyle name="标题 3 4" xfId="512"/>
    <cellStyle name="标题 3 4 2" xfId="513"/>
    <cellStyle name="千位分隔 5 3" xfId="514"/>
    <cellStyle name="标题 4 4 3" xfId="515"/>
    <cellStyle name="标题 3 4 2 2" xfId="516"/>
    <cellStyle name="标题 3 4 4" xfId="517"/>
    <cellStyle name="标题 3 5" xfId="518"/>
    <cellStyle name="标题 3 5 2" xfId="519"/>
    <cellStyle name="标题 3 5 3" xfId="520"/>
    <cellStyle name="注释 4 4 3" xfId="521"/>
    <cellStyle name="常规 19 3" xfId="522"/>
    <cellStyle name="标题 3 7" xfId="523"/>
    <cellStyle name="千位分隔 3 2 2" xfId="524"/>
    <cellStyle name="标题 4 2 2 2" xfId="525"/>
    <cellStyle name="千位分隔 3 3" xfId="526"/>
    <cellStyle name="标题 4 2 3" xfId="527"/>
    <cellStyle name="千位分隔 4 2" xfId="528"/>
    <cellStyle name="标题 4 3 2" xfId="529"/>
    <cellStyle name="千位分隔 4 2 2" xfId="530"/>
    <cellStyle name="标题 4 3 2 2" xfId="531"/>
    <cellStyle name="千位分隔 4 3" xfId="532"/>
    <cellStyle name="标题 4 3 3" xfId="533"/>
    <cellStyle name="千位分隔 5 2" xfId="534"/>
    <cellStyle name="标题 4 4 2" xfId="535"/>
    <cellStyle name="千位分隔 5 4" xfId="536"/>
    <cellStyle name="标题 4 4 4" xfId="537"/>
    <cellStyle name="千位分隔 6" xfId="538"/>
    <cellStyle name="标题 4 5" xfId="539"/>
    <cellStyle name="差_1110洱源" xfId="540"/>
    <cellStyle name="千位分隔 7" xfId="541"/>
    <cellStyle name="标题 4 6" xfId="542"/>
    <cellStyle name="标题 6 2" xfId="543"/>
    <cellStyle name="标题 6 4" xfId="544"/>
    <cellStyle name="标题 7" xfId="545"/>
    <cellStyle name="常规 2 11" xfId="546"/>
    <cellStyle name="标题 7 2" xfId="547"/>
    <cellStyle name="标题 7 2 2" xfId="548"/>
    <cellStyle name="常规 2 12" xfId="549"/>
    <cellStyle name="标题 7 3" xfId="550"/>
    <cellStyle name="常规 2 13" xfId="551"/>
    <cellStyle name="标题 7 4" xfId="552"/>
    <cellStyle name="常规 10 2" xfId="553"/>
    <cellStyle name="标题 8" xfId="554"/>
    <cellStyle name="常规 10 2 2" xfId="555"/>
    <cellStyle name="常规 2 7" xfId="556"/>
    <cellStyle name="标题 8 2" xfId="557"/>
    <cellStyle name="输入 2" xfId="558"/>
    <cellStyle name="常规 2 8" xfId="559"/>
    <cellStyle name="标题 8 3" xfId="560"/>
    <cellStyle name="常规 10 3" xfId="561"/>
    <cellStyle name="标题 9" xfId="562"/>
    <cellStyle name="标题1" xfId="563"/>
    <cellStyle name="标题1 2 2" xfId="564"/>
    <cellStyle name="标题1 5" xfId="565"/>
    <cellStyle name="表标题" xfId="566"/>
    <cellStyle name="表标题 2" xfId="567"/>
    <cellStyle name="部门" xfId="568"/>
    <cellStyle name="常规 10 41" xfId="569"/>
    <cellStyle name="部门 2" xfId="570"/>
    <cellStyle name="部门 3" xfId="571"/>
    <cellStyle name="部门 5" xfId="572"/>
    <cellStyle name="解释性文本 5" xfId="573"/>
    <cellStyle name="计算 5 3 4" xfId="574"/>
    <cellStyle name="差 2" xfId="575"/>
    <cellStyle name="解释性文本 5 2" xfId="576"/>
    <cellStyle name="差 2 2" xfId="577"/>
    <cellStyle name="解释性文本 6" xfId="578"/>
    <cellStyle name="差 3" xfId="579"/>
    <cellStyle name="注释 5 6" xfId="580"/>
    <cellStyle name="差_0605石屏县" xfId="581"/>
    <cellStyle name="差 3 2 2" xfId="582"/>
    <cellStyle name="差 3 3" xfId="583"/>
    <cellStyle name="差_0502通海县" xfId="584"/>
    <cellStyle name="差_0502通海县 2" xfId="585"/>
    <cellStyle name="差_0605石屏县 2" xfId="586"/>
    <cellStyle name="差_0605石屏县 2 2" xfId="587"/>
    <cellStyle name="差_0605石屏县 3" xfId="588"/>
    <cellStyle name="差_1110洱源 2" xfId="589"/>
    <cellStyle name="差_1110洱源 3" xfId="590"/>
    <cellStyle name="差_11大理" xfId="591"/>
    <cellStyle name="差_11大理 3" xfId="592"/>
    <cellStyle name="差_2007年地州资金往来对账表" xfId="593"/>
    <cellStyle name="差_2007年地州资金往来对账表 2" xfId="594"/>
    <cellStyle name="差_2007年地州资金往来对账表 2 2" xfId="595"/>
    <cellStyle name="差_2007年地州资金往来对账表 3" xfId="596"/>
    <cellStyle name="常规 28" xfId="597"/>
    <cellStyle name="差_2008年地州对账表(国库资金）" xfId="598"/>
    <cellStyle name="适中 3" xfId="599"/>
    <cellStyle name="差_2008年地州对账表(国库资金） 2 2" xfId="600"/>
    <cellStyle name="差_M01-1" xfId="601"/>
    <cellStyle name="昗弨_Pacific Region P&amp;L" xfId="602"/>
    <cellStyle name="差_M01-1 2" xfId="603"/>
    <cellStyle name="常规 11 3" xfId="604"/>
    <cellStyle name="差_M01-1 2 2" xfId="605"/>
    <cellStyle name="差_M01-1 3" xfId="606"/>
    <cellStyle name="常规 11 3 2" xfId="607"/>
    <cellStyle name="好 4 4" xfId="608"/>
    <cellStyle name="常规 14" xfId="609"/>
    <cellStyle name="常规 20" xfId="610"/>
    <cellStyle name="常规 15" xfId="611"/>
    <cellStyle name="注释 4 2" xfId="612"/>
    <cellStyle name="常规 22" xfId="613"/>
    <cellStyle name="常规 17" xfId="614"/>
    <cellStyle name="注释 4 3" xfId="615"/>
    <cellStyle name="常规 23" xfId="616"/>
    <cellStyle name="常规 18" xfId="617"/>
    <cellStyle name="常规 19 2 2" xfId="618"/>
    <cellStyle name="常规 2" xfId="619"/>
    <cellStyle name="常规 2 15 2" xfId="620"/>
    <cellStyle name="常规 2 16" xfId="621"/>
    <cellStyle name="常规 2 17" xfId="622"/>
    <cellStyle name="常规 2 2" xfId="623"/>
    <cellStyle name="常规 2 2 11" xfId="624"/>
    <cellStyle name="常规 2 2 11 2" xfId="625"/>
    <cellStyle name="常规 2 2 11 2 2" xfId="626"/>
    <cellStyle name="常规 2 2 11 3" xfId="627"/>
    <cellStyle name="输出 2 3 4" xfId="628"/>
    <cellStyle name="常规 2 2 2" xfId="629"/>
    <cellStyle name="常规 2 2 2 2 2" xfId="630"/>
    <cellStyle name="常规 2 2 2 3" xfId="631"/>
    <cellStyle name="常规 2 2 3" xfId="632"/>
    <cellStyle name="常规 2 2 3 2" xfId="633"/>
    <cellStyle name="常规 2 2 3 3" xfId="634"/>
    <cellStyle name="常规 2 2 4" xfId="635"/>
    <cellStyle name="常规 2 2 5" xfId="636"/>
    <cellStyle name="常规 2 2 5 2" xfId="637"/>
    <cellStyle name="常规 2 2 6 2" xfId="638"/>
    <cellStyle name="常规 2 2 7" xfId="639"/>
    <cellStyle name="常规 2 3" xfId="640"/>
    <cellStyle name="输出 2 4 4" xfId="641"/>
    <cellStyle name="常规 2 3 2" xfId="642"/>
    <cellStyle name="常规 2 3 2 2" xfId="643"/>
    <cellStyle name="常规 2 3 2 2 2" xfId="644"/>
    <cellStyle name="常规 2 3 2 3" xfId="645"/>
    <cellStyle name="常规 2 3 2 4" xfId="646"/>
    <cellStyle name="常规 2 3 3" xfId="647"/>
    <cellStyle name="常规 2 3 3 2" xfId="648"/>
    <cellStyle name="常规 2 3 3 3" xfId="649"/>
    <cellStyle name="常规 2 3 5" xfId="650"/>
    <cellStyle name="常规 2 4" xfId="651"/>
    <cellStyle name="常规 2 4 2" xfId="652"/>
    <cellStyle name="常规 2 4 2 2" xfId="653"/>
    <cellStyle name="输出 2 2 2" xfId="654"/>
    <cellStyle name="常规 2 4 2 3" xfId="655"/>
    <cellStyle name="输出 2 2 3" xfId="656"/>
    <cellStyle name="常规 2 4 2 4" xfId="657"/>
    <cellStyle name="常规 2 4 3" xfId="658"/>
    <cellStyle name="常规 2 4 4" xfId="659"/>
    <cellStyle name="常规 2 4 5" xfId="660"/>
    <cellStyle name="常规 2 5" xfId="661"/>
    <cellStyle name="常规 2 5 2" xfId="662"/>
    <cellStyle name="检查单元格 6" xfId="663"/>
    <cellStyle name="常规 2 5 2 2" xfId="664"/>
    <cellStyle name="常规 2 5 3" xfId="665"/>
    <cellStyle name="常规 2 5 4" xfId="666"/>
    <cellStyle name="常规 2 6" xfId="667"/>
    <cellStyle name="常规 2 6 2" xfId="668"/>
    <cellStyle name="常规 2 6 2 2" xfId="669"/>
    <cellStyle name="常规 2 6 3" xfId="670"/>
    <cellStyle name="常规 2 6 4" xfId="671"/>
    <cellStyle name="常规 2 7 3" xfId="672"/>
    <cellStyle name="输入 2 2" xfId="673"/>
    <cellStyle name="常规 2 8 2" xfId="674"/>
    <cellStyle name="输入 3" xfId="675"/>
    <cellStyle name="常规 2 9" xfId="676"/>
    <cellStyle name="输入 3 2" xfId="677"/>
    <cellStyle name="常规 2 9 2" xfId="678"/>
    <cellStyle name="输入 3 3" xfId="679"/>
    <cellStyle name="常规 2 9 3" xfId="680"/>
    <cellStyle name="注释 4 5" xfId="681"/>
    <cellStyle name="常规 30" xfId="682"/>
    <cellStyle name="常规 25" xfId="683"/>
    <cellStyle name="常规 25 2" xfId="684"/>
    <cellStyle name="注释 4 6" xfId="685"/>
    <cellStyle name="常规 26" xfId="686"/>
    <cellStyle name="注释 4 7" xfId="687"/>
    <cellStyle name="常规 27" xfId="688"/>
    <cellStyle name="常规 29" xfId="689"/>
    <cellStyle name="输出 4 2" xfId="690"/>
    <cellStyle name="常规 3" xfId="691"/>
    <cellStyle name="输出 4 2 2" xfId="692"/>
    <cellStyle name="常规 3 2" xfId="693"/>
    <cellStyle name="输出 4 2 2 2" xfId="694"/>
    <cellStyle name="输出 3 3 4" xfId="695"/>
    <cellStyle name="常规 3 2 2" xfId="696"/>
    <cellStyle name="常规 3 2 2 2" xfId="697"/>
    <cellStyle name="输出 4 2 2 4" xfId="698"/>
    <cellStyle name="常规 3 2 4" xfId="699"/>
    <cellStyle name="输出 4 2 3" xfId="700"/>
    <cellStyle name="常规 3 3" xfId="701"/>
    <cellStyle name="输出 3 4 4" xfId="702"/>
    <cellStyle name="常规 3 3 2" xfId="703"/>
    <cellStyle name="常规 3 3 2 2" xfId="704"/>
    <cellStyle name="常规 3 3 3" xfId="705"/>
    <cellStyle name="常规 3 3 4" xfId="706"/>
    <cellStyle name="输出 4 2 4" xfId="707"/>
    <cellStyle name="常规 3 4" xfId="708"/>
    <cellStyle name="常规 3 4 2" xfId="709"/>
    <cellStyle name="输出 4 2 5" xfId="710"/>
    <cellStyle name="常规 3 5" xfId="711"/>
    <cellStyle name="常规 3 6" xfId="712"/>
    <cellStyle name="常规 3 7" xfId="713"/>
    <cellStyle name="常规 3_Book1" xfId="714"/>
    <cellStyle name="输出 4 3" xfId="715"/>
    <cellStyle name="常规 4" xfId="716"/>
    <cellStyle name="输出 4 3 2" xfId="717"/>
    <cellStyle name="常规 4 2" xfId="718"/>
    <cellStyle name="输出 4 3 4" xfId="719"/>
    <cellStyle name="常规 4 4" xfId="720"/>
    <cellStyle name="常规 4 2 2" xfId="721"/>
    <cellStyle name="常规 6 4" xfId="722"/>
    <cellStyle name="常规 4 2 2 2" xfId="723"/>
    <cellStyle name="常规 4 5" xfId="724"/>
    <cellStyle name="常规 4 2 3" xfId="725"/>
    <cellStyle name="常规 4 6" xfId="726"/>
    <cellStyle name="常规 4 2 4" xfId="727"/>
    <cellStyle name="输出 4 3 3" xfId="728"/>
    <cellStyle name="常规 4 3" xfId="729"/>
    <cellStyle name="输出 4 4 4" xfId="730"/>
    <cellStyle name="常规 5 4" xfId="731"/>
    <cellStyle name="常规 4 3 2" xfId="732"/>
    <cellStyle name="常规 4 3 2 2" xfId="733"/>
    <cellStyle name="常规 5 5" xfId="734"/>
    <cellStyle name="常规 4 3 3" xfId="735"/>
    <cellStyle name="常规 4 3 4" xfId="736"/>
    <cellStyle name="常规 4 7" xfId="737"/>
    <cellStyle name="输出 4 4" xfId="738"/>
    <cellStyle name="常规 5" xfId="739"/>
    <cellStyle name="输出 4 4 2" xfId="740"/>
    <cellStyle name="常规 5 2" xfId="741"/>
    <cellStyle name="输出 5 3 4" xfId="742"/>
    <cellStyle name="常规 5 2 2" xfId="743"/>
    <cellStyle name="常规 5 2 3" xfId="744"/>
    <cellStyle name="常规 5 2 4" xfId="745"/>
    <cellStyle name="输出 4 4 3" xfId="746"/>
    <cellStyle name="常规 5 3" xfId="747"/>
    <cellStyle name="常规 5 3 2" xfId="748"/>
    <cellStyle name="输出 4 5" xfId="749"/>
    <cellStyle name="常规 6" xfId="750"/>
    <cellStyle name="常规 6 2" xfId="751"/>
    <cellStyle name="常规 6 2 2" xfId="752"/>
    <cellStyle name="常规 6 3" xfId="753"/>
    <cellStyle name="常规 6 3 2" xfId="754"/>
    <cellStyle name="输出 4 6" xfId="755"/>
    <cellStyle name="常规 7" xfId="756"/>
    <cellStyle name="常规 7 2" xfId="757"/>
    <cellStyle name="常规 7 2 2" xfId="758"/>
    <cellStyle name="常规 7 3" xfId="759"/>
    <cellStyle name="输出 4 7" xfId="760"/>
    <cellStyle name="常规 8" xfId="761"/>
    <cellStyle name="链接单元格 7" xfId="762"/>
    <cellStyle name="常规 8 2" xfId="763"/>
    <cellStyle name="常规 8 3" xfId="764"/>
    <cellStyle name="常规 8 4" xfId="765"/>
    <cellStyle name="常规 9" xfId="766"/>
    <cellStyle name="注释 7" xfId="767"/>
    <cellStyle name="常规 9 2 2" xfId="768"/>
    <cellStyle name="注释 8" xfId="769"/>
    <cellStyle name="常规 9 2 3" xfId="770"/>
    <cellStyle name="常规 9 2 4" xfId="771"/>
    <cellStyle name="常规 9 2 5" xfId="772"/>
    <cellStyle name="常规 9 3" xfId="773"/>
    <cellStyle name="常规 9 4" xfId="774"/>
    <cellStyle name="常规 9 5" xfId="775"/>
    <cellStyle name="常规 9 6" xfId="776"/>
    <cellStyle name="常规 9 7" xfId="777"/>
    <cellStyle name="常规 94" xfId="778"/>
    <cellStyle name="常规 95" xfId="779"/>
    <cellStyle name="常规_2004年基金预算(二稿)" xfId="780"/>
    <cellStyle name="常规_2007年云南省向人大报送政府收支预算表格式编制过程表" xfId="781"/>
    <cellStyle name="常规_2007年云南省向人大报送政府收支预算表格式编制过程表 2" xfId="782"/>
    <cellStyle name="计算 2 3" xfId="783"/>
    <cellStyle name="常规_2007年云南省向人大报送政府收支预算表格式编制过程表 2 2" xfId="784"/>
    <cellStyle name="数量 4" xfId="785"/>
    <cellStyle name="计算 2 3 2" xfId="786"/>
    <cellStyle name="常规_2007年云南省向人大报送政府收支预算表格式编制过程表 2 2 2" xfId="787"/>
    <cellStyle name="常规_exceltmp1" xfId="788"/>
    <cellStyle name="超级链接 2" xfId="789"/>
    <cellStyle name="超级链接 2 2" xfId="790"/>
    <cellStyle name="超级链接 3" xfId="791"/>
    <cellStyle name="超链接 2" xfId="792"/>
    <cellStyle name="输出 5 6" xfId="793"/>
    <cellStyle name="超链接 2 2" xfId="794"/>
    <cellStyle name="超链接 2 2 2" xfId="795"/>
    <cellStyle name="超链接 3" xfId="796"/>
    <cellStyle name="超链接 3 2" xfId="797"/>
    <cellStyle name="超链接 4" xfId="798"/>
    <cellStyle name="超链接 4 2" xfId="799"/>
    <cellStyle name="超链接 5" xfId="800"/>
    <cellStyle name="分级显示行_1_Book1" xfId="801"/>
    <cellStyle name="好 2" xfId="802"/>
    <cellStyle name="好 2 2" xfId="803"/>
    <cellStyle name="好 2 2 2" xfId="804"/>
    <cellStyle name="好 3" xfId="805"/>
    <cellStyle name="好 3 2" xfId="806"/>
    <cellStyle name="好 4" xfId="807"/>
    <cellStyle name="好 4 2 2" xfId="808"/>
    <cellStyle name="好 5 3" xfId="809"/>
    <cellStyle name="好 8" xfId="810"/>
    <cellStyle name="好_0502通海县" xfId="811"/>
    <cellStyle name="好_0502通海县 2" xfId="812"/>
    <cellStyle name="好_0502通海县 2 2" xfId="813"/>
    <cellStyle name="好_0502通海县 3" xfId="814"/>
    <cellStyle name="好_0605石屏" xfId="815"/>
    <cellStyle name="千位分隔 4 6 3" xfId="816"/>
    <cellStyle name="好_0605石屏 2" xfId="817"/>
    <cellStyle name="注释 3 2 2 4" xfId="818"/>
    <cellStyle name="千位分隔 4 6 3 2" xfId="819"/>
    <cellStyle name="好_0605石屏 2 2" xfId="820"/>
    <cellStyle name="千位分隔 4 6 4" xfId="821"/>
    <cellStyle name="好_0605石屏 3" xfId="822"/>
    <cellStyle name="输入 2 3 3" xfId="823"/>
    <cellStyle name="好_0605石屏县" xfId="824"/>
    <cellStyle name="好_0605石屏县 2" xfId="825"/>
    <cellStyle name="好_0605石屏县 3" xfId="826"/>
    <cellStyle name="汇总 3 4 3" xfId="827"/>
    <cellStyle name="好_1110洱源" xfId="828"/>
    <cellStyle name="解释性文本 4 3" xfId="829"/>
    <cellStyle name="好_1110洱源 2" xfId="830"/>
    <cellStyle name="好_1110洱源 2 2" xfId="831"/>
    <cellStyle name="解释性文本 4 4" xfId="832"/>
    <cellStyle name="好_1110洱源 3" xfId="833"/>
    <cellStyle name="好_11大理" xfId="834"/>
    <cellStyle name="好_11大理 2" xfId="835"/>
    <cellStyle name="好_11大理 2 2" xfId="836"/>
    <cellStyle name="好_11大理 3" xfId="837"/>
    <cellStyle name="好_2007年地州资金往来对账表" xfId="838"/>
    <cellStyle name="好_2007年地州资金往来对账表 2" xfId="839"/>
    <cellStyle name="好_2007年地州资金往来对账表 2 2" xfId="840"/>
    <cellStyle name="好_2007年地州资金往来对账表 3" xfId="841"/>
    <cellStyle name="千位分隔[0] 3" xfId="842"/>
    <cellStyle name="好_2008年地州对账表(国库资金）" xfId="843"/>
    <cellStyle name="输入 3 4" xfId="844"/>
    <cellStyle name="好_2008年地州对账表(国库资金） 2" xfId="845"/>
    <cellStyle name="输入 3 4 2" xfId="846"/>
    <cellStyle name="商品名称 2 3" xfId="847"/>
    <cellStyle name="好_2008年地州对账表(国库资金） 2 2" xfId="848"/>
    <cellStyle name="输入 3 5" xfId="849"/>
    <cellStyle name="好_2008年地州对账表(国库资金） 3" xfId="850"/>
    <cellStyle name="好_Book1" xfId="851"/>
    <cellStyle name="好_Book1 2" xfId="852"/>
    <cellStyle name="好_M01-1" xfId="853"/>
    <cellStyle name="好_M01-1 2" xfId="854"/>
    <cellStyle name="好_M01-1 2 2" xfId="855"/>
    <cellStyle name="后继超级链接" xfId="856"/>
    <cellStyle name="后继超级链接 2" xfId="857"/>
    <cellStyle name="后继超级链接 2 2" xfId="858"/>
    <cellStyle name="后继超级链接 3" xfId="859"/>
    <cellStyle name="汇总 2 2" xfId="860"/>
    <cellStyle name="汇总 2 2 2" xfId="861"/>
    <cellStyle name="汇总 8" xfId="862"/>
    <cellStyle name="汇总 2 2 2 2" xfId="863"/>
    <cellStyle name="汇总 2 2 2 3" xfId="864"/>
    <cellStyle name="汇总 2 2 2 4" xfId="865"/>
    <cellStyle name="警告文本 2 2 2" xfId="866"/>
    <cellStyle name="汇总 2 2 3" xfId="867"/>
    <cellStyle name="汇总 2 2 4" xfId="868"/>
    <cellStyle name="汇总 2 2 5" xfId="869"/>
    <cellStyle name="汇总 2 3" xfId="870"/>
    <cellStyle name="汇总 2 3 2" xfId="871"/>
    <cellStyle name="汇总 2 3 3" xfId="872"/>
    <cellStyle name="汇总 2 3 4" xfId="873"/>
    <cellStyle name="汇总 2 4" xfId="874"/>
    <cellStyle name="汇总 2 4 2" xfId="875"/>
    <cellStyle name="汇总 2 4 3" xfId="876"/>
    <cellStyle name="汇总 2 5" xfId="877"/>
    <cellStyle name="汇总 2 6" xfId="878"/>
    <cellStyle name="汇总 2 7" xfId="879"/>
    <cellStyle name="汇总 3" xfId="880"/>
    <cellStyle name="汇总 3 2" xfId="881"/>
    <cellStyle name="汇总 3 2 2" xfId="882"/>
    <cellStyle name="汇总 3 2 2 2" xfId="883"/>
    <cellStyle name="汇总 3 2 2 3" xfId="884"/>
    <cellStyle name="警告文本 3 2 2" xfId="885"/>
    <cellStyle name="汇总 3 2 3" xfId="886"/>
    <cellStyle name="汇总 3 2 4" xfId="887"/>
    <cellStyle name="汇总 3 2 5" xfId="888"/>
    <cellStyle name="汇总 3 3" xfId="889"/>
    <cellStyle name="汇总 3 3 2" xfId="890"/>
    <cellStyle name="汇总 3 4" xfId="891"/>
    <cellStyle name="汇总 3 4 2" xfId="892"/>
    <cellStyle name="汇总 3 4 4" xfId="893"/>
    <cellStyle name="汇总 3 5" xfId="894"/>
    <cellStyle name="汇总 3 6" xfId="895"/>
    <cellStyle name="汇总 3 7" xfId="896"/>
    <cellStyle name="汇总 4" xfId="897"/>
    <cellStyle name="汇总 4 2" xfId="898"/>
    <cellStyle name="汇总 4 2 2" xfId="899"/>
    <cellStyle name="汇总 4 2 2 2" xfId="900"/>
    <cellStyle name="汇总 4 2 2 3" xfId="901"/>
    <cellStyle name="汇总 4 2 2 4" xfId="902"/>
    <cellStyle name="警告文本 4 2 2" xfId="903"/>
    <cellStyle name="汇总 4 2 3" xfId="904"/>
    <cellStyle name="汇总 4 2 4" xfId="905"/>
    <cellStyle name="汇总 4 2 5" xfId="906"/>
    <cellStyle name="汇总 4 3" xfId="907"/>
    <cellStyle name="汇总 4 3 2" xfId="908"/>
    <cellStyle name="汇总 4 3 3" xfId="909"/>
    <cellStyle name="汇总 4 3 4" xfId="910"/>
    <cellStyle name="汇总 4 4" xfId="911"/>
    <cellStyle name="汇总 4 4 2" xfId="912"/>
    <cellStyle name="汇总 4 4 3" xfId="913"/>
    <cellStyle name="汇总 4 5" xfId="914"/>
    <cellStyle name="汇总 4 6" xfId="915"/>
    <cellStyle name="汇总 4 7" xfId="916"/>
    <cellStyle name="汇总 5" xfId="917"/>
    <cellStyle name="汇总 5 2" xfId="918"/>
    <cellStyle name="汇总 5 2 2" xfId="919"/>
    <cellStyle name="汇总 5 2 3" xfId="920"/>
    <cellStyle name="汇总 5 2 4" xfId="921"/>
    <cellStyle name="汇总 5 3" xfId="922"/>
    <cellStyle name="汇总 5 3 2" xfId="923"/>
    <cellStyle name="汇总 5 3 3" xfId="924"/>
    <cellStyle name="汇总 5 3 4" xfId="925"/>
    <cellStyle name="千分位_97-917" xfId="926"/>
    <cellStyle name="汇总 5 4" xfId="927"/>
    <cellStyle name="汇总 5 5" xfId="928"/>
    <cellStyle name="汇总 5 6" xfId="929"/>
    <cellStyle name="汇总 6" xfId="930"/>
    <cellStyle name="汇总 6 2" xfId="931"/>
    <cellStyle name="汇总 6 3" xfId="932"/>
    <cellStyle name="汇总 6 4" xfId="933"/>
    <cellStyle name="汇总 7" xfId="934"/>
    <cellStyle name="汇总 7 2" xfId="935"/>
    <cellStyle name="汇总 7 3" xfId="936"/>
    <cellStyle name="汇总 8 2" xfId="937"/>
    <cellStyle name="汇总 8 3" xfId="938"/>
    <cellStyle name="汇总 8 4" xfId="939"/>
    <cellStyle name="计算 2" xfId="940"/>
    <cellStyle name="计算 2 2" xfId="941"/>
    <cellStyle name="计算 2 2 2" xfId="942"/>
    <cellStyle name="计算 2 2 2 2" xfId="943"/>
    <cellStyle name="计算 2 2 2 3" xfId="944"/>
    <cellStyle name="计算 2 2 2 4" xfId="945"/>
    <cellStyle name="计算 2 2 3" xfId="946"/>
    <cellStyle name="计算 2 2 4" xfId="947"/>
    <cellStyle name="计算 2 2 5" xfId="948"/>
    <cellStyle name="计算 2 3 4" xfId="949"/>
    <cellStyle name="计算 2 4" xfId="950"/>
    <cellStyle name="计算 2 4 2" xfId="951"/>
    <cellStyle name="计算 2 4 3" xfId="952"/>
    <cellStyle name="计算 2 4 4" xfId="953"/>
    <cellStyle name="计算 2 5" xfId="954"/>
    <cellStyle name="计算 2 6" xfId="955"/>
    <cellStyle name="计算 2 7" xfId="956"/>
    <cellStyle name="计算 3" xfId="957"/>
    <cellStyle name="计算 3 2" xfId="958"/>
    <cellStyle name="计算 3 2 2" xfId="959"/>
    <cellStyle name="计算 3 2 2 2" xfId="960"/>
    <cellStyle name="计算 3 2 2 3" xfId="961"/>
    <cellStyle name="千位分隔 2 5 2" xfId="962"/>
    <cellStyle name="计算 3 2 2 4" xfId="963"/>
    <cellStyle name="计算 3 2 3" xfId="964"/>
    <cellStyle name="计算 3 2 4" xfId="965"/>
    <cellStyle name="计算 3 2 5" xfId="966"/>
    <cellStyle name="计算 3 3" xfId="967"/>
    <cellStyle name="计算 3 3 2" xfId="968"/>
    <cellStyle name="计算 3 3 3" xfId="969"/>
    <cellStyle name="计算 3 3 4" xfId="970"/>
    <cellStyle name="计算 3 4" xfId="971"/>
    <cellStyle name="计算 3 4 2" xfId="972"/>
    <cellStyle name="计算 3 4 3" xfId="973"/>
    <cellStyle name="计算 3 4 4" xfId="974"/>
    <cellStyle name="计算 3 5" xfId="975"/>
    <cellStyle name="计算 3 6" xfId="976"/>
    <cellStyle name="计算 3 7" xfId="977"/>
    <cellStyle name="计算 4" xfId="978"/>
    <cellStyle name="计算 4 2" xfId="979"/>
    <cellStyle name="计算 4 2 2" xfId="980"/>
    <cellStyle name="计算 4 2 2 2" xfId="981"/>
    <cellStyle name="计算 4 2 2 3" xfId="982"/>
    <cellStyle name="计算 4 2 2 4" xfId="983"/>
    <cellStyle name="计算 4 2 3" xfId="984"/>
    <cellStyle name="计算 4 2 4" xfId="985"/>
    <cellStyle name="计算 4 2 5" xfId="986"/>
    <cellStyle name="计算 4 3" xfId="987"/>
    <cellStyle name="计算 4 3 2" xfId="988"/>
    <cellStyle name="计算 4 3 3" xfId="989"/>
    <cellStyle name="计算 4 3 4" xfId="990"/>
    <cellStyle name="计算 4 4" xfId="991"/>
    <cellStyle name="计算 4 4 2" xfId="992"/>
    <cellStyle name="计算 4 4 3" xfId="993"/>
    <cellStyle name="计算 4 4 4" xfId="994"/>
    <cellStyle name="计算 4 5" xfId="995"/>
    <cellStyle name="计算 4 6" xfId="996"/>
    <cellStyle name="计算 4 7" xfId="997"/>
    <cellStyle name="计算 5" xfId="998"/>
    <cellStyle name="计算 5 2" xfId="999"/>
    <cellStyle name="计算 5 2 2" xfId="1000"/>
    <cellStyle name="计算 5 2 4" xfId="1001"/>
    <cellStyle name="计算 5 3" xfId="1002"/>
    <cellStyle name="解释性文本 3" xfId="1003"/>
    <cellStyle name="计算 5 3 2" xfId="1004"/>
    <cellStyle name="解释性文本 4" xfId="1005"/>
    <cellStyle name="计算 5 3 3" xfId="1006"/>
    <cellStyle name="计算 5 4" xfId="1007"/>
    <cellStyle name="计算 5 6" xfId="1008"/>
    <cellStyle name="计算 6" xfId="1009"/>
    <cellStyle name="计算 6 3" xfId="1010"/>
    <cellStyle name="计算 6 4" xfId="1011"/>
    <cellStyle name="计算 7" xfId="1012"/>
    <cellStyle name="计算 7 2" xfId="1013"/>
    <cellStyle name="计算 7 3" xfId="1014"/>
    <cellStyle name="计算 7 4" xfId="1015"/>
    <cellStyle name="计算 8" xfId="1016"/>
    <cellStyle name="计算 8 2" xfId="1017"/>
    <cellStyle name="计算 8 3" xfId="1018"/>
    <cellStyle name="计算 8 4" xfId="1019"/>
    <cellStyle name="检查单元格 2" xfId="1020"/>
    <cellStyle name="检查单元格 2 2" xfId="1021"/>
    <cellStyle name="检查单元格 2 3" xfId="1022"/>
    <cellStyle name="检查单元格 2 4" xfId="1023"/>
    <cellStyle name="检查单元格 3" xfId="1024"/>
    <cellStyle name="检查单元格 3 2" xfId="1025"/>
    <cellStyle name="检查单元格 3 2 2" xfId="1026"/>
    <cellStyle name="检查单元格 3 3" xfId="1027"/>
    <cellStyle name="检查单元格 3 4" xfId="1028"/>
    <cellStyle name="检查单元格 4" xfId="1029"/>
    <cellStyle name="检查单元格 4 2" xfId="1030"/>
    <cellStyle name="检查单元格 4 2 2" xfId="1031"/>
    <cellStyle name="检查单元格 4 3" xfId="1032"/>
    <cellStyle name="检查单元格 4 4" xfId="1033"/>
    <cellStyle name="检查单元格 5" xfId="1034"/>
    <cellStyle name="检查单元格 5 2" xfId="1035"/>
    <cellStyle name="检查单元格 5 3" xfId="1036"/>
    <cellStyle name="输出 3 2 2" xfId="1037"/>
    <cellStyle name="检查单元格 7" xfId="1038"/>
    <cellStyle name="输出 3 2 3" xfId="1039"/>
    <cellStyle name="检查单元格 8" xfId="1040"/>
    <cellStyle name="解释性文本 2" xfId="1041"/>
    <cellStyle name="解释性文本 2 2" xfId="1042"/>
    <cellStyle name="解释性文本 2 2 2" xfId="1043"/>
    <cellStyle name="解释性文本 2 3" xfId="1044"/>
    <cellStyle name="解释性文本 2 4" xfId="1045"/>
    <cellStyle name="解释性文本 3 2" xfId="1046"/>
    <cellStyle name="解释性文本 3 2 2" xfId="1047"/>
    <cellStyle name="解释性文本 3 3" xfId="1048"/>
    <cellStyle name="解释性文本 3 4" xfId="1049"/>
    <cellStyle name="解释性文本 4 2" xfId="1050"/>
    <cellStyle name="解释性文本 4 2 2" xfId="1051"/>
    <cellStyle name="借出原因" xfId="1052"/>
    <cellStyle name="借出原因 2" xfId="1053"/>
    <cellStyle name="输入 2 6" xfId="1054"/>
    <cellStyle name="借出原因 2 2" xfId="1055"/>
    <cellStyle name="输入 2 7" xfId="1056"/>
    <cellStyle name="借出原因 2 3" xfId="1057"/>
    <cellStyle name="借出原因 2 4" xfId="1058"/>
    <cellStyle name="借出原因 3" xfId="1059"/>
    <cellStyle name="借出原因 4" xfId="1060"/>
    <cellStyle name="借出原因 5" xfId="1061"/>
    <cellStyle name="警告文本 2" xfId="1062"/>
    <cellStyle name="警告文本 2 2" xfId="1063"/>
    <cellStyle name="警告文本 2 3" xfId="1064"/>
    <cellStyle name="警告文本 2 4" xfId="1065"/>
    <cellStyle name="警告文本 3" xfId="1066"/>
    <cellStyle name="警告文本 3 2" xfId="1067"/>
    <cellStyle name="警告文本 3 3" xfId="1068"/>
    <cellStyle name="警告文本 3 4" xfId="1069"/>
    <cellStyle name="警告文本 4" xfId="1070"/>
    <cellStyle name="警告文本 4 2" xfId="1071"/>
    <cellStyle name="警告文本 4 3" xfId="1072"/>
    <cellStyle name="警告文本 4 4" xfId="1073"/>
    <cellStyle name="警告文本 5" xfId="1074"/>
    <cellStyle name="警告文本 5 2" xfId="1075"/>
    <cellStyle name="警告文本 5 3" xfId="1076"/>
    <cellStyle name="警告文本 6" xfId="1077"/>
    <cellStyle name="警告文本 7" xfId="1078"/>
    <cellStyle name="链接单元格 2" xfId="1079"/>
    <cellStyle name="链接单元格 2 2" xfId="1080"/>
    <cellStyle name="链接单元格 2 2 2" xfId="1081"/>
    <cellStyle name="链接单元格 2 3" xfId="1082"/>
    <cellStyle name="链接单元格 2 4" xfId="1083"/>
    <cellStyle name="链接单元格 3" xfId="1084"/>
    <cellStyle name="链接单元格 3 2" xfId="1085"/>
    <cellStyle name="链接单元格 3 2 2" xfId="1086"/>
    <cellStyle name="链接单元格 3 3" xfId="1087"/>
    <cellStyle name="链接单元格 3 4" xfId="1088"/>
    <cellStyle name="链接单元格 4" xfId="1089"/>
    <cellStyle name="链接单元格 4 2" xfId="1090"/>
    <cellStyle name="链接单元格 4 2 2" xfId="1091"/>
    <cellStyle name="链接单元格 4 3" xfId="1092"/>
    <cellStyle name="链接单元格 4 4" xfId="1093"/>
    <cellStyle name="链接单元格 5" xfId="1094"/>
    <cellStyle name="链接单元格 5 2" xfId="1095"/>
    <cellStyle name="链接单元格 5 3" xfId="1096"/>
    <cellStyle name="链接单元格 6" xfId="1097"/>
    <cellStyle name="普通_97-917" xfId="1098"/>
    <cellStyle name="输入 8" xfId="1099"/>
    <cellStyle name="千分位[0]_laroux" xfId="1100"/>
    <cellStyle name="千位[0]_ 方正PC" xfId="1101"/>
    <cellStyle name="千位_ 方正PC" xfId="1102"/>
    <cellStyle name="千位分隔 10" xfId="1103"/>
    <cellStyle name="千位分隔 10 2" xfId="1104"/>
    <cellStyle name="千位分隔 11" xfId="1105"/>
    <cellStyle name="千位分隔 11 2" xfId="1106"/>
    <cellStyle name="千位分隔 11 2 2" xfId="1107"/>
    <cellStyle name="千位分隔 11 2 2 2" xfId="1108"/>
    <cellStyle name="千位分隔 11 2 3" xfId="1109"/>
    <cellStyle name="千位分隔 11 3" xfId="1110"/>
    <cellStyle name="千位分隔 11 3 2" xfId="1111"/>
    <cellStyle name="千位分隔 11 4" xfId="1112"/>
    <cellStyle name="千位分隔 12" xfId="1113"/>
    <cellStyle name="千位分隔 2" xfId="1114"/>
    <cellStyle name="千位分隔 2 2" xfId="1115"/>
    <cellStyle name="千位分隔 2 2 2" xfId="1116"/>
    <cellStyle name="千位分隔 2 2 2 2" xfId="1117"/>
    <cellStyle name="千位分隔 2 2 2 2 2" xfId="1118"/>
    <cellStyle name="千位分隔 2 2 2 3" xfId="1119"/>
    <cellStyle name="千位分隔 2 2 3" xfId="1120"/>
    <cellStyle name="千位分隔 2 2 3 2" xfId="1121"/>
    <cellStyle name="千位分隔 2 2 4" xfId="1122"/>
    <cellStyle name="千位分隔 2 3" xfId="1123"/>
    <cellStyle name="千位分隔 2 3 2 2" xfId="1124"/>
    <cellStyle name="千位分隔 2 3 2 2 2" xfId="1125"/>
    <cellStyle name="千位分隔 2 3 2 3" xfId="1126"/>
    <cellStyle name="千位分隔 2 3 3" xfId="1127"/>
    <cellStyle name="千位分隔 2 3 3 2" xfId="1128"/>
    <cellStyle name="千位分隔 2 4 2 2 2" xfId="1129"/>
    <cellStyle name="千位分隔 2 4 3 2" xfId="1130"/>
    <cellStyle name="千位分隔 2 4 3 2 2" xfId="1131"/>
    <cellStyle name="千位分隔 2 4 3 3" xfId="1132"/>
    <cellStyle name="输出 2 2 5" xfId="1133"/>
    <cellStyle name="千位分隔 2 4 4 2" xfId="1134"/>
    <cellStyle name="千位分隔 2 5" xfId="1135"/>
    <cellStyle name="千位分隔 3 2 2 2" xfId="1136"/>
    <cellStyle name="千位分隔 3 2 2 2 2" xfId="1137"/>
    <cellStyle name="千位分隔 3 2 2 3" xfId="1138"/>
    <cellStyle name="千位分隔 3 2 3" xfId="1139"/>
    <cellStyle name="千位分隔 5 2 3" xfId="1140"/>
    <cellStyle name="千位分隔 3 2 3 2" xfId="1141"/>
    <cellStyle name="千位分隔 3 3 2" xfId="1142"/>
    <cellStyle name="千位分隔 3 3 2 2" xfId="1143"/>
    <cellStyle name="千位分隔 3 3 3" xfId="1144"/>
    <cellStyle name="输出 6" xfId="1145"/>
    <cellStyle name="千位分隔 3 4 2" xfId="1146"/>
    <cellStyle name="千位分隔 4 2 2 2" xfId="1147"/>
    <cellStyle name="千位分隔 4 2 3" xfId="1148"/>
    <cellStyle name="千位分隔 4 3 2" xfId="1149"/>
    <cellStyle name="千位分隔 4 6" xfId="1150"/>
    <cellStyle name="千位分隔 4 6 2" xfId="1151"/>
    <cellStyle name="千位分隔 4 6 2 2" xfId="1152"/>
    <cellStyle name="千位分隔 4 6 2 2 2" xfId="1153"/>
    <cellStyle name="千位分隔 4 6 2 3" xfId="1154"/>
    <cellStyle name="千位分隔 5 2 2 2" xfId="1155"/>
    <cellStyle name="千位分隔 5 3 2" xfId="1156"/>
    <cellStyle name="千位分隔 6 2 2" xfId="1157"/>
    <cellStyle name="千位分隔 6 2 2 2" xfId="1158"/>
    <cellStyle name="千位分隔 6 2 3" xfId="1159"/>
    <cellStyle name="千位分隔 6 3 2" xfId="1160"/>
    <cellStyle name="千位分隔 6 4" xfId="1161"/>
    <cellStyle name="千位分隔 7 2" xfId="1162"/>
    <cellStyle name="千位分隔 7 2 2" xfId="1163"/>
    <cellStyle name="千位分隔 7 3" xfId="1164"/>
    <cellStyle name="千位分隔 8 2" xfId="1165"/>
    <cellStyle name="千位分隔 8 2 2" xfId="1166"/>
    <cellStyle name="千位分隔 8 3" xfId="1167"/>
    <cellStyle name="千位分隔 9" xfId="1168"/>
    <cellStyle name="千位分隔 9 2" xfId="1169"/>
    <cellStyle name="注释 2 2 2 3" xfId="1170"/>
    <cellStyle name="千位分隔 9 2 2" xfId="1171"/>
    <cellStyle name="千位分隔 9 3" xfId="1172"/>
    <cellStyle name="日期 2 4" xfId="1173"/>
    <cellStyle name="强调 1" xfId="1174"/>
    <cellStyle name="强调 1 2" xfId="1175"/>
    <cellStyle name="强调 2" xfId="1176"/>
    <cellStyle name="强调 2 2" xfId="1177"/>
    <cellStyle name="强调 3" xfId="1178"/>
    <cellStyle name="强调 3 2" xfId="1179"/>
    <cellStyle name="强调文字颜色 1 2" xfId="1180"/>
    <cellStyle name="强调文字颜色 1 2 2" xfId="1181"/>
    <cellStyle name="强调文字颜色 1 3" xfId="1182"/>
    <cellStyle name="强调文字颜色 2 2" xfId="1183"/>
    <cellStyle name="强调文字颜色 2 3" xfId="1184"/>
    <cellStyle name="强调文字颜色 3 2" xfId="1185"/>
    <cellStyle name="强调文字颜色 3 2 2" xfId="1186"/>
    <cellStyle name="强调文字颜色 4 2" xfId="1187"/>
    <cellStyle name="强调文字颜色 4 2 2" xfId="1188"/>
    <cellStyle name="强调文字颜色 4 3" xfId="1189"/>
    <cellStyle name="强调文字颜色 5 2" xfId="1190"/>
    <cellStyle name="强调文字颜色 5 3" xfId="1191"/>
    <cellStyle name="强调文字颜色 6 2" xfId="1192"/>
    <cellStyle name="强调文字颜色 6 2 2" xfId="1193"/>
    <cellStyle name="强调文字颜色 6 3" xfId="1194"/>
    <cellStyle name="日期" xfId="1195"/>
    <cellStyle name="日期 2" xfId="1196"/>
    <cellStyle name="日期 2 2" xfId="1197"/>
    <cellStyle name="日期 2 3" xfId="1198"/>
    <cellStyle name="日期 3" xfId="1199"/>
    <cellStyle name="日期 4" xfId="1200"/>
    <cellStyle name="日期 5" xfId="1201"/>
    <cellStyle name="商品名称" xfId="1202"/>
    <cellStyle name="商品名称 2" xfId="1203"/>
    <cellStyle name="商品名称 2 2" xfId="1204"/>
    <cellStyle name="输入 3 4 3" xfId="1205"/>
    <cellStyle name="商品名称 2 4" xfId="1206"/>
    <cellStyle name="商品名称 3" xfId="1207"/>
    <cellStyle name="商品名称 5" xfId="1208"/>
    <cellStyle name="适中 2" xfId="1209"/>
    <cellStyle name="适中 2 3" xfId="1210"/>
    <cellStyle name="适中 2 4" xfId="1211"/>
    <cellStyle name="适中 3 2" xfId="1212"/>
    <cellStyle name="适中 3 2 2" xfId="1213"/>
    <cellStyle name="适中 3 3" xfId="1214"/>
    <cellStyle name="适中 3 4" xfId="1215"/>
    <cellStyle name="适中 4" xfId="1216"/>
    <cellStyle name="注释 4 2 5" xfId="1217"/>
    <cellStyle name="适中 4 2" xfId="1218"/>
    <cellStyle name="适中 4 2 2" xfId="1219"/>
    <cellStyle name="适中 4 3" xfId="1220"/>
    <cellStyle name="适中 4 4" xfId="1221"/>
    <cellStyle name="适中 5" xfId="1222"/>
    <cellStyle name="适中 5 2" xfId="1223"/>
    <cellStyle name="适中 5 3" xfId="1224"/>
    <cellStyle name="适中 6" xfId="1225"/>
    <cellStyle name="适中 7" xfId="1226"/>
    <cellStyle name="适中 8" xfId="1227"/>
    <cellStyle name="输出 2" xfId="1228"/>
    <cellStyle name="输出 2 2" xfId="1229"/>
    <cellStyle name="输出 2 2 2 2" xfId="1230"/>
    <cellStyle name="输出 2 2 2 3" xfId="1231"/>
    <cellStyle name="输出 2 2 2 4" xfId="1232"/>
    <cellStyle name="输出 2 2 4" xfId="1233"/>
    <cellStyle name="输出 2 3" xfId="1234"/>
    <cellStyle name="输出 2 3 2" xfId="1235"/>
    <cellStyle name="输出 2 3 3" xfId="1236"/>
    <cellStyle name="输出 2 4" xfId="1237"/>
    <cellStyle name="输出 2 4 2" xfId="1238"/>
    <cellStyle name="输出 2 4 3" xfId="1239"/>
    <cellStyle name="输出 2 5" xfId="1240"/>
    <cellStyle name="输出 2 6" xfId="1241"/>
    <cellStyle name="输出 2 7" xfId="1242"/>
    <cellStyle name="输出 3" xfId="1243"/>
    <cellStyle name="输出 3 2" xfId="1244"/>
    <cellStyle name="输出 3 2 2 2" xfId="1245"/>
    <cellStyle name="输出 3 2 2 4" xfId="1246"/>
    <cellStyle name="输出 3 2 4" xfId="1247"/>
    <cellStyle name="输出 3 2 5" xfId="1248"/>
    <cellStyle name="输出 3 3" xfId="1249"/>
    <cellStyle name="输出 3 3 2" xfId="1250"/>
    <cellStyle name="输出 3 3 3" xfId="1251"/>
    <cellStyle name="输出 3 4" xfId="1252"/>
    <cellStyle name="输出 3 4 2" xfId="1253"/>
    <cellStyle name="输出 3 4 3" xfId="1254"/>
    <cellStyle name="输出 3 5" xfId="1255"/>
    <cellStyle name="输出 3 6" xfId="1256"/>
    <cellStyle name="输出 3 7" xfId="1257"/>
    <cellStyle name="输出 4" xfId="1258"/>
    <cellStyle name="输出 5" xfId="1259"/>
    <cellStyle name="输出 5 2" xfId="1260"/>
    <cellStyle name="输出 5 2 2" xfId="1261"/>
    <cellStyle name="输出 5 2 3" xfId="1262"/>
    <cellStyle name="输出 5 2 4" xfId="1263"/>
    <cellStyle name="输出 5 3" xfId="1264"/>
    <cellStyle name="输出 5 3 2" xfId="1265"/>
    <cellStyle name="输出 5 3 3" xfId="1266"/>
    <cellStyle name="输出 5 4" xfId="1267"/>
    <cellStyle name="输出 5 5" xfId="1268"/>
    <cellStyle name="输出 6 2" xfId="1269"/>
    <cellStyle name="输出 6 3" xfId="1270"/>
    <cellStyle name="输出 6 4" xfId="1271"/>
    <cellStyle name="输出 7" xfId="1272"/>
    <cellStyle name="输出 7 2" xfId="1273"/>
    <cellStyle name="输出 7 3" xfId="1274"/>
    <cellStyle name="输出 7 4" xfId="1275"/>
    <cellStyle name="输出 8" xfId="1276"/>
    <cellStyle name="输出 8 2" xfId="1277"/>
    <cellStyle name="输出 8 3" xfId="1278"/>
    <cellStyle name="输出 8 4" xfId="1279"/>
    <cellStyle name="输入 2 2 2" xfId="1280"/>
    <cellStyle name="输入 2 2 2 2" xfId="1281"/>
    <cellStyle name="输入 2 2 2 3" xfId="1282"/>
    <cellStyle name="输入 2 2 2 4" xfId="1283"/>
    <cellStyle name="输入 2 2 3" xfId="1284"/>
    <cellStyle name="输入 2 2 4" xfId="1285"/>
    <cellStyle name="输入 2 2 5" xfId="1286"/>
    <cellStyle name="输入 2 3" xfId="1287"/>
    <cellStyle name="输入 2 3 2" xfId="1288"/>
    <cellStyle name="输入 2 3 4" xfId="1289"/>
    <cellStyle name="输入 2 4" xfId="1290"/>
    <cellStyle name="输入 2 4 2" xfId="1291"/>
    <cellStyle name="输入 2 4 3" xfId="1292"/>
    <cellStyle name="输入 2 4 4" xfId="1293"/>
    <cellStyle name="输入 2 5" xfId="1294"/>
    <cellStyle name="输入 3 2 2" xfId="1295"/>
    <cellStyle name="输入 3 2 2 2" xfId="1296"/>
    <cellStyle name="输入 3 2 2 3" xfId="1297"/>
    <cellStyle name="输入 3 2 2 4" xfId="1298"/>
    <cellStyle name="输入 3 2 3" xfId="1299"/>
    <cellStyle name="输入 3 2 4" xfId="1300"/>
    <cellStyle name="输入 3 2 5" xfId="1301"/>
    <cellStyle name="输入 3 3 2" xfId="1302"/>
    <cellStyle name="输入 3 3 3" xfId="1303"/>
    <cellStyle name="输入 3 3 4" xfId="1304"/>
    <cellStyle name="输入 3 4 4" xfId="1305"/>
    <cellStyle name="输入 3 6" xfId="1306"/>
    <cellStyle name="输入 3 7" xfId="1307"/>
    <cellStyle name="输入 4" xfId="1308"/>
    <cellStyle name="输入 4 2" xfId="1309"/>
    <cellStyle name="输入 4 2 2" xfId="1310"/>
    <cellStyle name="输入 4 2 2 2" xfId="1311"/>
    <cellStyle name="输入 4 2 2 4" xfId="1312"/>
    <cellStyle name="输入 4 2 4" xfId="1313"/>
    <cellStyle name="输入 4 2 5" xfId="1314"/>
    <cellStyle name="输入 4 3" xfId="1315"/>
    <cellStyle name="输入 4 3 2" xfId="1316"/>
    <cellStyle name="输入 4 3 3" xfId="1317"/>
    <cellStyle name="输入 4 3 4" xfId="1318"/>
    <cellStyle name="输入 4 4" xfId="1319"/>
    <cellStyle name="输入 4 4 2" xfId="1320"/>
    <cellStyle name="输入 4 4 3" xfId="1321"/>
    <cellStyle name="输入 4 4 4" xfId="1322"/>
    <cellStyle name="输入 4 5" xfId="1323"/>
    <cellStyle name="输入 4 6" xfId="1324"/>
    <cellStyle name="输入 4 7" xfId="1325"/>
    <cellStyle name="输入 5" xfId="1326"/>
    <cellStyle name="输入 5 2" xfId="1327"/>
    <cellStyle name="输入 6 3" xfId="1328"/>
    <cellStyle name="输入 5 2 2" xfId="1329"/>
    <cellStyle name="输入 6 4" xfId="1330"/>
    <cellStyle name="输入 5 2 3" xfId="1331"/>
    <cellStyle name="输入 5 2 4" xfId="1332"/>
    <cellStyle name="输入 5 3" xfId="1333"/>
    <cellStyle name="注释 4" xfId="1334"/>
    <cellStyle name="输入 7 3" xfId="1335"/>
    <cellStyle name="输入 5 3 2" xfId="1336"/>
    <cellStyle name="注释 5" xfId="1337"/>
    <cellStyle name="输入 7 4" xfId="1338"/>
    <cellStyle name="输入 5 3 3" xfId="1339"/>
    <cellStyle name="注释 6" xfId="1340"/>
    <cellStyle name="输入 5 3 4" xfId="1341"/>
    <cellStyle name="输入 5 4" xfId="1342"/>
    <cellStyle name="输入 5 5" xfId="1343"/>
    <cellStyle name="输入 5 6" xfId="1344"/>
    <cellStyle name="输入 6" xfId="1345"/>
    <cellStyle name="输入 6 2" xfId="1346"/>
    <cellStyle name="输入 7" xfId="1347"/>
    <cellStyle name="注释 3" xfId="1348"/>
    <cellStyle name="输入 7 2" xfId="1349"/>
    <cellStyle name="输入 8 2" xfId="1350"/>
    <cellStyle name="输入 8 3" xfId="1351"/>
    <cellStyle name="输入 8 4" xfId="1352"/>
    <cellStyle name="数量" xfId="1353"/>
    <cellStyle name="数量 2" xfId="1354"/>
    <cellStyle name="数量 2 2" xfId="1355"/>
    <cellStyle name="数量 2 3" xfId="1356"/>
    <cellStyle name="数量 2 4" xfId="1357"/>
    <cellStyle name="未定义" xfId="1358"/>
    <cellStyle name="样式 1" xfId="1359"/>
    <cellStyle name="样式 2" xfId="1360"/>
    <cellStyle name="寘嬫愗傝 [0.00]_Region Orders (2)" xfId="1361"/>
    <cellStyle name="寘嬫愗傝_Region Orders (2)" xfId="1362"/>
    <cellStyle name="注释 2" xfId="1363"/>
    <cellStyle name="注释 2 2" xfId="1364"/>
    <cellStyle name="注释 2 2 2" xfId="1365"/>
    <cellStyle name="注释 2 2 2 2" xfId="1366"/>
    <cellStyle name="注释 2 2 2 4" xfId="1367"/>
    <cellStyle name="注释 2 2 3" xfId="1368"/>
    <cellStyle name="注释 2 2 4" xfId="1369"/>
    <cellStyle name="注释 2 2 5" xfId="1370"/>
    <cellStyle name="注释 2 3" xfId="1371"/>
    <cellStyle name="注释 2 3 2" xfId="1372"/>
    <cellStyle name="注释 2 3 3" xfId="1373"/>
    <cellStyle name="注释 2 3 4" xfId="1374"/>
    <cellStyle name="注释 2 4" xfId="1375"/>
    <cellStyle name="注释 2 4 2" xfId="1376"/>
    <cellStyle name="注释 2 4 3" xfId="1377"/>
    <cellStyle name="注释 2 4 4" xfId="1378"/>
    <cellStyle name="注释 2 5" xfId="1379"/>
    <cellStyle name="注释 2 6" xfId="1380"/>
    <cellStyle name="注释 2 7" xfId="1381"/>
    <cellStyle name="注释 3 2" xfId="1382"/>
    <cellStyle name="注释 3 2 2" xfId="1383"/>
    <cellStyle name="注释 3 2 2 2" xfId="1384"/>
    <cellStyle name="注释 3 2 2 3" xfId="1385"/>
    <cellStyle name="注释 3 2 3" xfId="1386"/>
    <cellStyle name="注释 3 2 4" xfId="1387"/>
    <cellStyle name="注释 3 2 5" xfId="1388"/>
    <cellStyle name="注释 3 3" xfId="1389"/>
    <cellStyle name="注释 3 3 2" xfId="1390"/>
    <cellStyle name="注释 3 3 3" xfId="1391"/>
    <cellStyle name="注释 3 3 4" xfId="1392"/>
    <cellStyle name="注释 3 4" xfId="1393"/>
    <cellStyle name="注释 3 4 2" xfId="1394"/>
    <cellStyle name="注释 3 4 3" xfId="1395"/>
    <cellStyle name="注释 3 4 4" xfId="1396"/>
    <cellStyle name="注释 3 6" xfId="1397"/>
    <cellStyle name="注释 3 7" xfId="1398"/>
    <cellStyle name="注释 4 2 2 2" xfId="1399"/>
    <cellStyle name="注释 4 2 2 3" xfId="1400"/>
    <cellStyle name="注释 4 2 2 4" xfId="1401"/>
    <cellStyle name="注释 4 2 3" xfId="1402"/>
    <cellStyle name="注释 4 2 4" xfId="1403"/>
    <cellStyle name="注释 4 3 3" xfId="1404"/>
    <cellStyle name="注释 4 3 4" xfId="1405"/>
    <cellStyle name="注释 4 4 4" xfId="1406"/>
    <cellStyle name="注释 5 2" xfId="1407"/>
    <cellStyle name="注释 5 2 2" xfId="1408"/>
    <cellStyle name="注释 5 2 3" xfId="1409"/>
    <cellStyle name="注释 5 2 4" xfId="1410"/>
    <cellStyle name="注释 5 3" xfId="1411"/>
    <cellStyle name="注释 5 3 2" xfId="1412"/>
    <cellStyle name="注释 5 3 3" xfId="1413"/>
    <cellStyle name="注释 5 3 4" xfId="1414"/>
    <cellStyle name="注释 5 4" xfId="1415"/>
    <cellStyle name="注释 5 5" xfId="1416"/>
    <cellStyle name="注释 6 2" xfId="1417"/>
    <cellStyle name="注释 6 3" xfId="1418"/>
    <cellStyle name="注释 6 4" xfId="1419"/>
    <cellStyle name="注释 7 2" xfId="1420"/>
    <cellStyle name="注释 7 3" xfId="1421"/>
    <cellStyle name="注释 7 4" xfId="1422"/>
    <cellStyle name="注释 8 2" xfId="1423"/>
    <cellStyle name="注释 8 3" xfId="1424"/>
    <cellStyle name="注释 8 4" xfId="1425"/>
  </cellStyles>
  <dxfs count="4">
    <dxf>
      <font>
        <b val="1"/>
        <i val="0"/>
      </font>
    </dxf>
    <dxf>
      <font>
        <color indexed="10"/>
      </font>
    </dxf>
    <dxf>
      <font>
        <color indexed="9"/>
      </font>
    </dxf>
    <dxf>
      <font>
        <b val="0"/>
        <color indexed="9"/>
      </font>
    </dxf>
  </dxf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D11"/>
  <sheetViews>
    <sheetView view="pageBreakPreview" zoomScale="55" zoomScaleNormal="50" workbookViewId="0">
      <selection activeCell="B7" sqref="B7"/>
    </sheetView>
  </sheetViews>
  <sheetFormatPr defaultColWidth="9" defaultRowHeight="15.6" outlineLevelCol="3"/>
  <cols>
    <col min="1" max="1" width="3.88888888888889" style="714" customWidth="1"/>
    <col min="2" max="2" width="129.333333333333" style="714" customWidth="1"/>
    <col min="3" max="3" width="24" style="714" customWidth="1"/>
    <col min="4" max="4" width="74" style="714" customWidth="1"/>
    <col min="5" max="16384" width="9" style="714"/>
  </cols>
  <sheetData>
    <row r="1" ht="45" customHeight="1"/>
    <row r="2" ht="64.8" customHeight="1" spans="1:3">
      <c r="A2" s="715" t="s">
        <v>0</v>
      </c>
      <c r="B2" s="715"/>
      <c r="C2" s="715" t="s">
        <v>1</v>
      </c>
    </row>
    <row r="3" ht="250.8" customHeight="1" spans="2:2">
      <c r="B3" s="716"/>
    </row>
    <row r="4" ht="72" customHeight="1" spans="2:3">
      <c r="B4" s="717" t="s">
        <v>2</v>
      </c>
      <c r="C4" s="717"/>
    </row>
    <row r="5" s="702" customFormat="1" ht="127.8" customHeight="1" spans="2:3">
      <c r="B5" s="718" t="s">
        <v>3</v>
      </c>
      <c r="C5" s="718"/>
    </row>
    <row r="6" s="702" customFormat="1" ht="151.8" customHeight="1" spans="2:3">
      <c r="B6" s="719"/>
      <c r="C6" s="719"/>
    </row>
    <row r="7" ht="409.5" customHeight="1"/>
    <row r="8" s="713" customFormat="1" ht="43.8" customHeight="1" spans="2:3">
      <c r="B8" s="720" t="s">
        <v>4</v>
      </c>
      <c r="C8" s="720"/>
    </row>
    <row r="9" s="713" customFormat="1" ht="32.25" customHeight="1" spans="2:3">
      <c r="B9" s="721">
        <v>43952</v>
      </c>
      <c r="C9" s="721"/>
    </row>
    <row r="10" ht="36.6" spans="2:3">
      <c r="B10" s="722"/>
      <c r="C10" s="722"/>
    </row>
    <row r="11" spans="4:4">
      <c r="D11" s="714" t="s">
        <v>5</v>
      </c>
    </row>
  </sheetData>
  <mergeCells count="5">
    <mergeCell ref="A2:B2"/>
    <mergeCell ref="B4:C4"/>
    <mergeCell ref="B5:C5"/>
    <mergeCell ref="B8:C8"/>
    <mergeCell ref="B9:C9"/>
  </mergeCells>
  <printOptions horizontalCentered="1"/>
  <pageMargins left="0.708661417322835" right="0.708661417322835" top="0.748031496062992" bottom="0.748031496062992" header="0.31496062992126" footer="0.31496062992126"/>
  <pageSetup paperSize="9" scale="56" fitToHeight="2" orientation="portrait" blackAndWhite="1"/>
  <headerFooter alignWithMargins="0"/>
  <colBreaks count="2" manualBreakCount="2">
    <brk id="1" max="13" man="1"/>
    <brk id="3" max="8"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pageSetUpPr fitToPage="1"/>
  </sheetPr>
  <dimension ref="A1:O43"/>
  <sheetViews>
    <sheetView showZeros="0" view="pageBreakPreview" zoomScaleNormal="100" workbookViewId="0">
      <pane ySplit="3" topLeftCell="A4" activePane="bottomLeft" state="frozen"/>
      <selection/>
      <selection pane="bottomLeft" activeCell="G11" sqref="G11"/>
    </sheetView>
  </sheetViews>
  <sheetFormatPr defaultColWidth="9" defaultRowHeight="15.6"/>
  <cols>
    <col min="1" max="1" width="40.4444444444444" style="307" customWidth="1"/>
    <col min="2" max="3" width="19.3333333333333" style="308" customWidth="1"/>
    <col min="4" max="4" width="16" style="307" customWidth="1"/>
    <col min="5" max="5" width="5.44444444444444" style="307" customWidth="1"/>
    <col min="6" max="6" width="9.44444444444444" style="307" customWidth="1"/>
    <col min="7" max="7" width="11.5555555555556" style="307" customWidth="1"/>
    <col min="8" max="8" width="13.8888888888889" style="307" customWidth="1"/>
    <col min="9" max="256" width="9" style="307"/>
    <col min="257" max="257" width="41.6666666666667" style="307" customWidth="1"/>
    <col min="258" max="258" width="18.1111111111111" style="307" customWidth="1"/>
    <col min="259" max="259" width="17.1111111111111" style="307" customWidth="1"/>
    <col min="260" max="260" width="18.4444444444444" style="307" customWidth="1"/>
    <col min="261" max="261" width="9" style="307"/>
    <col min="262" max="262" width="9.44444444444444" style="307" customWidth="1"/>
    <col min="263" max="512" width="9" style="307"/>
    <col min="513" max="513" width="41.6666666666667" style="307" customWidth="1"/>
    <col min="514" max="514" width="18.1111111111111" style="307" customWidth="1"/>
    <col min="515" max="515" width="17.1111111111111" style="307" customWidth="1"/>
    <col min="516" max="516" width="18.4444444444444" style="307" customWidth="1"/>
    <col min="517" max="517" width="9" style="307"/>
    <col min="518" max="518" width="9.44444444444444" style="307" customWidth="1"/>
    <col min="519" max="768" width="9" style="307"/>
    <col min="769" max="769" width="41.6666666666667" style="307" customWidth="1"/>
    <col min="770" max="770" width="18.1111111111111" style="307" customWidth="1"/>
    <col min="771" max="771" width="17.1111111111111" style="307" customWidth="1"/>
    <col min="772" max="772" width="18.4444444444444" style="307" customWidth="1"/>
    <col min="773" max="773" width="9" style="307"/>
    <col min="774" max="774" width="9.44444444444444" style="307" customWidth="1"/>
    <col min="775" max="1024" width="9" style="307"/>
    <col min="1025" max="1025" width="41.6666666666667" style="307" customWidth="1"/>
    <col min="1026" max="1026" width="18.1111111111111" style="307" customWidth="1"/>
    <col min="1027" max="1027" width="17.1111111111111" style="307" customWidth="1"/>
    <col min="1028" max="1028" width="18.4444444444444" style="307" customWidth="1"/>
    <col min="1029" max="1029" width="9" style="307"/>
    <col min="1030" max="1030" width="9.44444444444444" style="307" customWidth="1"/>
    <col min="1031" max="1280" width="9" style="307"/>
    <col min="1281" max="1281" width="41.6666666666667" style="307" customWidth="1"/>
    <col min="1282" max="1282" width="18.1111111111111" style="307" customWidth="1"/>
    <col min="1283" max="1283" width="17.1111111111111" style="307" customWidth="1"/>
    <col min="1284" max="1284" width="18.4444444444444" style="307" customWidth="1"/>
    <col min="1285" max="1285" width="9" style="307"/>
    <col min="1286" max="1286" width="9.44444444444444" style="307" customWidth="1"/>
    <col min="1287" max="1536" width="9" style="307"/>
    <col min="1537" max="1537" width="41.6666666666667" style="307" customWidth="1"/>
    <col min="1538" max="1538" width="18.1111111111111" style="307" customWidth="1"/>
    <col min="1539" max="1539" width="17.1111111111111" style="307" customWidth="1"/>
    <col min="1540" max="1540" width="18.4444444444444" style="307" customWidth="1"/>
    <col min="1541" max="1541" width="9" style="307"/>
    <col min="1542" max="1542" width="9.44444444444444" style="307" customWidth="1"/>
    <col min="1543" max="1792" width="9" style="307"/>
    <col min="1793" max="1793" width="41.6666666666667" style="307" customWidth="1"/>
    <col min="1794" max="1794" width="18.1111111111111" style="307" customWidth="1"/>
    <col min="1795" max="1795" width="17.1111111111111" style="307" customWidth="1"/>
    <col min="1796" max="1796" width="18.4444444444444" style="307" customWidth="1"/>
    <col min="1797" max="1797" width="9" style="307"/>
    <col min="1798" max="1798" width="9.44444444444444" style="307" customWidth="1"/>
    <col min="1799" max="2048" width="9" style="307"/>
    <col min="2049" max="2049" width="41.6666666666667" style="307" customWidth="1"/>
    <col min="2050" max="2050" width="18.1111111111111" style="307" customWidth="1"/>
    <col min="2051" max="2051" width="17.1111111111111" style="307" customWidth="1"/>
    <col min="2052" max="2052" width="18.4444444444444" style="307" customWidth="1"/>
    <col min="2053" max="2053" width="9" style="307"/>
    <col min="2054" max="2054" width="9.44444444444444" style="307" customWidth="1"/>
    <col min="2055" max="2304" width="9" style="307"/>
    <col min="2305" max="2305" width="41.6666666666667" style="307" customWidth="1"/>
    <col min="2306" max="2306" width="18.1111111111111" style="307" customWidth="1"/>
    <col min="2307" max="2307" width="17.1111111111111" style="307" customWidth="1"/>
    <col min="2308" max="2308" width="18.4444444444444" style="307" customWidth="1"/>
    <col min="2309" max="2309" width="9" style="307"/>
    <col min="2310" max="2310" width="9.44444444444444" style="307" customWidth="1"/>
    <col min="2311" max="2560" width="9" style="307"/>
    <col min="2561" max="2561" width="41.6666666666667" style="307" customWidth="1"/>
    <col min="2562" max="2562" width="18.1111111111111" style="307" customWidth="1"/>
    <col min="2563" max="2563" width="17.1111111111111" style="307" customWidth="1"/>
    <col min="2564" max="2564" width="18.4444444444444" style="307" customWidth="1"/>
    <col min="2565" max="2565" width="9" style="307"/>
    <col min="2566" max="2566" width="9.44444444444444" style="307" customWidth="1"/>
    <col min="2567" max="2816" width="9" style="307"/>
    <col min="2817" max="2817" width="41.6666666666667" style="307" customWidth="1"/>
    <col min="2818" max="2818" width="18.1111111111111" style="307" customWidth="1"/>
    <col min="2819" max="2819" width="17.1111111111111" style="307" customWidth="1"/>
    <col min="2820" max="2820" width="18.4444444444444" style="307" customWidth="1"/>
    <col min="2821" max="2821" width="9" style="307"/>
    <col min="2822" max="2822" width="9.44444444444444" style="307" customWidth="1"/>
    <col min="2823" max="3072" width="9" style="307"/>
    <col min="3073" max="3073" width="41.6666666666667" style="307" customWidth="1"/>
    <col min="3074" max="3074" width="18.1111111111111" style="307" customWidth="1"/>
    <col min="3075" max="3075" width="17.1111111111111" style="307" customWidth="1"/>
    <col min="3076" max="3076" width="18.4444444444444" style="307" customWidth="1"/>
    <col min="3077" max="3077" width="9" style="307"/>
    <col min="3078" max="3078" width="9.44444444444444" style="307" customWidth="1"/>
    <col min="3079" max="3328" width="9" style="307"/>
    <col min="3329" max="3329" width="41.6666666666667" style="307" customWidth="1"/>
    <col min="3330" max="3330" width="18.1111111111111" style="307" customWidth="1"/>
    <col min="3331" max="3331" width="17.1111111111111" style="307" customWidth="1"/>
    <col min="3332" max="3332" width="18.4444444444444" style="307" customWidth="1"/>
    <col min="3333" max="3333" width="9" style="307"/>
    <col min="3334" max="3334" width="9.44444444444444" style="307" customWidth="1"/>
    <col min="3335" max="3584" width="9" style="307"/>
    <col min="3585" max="3585" width="41.6666666666667" style="307" customWidth="1"/>
    <col min="3586" max="3586" width="18.1111111111111" style="307" customWidth="1"/>
    <col min="3587" max="3587" width="17.1111111111111" style="307" customWidth="1"/>
    <col min="3588" max="3588" width="18.4444444444444" style="307" customWidth="1"/>
    <col min="3589" max="3589" width="9" style="307"/>
    <col min="3590" max="3590" width="9.44444444444444" style="307" customWidth="1"/>
    <col min="3591" max="3840" width="9" style="307"/>
    <col min="3841" max="3841" width="41.6666666666667" style="307" customWidth="1"/>
    <col min="3842" max="3842" width="18.1111111111111" style="307" customWidth="1"/>
    <col min="3843" max="3843" width="17.1111111111111" style="307" customWidth="1"/>
    <col min="3844" max="3844" width="18.4444444444444" style="307" customWidth="1"/>
    <col min="3845" max="3845" width="9" style="307"/>
    <col min="3846" max="3846" width="9.44444444444444" style="307" customWidth="1"/>
    <col min="3847" max="4096" width="9" style="307"/>
    <col min="4097" max="4097" width="41.6666666666667" style="307" customWidth="1"/>
    <col min="4098" max="4098" width="18.1111111111111" style="307" customWidth="1"/>
    <col min="4099" max="4099" width="17.1111111111111" style="307" customWidth="1"/>
    <col min="4100" max="4100" width="18.4444444444444" style="307" customWidth="1"/>
    <col min="4101" max="4101" width="9" style="307"/>
    <col min="4102" max="4102" width="9.44444444444444" style="307" customWidth="1"/>
    <col min="4103" max="4352" width="9" style="307"/>
    <col min="4353" max="4353" width="41.6666666666667" style="307" customWidth="1"/>
    <col min="4354" max="4354" width="18.1111111111111" style="307" customWidth="1"/>
    <col min="4355" max="4355" width="17.1111111111111" style="307" customWidth="1"/>
    <col min="4356" max="4356" width="18.4444444444444" style="307" customWidth="1"/>
    <col min="4357" max="4357" width="9" style="307"/>
    <col min="4358" max="4358" width="9.44444444444444" style="307" customWidth="1"/>
    <col min="4359" max="4608" width="9" style="307"/>
    <col min="4609" max="4609" width="41.6666666666667" style="307" customWidth="1"/>
    <col min="4610" max="4610" width="18.1111111111111" style="307" customWidth="1"/>
    <col min="4611" max="4611" width="17.1111111111111" style="307" customWidth="1"/>
    <col min="4612" max="4612" width="18.4444444444444" style="307" customWidth="1"/>
    <col min="4613" max="4613" width="9" style="307"/>
    <col min="4614" max="4614" width="9.44444444444444" style="307" customWidth="1"/>
    <col min="4615" max="4864" width="9" style="307"/>
    <col min="4865" max="4865" width="41.6666666666667" style="307" customWidth="1"/>
    <col min="4866" max="4866" width="18.1111111111111" style="307" customWidth="1"/>
    <col min="4867" max="4867" width="17.1111111111111" style="307" customWidth="1"/>
    <col min="4868" max="4868" width="18.4444444444444" style="307" customWidth="1"/>
    <col min="4869" max="4869" width="9" style="307"/>
    <col min="4870" max="4870" width="9.44444444444444" style="307" customWidth="1"/>
    <col min="4871" max="5120" width="9" style="307"/>
    <col min="5121" max="5121" width="41.6666666666667" style="307" customWidth="1"/>
    <col min="5122" max="5122" width="18.1111111111111" style="307" customWidth="1"/>
    <col min="5123" max="5123" width="17.1111111111111" style="307" customWidth="1"/>
    <col min="5124" max="5124" width="18.4444444444444" style="307" customWidth="1"/>
    <col min="5125" max="5125" width="9" style="307"/>
    <col min="5126" max="5126" width="9.44444444444444" style="307" customWidth="1"/>
    <col min="5127" max="5376" width="9" style="307"/>
    <col min="5377" max="5377" width="41.6666666666667" style="307" customWidth="1"/>
    <col min="5378" max="5378" width="18.1111111111111" style="307" customWidth="1"/>
    <col min="5379" max="5379" width="17.1111111111111" style="307" customWidth="1"/>
    <col min="5380" max="5380" width="18.4444444444444" style="307" customWidth="1"/>
    <col min="5381" max="5381" width="9" style="307"/>
    <col min="5382" max="5382" width="9.44444444444444" style="307" customWidth="1"/>
    <col min="5383" max="5632" width="9" style="307"/>
    <col min="5633" max="5633" width="41.6666666666667" style="307" customWidth="1"/>
    <col min="5634" max="5634" width="18.1111111111111" style="307" customWidth="1"/>
    <col min="5635" max="5635" width="17.1111111111111" style="307" customWidth="1"/>
    <col min="5636" max="5636" width="18.4444444444444" style="307" customWidth="1"/>
    <col min="5637" max="5637" width="9" style="307"/>
    <col min="5638" max="5638" width="9.44444444444444" style="307" customWidth="1"/>
    <col min="5639" max="5888" width="9" style="307"/>
    <col min="5889" max="5889" width="41.6666666666667" style="307" customWidth="1"/>
    <col min="5890" max="5890" width="18.1111111111111" style="307" customWidth="1"/>
    <col min="5891" max="5891" width="17.1111111111111" style="307" customWidth="1"/>
    <col min="5892" max="5892" width="18.4444444444444" style="307" customWidth="1"/>
    <col min="5893" max="5893" width="9" style="307"/>
    <col min="5894" max="5894" width="9.44444444444444" style="307" customWidth="1"/>
    <col min="5895" max="6144" width="9" style="307"/>
    <col min="6145" max="6145" width="41.6666666666667" style="307" customWidth="1"/>
    <col min="6146" max="6146" width="18.1111111111111" style="307" customWidth="1"/>
    <col min="6147" max="6147" width="17.1111111111111" style="307" customWidth="1"/>
    <col min="6148" max="6148" width="18.4444444444444" style="307" customWidth="1"/>
    <col min="6149" max="6149" width="9" style="307"/>
    <col min="6150" max="6150" width="9.44444444444444" style="307" customWidth="1"/>
    <col min="6151" max="6400" width="9" style="307"/>
    <col min="6401" max="6401" width="41.6666666666667" style="307" customWidth="1"/>
    <col min="6402" max="6402" width="18.1111111111111" style="307" customWidth="1"/>
    <col min="6403" max="6403" width="17.1111111111111" style="307" customWidth="1"/>
    <col min="6404" max="6404" width="18.4444444444444" style="307" customWidth="1"/>
    <col min="6405" max="6405" width="9" style="307"/>
    <col min="6406" max="6406" width="9.44444444444444" style="307" customWidth="1"/>
    <col min="6407" max="6656" width="9" style="307"/>
    <col min="6657" max="6657" width="41.6666666666667" style="307" customWidth="1"/>
    <col min="6658" max="6658" width="18.1111111111111" style="307" customWidth="1"/>
    <col min="6659" max="6659" width="17.1111111111111" style="307" customWidth="1"/>
    <col min="6660" max="6660" width="18.4444444444444" style="307" customWidth="1"/>
    <col min="6661" max="6661" width="9" style="307"/>
    <col min="6662" max="6662" width="9.44444444444444" style="307" customWidth="1"/>
    <col min="6663" max="6912" width="9" style="307"/>
    <col min="6913" max="6913" width="41.6666666666667" style="307" customWidth="1"/>
    <col min="6914" max="6914" width="18.1111111111111" style="307" customWidth="1"/>
    <col min="6915" max="6915" width="17.1111111111111" style="307" customWidth="1"/>
    <col min="6916" max="6916" width="18.4444444444444" style="307" customWidth="1"/>
    <col min="6917" max="6917" width="9" style="307"/>
    <col min="6918" max="6918" width="9.44444444444444" style="307" customWidth="1"/>
    <col min="6919" max="7168" width="9" style="307"/>
    <col min="7169" max="7169" width="41.6666666666667" style="307" customWidth="1"/>
    <col min="7170" max="7170" width="18.1111111111111" style="307" customWidth="1"/>
    <col min="7171" max="7171" width="17.1111111111111" style="307" customWidth="1"/>
    <col min="7172" max="7172" width="18.4444444444444" style="307" customWidth="1"/>
    <col min="7173" max="7173" width="9" style="307"/>
    <col min="7174" max="7174" width="9.44444444444444" style="307" customWidth="1"/>
    <col min="7175" max="7424" width="9" style="307"/>
    <col min="7425" max="7425" width="41.6666666666667" style="307" customWidth="1"/>
    <col min="7426" max="7426" width="18.1111111111111" style="307" customWidth="1"/>
    <col min="7427" max="7427" width="17.1111111111111" style="307" customWidth="1"/>
    <col min="7428" max="7428" width="18.4444444444444" style="307" customWidth="1"/>
    <col min="7429" max="7429" width="9" style="307"/>
    <col min="7430" max="7430" width="9.44444444444444" style="307" customWidth="1"/>
    <col min="7431" max="7680" width="9" style="307"/>
    <col min="7681" max="7681" width="41.6666666666667" style="307" customWidth="1"/>
    <col min="7682" max="7682" width="18.1111111111111" style="307" customWidth="1"/>
    <col min="7683" max="7683" width="17.1111111111111" style="307" customWidth="1"/>
    <col min="7684" max="7684" width="18.4444444444444" style="307" customWidth="1"/>
    <col min="7685" max="7685" width="9" style="307"/>
    <col min="7686" max="7686" width="9.44444444444444" style="307" customWidth="1"/>
    <col min="7687" max="7936" width="9" style="307"/>
    <col min="7937" max="7937" width="41.6666666666667" style="307" customWidth="1"/>
    <col min="7938" max="7938" width="18.1111111111111" style="307" customWidth="1"/>
    <col min="7939" max="7939" width="17.1111111111111" style="307" customWidth="1"/>
    <col min="7940" max="7940" width="18.4444444444444" style="307" customWidth="1"/>
    <col min="7941" max="7941" width="9" style="307"/>
    <col min="7942" max="7942" width="9.44444444444444" style="307" customWidth="1"/>
    <col min="7943" max="8192" width="9" style="307"/>
    <col min="8193" max="8193" width="41.6666666666667" style="307" customWidth="1"/>
    <col min="8194" max="8194" width="18.1111111111111" style="307" customWidth="1"/>
    <col min="8195" max="8195" width="17.1111111111111" style="307" customWidth="1"/>
    <col min="8196" max="8196" width="18.4444444444444" style="307" customWidth="1"/>
    <col min="8197" max="8197" width="9" style="307"/>
    <col min="8198" max="8198" width="9.44444444444444" style="307" customWidth="1"/>
    <col min="8199" max="8448" width="9" style="307"/>
    <col min="8449" max="8449" width="41.6666666666667" style="307" customWidth="1"/>
    <col min="8450" max="8450" width="18.1111111111111" style="307" customWidth="1"/>
    <col min="8451" max="8451" width="17.1111111111111" style="307" customWidth="1"/>
    <col min="8452" max="8452" width="18.4444444444444" style="307" customWidth="1"/>
    <col min="8453" max="8453" width="9" style="307"/>
    <col min="8454" max="8454" width="9.44444444444444" style="307" customWidth="1"/>
    <col min="8455" max="8704" width="9" style="307"/>
    <col min="8705" max="8705" width="41.6666666666667" style="307" customWidth="1"/>
    <col min="8706" max="8706" width="18.1111111111111" style="307" customWidth="1"/>
    <col min="8707" max="8707" width="17.1111111111111" style="307" customWidth="1"/>
    <col min="8708" max="8708" width="18.4444444444444" style="307" customWidth="1"/>
    <col min="8709" max="8709" width="9" style="307"/>
    <col min="8710" max="8710" width="9.44444444444444" style="307" customWidth="1"/>
    <col min="8711" max="8960" width="9" style="307"/>
    <col min="8961" max="8961" width="41.6666666666667" style="307" customWidth="1"/>
    <col min="8962" max="8962" width="18.1111111111111" style="307" customWidth="1"/>
    <col min="8963" max="8963" width="17.1111111111111" style="307" customWidth="1"/>
    <col min="8964" max="8964" width="18.4444444444444" style="307" customWidth="1"/>
    <col min="8965" max="8965" width="9" style="307"/>
    <col min="8966" max="8966" width="9.44444444444444" style="307" customWidth="1"/>
    <col min="8967" max="9216" width="9" style="307"/>
    <col min="9217" max="9217" width="41.6666666666667" style="307" customWidth="1"/>
    <col min="9218" max="9218" width="18.1111111111111" style="307" customWidth="1"/>
    <col min="9219" max="9219" width="17.1111111111111" style="307" customWidth="1"/>
    <col min="9220" max="9220" width="18.4444444444444" style="307" customWidth="1"/>
    <col min="9221" max="9221" width="9" style="307"/>
    <col min="9222" max="9222" width="9.44444444444444" style="307" customWidth="1"/>
    <col min="9223" max="9472" width="9" style="307"/>
    <col min="9473" max="9473" width="41.6666666666667" style="307" customWidth="1"/>
    <col min="9474" max="9474" width="18.1111111111111" style="307" customWidth="1"/>
    <col min="9475" max="9475" width="17.1111111111111" style="307" customWidth="1"/>
    <col min="9476" max="9476" width="18.4444444444444" style="307" customWidth="1"/>
    <col min="9477" max="9477" width="9" style="307"/>
    <col min="9478" max="9478" width="9.44444444444444" style="307" customWidth="1"/>
    <col min="9479" max="9728" width="9" style="307"/>
    <col min="9729" max="9729" width="41.6666666666667" style="307" customWidth="1"/>
    <col min="9730" max="9730" width="18.1111111111111" style="307" customWidth="1"/>
    <col min="9731" max="9731" width="17.1111111111111" style="307" customWidth="1"/>
    <col min="9732" max="9732" width="18.4444444444444" style="307" customWidth="1"/>
    <col min="9733" max="9733" width="9" style="307"/>
    <col min="9734" max="9734" width="9.44444444444444" style="307" customWidth="1"/>
    <col min="9735" max="9984" width="9" style="307"/>
    <col min="9985" max="9985" width="41.6666666666667" style="307" customWidth="1"/>
    <col min="9986" max="9986" width="18.1111111111111" style="307" customWidth="1"/>
    <col min="9987" max="9987" width="17.1111111111111" style="307" customWidth="1"/>
    <col min="9988" max="9988" width="18.4444444444444" style="307" customWidth="1"/>
    <col min="9989" max="9989" width="9" style="307"/>
    <col min="9990" max="9990" width="9.44444444444444" style="307" customWidth="1"/>
    <col min="9991" max="10240" width="9" style="307"/>
    <col min="10241" max="10241" width="41.6666666666667" style="307" customWidth="1"/>
    <col min="10242" max="10242" width="18.1111111111111" style="307" customWidth="1"/>
    <col min="10243" max="10243" width="17.1111111111111" style="307" customWidth="1"/>
    <col min="10244" max="10244" width="18.4444444444444" style="307" customWidth="1"/>
    <col min="10245" max="10245" width="9" style="307"/>
    <col min="10246" max="10246" width="9.44444444444444" style="307" customWidth="1"/>
    <col min="10247" max="10496" width="9" style="307"/>
    <col min="10497" max="10497" width="41.6666666666667" style="307" customWidth="1"/>
    <col min="10498" max="10498" width="18.1111111111111" style="307" customWidth="1"/>
    <col min="10499" max="10499" width="17.1111111111111" style="307" customWidth="1"/>
    <col min="10500" max="10500" width="18.4444444444444" style="307" customWidth="1"/>
    <col min="10501" max="10501" width="9" style="307"/>
    <col min="10502" max="10502" width="9.44444444444444" style="307" customWidth="1"/>
    <col min="10503" max="10752" width="9" style="307"/>
    <col min="10753" max="10753" width="41.6666666666667" style="307" customWidth="1"/>
    <col min="10754" max="10754" width="18.1111111111111" style="307" customWidth="1"/>
    <col min="10755" max="10755" width="17.1111111111111" style="307" customWidth="1"/>
    <col min="10756" max="10756" width="18.4444444444444" style="307" customWidth="1"/>
    <col min="10757" max="10757" width="9" style="307"/>
    <col min="10758" max="10758" width="9.44444444444444" style="307" customWidth="1"/>
    <col min="10759" max="11008" width="9" style="307"/>
    <col min="11009" max="11009" width="41.6666666666667" style="307" customWidth="1"/>
    <col min="11010" max="11010" width="18.1111111111111" style="307" customWidth="1"/>
    <col min="11011" max="11011" width="17.1111111111111" style="307" customWidth="1"/>
    <col min="11012" max="11012" width="18.4444444444444" style="307" customWidth="1"/>
    <col min="11013" max="11013" width="9" style="307"/>
    <col min="11014" max="11014" width="9.44444444444444" style="307" customWidth="1"/>
    <col min="11015" max="11264" width="9" style="307"/>
    <col min="11265" max="11265" width="41.6666666666667" style="307" customWidth="1"/>
    <col min="11266" max="11266" width="18.1111111111111" style="307" customWidth="1"/>
    <col min="11267" max="11267" width="17.1111111111111" style="307" customWidth="1"/>
    <col min="11268" max="11268" width="18.4444444444444" style="307" customWidth="1"/>
    <col min="11269" max="11269" width="9" style="307"/>
    <col min="11270" max="11270" width="9.44444444444444" style="307" customWidth="1"/>
    <col min="11271" max="11520" width="9" style="307"/>
    <col min="11521" max="11521" width="41.6666666666667" style="307" customWidth="1"/>
    <col min="11522" max="11522" width="18.1111111111111" style="307" customWidth="1"/>
    <col min="11523" max="11523" width="17.1111111111111" style="307" customWidth="1"/>
    <col min="11524" max="11524" width="18.4444444444444" style="307" customWidth="1"/>
    <col min="11525" max="11525" width="9" style="307"/>
    <col min="11526" max="11526" width="9.44444444444444" style="307" customWidth="1"/>
    <col min="11527" max="11776" width="9" style="307"/>
    <col min="11777" max="11777" width="41.6666666666667" style="307" customWidth="1"/>
    <col min="11778" max="11778" width="18.1111111111111" style="307" customWidth="1"/>
    <col min="11779" max="11779" width="17.1111111111111" style="307" customWidth="1"/>
    <col min="11780" max="11780" width="18.4444444444444" style="307" customWidth="1"/>
    <col min="11781" max="11781" width="9" style="307"/>
    <col min="11782" max="11782" width="9.44444444444444" style="307" customWidth="1"/>
    <col min="11783" max="12032" width="9" style="307"/>
    <col min="12033" max="12033" width="41.6666666666667" style="307" customWidth="1"/>
    <col min="12034" max="12034" width="18.1111111111111" style="307" customWidth="1"/>
    <col min="12035" max="12035" width="17.1111111111111" style="307" customWidth="1"/>
    <col min="12036" max="12036" width="18.4444444444444" style="307" customWidth="1"/>
    <col min="12037" max="12037" width="9" style="307"/>
    <col min="12038" max="12038" width="9.44444444444444" style="307" customWidth="1"/>
    <col min="12039" max="12288" width="9" style="307"/>
    <col min="12289" max="12289" width="41.6666666666667" style="307" customWidth="1"/>
    <col min="12290" max="12290" width="18.1111111111111" style="307" customWidth="1"/>
    <col min="12291" max="12291" width="17.1111111111111" style="307" customWidth="1"/>
    <col min="12292" max="12292" width="18.4444444444444" style="307" customWidth="1"/>
    <col min="12293" max="12293" width="9" style="307"/>
    <col min="12294" max="12294" width="9.44444444444444" style="307" customWidth="1"/>
    <col min="12295" max="12544" width="9" style="307"/>
    <col min="12545" max="12545" width="41.6666666666667" style="307" customWidth="1"/>
    <col min="12546" max="12546" width="18.1111111111111" style="307" customWidth="1"/>
    <col min="12547" max="12547" width="17.1111111111111" style="307" customWidth="1"/>
    <col min="12548" max="12548" width="18.4444444444444" style="307" customWidth="1"/>
    <col min="12549" max="12549" width="9" style="307"/>
    <col min="12550" max="12550" width="9.44444444444444" style="307" customWidth="1"/>
    <col min="12551" max="12800" width="9" style="307"/>
    <col min="12801" max="12801" width="41.6666666666667" style="307" customWidth="1"/>
    <col min="12802" max="12802" width="18.1111111111111" style="307" customWidth="1"/>
    <col min="12803" max="12803" width="17.1111111111111" style="307" customWidth="1"/>
    <col min="12804" max="12804" width="18.4444444444444" style="307" customWidth="1"/>
    <col min="12805" max="12805" width="9" style="307"/>
    <col min="12806" max="12806" width="9.44444444444444" style="307" customWidth="1"/>
    <col min="12807" max="13056" width="9" style="307"/>
    <col min="13057" max="13057" width="41.6666666666667" style="307" customWidth="1"/>
    <col min="13058" max="13058" width="18.1111111111111" style="307" customWidth="1"/>
    <col min="13059" max="13059" width="17.1111111111111" style="307" customWidth="1"/>
    <col min="13060" max="13060" width="18.4444444444444" style="307" customWidth="1"/>
    <col min="13061" max="13061" width="9" style="307"/>
    <col min="13062" max="13062" width="9.44444444444444" style="307" customWidth="1"/>
    <col min="13063" max="13312" width="9" style="307"/>
    <col min="13313" max="13313" width="41.6666666666667" style="307" customWidth="1"/>
    <col min="13314" max="13314" width="18.1111111111111" style="307" customWidth="1"/>
    <col min="13315" max="13315" width="17.1111111111111" style="307" customWidth="1"/>
    <col min="13316" max="13316" width="18.4444444444444" style="307" customWidth="1"/>
    <col min="13317" max="13317" width="9" style="307"/>
    <col min="13318" max="13318" width="9.44444444444444" style="307" customWidth="1"/>
    <col min="13319" max="13568" width="9" style="307"/>
    <col min="13569" max="13569" width="41.6666666666667" style="307" customWidth="1"/>
    <col min="13570" max="13570" width="18.1111111111111" style="307" customWidth="1"/>
    <col min="13571" max="13571" width="17.1111111111111" style="307" customWidth="1"/>
    <col min="13572" max="13572" width="18.4444444444444" style="307" customWidth="1"/>
    <col min="13573" max="13573" width="9" style="307"/>
    <col min="13574" max="13574" width="9.44444444444444" style="307" customWidth="1"/>
    <col min="13575" max="13824" width="9" style="307"/>
    <col min="13825" max="13825" width="41.6666666666667" style="307" customWidth="1"/>
    <col min="13826" max="13826" width="18.1111111111111" style="307" customWidth="1"/>
    <col min="13827" max="13827" width="17.1111111111111" style="307" customWidth="1"/>
    <col min="13828" max="13828" width="18.4444444444444" style="307" customWidth="1"/>
    <col min="13829" max="13829" width="9" style="307"/>
    <col min="13830" max="13830" width="9.44444444444444" style="307" customWidth="1"/>
    <col min="13831" max="14080" width="9" style="307"/>
    <col min="14081" max="14081" width="41.6666666666667" style="307" customWidth="1"/>
    <col min="14082" max="14082" width="18.1111111111111" style="307" customWidth="1"/>
    <col min="14083" max="14083" width="17.1111111111111" style="307" customWidth="1"/>
    <col min="14084" max="14084" width="18.4444444444444" style="307" customWidth="1"/>
    <col min="14085" max="14085" width="9" style="307"/>
    <col min="14086" max="14086" width="9.44444444444444" style="307" customWidth="1"/>
    <col min="14087" max="14336" width="9" style="307"/>
    <col min="14337" max="14337" width="41.6666666666667" style="307" customWidth="1"/>
    <col min="14338" max="14338" width="18.1111111111111" style="307" customWidth="1"/>
    <col min="14339" max="14339" width="17.1111111111111" style="307" customWidth="1"/>
    <col min="14340" max="14340" width="18.4444444444444" style="307" customWidth="1"/>
    <col min="14341" max="14341" width="9" style="307"/>
    <col min="14342" max="14342" width="9.44444444444444" style="307" customWidth="1"/>
    <col min="14343" max="14592" width="9" style="307"/>
    <col min="14593" max="14593" width="41.6666666666667" style="307" customWidth="1"/>
    <col min="14594" max="14594" width="18.1111111111111" style="307" customWidth="1"/>
    <col min="14595" max="14595" width="17.1111111111111" style="307" customWidth="1"/>
    <col min="14596" max="14596" width="18.4444444444444" style="307" customWidth="1"/>
    <col min="14597" max="14597" width="9" style="307"/>
    <col min="14598" max="14598" width="9.44444444444444" style="307" customWidth="1"/>
    <col min="14599" max="14848" width="9" style="307"/>
    <col min="14849" max="14849" width="41.6666666666667" style="307" customWidth="1"/>
    <col min="14850" max="14850" width="18.1111111111111" style="307" customWidth="1"/>
    <col min="14851" max="14851" width="17.1111111111111" style="307" customWidth="1"/>
    <col min="14852" max="14852" width="18.4444444444444" style="307" customWidth="1"/>
    <col min="14853" max="14853" width="9" style="307"/>
    <col min="14854" max="14854" width="9.44444444444444" style="307" customWidth="1"/>
    <col min="14855" max="15104" width="9" style="307"/>
    <col min="15105" max="15105" width="41.6666666666667" style="307" customWidth="1"/>
    <col min="15106" max="15106" width="18.1111111111111" style="307" customWidth="1"/>
    <col min="15107" max="15107" width="17.1111111111111" style="307" customWidth="1"/>
    <col min="15108" max="15108" width="18.4444444444444" style="307" customWidth="1"/>
    <col min="15109" max="15109" width="9" style="307"/>
    <col min="15110" max="15110" width="9.44444444444444" style="307" customWidth="1"/>
    <col min="15111" max="15360" width="9" style="307"/>
    <col min="15361" max="15361" width="41.6666666666667" style="307" customWidth="1"/>
    <col min="15362" max="15362" width="18.1111111111111" style="307" customWidth="1"/>
    <col min="15363" max="15363" width="17.1111111111111" style="307" customWidth="1"/>
    <col min="15364" max="15364" width="18.4444444444444" style="307" customWidth="1"/>
    <col min="15365" max="15365" width="9" style="307"/>
    <col min="15366" max="15366" width="9.44444444444444" style="307" customWidth="1"/>
    <col min="15367" max="15616" width="9" style="307"/>
    <col min="15617" max="15617" width="41.6666666666667" style="307" customWidth="1"/>
    <col min="15618" max="15618" width="18.1111111111111" style="307" customWidth="1"/>
    <col min="15619" max="15619" width="17.1111111111111" style="307" customWidth="1"/>
    <col min="15620" max="15620" width="18.4444444444444" style="307" customWidth="1"/>
    <col min="15621" max="15621" width="9" style="307"/>
    <col min="15622" max="15622" width="9.44444444444444" style="307" customWidth="1"/>
    <col min="15623" max="15872" width="9" style="307"/>
    <col min="15873" max="15873" width="41.6666666666667" style="307" customWidth="1"/>
    <col min="15874" max="15874" width="18.1111111111111" style="307" customWidth="1"/>
    <col min="15875" max="15875" width="17.1111111111111" style="307" customWidth="1"/>
    <col min="15876" max="15876" width="18.4444444444444" style="307" customWidth="1"/>
    <col min="15877" max="15877" width="9" style="307"/>
    <col min="15878" max="15878" width="9.44444444444444" style="307" customWidth="1"/>
    <col min="15879" max="16128" width="9" style="307"/>
    <col min="16129" max="16129" width="41.6666666666667" style="307" customWidth="1"/>
    <col min="16130" max="16130" width="18.1111111111111" style="307" customWidth="1"/>
    <col min="16131" max="16131" width="17.1111111111111" style="307" customWidth="1"/>
    <col min="16132" max="16132" width="18.4444444444444" style="307" customWidth="1"/>
    <col min="16133" max="16133" width="9" style="307"/>
    <col min="16134" max="16134" width="9.44444444444444" style="307" customWidth="1"/>
    <col min="16135" max="16384" width="9" style="307"/>
  </cols>
  <sheetData>
    <row r="1" ht="38.25" customHeight="1" spans="1:15">
      <c r="A1" s="537" t="str">
        <f>YEAR(封面!$B$9)-1&amp;"年勐海县社会保险基金收入执行情况表"</f>
        <v>2019年勐海县社会保险基金收入执行情况表</v>
      </c>
      <c r="B1" s="538"/>
      <c r="C1" s="538"/>
      <c r="D1" s="537"/>
      <c r="O1">
        <f>totalnumber</f>
        <v>1</v>
      </c>
    </row>
    <row r="2" ht="18.9" customHeight="1" spans="1:4">
      <c r="A2" s="569" t="s">
        <v>4025</v>
      </c>
      <c r="B2" s="570"/>
      <c r="C2" s="571"/>
      <c r="D2" s="572" t="s">
        <v>40</v>
      </c>
    </row>
    <row r="3" ht="34.2" customHeight="1" spans="1:4">
      <c r="A3" s="573" t="s">
        <v>4243</v>
      </c>
      <c r="B3" s="335" t="str">
        <f>YEAR(封面!$B$9)-2&amp;"年决算数"</f>
        <v>2018年决算数</v>
      </c>
      <c r="C3" s="335" t="str">
        <f>YEAR(封面!$B$9)-1&amp;"年执行数"</f>
        <v>2019年执行数</v>
      </c>
      <c r="D3" s="544" t="str">
        <f>"比"&amp;YEAR(封面!$B$9)-2&amp;"年决算数增幅"</f>
        <v>比2018年决算数增幅</v>
      </c>
    </row>
    <row r="4" s="568" customFormat="1" ht="21" customHeight="1" spans="1:8">
      <c r="A4" s="574" t="s">
        <v>4244</v>
      </c>
      <c r="B4" s="558">
        <v>22704</v>
      </c>
      <c r="C4" s="263">
        <v>22243</v>
      </c>
      <c r="D4" s="559">
        <f t="shared" ref="D4:D42" si="0">IFERROR(C4/B4-1,"")</f>
        <v>-0.0203047921071177</v>
      </c>
      <c r="E4" s="339"/>
      <c r="G4" s="575"/>
      <c r="H4" s="575"/>
    </row>
    <row r="5" ht="21" customHeight="1" spans="1:8">
      <c r="A5" s="283" t="s">
        <v>4245</v>
      </c>
      <c r="B5" s="560">
        <v>15788</v>
      </c>
      <c r="C5" s="262">
        <v>15336</v>
      </c>
      <c r="D5" s="562">
        <f t="shared" si="0"/>
        <v>-0.0286293387382822</v>
      </c>
      <c r="E5" s="339"/>
      <c r="G5" s="575"/>
      <c r="H5" s="575"/>
    </row>
    <row r="6" ht="21" customHeight="1" spans="1:8">
      <c r="A6" s="283" t="s">
        <v>4246</v>
      </c>
      <c r="B6" s="560">
        <v>68</v>
      </c>
      <c r="C6" s="262">
        <v>39</v>
      </c>
      <c r="D6" s="562">
        <f t="shared" si="0"/>
        <v>-0.426470588235294</v>
      </c>
      <c r="E6" s="339"/>
      <c r="G6" s="575"/>
      <c r="H6" s="575"/>
    </row>
    <row r="7" ht="21" customHeight="1" spans="1:8">
      <c r="A7" s="283" t="s">
        <v>4247</v>
      </c>
      <c r="B7" s="560">
        <v>66150</v>
      </c>
      <c r="C7" s="262">
        <v>6600</v>
      </c>
      <c r="D7" s="562">
        <f t="shared" si="0"/>
        <v>-0.900226757369615</v>
      </c>
      <c r="E7" s="339"/>
      <c r="G7" s="575"/>
      <c r="H7" s="575"/>
    </row>
    <row r="8" ht="21" customHeight="1" spans="1:8">
      <c r="A8" s="574" t="s">
        <v>4248</v>
      </c>
      <c r="B8" s="558">
        <v>14056</v>
      </c>
      <c r="C8" s="263">
        <v>16112</v>
      </c>
      <c r="D8" s="559">
        <f t="shared" si="0"/>
        <v>0.146272054638589</v>
      </c>
      <c r="E8" s="339"/>
      <c r="G8" s="575"/>
      <c r="H8" s="575"/>
    </row>
    <row r="9" ht="21" customHeight="1" spans="1:8">
      <c r="A9" s="283" t="s">
        <v>4245</v>
      </c>
      <c r="B9" s="560">
        <v>13131</v>
      </c>
      <c r="C9" s="262">
        <v>13176</v>
      </c>
      <c r="D9" s="562">
        <f t="shared" si="0"/>
        <v>0.00342700479780667</v>
      </c>
      <c r="E9" s="339"/>
      <c r="G9" s="575"/>
      <c r="H9" s="575"/>
    </row>
    <row r="10" ht="21" customHeight="1" spans="1:8">
      <c r="A10" s="283" t="s">
        <v>4246</v>
      </c>
      <c r="B10" s="560">
        <v>31</v>
      </c>
      <c r="C10" s="262">
        <v>18</v>
      </c>
      <c r="D10" s="562">
        <f t="shared" si="0"/>
        <v>-0.419354838709677</v>
      </c>
      <c r="E10" s="339"/>
      <c r="G10" s="575"/>
      <c r="H10" s="575"/>
    </row>
    <row r="11" ht="21" customHeight="1" spans="1:8">
      <c r="A11" s="283" t="s">
        <v>4247</v>
      </c>
      <c r="B11" s="560">
        <v>893</v>
      </c>
      <c r="C11" s="262">
        <v>2742</v>
      </c>
      <c r="D11" s="562">
        <f t="shared" si="0"/>
        <v>2.07054871220605</v>
      </c>
      <c r="E11" s="339"/>
      <c r="G11" s="575"/>
      <c r="H11" s="575"/>
    </row>
    <row r="12" s="328" customFormat="1" ht="21" customHeight="1" spans="1:8">
      <c r="A12" s="574" t="s">
        <v>4249</v>
      </c>
      <c r="B12" s="561">
        <v>377</v>
      </c>
      <c r="C12" s="263">
        <v>458</v>
      </c>
      <c r="D12" s="559">
        <f t="shared" si="0"/>
        <v>0.214854111405836</v>
      </c>
      <c r="E12" s="339"/>
      <c r="G12" s="575"/>
      <c r="H12" s="575"/>
    </row>
    <row r="13" s="328" customFormat="1" ht="21" customHeight="1" spans="1:8">
      <c r="A13" s="283" t="s">
        <v>4245</v>
      </c>
      <c r="B13" s="560">
        <v>377</v>
      </c>
      <c r="C13" s="262">
        <v>458</v>
      </c>
      <c r="D13" s="562">
        <f t="shared" si="0"/>
        <v>0.214854111405836</v>
      </c>
      <c r="E13" s="339"/>
      <c r="G13" s="575"/>
      <c r="H13" s="575"/>
    </row>
    <row r="14" s="328" customFormat="1" ht="21" customHeight="1" spans="1:8">
      <c r="A14" s="283" t="s">
        <v>4246</v>
      </c>
      <c r="B14" s="576"/>
      <c r="C14" s="262"/>
      <c r="D14" s="562" t="str">
        <f t="shared" si="0"/>
        <v/>
      </c>
      <c r="E14" s="339"/>
      <c r="G14" s="575"/>
      <c r="H14" s="575"/>
    </row>
    <row r="15" s="328" customFormat="1" ht="21" customHeight="1" spans="1:8">
      <c r="A15" s="283" t="s">
        <v>4247</v>
      </c>
      <c r="B15" s="577"/>
      <c r="C15" s="263"/>
      <c r="D15" s="562" t="str">
        <f t="shared" si="0"/>
        <v/>
      </c>
      <c r="E15" s="339"/>
      <c r="G15" s="575"/>
      <c r="H15" s="575"/>
    </row>
    <row r="16" s="328" customFormat="1" ht="21" customHeight="1" spans="1:8">
      <c r="A16" s="574" t="s">
        <v>4250</v>
      </c>
      <c r="B16" s="561">
        <v>14184</v>
      </c>
      <c r="C16" s="255">
        <v>13722</v>
      </c>
      <c r="D16" s="559">
        <f t="shared" si="0"/>
        <v>-0.0325719120135364</v>
      </c>
      <c r="E16" s="339"/>
      <c r="G16" s="575"/>
      <c r="H16" s="575"/>
    </row>
    <row r="17" s="328" customFormat="1" ht="21" customHeight="1" spans="1:8">
      <c r="A17" s="283" t="s">
        <v>4245</v>
      </c>
      <c r="B17" s="560">
        <v>14171</v>
      </c>
      <c r="C17" s="262">
        <v>13703</v>
      </c>
      <c r="D17" s="562">
        <f t="shared" si="0"/>
        <v>-0.0330251922941218</v>
      </c>
      <c r="E17" s="339"/>
      <c r="G17" s="575"/>
      <c r="H17" s="575"/>
    </row>
    <row r="18" s="328" customFormat="1" ht="21" customHeight="1" spans="1:8">
      <c r="A18" s="283" t="s">
        <v>4246</v>
      </c>
      <c r="B18" s="560">
        <v>8</v>
      </c>
      <c r="C18" s="262">
        <v>7</v>
      </c>
      <c r="D18" s="562">
        <f t="shared" si="0"/>
        <v>-0.125</v>
      </c>
      <c r="E18" s="339"/>
      <c r="G18" s="575"/>
      <c r="H18" s="575"/>
    </row>
    <row r="19" s="328" customFormat="1" ht="21" customHeight="1" spans="1:8">
      <c r="A19" s="283" t="s">
        <v>4247</v>
      </c>
      <c r="B19" s="560"/>
      <c r="C19" s="264">
        <v>3</v>
      </c>
      <c r="D19" s="562" t="str">
        <f t="shared" si="0"/>
        <v/>
      </c>
      <c r="E19" s="339"/>
      <c r="G19" s="575"/>
      <c r="H19" s="575"/>
    </row>
    <row r="20" s="328" customFormat="1" ht="21" customHeight="1" spans="1:8">
      <c r="A20" s="574" t="s">
        <v>4251</v>
      </c>
      <c r="B20" s="561">
        <v>470</v>
      </c>
      <c r="C20" s="255">
        <v>273</v>
      </c>
      <c r="D20" s="559">
        <f t="shared" si="0"/>
        <v>-0.419148936170213</v>
      </c>
      <c r="E20" s="339"/>
      <c r="G20" s="575"/>
      <c r="H20" s="575"/>
    </row>
    <row r="21" ht="21" customHeight="1" spans="1:8">
      <c r="A21" s="283" t="s">
        <v>4245</v>
      </c>
      <c r="B21" s="578">
        <v>467</v>
      </c>
      <c r="C21" s="262">
        <v>272</v>
      </c>
      <c r="D21" s="562">
        <f t="shared" si="0"/>
        <v>-0.417558886509636</v>
      </c>
      <c r="E21" s="339"/>
      <c r="G21" s="575"/>
      <c r="H21" s="575"/>
    </row>
    <row r="22" ht="21" customHeight="1" spans="1:8">
      <c r="A22" s="283" t="s">
        <v>4246</v>
      </c>
      <c r="B22" s="579">
        <v>3</v>
      </c>
      <c r="C22" s="262">
        <v>1</v>
      </c>
      <c r="D22" s="562">
        <f t="shared" si="0"/>
        <v>-0.666666666666667</v>
      </c>
      <c r="E22" s="339"/>
      <c r="G22" s="575"/>
      <c r="H22" s="575"/>
    </row>
    <row r="23" ht="21" customHeight="1" spans="1:8">
      <c r="A23" s="283" t="s">
        <v>4247</v>
      </c>
      <c r="B23" s="578"/>
      <c r="C23" s="263"/>
      <c r="D23" s="562" t="str">
        <f t="shared" si="0"/>
        <v/>
      </c>
      <c r="E23" s="339"/>
      <c r="G23" s="575"/>
      <c r="H23" s="575"/>
    </row>
    <row r="24" ht="21" customHeight="1" spans="1:8">
      <c r="A24" s="574" t="s">
        <v>4252</v>
      </c>
      <c r="B24" s="561"/>
      <c r="C24" s="255"/>
      <c r="D24" s="559" t="str">
        <f t="shared" si="0"/>
        <v/>
      </c>
      <c r="E24" s="339"/>
      <c r="G24" s="575"/>
      <c r="H24" s="575"/>
    </row>
    <row r="25" ht="21" customHeight="1" spans="1:8">
      <c r="A25" s="283" t="s">
        <v>4245</v>
      </c>
      <c r="B25" s="560"/>
      <c r="C25" s="262"/>
      <c r="D25" s="562" t="str">
        <f t="shared" si="0"/>
        <v/>
      </c>
      <c r="E25" s="339"/>
      <c r="G25" s="575"/>
      <c r="H25" s="575"/>
    </row>
    <row r="26" ht="21" customHeight="1" spans="1:8">
      <c r="A26" s="283" t="s">
        <v>4246</v>
      </c>
      <c r="B26" s="576"/>
      <c r="C26" s="262"/>
      <c r="D26" s="562" t="str">
        <f t="shared" si="0"/>
        <v/>
      </c>
      <c r="E26" s="339"/>
      <c r="G26" s="575"/>
      <c r="H26" s="575"/>
    </row>
    <row r="27" ht="21" customHeight="1" spans="1:8">
      <c r="A27" s="283" t="s">
        <v>4247</v>
      </c>
      <c r="B27" s="577"/>
      <c r="C27" s="263"/>
      <c r="D27" s="562" t="str">
        <f t="shared" si="0"/>
        <v/>
      </c>
      <c r="E27" s="339"/>
      <c r="G27" s="575"/>
      <c r="H27" s="575"/>
    </row>
    <row r="28" ht="21" customHeight="1" spans="1:8">
      <c r="A28" s="574" t="s">
        <v>4253</v>
      </c>
      <c r="B28" s="561">
        <v>6527</v>
      </c>
      <c r="C28" s="282">
        <v>6634</v>
      </c>
      <c r="D28" s="559">
        <f t="shared" si="0"/>
        <v>0.0163934426229508</v>
      </c>
      <c r="E28" s="339"/>
      <c r="G28" s="575"/>
      <c r="H28" s="575"/>
    </row>
    <row r="29" ht="21" customHeight="1" spans="1:8">
      <c r="A29" s="283" t="s">
        <v>4245</v>
      </c>
      <c r="B29" s="560">
        <v>2295</v>
      </c>
      <c r="C29" s="262">
        <v>2230</v>
      </c>
      <c r="D29" s="562">
        <f t="shared" si="0"/>
        <v>-0.028322440087146</v>
      </c>
      <c r="E29" s="339"/>
      <c r="G29" s="575"/>
      <c r="H29" s="575"/>
    </row>
    <row r="30" ht="21" customHeight="1" spans="1:8">
      <c r="A30" s="283" t="s">
        <v>4246</v>
      </c>
      <c r="B30" s="560">
        <v>184</v>
      </c>
      <c r="C30" s="262">
        <v>46</v>
      </c>
      <c r="D30" s="562">
        <f t="shared" si="0"/>
        <v>-0.75</v>
      </c>
      <c r="E30" s="339"/>
      <c r="G30" s="575"/>
      <c r="H30" s="575"/>
    </row>
    <row r="31" ht="21" customHeight="1" spans="1:8">
      <c r="A31" s="283" t="s">
        <v>4247</v>
      </c>
      <c r="B31" s="560">
        <v>4024</v>
      </c>
      <c r="C31" s="264">
        <v>4192</v>
      </c>
      <c r="D31" s="562">
        <f t="shared" si="0"/>
        <v>0.0417495029821073</v>
      </c>
      <c r="E31" s="339"/>
      <c r="G31" s="575"/>
      <c r="H31" s="575"/>
    </row>
    <row r="32" ht="21" customHeight="1" spans="1:8">
      <c r="A32" s="574" t="s">
        <v>4254</v>
      </c>
      <c r="B32" s="558">
        <v>16152</v>
      </c>
      <c r="C32" s="255">
        <v>22824</v>
      </c>
      <c r="D32" s="559">
        <f t="shared" si="0"/>
        <v>0.413075780089153</v>
      </c>
      <c r="E32" s="339"/>
      <c r="G32" s="575"/>
      <c r="H32" s="575"/>
    </row>
    <row r="33" ht="21" customHeight="1" spans="1:8">
      <c r="A33" s="283" t="s">
        <v>4245</v>
      </c>
      <c r="B33" s="563">
        <v>1947</v>
      </c>
      <c r="C33" s="262">
        <v>7404</v>
      </c>
      <c r="D33" s="562">
        <f t="shared" si="0"/>
        <v>2.80277349768875</v>
      </c>
      <c r="E33" s="339"/>
      <c r="G33" s="575"/>
      <c r="H33" s="575"/>
    </row>
    <row r="34" ht="21" customHeight="1" spans="1:8">
      <c r="A34" s="283" t="s">
        <v>4246</v>
      </c>
      <c r="B34" s="563">
        <v>74</v>
      </c>
      <c r="C34" s="262">
        <v>20</v>
      </c>
      <c r="D34" s="562">
        <f t="shared" si="0"/>
        <v>-0.72972972972973</v>
      </c>
      <c r="E34" s="339"/>
      <c r="G34" s="575"/>
      <c r="H34" s="575"/>
    </row>
    <row r="35" ht="21" customHeight="1" spans="1:8">
      <c r="A35" s="283" t="s">
        <v>4247</v>
      </c>
      <c r="B35" s="563">
        <v>14130</v>
      </c>
      <c r="C35" s="264">
        <v>15400</v>
      </c>
      <c r="D35" s="562">
        <f t="shared" si="0"/>
        <v>0.0898796886058033</v>
      </c>
      <c r="E35" s="339"/>
      <c r="G35" s="575"/>
      <c r="H35" s="575"/>
    </row>
    <row r="36" ht="21" customHeight="1" spans="1:8">
      <c r="A36" s="270" t="s">
        <v>4255</v>
      </c>
      <c r="B36" s="558">
        <f>B4+B8+B12+B16+B20+B28+B32</f>
        <v>74470</v>
      </c>
      <c r="C36" s="558">
        <f>C4+C8+C12+C16+C20+C28+C32</f>
        <v>82266</v>
      </c>
      <c r="D36" s="559">
        <f t="shared" si="0"/>
        <v>0.104686450919834</v>
      </c>
      <c r="E36" s="339"/>
      <c r="G36" s="575"/>
      <c r="H36" s="575"/>
    </row>
    <row r="37" ht="21" customHeight="1" spans="1:8">
      <c r="A37" s="283" t="s">
        <v>4256</v>
      </c>
      <c r="B37" s="563"/>
      <c r="C37" s="563"/>
      <c r="D37" s="562" t="str">
        <f t="shared" si="0"/>
        <v/>
      </c>
      <c r="E37" s="339"/>
      <c r="G37" s="575"/>
      <c r="H37" s="575"/>
    </row>
    <row r="38" ht="21" customHeight="1" spans="1:8">
      <c r="A38" s="283" t="s">
        <v>4257</v>
      </c>
      <c r="B38" s="563"/>
      <c r="C38" s="563"/>
      <c r="D38" s="562" t="str">
        <f t="shared" si="0"/>
        <v/>
      </c>
      <c r="E38" s="339"/>
      <c r="G38" s="575"/>
      <c r="H38" s="575"/>
    </row>
    <row r="39" ht="21" customHeight="1" spans="1:8">
      <c r="A39" s="283" t="s">
        <v>4258</v>
      </c>
      <c r="B39" s="565"/>
      <c r="C39" s="565"/>
      <c r="D39" s="559" t="str">
        <f t="shared" si="0"/>
        <v/>
      </c>
      <c r="E39" s="339"/>
      <c r="G39" s="575"/>
      <c r="H39" s="575"/>
    </row>
    <row r="40" ht="21" customHeight="1" spans="1:8">
      <c r="A40" s="267" t="s">
        <v>4237</v>
      </c>
      <c r="B40" s="558">
        <v>44389</v>
      </c>
      <c r="C40" s="558">
        <v>63958</v>
      </c>
      <c r="D40" s="559">
        <f t="shared" si="0"/>
        <v>0.440852463448152</v>
      </c>
      <c r="E40" s="339"/>
      <c r="G40" s="575"/>
      <c r="H40" s="575"/>
    </row>
    <row r="41" ht="21" customHeight="1" spans="1:8">
      <c r="A41" s="267" t="s">
        <v>4259</v>
      </c>
      <c r="B41" s="565"/>
      <c r="C41" s="565"/>
      <c r="D41" s="562" t="str">
        <f t="shared" si="0"/>
        <v/>
      </c>
      <c r="E41" s="339"/>
      <c r="G41" s="575"/>
      <c r="H41" s="575"/>
    </row>
    <row r="42" ht="21" customHeight="1" spans="1:8">
      <c r="A42" s="270" t="s">
        <v>104</v>
      </c>
      <c r="B42" s="558">
        <f>B36+B40</f>
        <v>118859</v>
      </c>
      <c r="C42" s="558">
        <f>C36+C40</f>
        <v>146224</v>
      </c>
      <c r="D42" s="559">
        <f t="shared" si="0"/>
        <v>0.230230777644099</v>
      </c>
      <c r="E42" s="339"/>
      <c r="G42" s="575"/>
      <c r="H42" s="575"/>
    </row>
    <row r="43" ht="42.75" customHeight="1" spans="1:4">
      <c r="A43" s="284" t="s">
        <v>4260</v>
      </c>
      <c r="B43" s="580"/>
      <c r="C43" s="581"/>
      <c r="D43" s="286"/>
    </row>
  </sheetData>
  <autoFilter ref="A3:E43">
    <filterColumn colId="4">
      <customFilters>
        <customFilter operator="equal" val="是"/>
      </customFilters>
    </filterColumn>
    <extLst/>
  </autoFilter>
  <mergeCells count="2">
    <mergeCell ref="A1:D1"/>
    <mergeCell ref="A43:D43"/>
  </mergeCells>
  <conditionalFormatting sqref="D3">
    <cfRule type="cellIs" dxfId="2" priority="1" stopIfTrue="1" operator="lessThanOrEqual">
      <formula>-1</formula>
    </cfRule>
  </conditionalFormatting>
  <printOptions horizontalCentered="1"/>
  <pageMargins left="0.708661417322835" right="0.708661417322835" top="0.748031496062992" bottom="0.748031496062992" header="0.31496062992126" footer="0.31496062992126"/>
  <pageSetup paperSize="9" scale="81" orientation="portrait" blackAndWhite="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O28"/>
  <sheetViews>
    <sheetView showZeros="0" view="pageBreakPreview" zoomScale="102" zoomScaleNormal="100" workbookViewId="0">
      <pane ySplit="3" topLeftCell="A7" activePane="bottomLeft" state="frozen"/>
      <selection/>
      <selection pane="bottomLeft" activeCell="C9" sqref="C9"/>
    </sheetView>
  </sheetViews>
  <sheetFormatPr defaultColWidth="9" defaultRowHeight="15.6"/>
  <cols>
    <col min="1" max="1" width="40.2222222222222" style="307" customWidth="1"/>
    <col min="2" max="3" width="15.3333333333333" style="308" customWidth="1"/>
    <col min="4" max="4" width="12" style="307" customWidth="1"/>
    <col min="5" max="5" width="9" style="307"/>
    <col min="6" max="6" width="10.4444444444444" style="307" customWidth="1"/>
    <col min="7" max="7" width="11.6666666666667" style="307" customWidth="1"/>
    <col min="8" max="256" width="9" style="307"/>
    <col min="257" max="257" width="40.6666666666667" style="307" customWidth="1"/>
    <col min="258" max="258" width="15.7777777777778" style="307" customWidth="1"/>
    <col min="259" max="259" width="14.4444444444444" style="307" customWidth="1"/>
    <col min="260" max="260" width="11" style="307" customWidth="1"/>
    <col min="261" max="262" width="9" style="307"/>
    <col min="263" max="263" width="11.6666666666667" style="307" customWidth="1"/>
    <col min="264" max="512" width="9" style="307"/>
    <col min="513" max="513" width="40.6666666666667" style="307" customWidth="1"/>
    <col min="514" max="514" width="15.7777777777778" style="307" customWidth="1"/>
    <col min="515" max="515" width="14.4444444444444" style="307" customWidth="1"/>
    <col min="516" max="516" width="11" style="307" customWidth="1"/>
    <col min="517" max="518" width="9" style="307"/>
    <col min="519" max="519" width="11.6666666666667" style="307" customWidth="1"/>
    <col min="520" max="768" width="9" style="307"/>
    <col min="769" max="769" width="40.6666666666667" style="307" customWidth="1"/>
    <col min="770" max="770" width="15.7777777777778" style="307" customWidth="1"/>
    <col min="771" max="771" width="14.4444444444444" style="307" customWidth="1"/>
    <col min="772" max="772" width="11" style="307" customWidth="1"/>
    <col min="773" max="774" width="9" style="307"/>
    <col min="775" max="775" width="11.6666666666667" style="307" customWidth="1"/>
    <col min="776" max="1024" width="9" style="307"/>
    <col min="1025" max="1025" width="40.6666666666667" style="307" customWidth="1"/>
    <col min="1026" max="1026" width="15.7777777777778" style="307" customWidth="1"/>
    <col min="1027" max="1027" width="14.4444444444444" style="307" customWidth="1"/>
    <col min="1028" max="1028" width="11" style="307" customWidth="1"/>
    <col min="1029" max="1030" width="9" style="307"/>
    <col min="1031" max="1031" width="11.6666666666667" style="307" customWidth="1"/>
    <col min="1032" max="1280" width="9" style="307"/>
    <col min="1281" max="1281" width="40.6666666666667" style="307" customWidth="1"/>
    <col min="1282" max="1282" width="15.7777777777778" style="307" customWidth="1"/>
    <col min="1283" max="1283" width="14.4444444444444" style="307" customWidth="1"/>
    <col min="1284" max="1284" width="11" style="307" customWidth="1"/>
    <col min="1285" max="1286" width="9" style="307"/>
    <col min="1287" max="1287" width="11.6666666666667" style="307" customWidth="1"/>
    <col min="1288" max="1536" width="9" style="307"/>
    <col min="1537" max="1537" width="40.6666666666667" style="307" customWidth="1"/>
    <col min="1538" max="1538" width="15.7777777777778" style="307" customWidth="1"/>
    <col min="1539" max="1539" width="14.4444444444444" style="307" customWidth="1"/>
    <col min="1540" max="1540" width="11" style="307" customWidth="1"/>
    <col min="1541" max="1542" width="9" style="307"/>
    <col min="1543" max="1543" width="11.6666666666667" style="307" customWidth="1"/>
    <col min="1544" max="1792" width="9" style="307"/>
    <col min="1793" max="1793" width="40.6666666666667" style="307" customWidth="1"/>
    <col min="1794" max="1794" width="15.7777777777778" style="307" customWidth="1"/>
    <col min="1795" max="1795" width="14.4444444444444" style="307" customWidth="1"/>
    <col min="1796" max="1796" width="11" style="307" customWidth="1"/>
    <col min="1797" max="1798" width="9" style="307"/>
    <col min="1799" max="1799" width="11.6666666666667" style="307" customWidth="1"/>
    <col min="1800" max="2048" width="9" style="307"/>
    <col min="2049" max="2049" width="40.6666666666667" style="307" customWidth="1"/>
    <col min="2050" max="2050" width="15.7777777777778" style="307" customWidth="1"/>
    <col min="2051" max="2051" width="14.4444444444444" style="307" customWidth="1"/>
    <col min="2052" max="2052" width="11" style="307" customWidth="1"/>
    <col min="2053" max="2054" width="9" style="307"/>
    <col min="2055" max="2055" width="11.6666666666667" style="307" customWidth="1"/>
    <col min="2056" max="2304" width="9" style="307"/>
    <col min="2305" max="2305" width="40.6666666666667" style="307" customWidth="1"/>
    <col min="2306" max="2306" width="15.7777777777778" style="307" customWidth="1"/>
    <col min="2307" max="2307" width="14.4444444444444" style="307" customWidth="1"/>
    <col min="2308" max="2308" width="11" style="307" customWidth="1"/>
    <col min="2309" max="2310" width="9" style="307"/>
    <col min="2311" max="2311" width="11.6666666666667" style="307" customWidth="1"/>
    <col min="2312" max="2560" width="9" style="307"/>
    <col min="2561" max="2561" width="40.6666666666667" style="307" customWidth="1"/>
    <col min="2562" max="2562" width="15.7777777777778" style="307" customWidth="1"/>
    <col min="2563" max="2563" width="14.4444444444444" style="307" customWidth="1"/>
    <col min="2564" max="2564" width="11" style="307" customWidth="1"/>
    <col min="2565" max="2566" width="9" style="307"/>
    <col min="2567" max="2567" width="11.6666666666667" style="307" customWidth="1"/>
    <col min="2568" max="2816" width="9" style="307"/>
    <col min="2817" max="2817" width="40.6666666666667" style="307" customWidth="1"/>
    <col min="2818" max="2818" width="15.7777777777778" style="307" customWidth="1"/>
    <col min="2819" max="2819" width="14.4444444444444" style="307" customWidth="1"/>
    <col min="2820" max="2820" width="11" style="307" customWidth="1"/>
    <col min="2821" max="2822" width="9" style="307"/>
    <col min="2823" max="2823" width="11.6666666666667" style="307" customWidth="1"/>
    <col min="2824" max="3072" width="9" style="307"/>
    <col min="3073" max="3073" width="40.6666666666667" style="307" customWidth="1"/>
    <col min="3074" max="3074" width="15.7777777777778" style="307" customWidth="1"/>
    <col min="3075" max="3075" width="14.4444444444444" style="307" customWidth="1"/>
    <col min="3076" max="3076" width="11" style="307" customWidth="1"/>
    <col min="3077" max="3078" width="9" style="307"/>
    <col min="3079" max="3079" width="11.6666666666667" style="307" customWidth="1"/>
    <col min="3080" max="3328" width="9" style="307"/>
    <col min="3329" max="3329" width="40.6666666666667" style="307" customWidth="1"/>
    <col min="3330" max="3330" width="15.7777777777778" style="307" customWidth="1"/>
    <col min="3331" max="3331" width="14.4444444444444" style="307" customWidth="1"/>
    <col min="3332" max="3332" width="11" style="307" customWidth="1"/>
    <col min="3333" max="3334" width="9" style="307"/>
    <col min="3335" max="3335" width="11.6666666666667" style="307" customWidth="1"/>
    <col min="3336" max="3584" width="9" style="307"/>
    <col min="3585" max="3585" width="40.6666666666667" style="307" customWidth="1"/>
    <col min="3586" max="3586" width="15.7777777777778" style="307" customWidth="1"/>
    <col min="3587" max="3587" width="14.4444444444444" style="307" customWidth="1"/>
    <col min="3588" max="3588" width="11" style="307" customWidth="1"/>
    <col min="3589" max="3590" width="9" style="307"/>
    <col min="3591" max="3591" width="11.6666666666667" style="307" customWidth="1"/>
    <col min="3592" max="3840" width="9" style="307"/>
    <col min="3841" max="3841" width="40.6666666666667" style="307" customWidth="1"/>
    <col min="3842" max="3842" width="15.7777777777778" style="307" customWidth="1"/>
    <col min="3843" max="3843" width="14.4444444444444" style="307" customWidth="1"/>
    <col min="3844" max="3844" width="11" style="307" customWidth="1"/>
    <col min="3845" max="3846" width="9" style="307"/>
    <col min="3847" max="3847" width="11.6666666666667" style="307" customWidth="1"/>
    <col min="3848" max="4096" width="9" style="307"/>
    <col min="4097" max="4097" width="40.6666666666667" style="307" customWidth="1"/>
    <col min="4098" max="4098" width="15.7777777777778" style="307" customWidth="1"/>
    <col min="4099" max="4099" width="14.4444444444444" style="307" customWidth="1"/>
    <col min="4100" max="4100" width="11" style="307" customWidth="1"/>
    <col min="4101" max="4102" width="9" style="307"/>
    <col min="4103" max="4103" width="11.6666666666667" style="307" customWidth="1"/>
    <col min="4104" max="4352" width="9" style="307"/>
    <col min="4353" max="4353" width="40.6666666666667" style="307" customWidth="1"/>
    <col min="4354" max="4354" width="15.7777777777778" style="307" customWidth="1"/>
    <col min="4355" max="4355" width="14.4444444444444" style="307" customWidth="1"/>
    <col min="4356" max="4356" width="11" style="307" customWidth="1"/>
    <col min="4357" max="4358" width="9" style="307"/>
    <col min="4359" max="4359" width="11.6666666666667" style="307" customWidth="1"/>
    <col min="4360" max="4608" width="9" style="307"/>
    <col min="4609" max="4609" width="40.6666666666667" style="307" customWidth="1"/>
    <col min="4610" max="4610" width="15.7777777777778" style="307" customWidth="1"/>
    <col min="4611" max="4611" width="14.4444444444444" style="307" customWidth="1"/>
    <col min="4612" max="4612" width="11" style="307" customWidth="1"/>
    <col min="4613" max="4614" width="9" style="307"/>
    <col min="4615" max="4615" width="11.6666666666667" style="307" customWidth="1"/>
    <col min="4616" max="4864" width="9" style="307"/>
    <col min="4865" max="4865" width="40.6666666666667" style="307" customWidth="1"/>
    <col min="4866" max="4866" width="15.7777777777778" style="307" customWidth="1"/>
    <col min="4867" max="4867" width="14.4444444444444" style="307" customWidth="1"/>
    <col min="4868" max="4868" width="11" style="307" customWidth="1"/>
    <col min="4869" max="4870" width="9" style="307"/>
    <col min="4871" max="4871" width="11.6666666666667" style="307" customWidth="1"/>
    <col min="4872" max="5120" width="9" style="307"/>
    <col min="5121" max="5121" width="40.6666666666667" style="307" customWidth="1"/>
    <col min="5122" max="5122" width="15.7777777777778" style="307" customWidth="1"/>
    <col min="5123" max="5123" width="14.4444444444444" style="307" customWidth="1"/>
    <col min="5124" max="5124" width="11" style="307" customWidth="1"/>
    <col min="5125" max="5126" width="9" style="307"/>
    <col min="5127" max="5127" width="11.6666666666667" style="307" customWidth="1"/>
    <col min="5128" max="5376" width="9" style="307"/>
    <col min="5377" max="5377" width="40.6666666666667" style="307" customWidth="1"/>
    <col min="5378" max="5378" width="15.7777777777778" style="307" customWidth="1"/>
    <col min="5379" max="5379" width="14.4444444444444" style="307" customWidth="1"/>
    <col min="5380" max="5380" width="11" style="307" customWidth="1"/>
    <col min="5381" max="5382" width="9" style="307"/>
    <col min="5383" max="5383" width="11.6666666666667" style="307" customWidth="1"/>
    <col min="5384" max="5632" width="9" style="307"/>
    <col min="5633" max="5633" width="40.6666666666667" style="307" customWidth="1"/>
    <col min="5634" max="5634" width="15.7777777777778" style="307" customWidth="1"/>
    <col min="5635" max="5635" width="14.4444444444444" style="307" customWidth="1"/>
    <col min="5636" max="5636" width="11" style="307" customWidth="1"/>
    <col min="5637" max="5638" width="9" style="307"/>
    <col min="5639" max="5639" width="11.6666666666667" style="307" customWidth="1"/>
    <col min="5640" max="5888" width="9" style="307"/>
    <col min="5889" max="5889" width="40.6666666666667" style="307" customWidth="1"/>
    <col min="5890" max="5890" width="15.7777777777778" style="307" customWidth="1"/>
    <col min="5891" max="5891" width="14.4444444444444" style="307" customWidth="1"/>
    <col min="5892" max="5892" width="11" style="307" customWidth="1"/>
    <col min="5893" max="5894" width="9" style="307"/>
    <col min="5895" max="5895" width="11.6666666666667" style="307" customWidth="1"/>
    <col min="5896" max="6144" width="9" style="307"/>
    <col min="6145" max="6145" width="40.6666666666667" style="307" customWidth="1"/>
    <col min="6146" max="6146" width="15.7777777777778" style="307" customWidth="1"/>
    <col min="6147" max="6147" width="14.4444444444444" style="307" customWidth="1"/>
    <col min="6148" max="6148" width="11" style="307" customWidth="1"/>
    <col min="6149" max="6150" width="9" style="307"/>
    <col min="6151" max="6151" width="11.6666666666667" style="307" customWidth="1"/>
    <col min="6152" max="6400" width="9" style="307"/>
    <col min="6401" max="6401" width="40.6666666666667" style="307" customWidth="1"/>
    <col min="6402" max="6402" width="15.7777777777778" style="307" customWidth="1"/>
    <col min="6403" max="6403" width="14.4444444444444" style="307" customWidth="1"/>
    <col min="6404" max="6404" width="11" style="307" customWidth="1"/>
    <col min="6405" max="6406" width="9" style="307"/>
    <col min="6407" max="6407" width="11.6666666666667" style="307" customWidth="1"/>
    <col min="6408" max="6656" width="9" style="307"/>
    <col min="6657" max="6657" width="40.6666666666667" style="307" customWidth="1"/>
    <col min="6658" max="6658" width="15.7777777777778" style="307" customWidth="1"/>
    <col min="6659" max="6659" width="14.4444444444444" style="307" customWidth="1"/>
    <col min="6660" max="6660" width="11" style="307" customWidth="1"/>
    <col min="6661" max="6662" width="9" style="307"/>
    <col min="6663" max="6663" width="11.6666666666667" style="307" customWidth="1"/>
    <col min="6664" max="6912" width="9" style="307"/>
    <col min="6913" max="6913" width="40.6666666666667" style="307" customWidth="1"/>
    <col min="6914" max="6914" width="15.7777777777778" style="307" customWidth="1"/>
    <col min="6915" max="6915" width="14.4444444444444" style="307" customWidth="1"/>
    <col min="6916" max="6916" width="11" style="307" customWidth="1"/>
    <col min="6917" max="6918" width="9" style="307"/>
    <col min="6919" max="6919" width="11.6666666666667" style="307" customWidth="1"/>
    <col min="6920" max="7168" width="9" style="307"/>
    <col min="7169" max="7169" width="40.6666666666667" style="307" customWidth="1"/>
    <col min="7170" max="7170" width="15.7777777777778" style="307" customWidth="1"/>
    <col min="7171" max="7171" width="14.4444444444444" style="307" customWidth="1"/>
    <col min="7172" max="7172" width="11" style="307" customWidth="1"/>
    <col min="7173" max="7174" width="9" style="307"/>
    <col min="7175" max="7175" width="11.6666666666667" style="307" customWidth="1"/>
    <col min="7176" max="7424" width="9" style="307"/>
    <col min="7425" max="7425" width="40.6666666666667" style="307" customWidth="1"/>
    <col min="7426" max="7426" width="15.7777777777778" style="307" customWidth="1"/>
    <col min="7427" max="7427" width="14.4444444444444" style="307" customWidth="1"/>
    <col min="7428" max="7428" width="11" style="307" customWidth="1"/>
    <col min="7429" max="7430" width="9" style="307"/>
    <col min="7431" max="7431" width="11.6666666666667" style="307" customWidth="1"/>
    <col min="7432" max="7680" width="9" style="307"/>
    <col min="7681" max="7681" width="40.6666666666667" style="307" customWidth="1"/>
    <col min="7682" max="7682" width="15.7777777777778" style="307" customWidth="1"/>
    <col min="7683" max="7683" width="14.4444444444444" style="307" customWidth="1"/>
    <col min="7684" max="7684" width="11" style="307" customWidth="1"/>
    <col min="7685" max="7686" width="9" style="307"/>
    <col min="7687" max="7687" width="11.6666666666667" style="307" customWidth="1"/>
    <col min="7688" max="7936" width="9" style="307"/>
    <col min="7937" max="7937" width="40.6666666666667" style="307" customWidth="1"/>
    <col min="7938" max="7938" width="15.7777777777778" style="307" customWidth="1"/>
    <col min="7939" max="7939" width="14.4444444444444" style="307" customWidth="1"/>
    <col min="7940" max="7940" width="11" style="307" customWidth="1"/>
    <col min="7941" max="7942" width="9" style="307"/>
    <col min="7943" max="7943" width="11.6666666666667" style="307" customWidth="1"/>
    <col min="7944" max="8192" width="9" style="307"/>
    <col min="8193" max="8193" width="40.6666666666667" style="307" customWidth="1"/>
    <col min="8194" max="8194" width="15.7777777777778" style="307" customWidth="1"/>
    <col min="8195" max="8195" width="14.4444444444444" style="307" customWidth="1"/>
    <col min="8196" max="8196" width="11" style="307" customWidth="1"/>
    <col min="8197" max="8198" width="9" style="307"/>
    <col min="8199" max="8199" width="11.6666666666667" style="307" customWidth="1"/>
    <col min="8200" max="8448" width="9" style="307"/>
    <col min="8449" max="8449" width="40.6666666666667" style="307" customWidth="1"/>
    <col min="8450" max="8450" width="15.7777777777778" style="307" customWidth="1"/>
    <col min="8451" max="8451" width="14.4444444444444" style="307" customWidth="1"/>
    <col min="8452" max="8452" width="11" style="307" customWidth="1"/>
    <col min="8453" max="8454" width="9" style="307"/>
    <col min="8455" max="8455" width="11.6666666666667" style="307" customWidth="1"/>
    <col min="8456" max="8704" width="9" style="307"/>
    <col min="8705" max="8705" width="40.6666666666667" style="307" customWidth="1"/>
    <col min="8706" max="8706" width="15.7777777777778" style="307" customWidth="1"/>
    <col min="8707" max="8707" width="14.4444444444444" style="307" customWidth="1"/>
    <col min="8708" max="8708" width="11" style="307" customWidth="1"/>
    <col min="8709" max="8710" width="9" style="307"/>
    <col min="8711" max="8711" width="11.6666666666667" style="307" customWidth="1"/>
    <col min="8712" max="8960" width="9" style="307"/>
    <col min="8961" max="8961" width="40.6666666666667" style="307" customWidth="1"/>
    <col min="8962" max="8962" width="15.7777777777778" style="307" customWidth="1"/>
    <col min="8963" max="8963" width="14.4444444444444" style="307" customWidth="1"/>
    <col min="8964" max="8964" width="11" style="307" customWidth="1"/>
    <col min="8965" max="8966" width="9" style="307"/>
    <col min="8967" max="8967" width="11.6666666666667" style="307" customWidth="1"/>
    <col min="8968" max="9216" width="9" style="307"/>
    <col min="9217" max="9217" width="40.6666666666667" style="307" customWidth="1"/>
    <col min="9218" max="9218" width="15.7777777777778" style="307" customWidth="1"/>
    <col min="9219" max="9219" width="14.4444444444444" style="307" customWidth="1"/>
    <col min="9220" max="9220" width="11" style="307" customWidth="1"/>
    <col min="9221" max="9222" width="9" style="307"/>
    <col min="9223" max="9223" width="11.6666666666667" style="307" customWidth="1"/>
    <col min="9224" max="9472" width="9" style="307"/>
    <col min="9473" max="9473" width="40.6666666666667" style="307" customWidth="1"/>
    <col min="9474" max="9474" width="15.7777777777778" style="307" customWidth="1"/>
    <col min="9475" max="9475" width="14.4444444444444" style="307" customWidth="1"/>
    <col min="9476" max="9476" width="11" style="307" customWidth="1"/>
    <col min="9477" max="9478" width="9" style="307"/>
    <col min="9479" max="9479" width="11.6666666666667" style="307" customWidth="1"/>
    <col min="9480" max="9728" width="9" style="307"/>
    <col min="9729" max="9729" width="40.6666666666667" style="307" customWidth="1"/>
    <col min="9730" max="9730" width="15.7777777777778" style="307" customWidth="1"/>
    <col min="9731" max="9731" width="14.4444444444444" style="307" customWidth="1"/>
    <col min="9732" max="9732" width="11" style="307" customWidth="1"/>
    <col min="9733" max="9734" width="9" style="307"/>
    <col min="9735" max="9735" width="11.6666666666667" style="307" customWidth="1"/>
    <col min="9736" max="9984" width="9" style="307"/>
    <col min="9985" max="9985" width="40.6666666666667" style="307" customWidth="1"/>
    <col min="9986" max="9986" width="15.7777777777778" style="307" customWidth="1"/>
    <col min="9987" max="9987" width="14.4444444444444" style="307" customWidth="1"/>
    <col min="9988" max="9988" width="11" style="307" customWidth="1"/>
    <col min="9989" max="9990" width="9" style="307"/>
    <col min="9991" max="9991" width="11.6666666666667" style="307" customWidth="1"/>
    <col min="9992" max="10240" width="9" style="307"/>
    <col min="10241" max="10241" width="40.6666666666667" style="307" customWidth="1"/>
    <col min="10242" max="10242" width="15.7777777777778" style="307" customWidth="1"/>
    <col min="10243" max="10243" width="14.4444444444444" style="307" customWidth="1"/>
    <col min="10244" max="10244" width="11" style="307" customWidth="1"/>
    <col min="10245" max="10246" width="9" style="307"/>
    <col min="10247" max="10247" width="11.6666666666667" style="307" customWidth="1"/>
    <col min="10248" max="10496" width="9" style="307"/>
    <col min="10497" max="10497" width="40.6666666666667" style="307" customWidth="1"/>
    <col min="10498" max="10498" width="15.7777777777778" style="307" customWidth="1"/>
    <col min="10499" max="10499" width="14.4444444444444" style="307" customWidth="1"/>
    <col min="10500" max="10500" width="11" style="307" customWidth="1"/>
    <col min="10501" max="10502" width="9" style="307"/>
    <col min="10503" max="10503" width="11.6666666666667" style="307" customWidth="1"/>
    <col min="10504" max="10752" width="9" style="307"/>
    <col min="10753" max="10753" width="40.6666666666667" style="307" customWidth="1"/>
    <col min="10754" max="10754" width="15.7777777777778" style="307" customWidth="1"/>
    <col min="10755" max="10755" width="14.4444444444444" style="307" customWidth="1"/>
    <col min="10756" max="10756" width="11" style="307" customWidth="1"/>
    <col min="10757" max="10758" width="9" style="307"/>
    <col min="10759" max="10759" width="11.6666666666667" style="307" customWidth="1"/>
    <col min="10760" max="11008" width="9" style="307"/>
    <col min="11009" max="11009" width="40.6666666666667" style="307" customWidth="1"/>
    <col min="11010" max="11010" width="15.7777777777778" style="307" customWidth="1"/>
    <col min="11011" max="11011" width="14.4444444444444" style="307" customWidth="1"/>
    <col min="11012" max="11012" width="11" style="307" customWidth="1"/>
    <col min="11013" max="11014" width="9" style="307"/>
    <col min="11015" max="11015" width="11.6666666666667" style="307" customWidth="1"/>
    <col min="11016" max="11264" width="9" style="307"/>
    <col min="11265" max="11265" width="40.6666666666667" style="307" customWidth="1"/>
    <col min="11266" max="11266" width="15.7777777777778" style="307" customWidth="1"/>
    <col min="11267" max="11267" width="14.4444444444444" style="307" customWidth="1"/>
    <col min="11268" max="11268" width="11" style="307" customWidth="1"/>
    <col min="11269" max="11270" width="9" style="307"/>
    <col min="11271" max="11271" width="11.6666666666667" style="307" customWidth="1"/>
    <col min="11272" max="11520" width="9" style="307"/>
    <col min="11521" max="11521" width="40.6666666666667" style="307" customWidth="1"/>
    <col min="11522" max="11522" width="15.7777777777778" style="307" customWidth="1"/>
    <col min="11523" max="11523" width="14.4444444444444" style="307" customWidth="1"/>
    <col min="11524" max="11524" width="11" style="307" customWidth="1"/>
    <col min="11525" max="11526" width="9" style="307"/>
    <col min="11527" max="11527" width="11.6666666666667" style="307" customWidth="1"/>
    <col min="11528" max="11776" width="9" style="307"/>
    <col min="11777" max="11777" width="40.6666666666667" style="307" customWidth="1"/>
    <col min="11778" max="11778" width="15.7777777777778" style="307" customWidth="1"/>
    <col min="11779" max="11779" width="14.4444444444444" style="307" customWidth="1"/>
    <col min="11780" max="11780" width="11" style="307" customWidth="1"/>
    <col min="11781" max="11782" width="9" style="307"/>
    <col min="11783" max="11783" width="11.6666666666667" style="307" customWidth="1"/>
    <col min="11784" max="12032" width="9" style="307"/>
    <col min="12033" max="12033" width="40.6666666666667" style="307" customWidth="1"/>
    <col min="12034" max="12034" width="15.7777777777778" style="307" customWidth="1"/>
    <col min="12035" max="12035" width="14.4444444444444" style="307" customWidth="1"/>
    <col min="12036" max="12036" width="11" style="307" customWidth="1"/>
    <col min="12037" max="12038" width="9" style="307"/>
    <col min="12039" max="12039" width="11.6666666666667" style="307" customWidth="1"/>
    <col min="12040" max="12288" width="9" style="307"/>
    <col min="12289" max="12289" width="40.6666666666667" style="307" customWidth="1"/>
    <col min="12290" max="12290" width="15.7777777777778" style="307" customWidth="1"/>
    <col min="12291" max="12291" width="14.4444444444444" style="307" customWidth="1"/>
    <col min="12292" max="12292" width="11" style="307" customWidth="1"/>
    <col min="12293" max="12294" width="9" style="307"/>
    <col min="12295" max="12295" width="11.6666666666667" style="307" customWidth="1"/>
    <col min="12296" max="12544" width="9" style="307"/>
    <col min="12545" max="12545" width="40.6666666666667" style="307" customWidth="1"/>
    <col min="12546" max="12546" width="15.7777777777778" style="307" customWidth="1"/>
    <col min="12547" max="12547" width="14.4444444444444" style="307" customWidth="1"/>
    <col min="12548" max="12548" width="11" style="307" customWidth="1"/>
    <col min="12549" max="12550" width="9" style="307"/>
    <col min="12551" max="12551" width="11.6666666666667" style="307" customWidth="1"/>
    <col min="12552" max="12800" width="9" style="307"/>
    <col min="12801" max="12801" width="40.6666666666667" style="307" customWidth="1"/>
    <col min="12802" max="12802" width="15.7777777777778" style="307" customWidth="1"/>
    <col min="12803" max="12803" width="14.4444444444444" style="307" customWidth="1"/>
    <col min="12804" max="12804" width="11" style="307" customWidth="1"/>
    <col min="12805" max="12806" width="9" style="307"/>
    <col min="12807" max="12807" width="11.6666666666667" style="307" customWidth="1"/>
    <col min="12808" max="13056" width="9" style="307"/>
    <col min="13057" max="13057" width="40.6666666666667" style="307" customWidth="1"/>
    <col min="13058" max="13058" width="15.7777777777778" style="307" customWidth="1"/>
    <col min="13059" max="13059" width="14.4444444444444" style="307" customWidth="1"/>
    <col min="13060" max="13060" width="11" style="307" customWidth="1"/>
    <col min="13061" max="13062" width="9" style="307"/>
    <col min="13063" max="13063" width="11.6666666666667" style="307" customWidth="1"/>
    <col min="13064" max="13312" width="9" style="307"/>
    <col min="13313" max="13313" width="40.6666666666667" style="307" customWidth="1"/>
    <col min="13314" max="13314" width="15.7777777777778" style="307" customWidth="1"/>
    <col min="13315" max="13315" width="14.4444444444444" style="307" customWidth="1"/>
    <col min="13316" max="13316" width="11" style="307" customWidth="1"/>
    <col min="13317" max="13318" width="9" style="307"/>
    <col min="13319" max="13319" width="11.6666666666667" style="307" customWidth="1"/>
    <col min="13320" max="13568" width="9" style="307"/>
    <col min="13569" max="13569" width="40.6666666666667" style="307" customWidth="1"/>
    <col min="13570" max="13570" width="15.7777777777778" style="307" customWidth="1"/>
    <col min="13571" max="13571" width="14.4444444444444" style="307" customWidth="1"/>
    <col min="13572" max="13572" width="11" style="307" customWidth="1"/>
    <col min="13573" max="13574" width="9" style="307"/>
    <col min="13575" max="13575" width="11.6666666666667" style="307" customWidth="1"/>
    <col min="13576" max="13824" width="9" style="307"/>
    <col min="13825" max="13825" width="40.6666666666667" style="307" customWidth="1"/>
    <col min="13826" max="13826" width="15.7777777777778" style="307" customWidth="1"/>
    <col min="13827" max="13827" width="14.4444444444444" style="307" customWidth="1"/>
    <col min="13828" max="13828" width="11" style="307" customWidth="1"/>
    <col min="13829" max="13830" width="9" style="307"/>
    <col min="13831" max="13831" width="11.6666666666667" style="307" customWidth="1"/>
    <col min="13832" max="14080" width="9" style="307"/>
    <col min="14081" max="14081" width="40.6666666666667" style="307" customWidth="1"/>
    <col min="14082" max="14082" width="15.7777777777778" style="307" customWidth="1"/>
    <col min="14083" max="14083" width="14.4444444444444" style="307" customWidth="1"/>
    <col min="14084" max="14084" width="11" style="307" customWidth="1"/>
    <col min="14085" max="14086" width="9" style="307"/>
    <col min="14087" max="14087" width="11.6666666666667" style="307" customWidth="1"/>
    <col min="14088" max="14336" width="9" style="307"/>
    <col min="14337" max="14337" width="40.6666666666667" style="307" customWidth="1"/>
    <col min="14338" max="14338" width="15.7777777777778" style="307" customWidth="1"/>
    <col min="14339" max="14339" width="14.4444444444444" style="307" customWidth="1"/>
    <col min="14340" max="14340" width="11" style="307" customWidth="1"/>
    <col min="14341" max="14342" width="9" style="307"/>
    <col min="14343" max="14343" width="11.6666666666667" style="307" customWidth="1"/>
    <col min="14344" max="14592" width="9" style="307"/>
    <col min="14593" max="14593" width="40.6666666666667" style="307" customWidth="1"/>
    <col min="14594" max="14594" width="15.7777777777778" style="307" customWidth="1"/>
    <col min="14595" max="14595" width="14.4444444444444" style="307" customWidth="1"/>
    <col min="14596" max="14596" width="11" style="307" customWidth="1"/>
    <col min="14597" max="14598" width="9" style="307"/>
    <col min="14599" max="14599" width="11.6666666666667" style="307" customWidth="1"/>
    <col min="14600" max="14848" width="9" style="307"/>
    <col min="14849" max="14849" width="40.6666666666667" style="307" customWidth="1"/>
    <col min="14850" max="14850" width="15.7777777777778" style="307" customWidth="1"/>
    <col min="14851" max="14851" width="14.4444444444444" style="307" customWidth="1"/>
    <col min="14852" max="14852" width="11" style="307" customWidth="1"/>
    <col min="14853" max="14854" width="9" style="307"/>
    <col min="14855" max="14855" width="11.6666666666667" style="307" customWidth="1"/>
    <col min="14856" max="15104" width="9" style="307"/>
    <col min="15105" max="15105" width="40.6666666666667" style="307" customWidth="1"/>
    <col min="15106" max="15106" width="15.7777777777778" style="307" customWidth="1"/>
    <col min="15107" max="15107" width="14.4444444444444" style="307" customWidth="1"/>
    <col min="15108" max="15108" width="11" style="307" customWidth="1"/>
    <col min="15109" max="15110" width="9" style="307"/>
    <col min="15111" max="15111" width="11.6666666666667" style="307" customWidth="1"/>
    <col min="15112" max="15360" width="9" style="307"/>
    <col min="15361" max="15361" width="40.6666666666667" style="307" customWidth="1"/>
    <col min="15362" max="15362" width="15.7777777777778" style="307" customWidth="1"/>
    <col min="15363" max="15363" width="14.4444444444444" style="307" customWidth="1"/>
    <col min="15364" max="15364" width="11" style="307" customWidth="1"/>
    <col min="15365" max="15366" width="9" style="307"/>
    <col min="15367" max="15367" width="11.6666666666667" style="307" customWidth="1"/>
    <col min="15368" max="15616" width="9" style="307"/>
    <col min="15617" max="15617" width="40.6666666666667" style="307" customWidth="1"/>
    <col min="15618" max="15618" width="15.7777777777778" style="307" customWidth="1"/>
    <col min="15619" max="15619" width="14.4444444444444" style="307" customWidth="1"/>
    <col min="15620" max="15620" width="11" style="307" customWidth="1"/>
    <col min="15621" max="15622" width="9" style="307"/>
    <col min="15623" max="15623" width="11.6666666666667" style="307" customWidth="1"/>
    <col min="15624" max="15872" width="9" style="307"/>
    <col min="15873" max="15873" width="40.6666666666667" style="307" customWidth="1"/>
    <col min="15874" max="15874" width="15.7777777777778" style="307" customWidth="1"/>
    <col min="15875" max="15875" width="14.4444444444444" style="307" customWidth="1"/>
    <col min="15876" max="15876" width="11" style="307" customWidth="1"/>
    <col min="15877" max="15878" width="9" style="307"/>
    <col min="15879" max="15879" width="11.6666666666667" style="307" customWidth="1"/>
    <col min="15880" max="16128" width="9" style="307"/>
    <col min="16129" max="16129" width="40.6666666666667" style="307" customWidth="1"/>
    <col min="16130" max="16130" width="15.7777777777778" style="307" customWidth="1"/>
    <col min="16131" max="16131" width="14.4444444444444" style="307" customWidth="1"/>
    <col min="16132" max="16132" width="11" style="307" customWidth="1"/>
    <col min="16133" max="16134" width="9" style="307"/>
    <col min="16135" max="16135" width="11.6666666666667" style="307" customWidth="1"/>
    <col min="16136" max="16384" width="9" style="307"/>
  </cols>
  <sheetData>
    <row r="1" ht="42" customHeight="1" spans="1:15">
      <c r="A1" s="537" t="str">
        <f>YEAR(封面!$B$9)-1&amp;"年勐海县社会保险基金支出执行情况表"</f>
        <v>2019年勐海县社会保险基金支出执行情况表</v>
      </c>
      <c r="B1" s="538"/>
      <c r="C1" s="538"/>
      <c r="D1" s="537"/>
      <c r="O1">
        <f>totalnumber</f>
        <v>1</v>
      </c>
    </row>
    <row r="2" spans="1:4">
      <c r="A2" s="557" t="s">
        <v>4261</v>
      </c>
      <c r="B2" s="540"/>
      <c r="C2" s="540"/>
      <c r="D2" s="542" t="s">
        <v>4262</v>
      </c>
    </row>
    <row r="3" ht="38.1" customHeight="1" spans="1:4">
      <c r="A3" s="543" t="s">
        <v>4263</v>
      </c>
      <c r="B3" s="335" t="str">
        <f>YEAR(封面!$B$9)-2&amp;"年决算数"</f>
        <v>2018年决算数</v>
      </c>
      <c r="C3" s="335" t="str">
        <f>YEAR(封面!$B$9)-1&amp;"年执行数"</f>
        <v>2019年执行数</v>
      </c>
      <c r="D3" s="544" t="str">
        <f>"比"&amp;YEAR(封面!$B$9)-2&amp;"年决算数增幅"</f>
        <v>比2018年决算数增幅</v>
      </c>
    </row>
    <row r="4" ht="20.1" customHeight="1" spans="1:7">
      <c r="A4" s="254" t="s">
        <v>4264</v>
      </c>
      <c r="B4" s="558">
        <v>24121</v>
      </c>
      <c r="C4" s="255">
        <v>26228</v>
      </c>
      <c r="D4" s="559">
        <f t="shared" ref="D4:D24" si="0">IFERROR(C4/B4-1,"")</f>
        <v>0.0873512706770034</v>
      </c>
      <c r="F4" s="327"/>
      <c r="G4" s="327"/>
    </row>
    <row r="5" ht="20.1" customHeight="1" spans="1:7">
      <c r="A5" s="258" t="s">
        <v>4265</v>
      </c>
      <c r="B5" s="560">
        <v>4530</v>
      </c>
      <c r="C5" s="259">
        <v>26148</v>
      </c>
      <c r="D5" s="559">
        <f t="shared" si="0"/>
        <v>4.77218543046358</v>
      </c>
      <c r="F5" s="327"/>
      <c r="G5" s="327"/>
    </row>
    <row r="6" ht="20.1" customHeight="1" spans="1:7">
      <c r="A6" s="254" t="s">
        <v>4266</v>
      </c>
      <c r="B6" s="558">
        <v>15167</v>
      </c>
      <c r="C6" s="255">
        <v>17525</v>
      </c>
      <c r="D6" s="559">
        <f t="shared" si="0"/>
        <v>0.155469110568998</v>
      </c>
      <c r="F6" s="327"/>
      <c r="G6" s="327"/>
    </row>
    <row r="7" ht="20.1" customHeight="1" spans="1:7">
      <c r="A7" s="258" t="s">
        <v>4265</v>
      </c>
      <c r="B7" s="560">
        <v>15167</v>
      </c>
      <c r="C7" s="262">
        <v>17185</v>
      </c>
      <c r="D7" s="559">
        <f t="shared" si="0"/>
        <v>0.133052020834707</v>
      </c>
      <c r="F7" s="327"/>
      <c r="G7" s="327"/>
    </row>
    <row r="8" s="328" customFormat="1" ht="20.1" customHeight="1" spans="1:7">
      <c r="A8" s="254" t="s">
        <v>4267</v>
      </c>
      <c r="B8" s="561">
        <v>441</v>
      </c>
      <c r="C8" s="263">
        <v>462</v>
      </c>
      <c r="D8" s="559">
        <f t="shared" si="0"/>
        <v>0.0476190476190477</v>
      </c>
      <c r="E8" s="307"/>
      <c r="F8" s="327"/>
      <c r="G8" s="327"/>
    </row>
    <row r="9" s="328" customFormat="1" ht="20.1" customHeight="1" spans="1:7">
      <c r="A9" s="258" t="s">
        <v>4265</v>
      </c>
      <c r="B9" s="560">
        <v>432</v>
      </c>
      <c r="C9" s="259">
        <v>383</v>
      </c>
      <c r="D9" s="559">
        <f t="shared" si="0"/>
        <v>-0.113425925925926</v>
      </c>
      <c r="E9" s="307"/>
      <c r="F9" s="327"/>
      <c r="G9" s="327"/>
    </row>
    <row r="10" s="328" customFormat="1" ht="20.1" customHeight="1" spans="1:7">
      <c r="A10" s="254" t="s">
        <v>4268</v>
      </c>
      <c r="B10" s="561">
        <v>7463</v>
      </c>
      <c r="C10" s="263">
        <v>15564</v>
      </c>
      <c r="D10" s="559">
        <f t="shared" si="0"/>
        <v>1.0854884094868</v>
      </c>
      <c r="E10" s="307"/>
      <c r="F10" s="327"/>
      <c r="G10" s="327"/>
    </row>
    <row r="11" s="328" customFormat="1" ht="20.1" customHeight="1" spans="1:7">
      <c r="A11" s="258" t="s">
        <v>4265</v>
      </c>
      <c r="B11" s="560">
        <v>7454</v>
      </c>
      <c r="C11" s="264">
        <v>15560</v>
      </c>
      <c r="D11" s="562">
        <f t="shared" si="0"/>
        <v>1.0874698148645</v>
      </c>
      <c r="E11" s="307"/>
      <c r="F11" s="327"/>
      <c r="G11" s="327"/>
    </row>
    <row r="12" s="328" customFormat="1" ht="20.1" customHeight="1" spans="1:7">
      <c r="A12" s="254" t="s">
        <v>4269</v>
      </c>
      <c r="B12" s="561">
        <v>765</v>
      </c>
      <c r="C12" s="263">
        <v>181</v>
      </c>
      <c r="D12" s="559">
        <f t="shared" si="0"/>
        <v>-0.763398692810457</v>
      </c>
      <c r="E12" s="307"/>
      <c r="F12" s="327"/>
      <c r="G12" s="327"/>
    </row>
    <row r="13" ht="20.1" customHeight="1" spans="1:7">
      <c r="A13" s="258" t="s">
        <v>4265</v>
      </c>
      <c r="B13" s="560">
        <v>765</v>
      </c>
      <c r="C13" s="264">
        <v>179</v>
      </c>
      <c r="D13" s="562">
        <f t="shared" si="0"/>
        <v>-0.766013071895425</v>
      </c>
      <c r="F13" s="327"/>
      <c r="G13" s="327"/>
    </row>
    <row r="14" ht="20.1" customHeight="1" spans="1:7">
      <c r="A14" s="254" t="s">
        <v>4270</v>
      </c>
      <c r="B14" s="561"/>
      <c r="C14" s="263"/>
      <c r="D14" s="559" t="str">
        <f t="shared" si="0"/>
        <v/>
      </c>
      <c r="F14" s="327"/>
      <c r="G14" s="327"/>
    </row>
    <row r="15" ht="20.1" customHeight="1" spans="1:7">
      <c r="A15" s="258" t="s">
        <v>4265</v>
      </c>
      <c r="B15" s="563"/>
      <c r="C15" s="264"/>
      <c r="D15" s="562" t="str">
        <f t="shared" si="0"/>
        <v/>
      </c>
      <c r="E15" s="308"/>
      <c r="F15" s="327"/>
      <c r="G15" s="327"/>
    </row>
    <row r="16" ht="20.1" customHeight="1" spans="1:7">
      <c r="A16" s="254" t="s">
        <v>4271</v>
      </c>
      <c r="B16" s="561">
        <v>4533</v>
      </c>
      <c r="C16" s="255">
        <v>5161</v>
      </c>
      <c r="D16" s="559">
        <f t="shared" si="0"/>
        <v>0.13853959849989</v>
      </c>
      <c r="E16" s="308"/>
      <c r="F16" s="327"/>
      <c r="G16" s="327"/>
    </row>
    <row r="17" ht="20.1" customHeight="1" spans="1:7">
      <c r="A17" s="258" t="s">
        <v>4265</v>
      </c>
      <c r="B17" s="560">
        <v>4530</v>
      </c>
      <c r="C17" s="259">
        <v>5157</v>
      </c>
      <c r="D17" s="562">
        <f t="shared" si="0"/>
        <v>0.13841059602649</v>
      </c>
      <c r="E17" s="308"/>
      <c r="F17" s="327"/>
      <c r="G17" s="327"/>
    </row>
    <row r="18" ht="20.1" customHeight="1" spans="1:7">
      <c r="A18" s="254" t="s">
        <v>4272</v>
      </c>
      <c r="B18" s="564">
        <v>17758</v>
      </c>
      <c r="C18" s="265">
        <v>21523</v>
      </c>
      <c r="D18" s="559">
        <f t="shared" si="0"/>
        <v>0.212017119044938</v>
      </c>
      <c r="E18" s="308"/>
      <c r="F18" s="327"/>
      <c r="G18" s="327"/>
    </row>
    <row r="19" ht="20.1" customHeight="1" spans="1:7">
      <c r="A19" s="258" t="s">
        <v>4265</v>
      </c>
      <c r="B19" s="565">
        <v>16564</v>
      </c>
      <c r="C19" s="266">
        <v>19598</v>
      </c>
      <c r="D19" s="562">
        <f t="shared" si="0"/>
        <v>0.183168316831683</v>
      </c>
      <c r="E19" s="308"/>
      <c r="F19" s="327"/>
      <c r="G19" s="327"/>
    </row>
    <row r="20" ht="20.1" customHeight="1" spans="1:7">
      <c r="A20" s="269" t="s">
        <v>4273</v>
      </c>
      <c r="B20" s="558">
        <f>SUM(B4+B6+B8+B10+B12+B16+B18)</f>
        <v>70248</v>
      </c>
      <c r="C20" s="558">
        <f>SUM(C4+C6+C8+C10+C12+C16+C18)</f>
        <v>86644</v>
      </c>
      <c r="D20" s="559">
        <f t="shared" si="0"/>
        <v>0.233401662680788</v>
      </c>
      <c r="E20" s="308"/>
      <c r="F20" s="327"/>
      <c r="G20" s="327"/>
    </row>
    <row r="21" ht="20.1" customHeight="1" spans="1:7">
      <c r="A21" s="258" t="s">
        <v>4274</v>
      </c>
      <c r="B21" s="565"/>
      <c r="C21" s="266"/>
      <c r="D21" s="559" t="str">
        <f t="shared" si="0"/>
        <v/>
      </c>
      <c r="E21" s="308"/>
      <c r="F21" s="327"/>
      <c r="G21" s="327"/>
    </row>
    <row r="22" ht="20.1" customHeight="1" spans="1:7">
      <c r="A22" s="267" t="s">
        <v>4275</v>
      </c>
      <c r="B22" s="565"/>
      <c r="C22" s="266"/>
      <c r="D22" s="559" t="str">
        <f t="shared" si="0"/>
        <v/>
      </c>
      <c r="E22" s="308"/>
      <c r="F22" s="327"/>
      <c r="G22" s="327"/>
    </row>
    <row r="23" ht="22.8" customHeight="1" spans="1:7">
      <c r="A23" s="267" t="s">
        <v>4276</v>
      </c>
      <c r="B23" s="566">
        <v>48727</v>
      </c>
      <c r="C23" s="265">
        <v>59520</v>
      </c>
      <c r="D23" s="559">
        <f t="shared" si="0"/>
        <v>0.221499374063661</v>
      </c>
      <c r="E23" s="308"/>
      <c r="F23" s="327"/>
      <c r="G23" s="327"/>
    </row>
    <row r="24" ht="20.1" customHeight="1" spans="1:7">
      <c r="A24" s="270" t="s">
        <v>106</v>
      </c>
      <c r="B24" s="566">
        <f>SUM(B20+B23)</f>
        <v>118975</v>
      </c>
      <c r="C24" s="566">
        <f>SUM(C20+C23)</f>
        <v>146164</v>
      </c>
      <c r="D24" s="559">
        <f t="shared" si="0"/>
        <v>0.228527001470897</v>
      </c>
      <c r="E24" s="308"/>
      <c r="F24" s="327"/>
      <c r="G24" s="327"/>
    </row>
    <row r="25" ht="45.75" customHeight="1" spans="1:5">
      <c r="A25" s="271" t="s">
        <v>4277</v>
      </c>
      <c r="B25" s="567"/>
      <c r="C25" s="567"/>
      <c r="D25" s="271"/>
      <c r="E25" s="308"/>
    </row>
    <row r="26" spans="5:5">
      <c r="E26" s="308"/>
    </row>
    <row r="27" spans="5:5">
      <c r="E27" s="308"/>
    </row>
    <row r="28" spans="5:5">
      <c r="E28" s="308"/>
    </row>
  </sheetData>
  <mergeCells count="2">
    <mergeCell ref="A1:D1"/>
    <mergeCell ref="A25:D25"/>
  </mergeCells>
  <conditionalFormatting sqref="D3">
    <cfRule type="cellIs" dxfId="2" priority="1" stopIfTrue="1" operator="lessThanOrEqual">
      <formula>-1</formula>
    </cfRule>
  </conditionalFormatting>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O25"/>
  <sheetViews>
    <sheetView showZeros="0" view="pageBreakPreview" zoomScale="102" zoomScaleNormal="100" workbookViewId="0">
      <pane ySplit="3" topLeftCell="A4" activePane="bottomLeft" state="frozen"/>
      <selection/>
      <selection pane="bottomLeft" activeCell="C12" sqref="C12"/>
    </sheetView>
  </sheetViews>
  <sheetFormatPr defaultColWidth="9" defaultRowHeight="15.6"/>
  <cols>
    <col min="1" max="1" width="49.3333333333333" style="307" customWidth="1"/>
    <col min="2" max="2" width="18.2222222222222" style="308" customWidth="1"/>
    <col min="3" max="3" width="16.3333333333333" style="536" customWidth="1"/>
    <col min="4" max="4" width="13.8888888888889" style="307" customWidth="1"/>
    <col min="5" max="256" width="9" style="307"/>
    <col min="257" max="257" width="49.3333333333333" style="307" customWidth="1"/>
    <col min="258" max="258" width="18.2222222222222" style="307" customWidth="1"/>
    <col min="259" max="259" width="14.4444444444444" style="307" customWidth="1"/>
    <col min="260" max="260" width="13.8888888888889" style="307" customWidth="1"/>
    <col min="261" max="512" width="9" style="307"/>
    <col min="513" max="513" width="49.3333333333333" style="307" customWidth="1"/>
    <col min="514" max="514" width="18.2222222222222" style="307" customWidth="1"/>
    <col min="515" max="515" width="14.4444444444444" style="307" customWidth="1"/>
    <col min="516" max="516" width="13.8888888888889" style="307" customWidth="1"/>
    <col min="517" max="768" width="9" style="307"/>
    <col min="769" max="769" width="49.3333333333333" style="307" customWidth="1"/>
    <col min="770" max="770" width="18.2222222222222" style="307" customWidth="1"/>
    <col min="771" max="771" width="14.4444444444444" style="307" customWidth="1"/>
    <col min="772" max="772" width="13.8888888888889" style="307" customWidth="1"/>
    <col min="773" max="1024" width="9" style="307"/>
    <col min="1025" max="1025" width="49.3333333333333" style="307" customWidth="1"/>
    <col min="1026" max="1026" width="18.2222222222222" style="307" customWidth="1"/>
    <col min="1027" max="1027" width="14.4444444444444" style="307" customWidth="1"/>
    <col min="1028" max="1028" width="13.8888888888889" style="307" customWidth="1"/>
    <col min="1029" max="1280" width="9" style="307"/>
    <col min="1281" max="1281" width="49.3333333333333" style="307" customWidth="1"/>
    <col min="1282" max="1282" width="18.2222222222222" style="307" customWidth="1"/>
    <col min="1283" max="1283" width="14.4444444444444" style="307" customWidth="1"/>
    <col min="1284" max="1284" width="13.8888888888889" style="307" customWidth="1"/>
    <col min="1285" max="1536" width="9" style="307"/>
    <col min="1537" max="1537" width="49.3333333333333" style="307" customWidth="1"/>
    <col min="1538" max="1538" width="18.2222222222222" style="307" customWidth="1"/>
    <col min="1539" max="1539" width="14.4444444444444" style="307" customWidth="1"/>
    <col min="1540" max="1540" width="13.8888888888889" style="307" customWidth="1"/>
    <col min="1541" max="1792" width="9" style="307"/>
    <col min="1793" max="1793" width="49.3333333333333" style="307" customWidth="1"/>
    <col min="1794" max="1794" width="18.2222222222222" style="307" customWidth="1"/>
    <col min="1795" max="1795" width="14.4444444444444" style="307" customWidth="1"/>
    <col min="1796" max="1796" width="13.8888888888889" style="307" customWidth="1"/>
    <col min="1797" max="2048" width="9" style="307"/>
    <col min="2049" max="2049" width="49.3333333333333" style="307" customWidth="1"/>
    <col min="2050" max="2050" width="18.2222222222222" style="307" customWidth="1"/>
    <col min="2051" max="2051" width="14.4444444444444" style="307" customWidth="1"/>
    <col min="2052" max="2052" width="13.8888888888889" style="307" customWidth="1"/>
    <col min="2053" max="2304" width="9" style="307"/>
    <col min="2305" max="2305" width="49.3333333333333" style="307" customWidth="1"/>
    <col min="2306" max="2306" width="18.2222222222222" style="307" customWidth="1"/>
    <col min="2307" max="2307" width="14.4444444444444" style="307" customWidth="1"/>
    <col min="2308" max="2308" width="13.8888888888889" style="307" customWidth="1"/>
    <col min="2309" max="2560" width="9" style="307"/>
    <col min="2561" max="2561" width="49.3333333333333" style="307" customWidth="1"/>
    <col min="2562" max="2562" width="18.2222222222222" style="307" customWidth="1"/>
    <col min="2563" max="2563" width="14.4444444444444" style="307" customWidth="1"/>
    <col min="2564" max="2564" width="13.8888888888889" style="307" customWidth="1"/>
    <col min="2565" max="2816" width="9" style="307"/>
    <col min="2817" max="2817" width="49.3333333333333" style="307" customWidth="1"/>
    <col min="2818" max="2818" width="18.2222222222222" style="307" customWidth="1"/>
    <col min="2819" max="2819" width="14.4444444444444" style="307" customWidth="1"/>
    <col min="2820" max="2820" width="13.8888888888889" style="307" customWidth="1"/>
    <col min="2821" max="3072" width="9" style="307"/>
    <col min="3073" max="3073" width="49.3333333333333" style="307" customWidth="1"/>
    <col min="3074" max="3074" width="18.2222222222222" style="307" customWidth="1"/>
    <col min="3075" max="3075" width="14.4444444444444" style="307" customWidth="1"/>
    <col min="3076" max="3076" width="13.8888888888889" style="307" customWidth="1"/>
    <col min="3077" max="3328" width="9" style="307"/>
    <col min="3329" max="3329" width="49.3333333333333" style="307" customWidth="1"/>
    <col min="3330" max="3330" width="18.2222222222222" style="307" customWidth="1"/>
    <col min="3331" max="3331" width="14.4444444444444" style="307" customWidth="1"/>
    <col min="3332" max="3332" width="13.8888888888889" style="307" customWidth="1"/>
    <col min="3333" max="3584" width="9" style="307"/>
    <col min="3585" max="3585" width="49.3333333333333" style="307" customWidth="1"/>
    <col min="3586" max="3586" width="18.2222222222222" style="307" customWidth="1"/>
    <col min="3587" max="3587" width="14.4444444444444" style="307" customWidth="1"/>
    <col min="3588" max="3588" width="13.8888888888889" style="307" customWidth="1"/>
    <col min="3589" max="3840" width="9" style="307"/>
    <col min="3841" max="3841" width="49.3333333333333" style="307" customWidth="1"/>
    <col min="3842" max="3842" width="18.2222222222222" style="307" customWidth="1"/>
    <col min="3843" max="3843" width="14.4444444444444" style="307" customWidth="1"/>
    <col min="3844" max="3844" width="13.8888888888889" style="307" customWidth="1"/>
    <col min="3845" max="4096" width="9" style="307"/>
    <col min="4097" max="4097" width="49.3333333333333" style="307" customWidth="1"/>
    <col min="4098" max="4098" width="18.2222222222222" style="307" customWidth="1"/>
    <col min="4099" max="4099" width="14.4444444444444" style="307" customWidth="1"/>
    <col min="4100" max="4100" width="13.8888888888889" style="307" customWidth="1"/>
    <col min="4101" max="4352" width="9" style="307"/>
    <col min="4353" max="4353" width="49.3333333333333" style="307" customWidth="1"/>
    <col min="4354" max="4354" width="18.2222222222222" style="307" customWidth="1"/>
    <col min="4355" max="4355" width="14.4444444444444" style="307" customWidth="1"/>
    <col min="4356" max="4356" width="13.8888888888889" style="307" customWidth="1"/>
    <col min="4357" max="4608" width="9" style="307"/>
    <col min="4609" max="4609" width="49.3333333333333" style="307" customWidth="1"/>
    <col min="4610" max="4610" width="18.2222222222222" style="307" customWidth="1"/>
    <col min="4611" max="4611" width="14.4444444444444" style="307" customWidth="1"/>
    <col min="4612" max="4612" width="13.8888888888889" style="307" customWidth="1"/>
    <col min="4613" max="4864" width="9" style="307"/>
    <col min="4865" max="4865" width="49.3333333333333" style="307" customWidth="1"/>
    <col min="4866" max="4866" width="18.2222222222222" style="307" customWidth="1"/>
    <col min="4867" max="4867" width="14.4444444444444" style="307" customWidth="1"/>
    <col min="4868" max="4868" width="13.8888888888889" style="307" customWidth="1"/>
    <col min="4869" max="5120" width="9" style="307"/>
    <col min="5121" max="5121" width="49.3333333333333" style="307" customWidth="1"/>
    <col min="5122" max="5122" width="18.2222222222222" style="307" customWidth="1"/>
    <col min="5123" max="5123" width="14.4444444444444" style="307" customWidth="1"/>
    <col min="5124" max="5124" width="13.8888888888889" style="307" customWidth="1"/>
    <col min="5125" max="5376" width="9" style="307"/>
    <col min="5377" max="5377" width="49.3333333333333" style="307" customWidth="1"/>
    <col min="5378" max="5378" width="18.2222222222222" style="307" customWidth="1"/>
    <col min="5379" max="5379" width="14.4444444444444" style="307" customWidth="1"/>
    <col min="5380" max="5380" width="13.8888888888889" style="307" customWidth="1"/>
    <col min="5381" max="5632" width="9" style="307"/>
    <col min="5633" max="5633" width="49.3333333333333" style="307" customWidth="1"/>
    <col min="5634" max="5634" width="18.2222222222222" style="307" customWidth="1"/>
    <col min="5635" max="5635" width="14.4444444444444" style="307" customWidth="1"/>
    <col min="5636" max="5636" width="13.8888888888889" style="307" customWidth="1"/>
    <col min="5637" max="5888" width="9" style="307"/>
    <col min="5889" max="5889" width="49.3333333333333" style="307" customWidth="1"/>
    <col min="5890" max="5890" width="18.2222222222222" style="307" customWidth="1"/>
    <col min="5891" max="5891" width="14.4444444444444" style="307" customWidth="1"/>
    <col min="5892" max="5892" width="13.8888888888889" style="307" customWidth="1"/>
    <col min="5893" max="6144" width="9" style="307"/>
    <col min="6145" max="6145" width="49.3333333333333" style="307" customWidth="1"/>
    <col min="6146" max="6146" width="18.2222222222222" style="307" customWidth="1"/>
    <col min="6147" max="6147" width="14.4444444444444" style="307" customWidth="1"/>
    <col min="6148" max="6148" width="13.8888888888889" style="307" customWidth="1"/>
    <col min="6149" max="6400" width="9" style="307"/>
    <col min="6401" max="6401" width="49.3333333333333" style="307" customWidth="1"/>
    <col min="6402" max="6402" width="18.2222222222222" style="307" customWidth="1"/>
    <col min="6403" max="6403" width="14.4444444444444" style="307" customWidth="1"/>
    <col min="6404" max="6404" width="13.8888888888889" style="307" customWidth="1"/>
    <col min="6405" max="6656" width="9" style="307"/>
    <col min="6657" max="6657" width="49.3333333333333" style="307" customWidth="1"/>
    <col min="6658" max="6658" width="18.2222222222222" style="307" customWidth="1"/>
    <col min="6659" max="6659" width="14.4444444444444" style="307" customWidth="1"/>
    <col min="6660" max="6660" width="13.8888888888889" style="307" customWidth="1"/>
    <col min="6661" max="6912" width="9" style="307"/>
    <col min="6913" max="6913" width="49.3333333333333" style="307" customWidth="1"/>
    <col min="6914" max="6914" width="18.2222222222222" style="307" customWidth="1"/>
    <col min="6915" max="6915" width="14.4444444444444" style="307" customWidth="1"/>
    <col min="6916" max="6916" width="13.8888888888889" style="307" customWidth="1"/>
    <col min="6917" max="7168" width="9" style="307"/>
    <col min="7169" max="7169" width="49.3333333333333" style="307" customWidth="1"/>
    <col min="7170" max="7170" width="18.2222222222222" style="307" customWidth="1"/>
    <col min="7171" max="7171" width="14.4444444444444" style="307" customWidth="1"/>
    <col min="7172" max="7172" width="13.8888888888889" style="307" customWidth="1"/>
    <col min="7173" max="7424" width="9" style="307"/>
    <col min="7425" max="7425" width="49.3333333333333" style="307" customWidth="1"/>
    <col min="7426" max="7426" width="18.2222222222222" style="307" customWidth="1"/>
    <col min="7427" max="7427" width="14.4444444444444" style="307" customWidth="1"/>
    <col min="7428" max="7428" width="13.8888888888889" style="307" customWidth="1"/>
    <col min="7429" max="7680" width="9" style="307"/>
    <col min="7681" max="7681" width="49.3333333333333" style="307" customWidth="1"/>
    <col min="7682" max="7682" width="18.2222222222222" style="307" customWidth="1"/>
    <col min="7683" max="7683" width="14.4444444444444" style="307" customWidth="1"/>
    <col min="7684" max="7684" width="13.8888888888889" style="307" customWidth="1"/>
    <col min="7685" max="7936" width="9" style="307"/>
    <col min="7937" max="7937" width="49.3333333333333" style="307" customWidth="1"/>
    <col min="7938" max="7938" width="18.2222222222222" style="307" customWidth="1"/>
    <col min="7939" max="7939" width="14.4444444444444" style="307" customWidth="1"/>
    <col min="7940" max="7940" width="13.8888888888889" style="307" customWidth="1"/>
    <col min="7941" max="8192" width="9" style="307"/>
    <col min="8193" max="8193" width="49.3333333333333" style="307" customWidth="1"/>
    <col min="8194" max="8194" width="18.2222222222222" style="307" customWidth="1"/>
    <col min="8195" max="8195" width="14.4444444444444" style="307" customWidth="1"/>
    <col min="8196" max="8196" width="13.8888888888889" style="307" customWidth="1"/>
    <col min="8197" max="8448" width="9" style="307"/>
    <col min="8449" max="8449" width="49.3333333333333" style="307" customWidth="1"/>
    <col min="8450" max="8450" width="18.2222222222222" style="307" customWidth="1"/>
    <col min="8451" max="8451" width="14.4444444444444" style="307" customWidth="1"/>
    <col min="8452" max="8452" width="13.8888888888889" style="307" customWidth="1"/>
    <col min="8453" max="8704" width="9" style="307"/>
    <col min="8705" max="8705" width="49.3333333333333" style="307" customWidth="1"/>
    <col min="8706" max="8706" width="18.2222222222222" style="307" customWidth="1"/>
    <col min="8707" max="8707" width="14.4444444444444" style="307" customWidth="1"/>
    <col min="8708" max="8708" width="13.8888888888889" style="307" customWidth="1"/>
    <col min="8709" max="8960" width="9" style="307"/>
    <col min="8961" max="8961" width="49.3333333333333" style="307" customWidth="1"/>
    <col min="8962" max="8962" width="18.2222222222222" style="307" customWidth="1"/>
    <col min="8963" max="8963" width="14.4444444444444" style="307" customWidth="1"/>
    <col min="8964" max="8964" width="13.8888888888889" style="307" customWidth="1"/>
    <col min="8965" max="9216" width="9" style="307"/>
    <col min="9217" max="9217" width="49.3333333333333" style="307" customWidth="1"/>
    <col min="9218" max="9218" width="18.2222222222222" style="307" customWidth="1"/>
    <col min="9219" max="9219" width="14.4444444444444" style="307" customWidth="1"/>
    <col min="9220" max="9220" width="13.8888888888889" style="307" customWidth="1"/>
    <col min="9221" max="9472" width="9" style="307"/>
    <col min="9473" max="9473" width="49.3333333333333" style="307" customWidth="1"/>
    <col min="9474" max="9474" width="18.2222222222222" style="307" customWidth="1"/>
    <col min="9475" max="9475" width="14.4444444444444" style="307" customWidth="1"/>
    <col min="9476" max="9476" width="13.8888888888889" style="307" customWidth="1"/>
    <col min="9477" max="9728" width="9" style="307"/>
    <col min="9729" max="9729" width="49.3333333333333" style="307" customWidth="1"/>
    <col min="9730" max="9730" width="18.2222222222222" style="307" customWidth="1"/>
    <col min="9731" max="9731" width="14.4444444444444" style="307" customWidth="1"/>
    <col min="9732" max="9732" width="13.8888888888889" style="307" customWidth="1"/>
    <col min="9733" max="9984" width="9" style="307"/>
    <col min="9985" max="9985" width="49.3333333333333" style="307" customWidth="1"/>
    <col min="9986" max="9986" width="18.2222222222222" style="307" customWidth="1"/>
    <col min="9987" max="9987" width="14.4444444444444" style="307" customWidth="1"/>
    <col min="9988" max="9988" width="13.8888888888889" style="307" customWidth="1"/>
    <col min="9989" max="10240" width="9" style="307"/>
    <col min="10241" max="10241" width="49.3333333333333" style="307" customWidth="1"/>
    <col min="10242" max="10242" width="18.2222222222222" style="307" customWidth="1"/>
    <col min="10243" max="10243" width="14.4444444444444" style="307" customWidth="1"/>
    <col min="10244" max="10244" width="13.8888888888889" style="307" customWidth="1"/>
    <col min="10245" max="10496" width="9" style="307"/>
    <col min="10497" max="10497" width="49.3333333333333" style="307" customWidth="1"/>
    <col min="10498" max="10498" width="18.2222222222222" style="307" customWidth="1"/>
    <col min="10499" max="10499" width="14.4444444444444" style="307" customWidth="1"/>
    <col min="10500" max="10500" width="13.8888888888889" style="307" customWidth="1"/>
    <col min="10501" max="10752" width="9" style="307"/>
    <col min="10753" max="10753" width="49.3333333333333" style="307" customWidth="1"/>
    <col min="10754" max="10754" width="18.2222222222222" style="307" customWidth="1"/>
    <col min="10755" max="10755" width="14.4444444444444" style="307" customWidth="1"/>
    <col min="10756" max="10756" width="13.8888888888889" style="307" customWidth="1"/>
    <col min="10757" max="11008" width="9" style="307"/>
    <col min="11009" max="11009" width="49.3333333333333" style="307" customWidth="1"/>
    <col min="11010" max="11010" width="18.2222222222222" style="307" customWidth="1"/>
    <col min="11011" max="11011" width="14.4444444444444" style="307" customWidth="1"/>
    <col min="11012" max="11012" width="13.8888888888889" style="307" customWidth="1"/>
    <col min="11013" max="11264" width="9" style="307"/>
    <col min="11265" max="11265" width="49.3333333333333" style="307" customWidth="1"/>
    <col min="11266" max="11266" width="18.2222222222222" style="307" customWidth="1"/>
    <col min="11267" max="11267" width="14.4444444444444" style="307" customWidth="1"/>
    <col min="11268" max="11268" width="13.8888888888889" style="307" customWidth="1"/>
    <col min="11269" max="11520" width="9" style="307"/>
    <col min="11521" max="11521" width="49.3333333333333" style="307" customWidth="1"/>
    <col min="11522" max="11522" width="18.2222222222222" style="307" customWidth="1"/>
    <col min="11523" max="11523" width="14.4444444444444" style="307" customWidth="1"/>
    <col min="11524" max="11524" width="13.8888888888889" style="307" customWidth="1"/>
    <col min="11525" max="11776" width="9" style="307"/>
    <col min="11777" max="11777" width="49.3333333333333" style="307" customWidth="1"/>
    <col min="11778" max="11778" width="18.2222222222222" style="307" customWidth="1"/>
    <col min="11779" max="11779" width="14.4444444444444" style="307" customWidth="1"/>
    <col min="11780" max="11780" width="13.8888888888889" style="307" customWidth="1"/>
    <col min="11781" max="12032" width="9" style="307"/>
    <col min="12033" max="12033" width="49.3333333333333" style="307" customWidth="1"/>
    <col min="12034" max="12034" width="18.2222222222222" style="307" customWidth="1"/>
    <col min="12035" max="12035" width="14.4444444444444" style="307" customWidth="1"/>
    <col min="12036" max="12036" width="13.8888888888889" style="307" customWidth="1"/>
    <col min="12037" max="12288" width="9" style="307"/>
    <col min="12289" max="12289" width="49.3333333333333" style="307" customWidth="1"/>
    <col min="12290" max="12290" width="18.2222222222222" style="307" customWidth="1"/>
    <col min="12291" max="12291" width="14.4444444444444" style="307" customWidth="1"/>
    <col min="12292" max="12292" width="13.8888888888889" style="307" customWidth="1"/>
    <col min="12293" max="12544" width="9" style="307"/>
    <col min="12545" max="12545" width="49.3333333333333" style="307" customWidth="1"/>
    <col min="12546" max="12546" width="18.2222222222222" style="307" customWidth="1"/>
    <col min="12547" max="12547" width="14.4444444444444" style="307" customWidth="1"/>
    <col min="12548" max="12548" width="13.8888888888889" style="307" customWidth="1"/>
    <col min="12549" max="12800" width="9" style="307"/>
    <col min="12801" max="12801" width="49.3333333333333" style="307" customWidth="1"/>
    <col min="12802" max="12802" width="18.2222222222222" style="307" customWidth="1"/>
    <col min="12803" max="12803" width="14.4444444444444" style="307" customWidth="1"/>
    <col min="12804" max="12804" width="13.8888888888889" style="307" customWidth="1"/>
    <col min="12805" max="13056" width="9" style="307"/>
    <col min="13057" max="13057" width="49.3333333333333" style="307" customWidth="1"/>
    <col min="13058" max="13058" width="18.2222222222222" style="307" customWidth="1"/>
    <col min="13059" max="13059" width="14.4444444444444" style="307" customWidth="1"/>
    <col min="13060" max="13060" width="13.8888888888889" style="307" customWidth="1"/>
    <col min="13061" max="13312" width="9" style="307"/>
    <col min="13313" max="13313" width="49.3333333333333" style="307" customWidth="1"/>
    <col min="13314" max="13314" width="18.2222222222222" style="307" customWidth="1"/>
    <col min="13315" max="13315" width="14.4444444444444" style="307" customWidth="1"/>
    <col min="13316" max="13316" width="13.8888888888889" style="307" customWidth="1"/>
    <col min="13317" max="13568" width="9" style="307"/>
    <col min="13569" max="13569" width="49.3333333333333" style="307" customWidth="1"/>
    <col min="13570" max="13570" width="18.2222222222222" style="307" customWidth="1"/>
    <col min="13571" max="13571" width="14.4444444444444" style="307" customWidth="1"/>
    <col min="13572" max="13572" width="13.8888888888889" style="307" customWidth="1"/>
    <col min="13573" max="13824" width="9" style="307"/>
    <col min="13825" max="13825" width="49.3333333333333" style="307" customWidth="1"/>
    <col min="13826" max="13826" width="18.2222222222222" style="307" customWidth="1"/>
    <col min="13827" max="13827" width="14.4444444444444" style="307" customWidth="1"/>
    <col min="13828" max="13828" width="13.8888888888889" style="307" customWidth="1"/>
    <col min="13829" max="14080" width="9" style="307"/>
    <col min="14081" max="14081" width="49.3333333333333" style="307" customWidth="1"/>
    <col min="14082" max="14082" width="18.2222222222222" style="307" customWidth="1"/>
    <col min="14083" max="14083" width="14.4444444444444" style="307" customWidth="1"/>
    <col min="14084" max="14084" width="13.8888888888889" style="307" customWidth="1"/>
    <col min="14085" max="14336" width="9" style="307"/>
    <col min="14337" max="14337" width="49.3333333333333" style="307" customWidth="1"/>
    <col min="14338" max="14338" width="18.2222222222222" style="307" customWidth="1"/>
    <col min="14339" max="14339" width="14.4444444444444" style="307" customWidth="1"/>
    <col min="14340" max="14340" width="13.8888888888889" style="307" customWidth="1"/>
    <col min="14341" max="14592" width="9" style="307"/>
    <col min="14593" max="14593" width="49.3333333333333" style="307" customWidth="1"/>
    <col min="14594" max="14594" width="18.2222222222222" style="307" customWidth="1"/>
    <col min="14595" max="14595" width="14.4444444444444" style="307" customWidth="1"/>
    <col min="14596" max="14596" width="13.8888888888889" style="307" customWidth="1"/>
    <col min="14597" max="14848" width="9" style="307"/>
    <col min="14849" max="14849" width="49.3333333333333" style="307" customWidth="1"/>
    <col min="14850" max="14850" width="18.2222222222222" style="307" customWidth="1"/>
    <col min="14851" max="14851" width="14.4444444444444" style="307" customWidth="1"/>
    <col min="14852" max="14852" width="13.8888888888889" style="307" customWidth="1"/>
    <col min="14853" max="15104" width="9" style="307"/>
    <col min="15105" max="15105" width="49.3333333333333" style="307" customWidth="1"/>
    <col min="15106" max="15106" width="18.2222222222222" style="307" customWidth="1"/>
    <col min="15107" max="15107" width="14.4444444444444" style="307" customWidth="1"/>
    <col min="15108" max="15108" width="13.8888888888889" style="307" customWidth="1"/>
    <col min="15109" max="15360" width="9" style="307"/>
    <col min="15361" max="15361" width="49.3333333333333" style="307" customWidth="1"/>
    <col min="15362" max="15362" width="18.2222222222222" style="307" customWidth="1"/>
    <col min="15363" max="15363" width="14.4444444444444" style="307" customWidth="1"/>
    <col min="15364" max="15364" width="13.8888888888889" style="307" customWidth="1"/>
    <col min="15365" max="15616" width="9" style="307"/>
    <col min="15617" max="15617" width="49.3333333333333" style="307" customWidth="1"/>
    <col min="15618" max="15618" width="18.2222222222222" style="307" customWidth="1"/>
    <col min="15619" max="15619" width="14.4444444444444" style="307" customWidth="1"/>
    <col min="15620" max="15620" width="13.8888888888889" style="307" customWidth="1"/>
    <col min="15621" max="15872" width="9" style="307"/>
    <col min="15873" max="15873" width="49.3333333333333" style="307" customWidth="1"/>
    <col min="15874" max="15874" width="18.2222222222222" style="307" customWidth="1"/>
    <col min="15875" max="15875" width="14.4444444444444" style="307" customWidth="1"/>
    <col min="15876" max="15876" width="13.8888888888889" style="307" customWidth="1"/>
    <col min="15877" max="16128" width="9" style="307"/>
    <col min="16129" max="16129" width="49.3333333333333" style="307" customWidth="1"/>
    <col min="16130" max="16130" width="18.2222222222222" style="307" customWidth="1"/>
    <col min="16131" max="16131" width="14.4444444444444" style="307" customWidth="1"/>
    <col min="16132" max="16132" width="13.8888888888889" style="307" customWidth="1"/>
    <col min="16133" max="16384" width="9" style="307"/>
  </cols>
  <sheetData>
    <row r="1" ht="42" customHeight="1" spans="1:15">
      <c r="A1" s="537" t="str">
        <f>YEAR(封面!$B$9)-1&amp;"年勐海县社会保险基金结余执行情况表"</f>
        <v>2019年勐海县社会保险基金结余执行情况表</v>
      </c>
      <c r="B1" s="538"/>
      <c r="C1" s="538"/>
      <c r="D1" s="537"/>
      <c r="O1">
        <f>totalnumber</f>
        <v>1</v>
      </c>
    </row>
    <row r="2" ht="18.9" customHeight="1" spans="1:4">
      <c r="A2" s="539" t="s">
        <v>4278</v>
      </c>
      <c r="B2" s="540"/>
      <c r="C2" s="541"/>
      <c r="D2" s="542" t="s">
        <v>4279</v>
      </c>
    </row>
    <row r="3" ht="38.1" customHeight="1" spans="1:4">
      <c r="A3" s="543" t="s">
        <v>4263</v>
      </c>
      <c r="B3" s="335" t="str">
        <f>YEAR(封面!$B$9)-2&amp;"年决算数"</f>
        <v>2018年决算数</v>
      </c>
      <c r="C3" s="335" t="str">
        <f>YEAR(封面!$B$9)-1&amp;"年执行数"</f>
        <v>2019年执行数</v>
      </c>
      <c r="D3" s="544" t="str">
        <f>"比"&amp;YEAR(封面!$B$9)-2&amp;"年决算数增幅"</f>
        <v>比2018年决算数增幅</v>
      </c>
    </row>
    <row r="4" ht="20.1" customHeight="1" spans="1:7">
      <c r="A4" s="254" t="s">
        <v>4280</v>
      </c>
      <c r="B4" s="545"/>
      <c r="C4" s="546"/>
      <c r="D4" s="547" t="str">
        <f t="shared" ref="D4:D21" si="0">IFERROR(C4/B4-1,"")</f>
        <v/>
      </c>
      <c r="F4" s="327"/>
      <c r="G4" s="327"/>
    </row>
    <row r="5" ht="20.1" customHeight="1" spans="1:7">
      <c r="A5" s="258" t="s">
        <v>4281</v>
      </c>
      <c r="B5" s="548"/>
      <c r="C5" s="549"/>
      <c r="D5" s="550" t="str">
        <f t="shared" si="0"/>
        <v/>
      </c>
      <c r="F5" s="327"/>
      <c r="G5" s="327"/>
    </row>
    <row r="6" ht="20.1" customHeight="1" spans="1:7">
      <c r="A6" s="551" t="s">
        <v>4282</v>
      </c>
      <c r="B6" s="545">
        <v>-1111</v>
      </c>
      <c r="C6" s="236">
        <v>-1413</v>
      </c>
      <c r="D6" s="547">
        <f t="shared" si="0"/>
        <v>0.271827182718272</v>
      </c>
      <c r="F6" s="327"/>
      <c r="G6" s="327"/>
    </row>
    <row r="7" ht="20.1" customHeight="1" spans="1:7">
      <c r="A7" s="552" t="s">
        <v>4283</v>
      </c>
      <c r="B7" s="548">
        <v>2008</v>
      </c>
      <c r="C7" s="238">
        <v>595</v>
      </c>
      <c r="D7" s="550">
        <f t="shared" si="0"/>
        <v>-0.703685258964143</v>
      </c>
      <c r="F7" s="327"/>
      <c r="G7" s="327"/>
    </row>
    <row r="8" s="328" customFormat="1" ht="20.1" customHeight="1" spans="1:7">
      <c r="A8" s="254" t="s">
        <v>4284</v>
      </c>
      <c r="B8" s="545"/>
      <c r="C8" s="239"/>
      <c r="D8" s="547" t="str">
        <f t="shared" si="0"/>
        <v/>
      </c>
      <c r="E8" s="307"/>
      <c r="F8" s="327"/>
      <c r="G8" s="327"/>
    </row>
    <row r="9" ht="20.1" customHeight="1" spans="1:7">
      <c r="A9" s="258" t="s">
        <v>4285</v>
      </c>
      <c r="B9" s="548"/>
      <c r="C9" s="240"/>
      <c r="D9" s="550" t="str">
        <f t="shared" si="0"/>
        <v/>
      </c>
      <c r="F9" s="327">
        <v>0</v>
      </c>
      <c r="G9" s="327">
        <v>0</v>
      </c>
    </row>
    <row r="10" ht="20.1" customHeight="1" spans="1:7">
      <c r="A10" s="254" t="s">
        <v>4286</v>
      </c>
      <c r="B10" s="545"/>
      <c r="C10" s="239"/>
      <c r="D10" s="547" t="str">
        <f t="shared" si="0"/>
        <v/>
      </c>
      <c r="F10" s="327">
        <v>0</v>
      </c>
      <c r="G10" s="327">
        <v>0</v>
      </c>
    </row>
    <row r="11" ht="20.1" customHeight="1" spans="1:7">
      <c r="A11" s="258" t="s">
        <v>4287</v>
      </c>
      <c r="B11" s="548"/>
      <c r="C11" s="240"/>
      <c r="D11" s="550" t="str">
        <f t="shared" si="0"/>
        <v/>
      </c>
      <c r="F11" s="327">
        <v>0</v>
      </c>
      <c r="G11" s="327">
        <v>0</v>
      </c>
    </row>
    <row r="12" s="328" customFormat="1" ht="20.1" customHeight="1" spans="1:7">
      <c r="A12" s="254" t="s">
        <v>4288</v>
      </c>
      <c r="B12" s="545"/>
      <c r="C12" s="239"/>
      <c r="D12" s="547" t="str">
        <f t="shared" si="0"/>
        <v/>
      </c>
      <c r="E12" s="307"/>
      <c r="F12" s="327">
        <v>0</v>
      </c>
      <c r="G12" s="327">
        <v>0</v>
      </c>
    </row>
    <row r="13" s="328" customFormat="1" ht="20.1" customHeight="1" spans="1:7">
      <c r="A13" s="258" t="s">
        <v>4289</v>
      </c>
      <c r="B13" s="548"/>
      <c r="C13" s="240"/>
      <c r="D13" s="550" t="str">
        <f t="shared" si="0"/>
        <v/>
      </c>
      <c r="E13" s="307"/>
      <c r="F13" s="327">
        <v>0</v>
      </c>
      <c r="G13" s="327">
        <v>0</v>
      </c>
    </row>
    <row r="14" s="328" customFormat="1" ht="20.1" customHeight="1" spans="1:7">
      <c r="A14" s="254" t="s">
        <v>4290</v>
      </c>
      <c r="B14" s="545"/>
      <c r="C14" s="239"/>
      <c r="D14" s="550" t="str">
        <f t="shared" si="0"/>
        <v/>
      </c>
      <c r="F14" s="327"/>
      <c r="G14" s="327"/>
    </row>
    <row r="15" s="328" customFormat="1" ht="20.1" customHeight="1" spans="1:7">
      <c r="A15" s="258" t="s">
        <v>4291</v>
      </c>
      <c r="B15" s="548"/>
      <c r="C15" s="235"/>
      <c r="D15" s="550" t="str">
        <f t="shared" si="0"/>
        <v/>
      </c>
      <c r="E15" s="309"/>
      <c r="F15" s="327"/>
      <c r="G15" s="327"/>
    </row>
    <row r="16" s="328" customFormat="1" ht="20.1" customHeight="1" spans="1:7">
      <c r="A16" s="254" t="s">
        <v>4292</v>
      </c>
      <c r="B16" s="545">
        <v>1995</v>
      </c>
      <c r="C16" s="231">
        <v>1473</v>
      </c>
      <c r="D16" s="547">
        <f t="shared" si="0"/>
        <v>-0.261654135338346</v>
      </c>
      <c r="E16" s="309"/>
      <c r="F16" s="327"/>
      <c r="G16" s="327"/>
    </row>
    <row r="17" s="328" customFormat="1" ht="20.1" customHeight="1" spans="1:7">
      <c r="A17" s="258" t="s">
        <v>4293</v>
      </c>
      <c r="B17" s="548">
        <v>21924</v>
      </c>
      <c r="C17" s="235">
        <v>23397</v>
      </c>
      <c r="D17" s="550">
        <f t="shared" si="0"/>
        <v>0.0671866447728517</v>
      </c>
      <c r="E17" s="309"/>
      <c r="F17" s="327"/>
      <c r="G17" s="327"/>
    </row>
    <row r="18" s="328" customFormat="1" ht="20.1" customHeight="1" spans="1:7">
      <c r="A18" s="254" t="s">
        <v>4294</v>
      </c>
      <c r="B18" s="545">
        <v>-1000</v>
      </c>
      <c r="C18" s="553"/>
      <c r="D18" s="547">
        <f t="shared" si="0"/>
        <v>-1</v>
      </c>
      <c r="E18" s="309"/>
      <c r="F18" s="327"/>
      <c r="G18" s="327"/>
    </row>
    <row r="19" ht="20.1" customHeight="1" spans="1:7">
      <c r="A19" s="258" t="s">
        <v>4295</v>
      </c>
      <c r="B19" s="548"/>
      <c r="C19" s="554"/>
      <c r="D19" s="550" t="str">
        <f t="shared" si="0"/>
        <v/>
      </c>
      <c r="E19" s="308"/>
      <c r="F19" s="327"/>
      <c r="G19" s="327"/>
    </row>
    <row r="20" ht="20.1" customHeight="1" spans="1:7">
      <c r="A20" s="269" t="s">
        <v>4296</v>
      </c>
      <c r="B20" s="545">
        <f>SUM(B6+B16+B18)</f>
        <v>-116</v>
      </c>
      <c r="C20" s="545">
        <f>SUM(C6+C16+C18)</f>
        <v>60</v>
      </c>
      <c r="D20" s="547">
        <f t="shared" si="0"/>
        <v>-1.51724137931034</v>
      </c>
      <c r="E20" s="308"/>
      <c r="F20" s="327"/>
      <c r="G20" s="327"/>
    </row>
    <row r="21" ht="20.1" customHeight="1" spans="1:7">
      <c r="A21" s="269" t="s">
        <v>4297</v>
      </c>
      <c r="B21" s="545">
        <f>SUM(B7+B17+B19)</f>
        <v>23932</v>
      </c>
      <c r="C21" s="545">
        <f>SUM(C7+C17)</f>
        <v>23992</v>
      </c>
      <c r="D21" s="547">
        <f t="shared" si="0"/>
        <v>0.00250710345980276</v>
      </c>
      <c r="E21" s="308"/>
      <c r="F21" s="327"/>
      <c r="G21" s="327"/>
    </row>
    <row r="22" ht="27.75" customHeight="1" spans="1:5">
      <c r="A22" s="555" t="s">
        <v>4298</v>
      </c>
      <c r="B22" s="556"/>
      <c r="C22" s="556"/>
      <c r="D22" s="555"/>
      <c r="E22" s="308"/>
    </row>
    <row r="23" spans="5:5">
      <c r="E23" s="308"/>
    </row>
    <row r="24" spans="5:5">
      <c r="E24" s="308"/>
    </row>
    <row r="25" spans="5:5">
      <c r="E25" s="308"/>
    </row>
  </sheetData>
  <mergeCells count="2">
    <mergeCell ref="A1:D1"/>
    <mergeCell ref="A22:D22"/>
  </mergeCells>
  <conditionalFormatting sqref="D3">
    <cfRule type="cellIs" dxfId="2" priority="1" stopIfTrue="1" operator="lessThanOrEqual">
      <formula>-1</formula>
    </cfRule>
  </conditionalFormatting>
  <printOptions horizontalCentered="1"/>
  <pageMargins left="0.708661417322835" right="0.708661417322835" top="0.748031496062992" bottom="0.748031496062992" header="0.31496062992126" footer="0.31496062992126"/>
  <pageSetup paperSize="9" scale="91" fitToHeight="100" orientation="portrait" blackAndWhite="1"/>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O683"/>
  <sheetViews>
    <sheetView showZeros="0" view="pageBreakPreview" zoomScale="99" zoomScaleNormal="100" workbookViewId="0">
      <pane xSplit="1" ySplit="3" topLeftCell="B31" activePane="bottomRight" state="frozen"/>
      <selection/>
      <selection pane="topRight"/>
      <selection pane="bottomLeft"/>
      <selection pane="bottomRight" activeCell="A35" sqref="$A35:$XFD35"/>
    </sheetView>
  </sheetViews>
  <sheetFormatPr defaultColWidth="9" defaultRowHeight="15.6"/>
  <cols>
    <col min="1" max="1" width="25.1111111111111" style="352" customWidth="1"/>
    <col min="2" max="2" width="13" style="354" hidden="1" customWidth="1"/>
    <col min="3" max="3" width="11.5555555555556" style="352" customWidth="1"/>
    <col min="4" max="4" width="10.7777777777778" style="352" customWidth="1"/>
    <col min="5" max="5" width="11.7777777777778" style="396" customWidth="1"/>
    <col min="6" max="6" width="26.2222222222222" style="352" customWidth="1"/>
    <col min="7" max="7" width="13.3333333333333" style="354" hidden="1" customWidth="1"/>
    <col min="8" max="8" width="11.7777777777778" style="352" customWidth="1"/>
    <col min="9" max="9" width="11.2222222222222" style="352" customWidth="1"/>
    <col min="10" max="10" width="12.1111111111111" style="352" customWidth="1"/>
    <col min="11" max="11" width="15.8888888888889" style="352" customWidth="1"/>
    <col min="12" max="14" width="8.33333333333333" style="352" customWidth="1"/>
    <col min="15" max="16384" width="9" style="352"/>
  </cols>
  <sheetData>
    <row r="1" ht="35.25" customHeight="1" spans="1:15">
      <c r="A1" s="516" t="str">
        <f>YEAR(封面!$B$9)&amp;"年勐海县一般公共预算收支预算简表"</f>
        <v>2020年勐海县一般公共预算收支预算简表</v>
      </c>
      <c r="B1" s="516"/>
      <c r="C1" s="516"/>
      <c r="D1" s="516"/>
      <c r="E1" s="516"/>
      <c r="F1" s="516"/>
      <c r="G1" s="516"/>
      <c r="H1" s="516"/>
      <c r="I1" s="516"/>
      <c r="J1" s="516"/>
      <c r="O1" s="357">
        <f>totalnumber</f>
        <v>1</v>
      </c>
    </row>
    <row r="2" ht="18.9" customHeight="1" spans="1:10">
      <c r="A2" s="208" t="s">
        <v>4299</v>
      </c>
      <c r="B2" s="361"/>
      <c r="E2" s="517"/>
      <c r="F2" s="208"/>
      <c r="G2" s="361"/>
      <c r="I2" s="517"/>
      <c r="J2" s="475" t="s">
        <v>40</v>
      </c>
    </row>
    <row r="3" s="515" customFormat="1" ht="24.9" customHeight="1" spans="1:10">
      <c r="A3" s="518" t="s">
        <v>41</v>
      </c>
      <c r="B3" s="519"/>
      <c r="C3" s="519"/>
      <c r="D3" s="519"/>
      <c r="E3" s="520"/>
      <c r="F3" s="521" t="s">
        <v>42</v>
      </c>
      <c r="G3" s="521"/>
      <c r="H3" s="521"/>
      <c r="I3" s="521"/>
      <c r="J3" s="521"/>
    </row>
    <row r="4" s="365" customFormat="1" ht="46.2" customHeight="1" spans="1:10">
      <c r="A4" s="150" t="s">
        <v>43</v>
      </c>
      <c r="B4" s="505" t="s">
        <v>44</v>
      </c>
      <c r="C4" s="150" t="str">
        <f>YEAR(封面!$B$9)-1&amp;"年快报数"</f>
        <v>2019年快报数</v>
      </c>
      <c r="D4" s="150" t="str">
        <f>YEAR(封面!$B$9)&amp;"年预算数"</f>
        <v>2020年预算数</v>
      </c>
      <c r="E4" s="150" t="str">
        <f>"比"&amp;YEAR(封面!$B$9)-1&amp;"年同口径增幅"</f>
        <v>比2019年同口径增幅</v>
      </c>
      <c r="F4" s="150" t="s">
        <v>43</v>
      </c>
      <c r="G4" s="505" t="s">
        <v>44</v>
      </c>
      <c r="H4" s="150" t="str">
        <f>YEAR(封面!$B$9)-1&amp;"年快报数"</f>
        <v>2019年快报数</v>
      </c>
      <c r="I4" s="150" t="str">
        <f>YEAR(封面!$B$9)&amp;"年预算数"</f>
        <v>2020年预算数</v>
      </c>
      <c r="J4" s="150" t="str">
        <f>"比"&amp;YEAR(封面!$B$9)-1&amp;"年同口径增幅"</f>
        <v>比2019年同口径增幅</v>
      </c>
    </row>
    <row r="5" ht="21.9" customHeight="1" spans="1:14">
      <c r="A5" s="522" t="s">
        <v>45</v>
      </c>
      <c r="B5" s="406">
        <v>101</v>
      </c>
      <c r="C5" s="523">
        <f>VLOOKUP($B5,'12'!$B:$D,2,FALSE)</f>
        <v>42439</v>
      </c>
      <c r="D5" s="523">
        <f>VLOOKUP($B5,'12'!$B:$D,3,FALSE)</f>
        <v>43800</v>
      </c>
      <c r="E5" s="370">
        <f>IF(ISERROR(D5/C5-1),"",D5/C5-1)</f>
        <v>0.0320695586606659</v>
      </c>
      <c r="F5" s="381" t="s">
        <v>46</v>
      </c>
      <c r="G5" s="524">
        <v>201</v>
      </c>
      <c r="H5" s="523">
        <f>VLOOKUP($G5,'13'!$B:$D,2,FALSE)</f>
        <v>19602</v>
      </c>
      <c r="I5" s="523">
        <f>VLOOKUP($G5,'13'!$B:$D,3,FALSE)</f>
        <v>21947</v>
      </c>
      <c r="J5" s="370">
        <f t="shared" ref="J5:J42" si="0">IF(ISERROR(I5/H5-1),"",I5/H5-1)</f>
        <v>0.11963064993368</v>
      </c>
      <c r="L5" s="534"/>
      <c r="M5" s="534"/>
      <c r="N5" s="534"/>
    </row>
    <row r="6" ht="21.9" customHeight="1" spans="1:14">
      <c r="A6" s="381" t="s">
        <v>47</v>
      </c>
      <c r="B6" s="390">
        <v>103</v>
      </c>
      <c r="C6" s="523">
        <f>VLOOKUP($B6,'12'!$B:$D,2,FALSE)</f>
        <v>14139</v>
      </c>
      <c r="D6" s="523">
        <f>VLOOKUP($B6,'12'!$B:$D,3,FALSE)</f>
        <v>14500</v>
      </c>
      <c r="E6" s="370">
        <f>IF(ISERROR(D6/C6-1),"",D6/C6-1)</f>
        <v>0.0255322158568498</v>
      </c>
      <c r="F6" s="381" t="s">
        <v>48</v>
      </c>
      <c r="G6" s="524">
        <v>202</v>
      </c>
      <c r="H6" s="523">
        <f>VLOOKUP($G6,'13'!$B:$D,2,FALSE)</f>
        <v>0</v>
      </c>
      <c r="I6" s="523">
        <f>VLOOKUP($G6,'13'!$B:$D,3,FALSE)</f>
        <v>0</v>
      </c>
      <c r="J6" s="370" t="str">
        <f t="shared" si="0"/>
        <v/>
      </c>
      <c r="L6" s="534"/>
      <c r="M6" s="534"/>
      <c r="N6" s="534"/>
    </row>
    <row r="7" ht="21.9" customHeight="1" spans="1:14">
      <c r="A7" s="381"/>
      <c r="B7" s="390"/>
      <c r="C7" s="394"/>
      <c r="D7" s="394"/>
      <c r="E7" s="525"/>
      <c r="F7" s="381" t="s">
        <v>49</v>
      </c>
      <c r="G7" s="524">
        <v>203</v>
      </c>
      <c r="H7" s="523">
        <f>VLOOKUP($G7,'13'!$B:$D,2,FALSE)</f>
        <v>383</v>
      </c>
      <c r="I7" s="523">
        <f>VLOOKUP($G7,'13'!$B:$D,3,FALSE)</f>
        <v>548</v>
      </c>
      <c r="J7" s="370">
        <f t="shared" si="0"/>
        <v>0.430809399477807</v>
      </c>
      <c r="L7" s="534"/>
      <c r="M7" s="534"/>
      <c r="N7" s="534"/>
    </row>
    <row r="8" ht="21.9" customHeight="1" spans="1:14">
      <c r="A8" s="381"/>
      <c r="B8" s="390"/>
      <c r="C8" s="394"/>
      <c r="D8" s="394"/>
      <c r="E8" s="525"/>
      <c r="F8" s="381" t="s">
        <v>50</v>
      </c>
      <c r="G8" s="524">
        <v>204</v>
      </c>
      <c r="H8" s="523">
        <f>VLOOKUP($G8,'13'!$B:$D,2,FALSE)</f>
        <v>17844</v>
      </c>
      <c r="I8" s="523">
        <f>VLOOKUP($G8,'13'!$B:$D,3,FALSE)</f>
        <v>16024</v>
      </c>
      <c r="J8" s="370">
        <f t="shared" si="0"/>
        <v>-0.101995068370321</v>
      </c>
      <c r="L8" s="534"/>
      <c r="M8" s="534"/>
      <c r="N8" s="534"/>
    </row>
    <row r="9" ht="21.9" customHeight="1" spans="1:14">
      <c r="A9" s="381"/>
      <c r="B9" s="390"/>
      <c r="C9" s="394"/>
      <c r="D9" s="394"/>
      <c r="E9" s="525"/>
      <c r="F9" s="381" t="s">
        <v>51</v>
      </c>
      <c r="G9" s="524">
        <v>205</v>
      </c>
      <c r="H9" s="523">
        <f>VLOOKUP($G9,'13'!$B:$D,2,FALSE)</f>
        <v>61683</v>
      </c>
      <c r="I9" s="523">
        <f>VLOOKUP($G9,'13'!$B:$D,3,FALSE)</f>
        <v>61823</v>
      </c>
      <c r="J9" s="370">
        <f t="shared" si="0"/>
        <v>0.00226966911466686</v>
      </c>
      <c r="L9" s="534"/>
      <c r="M9" s="534"/>
      <c r="N9" s="534"/>
    </row>
    <row r="10" ht="21.9" customHeight="1" spans="1:14">
      <c r="A10" s="381"/>
      <c r="B10" s="390"/>
      <c r="C10" s="512"/>
      <c r="D10" s="512"/>
      <c r="E10" s="525"/>
      <c r="F10" s="381" t="s">
        <v>52</v>
      </c>
      <c r="G10" s="524">
        <v>206</v>
      </c>
      <c r="H10" s="523">
        <f>VLOOKUP($G10,'13'!$B:$D,2,FALSE)</f>
        <v>354</v>
      </c>
      <c r="I10" s="523">
        <f>VLOOKUP($G10,'13'!$B:$D,3,FALSE)</f>
        <v>588</v>
      </c>
      <c r="J10" s="370">
        <f t="shared" si="0"/>
        <v>0.661016949152542</v>
      </c>
      <c r="L10" s="534"/>
      <c r="M10" s="534"/>
      <c r="N10" s="534"/>
    </row>
    <row r="11" ht="21.9" customHeight="1" spans="1:14">
      <c r="A11" s="381"/>
      <c r="B11" s="390"/>
      <c r="C11" s="512"/>
      <c r="D11" s="512"/>
      <c r="E11" s="525"/>
      <c r="F11" s="381" t="s">
        <v>53</v>
      </c>
      <c r="G11" s="524">
        <v>207</v>
      </c>
      <c r="H11" s="523">
        <f>VLOOKUP($G11,'13'!$B:$D,2,FALSE)</f>
        <v>4201</v>
      </c>
      <c r="I11" s="523">
        <f>VLOOKUP($G11,'13'!$B:$D,3,FALSE)</f>
        <v>3385</v>
      </c>
      <c r="J11" s="370">
        <f t="shared" si="0"/>
        <v>-0.194239466793621</v>
      </c>
      <c r="L11" s="534"/>
      <c r="M11" s="534"/>
      <c r="N11" s="534"/>
    </row>
    <row r="12" ht="21.9" customHeight="1" spans="1:14">
      <c r="A12" s="381"/>
      <c r="B12" s="390"/>
      <c r="C12" s="512"/>
      <c r="D12" s="512"/>
      <c r="E12" s="526" t="str">
        <f t="shared" ref="E12:E24" si="1">IF(OR(VALUE(D12)=0,ISERROR(D12/C12-1)),"",D12/C12-1)</f>
        <v/>
      </c>
      <c r="F12" s="381" t="s">
        <v>54</v>
      </c>
      <c r="G12" s="524">
        <v>208</v>
      </c>
      <c r="H12" s="523">
        <f>VLOOKUP($G12,'13'!$B:$D,2,FALSE)</f>
        <v>53757</v>
      </c>
      <c r="I12" s="523">
        <f>VLOOKUP($G12,'13'!$B:$D,3,FALSE)</f>
        <v>59887</v>
      </c>
      <c r="J12" s="370">
        <f t="shared" si="0"/>
        <v>0.114031660992987</v>
      </c>
      <c r="L12" s="534"/>
      <c r="M12" s="534"/>
      <c r="N12" s="534"/>
    </row>
    <row r="13" ht="21.9" customHeight="1" spans="1:14">
      <c r="A13" s="381"/>
      <c r="B13" s="390"/>
      <c r="C13" s="512"/>
      <c r="D13" s="512"/>
      <c r="E13" s="526" t="str">
        <f t="shared" si="1"/>
        <v/>
      </c>
      <c r="F13" s="381" t="s">
        <v>55</v>
      </c>
      <c r="G13" s="524">
        <v>210</v>
      </c>
      <c r="H13" s="523">
        <f>VLOOKUP($G13,'13'!$B:$D,2,FALSE)</f>
        <v>44403</v>
      </c>
      <c r="I13" s="523">
        <f>VLOOKUP($G13,'13'!$B:$D,3,FALSE)</f>
        <v>42154</v>
      </c>
      <c r="J13" s="370">
        <f t="shared" si="0"/>
        <v>-0.05064973087404</v>
      </c>
      <c r="L13" s="534"/>
      <c r="M13" s="534"/>
      <c r="N13" s="534"/>
    </row>
    <row r="14" ht="21.9" customHeight="1" spans="1:14">
      <c r="A14" s="381"/>
      <c r="B14" s="390"/>
      <c r="C14" s="512"/>
      <c r="D14" s="512"/>
      <c r="E14" s="526" t="str">
        <f t="shared" si="1"/>
        <v/>
      </c>
      <c r="F14" s="381" t="s">
        <v>56</v>
      </c>
      <c r="G14" s="524">
        <v>211</v>
      </c>
      <c r="H14" s="523">
        <f>VLOOKUP($G14,'13'!$B:$D,2,FALSE)</f>
        <v>6220</v>
      </c>
      <c r="I14" s="523">
        <f>VLOOKUP($G14,'13'!$B:$D,3,FALSE)</f>
        <v>3114</v>
      </c>
      <c r="J14" s="370">
        <f t="shared" si="0"/>
        <v>-0.49935691318328</v>
      </c>
      <c r="L14" s="534"/>
      <c r="M14" s="534"/>
      <c r="N14" s="534"/>
    </row>
    <row r="15" ht="21.9" customHeight="1" spans="1:14">
      <c r="A15" s="381"/>
      <c r="B15" s="390"/>
      <c r="C15" s="512"/>
      <c r="D15" s="512"/>
      <c r="E15" s="526" t="str">
        <f t="shared" si="1"/>
        <v/>
      </c>
      <c r="F15" s="381" t="s">
        <v>57</v>
      </c>
      <c r="G15" s="524">
        <v>212</v>
      </c>
      <c r="H15" s="523">
        <f>VLOOKUP($G15,'13'!$B:$D,2,FALSE)</f>
        <v>43529</v>
      </c>
      <c r="I15" s="523">
        <f>VLOOKUP($G15,'13'!$B:$D,3,FALSE)</f>
        <v>25430</v>
      </c>
      <c r="J15" s="370">
        <f t="shared" si="0"/>
        <v>-0.415791771003239</v>
      </c>
      <c r="L15" s="534"/>
      <c r="M15" s="534"/>
      <c r="N15" s="534"/>
    </row>
    <row r="16" ht="21.9" customHeight="1" spans="1:14">
      <c r="A16" s="381"/>
      <c r="B16" s="390"/>
      <c r="C16" s="512"/>
      <c r="D16" s="512"/>
      <c r="E16" s="526" t="str">
        <f t="shared" si="1"/>
        <v/>
      </c>
      <c r="F16" s="381" t="s">
        <v>58</v>
      </c>
      <c r="G16" s="524">
        <v>213</v>
      </c>
      <c r="H16" s="523">
        <f>VLOOKUP($G16,'13'!$B:$D,2,FALSE)</f>
        <v>66815</v>
      </c>
      <c r="I16" s="523">
        <f>VLOOKUP($G16,'13'!$B:$D,3,FALSE)</f>
        <v>66520</v>
      </c>
      <c r="J16" s="370">
        <f t="shared" si="0"/>
        <v>-0.00441517623288179</v>
      </c>
      <c r="L16" s="534"/>
      <c r="M16" s="534"/>
      <c r="N16" s="534"/>
    </row>
    <row r="17" ht="21.9" customHeight="1" spans="1:14">
      <c r="A17" s="381"/>
      <c r="B17" s="390"/>
      <c r="C17" s="512"/>
      <c r="D17" s="512"/>
      <c r="E17" s="526" t="str">
        <f t="shared" si="1"/>
        <v/>
      </c>
      <c r="F17" s="381" t="s">
        <v>59</v>
      </c>
      <c r="G17" s="524">
        <v>214</v>
      </c>
      <c r="H17" s="523">
        <f>VLOOKUP($G17,'13'!$B:$D,2,FALSE)</f>
        <v>7047</v>
      </c>
      <c r="I17" s="523">
        <f>VLOOKUP($G17,'13'!$B:$D,3,FALSE)</f>
        <v>8008</v>
      </c>
      <c r="J17" s="370">
        <f t="shared" si="0"/>
        <v>0.136370086561657</v>
      </c>
      <c r="L17" s="534"/>
      <c r="M17" s="534"/>
      <c r="N17" s="534"/>
    </row>
    <row r="18" ht="21.9" customHeight="1" spans="1:14">
      <c r="A18" s="381"/>
      <c r="B18" s="390"/>
      <c r="C18" s="512"/>
      <c r="D18" s="512"/>
      <c r="E18" s="526" t="str">
        <f t="shared" si="1"/>
        <v/>
      </c>
      <c r="F18" s="381" t="s">
        <v>4300</v>
      </c>
      <c r="G18" s="524">
        <v>215</v>
      </c>
      <c r="H18" s="523">
        <f>VLOOKUP($G18,'13'!$B:$D,2,FALSE)</f>
        <v>422</v>
      </c>
      <c r="I18" s="523">
        <f>VLOOKUP($G18,'13'!$B:$D,3,FALSE)</f>
        <v>54</v>
      </c>
      <c r="J18" s="370">
        <f t="shared" si="0"/>
        <v>-0.872037914691943</v>
      </c>
      <c r="L18" s="534"/>
      <c r="M18" s="534"/>
      <c r="N18" s="534"/>
    </row>
    <row r="19" ht="21.9" customHeight="1" spans="1:14">
      <c r="A19" s="381"/>
      <c r="B19" s="390"/>
      <c r="C19" s="512"/>
      <c r="D19" s="512"/>
      <c r="E19" s="526" t="str">
        <f t="shared" si="1"/>
        <v/>
      </c>
      <c r="F19" s="381" t="s">
        <v>61</v>
      </c>
      <c r="G19" s="524">
        <v>216</v>
      </c>
      <c r="H19" s="523">
        <f>VLOOKUP($G19,'13'!$B:$D,2,FALSE)</f>
        <v>473</v>
      </c>
      <c r="I19" s="523">
        <f>VLOOKUP($G19,'13'!$B:$D,3,FALSE)</f>
        <v>306</v>
      </c>
      <c r="J19" s="370">
        <f t="shared" si="0"/>
        <v>-0.353065539112051</v>
      </c>
      <c r="L19" s="534"/>
      <c r="M19" s="534"/>
      <c r="N19" s="534"/>
    </row>
    <row r="20" ht="21.9" customHeight="1" spans="1:14">
      <c r="A20" s="381"/>
      <c r="B20" s="390"/>
      <c r="C20" s="512"/>
      <c r="D20" s="512"/>
      <c r="E20" s="526" t="str">
        <f t="shared" si="1"/>
        <v/>
      </c>
      <c r="F20" s="381" t="s">
        <v>62</v>
      </c>
      <c r="G20" s="524">
        <v>217</v>
      </c>
      <c r="H20" s="523">
        <f>VLOOKUP($G20,'13'!$B:$D,2,FALSE)</f>
        <v>0</v>
      </c>
      <c r="I20" s="523">
        <f>VLOOKUP($G20,'13'!$B:$D,3,FALSE)</f>
        <v>5</v>
      </c>
      <c r="J20" s="370" t="str">
        <f t="shared" si="0"/>
        <v/>
      </c>
      <c r="L20" s="534"/>
      <c r="M20" s="534"/>
      <c r="N20" s="534"/>
    </row>
    <row r="21" ht="21.9" customHeight="1" spans="1:14">
      <c r="A21" s="381"/>
      <c r="B21" s="390"/>
      <c r="C21" s="394"/>
      <c r="D21" s="394"/>
      <c r="E21" s="526" t="str">
        <f t="shared" si="1"/>
        <v/>
      </c>
      <c r="F21" s="381" t="s">
        <v>63</v>
      </c>
      <c r="G21" s="524">
        <v>219</v>
      </c>
      <c r="H21" s="523">
        <f>VLOOKUP($G21,'13'!$B:$D,2,FALSE)</f>
        <v>0</v>
      </c>
      <c r="I21" s="523">
        <f>VLOOKUP($G21,'13'!$B:$D,3,FALSE)</f>
        <v>0</v>
      </c>
      <c r="J21" s="370" t="str">
        <f t="shared" si="0"/>
        <v/>
      </c>
      <c r="L21" s="534"/>
      <c r="M21" s="534"/>
      <c r="N21" s="534"/>
    </row>
    <row r="22" ht="21.9" customHeight="1" spans="1:14">
      <c r="A22" s="522"/>
      <c r="B22" s="406"/>
      <c r="C22" s="394"/>
      <c r="D22" s="394"/>
      <c r="E22" s="526" t="str">
        <f t="shared" si="1"/>
        <v/>
      </c>
      <c r="F22" s="381" t="s">
        <v>64</v>
      </c>
      <c r="G22" s="527">
        <v>220</v>
      </c>
      <c r="H22" s="523">
        <f>VLOOKUP($G22,'13'!$B:$D,2,FALSE)</f>
        <v>4201</v>
      </c>
      <c r="I22" s="523">
        <f>VLOOKUP($G22,'13'!$B:$D,3,FALSE)</f>
        <v>3716</v>
      </c>
      <c r="J22" s="370">
        <f t="shared" si="0"/>
        <v>-0.115448702689836</v>
      </c>
      <c r="L22" s="534"/>
      <c r="M22" s="534"/>
      <c r="N22" s="534"/>
    </row>
    <row r="23" ht="21.9" customHeight="1" spans="1:14">
      <c r="A23" s="381"/>
      <c r="B23" s="390"/>
      <c r="C23" s="394"/>
      <c r="D23" s="394"/>
      <c r="E23" s="526" t="str">
        <f t="shared" si="1"/>
        <v/>
      </c>
      <c r="F23" s="381" t="s">
        <v>65</v>
      </c>
      <c r="G23" s="527">
        <v>221</v>
      </c>
      <c r="H23" s="523">
        <f>VLOOKUP($G23,'13'!$B:$D,2,FALSE)</f>
        <v>7532</v>
      </c>
      <c r="I23" s="523">
        <f>VLOOKUP($G23,'13'!$B:$D,3,FALSE)</f>
        <v>7054</v>
      </c>
      <c r="J23" s="370">
        <f t="shared" si="0"/>
        <v>-0.0634625597450876</v>
      </c>
      <c r="L23" s="534"/>
      <c r="M23" s="534"/>
      <c r="N23" s="534"/>
    </row>
    <row r="24" ht="21.9" customHeight="1" spans="1:14">
      <c r="A24" s="522"/>
      <c r="B24" s="406"/>
      <c r="C24" s="394"/>
      <c r="D24" s="394"/>
      <c r="E24" s="526" t="str">
        <f t="shared" si="1"/>
        <v/>
      </c>
      <c r="F24" s="381" t="s">
        <v>66</v>
      </c>
      <c r="G24" s="527">
        <v>222</v>
      </c>
      <c r="H24" s="523">
        <f>VLOOKUP($G24,'13'!$B:$D,2,FALSE)</f>
        <v>506</v>
      </c>
      <c r="I24" s="523">
        <f>VLOOKUP($G24,'13'!$B:$D,3,FALSE)</f>
        <v>478</v>
      </c>
      <c r="J24" s="370">
        <f t="shared" si="0"/>
        <v>-0.0553359683794467</v>
      </c>
      <c r="L24" s="534"/>
      <c r="M24" s="534"/>
      <c r="N24" s="534"/>
    </row>
    <row r="25" ht="21.9" customHeight="1" spans="1:14">
      <c r="A25" s="522"/>
      <c r="B25" s="406"/>
      <c r="C25" s="394"/>
      <c r="D25" s="394"/>
      <c r="E25" s="526"/>
      <c r="F25" s="381" t="s">
        <v>67</v>
      </c>
      <c r="G25" s="528">
        <v>224</v>
      </c>
      <c r="H25" s="523">
        <f>VLOOKUP($G25,'13'!$B:$D,2,FALSE)</f>
        <v>1452</v>
      </c>
      <c r="I25" s="523">
        <f>VLOOKUP($G25,'13'!$B:$D,3,FALSE)</f>
        <v>2505</v>
      </c>
      <c r="J25" s="370">
        <f t="shared" si="0"/>
        <v>0.725206611570248</v>
      </c>
      <c r="L25" s="534"/>
      <c r="M25" s="534"/>
      <c r="N25" s="534"/>
    </row>
    <row r="26" ht="21.9" customHeight="1" spans="1:14">
      <c r="A26" s="381"/>
      <c r="B26" s="390"/>
      <c r="C26" s="512"/>
      <c r="D26" s="512"/>
      <c r="E26" s="526" t="str">
        <f>IF(OR(VALUE(D26)=0,ISERROR(D26/C26-1)),"",D26/C26-1)</f>
        <v/>
      </c>
      <c r="F26" s="381" t="s">
        <v>68</v>
      </c>
      <c r="G26" s="527">
        <v>227</v>
      </c>
      <c r="H26" s="523">
        <f>VLOOKUP($G26,'13'!$B:$D,2,FALSE)</f>
        <v>0</v>
      </c>
      <c r="I26" s="523">
        <f>VLOOKUP($G26,'13'!$B:$D,3,FALSE)</f>
        <v>3500</v>
      </c>
      <c r="J26" s="370" t="str">
        <f t="shared" si="0"/>
        <v/>
      </c>
      <c r="L26" s="534"/>
      <c r="M26" s="534"/>
      <c r="N26" s="534"/>
    </row>
    <row r="27" ht="21.9" customHeight="1" spans="1:14">
      <c r="A27" s="381"/>
      <c r="B27" s="390"/>
      <c r="C27" s="512"/>
      <c r="D27" s="512"/>
      <c r="E27" s="526"/>
      <c r="F27" s="381" t="s">
        <v>70</v>
      </c>
      <c r="G27" s="528">
        <v>231</v>
      </c>
      <c r="H27" s="523">
        <f>VLOOKUP($G27,'13'!$B:$D,2,FALSE)</f>
        <v>0</v>
      </c>
      <c r="I27" s="523">
        <f>VLOOKUP($G27,'13'!$B:$D,3,FALSE)</f>
        <v>0</v>
      </c>
      <c r="J27" s="370" t="str">
        <f t="shared" si="0"/>
        <v/>
      </c>
      <c r="L27" s="534"/>
      <c r="M27" s="534"/>
      <c r="N27" s="534"/>
    </row>
    <row r="28" ht="21.9" customHeight="1" spans="1:14">
      <c r="A28" s="381"/>
      <c r="B28" s="390"/>
      <c r="C28" s="512"/>
      <c r="D28" s="512"/>
      <c r="E28" s="526" t="str">
        <f>IF(OR(VALUE(D28)=0,ISERROR(D28/C28-1)),"",D28/C28-1)</f>
        <v/>
      </c>
      <c r="F28" s="381" t="s">
        <v>71</v>
      </c>
      <c r="G28" s="527">
        <v>232</v>
      </c>
      <c r="H28" s="523">
        <f>VLOOKUP($G28,'13'!$B:$D,2,FALSE)</f>
        <v>4034</v>
      </c>
      <c r="I28" s="523">
        <f>VLOOKUP($G28,'13'!$B:$D,3,FALSE)</f>
        <v>4095</v>
      </c>
      <c r="J28" s="370">
        <f t="shared" si="0"/>
        <v>0.0151214675260287</v>
      </c>
      <c r="L28" s="534"/>
      <c r="M28" s="534"/>
      <c r="N28" s="534"/>
    </row>
    <row r="29" ht="21.9" customHeight="1" spans="1:14">
      <c r="A29" s="381"/>
      <c r="B29" s="390"/>
      <c r="C29" s="512"/>
      <c r="D29" s="512"/>
      <c r="E29" s="526" t="str">
        <f>IF(OR(VALUE(D29)=0,ISERROR(D29/C29-1)),"",D29/C29-1)</f>
        <v/>
      </c>
      <c r="F29" s="352" t="s">
        <v>72</v>
      </c>
      <c r="G29" s="527">
        <v>233</v>
      </c>
      <c r="H29" s="523">
        <f>VLOOKUP($G29,'13'!$B:$D,2,FALSE)</f>
        <v>18</v>
      </c>
      <c r="I29" s="523">
        <f>VLOOKUP($G29,'13'!$B:$D,3,FALSE)</f>
        <v>66</v>
      </c>
      <c r="J29" s="370">
        <f t="shared" si="0"/>
        <v>2.66666666666667</v>
      </c>
      <c r="L29" s="534"/>
      <c r="M29" s="534"/>
      <c r="N29" s="534"/>
    </row>
    <row r="30" ht="21.9" customHeight="1" spans="1:14">
      <c r="A30" s="381"/>
      <c r="B30" s="390"/>
      <c r="C30" s="512"/>
      <c r="D30" s="512"/>
      <c r="E30" s="526" t="str">
        <f>IF(OR(VALUE(D30)=0,ISERROR(D30/C30-1)),"",D30/C30-1)</f>
        <v/>
      </c>
      <c r="F30" s="381" t="s">
        <v>69</v>
      </c>
      <c r="G30" s="527">
        <v>229</v>
      </c>
      <c r="H30" s="523">
        <f>VLOOKUP($G30,'13'!$B:$D,2,FALSE)</f>
        <v>380</v>
      </c>
      <c r="I30" s="523">
        <f>VLOOKUP($G30,'13'!$B:$D,3,FALSE)</f>
        <v>6243</v>
      </c>
      <c r="J30" s="370">
        <f t="shared" si="0"/>
        <v>15.4289473684211</v>
      </c>
      <c r="L30" s="534"/>
      <c r="M30" s="534"/>
      <c r="N30" s="534"/>
    </row>
    <row r="31" ht="21.9" customHeight="1" spans="1:11">
      <c r="A31" s="499" t="s">
        <v>73</v>
      </c>
      <c r="B31" s="387" t="s">
        <v>74</v>
      </c>
      <c r="C31" s="391">
        <f>SUM(C5,C6)</f>
        <v>56578</v>
      </c>
      <c r="D31" s="391">
        <f>SUM(D5,D6)</f>
        <v>58300</v>
      </c>
      <c r="E31" s="380">
        <f>IF(ISERROR(D31/C31-1),"",D31/C31-1)</f>
        <v>0.0304358584608859</v>
      </c>
      <c r="F31" s="499" t="s">
        <v>75</v>
      </c>
      <c r="G31" s="387" t="s">
        <v>76</v>
      </c>
      <c r="H31" s="391">
        <f>SUM(H5:H30)</f>
        <v>344856</v>
      </c>
      <c r="I31" s="391">
        <f>SUM(I5:I30)</f>
        <v>337450</v>
      </c>
      <c r="J31" s="380">
        <f t="shared" si="0"/>
        <v>-0.0214756304080543</v>
      </c>
      <c r="K31" s="535"/>
    </row>
    <row r="32" ht="21.9" customHeight="1" spans="1:11">
      <c r="A32" s="413" t="s">
        <v>77</v>
      </c>
      <c r="B32" s="390">
        <v>110</v>
      </c>
      <c r="C32" s="529">
        <f>VLOOKUP($B32,'12'!$B:$D,2,FALSE)</f>
        <v>306124</v>
      </c>
      <c r="D32" s="529">
        <f>VLOOKUP($B32,'12'!$B:$D,3,FALSE)</f>
        <v>285770</v>
      </c>
      <c r="E32" s="380">
        <f t="shared" ref="E32:E42" si="2">IF(ISERROR(D32/C32-1),"",D32/C32-1)</f>
        <v>-0.0664893964537246</v>
      </c>
      <c r="F32" s="530" t="s">
        <v>78</v>
      </c>
      <c r="G32" s="531">
        <v>230</v>
      </c>
      <c r="H32" s="529">
        <f>VLOOKUP($G32,'13'!$B:$D,2,FALSE)</f>
        <v>7846</v>
      </c>
      <c r="I32" s="529">
        <f>VLOOKUP($G32,'13'!$B:$D,3,FALSE)</f>
        <v>5700</v>
      </c>
      <c r="J32" s="380">
        <f t="shared" si="0"/>
        <v>-0.273515166964058</v>
      </c>
      <c r="K32" s="396"/>
    </row>
    <row r="33" ht="21.9" customHeight="1" spans="1:10">
      <c r="A33" s="381" t="s">
        <v>79</v>
      </c>
      <c r="B33" s="390">
        <v>11001</v>
      </c>
      <c r="C33" s="523">
        <f>VLOOKUP($B33,'12'!$B:$D,2,FALSE)</f>
        <v>7000</v>
      </c>
      <c r="D33" s="523">
        <f>VLOOKUP($B33,'12'!$B:$D,3,FALSE)</f>
        <v>7000</v>
      </c>
      <c r="E33" s="370">
        <f t="shared" si="2"/>
        <v>0</v>
      </c>
      <c r="F33" s="532" t="s">
        <v>80</v>
      </c>
      <c r="G33" s="531">
        <v>23001</v>
      </c>
      <c r="H33" s="523">
        <f>VLOOKUP($G33,'13'!$B:$D,2,FALSE)</f>
        <v>0</v>
      </c>
      <c r="I33" s="523">
        <f>VLOOKUP($G33,'13'!$B:$D,3,FALSE)</f>
        <v>0</v>
      </c>
      <c r="J33" s="370" t="str">
        <f t="shared" si="0"/>
        <v/>
      </c>
    </row>
    <row r="34" ht="21.9" customHeight="1" spans="1:10">
      <c r="A34" s="381" t="s">
        <v>81</v>
      </c>
      <c r="B34" s="390">
        <v>11002</v>
      </c>
      <c r="C34" s="523">
        <f>VLOOKUP($B34,'12'!$B:$D,2,FALSE)</f>
        <v>152826</v>
      </c>
      <c r="D34" s="523">
        <f>VLOOKUP($B34,'12'!$B:$D,3,FALSE)</f>
        <v>153000</v>
      </c>
      <c r="E34" s="370">
        <f t="shared" si="2"/>
        <v>0.00113854972321459</v>
      </c>
      <c r="F34" s="532" t="s">
        <v>82</v>
      </c>
      <c r="G34" s="531">
        <v>23002</v>
      </c>
      <c r="H34" s="523">
        <f>VLOOKUP($G34,'13'!$B:$D,2,FALSE)</f>
        <v>0</v>
      </c>
      <c r="I34" s="523">
        <f>VLOOKUP($G34,'13'!$B:$D,3,FALSE)</f>
        <v>0</v>
      </c>
      <c r="J34" s="370" t="str">
        <f t="shared" si="0"/>
        <v/>
      </c>
    </row>
    <row r="35" ht="21.9" customHeight="1" spans="1:10">
      <c r="A35" s="381" t="s">
        <v>83</v>
      </c>
      <c r="B35" s="390">
        <v>11003</v>
      </c>
      <c r="C35" s="523">
        <f>VLOOKUP($B35,'12'!$B:$D,2,FALSE)</f>
        <v>75775</v>
      </c>
      <c r="D35" s="523">
        <f>VLOOKUP($B35,'12'!$B:$D,3,FALSE)</f>
        <v>65000</v>
      </c>
      <c r="E35" s="370">
        <f t="shared" si="2"/>
        <v>-0.142197294622237</v>
      </c>
      <c r="F35" s="532" t="s">
        <v>84</v>
      </c>
      <c r="G35" s="531">
        <v>23003</v>
      </c>
      <c r="H35" s="523">
        <f>VLOOKUP($G35,'13'!$B:$D,2,FALSE)</f>
        <v>0</v>
      </c>
      <c r="I35" s="523">
        <f>VLOOKUP($G35,'13'!$B:$D,3,FALSE)</f>
        <v>0</v>
      </c>
      <c r="J35" s="370" t="str">
        <f t="shared" si="0"/>
        <v/>
      </c>
    </row>
    <row r="36" ht="21.9" customHeight="1" spans="1:10">
      <c r="A36" s="381" t="s">
        <v>85</v>
      </c>
      <c r="B36" s="390">
        <v>11008</v>
      </c>
      <c r="C36" s="523">
        <f>VLOOKUP($B36,'12'!$B:$D,2,FALSE)</f>
        <v>0</v>
      </c>
      <c r="D36" s="523">
        <f>VLOOKUP($B36,'12'!$B:$D,3,FALSE)</f>
        <v>1541</v>
      </c>
      <c r="E36" s="370" t="str">
        <f t="shared" si="2"/>
        <v/>
      </c>
      <c r="F36" s="502" t="s">
        <v>86</v>
      </c>
      <c r="G36" s="531">
        <v>23006</v>
      </c>
      <c r="H36" s="523">
        <f>VLOOKUP($G36,'13'!$B:$D,2,FALSE)</f>
        <v>5727</v>
      </c>
      <c r="I36" s="523">
        <f>VLOOKUP($G36,'13'!$B:$D,3,FALSE)</f>
        <v>5700</v>
      </c>
      <c r="J36" s="370">
        <f t="shared" si="0"/>
        <v>-0.00471451021477209</v>
      </c>
    </row>
    <row r="37" ht="21.9" customHeight="1" spans="1:10">
      <c r="A37" s="381" t="s">
        <v>87</v>
      </c>
      <c r="B37" s="390">
        <v>11009</v>
      </c>
      <c r="C37" s="523">
        <f>VLOOKUP($B37,'12'!$B:$D,2,FALSE)</f>
        <v>59108</v>
      </c>
      <c r="D37" s="523">
        <f>VLOOKUP($B37,'12'!$B:$D,3,FALSE)</f>
        <v>58651</v>
      </c>
      <c r="E37" s="370">
        <f t="shared" si="2"/>
        <v>-0.0077316099343574</v>
      </c>
      <c r="F37" s="532" t="s">
        <v>88</v>
      </c>
      <c r="G37" s="533">
        <v>23008</v>
      </c>
      <c r="H37" s="523">
        <f>VLOOKUP($G37,'13'!$B:$D,2,FALSE)</f>
        <v>0</v>
      </c>
      <c r="I37" s="523">
        <f>VLOOKUP($G37,'13'!$B:$D,3,FALSE)</f>
        <v>0</v>
      </c>
      <c r="J37" s="370" t="str">
        <f t="shared" si="0"/>
        <v/>
      </c>
    </row>
    <row r="38" ht="21.9" customHeight="1" spans="1:10">
      <c r="A38" s="381" t="s">
        <v>4301</v>
      </c>
      <c r="B38" s="390">
        <v>11011</v>
      </c>
      <c r="C38" s="523">
        <f>VLOOKUP($B38,'12'!$B:$D,2,FALSE)</f>
        <v>10000</v>
      </c>
      <c r="D38" s="523">
        <f>VLOOKUP($B38,'12'!$B:$D,3,FALSE)</f>
        <v>0</v>
      </c>
      <c r="E38" s="370">
        <f t="shared" si="2"/>
        <v>-1</v>
      </c>
      <c r="F38" s="532" t="s">
        <v>90</v>
      </c>
      <c r="G38" s="533">
        <v>23009</v>
      </c>
      <c r="H38" s="523">
        <f>VLOOKUP($G38,'13'!$B:$D,2,FALSE)</f>
        <v>1541</v>
      </c>
      <c r="I38" s="523">
        <f>VLOOKUP($G38,'13'!$B:$D,3,FALSE)</f>
        <v>0</v>
      </c>
      <c r="J38" s="370">
        <f t="shared" si="0"/>
        <v>-1</v>
      </c>
    </row>
    <row r="39" ht="21.9" customHeight="1" spans="1:10">
      <c r="A39" s="381" t="s">
        <v>91</v>
      </c>
      <c r="B39" s="514">
        <v>11013</v>
      </c>
      <c r="C39" s="523">
        <f>VLOOKUP($B39,'12'!$B:$D,2,FALSE)</f>
        <v>0</v>
      </c>
      <c r="D39" s="523">
        <f>VLOOKUP($B39,'12'!$B:$D,3,FALSE)</f>
        <v>0</v>
      </c>
      <c r="E39" s="370" t="str">
        <f t="shared" si="2"/>
        <v/>
      </c>
      <c r="F39" s="532" t="s">
        <v>92</v>
      </c>
      <c r="G39" s="533">
        <v>23015</v>
      </c>
      <c r="H39" s="523">
        <f>VLOOKUP($G39,'13'!$B:$D,2,FALSE)</f>
        <v>578</v>
      </c>
      <c r="I39" s="523">
        <f>VLOOKUP($G39,'13'!$B:$D,3,FALSE)</f>
        <v>0</v>
      </c>
      <c r="J39" s="370">
        <f t="shared" si="0"/>
        <v>-1</v>
      </c>
    </row>
    <row r="40" ht="21.9" customHeight="1" spans="1:10">
      <c r="A40" s="381" t="s">
        <v>4302</v>
      </c>
      <c r="B40" s="390">
        <v>11015</v>
      </c>
      <c r="C40" s="523">
        <f>VLOOKUP($B40,'12'!$B:$D,2,FALSE)</f>
        <v>1415</v>
      </c>
      <c r="D40" s="523">
        <f>VLOOKUP($B40,'12'!$B:$D,3,FALSE)</f>
        <v>578</v>
      </c>
      <c r="E40" s="370">
        <f t="shared" si="2"/>
        <v>-0.591519434628975</v>
      </c>
      <c r="F40" s="532" t="s">
        <v>4303</v>
      </c>
      <c r="G40" s="533">
        <v>23016</v>
      </c>
      <c r="H40" s="523">
        <f>VLOOKUP($G40,'13'!$B:$D,2,FALSE)</f>
        <v>0</v>
      </c>
      <c r="I40" s="523">
        <f>VLOOKUP($G40,'13'!$B:$D,3,FALSE)</f>
        <v>0</v>
      </c>
      <c r="J40" s="370" t="str">
        <f t="shared" si="0"/>
        <v/>
      </c>
    </row>
    <row r="41" ht="21.9" customHeight="1" spans="1:10">
      <c r="A41" s="381"/>
      <c r="B41" s="390"/>
      <c r="C41" s="526"/>
      <c r="D41" s="523"/>
      <c r="E41" s="370" t="str">
        <f t="shared" si="2"/>
        <v/>
      </c>
      <c r="F41" s="530" t="s">
        <v>94</v>
      </c>
      <c r="G41" s="533">
        <v>231</v>
      </c>
      <c r="H41" s="523">
        <f>'13'!C1321</f>
        <v>10000</v>
      </c>
      <c r="I41" s="523">
        <f>'13'!D1321</f>
        <v>920</v>
      </c>
      <c r="J41" s="370">
        <f t="shared" si="0"/>
        <v>-0.908</v>
      </c>
    </row>
    <row r="42" ht="21.9" customHeight="1" spans="1:10">
      <c r="A42" s="504" t="s">
        <v>103</v>
      </c>
      <c r="B42" s="387" t="s">
        <v>104</v>
      </c>
      <c r="C42" s="391">
        <f>C31+C32</f>
        <v>362702</v>
      </c>
      <c r="D42" s="391">
        <f>D31+D32</f>
        <v>344070</v>
      </c>
      <c r="E42" s="380">
        <f t="shared" si="2"/>
        <v>-0.0513699952026733</v>
      </c>
      <c r="F42" s="504" t="s">
        <v>105</v>
      </c>
      <c r="G42" s="387" t="s">
        <v>106</v>
      </c>
      <c r="H42" s="391">
        <f>H31+H32+H41</f>
        <v>362702</v>
      </c>
      <c r="I42" s="391">
        <f>I31+I32+I41</f>
        <v>344070</v>
      </c>
      <c r="J42" s="380">
        <f t="shared" si="0"/>
        <v>-0.0513699952026733</v>
      </c>
    </row>
    <row r="43" spans="8:8">
      <c r="H43" s="396"/>
    </row>
    <row r="44" ht="19.5" customHeight="1" spans="3:4">
      <c r="C44" s="396"/>
      <c r="D44" s="396"/>
    </row>
    <row r="45" ht="19.5" customHeight="1" spans="3:4">
      <c r="C45" s="396"/>
      <c r="D45" s="396"/>
    </row>
    <row r="46" ht="19.5" customHeight="1"/>
    <row r="47" ht="19.5" customHeight="1"/>
    <row r="48" ht="19.5" customHeight="1"/>
    <row r="60" ht="21.9" customHeight="1" spans="5:5">
      <c r="E60" s="352"/>
    </row>
    <row r="61" ht="21.9" customHeight="1" spans="5:5">
      <c r="E61" s="352"/>
    </row>
    <row r="62" ht="21.9" customHeight="1" spans="5:5">
      <c r="E62" s="352"/>
    </row>
    <row r="63" ht="21.9" customHeight="1" spans="5:5">
      <c r="E63" s="352"/>
    </row>
    <row r="64" ht="21.9" customHeight="1" spans="5:5">
      <c r="E64" s="352"/>
    </row>
    <row r="65" ht="21.9" customHeight="1" spans="5:5">
      <c r="E65" s="352"/>
    </row>
    <row r="66" ht="21.9" customHeight="1" spans="5:5">
      <c r="E66" s="352"/>
    </row>
    <row r="67" ht="21.9" customHeight="1" spans="5:5">
      <c r="E67" s="352"/>
    </row>
    <row r="68" ht="21.9" customHeight="1" spans="5:5">
      <c r="E68" s="352"/>
    </row>
    <row r="69" ht="21.9" customHeight="1" spans="5:5">
      <c r="E69" s="352"/>
    </row>
    <row r="70" ht="21.9" customHeight="1" spans="5:5">
      <c r="E70" s="352"/>
    </row>
    <row r="71" ht="21.9" customHeight="1" spans="5:5">
      <c r="E71" s="352"/>
    </row>
    <row r="72" ht="21.9" customHeight="1" spans="5:5">
      <c r="E72" s="352"/>
    </row>
    <row r="73" ht="21.9" customHeight="1" spans="5:5">
      <c r="E73" s="352"/>
    </row>
    <row r="74" ht="21.9" customHeight="1" spans="5:5">
      <c r="E74" s="352"/>
    </row>
    <row r="75" ht="21.9" customHeight="1" spans="5:5">
      <c r="E75" s="352"/>
    </row>
    <row r="76" ht="21.9" customHeight="1" spans="5:5">
      <c r="E76" s="352"/>
    </row>
    <row r="77" ht="21.9" customHeight="1" spans="5:5">
      <c r="E77" s="352"/>
    </row>
    <row r="78" ht="21.9" customHeight="1" spans="5:5">
      <c r="E78" s="352"/>
    </row>
    <row r="79" ht="21.9" customHeight="1" spans="5:5">
      <c r="E79" s="352"/>
    </row>
    <row r="80" ht="21.9" customHeight="1" spans="5:5">
      <c r="E80" s="352"/>
    </row>
    <row r="81" ht="21.9" customHeight="1" spans="5:5">
      <c r="E81" s="352"/>
    </row>
    <row r="82" ht="21.9" customHeight="1" spans="5:5">
      <c r="E82" s="352"/>
    </row>
    <row r="83" ht="21.9" customHeight="1" spans="5:5">
      <c r="E83" s="352"/>
    </row>
    <row r="84" ht="21.9" customHeight="1" spans="5:5">
      <c r="E84" s="352"/>
    </row>
    <row r="85" ht="21.9" customHeight="1" spans="5:5">
      <c r="E85" s="352"/>
    </row>
    <row r="86" ht="21.9" customHeight="1" spans="5:5">
      <c r="E86" s="352"/>
    </row>
    <row r="87" ht="21.9" customHeight="1" spans="5:5">
      <c r="E87" s="352"/>
    </row>
    <row r="88" ht="21.9" customHeight="1" spans="5:5">
      <c r="E88" s="352"/>
    </row>
    <row r="89" ht="21.9" customHeight="1" spans="5:5">
      <c r="E89" s="352"/>
    </row>
    <row r="90" ht="21.9" customHeight="1" spans="5:5">
      <c r="E90" s="352"/>
    </row>
    <row r="91" ht="21.9" customHeight="1" spans="5:5">
      <c r="E91" s="352"/>
    </row>
    <row r="92" ht="21.9" customHeight="1" spans="5:5">
      <c r="E92" s="352"/>
    </row>
    <row r="93" ht="21.9" customHeight="1" spans="5:5">
      <c r="E93" s="352"/>
    </row>
    <row r="94" ht="21.9" customHeight="1" spans="5:5">
      <c r="E94" s="352"/>
    </row>
    <row r="95" ht="21.9" customHeight="1" spans="5:5">
      <c r="E95" s="352"/>
    </row>
    <row r="96" ht="21.9" customHeight="1" spans="5:5">
      <c r="E96" s="352"/>
    </row>
    <row r="97" ht="21.9" customHeight="1" spans="5:5">
      <c r="E97" s="352"/>
    </row>
    <row r="98" ht="21.9" customHeight="1" spans="5:5">
      <c r="E98" s="352"/>
    </row>
    <row r="99" ht="21.9" customHeight="1" spans="5:5">
      <c r="E99" s="352"/>
    </row>
    <row r="100" ht="21.9" customHeight="1" spans="5:5">
      <c r="E100" s="352"/>
    </row>
    <row r="101" ht="21.9" customHeight="1" spans="5:5">
      <c r="E101" s="352"/>
    </row>
    <row r="102" ht="21.9" customHeight="1" spans="5:5">
      <c r="E102" s="352"/>
    </row>
    <row r="103" ht="21.9" customHeight="1" spans="5:5">
      <c r="E103" s="352"/>
    </row>
    <row r="104" ht="21.9" customHeight="1" spans="5:5">
      <c r="E104" s="352"/>
    </row>
    <row r="105" ht="21.9" customHeight="1" spans="5:5">
      <c r="E105" s="352"/>
    </row>
    <row r="106" ht="21.9" customHeight="1" spans="5:5">
      <c r="E106" s="352"/>
    </row>
    <row r="107" ht="21.9" customHeight="1" spans="5:5">
      <c r="E107" s="352"/>
    </row>
    <row r="108" ht="21.9" customHeight="1" spans="5:5">
      <c r="E108" s="352"/>
    </row>
    <row r="109" ht="21.9" customHeight="1" spans="5:5">
      <c r="E109" s="352"/>
    </row>
    <row r="110" ht="21.9" customHeight="1" spans="5:5">
      <c r="E110" s="352"/>
    </row>
    <row r="111" ht="21.9" customHeight="1" spans="5:5">
      <c r="E111" s="352"/>
    </row>
    <row r="112" ht="21.9" customHeight="1" spans="5:5">
      <c r="E112" s="352"/>
    </row>
    <row r="113" ht="21.9" customHeight="1" spans="5:5">
      <c r="E113" s="352"/>
    </row>
    <row r="114" ht="21.9" customHeight="1" spans="5:5">
      <c r="E114" s="352"/>
    </row>
    <row r="115" ht="21.9" customHeight="1" spans="5:5">
      <c r="E115" s="352"/>
    </row>
    <row r="116" ht="21.9" customHeight="1" spans="5:5">
      <c r="E116" s="352"/>
    </row>
    <row r="117" ht="21.9" customHeight="1" spans="5:5">
      <c r="E117" s="352"/>
    </row>
    <row r="118" ht="21.9" customHeight="1" spans="5:5">
      <c r="E118" s="352"/>
    </row>
    <row r="119" ht="21.9" customHeight="1" spans="5:5">
      <c r="E119" s="352"/>
    </row>
    <row r="120" ht="21.9" customHeight="1" spans="5:5">
      <c r="E120" s="352"/>
    </row>
    <row r="121" ht="21.9" customHeight="1" spans="5:5">
      <c r="E121" s="352"/>
    </row>
    <row r="122" ht="21.9" customHeight="1" spans="5:5">
      <c r="E122" s="352"/>
    </row>
    <row r="123" ht="21.9" customHeight="1" spans="5:5">
      <c r="E123" s="352"/>
    </row>
    <row r="124" ht="21.9" customHeight="1" spans="5:5">
      <c r="E124" s="352"/>
    </row>
    <row r="125" ht="21.9" customHeight="1" spans="5:5">
      <c r="E125" s="352"/>
    </row>
    <row r="126" ht="21.9" customHeight="1" spans="5:5">
      <c r="E126" s="352"/>
    </row>
    <row r="127" ht="21.9" customHeight="1" spans="5:5">
      <c r="E127" s="352"/>
    </row>
    <row r="128" ht="21.9" customHeight="1" spans="5:5">
      <c r="E128" s="352"/>
    </row>
    <row r="129" ht="21.9" customHeight="1" spans="5:5">
      <c r="E129" s="352"/>
    </row>
    <row r="130" ht="21.9" customHeight="1" spans="5:5">
      <c r="E130" s="352"/>
    </row>
    <row r="131" ht="21.9" customHeight="1" spans="5:5">
      <c r="E131" s="352"/>
    </row>
    <row r="132" ht="21.9" customHeight="1" spans="5:5">
      <c r="E132" s="352"/>
    </row>
    <row r="133" ht="21.9" customHeight="1" spans="5:5">
      <c r="E133" s="352"/>
    </row>
    <row r="134" ht="21.9" customHeight="1" spans="5:5">
      <c r="E134" s="352"/>
    </row>
    <row r="135" ht="21.9" customHeight="1" spans="5:5">
      <c r="E135" s="352"/>
    </row>
    <row r="136" ht="21.9" customHeight="1" spans="5:5">
      <c r="E136" s="352"/>
    </row>
    <row r="137" ht="21.9" customHeight="1" spans="5:5">
      <c r="E137" s="352"/>
    </row>
    <row r="138" ht="21.9" customHeight="1" spans="5:5">
      <c r="E138" s="352"/>
    </row>
    <row r="139" ht="21.9" customHeight="1" spans="5:5">
      <c r="E139" s="352"/>
    </row>
    <row r="140" ht="21.9" customHeight="1" spans="5:5">
      <c r="E140" s="352"/>
    </row>
    <row r="141" ht="21.9" customHeight="1" spans="5:5">
      <c r="E141" s="352"/>
    </row>
    <row r="142" ht="21.9" customHeight="1" spans="5:5">
      <c r="E142" s="352"/>
    </row>
    <row r="143" ht="21.9" customHeight="1" spans="5:5">
      <c r="E143" s="352"/>
    </row>
    <row r="144" ht="21.9" customHeight="1" spans="5:5">
      <c r="E144" s="352"/>
    </row>
    <row r="145" ht="21.9" customHeight="1" spans="5:5">
      <c r="E145" s="352"/>
    </row>
    <row r="146" ht="21.9" customHeight="1" spans="5:5">
      <c r="E146" s="352"/>
    </row>
    <row r="147" ht="21.9" customHeight="1" spans="5:5">
      <c r="E147" s="352"/>
    </row>
    <row r="148" ht="21.9" customHeight="1" spans="5:5">
      <c r="E148" s="352"/>
    </row>
    <row r="149" ht="21.9" customHeight="1" spans="5:5">
      <c r="E149" s="352"/>
    </row>
    <row r="150" ht="21.9" customHeight="1" spans="5:5">
      <c r="E150" s="352"/>
    </row>
    <row r="151" ht="21.9" customHeight="1" spans="5:5">
      <c r="E151" s="352"/>
    </row>
    <row r="152" ht="21.9" customHeight="1" spans="5:5">
      <c r="E152" s="352"/>
    </row>
    <row r="153" ht="21.9" customHeight="1" spans="5:5">
      <c r="E153" s="352"/>
    </row>
    <row r="154" ht="21.9" customHeight="1" spans="5:5">
      <c r="E154" s="352"/>
    </row>
    <row r="155" ht="21.9" customHeight="1" spans="5:5">
      <c r="E155" s="352"/>
    </row>
    <row r="156" ht="21.9" customHeight="1" spans="5:5">
      <c r="E156" s="352"/>
    </row>
    <row r="157" ht="21.9" customHeight="1" spans="5:5">
      <c r="E157" s="352"/>
    </row>
    <row r="158" ht="21.9" customHeight="1" spans="5:5">
      <c r="E158" s="352"/>
    </row>
    <row r="159" ht="21.9" customHeight="1" spans="5:5">
      <c r="E159" s="352"/>
    </row>
    <row r="160" ht="21.9" customHeight="1" spans="5:5">
      <c r="E160" s="352"/>
    </row>
    <row r="161" ht="21.9" customHeight="1" spans="5:5">
      <c r="E161" s="352"/>
    </row>
    <row r="162" ht="21.9" customHeight="1" spans="5:5">
      <c r="E162" s="352"/>
    </row>
    <row r="163" ht="21.9" customHeight="1" spans="5:5">
      <c r="E163" s="352"/>
    </row>
    <row r="164" ht="21.9" customHeight="1" spans="5:5">
      <c r="E164" s="352"/>
    </row>
    <row r="165" ht="21.9" customHeight="1" spans="5:5">
      <c r="E165" s="352"/>
    </row>
    <row r="166" ht="21.9" customHeight="1" spans="5:5">
      <c r="E166" s="352"/>
    </row>
    <row r="167" ht="21.9" customHeight="1" spans="5:5">
      <c r="E167" s="352"/>
    </row>
    <row r="168" ht="21.9" customHeight="1" spans="5:5">
      <c r="E168" s="352"/>
    </row>
    <row r="169" ht="21.9" customHeight="1" spans="5:5">
      <c r="E169" s="352"/>
    </row>
    <row r="170" ht="21.9" customHeight="1" spans="5:5">
      <c r="E170" s="352"/>
    </row>
    <row r="171" ht="21.9" customHeight="1" spans="5:5">
      <c r="E171" s="352"/>
    </row>
    <row r="172" ht="21.9" customHeight="1" spans="5:5">
      <c r="E172" s="352"/>
    </row>
    <row r="173" ht="21.9" customHeight="1" spans="5:5">
      <c r="E173" s="352"/>
    </row>
    <row r="174" ht="21.9" customHeight="1" spans="5:5">
      <c r="E174" s="352"/>
    </row>
    <row r="175" ht="21.9" customHeight="1" spans="5:5">
      <c r="E175" s="352"/>
    </row>
    <row r="176" ht="21.9" customHeight="1" spans="5:5">
      <c r="E176" s="352"/>
    </row>
    <row r="177" ht="21.9" customHeight="1" spans="5:5">
      <c r="E177" s="352"/>
    </row>
    <row r="178" ht="21.9" customHeight="1" spans="5:5">
      <c r="E178" s="352"/>
    </row>
    <row r="179" ht="21.9" customHeight="1" spans="5:5">
      <c r="E179" s="352"/>
    </row>
    <row r="180" ht="21.9" customHeight="1" spans="5:5">
      <c r="E180" s="352"/>
    </row>
    <row r="181" ht="21.9" customHeight="1" spans="5:5">
      <c r="E181" s="352"/>
    </row>
    <row r="182" ht="21.9" customHeight="1" spans="5:5">
      <c r="E182" s="352"/>
    </row>
    <row r="183" ht="21.9" customHeight="1" spans="5:5">
      <c r="E183" s="352"/>
    </row>
    <row r="184" ht="21.9" customHeight="1" spans="5:5">
      <c r="E184" s="352"/>
    </row>
    <row r="185" ht="21.9" customHeight="1" spans="5:5">
      <c r="E185" s="352"/>
    </row>
    <row r="186" ht="21.9" customHeight="1" spans="5:5">
      <c r="E186" s="352"/>
    </row>
    <row r="187" ht="21.9" customHeight="1" spans="5:5">
      <c r="E187" s="352"/>
    </row>
    <row r="188" ht="21.9" customHeight="1" spans="5:5">
      <c r="E188" s="352"/>
    </row>
    <row r="189" ht="21.9" customHeight="1" spans="5:5">
      <c r="E189" s="352"/>
    </row>
    <row r="190" ht="21.9" customHeight="1" spans="5:5">
      <c r="E190" s="352"/>
    </row>
    <row r="191" ht="21.9" customHeight="1" spans="5:5">
      <c r="E191" s="352"/>
    </row>
    <row r="192" ht="21.9" customHeight="1" spans="5:5">
      <c r="E192" s="352"/>
    </row>
    <row r="193" ht="21.9" customHeight="1" spans="5:5">
      <c r="E193" s="352"/>
    </row>
    <row r="194" ht="21.9" customHeight="1" spans="5:5">
      <c r="E194" s="352"/>
    </row>
    <row r="195" ht="21.9" customHeight="1" spans="5:5">
      <c r="E195" s="352"/>
    </row>
    <row r="196" ht="21.9" customHeight="1" spans="5:5">
      <c r="E196" s="352"/>
    </row>
    <row r="197" ht="21.9" customHeight="1" spans="5:5">
      <c r="E197" s="352"/>
    </row>
    <row r="198" ht="21.9" customHeight="1" spans="5:5">
      <c r="E198" s="352"/>
    </row>
    <row r="199" ht="21.9" customHeight="1" spans="5:5">
      <c r="E199" s="352"/>
    </row>
    <row r="200" ht="21.9" customHeight="1" spans="5:5">
      <c r="E200" s="352"/>
    </row>
    <row r="201" ht="21.9" customHeight="1" spans="5:5">
      <c r="E201" s="352"/>
    </row>
    <row r="202" ht="21.9" customHeight="1" spans="5:5">
      <c r="E202" s="352"/>
    </row>
    <row r="203" ht="21.9" customHeight="1" spans="5:5">
      <c r="E203" s="352"/>
    </row>
    <row r="204" ht="21.9" customHeight="1" spans="5:5">
      <c r="E204" s="352"/>
    </row>
    <row r="683" spans="5:5">
      <c r="E683" s="352"/>
    </row>
  </sheetData>
  <mergeCells count="3">
    <mergeCell ref="A1:J1"/>
    <mergeCell ref="A3:E3"/>
    <mergeCell ref="F3:J3"/>
  </mergeCells>
  <conditionalFormatting sqref="J2">
    <cfRule type="cellIs" dxfId="2" priority="73" stopIfTrue="1" operator="lessThanOrEqual">
      <formula>-1</formula>
    </cfRule>
  </conditionalFormatting>
  <conditionalFormatting sqref="A6:B6">
    <cfRule type="expression" dxfId="0" priority="68" stopIfTrue="1">
      <formula>"len($A:$A)=3"</formula>
    </cfRule>
  </conditionalFormatting>
  <conditionalFormatting sqref="B7">
    <cfRule type="expression" dxfId="0" priority="52" stopIfTrue="1">
      <formula>"len($A:$A)=3"</formula>
    </cfRule>
  </conditionalFormatting>
  <conditionalFormatting sqref="A8:B8">
    <cfRule type="expression" dxfId="0" priority="70" stopIfTrue="1">
      <formula>"len($A:$A)=3"</formula>
    </cfRule>
  </conditionalFormatting>
  <conditionalFormatting sqref="A9:B9">
    <cfRule type="expression" dxfId="0" priority="69" stopIfTrue="1">
      <formula>"len($A:$A)=3"</formula>
    </cfRule>
  </conditionalFormatting>
  <conditionalFormatting sqref="B32">
    <cfRule type="expression" dxfId="0" priority="4" stopIfTrue="1">
      <formula>"len($A:$A)=3"</formula>
    </cfRule>
  </conditionalFormatting>
  <conditionalFormatting sqref="B33">
    <cfRule type="expression" dxfId="0" priority="12" stopIfTrue="1">
      <formula>"len($A:$A)=3"</formula>
    </cfRule>
  </conditionalFormatting>
  <conditionalFormatting sqref="B34">
    <cfRule type="expression" dxfId="0" priority="11" stopIfTrue="1">
      <formula>"len($A:$A)=3"</formula>
    </cfRule>
  </conditionalFormatting>
  <conditionalFormatting sqref="B35">
    <cfRule type="expression" dxfId="0" priority="10" stopIfTrue="1">
      <formula>"len($A:$A)=3"</formula>
    </cfRule>
  </conditionalFormatting>
  <conditionalFormatting sqref="B36">
    <cfRule type="expression" dxfId="0" priority="8" stopIfTrue="1">
      <formula>"len($A:$A)=3"</formula>
    </cfRule>
  </conditionalFormatting>
  <conditionalFormatting sqref="B37">
    <cfRule type="expression" dxfId="0" priority="9" stopIfTrue="1">
      <formula>"len($A:$A)=3"</formula>
    </cfRule>
  </conditionalFormatting>
  <conditionalFormatting sqref="B38">
    <cfRule type="expression" dxfId="0" priority="7" stopIfTrue="1">
      <formula>"len($A:$A)=3"</formula>
    </cfRule>
  </conditionalFormatting>
  <conditionalFormatting sqref="B39">
    <cfRule type="expression" dxfId="0" priority="5" stopIfTrue="1">
      <formula>"len($A:$A)=3"</formula>
    </cfRule>
  </conditionalFormatting>
  <conditionalFormatting sqref="C41">
    <cfRule type="cellIs" dxfId="1" priority="1" stopIfTrue="1" operator="lessThan">
      <formula>0</formula>
    </cfRule>
  </conditionalFormatting>
  <conditionalFormatting sqref="A33:A38">
    <cfRule type="expression" dxfId="0" priority="3" stopIfTrue="1">
      <formula>"len($A:$A)=3"</formula>
    </cfRule>
  </conditionalFormatting>
  <conditionalFormatting sqref="A40:A41">
    <cfRule type="expression" dxfId="0" priority="2" stopIfTrue="1">
      <formula>"len($A:$A)=3"</formula>
    </cfRule>
  </conditionalFormatting>
  <conditionalFormatting sqref="B40:B41">
    <cfRule type="expression" dxfId="0" priority="6" stopIfTrue="1">
      <formula>"len($A:$A)=3"</formula>
    </cfRule>
  </conditionalFormatting>
  <conditionalFormatting sqref="E7:E30">
    <cfRule type="cellIs" dxfId="1" priority="67" stopIfTrue="1" operator="lessThan">
      <formula>0</formula>
    </cfRule>
  </conditionalFormatting>
  <conditionalFormatting sqref="A7 A10:B30 A5:B5">
    <cfRule type="expression" dxfId="0" priority="74" stopIfTrue="1">
      <formula>"len($A:$A)=3"</formula>
    </cfRule>
  </conditionalFormatting>
  <printOptions horizontalCentered="1"/>
  <pageMargins left="0.708661417322835" right="0.708661417322835" top="0.748031496062992" bottom="0.748031496062992" header="0.31496062992126" footer="0.31496062992126"/>
  <pageSetup paperSize="9" scale="73" fitToHeight="100" orientation="portrait" blackAndWhite="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O127"/>
  <sheetViews>
    <sheetView showZeros="0" view="pageBreakPreview" zoomScaleNormal="100" workbookViewId="0">
      <pane xSplit="1" ySplit="3" topLeftCell="B4" activePane="bottomRight" state="frozen"/>
      <selection/>
      <selection pane="topRight"/>
      <selection pane="bottomLeft"/>
      <selection pane="bottomRight" activeCell="D8" sqref="D8"/>
    </sheetView>
  </sheetViews>
  <sheetFormatPr defaultColWidth="9" defaultRowHeight="15.6"/>
  <cols>
    <col min="1" max="1" width="34.7777777777778" style="352" customWidth="1"/>
    <col min="2" max="2" width="14.3333333333333" style="354" hidden="1" customWidth="1"/>
    <col min="3" max="3" width="19" style="352" customWidth="1"/>
    <col min="4" max="4" width="19" style="208" customWidth="1"/>
    <col min="5" max="5" width="11.7777777777778" style="396" customWidth="1"/>
    <col min="6" max="16384" width="9" style="352"/>
  </cols>
  <sheetData>
    <row r="1" ht="25.8" customHeight="1" spans="1:15">
      <c r="A1" s="358" t="str">
        <f>YEAR(封面!$B$9)&amp;"年勐海县一般公共预算收入表"</f>
        <v>2020年勐海县一般公共预算收入表</v>
      </c>
      <c r="B1" s="358"/>
      <c r="C1" s="358"/>
      <c r="D1" s="359"/>
      <c r="E1" s="358"/>
      <c r="O1" s="357">
        <f>totalnumber</f>
        <v>1</v>
      </c>
    </row>
    <row r="2" ht="19.8" customHeight="1" spans="1:5">
      <c r="A2" s="208" t="s">
        <v>4304</v>
      </c>
      <c r="B2" s="361"/>
      <c r="E2" s="475" t="s">
        <v>40</v>
      </c>
    </row>
    <row r="3" s="365" customFormat="1" ht="27.75" customHeight="1" spans="1:5">
      <c r="A3" s="403" t="s">
        <v>44</v>
      </c>
      <c r="B3" s="505" t="s">
        <v>44</v>
      </c>
      <c r="C3" s="150" t="str">
        <f>YEAR(封面!$B$9)-1&amp;"年快报数"</f>
        <v>2019年快报数</v>
      </c>
      <c r="D3" s="150" t="str">
        <f>YEAR(封面!$B$9)&amp;"年预算数"</f>
        <v>2020年预算数</v>
      </c>
      <c r="E3" s="150" t="str">
        <f>"比"&amp;YEAR(封面!$B$9)-1&amp;"年同口径增幅"</f>
        <v>比2019年同口径增幅</v>
      </c>
    </row>
    <row r="4" ht="16.5" customHeight="1" spans="1:5">
      <c r="A4" s="506" t="s">
        <v>109</v>
      </c>
      <c r="B4" s="507">
        <v>101</v>
      </c>
      <c r="C4" s="508">
        <f>SUM(C5:C19)</f>
        <v>42439</v>
      </c>
      <c r="D4" s="508">
        <f>SUM(D5:D19)</f>
        <v>43800</v>
      </c>
      <c r="E4" s="380">
        <f t="shared" ref="E4:E40" si="0">IF(ISERROR(D4/C4-1),"",D4/C4-1)</f>
        <v>0.0320695586606659</v>
      </c>
    </row>
    <row r="5" ht="16.5" customHeight="1" spans="1:5">
      <c r="A5" s="509" t="s">
        <v>113</v>
      </c>
      <c r="B5" s="406">
        <v>10101</v>
      </c>
      <c r="C5" s="510">
        <f>VLOOKUP(B5,'02'!B$4:D$44,3,0)</f>
        <v>21972</v>
      </c>
      <c r="D5" s="510">
        <v>24185</v>
      </c>
      <c r="E5" s="370">
        <f t="shared" si="0"/>
        <v>0.100719097032587</v>
      </c>
    </row>
    <row r="6" ht="16.5" customHeight="1" spans="1:5">
      <c r="A6" s="509" t="s">
        <v>114</v>
      </c>
      <c r="B6" s="406">
        <v>10104</v>
      </c>
      <c r="C6" s="510">
        <f>VLOOKUP(B6,'02'!B$4:D$44,3,0)</f>
        <v>2982</v>
      </c>
      <c r="D6" s="510">
        <v>3000</v>
      </c>
      <c r="E6" s="370">
        <f t="shared" si="0"/>
        <v>0.00603621730382287</v>
      </c>
    </row>
    <row r="7" ht="16.5" customHeight="1" spans="1:5">
      <c r="A7" s="509" t="s">
        <v>116</v>
      </c>
      <c r="B7" s="406">
        <v>10106</v>
      </c>
      <c r="C7" s="510">
        <f>VLOOKUP(B7,'02'!B$4:D$44,3,0)</f>
        <v>462</v>
      </c>
      <c r="D7" s="510">
        <v>500</v>
      </c>
      <c r="E7" s="370">
        <f t="shared" si="0"/>
        <v>0.0822510822510822</v>
      </c>
    </row>
    <row r="8" ht="16.5" customHeight="1" spans="1:5">
      <c r="A8" s="509" t="s">
        <v>118</v>
      </c>
      <c r="B8" s="406">
        <v>10107</v>
      </c>
      <c r="C8" s="510">
        <f>VLOOKUP(B8,'02'!B$4:D$44,3,0)</f>
        <v>774</v>
      </c>
      <c r="D8" s="510">
        <v>850</v>
      </c>
      <c r="E8" s="370">
        <f t="shared" si="0"/>
        <v>0.0981912144702843</v>
      </c>
    </row>
    <row r="9" ht="16.5" customHeight="1" spans="1:5">
      <c r="A9" s="509" t="s">
        <v>120</v>
      </c>
      <c r="B9" s="406">
        <v>10109</v>
      </c>
      <c r="C9" s="510">
        <f>VLOOKUP(B9,'02'!B$4:D$44,3,0)</f>
        <v>2249</v>
      </c>
      <c r="D9" s="510">
        <v>2500</v>
      </c>
      <c r="E9" s="370">
        <f t="shared" si="0"/>
        <v>0.111605157847932</v>
      </c>
    </row>
    <row r="10" ht="16.5" customHeight="1" spans="1:5">
      <c r="A10" s="509" t="s">
        <v>122</v>
      </c>
      <c r="B10" s="406">
        <v>10110</v>
      </c>
      <c r="C10" s="510">
        <f>VLOOKUP(B10,'02'!B$4:D$44,3,0)</f>
        <v>1344</v>
      </c>
      <c r="D10" s="510">
        <v>1400</v>
      </c>
      <c r="E10" s="370">
        <f t="shared" si="0"/>
        <v>0.0416666666666667</v>
      </c>
    </row>
    <row r="11" ht="16.5" customHeight="1" spans="1:5">
      <c r="A11" s="509" t="s">
        <v>124</v>
      </c>
      <c r="B11" s="406">
        <v>10111</v>
      </c>
      <c r="C11" s="510">
        <f>VLOOKUP(B11,'02'!B$4:D$44,3,0)</f>
        <v>604</v>
      </c>
      <c r="D11" s="510">
        <v>650</v>
      </c>
      <c r="E11" s="370">
        <f t="shared" si="0"/>
        <v>0.076158940397351</v>
      </c>
    </row>
    <row r="12" ht="16.5" customHeight="1" spans="1:5">
      <c r="A12" s="509" t="s">
        <v>126</v>
      </c>
      <c r="B12" s="406">
        <v>10112</v>
      </c>
      <c r="C12" s="510">
        <f>VLOOKUP(B12,'02'!B$4:D$44,3,0)</f>
        <v>759</v>
      </c>
      <c r="D12" s="510">
        <v>800</v>
      </c>
      <c r="E12" s="370">
        <f t="shared" si="0"/>
        <v>0.0540184453227932</v>
      </c>
    </row>
    <row r="13" ht="16.5" customHeight="1" spans="1:5">
      <c r="A13" s="509" t="s">
        <v>128</v>
      </c>
      <c r="B13" s="406">
        <v>10113</v>
      </c>
      <c r="C13" s="510">
        <f>VLOOKUP(B13,'02'!B$4:D$44,3,0)</f>
        <v>3153</v>
      </c>
      <c r="D13" s="510">
        <v>3000</v>
      </c>
      <c r="E13" s="370">
        <f t="shared" si="0"/>
        <v>-0.0485252140818269</v>
      </c>
    </row>
    <row r="14" ht="16.5" customHeight="1" spans="1:5">
      <c r="A14" s="509" t="s">
        <v>130</v>
      </c>
      <c r="B14" s="406">
        <v>10114</v>
      </c>
      <c r="C14" s="510">
        <f>VLOOKUP(B14,'02'!B$4:D$44,3,0)</f>
        <v>1239</v>
      </c>
      <c r="D14" s="510">
        <v>1300</v>
      </c>
      <c r="E14" s="370">
        <f t="shared" si="0"/>
        <v>0.0492332526230832</v>
      </c>
    </row>
    <row r="15" ht="16.5" customHeight="1" spans="1:5">
      <c r="A15" s="509" t="s">
        <v>132</v>
      </c>
      <c r="B15" s="406">
        <v>10118</v>
      </c>
      <c r="C15" s="510">
        <f>VLOOKUP(B15,'02'!B$4:D$44,3,0)</f>
        <v>2344</v>
      </c>
      <c r="D15" s="510">
        <v>1500</v>
      </c>
      <c r="E15" s="370">
        <f t="shared" si="0"/>
        <v>-0.360068259385666</v>
      </c>
    </row>
    <row r="16" ht="16.5" customHeight="1" spans="1:5">
      <c r="A16" s="509" t="s">
        <v>134</v>
      </c>
      <c r="B16" s="406">
        <v>10119</v>
      </c>
      <c r="C16" s="510">
        <f>VLOOKUP(B16,'02'!B$4:D$44,3,0)</f>
        <v>4468</v>
      </c>
      <c r="D16" s="510">
        <v>4000</v>
      </c>
      <c r="E16" s="370">
        <f t="shared" si="0"/>
        <v>-0.104744852282901</v>
      </c>
    </row>
    <row r="17" ht="16.5" customHeight="1" spans="1:5">
      <c r="A17" s="509" t="s">
        <v>136</v>
      </c>
      <c r="B17" s="406">
        <v>10120</v>
      </c>
      <c r="C17" s="510">
        <f>VLOOKUP(B17,'02'!B$4:D$44,3,0)</f>
        <v>0</v>
      </c>
      <c r="D17" s="510"/>
      <c r="E17" s="370" t="str">
        <f t="shared" si="0"/>
        <v/>
      </c>
    </row>
    <row r="18" ht="16.5" customHeight="1" spans="1:5">
      <c r="A18" s="509" t="s">
        <v>138</v>
      </c>
      <c r="B18" s="406">
        <v>10121</v>
      </c>
      <c r="C18" s="510">
        <f>VLOOKUP(B18,'02'!B$4:D$44,3,0)</f>
        <v>25</v>
      </c>
      <c r="D18" s="510">
        <v>55</v>
      </c>
      <c r="E18" s="370">
        <f t="shared" si="0"/>
        <v>1.2</v>
      </c>
    </row>
    <row r="19" ht="16.5" customHeight="1" spans="1:5">
      <c r="A19" s="509" t="s">
        <v>140</v>
      </c>
      <c r="B19" s="406">
        <v>10199</v>
      </c>
      <c r="C19" s="510">
        <f>VLOOKUP(B19,'02'!B$4:D$44,3,0)</f>
        <v>64</v>
      </c>
      <c r="D19" s="510">
        <v>60</v>
      </c>
      <c r="E19" s="370">
        <f t="shared" si="0"/>
        <v>-0.0625</v>
      </c>
    </row>
    <row r="20" ht="16.5" customHeight="1" spans="1:5">
      <c r="A20" s="506" t="s">
        <v>142</v>
      </c>
      <c r="B20" s="406">
        <v>103</v>
      </c>
      <c r="C20" s="511">
        <f>SUM(C21:C28)</f>
        <v>14139</v>
      </c>
      <c r="D20" s="511">
        <f>SUM(D21:D28)</f>
        <v>14500</v>
      </c>
      <c r="E20" s="380">
        <f t="shared" si="0"/>
        <v>0.0255322158568498</v>
      </c>
    </row>
    <row r="21" ht="16.5" customHeight="1" spans="1:5">
      <c r="A21" s="509" t="s">
        <v>144</v>
      </c>
      <c r="B21" s="406">
        <v>10302</v>
      </c>
      <c r="C21" s="510">
        <f>VLOOKUP(B21,'02'!B$4:D$44,3,0)</f>
        <v>2577</v>
      </c>
      <c r="D21" s="512">
        <v>2610</v>
      </c>
      <c r="E21" s="370">
        <f t="shared" si="0"/>
        <v>0.0128055878928988</v>
      </c>
    </row>
    <row r="22" ht="16.5" customHeight="1" spans="1:5">
      <c r="A22" s="513" t="s">
        <v>146</v>
      </c>
      <c r="B22" s="406">
        <v>10304</v>
      </c>
      <c r="C22" s="510">
        <f>VLOOKUP(B22,'02'!B$4:D$44,3,0)</f>
        <v>1527</v>
      </c>
      <c r="D22" s="510">
        <v>1500</v>
      </c>
      <c r="E22" s="370">
        <f t="shared" si="0"/>
        <v>-0.0176817288801572</v>
      </c>
    </row>
    <row r="23" ht="16.5" customHeight="1" spans="1:5">
      <c r="A23" s="509" t="s">
        <v>148</v>
      </c>
      <c r="B23" s="406">
        <v>10305</v>
      </c>
      <c r="C23" s="510">
        <f>VLOOKUP(B23,'02'!B$4:D$44,3,0)</f>
        <v>7126</v>
      </c>
      <c r="D23" s="510">
        <v>7560</v>
      </c>
      <c r="E23" s="370">
        <f t="shared" si="0"/>
        <v>0.0609037328094302</v>
      </c>
    </row>
    <row r="24" ht="16.5" customHeight="1" spans="1:5">
      <c r="A24" s="509" t="s">
        <v>150</v>
      </c>
      <c r="B24" s="406">
        <v>10306</v>
      </c>
      <c r="C24" s="510">
        <f>VLOOKUP(B24,'02'!B$4:D$44,3,0)</f>
        <v>0</v>
      </c>
      <c r="D24" s="510"/>
      <c r="E24" s="370" t="str">
        <f t="shared" si="0"/>
        <v/>
      </c>
    </row>
    <row r="25" ht="16.5" customHeight="1" spans="1:5">
      <c r="A25" s="509" t="s">
        <v>152</v>
      </c>
      <c r="B25" s="406">
        <v>10307</v>
      </c>
      <c r="C25" s="510">
        <f>VLOOKUP(B25,'02'!B$4:D$44,3,0)</f>
        <v>1588</v>
      </c>
      <c r="D25" s="510">
        <v>1680</v>
      </c>
      <c r="E25" s="370">
        <f t="shared" si="0"/>
        <v>0.0579345088161209</v>
      </c>
    </row>
    <row r="26" ht="16.5" customHeight="1" spans="1:5">
      <c r="A26" s="509" t="s">
        <v>154</v>
      </c>
      <c r="B26" s="406">
        <v>10308</v>
      </c>
      <c r="C26" s="510">
        <f>VLOOKUP(B26,'02'!B$4:D$44,3,0)</f>
        <v>0</v>
      </c>
      <c r="D26" s="510"/>
      <c r="E26" s="370" t="str">
        <f t="shared" si="0"/>
        <v/>
      </c>
    </row>
    <row r="27" ht="16.5" customHeight="1" spans="1:5">
      <c r="A27" s="509" t="s">
        <v>156</v>
      </c>
      <c r="B27" s="406">
        <v>10309</v>
      </c>
      <c r="C27" s="510">
        <f>VLOOKUP(B27,'02'!B$4:D$44,3,0)</f>
        <v>352</v>
      </c>
      <c r="D27" s="510">
        <v>370</v>
      </c>
      <c r="E27" s="370">
        <f t="shared" si="0"/>
        <v>0.0511363636363635</v>
      </c>
    </row>
    <row r="28" ht="16.5" customHeight="1" spans="1:5">
      <c r="A28" s="509" t="s">
        <v>158</v>
      </c>
      <c r="B28" s="406">
        <v>10399</v>
      </c>
      <c r="C28" s="510">
        <f>VLOOKUP(B28,'02'!B$4:D$44,3,0)</f>
        <v>969</v>
      </c>
      <c r="D28" s="510">
        <v>780</v>
      </c>
      <c r="E28" s="370">
        <f t="shared" si="0"/>
        <v>-0.195046439628483</v>
      </c>
    </row>
    <row r="29" ht="16.5" customHeight="1" spans="1:5">
      <c r="A29" s="381"/>
      <c r="B29" s="390"/>
      <c r="C29" s="510"/>
      <c r="D29" s="510"/>
      <c r="E29" s="370" t="str">
        <f t="shared" si="0"/>
        <v/>
      </c>
    </row>
    <row r="30" ht="16.5" customHeight="1" spans="1:5">
      <c r="A30" s="499" t="s">
        <v>73</v>
      </c>
      <c r="B30" s="387" t="s">
        <v>74</v>
      </c>
      <c r="C30" s="508">
        <f>C4+C20</f>
        <v>56578</v>
      </c>
      <c r="D30" s="508">
        <f>D4+D20</f>
        <v>58300</v>
      </c>
      <c r="E30" s="380">
        <f t="shared" si="0"/>
        <v>0.0304358584608859</v>
      </c>
    </row>
    <row r="31" ht="16.5" customHeight="1" spans="1:5">
      <c r="A31" s="413" t="s">
        <v>77</v>
      </c>
      <c r="B31" s="390">
        <v>110</v>
      </c>
      <c r="C31" s="508">
        <f>SUM(C32:C39)</f>
        <v>306124</v>
      </c>
      <c r="D31" s="508">
        <f>SUM(D32:D39)</f>
        <v>285770</v>
      </c>
      <c r="E31" s="380">
        <f t="shared" si="0"/>
        <v>-0.0664893964537246</v>
      </c>
    </row>
    <row r="32" ht="16.5" customHeight="1" spans="1:5">
      <c r="A32" s="381" t="s">
        <v>79</v>
      </c>
      <c r="B32" s="390">
        <v>11001</v>
      </c>
      <c r="C32" s="510">
        <f>VLOOKUP(B32,'02'!B$4:D$44,3,0)</f>
        <v>7000</v>
      </c>
      <c r="D32" s="394">
        <v>7000</v>
      </c>
      <c r="E32" s="370">
        <f t="shared" si="0"/>
        <v>0</v>
      </c>
    </row>
    <row r="33" ht="16.5" customHeight="1" spans="1:5">
      <c r="A33" s="381" t="s">
        <v>81</v>
      </c>
      <c r="B33" s="390">
        <v>11002</v>
      </c>
      <c r="C33" s="510">
        <f>VLOOKUP(B33,'02'!B$4:D$44,3,0)</f>
        <v>152826</v>
      </c>
      <c r="D33" s="394">
        <v>153000</v>
      </c>
      <c r="E33" s="370">
        <f t="shared" si="0"/>
        <v>0.00113854972321459</v>
      </c>
    </row>
    <row r="34" ht="16.5" customHeight="1" spans="1:5">
      <c r="A34" s="381" t="s">
        <v>83</v>
      </c>
      <c r="B34" s="390">
        <v>11003</v>
      </c>
      <c r="C34" s="510">
        <f>VLOOKUP(B34,'02'!B$4:D$44,3,0)</f>
        <v>75775</v>
      </c>
      <c r="D34" s="394">
        <v>65000</v>
      </c>
      <c r="E34" s="370">
        <f t="shared" si="0"/>
        <v>-0.142197294622237</v>
      </c>
    </row>
    <row r="35" ht="16.5" customHeight="1" spans="1:5">
      <c r="A35" s="381" t="s">
        <v>85</v>
      </c>
      <c r="B35" s="390">
        <v>11008</v>
      </c>
      <c r="C35" s="510">
        <f>VLOOKUP(B35,'02'!B$4:D$44,3,0)</f>
        <v>0</v>
      </c>
      <c r="D35" s="394">
        <v>1541</v>
      </c>
      <c r="E35" s="370" t="str">
        <f t="shared" si="0"/>
        <v/>
      </c>
    </row>
    <row r="36" ht="16.5" customHeight="1" spans="1:5">
      <c r="A36" s="381" t="s">
        <v>87</v>
      </c>
      <c r="B36" s="390">
        <v>11009</v>
      </c>
      <c r="C36" s="510">
        <f>VLOOKUP(B36,'02'!B$4:D$44,3,0)</f>
        <v>59108</v>
      </c>
      <c r="D36" s="394">
        <v>58651</v>
      </c>
      <c r="E36" s="370">
        <f t="shared" si="0"/>
        <v>-0.0077316099343574</v>
      </c>
    </row>
    <row r="37" ht="16.5" customHeight="1" spans="1:5">
      <c r="A37" s="381" t="s">
        <v>4301</v>
      </c>
      <c r="B37" s="390">
        <v>11011</v>
      </c>
      <c r="C37" s="510">
        <f>VLOOKUP(B37,'02'!B$4:D$44,3,0)</f>
        <v>10000</v>
      </c>
      <c r="D37" s="394"/>
      <c r="E37" s="370">
        <f t="shared" si="0"/>
        <v>-1</v>
      </c>
    </row>
    <row r="38" ht="16.5" customHeight="1" spans="1:5">
      <c r="A38" s="381" t="s">
        <v>91</v>
      </c>
      <c r="B38" s="514">
        <v>11013</v>
      </c>
      <c r="C38" s="510">
        <f>VLOOKUP(B38,'02'!B$4:D$44,3,0)</f>
        <v>0</v>
      </c>
      <c r="D38" s="394"/>
      <c r="E38" s="370" t="str">
        <f t="shared" si="0"/>
        <v/>
      </c>
    </row>
    <row r="39" ht="16.5" customHeight="1" spans="1:5">
      <c r="A39" s="381" t="s">
        <v>93</v>
      </c>
      <c r="B39" s="390">
        <v>11015</v>
      </c>
      <c r="C39" s="510">
        <f>VLOOKUP(B39,'02'!B$4:D$44,3,0)</f>
        <v>1415</v>
      </c>
      <c r="D39" s="394">
        <v>578</v>
      </c>
      <c r="E39" s="370">
        <f t="shared" si="0"/>
        <v>-0.591519434628975</v>
      </c>
    </row>
    <row r="40" ht="16.5" customHeight="1" spans="1:5">
      <c r="A40" s="504" t="s">
        <v>103</v>
      </c>
      <c r="B40" s="387"/>
      <c r="C40" s="391">
        <f>C30+C31</f>
        <v>362702</v>
      </c>
      <c r="D40" s="391">
        <f>D30+D31</f>
        <v>344070</v>
      </c>
      <c r="E40" s="380">
        <f t="shared" si="0"/>
        <v>-0.0513699952026733</v>
      </c>
    </row>
    <row r="41" ht="16.5" customHeight="1" spans="3:3">
      <c r="C41" s="396"/>
    </row>
    <row r="47" hidden="1"/>
    <row r="49" hidden="1"/>
    <row r="50" hidden="1"/>
    <row r="51" hidden="1"/>
    <row r="52" hidden="1"/>
    <row r="53" hidden="1"/>
    <row r="54"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2" hidden="1"/>
    <row r="123" hidden="1"/>
    <row r="124" hidden="1"/>
    <row r="125" hidden="1"/>
    <row r="127" hidden="1"/>
  </sheetData>
  <autoFilter ref="A3:E40">
    <extLst/>
  </autoFilter>
  <mergeCells count="1">
    <mergeCell ref="A1:E1"/>
  </mergeCells>
  <conditionalFormatting sqref="A29">
    <cfRule type="expression" dxfId="0" priority="9" stopIfTrue="1">
      <formula>"len($A:$A)=3"</formula>
    </cfRule>
  </conditionalFormatting>
  <conditionalFormatting sqref="B36">
    <cfRule type="expression" dxfId="0" priority="10" stopIfTrue="1">
      <formula>"len($A:$A)=3"</formula>
    </cfRule>
  </conditionalFormatting>
  <conditionalFormatting sqref="B38">
    <cfRule type="expression" dxfId="0" priority="4" stopIfTrue="1">
      <formula>"len($A:$A)=3"</formula>
    </cfRule>
  </conditionalFormatting>
  <conditionalFormatting sqref="A39">
    <cfRule type="expression" dxfId="0" priority="5" stopIfTrue="1">
      <formula>"len($A:$A)=3"</formula>
    </cfRule>
  </conditionalFormatting>
  <conditionalFormatting sqref="B39">
    <cfRule type="expression" dxfId="0" priority="7" stopIfTrue="1">
      <formula>"len($A:$A)=3"</formula>
    </cfRule>
  </conditionalFormatting>
  <conditionalFormatting sqref="A4:A28">
    <cfRule type="expression" dxfId="0" priority="1" stopIfTrue="1">
      <formula>"len($A:$A)=3"</formula>
    </cfRule>
  </conditionalFormatting>
  <conditionalFormatting sqref="A4:A6">
    <cfRule type="expression" dxfId="0" priority="3" stopIfTrue="1">
      <formula>"len($A:$A)=3"</formula>
    </cfRule>
  </conditionalFormatting>
  <conditionalFormatting sqref="A7:A8">
    <cfRule type="expression" dxfId="0" priority="2" stopIfTrue="1">
      <formula>"len($A:$A)=3"</formula>
    </cfRule>
  </conditionalFormatting>
  <conditionalFormatting sqref="A32:A37">
    <cfRule type="expression" dxfId="0" priority="8" stopIfTrue="1">
      <formula>"len($A:$A)=3"</formula>
    </cfRule>
  </conditionalFormatting>
  <conditionalFormatting sqref="B4:B29 B37 B32:B35 A31:B31">
    <cfRule type="expression" dxfId="0" priority="12" stopIfTrue="1">
      <formula>"len($A:$A)=3"</formula>
    </cfRule>
  </conditionalFormatting>
  <dataValidations count="1">
    <dataValidation type="custom" allowBlank="1" showInputMessage="1" showErrorMessage="1" errorTitle="提示" error="对不起，此处只能输入数字。" sqref="D20 C20:C29 C32:C39 D22:D29 C5:D19">
      <formula1>OR(C5="",ISNUMBER(C5))</formula1>
    </dataValidation>
  </dataValidation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Y2562"/>
  <sheetViews>
    <sheetView showZeros="0" view="pageBreakPreview" zoomScale="85" zoomScaleNormal="100" workbookViewId="0">
      <pane xSplit="5" ySplit="3" topLeftCell="F4" activePane="bottomRight" state="frozen"/>
      <selection/>
      <selection pane="topRight"/>
      <selection pane="bottomLeft"/>
      <selection pane="bottomRight" activeCell="D11" sqref="D11"/>
    </sheetView>
  </sheetViews>
  <sheetFormatPr defaultColWidth="9" defaultRowHeight="15.6"/>
  <cols>
    <col min="1" max="1" width="42.3333333333333" style="208" customWidth="1"/>
    <col min="2" max="2" width="13.2222222222222" style="361" hidden="1" customWidth="1"/>
    <col min="3" max="4" width="16.4444444444444" style="470" customWidth="1"/>
    <col min="5" max="5" width="15.5555555555556" style="208" customWidth="1"/>
    <col min="6" max="6" width="8" style="397" hidden="1" customWidth="1"/>
    <col min="7" max="7" width="10" style="471" hidden="1" customWidth="1"/>
    <col min="8" max="8" width="6.66666666666667" style="397" hidden="1" customWidth="1"/>
    <col min="9" max="9" width="10" style="397" hidden="1" customWidth="1"/>
    <col min="10" max="10" width="11.2222222222222" style="472" hidden="1" customWidth="1"/>
    <col min="11" max="11" width="10" style="397" hidden="1" customWidth="1"/>
    <col min="12" max="13" width="11.2222222222222" style="397" hidden="1" customWidth="1"/>
    <col min="14" max="14" width="10" style="217" hidden="1" customWidth="1"/>
    <col min="15" max="15" width="13" style="397" hidden="1" customWidth="1"/>
    <col min="16" max="17" width="10" style="397" hidden="1" customWidth="1"/>
    <col min="18" max="18" width="10.6666666666667" style="397" hidden="1" customWidth="1"/>
    <col min="19" max="19" width="10" style="217" hidden="1" customWidth="1"/>
    <col min="20" max="20" width="10.6666666666667" style="397" hidden="1" customWidth="1"/>
    <col min="21" max="21" width="10" style="397" hidden="1" customWidth="1"/>
    <col min="22" max="22" width="10" style="217" hidden="1" customWidth="1"/>
    <col min="23" max="24" width="9" style="217" hidden="1" customWidth="1"/>
    <col min="25" max="25" width="9" style="397" hidden="1" customWidth="1"/>
    <col min="26" max="26" width="9" style="217" hidden="1" customWidth="1"/>
    <col min="27" max="28" width="9" style="397" hidden="1" customWidth="1"/>
    <col min="29" max="16384" width="9" style="397"/>
  </cols>
  <sheetData>
    <row r="1" ht="34.2" customHeight="1" spans="1:15">
      <c r="A1" s="358" t="str">
        <f>YEAR(封面!$B$9)&amp;"年勐海县一般公共预算支出表"</f>
        <v>2020年勐海县一般公共预算支出表</v>
      </c>
      <c r="B1" s="358"/>
      <c r="C1" s="358"/>
      <c r="D1" s="358"/>
      <c r="E1" s="358"/>
      <c r="F1" s="473"/>
      <c r="N1" s="485"/>
      <c r="O1" s="217">
        <f>totalnumber</f>
        <v>35</v>
      </c>
    </row>
    <row r="2" ht="21" customHeight="1" spans="1:13">
      <c r="A2" s="208" t="s">
        <v>4305</v>
      </c>
      <c r="B2" s="474"/>
      <c r="E2" s="475" t="s">
        <v>40</v>
      </c>
      <c r="F2" s="473"/>
      <c r="K2" s="486">
        <f>SUMIFS(K:K,$B:$B,"&gt;"&amp;2*100,$B:$B,"&lt;"&amp;2*100+100)</f>
        <v>65829</v>
      </c>
      <c r="L2" s="411">
        <f>SUMIFS(L:L,$B:$B,"&gt;"&amp;2*100,$B:$B,"&lt;"&amp;2*100+100)</f>
        <v>136521</v>
      </c>
      <c r="M2" s="411">
        <f>SUMIFS(M:M,$B:$B,"&gt;"&amp;2*100,$B:$B,"&lt;"&amp;2*100+100)</f>
        <v>135100</v>
      </c>
    </row>
    <row r="3" s="468" customFormat="1" ht="30.75" customHeight="1" spans="1:20">
      <c r="A3" s="476" t="s">
        <v>44</v>
      </c>
      <c r="B3" s="363" t="s">
        <v>110</v>
      </c>
      <c r="C3" s="477" t="str">
        <f>YEAR(封面!$B$9)-1&amp;"年快报数"</f>
        <v>2019年快报数</v>
      </c>
      <c r="D3" s="477" t="s">
        <v>4306</v>
      </c>
      <c r="E3" s="150" t="str">
        <f>"比"&amp;YEAR(封面!$B$9)-1&amp;"年快报数增幅"</f>
        <v>比2019年快报数增幅</v>
      </c>
      <c r="F3" s="473"/>
      <c r="G3" s="478"/>
      <c r="H3" s="468" t="s">
        <v>75</v>
      </c>
      <c r="I3" s="468">
        <v>344856</v>
      </c>
      <c r="J3" s="487"/>
      <c r="K3" s="468" t="s">
        <v>4307</v>
      </c>
      <c r="L3" s="468" t="s">
        <v>4308</v>
      </c>
      <c r="M3" s="468" t="s">
        <v>4309</v>
      </c>
      <c r="N3" s="468" t="s">
        <v>4307</v>
      </c>
      <c r="O3" s="468">
        <f>SUM(O4:O9000)</f>
        <v>66749</v>
      </c>
      <c r="Q3" s="468" t="s">
        <v>4308</v>
      </c>
      <c r="R3" s="468">
        <f>SUM(R4:R9000)</f>
        <v>136521</v>
      </c>
      <c r="T3" s="468" t="s">
        <v>4309</v>
      </c>
    </row>
    <row r="4" ht="18.6" customHeight="1" spans="1:25">
      <c r="A4" s="479" t="s">
        <v>584</v>
      </c>
      <c r="B4" s="480">
        <v>201</v>
      </c>
      <c r="C4" s="411">
        <f t="shared" ref="C4:C67" si="0">_xlfn.IFNA(VLOOKUP(B4,G:I,3,0),)</f>
        <v>19602</v>
      </c>
      <c r="D4" s="411">
        <f>K4+L4+M4</f>
        <v>21947</v>
      </c>
      <c r="E4" s="481">
        <f t="shared" ref="E4:E67" si="1">IF(ISERROR(D4/C4-1),"",D4/C4-1)</f>
        <v>0.11963064993368</v>
      </c>
      <c r="F4" s="473">
        <f>LEN(B4)</f>
        <v>3</v>
      </c>
      <c r="G4" s="471">
        <v>201</v>
      </c>
      <c r="H4" s="397" t="s">
        <v>589</v>
      </c>
      <c r="I4" s="397">
        <v>19602</v>
      </c>
      <c r="J4" s="488"/>
      <c r="K4" s="486">
        <f>SUMIFS(K:K,$B:$B,"&gt;"&amp;$B4*100,$B:$B,"&lt;"&amp;$B4*100+100)</f>
        <v>5504</v>
      </c>
      <c r="L4" s="411">
        <f>SUMIFS(L:L,$B:$B,"&gt;"&amp;$B4*100,$B:$B,"&lt;"&amp;$B4*100+100)</f>
        <v>15692</v>
      </c>
      <c r="M4" s="411">
        <f t="shared" ref="M4:M67" si="2">_xlfn.IFNA(VLOOKUP(B4,T:U,2,0),)</f>
        <v>751</v>
      </c>
      <c r="N4" s="489">
        <v>2050202</v>
      </c>
      <c r="O4" s="489">
        <v>37</v>
      </c>
      <c r="P4" s="397">
        <f>VLOOKUP(N4,B$4:B$1306,1,0)</f>
        <v>2050202</v>
      </c>
      <c r="Q4" s="397">
        <v>2080501</v>
      </c>
      <c r="R4" s="397">
        <v>60</v>
      </c>
      <c r="S4" s="397">
        <f>VLOOKUP(Q4,B$4:B$1306,1,0)</f>
        <v>2080501</v>
      </c>
      <c r="T4" s="397">
        <v>201</v>
      </c>
      <c r="U4" s="397">
        <v>751</v>
      </c>
      <c r="V4" s="397">
        <f t="shared" ref="V4:V67" si="3">VLOOKUP(T4,B$4:B$1306,1,0)</f>
        <v>201</v>
      </c>
      <c r="W4" s="407">
        <f>U4-IF(T4&lt;111111,SUMIFS(U$4:U$1924,T$4:T$1924,"&gt;"&amp;T4*100,T$4:T$1924,"&lt;"&amp;T4*100+100),U4)</f>
        <v>0</v>
      </c>
      <c r="Y4" s="397">
        <f t="shared" ref="Y4:Y67" si="4">IF(O4&lt;1,ROUNDUP(O4,0),IF(O4&gt;10,ROUNDDOWN(O4,0),ROUND(O4,0)))</f>
        <v>37</v>
      </c>
    </row>
    <row r="5" ht="18.6" customHeight="1" spans="1:25">
      <c r="A5" s="482" t="s">
        <v>585</v>
      </c>
      <c r="B5" s="480">
        <v>20101</v>
      </c>
      <c r="C5" s="407">
        <f t="shared" si="0"/>
        <v>675</v>
      </c>
      <c r="D5" s="407">
        <f t="shared" ref="D5:D68" si="5">K5+L5+M5</f>
        <v>715</v>
      </c>
      <c r="E5" s="483">
        <f t="shared" si="1"/>
        <v>0.0592592592592593</v>
      </c>
      <c r="F5" s="473">
        <f t="shared" ref="F5:F68" si="6">LEN(B5)</f>
        <v>5</v>
      </c>
      <c r="G5" s="471">
        <v>20101</v>
      </c>
      <c r="H5" s="397" t="s">
        <v>592</v>
      </c>
      <c r="I5" s="397">
        <v>675</v>
      </c>
      <c r="J5" s="488"/>
      <c r="K5" s="486">
        <f>SUMIFS(K:K,$B:$B,"&gt;"&amp;$B5*100,$B:$B,"&lt;"&amp;$B5*100+100)</f>
        <v>244</v>
      </c>
      <c r="L5" s="411">
        <f>SUMIFS(L:L,$B:$B,"&gt;"&amp;$B5*100,$B:$B,"&lt;"&amp;$B5*100+100)</f>
        <v>426</v>
      </c>
      <c r="M5" s="411">
        <f t="shared" si="2"/>
        <v>45</v>
      </c>
      <c r="N5" s="489">
        <v>2050203</v>
      </c>
      <c r="O5" s="489">
        <v>30</v>
      </c>
      <c r="P5" s="397">
        <f>VLOOKUP(N5,B$4:B$1306,1,0)</f>
        <v>2050203</v>
      </c>
      <c r="Q5" s="397">
        <v>2080505</v>
      </c>
      <c r="R5" s="397">
        <v>21</v>
      </c>
      <c r="S5" s="397">
        <f>VLOOKUP(Q5,B$4:B$1306,1,0)</f>
        <v>2080505</v>
      </c>
      <c r="T5" s="397">
        <v>20101</v>
      </c>
      <c r="U5" s="397">
        <v>45</v>
      </c>
      <c r="V5" s="397">
        <f t="shared" si="3"/>
        <v>20101</v>
      </c>
      <c r="W5" s="407">
        <f t="shared" ref="W5:W68" si="7">U5-IF(T5&lt;111111,SUMIFS(U$4:U$1924,T$4:T$1924,"&gt;"&amp;T5*100,T$4:T$1924,"&lt;"&amp;T5*100+100),U5)</f>
        <v>0</v>
      </c>
      <c r="Y5" s="397">
        <f t="shared" si="4"/>
        <v>30</v>
      </c>
    </row>
    <row r="6" ht="18.6" customHeight="1" spans="1:25">
      <c r="A6" s="482" t="s">
        <v>587</v>
      </c>
      <c r="B6" s="480">
        <v>2010101</v>
      </c>
      <c r="C6" s="407">
        <f t="shared" si="0"/>
        <v>441</v>
      </c>
      <c r="D6" s="407">
        <f t="shared" si="5"/>
        <v>426</v>
      </c>
      <c r="E6" s="483">
        <f t="shared" si="1"/>
        <v>-0.0340136054421769</v>
      </c>
      <c r="F6" s="473">
        <f t="shared" si="6"/>
        <v>7</v>
      </c>
      <c r="G6" s="471">
        <v>2010101</v>
      </c>
      <c r="H6" s="397" t="s">
        <v>595</v>
      </c>
      <c r="I6" s="397">
        <v>441</v>
      </c>
      <c r="K6" s="490">
        <f t="shared" ref="K6:K16" si="8">SUMIF(N:N,$B6,O:O)</f>
        <v>0</v>
      </c>
      <c r="L6" s="407">
        <f t="shared" ref="L6:L16" si="9">SUMIF(Q:Q,$B6,R:R)</f>
        <v>426</v>
      </c>
      <c r="M6" s="411">
        <f t="shared" si="2"/>
        <v>0</v>
      </c>
      <c r="N6" s="489">
        <v>2050204</v>
      </c>
      <c r="O6" s="489">
        <v>4</v>
      </c>
      <c r="P6" s="397">
        <f>VLOOKUP(N6,B$4:B$1306,1,0)</f>
        <v>2050204</v>
      </c>
      <c r="Q6" s="397">
        <v>2080506</v>
      </c>
      <c r="R6" s="397">
        <v>10</v>
      </c>
      <c r="S6" s="397">
        <f>VLOOKUP(Q6,B$4:B$1306,1,0)</f>
        <v>2080506</v>
      </c>
      <c r="T6" s="397">
        <v>2010101</v>
      </c>
      <c r="U6" s="397">
        <v>0</v>
      </c>
      <c r="V6" s="397">
        <f t="shared" si="3"/>
        <v>2010101</v>
      </c>
      <c r="W6" s="407">
        <f t="shared" si="7"/>
        <v>0</v>
      </c>
      <c r="Y6" s="397">
        <f t="shared" si="4"/>
        <v>4</v>
      </c>
    </row>
    <row r="7" ht="18.6" customHeight="1" spans="1:25">
      <c r="A7" s="482" t="s">
        <v>590</v>
      </c>
      <c r="B7" s="480">
        <v>2010102</v>
      </c>
      <c r="C7" s="407">
        <f t="shared" si="0"/>
        <v>0</v>
      </c>
      <c r="D7" s="407">
        <f t="shared" si="5"/>
        <v>0</v>
      </c>
      <c r="E7" s="483" t="str">
        <f t="shared" si="1"/>
        <v/>
      </c>
      <c r="F7" s="473">
        <f t="shared" si="6"/>
        <v>7</v>
      </c>
      <c r="G7" s="471">
        <v>2010102</v>
      </c>
      <c r="H7" s="397" t="s">
        <v>598</v>
      </c>
      <c r="K7" s="490">
        <f t="shared" si="8"/>
        <v>0</v>
      </c>
      <c r="L7" s="407">
        <f t="shared" si="9"/>
        <v>0</v>
      </c>
      <c r="M7" s="411">
        <f t="shared" si="2"/>
        <v>0</v>
      </c>
      <c r="N7" s="489">
        <v>2050201</v>
      </c>
      <c r="O7" s="489">
        <v>6</v>
      </c>
      <c r="P7" s="397">
        <f>VLOOKUP(N7,B$4:B$1306,1,0)</f>
        <v>2050201</v>
      </c>
      <c r="Q7" s="397">
        <v>2101101</v>
      </c>
      <c r="R7" s="397">
        <v>14</v>
      </c>
      <c r="S7" s="397">
        <f>VLOOKUP(Q7,B$4:B$1306,1,0)</f>
        <v>2101101</v>
      </c>
      <c r="T7" s="397">
        <v>2010102</v>
      </c>
      <c r="U7" s="397">
        <v>0</v>
      </c>
      <c r="V7" s="397">
        <f t="shared" si="3"/>
        <v>2010102</v>
      </c>
      <c r="W7" s="407">
        <f t="shared" si="7"/>
        <v>0</v>
      </c>
      <c r="Y7" s="397">
        <f t="shared" si="4"/>
        <v>6</v>
      </c>
    </row>
    <row r="8" ht="18.6" customHeight="1" spans="1:25">
      <c r="A8" s="482" t="s">
        <v>593</v>
      </c>
      <c r="B8" s="480">
        <v>2010103</v>
      </c>
      <c r="C8" s="407">
        <f t="shared" si="0"/>
        <v>0</v>
      </c>
      <c r="D8" s="407">
        <f t="shared" si="5"/>
        <v>0</v>
      </c>
      <c r="E8" s="483" t="str">
        <f t="shared" si="1"/>
        <v/>
      </c>
      <c r="F8" s="473">
        <f t="shared" si="6"/>
        <v>7</v>
      </c>
      <c r="G8" s="471">
        <v>2010103</v>
      </c>
      <c r="H8" s="397" t="s">
        <v>601</v>
      </c>
      <c r="K8" s="490">
        <f t="shared" si="8"/>
        <v>0</v>
      </c>
      <c r="L8" s="407">
        <f t="shared" si="9"/>
        <v>0</v>
      </c>
      <c r="M8" s="411">
        <f t="shared" si="2"/>
        <v>0</v>
      </c>
      <c r="N8" s="489">
        <v>2050204</v>
      </c>
      <c r="O8" s="489">
        <v>1</v>
      </c>
      <c r="P8" s="397">
        <f>VLOOKUP(N8,B$4:B$1306,1,0)</f>
        <v>2050204</v>
      </c>
      <c r="Q8" s="397">
        <v>2101102</v>
      </c>
      <c r="R8" s="397">
        <v>0</v>
      </c>
      <c r="S8" s="397">
        <f>VLOOKUP(Q8,B$4:B$1306,1,0)</f>
        <v>2101102</v>
      </c>
      <c r="T8" s="397">
        <v>2010103</v>
      </c>
      <c r="U8" s="397">
        <v>0</v>
      </c>
      <c r="V8" s="397">
        <f t="shared" si="3"/>
        <v>2010103</v>
      </c>
      <c r="W8" s="407">
        <f t="shared" si="7"/>
        <v>0</v>
      </c>
      <c r="Y8" s="397">
        <f t="shared" si="4"/>
        <v>1</v>
      </c>
    </row>
    <row r="9" ht="18.6" customHeight="1" spans="1:25">
      <c r="A9" s="482" t="s">
        <v>596</v>
      </c>
      <c r="B9" s="480">
        <v>2010104</v>
      </c>
      <c r="C9" s="407">
        <f t="shared" si="0"/>
        <v>40</v>
      </c>
      <c r="D9" s="407">
        <f t="shared" si="5"/>
        <v>8</v>
      </c>
      <c r="E9" s="483">
        <f t="shared" si="1"/>
        <v>-0.8</v>
      </c>
      <c r="F9" s="473">
        <f t="shared" si="6"/>
        <v>7</v>
      </c>
      <c r="G9" s="471">
        <v>2010104</v>
      </c>
      <c r="H9" s="397" t="s">
        <v>604</v>
      </c>
      <c r="I9" s="397">
        <v>40</v>
      </c>
      <c r="K9" s="490">
        <f t="shared" si="8"/>
        <v>8</v>
      </c>
      <c r="L9" s="407">
        <f t="shared" si="9"/>
        <v>0</v>
      </c>
      <c r="M9" s="411">
        <f t="shared" si="2"/>
        <v>0</v>
      </c>
      <c r="N9" s="489">
        <v>2050204</v>
      </c>
      <c r="O9" s="489">
        <v>25</v>
      </c>
      <c r="P9" s="397">
        <f>VLOOKUP(N9,B$4:B$1306,1,0)</f>
        <v>2050204</v>
      </c>
      <c r="Q9" s="397">
        <v>2101103</v>
      </c>
      <c r="R9" s="397">
        <v>11</v>
      </c>
      <c r="S9" s="397">
        <f>VLOOKUP(Q9,B$4:B$1306,1,0)</f>
        <v>2101103</v>
      </c>
      <c r="T9" s="397">
        <v>2010104</v>
      </c>
      <c r="U9" s="397">
        <v>0</v>
      </c>
      <c r="V9" s="397">
        <f t="shared" si="3"/>
        <v>2010104</v>
      </c>
      <c r="W9" s="407">
        <f t="shared" si="7"/>
        <v>0</v>
      </c>
      <c r="Y9" s="397">
        <f t="shared" si="4"/>
        <v>25</v>
      </c>
    </row>
    <row r="10" ht="18.6" customHeight="1" spans="1:25">
      <c r="A10" s="482" t="s">
        <v>599</v>
      </c>
      <c r="B10" s="480">
        <v>2010105</v>
      </c>
      <c r="C10" s="407">
        <f t="shared" si="0"/>
        <v>0</v>
      </c>
      <c r="D10" s="407">
        <f t="shared" si="5"/>
        <v>0</v>
      </c>
      <c r="E10" s="483" t="str">
        <f t="shared" si="1"/>
        <v/>
      </c>
      <c r="F10" s="473">
        <f t="shared" si="6"/>
        <v>7</v>
      </c>
      <c r="G10" s="471">
        <v>2010105</v>
      </c>
      <c r="H10" s="397" t="s">
        <v>607</v>
      </c>
      <c r="K10" s="490">
        <f t="shared" si="8"/>
        <v>0</v>
      </c>
      <c r="L10" s="407">
        <f t="shared" si="9"/>
        <v>0</v>
      </c>
      <c r="M10" s="411">
        <f t="shared" si="2"/>
        <v>0</v>
      </c>
      <c r="N10" s="489">
        <v>2050202</v>
      </c>
      <c r="O10" s="489">
        <v>1</v>
      </c>
      <c r="P10" s="397">
        <f>VLOOKUP(N10,B$4:B$1306,1,0)</f>
        <v>2050202</v>
      </c>
      <c r="Q10" s="397">
        <v>2140101</v>
      </c>
      <c r="R10" s="397">
        <v>270</v>
      </c>
      <c r="S10" s="397">
        <f>VLOOKUP(Q10,B$4:B$1306,1,0)</f>
        <v>2140101</v>
      </c>
      <c r="T10" s="397">
        <v>2010105</v>
      </c>
      <c r="U10" s="397">
        <v>0</v>
      </c>
      <c r="V10" s="397">
        <f t="shared" si="3"/>
        <v>2010105</v>
      </c>
      <c r="W10" s="407">
        <f t="shared" si="7"/>
        <v>0</v>
      </c>
      <c r="Y10" s="397">
        <f t="shared" si="4"/>
        <v>1</v>
      </c>
    </row>
    <row r="11" ht="18.6" customHeight="1" spans="1:25">
      <c r="A11" s="482" t="s">
        <v>602</v>
      </c>
      <c r="B11" s="480">
        <v>2010106</v>
      </c>
      <c r="C11" s="407">
        <f t="shared" si="0"/>
        <v>0</v>
      </c>
      <c r="D11" s="407">
        <f t="shared" si="5"/>
        <v>0</v>
      </c>
      <c r="E11" s="483" t="str">
        <f t="shared" si="1"/>
        <v/>
      </c>
      <c r="F11" s="473">
        <f t="shared" si="6"/>
        <v>7</v>
      </c>
      <c r="G11" s="471">
        <v>2010106</v>
      </c>
      <c r="H11" s="397" t="s">
        <v>610</v>
      </c>
      <c r="K11" s="490">
        <f t="shared" si="8"/>
        <v>0</v>
      </c>
      <c r="L11" s="407">
        <f t="shared" si="9"/>
        <v>0</v>
      </c>
      <c r="M11" s="411">
        <f t="shared" si="2"/>
        <v>0</v>
      </c>
      <c r="N11" s="489">
        <v>2050299</v>
      </c>
      <c r="O11" s="489">
        <v>1</v>
      </c>
      <c r="P11" s="397">
        <f>VLOOKUP(N11,B$4:B$1306,1,0)</f>
        <v>2050299</v>
      </c>
      <c r="Q11" s="397">
        <v>2210201</v>
      </c>
      <c r="R11" s="397">
        <v>17</v>
      </c>
      <c r="S11" s="397">
        <f>VLOOKUP(Q11,B$4:B$1306,1,0)</f>
        <v>2210201</v>
      </c>
      <c r="T11" s="397">
        <v>2010106</v>
      </c>
      <c r="U11" s="397">
        <v>0</v>
      </c>
      <c r="V11" s="397">
        <f t="shared" si="3"/>
        <v>2010106</v>
      </c>
      <c r="W11" s="407">
        <f t="shared" si="7"/>
        <v>0</v>
      </c>
      <c r="Y11" s="397">
        <f t="shared" si="4"/>
        <v>1</v>
      </c>
    </row>
    <row r="12" ht="18.6" customHeight="1" spans="1:25">
      <c r="A12" s="482" t="s">
        <v>605</v>
      </c>
      <c r="B12" s="480">
        <v>2010107</v>
      </c>
      <c r="C12" s="407">
        <f t="shared" si="0"/>
        <v>0</v>
      </c>
      <c r="D12" s="407">
        <f t="shared" si="5"/>
        <v>0</v>
      </c>
      <c r="E12" s="483" t="str">
        <f t="shared" si="1"/>
        <v/>
      </c>
      <c r="F12" s="473">
        <f t="shared" si="6"/>
        <v>7</v>
      </c>
      <c r="G12" s="471">
        <v>2010107</v>
      </c>
      <c r="H12" s="397" t="s">
        <v>613</v>
      </c>
      <c r="K12" s="490">
        <f t="shared" si="8"/>
        <v>0</v>
      </c>
      <c r="L12" s="407">
        <f t="shared" si="9"/>
        <v>0</v>
      </c>
      <c r="M12" s="411">
        <f t="shared" si="2"/>
        <v>0</v>
      </c>
      <c r="N12" s="489">
        <v>2050299</v>
      </c>
      <c r="O12" s="489">
        <v>10</v>
      </c>
      <c r="P12" s="397">
        <f>VLOOKUP(N12,B$4:B$1306,1,0)</f>
        <v>2050299</v>
      </c>
      <c r="Q12" s="397">
        <v>2080502</v>
      </c>
      <c r="R12" s="397">
        <v>3</v>
      </c>
      <c r="S12" s="397">
        <f>VLOOKUP(Q12,B$4:B$1306,1,0)</f>
        <v>2080502</v>
      </c>
      <c r="T12" s="397">
        <v>2010107</v>
      </c>
      <c r="U12" s="397">
        <v>0</v>
      </c>
      <c r="V12" s="397">
        <f t="shared" si="3"/>
        <v>2010107</v>
      </c>
      <c r="W12" s="407">
        <f t="shared" si="7"/>
        <v>0</v>
      </c>
      <c r="Y12" s="397">
        <f t="shared" si="4"/>
        <v>10</v>
      </c>
    </row>
    <row r="13" ht="18.6" customHeight="1" spans="1:25">
      <c r="A13" s="482" t="s">
        <v>608</v>
      </c>
      <c r="B13" s="480">
        <v>2010108</v>
      </c>
      <c r="C13" s="407">
        <f t="shared" si="0"/>
        <v>131</v>
      </c>
      <c r="D13" s="407">
        <f t="shared" si="5"/>
        <v>209</v>
      </c>
      <c r="E13" s="483">
        <f t="shared" si="1"/>
        <v>0.595419847328244</v>
      </c>
      <c r="F13" s="473">
        <f t="shared" si="6"/>
        <v>7</v>
      </c>
      <c r="G13" s="471">
        <v>2010108</v>
      </c>
      <c r="H13" s="397" t="s">
        <v>616</v>
      </c>
      <c r="I13" s="397">
        <v>131</v>
      </c>
      <c r="K13" s="490">
        <f t="shared" si="8"/>
        <v>200</v>
      </c>
      <c r="L13" s="407">
        <f t="shared" si="9"/>
        <v>0</v>
      </c>
      <c r="M13" s="411">
        <f t="shared" si="2"/>
        <v>9</v>
      </c>
      <c r="N13" s="489">
        <v>2050999</v>
      </c>
      <c r="O13" s="489">
        <v>840</v>
      </c>
      <c r="P13" s="397">
        <f>VLOOKUP(N13,B$4:B$1306,1,0)</f>
        <v>2050999</v>
      </c>
      <c r="Q13" s="397">
        <v>2080505</v>
      </c>
      <c r="R13" s="397">
        <v>9</v>
      </c>
      <c r="S13" s="397">
        <f>VLOOKUP(Q13,B$4:B$1306,1,0)</f>
        <v>2080505</v>
      </c>
      <c r="T13" s="397">
        <v>2010108</v>
      </c>
      <c r="U13" s="397">
        <v>9</v>
      </c>
      <c r="V13" s="397">
        <f t="shared" si="3"/>
        <v>2010108</v>
      </c>
      <c r="W13" s="407">
        <f t="shared" si="7"/>
        <v>0</v>
      </c>
      <c r="Y13" s="397">
        <f t="shared" si="4"/>
        <v>840</v>
      </c>
    </row>
    <row r="14" ht="18.6" customHeight="1" spans="1:25">
      <c r="A14" s="482" t="s">
        <v>611</v>
      </c>
      <c r="B14" s="480">
        <v>2010109</v>
      </c>
      <c r="C14" s="407">
        <f t="shared" si="0"/>
        <v>0</v>
      </c>
      <c r="D14" s="407">
        <f t="shared" si="5"/>
        <v>0</v>
      </c>
      <c r="E14" s="483" t="str">
        <f t="shared" si="1"/>
        <v/>
      </c>
      <c r="F14" s="473">
        <f t="shared" si="6"/>
        <v>7</v>
      </c>
      <c r="G14" s="471">
        <v>2010109</v>
      </c>
      <c r="H14" s="397" t="s">
        <v>619</v>
      </c>
      <c r="K14" s="490">
        <f t="shared" si="8"/>
        <v>0</v>
      </c>
      <c r="L14" s="407">
        <f t="shared" si="9"/>
        <v>0</v>
      </c>
      <c r="M14" s="411">
        <f t="shared" si="2"/>
        <v>0</v>
      </c>
      <c r="N14" s="489">
        <v>2050905</v>
      </c>
      <c r="O14" s="489">
        <v>369</v>
      </c>
      <c r="P14" s="397">
        <f>VLOOKUP(N14,B$4:B$1306,1,0)</f>
        <v>2050905</v>
      </c>
      <c r="Q14" s="397">
        <v>2080506</v>
      </c>
      <c r="R14" s="397">
        <v>5</v>
      </c>
      <c r="S14" s="397">
        <f>VLOOKUP(Q14,B$4:B$1306,1,0)</f>
        <v>2080506</v>
      </c>
      <c r="T14" s="397">
        <v>2010109</v>
      </c>
      <c r="U14" s="397">
        <v>0</v>
      </c>
      <c r="V14" s="397">
        <f t="shared" si="3"/>
        <v>2010109</v>
      </c>
      <c r="W14" s="407">
        <f t="shared" si="7"/>
        <v>0</v>
      </c>
      <c r="Y14" s="397">
        <f t="shared" si="4"/>
        <v>369</v>
      </c>
    </row>
    <row r="15" ht="18.6" customHeight="1" spans="1:25">
      <c r="A15" s="482" t="s">
        <v>614</v>
      </c>
      <c r="B15" s="480">
        <v>2010150</v>
      </c>
      <c r="C15" s="407">
        <f t="shared" si="0"/>
        <v>0</v>
      </c>
      <c r="D15" s="407">
        <f t="shared" si="5"/>
        <v>0</v>
      </c>
      <c r="E15" s="483" t="str">
        <f t="shared" si="1"/>
        <v/>
      </c>
      <c r="F15" s="473">
        <f t="shared" si="6"/>
        <v>7</v>
      </c>
      <c r="G15" s="471">
        <v>2010150</v>
      </c>
      <c r="H15" s="397" t="s">
        <v>622</v>
      </c>
      <c r="K15" s="490">
        <f t="shared" si="8"/>
        <v>0</v>
      </c>
      <c r="L15" s="407">
        <f t="shared" si="9"/>
        <v>0</v>
      </c>
      <c r="M15" s="411">
        <f t="shared" si="2"/>
        <v>0</v>
      </c>
      <c r="N15" s="489">
        <v>2050999</v>
      </c>
      <c r="O15" s="489">
        <v>342</v>
      </c>
      <c r="P15" s="397">
        <f>VLOOKUP(N15,B$4:B$1306,1,0)</f>
        <v>2050999</v>
      </c>
      <c r="Q15" s="397">
        <v>2101101</v>
      </c>
      <c r="R15" s="397">
        <v>0</v>
      </c>
      <c r="S15" s="397">
        <f>VLOOKUP(Q15,B$4:B$1306,1,0)</f>
        <v>2101101</v>
      </c>
      <c r="T15" s="397">
        <v>2010150</v>
      </c>
      <c r="U15" s="397">
        <v>0</v>
      </c>
      <c r="V15" s="397">
        <f t="shared" si="3"/>
        <v>2010150</v>
      </c>
      <c r="W15" s="407">
        <f t="shared" si="7"/>
        <v>0</v>
      </c>
      <c r="Y15" s="397">
        <f t="shared" si="4"/>
        <v>342</v>
      </c>
    </row>
    <row r="16" ht="18.6" customHeight="1" spans="1:25">
      <c r="A16" s="482" t="s">
        <v>617</v>
      </c>
      <c r="B16" s="480">
        <v>2010199</v>
      </c>
      <c r="C16" s="407">
        <f t="shared" si="0"/>
        <v>63</v>
      </c>
      <c r="D16" s="407">
        <f t="shared" si="5"/>
        <v>72</v>
      </c>
      <c r="E16" s="483">
        <f t="shared" si="1"/>
        <v>0.142857142857143</v>
      </c>
      <c r="F16" s="473">
        <f t="shared" si="6"/>
        <v>7</v>
      </c>
      <c r="G16" s="471">
        <v>2010199</v>
      </c>
      <c r="H16" s="397" t="s">
        <v>623</v>
      </c>
      <c r="I16" s="397">
        <v>63</v>
      </c>
      <c r="K16" s="490">
        <f t="shared" si="8"/>
        <v>36</v>
      </c>
      <c r="L16" s="407">
        <f t="shared" si="9"/>
        <v>0</v>
      </c>
      <c r="M16" s="411">
        <f t="shared" si="2"/>
        <v>36</v>
      </c>
      <c r="N16" s="489">
        <v>2050299</v>
      </c>
      <c r="O16" s="489">
        <v>40</v>
      </c>
      <c r="P16" s="397">
        <f>VLOOKUP(N16,B$4:B$1306,1,0)</f>
        <v>2050299</v>
      </c>
      <c r="Q16" s="397">
        <v>2101102</v>
      </c>
      <c r="R16" s="397">
        <v>6</v>
      </c>
      <c r="S16" s="397">
        <f>VLOOKUP(Q16,B$4:B$1306,1,0)</f>
        <v>2101102</v>
      </c>
      <c r="T16" s="397">
        <v>2010199</v>
      </c>
      <c r="U16" s="397">
        <v>36</v>
      </c>
      <c r="V16" s="397">
        <f t="shared" si="3"/>
        <v>2010199</v>
      </c>
      <c r="W16" s="407">
        <f t="shared" si="7"/>
        <v>0</v>
      </c>
      <c r="Y16" s="397">
        <f t="shared" si="4"/>
        <v>40</v>
      </c>
    </row>
    <row r="17" ht="18.6" customHeight="1" spans="1:25">
      <c r="A17" s="482" t="s">
        <v>620</v>
      </c>
      <c r="B17" s="480">
        <v>20102</v>
      </c>
      <c r="C17" s="407">
        <f t="shared" si="0"/>
        <v>463</v>
      </c>
      <c r="D17" s="407">
        <f t="shared" si="5"/>
        <v>450</v>
      </c>
      <c r="E17" s="483">
        <f t="shared" si="1"/>
        <v>-0.0280777537796977</v>
      </c>
      <c r="F17" s="473">
        <f t="shared" si="6"/>
        <v>5</v>
      </c>
      <c r="G17" s="471">
        <v>20102</v>
      </c>
      <c r="H17" s="397" t="s">
        <v>624</v>
      </c>
      <c r="I17" s="397">
        <v>463</v>
      </c>
      <c r="J17" s="488"/>
      <c r="K17" s="486">
        <f>SUMIFS(K:K,$B:$B,"&gt;"&amp;$B17*100,$B:$B,"&lt;"&amp;$B17*100+100)</f>
        <v>47</v>
      </c>
      <c r="L17" s="411">
        <f>SUMIFS(L:L,$B:$B,"&gt;"&amp;$B17*100,$B:$B,"&lt;"&amp;$B17*100+100)</f>
        <v>355</v>
      </c>
      <c r="M17" s="411">
        <f t="shared" si="2"/>
        <v>48</v>
      </c>
      <c r="N17" s="489">
        <v>2050299</v>
      </c>
      <c r="O17" s="489">
        <v>300</v>
      </c>
      <c r="P17" s="397">
        <f>VLOOKUP(N17,B$4:B$1306,1,0)</f>
        <v>2050299</v>
      </c>
      <c r="Q17" s="397">
        <v>2101103</v>
      </c>
      <c r="R17" s="397">
        <v>3</v>
      </c>
      <c r="S17" s="397">
        <f>VLOOKUP(Q17,B$4:B$1306,1,0)</f>
        <v>2101103</v>
      </c>
      <c r="T17" s="397">
        <v>20102</v>
      </c>
      <c r="U17" s="397">
        <v>48</v>
      </c>
      <c r="V17" s="397">
        <f t="shared" si="3"/>
        <v>20102</v>
      </c>
      <c r="W17" s="407">
        <f t="shared" si="7"/>
        <v>0</v>
      </c>
      <c r="Y17" s="397">
        <f t="shared" si="4"/>
        <v>300</v>
      </c>
    </row>
    <row r="18" ht="18.6" customHeight="1" spans="1:25">
      <c r="A18" s="482" t="s">
        <v>587</v>
      </c>
      <c r="B18" s="480">
        <v>2010201</v>
      </c>
      <c r="C18" s="407">
        <f t="shared" si="0"/>
        <v>354</v>
      </c>
      <c r="D18" s="407">
        <f t="shared" si="5"/>
        <v>355</v>
      </c>
      <c r="E18" s="483">
        <f t="shared" si="1"/>
        <v>0.00282485875706207</v>
      </c>
      <c r="F18" s="473">
        <f t="shared" si="6"/>
        <v>7</v>
      </c>
      <c r="G18" s="471">
        <v>2010201</v>
      </c>
      <c r="H18" s="397" t="s">
        <v>595</v>
      </c>
      <c r="I18" s="397">
        <v>354</v>
      </c>
      <c r="K18" s="490">
        <f t="shared" ref="K18:K25" si="10">SUMIF(N:N,$B18,O:O)</f>
        <v>0</v>
      </c>
      <c r="L18" s="407">
        <f t="shared" ref="L18:L25" si="11">SUMIF(Q:Q,$B18,R:R)</f>
        <v>355</v>
      </c>
      <c r="M18" s="411">
        <f t="shared" si="2"/>
        <v>0</v>
      </c>
      <c r="N18" s="489">
        <v>2059999</v>
      </c>
      <c r="O18" s="489">
        <v>1984</v>
      </c>
      <c r="P18" s="397">
        <f>VLOOKUP(N18,B$4:B$1306,1,0)</f>
        <v>2059999</v>
      </c>
      <c r="Q18" s="397">
        <v>2140112</v>
      </c>
      <c r="R18" s="397">
        <v>134</v>
      </c>
      <c r="S18" s="397">
        <f>VLOOKUP(Q18,B$4:B$1306,1,0)</f>
        <v>2140112</v>
      </c>
      <c r="T18" s="397">
        <v>2010201</v>
      </c>
      <c r="U18" s="397">
        <v>0</v>
      </c>
      <c r="V18" s="397">
        <f t="shared" si="3"/>
        <v>2010201</v>
      </c>
      <c r="W18" s="407">
        <f t="shared" si="7"/>
        <v>0</v>
      </c>
      <c r="Y18" s="397">
        <f t="shared" si="4"/>
        <v>1984</v>
      </c>
    </row>
    <row r="19" ht="18.6" customHeight="1" spans="1:25">
      <c r="A19" s="482" t="s">
        <v>590</v>
      </c>
      <c r="B19" s="480">
        <v>2010202</v>
      </c>
      <c r="C19" s="407">
        <f t="shared" si="0"/>
        <v>0</v>
      </c>
      <c r="D19" s="407">
        <f t="shared" si="5"/>
        <v>0</v>
      </c>
      <c r="E19" s="483" t="str">
        <f t="shared" si="1"/>
        <v/>
      </c>
      <c r="F19" s="473">
        <f t="shared" si="6"/>
        <v>7</v>
      </c>
      <c r="G19" s="471">
        <v>2010202</v>
      </c>
      <c r="H19" s="397" t="s">
        <v>598</v>
      </c>
      <c r="K19" s="490">
        <f t="shared" si="10"/>
        <v>0</v>
      </c>
      <c r="L19" s="407">
        <f t="shared" si="11"/>
        <v>0</v>
      </c>
      <c r="M19" s="411">
        <f t="shared" si="2"/>
        <v>0</v>
      </c>
      <c r="N19" s="489">
        <v>2059999</v>
      </c>
      <c r="O19" s="489">
        <v>400</v>
      </c>
      <c r="P19" s="397">
        <f>VLOOKUP(N19,B$4:B$1306,1,0)</f>
        <v>2059999</v>
      </c>
      <c r="Q19" s="397">
        <v>2210201</v>
      </c>
      <c r="R19" s="397">
        <v>7</v>
      </c>
      <c r="S19" s="397">
        <f>VLOOKUP(Q19,B$4:B$1306,1,0)</f>
        <v>2210201</v>
      </c>
      <c r="T19" s="397">
        <v>2010202</v>
      </c>
      <c r="U19" s="397">
        <v>0</v>
      </c>
      <c r="V19" s="397">
        <f t="shared" si="3"/>
        <v>2010202</v>
      </c>
      <c r="W19" s="407">
        <f t="shared" si="7"/>
        <v>0</v>
      </c>
      <c r="Y19" s="397">
        <f t="shared" si="4"/>
        <v>400</v>
      </c>
    </row>
    <row r="20" ht="18.6" customHeight="1" spans="1:25">
      <c r="A20" s="482" t="s">
        <v>593</v>
      </c>
      <c r="B20" s="480">
        <v>2010203</v>
      </c>
      <c r="C20" s="407">
        <f t="shared" si="0"/>
        <v>0</v>
      </c>
      <c r="D20" s="407">
        <f t="shared" si="5"/>
        <v>0</v>
      </c>
      <c r="E20" s="483" t="str">
        <f t="shared" si="1"/>
        <v/>
      </c>
      <c r="F20" s="473">
        <f t="shared" si="6"/>
        <v>7</v>
      </c>
      <c r="G20" s="471">
        <v>2010203</v>
      </c>
      <c r="H20" s="397" t="s">
        <v>601</v>
      </c>
      <c r="K20" s="490">
        <f t="shared" si="10"/>
        <v>0</v>
      </c>
      <c r="L20" s="407">
        <f t="shared" si="11"/>
        <v>0</v>
      </c>
      <c r="M20" s="411">
        <f t="shared" si="2"/>
        <v>0</v>
      </c>
      <c r="N20" s="489">
        <v>2050201</v>
      </c>
      <c r="O20" s="489">
        <v>100</v>
      </c>
      <c r="P20" s="397">
        <f>VLOOKUP(N20,B$4:B$1306,1,0)</f>
        <v>2050201</v>
      </c>
      <c r="Q20" s="397">
        <v>2080502</v>
      </c>
      <c r="R20" s="397">
        <v>94</v>
      </c>
      <c r="S20" s="397">
        <f>VLOOKUP(Q20,B$4:B$1306,1,0)</f>
        <v>2080502</v>
      </c>
      <c r="T20" s="397">
        <v>2010203</v>
      </c>
      <c r="U20" s="397">
        <v>0</v>
      </c>
      <c r="V20" s="397">
        <f t="shared" si="3"/>
        <v>2010203</v>
      </c>
      <c r="W20" s="407">
        <f t="shared" si="7"/>
        <v>0</v>
      </c>
      <c r="Y20" s="397">
        <f t="shared" si="4"/>
        <v>100</v>
      </c>
    </row>
    <row r="21" ht="18.6" customHeight="1" spans="1:25">
      <c r="A21" s="482" t="s">
        <v>625</v>
      </c>
      <c r="B21" s="480">
        <v>2010204</v>
      </c>
      <c r="C21" s="407">
        <f t="shared" si="0"/>
        <v>23</v>
      </c>
      <c r="D21" s="407">
        <f t="shared" si="5"/>
        <v>19</v>
      </c>
      <c r="E21" s="483">
        <f t="shared" si="1"/>
        <v>-0.173913043478261</v>
      </c>
      <c r="F21" s="473">
        <f t="shared" si="6"/>
        <v>7</v>
      </c>
      <c r="G21" s="471">
        <v>2010204</v>
      </c>
      <c r="H21" s="397" t="s">
        <v>631</v>
      </c>
      <c r="I21" s="397">
        <v>23</v>
      </c>
      <c r="K21" s="490">
        <f t="shared" si="10"/>
        <v>19</v>
      </c>
      <c r="L21" s="407">
        <f t="shared" si="11"/>
        <v>0</v>
      </c>
      <c r="M21" s="411">
        <f t="shared" si="2"/>
        <v>0</v>
      </c>
      <c r="N21" s="491">
        <v>2050299</v>
      </c>
      <c r="O21" s="489">
        <v>4103</v>
      </c>
      <c r="P21" s="397">
        <f>VLOOKUP(N21,B$4:B$1306,1,0)</f>
        <v>2050299</v>
      </c>
      <c r="Q21" s="397">
        <v>2080505</v>
      </c>
      <c r="R21" s="397">
        <v>26</v>
      </c>
      <c r="S21" s="397">
        <f>VLOOKUP(Q21,B$4:B$1306,1,0)</f>
        <v>2080505</v>
      </c>
      <c r="T21" s="397">
        <v>2010204</v>
      </c>
      <c r="U21" s="397">
        <v>0</v>
      </c>
      <c r="V21" s="397">
        <f t="shared" si="3"/>
        <v>2010204</v>
      </c>
      <c r="W21" s="407">
        <f t="shared" si="7"/>
        <v>0</v>
      </c>
      <c r="Y21" s="397">
        <f t="shared" si="4"/>
        <v>4103</v>
      </c>
    </row>
    <row r="22" ht="18.6" customHeight="1" spans="1:25">
      <c r="A22" s="482" t="s">
        <v>627</v>
      </c>
      <c r="B22" s="480">
        <v>2010205</v>
      </c>
      <c r="C22" s="407">
        <f t="shared" si="0"/>
        <v>9</v>
      </c>
      <c r="D22" s="407">
        <f t="shared" si="5"/>
        <v>10</v>
      </c>
      <c r="E22" s="483">
        <f t="shared" si="1"/>
        <v>0.111111111111111</v>
      </c>
      <c r="F22" s="473">
        <f t="shared" si="6"/>
        <v>7</v>
      </c>
      <c r="G22" s="471">
        <v>2010205</v>
      </c>
      <c r="H22" s="397" t="s">
        <v>632</v>
      </c>
      <c r="I22" s="397">
        <v>9</v>
      </c>
      <c r="K22" s="490">
        <f t="shared" si="10"/>
        <v>10</v>
      </c>
      <c r="L22" s="407">
        <f t="shared" si="11"/>
        <v>0</v>
      </c>
      <c r="M22" s="411">
        <f t="shared" si="2"/>
        <v>0</v>
      </c>
      <c r="N22" s="489">
        <v>2050302</v>
      </c>
      <c r="O22" s="489">
        <v>7</v>
      </c>
      <c r="P22" s="397">
        <f>VLOOKUP(N22,B$4:B$1306,1,0)</f>
        <v>2050302</v>
      </c>
      <c r="Q22" s="397">
        <v>2080506</v>
      </c>
      <c r="R22" s="397">
        <v>13</v>
      </c>
      <c r="S22" s="397">
        <f>VLOOKUP(Q22,B$4:B$1306,1,0)</f>
        <v>2080506</v>
      </c>
      <c r="T22" s="397">
        <v>2010205</v>
      </c>
      <c r="U22" s="397">
        <v>0</v>
      </c>
      <c r="V22" s="397">
        <f t="shared" si="3"/>
        <v>2010205</v>
      </c>
      <c r="W22" s="407">
        <f t="shared" si="7"/>
        <v>0</v>
      </c>
      <c r="Y22" s="397">
        <f t="shared" si="4"/>
        <v>7</v>
      </c>
    </row>
    <row r="23" ht="18.6" customHeight="1" spans="1:25">
      <c r="A23" s="482" t="s">
        <v>629</v>
      </c>
      <c r="B23" s="480">
        <v>2010206</v>
      </c>
      <c r="C23" s="407">
        <f t="shared" si="0"/>
        <v>9</v>
      </c>
      <c r="D23" s="407">
        <f t="shared" si="5"/>
        <v>18</v>
      </c>
      <c r="E23" s="483">
        <f t="shared" si="1"/>
        <v>1</v>
      </c>
      <c r="F23" s="473">
        <f t="shared" si="6"/>
        <v>7</v>
      </c>
      <c r="G23" s="471">
        <v>2010206</v>
      </c>
      <c r="H23" s="397" t="s">
        <v>635</v>
      </c>
      <c r="I23" s="397">
        <v>9</v>
      </c>
      <c r="K23" s="490">
        <f t="shared" si="10"/>
        <v>18</v>
      </c>
      <c r="L23" s="407">
        <f t="shared" si="11"/>
        <v>0</v>
      </c>
      <c r="M23" s="411">
        <f t="shared" si="2"/>
        <v>0</v>
      </c>
      <c r="N23" s="489">
        <v>2050302</v>
      </c>
      <c r="O23" s="489">
        <v>71</v>
      </c>
      <c r="P23" s="397">
        <f>VLOOKUP(N23,B$4:B$1306,1,0)</f>
        <v>2050302</v>
      </c>
      <c r="Q23" s="397">
        <v>2101101</v>
      </c>
      <c r="R23" s="397">
        <v>0</v>
      </c>
      <c r="S23" s="397">
        <f>VLOOKUP(Q23,B$4:B$1306,1,0)</f>
        <v>2101101</v>
      </c>
      <c r="T23" s="397">
        <v>2010206</v>
      </c>
      <c r="U23" s="397">
        <v>0</v>
      </c>
      <c r="V23" s="397">
        <f t="shared" si="3"/>
        <v>2010206</v>
      </c>
      <c r="W23" s="407">
        <f t="shared" si="7"/>
        <v>0</v>
      </c>
      <c r="Y23" s="397">
        <f t="shared" si="4"/>
        <v>71</v>
      </c>
    </row>
    <row r="24" ht="18.6" customHeight="1" spans="1:25">
      <c r="A24" s="482" t="s">
        <v>614</v>
      </c>
      <c r="B24" s="480">
        <v>2010250</v>
      </c>
      <c r="C24" s="407">
        <f t="shared" si="0"/>
        <v>0</v>
      </c>
      <c r="D24" s="407">
        <f t="shared" si="5"/>
        <v>0</v>
      </c>
      <c r="E24" s="483" t="str">
        <f t="shared" si="1"/>
        <v/>
      </c>
      <c r="F24" s="473">
        <f t="shared" si="6"/>
        <v>7</v>
      </c>
      <c r="G24" s="471">
        <v>2010250</v>
      </c>
      <c r="H24" s="397" t="s">
        <v>622</v>
      </c>
      <c r="K24" s="490">
        <f t="shared" si="10"/>
        <v>0</v>
      </c>
      <c r="L24" s="407">
        <f t="shared" si="11"/>
        <v>0</v>
      </c>
      <c r="M24" s="411">
        <f t="shared" si="2"/>
        <v>0</v>
      </c>
      <c r="N24" s="489">
        <v>2050302</v>
      </c>
      <c r="O24" s="489">
        <v>6</v>
      </c>
      <c r="P24" s="397">
        <f>VLOOKUP(N24,B$4:B$1306,1,0)</f>
        <v>2050302</v>
      </c>
      <c r="Q24" s="397">
        <v>2101102</v>
      </c>
      <c r="R24" s="397">
        <v>18</v>
      </c>
      <c r="S24" s="397">
        <f>VLOOKUP(Q24,B$4:B$1306,1,0)</f>
        <v>2101102</v>
      </c>
      <c r="T24" s="397">
        <v>2010250</v>
      </c>
      <c r="U24" s="397">
        <v>0</v>
      </c>
      <c r="V24" s="397">
        <f t="shared" si="3"/>
        <v>2010250</v>
      </c>
      <c r="W24" s="407">
        <f t="shared" si="7"/>
        <v>0</v>
      </c>
      <c r="Y24" s="397">
        <f t="shared" si="4"/>
        <v>6</v>
      </c>
    </row>
    <row r="25" ht="18.6" customHeight="1" spans="1:25">
      <c r="A25" s="482" t="s">
        <v>633</v>
      </c>
      <c r="B25" s="480">
        <v>2010299</v>
      </c>
      <c r="C25" s="407">
        <f t="shared" si="0"/>
        <v>68</v>
      </c>
      <c r="D25" s="407">
        <f t="shared" si="5"/>
        <v>48</v>
      </c>
      <c r="E25" s="483">
        <f t="shared" si="1"/>
        <v>-0.294117647058823</v>
      </c>
      <c r="F25" s="473">
        <f t="shared" si="6"/>
        <v>7</v>
      </c>
      <c r="G25" s="471">
        <v>2010299</v>
      </c>
      <c r="H25" s="397" t="s">
        <v>638</v>
      </c>
      <c r="I25" s="397">
        <v>68</v>
      </c>
      <c r="K25" s="490">
        <f t="shared" si="10"/>
        <v>0</v>
      </c>
      <c r="L25" s="407">
        <f t="shared" si="11"/>
        <v>0</v>
      </c>
      <c r="M25" s="411">
        <f t="shared" si="2"/>
        <v>48</v>
      </c>
      <c r="N25" s="489">
        <v>2050202</v>
      </c>
      <c r="O25" s="489">
        <v>1</v>
      </c>
      <c r="P25" s="397">
        <f>VLOOKUP(N25,B$4:B$1306,1,0)</f>
        <v>2050202</v>
      </c>
      <c r="Q25" s="397">
        <v>2101103</v>
      </c>
      <c r="R25" s="397">
        <v>17</v>
      </c>
      <c r="S25" s="397">
        <f>VLOOKUP(Q25,B$4:B$1306,1,0)</f>
        <v>2101103</v>
      </c>
      <c r="T25" s="397">
        <v>2010299</v>
      </c>
      <c r="U25" s="397">
        <v>48</v>
      </c>
      <c r="V25" s="397">
        <f t="shared" si="3"/>
        <v>2010299</v>
      </c>
      <c r="W25" s="407">
        <f t="shared" si="7"/>
        <v>0</v>
      </c>
      <c r="Y25" s="397">
        <f t="shared" si="4"/>
        <v>1</v>
      </c>
    </row>
    <row r="26" ht="18.6" customHeight="1" spans="1:25">
      <c r="A26" s="482" t="s">
        <v>636</v>
      </c>
      <c r="B26" s="480">
        <v>20103</v>
      </c>
      <c r="C26" s="407">
        <f t="shared" si="0"/>
        <v>5830</v>
      </c>
      <c r="D26" s="407">
        <f t="shared" si="5"/>
        <v>8273</v>
      </c>
      <c r="E26" s="483">
        <f t="shared" si="1"/>
        <v>0.419039451114923</v>
      </c>
      <c r="F26" s="473">
        <f t="shared" si="6"/>
        <v>5</v>
      </c>
      <c r="G26" s="471">
        <v>20103</v>
      </c>
      <c r="H26" s="397" t="s">
        <v>639</v>
      </c>
      <c r="I26" s="397">
        <v>5830</v>
      </c>
      <c r="J26" s="488"/>
      <c r="K26" s="486">
        <f>SUMIFS(K:K,$B:$B,"&gt;"&amp;$B26*100,$B:$B,"&lt;"&amp;$B26*100+100)</f>
        <v>2879</v>
      </c>
      <c r="L26" s="411">
        <f>SUMIFS(L:L,$B:$B,"&gt;"&amp;$B26*100,$B:$B,"&lt;"&amp;$B26*100+100)</f>
        <v>5308</v>
      </c>
      <c r="M26" s="411">
        <f t="shared" si="2"/>
        <v>86</v>
      </c>
      <c r="N26" s="489">
        <v>2050202</v>
      </c>
      <c r="O26" s="489">
        <v>2</v>
      </c>
      <c r="P26" s="397">
        <f>VLOOKUP(N26,B$4:B$1306,1,0)</f>
        <v>2050202</v>
      </c>
      <c r="Q26" s="397">
        <v>2140106</v>
      </c>
      <c r="R26" s="397">
        <v>249</v>
      </c>
      <c r="S26" s="397">
        <f>VLOOKUP(Q26,B$4:B$1306,1,0)</f>
        <v>2140106</v>
      </c>
      <c r="T26" s="397">
        <v>20103</v>
      </c>
      <c r="U26" s="397">
        <v>86</v>
      </c>
      <c r="V26" s="397">
        <f t="shared" si="3"/>
        <v>20103</v>
      </c>
      <c r="W26" s="407">
        <f t="shared" si="7"/>
        <v>0</v>
      </c>
      <c r="Y26" s="397">
        <f t="shared" si="4"/>
        <v>2</v>
      </c>
    </row>
    <row r="27" ht="18.6" customHeight="1" spans="1:25">
      <c r="A27" s="482" t="s">
        <v>587</v>
      </c>
      <c r="B27" s="480">
        <v>2010301</v>
      </c>
      <c r="C27" s="407">
        <f t="shared" si="0"/>
        <v>4549</v>
      </c>
      <c r="D27" s="407">
        <f t="shared" si="5"/>
        <v>5054</v>
      </c>
      <c r="E27" s="483">
        <f t="shared" si="1"/>
        <v>0.111013409540558</v>
      </c>
      <c r="F27" s="473">
        <f t="shared" si="6"/>
        <v>7</v>
      </c>
      <c r="G27" s="471">
        <v>2010301</v>
      </c>
      <c r="H27" s="397" t="s">
        <v>595</v>
      </c>
      <c r="I27" s="397">
        <v>4549</v>
      </c>
      <c r="K27" s="490">
        <f t="shared" ref="K27:K36" si="12">SUMIF(N:N,$B27,O:O)</f>
        <v>0</v>
      </c>
      <c r="L27" s="407">
        <f t="shared" ref="L27:L36" si="13">SUMIF(Q:Q,$B27,R:R)</f>
        <v>5054</v>
      </c>
      <c r="M27" s="411">
        <f t="shared" si="2"/>
        <v>0</v>
      </c>
      <c r="N27" s="489">
        <v>2050203</v>
      </c>
      <c r="O27" s="489">
        <v>3</v>
      </c>
      <c r="P27" s="397">
        <f>VLOOKUP(N27,B$4:B$1306,1,0)</f>
        <v>2050203</v>
      </c>
      <c r="Q27" s="397">
        <v>2210201</v>
      </c>
      <c r="R27" s="397">
        <v>19</v>
      </c>
      <c r="S27" s="397">
        <f>VLOOKUP(Q27,B$4:B$1306,1,0)</f>
        <v>2210201</v>
      </c>
      <c r="T27" s="397">
        <v>2010301</v>
      </c>
      <c r="U27" s="397">
        <v>0</v>
      </c>
      <c r="V27" s="397">
        <f t="shared" si="3"/>
        <v>2010301</v>
      </c>
      <c r="W27" s="407">
        <f t="shared" si="7"/>
        <v>0</v>
      </c>
      <c r="Y27" s="397">
        <f t="shared" si="4"/>
        <v>3</v>
      </c>
    </row>
    <row r="28" ht="18.6" customHeight="1" spans="1:25">
      <c r="A28" s="482" t="s">
        <v>590</v>
      </c>
      <c r="B28" s="480">
        <v>2010302</v>
      </c>
      <c r="C28" s="407">
        <f t="shared" si="0"/>
        <v>479</v>
      </c>
      <c r="D28" s="407">
        <f t="shared" si="5"/>
        <v>1050</v>
      </c>
      <c r="E28" s="483">
        <f t="shared" si="1"/>
        <v>1.19206680584551</v>
      </c>
      <c r="F28" s="473">
        <f t="shared" si="6"/>
        <v>7</v>
      </c>
      <c r="G28" s="471">
        <v>2010302</v>
      </c>
      <c r="H28" s="397" t="s">
        <v>598</v>
      </c>
      <c r="I28" s="397">
        <v>479</v>
      </c>
      <c r="K28" s="490">
        <f t="shared" si="12"/>
        <v>1039</v>
      </c>
      <c r="L28" s="407">
        <f t="shared" si="13"/>
        <v>0</v>
      </c>
      <c r="M28" s="411">
        <f t="shared" si="2"/>
        <v>11</v>
      </c>
      <c r="N28" s="489">
        <v>2050701</v>
      </c>
      <c r="O28" s="489">
        <v>1</v>
      </c>
      <c r="P28" s="397">
        <f>VLOOKUP(N28,B$4:B$1306,1,0)</f>
        <v>2050701</v>
      </c>
      <c r="Q28" s="397">
        <v>2080501</v>
      </c>
      <c r="R28" s="397">
        <v>69</v>
      </c>
      <c r="S28" s="397">
        <f>VLOOKUP(Q28,B$4:B$1306,1,0)</f>
        <v>2080501</v>
      </c>
      <c r="T28" s="397">
        <v>2010302</v>
      </c>
      <c r="U28" s="397">
        <v>11</v>
      </c>
      <c r="V28" s="397">
        <f t="shared" si="3"/>
        <v>2010302</v>
      </c>
      <c r="W28" s="407">
        <f t="shared" si="7"/>
        <v>0</v>
      </c>
      <c r="Y28" s="397">
        <f t="shared" si="4"/>
        <v>1</v>
      </c>
    </row>
    <row r="29" ht="18.6" customHeight="1" spans="1:25">
      <c r="A29" s="482" t="s">
        <v>593</v>
      </c>
      <c r="B29" s="480">
        <v>2010303</v>
      </c>
      <c r="C29" s="407">
        <f t="shared" si="0"/>
        <v>0</v>
      </c>
      <c r="D29" s="407">
        <f t="shared" si="5"/>
        <v>0</v>
      </c>
      <c r="E29" s="483" t="str">
        <f t="shared" si="1"/>
        <v/>
      </c>
      <c r="F29" s="473">
        <f t="shared" si="6"/>
        <v>7</v>
      </c>
      <c r="G29" s="471">
        <v>2010303</v>
      </c>
      <c r="H29" s="397" t="s">
        <v>601</v>
      </c>
      <c r="K29" s="490">
        <f t="shared" si="12"/>
        <v>0</v>
      </c>
      <c r="L29" s="407">
        <f t="shared" si="13"/>
        <v>0</v>
      </c>
      <c r="M29" s="411">
        <f t="shared" si="2"/>
        <v>0</v>
      </c>
      <c r="N29" s="489">
        <v>2050202</v>
      </c>
      <c r="O29" s="489">
        <v>1</v>
      </c>
      <c r="P29" s="397">
        <f>VLOOKUP(N29,B$4:B$1306,1,0)</f>
        <v>2050202</v>
      </c>
      <c r="Q29" s="397">
        <v>2080505</v>
      </c>
      <c r="R29" s="397">
        <v>52</v>
      </c>
      <c r="S29" s="397">
        <f>VLOOKUP(Q29,B$4:B$1306,1,0)</f>
        <v>2080505</v>
      </c>
      <c r="T29" s="397">
        <v>2010303</v>
      </c>
      <c r="U29" s="397">
        <v>0</v>
      </c>
      <c r="V29" s="397">
        <f t="shared" si="3"/>
        <v>2010303</v>
      </c>
      <c r="W29" s="407">
        <f t="shared" si="7"/>
        <v>0</v>
      </c>
      <c r="Y29" s="397">
        <f t="shared" si="4"/>
        <v>1</v>
      </c>
    </row>
    <row r="30" ht="18.6" customHeight="1" spans="1:25">
      <c r="A30" s="482" t="s">
        <v>640</v>
      </c>
      <c r="B30" s="480">
        <v>2010304</v>
      </c>
      <c r="C30" s="407">
        <f t="shared" si="0"/>
        <v>0</v>
      </c>
      <c r="D30" s="407">
        <f t="shared" si="5"/>
        <v>0</v>
      </c>
      <c r="E30" s="483" t="str">
        <f t="shared" si="1"/>
        <v/>
      </c>
      <c r="F30" s="473">
        <f t="shared" si="6"/>
        <v>7</v>
      </c>
      <c r="G30" s="471">
        <v>2010304</v>
      </c>
      <c r="H30" s="397" t="s">
        <v>646</v>
      </c>
      <c r="K30" s="490">
        <f t="shared" si="12"/>
        <v>0</v>
      </c>
      <c r="L30" s="407">
        <f t="shared" si="13"/>
        <v>0</v>
      </c>
      <c r="M30" s="411">
        <f t="shared" si="2"/>
        <v>0</v>
      </c>
      <c r="N30" s="489">
        <v>2050202</v>
      </c>
      <c r="O30" s="489">
        <v>5</v>
      </c>
      <c r="P30" s="397">
        <f>VLOOKUP(N30,B$4:B$1306,1,0)</f>
        <v>2050202</v>
      </c>
      <c r="Q30" s="397">
        <v>2080506</v>
      </c>
      <c r="R30" s="397">
        <v>26</v>
      </c>
      <c r="S30" s="397">
        <f>VLOOKUP(Q30,B$4:B$1306,1,0)</f>
        <v>2080506</v>
      </c>
      <c r="T30" s="397">
        <v>2010304</v>
      </c>
      <c r="U30" s="397">
        <v>0</v>
      </c>
      <c r="V30" s="397">
        <f t="shared" si="3"/>
        <v>2010304</v>
      </c>
      <c r="W30" s="407">
        <f t="shared" si="7"/>
        <v>0</v>
      </c>
      <c r="Y30" s="397">
        <f t="shared" si="4"/>
        <v>5</v>
      </c>
    </row>
    <row r="31" ht="18.6" customHeight="1" spans="1:25">
      <c r="A31" s="482" t="s">
        <v>642</v>
      </c>
      <c r="B31" s="480">
        <v>2010305</v>
      </c>
      <c r="C31" s="407">
        <f t="shared" si="0"/>
        <v>0</v>
      </c>
      <c r="D31" s="407">
        <f t="shared" si="5"/>
        <v>0</v>
      </c>
      <c r="E31" s="483" t="str">
        <f t="shared" si="1"/>
        <v/>
      </c>
      <c r="F31" s="473">
        <f t="shared" si="6"/>
        <v>7</v>
      </c>
      <c r="G31" s="471">
        <v>2010305</v>
      </c>
      <c r="H31" s="397" t="s">
        <v>649</v>
      </c>
      <c r="K31" s="490">
        <f t="shared" si="12"/>
        <v>0</v>
      </c>
      <c r="L31" s="407">
        <f t="shared" si="13"/>
        <v>0</v>
      </c>
      <c r="M31" s="411">
        <f t="shared" si="2"/>
        <v>0</v>
      </c>
      <c r="N31" s="489">
        <v>2050203</v>
      </c>
      <c r="O31" s="489">
        <v>3</v>
      </c>
      <c r="P31" s="397">
        <f>VLOOKUP(N31,B$4:B$1306,1,0)</f>
        <v>2050203</v>
      </c>
      <c r="Q31" s="397">
        <v>2101101</v>
      </c>
      <c r="R31" s="397">
        <v>35</v>
      </c>
      <c r="S31" s="397">
        <f>VLOOKUP(Q31,B$4:B$1306,1,0)</f>
        <v>2101101</v>
      </c>
      <c r="T31" s="397">
        <v>2010305</v>
      </c>
      <c r="U31" s="397">
        <v>0</v>
      </c>
      <c r="V31" s="397">
        <f t="shared" si="3"/>
        <v>2010305</v>
      </c>
      <c r="W31" s="407">
        <f t="shared" si="7"/>
        <v>0</v>
      </c>
      <c r="Y31" s="397">
        <f t="shared" si="4"/>
        <v>3</v>
      </c>
    </row>
    <row r="32" ht="18.6" customHeight="1" spans="1:25">
      <c r="A32" s="482" t="s">
        <v>644</v>
      </c>
      <c r="B32" s="480">
        <v>2010306</v>
      </c>
      <c r="C32" s="407">
        <f t="shared" si="0"/>
        <v>0</v>
      </c>
      <c r="D32" s="407">
        <f t="shared" si="5"/>
        <v>0</v>
      </c>
      <c r="E32" s="483" t="str">
        <f t="shared" si="1"/>
        <v/>
      </c>
      <c r="F32" s="473">
        <f t="shared" si="6"/>
        <v>7</v>
      </c>
      <c r="G32" s="471">
        <v>2010306</v>
      </c>
      <c r="H32" s="397" t="s">
        <v>652</v>
      </c>
      <c r="K32" s="490">
        <f t="shared" si="12"/>
        <v>0</v>
      </c>
      <c r="L32" s="407">
        <f t="shared" si="13"/>
        <v>0</v>
      </c>
      <c r="M32" s="411">
        <f t="shared" si="2"/>
        <v>0</v>
      </c>
      <c r="N32" s="489">
        <v>2050701</v>
      </c>
      <c r="O32" s="489">
        <v>1</v>
      </c>
      <c r="P32" s="397">
        <f>VLOOKUP(N32,B$4:B$1306,1,0)</f>
        <v>2050701</v>
      </c>
      <c r="Q32" s="397">
        <v>2101102</v>
      </c>
      <c r="R32" s="397">
        <v>0</v>
      </c>
      <c r="S32" s="397">
        <f>VLOOKUP(Q32,B$4:B$1306,1,0)</f>
        <v>2101102</v>
      </c>
      <c r="T32" s="397">
        <v>2010306</v>
      </c>
      <c r="U32" s="397">
        <v>0</v>
      </c>
      <c r="V32" s="397">
        <f t="shared" si="3"/>
        <v>2010306</v>
      </c>
      <c r="W32" s="407">
        <f t="shared" si="7"/>
        <v>0</v>
      </c>
      <c r="Y32" s="397">
        <f t="shared" si="4"/>
        <v>1</v>
      </c>
    </row>
    <row r="33" ht="18.6" customHeight="1" spans="1:25">
      <c r="A33" s="482" t="s">
        <v>647</v>
      </c>
      <c r="B33" s="480">
        <v>2010308</v>
      </c>
      <c r="C33" s="407">
        <f t="shared" si="0"/>
        <v>8</v>
      </c>
      <c r="D33" s="407">
        <f t="shared" si="5"/>
        <v>10</v>
      </c>
      <c r="E33" s="483">
        <f t="shared" si="1"/>
        <v>0.25</v>
      </c>
      <c r="F33" s="473">
        <f t="shared" si="6"/>
        <v>7</v>
      </c>
      <c r="G33" s="471">
        <v>2010308</v>
      </c>
      <c r="H33" s="397" t="s">
        <v>654</v>
      </c>
      <c r="I33" s="397">
        <v>8</v>
      </c>
      <c r="K33" s="490">
        <f t="shared" si="12"/>
        <v>10</v>
      </c>
      <c r="L33" s="407">
        <f t="shared" si="13"/>
        <v>0</v>
      </c>
      <c r="M33" s="411">
        <f t="shared" si="2"/>
        <v>0</v>
      </c>
      <c r="N33" s="489">
        <v>2050202</v>
      </c>
      <c r="O33" s="489">
        <v>4</v>
      </c>
      <c r="P33" s="397">
        <f>VLOOKUP(N33,B$4:B$1306,1,0)</f>
        <v>2050202</v>
      </c>
      <c r="Q33" s="397">
        <v>2101103</v>
      </c>
      <c r="R33" s="397">
        <v>23</v>
      </c>
      <c r="S33" s="397">
        <f>VLOOKUP(Q33,B$4:B$1306,1,0)</f>
        <v>2101103</v>
      </c>
      <c r="T33" s="397">
        <v>2010308</v>
      </c>
      <c r="U33" s="397">
        <v>0</v>
      </c>
      <c r="V33" s="397">
        <f t="shared" si="3"/>
        <v>2010308</v>
      </c>
      <c r="W33" s="407">
        <f t="shared" si="7"/>
        <v>0</v>
      </c>
      <c r="Y33" s="397">
        <f t="shared" si="4"/>
        <v>4</v>
      </c>
    </row>
    <row r="34" ht="18.6" customHeight="1" spans="1:25">
      <c r="A34" s="482" t="s">
        <v>650</v>
      </c>
      <c r="B34" s="480">
        <v>2010309</v>
      </c>
      <c r="C34" s="407">
        <f t="shared" si="0"/>
        <v>0</v>
      </c>
      <c r="D34" s="407">
        <f t="shared" si="5"/>
        <v>0</v>
      </c>
      <c r="E34" s="483" t="str">
        <f t="shared" si="1"/>
        <v/>
      </c>
      <c r="F34" s="473">
        <f t="shared" si="6"/>
        <v>7</v>
      </c>
      <c r="G34" s="471">
        <v>2010309</v>
      </c>
      <c r="H34" s="397" t="s">
        <v>656</v>
      </c>
      <c r="K34" s="490">
        <f t="shared" si="12"/>
        <v>0</v>
      </c>
      <c r="L34" s="407">
        <f t="shared" si="13"/>
        <v>0</v>
      </c>
      <c r="M34" s="411">
        <f t="shared" si="2"/>
        <v>0</v>
      </c>
      <c r="N34" s="489">
        <v>2050202</v>
      </c>
      <c r="O34" s="489">
        <v>1</v>
      </c>
      <c r="P34" s="397">
        <f>VLOOKUP(N34,B$4:B$1306,1,0)</f>
        <v>2050202</v>
      </c>
      <c r="Q34" s="397">
        <v>2200101</v>
      </c>
      <c r="R34" s="397">
        <v>863</v>
      </c>
      <c r="S34" s="397">
        <f>VLOOKUP(Q34,B$4:B$1306,1,0)</f>
        <v>2200101</v>
      </c>
      <c r="T34" s="397">
        <v>2010309</v>
      </c>
      <c r="U34" s="397">
        <v>0</v>
      </c>
      <c r="V34" s="397">
        <f t="shared" si="3"/>
        <v>2010309</v>
      </c>
      <c r="W34" s="407">
        <f t="shared" si="7"/>
        <v>0</v>
      </c>
      <c r="Y34" s="397">
        <f t="shared" si="4"/>
        <v>1</v>
      </c>
    </row>
    <row r="35" ht="18.6" customHeight="1" spans="1:25">
      <c r="A35" s="482" t="s">
        <v>614</v>
      </c>
      <c r="B35" s="480">
        <v>2010350</v>
      </c>
      <c r="C35" s="407">
        <f t="shared" si="0"/>
        <v>291</v>
      </c>
      <c r="D35" s="407">
        <f t="shared" si="5"/>
        <v>254</v>
      </c>
      <c r="E35" s="483">
        <f t="shared" si="1"/>
        <v>-0.127147766323024</v>
      </c>
      <c r="F35" s="473">
        <f t="shared" si="6"/>
        <v>7</v>
      </c>
      <c r="G35" s="471">
        <v>2010350</v>
      </c>
      <c r="H35" s="397" t="s">
        <v>622</v>
      </c>
      <c r="I35" s="397">
        <v>291</v>
      </c>
      <c r="K35" s="490">
        <f t="shared" si="12"/>
        <v>0</v>
      </c>
      <c r="L35" s="407">
        <f t="shared" si="13"/>
        <v>254</v>
      </c>
      <c r="M35" s="411">
        <f t="shared" si="2"/>
        <v>0</v>
      </c>
      <c r="N35" s="489">
        <v>2050203</v>
      </c>
      <c r="O35" s="489">
        <v>3</v>
      </c>
      <c r="P35" s="397">
        <f>VLOOKUP(N35,B$4:B$1306,1,0)</f>
        <v>2050203</v>
      </c>
      <c r="Q35" s="397">
        <v>2210201</v>
      </c>
      <c r="R35" s="397">
        <v>44</v>
      </c>
      <c r="S35" s="397">
        <f>VLOOKUP(Q35,B$4:B$1306,1,0)</f>
        <v>2210201</v>
      </c>
      <c r="T35" s="397">
        <v>2010350</v>
      </c>
      <c r="U35" s="397">
        <v>0</v>
      </c>
      <c r="V35" s="397">
        <f t="shared" si="3"/>
        <v>2010350</v>
      </c>
      <c r="W35" s="407">
        <f t="shared" si="7"/>
        <v>0</v>
      </c>
      <c r="Y35" s="397">
        <f t="shared" si="4"/>
        <v>3</v>
      </c>
    </row>
    <row r="36" ht="28.8" customHeight="1" spans="1:25">
      <c r="A36" s="482" t="s">
        <v>655</v>
      </c>
      <c r="B36" s="484">
        <v>2010399</v>
      </c>
      <c r="C36" s="407">
        <f t="shared" si="0"/>
        <v>503</v>
      </c>
      <c r="D36" s="407">
        <f t="shared" si="5"/>
        <v>1905</v>
      </c>
      <c r="E36" s="483">
        <f t="shared" si="1"/>
        <v>2.78727634194831</v>
      </c>
      <c r="F36" s="473">
        <f t="shared" si="6"/>
        <v>7</v>
      </c>
      <c r="G36" s="471">
        <v>2010399</v>
      </c>
      <c r="H36" s="397" t="s">
        <v>660</v>
      </c>
      <c r="I36" s="397">
        <v>503</v>
      </c>
      <c r="K36" s="490">
        <f t="shared" si="12"/>
        <v>1830</v>
      </c>
      <c r="L36" s="407">
        <f t="shared" si="13"/>
        <v>0</v>
      </c>
      <c r="M36" s="411">
        <f t="shared" si="2"/>
        <v>75</v>
      </c>
      <c r="N36" s="489">
        <v>2050203</v>
      </c>
      <c r="O36" s="489">
        <v>1</v>
      </c>
      <c r="P36" s="397">
        <f>VLOOKUP(N36,B$4:B$1306,1,0)</f>
        <v>2050203</v>
      </c>
      <c r="Q36" s="397">
        <v>2080502</v>
      </c>
      <c r="R36" s="397">
        <v>3</v>
      </c>
      <c r="S36" s="397">
        <f>VLOOKUP(Q36,B$4:B$1306,1,0)</f>
        <v>2080502</v>
      </c>
      <c r="T36" s="397">
        <v>2010399</v>
      </c>
      <c r="U36" s="397">
        <v>75</v>
      </c>
      <c r="V36" s="397">
        <f t="shared" si="3"/>
        <v>2010399</v>
      </c>
      <c r="W36" s="407">
        <f t="shared" si="7"/>
        <v>0</v>
      </c>
      <c r="Y36" s="397">
        <f t="shared" si="4"/>
        <v>1</v>
      </c>
    </row>
    <row r="37" ht="18.6" customHeight="1" spans="1:25">
      <c r="A37" s="482" t="s">
        <v>657</v>
      </c>
      <c r="B37" s="480">
        <v>20104</v>
      </c>
      <c r="C37" s="407">
        <f t="shared" si="0"/>
        <v>877</v>
      </c>
      <c r="D37" s="407">
        <f t="shared" si="5"/>
        <v>594</v>
      </c>
      <c r="E37" s="483">
        <f t="shared" si="1"/>
        <v>-0.322690992018244</v>
      </c>
      <c r="F37" s="473">
        <f t="shared" si="6"/>
        <v>5</v>
      </c>
      <c r="G37" s="471">
        <v>20104</v>
      </c>
      <c r="H37" s="397" t="s">
        <v>661</v>
      </c>
      <c r="I37" s="397">
        <v>877</v>
      </c>
      <c r="J37" s="488"/>
      <c r="K37" s="486">
        <f>SUMIFS(K:K,$B:$B,"&gt;"&amp;$B37*100,$B:$B,"&lt;"&amp;$B37*100+100)</f>
        <v>123</v>
      </c>
      <c r="L37" s="411">
        <f>SUMIFS(L:L,$B:$B,"&gt;"&amp;$B37*100,$B:$B,"&lt;"&amp;$B37*100+100)</f>
        <v>471</v>
      </c>
      <c r="M37" s="411">
        <f t="shared" si="2"/>
        <v>0</v>
      </c>
      <c r="N37" s="489">
        <v>2050202</v>
      </c>
      <c r="O37" s="489">
        <v>3</v>
      </c>
      <c r="P37" s="397">
        <f>VLOOKUP(N37,B$4:B$1306,1,0)</f>
        <v>2050202</v>
      </c>
      <c r="Q37" s="397">
        <v>2080505</v>
      </c>
      <c r="R37" s="397">
        <v>11</v>
      </c>
      <c r="S37" s="397">
        <f>VLOOKUP(Q37,B$4:B$1306,1,0)</f>
        <v>2080505</v>
      </c>
      <c r="T37" s="397">
        <v>20104</v>
      </c>
      <c r="U37" s="397">
        <v>0</v>
      </c>
      <c r="V37" s="397">
        <f t="shared" si="3"/>
        <v>20104</v>
      </c>
      <c r="W37" s="407">
        <f t="shared" si="7"/>
        <v>0</v>
      </c>
      <c r="Y37" s="397">
        <f t="shared" si="4"/>
        <v>3</v>
      </c>
    </row>
    <row r="38" ht="18.6" customHeight="1" spans="1:25">
      <c r="A38" s="482" t="s">
        <v>587</v>
      </c>
      <c r="B38" s="480">
        <v>2010401</v>
      </c>
      <c r="C38" s="407">
        <f t="shared" si="0"/>
        <v>469</v>
      </c>
      <c r="D38" s="407">
        <f t="shared" si="5"/>
        <v>436</v>
      </c>
      <c r="E38" s="483">
        <f t="shared" si="1"/>
        <v>-0.070362473347548</v>
      </c>
      <c r="F38" s="473">
        <f t="shared" si="6"/>
        <v>7</v>
      </c>
      <c r="G38" s="471">
        <v>2010401</v>
      </c>
      <c r="H38" s="397" t="s">
        <v>595</v>
      </c>
      <c r="I38" s="397">
        <v>469</v>
      </c>
      <c r="K38" s="490">
        <f t="shared" ref="K38:K47" si="14">SUMIF(N:N,$B38,O:O)</f>
        <v>0</v>
      </c>
      <c r="L38" s="407">
        <f t="shared" ref="L38:L47" si="15">SUMIF(Q:Q,$B38,R:R)</f>
        <v>436</v>
      </c>
      <c r="M38" s="411">
        <f t="shared" si="2"/>
        <v>0</v>
      </c>
      <c r="N38" s="489">
        <v>2050701</v>
      </c>
      <c r="O38" s="489">
        <v>1</v>
      </c>
      <c r="P38" s="397">
        <f>VLOOKUP(N38,B$4:B$1306,1,0)</f>
        <v>2050701</v>
      </c>
      <c r="Q38" s="397">
        <v>2080506</v>
      </c>
      <c r="R38" s="397">
        <v>6</v>
      </c>
      <c r="S38" s="397">
        <f>VLOOKUP(Q38,B$4:B$1306,1,0)</f>
        <v>2080506</v>
      </c>
      <c r="T38" s="397">
        <v>2010401</v>
      </c>
      <c r="U38" s="397">
        <v>0</v>
      </c>
      <c r="V38" s="397">
        <f t="shared" si="3"/>
        <v>2010401</v>
      </c>
      <c r="W38" s="407">
        <f t="shared" si="7"/>
        <v>0</v>
      </c>
      <c r="Y38" s="397">
        <f t="shared" si="4"/>
        <v>1</v>
      </c>
    </row>
    <row r="39" ht="18.6" customHeight="1" spans="1:25">
      <c r="A39" s="482" t="s">
        <v>590</v>
      </c>
      <c r="B39" s="480">
        <v>2010402</v>
      </c>
      <c r="C39" s="407">
        <f t="shared" si="0"/>
        <v>0</v>
      </c>
      <c r="D39" s="407">
        <f t="shared" si="5"/>
        <v>0</v>
      </c>
      <c r="E39" s="483" t="str">
        <f t="shared" si="1"/>
        <v/>
      </c>
      <c r="F39" s="473">
        <f t="shared" si="6"/>
        <v>7</v>
      </c>
      <c r="G39" s="471">
        <v>2010402</v>
      </c>
      <c r="H39" s="397" t="s">
        <v>598</v>
      </c>
      <c r="K39" s="490">
        <f t="shared" si="14"/>
        <v>0</v>
      </c>
      <c r="L39" s="407">
        <f t="shared" si="15"/>
        <v>0</v>
      </c>
      <c r="M39" s="411">
        <f t="shared" si="2"/>
        <v>0</v>
      </c>
      <c r="N39" s="489">
        <v>2050203</v>
      </c>
      <c r="O39" s="489">
        <v>1</v>
      </c>
      <c r="P39" s="397">
        <f>VLOOKUP(N39,B$4:B$1306,1,0)</f>
        <v>2050203</v>
      </c>
      <c r="Q39" s="397">
        <v>2101101</v>
      </c>
      <c r="R39" s="397">
        <v>0</v>
      </c>
      <c r="S39" s="397">
        <f>VLOOKUP(Q39,B$4:B$1306,1,0)</f>
        <v>2101101</v>
      </c>
      <c r="T39" s="397">
        <v>2010402</v>
      </c>
      <c r="U39" s="397">
        <v>0</v>
      </c>
      <c r="V39" s="397">
        <f t="shared" si="3"/>
        <v>2010402</v>
      </c>
      <c r="W39" s="407">
        <f t="shared" si="7"/>
        <v>0</v>
      </c>
      <c r="Y39" s="397">
        <f t="shared" si="4"/>
        <v>1</v>
      </c>
    </row>
    <row r="40" ht="18.6" customHeight="1" spans="1:25">
      <c r="A40" s="482" t="s">
        <v>593</v>
      </c>
      <c r="B40" s="480">
        <v>2010403</v>
      </c>
      <c r="C40" s="407">
        <f t="shared" si="0"/>
        <v>0</v>
      </c>
      <c r="D40" s="407">
        <f t="shared" si="5"/>
        <v>0</v>
      </c>
      <c r="E40" s="483" t="str">
        <f t="shared" si="1"/>
        <v/>
      </c>
      <c r="F40" s="473">
        <f t="shared" si="6"/>
        <v>7</v>
      </c>
      <c r="G40" s="471">
        <v>2010403</v>
      </c>
      <c r="H40" s="397" t="s">
        <v>601</v>
      </c>
      <c r="K40" s="490">
        <f t="shared" si="14"/>
        <v>0</v>
      </c>
      <c r="L40" s="407">
        <f t="shared" si="15"/>
        <v>0</v>
      </c>
      <c r="M40" s="411">
        <f t="shared" si="2"/>
        <v>0</v>
      </c>
      <c r="N40" s="489">
        <v>2050203</v>
      </c>
      <c r="O40" s="489">
        <v>1</v>
      </c>
      <c r="P40" s="397">
        <f>VLOOKUP(N40,B$4:B$1306,1,0)</f>
        <v>2050203</v>
      </c>
      <c r="Q40" s="397">
        <v>2101102</v>
      </c>
      <c r="R40" s="397">
        <v>7</v>
      </c>
      <c r="S40" s="397">
        <f>VLOOKUP(Q40,B$4:B$1306,1,0)</f>
        <v>2101102</v>
      </c>
      <c r="T40" s="397">
        <v>2010403</v>
      </c>
      <c r="U40" s="397">
        <v>0</v>
      </c>
      <c r="V40" s="397">
        <f t="shared" si="3"/>
        <v>2010403</v>
      </c>
      <c r="W40" s="407">
        <f t="shared" si="7"/>
        <v>0</v>
      </c>
      <c r="Y40" s="397">
        <f t="shared" si="4"/>
        <v>1</v>
      </c>
    </row>
    <row r="41" ht="18.6" customHeight="1" spans="1:25">
      <c r="A41" s="482" t="s">
        <v>662</v>
      </c>
      <c r="B41" s="480">
        <v>2010404</v>
      </c>
      <c r="C41" s="407">
        <f t="shared" si="0"/>
        <v>0</v>
      </c>
      <c r="D41" s="407">
        <f t="shared" si="5"/>
        <v>0</v>
      </c>
      <c r="E41" s="483" t="str">
        <f t="shared" si="1"/>
        <v/>
      </c>
      <c r="F41" s="473">
        <f t="shared" si="6"/>
        <v>7</v>
      </c>
      <c r="G41" s="471">
        <v>2010404</v>
      </c>
      <c r="H41" s="397" t="s">
        <v>667</v>
      </c>
      <c r="K41" s="490">
        <f t="shared" si="14"/>
        <v>0</v>
      </c>
      <c r="L41" s="407">
        <f t="shared" si="15"/>
        <v>0</v>
      </c>
      <c r="M41" s="411">
        <f t="shared" si="2"/>
        <v>0</v>
      </c>
      <c r="N41" s="489">
        <v>2050202</v>
      </c>
      <c r="O41" s="489">
        <v>3</v>
      </c>
      <c r="P41" s="397">
        <f>VLOOKUP(N41,B$4:B$1306,1,0)</f>
        <v>2050202</v>
      </c>
      <c r="Q41" s="397">
        <v>2101103</v>
      </c>
      <c r="R41" s="397">
        <v>4</v>
      </c>
      <c r="S41" s="397">
        <f>VLOOKUP(Q41,B$4:B$1306,1,0)</f>
        <v>2101103</v>
      </c>
      <c r="T41" s="397">
        <v>2010404</v>
      </c>
      <c r="U41" s="397">
        <v>0</v>
      </c>
      <c r="V41" s="397">
        <f t="shared" si="3"/>
        <v>2010404</v>
      </c>
      <c r="W41" s="407">
        <f t="shared" si="7"/>
        <v>0</v>
      </c>
      <c r="Y41" s="397">
        <f t="shared" si="4"/>
        <v>3</v>
      </c>
    </row>
    <row r="42" ht="18.6" customHeight="1" spans="1:25">
      <c r="A42" s="482" t="s">
        <v>663</v>
      </c>
      <c r="B42" s="480">
        <v>2010405</v>
      </c>
      <c r="C42" s="407">
        <f t="shared" si="0"/>
        <v>0</v>
      </c>
      <c r="D42" s="407">
        <f t="shared" si="5"/>
        <v>0</v>
      </c>
      <c r="E42" s="483" t="str">
        <f t="shared" si="1"/>
        <v/>
      </c>
      <c r="F42" s="473">
        <f t="shared" si="6"/>
        <v>7</v>
      </c>
      <c r="G42" s="471">
        <v>2010405</v>
      </c>
      <c r="H42" s="397" t="s">
        <v>670</v>
      </c>
      <c r="K42" s="490">
        <f t="shared" si="14"/>
        <v>0</v>
      </c>
      <c r="L42" s="407">
        <f t="shared" si="15"/>
        <v>0</v>
      </c>
      <c r="M42" s="411">
        <f t="shared" si="2"/>
        <v>0</v>
      </c>
      <c r="N42" s="489">
        <v>2050202</v>
      </c>
      <c r="O42" s="489">
        <v>1</v>
      </c>
      <c r="P42" s="397">
        <f>VLOOKUP(N42,B$4:B$1306,1,0)</f>
        <v>2050202</v>
      </c>
      <c r="Q42" s="397">
        <v>2200150</v>
      </c>
      <c r="R42" s="397">
        <v>115</v>
      </c>
      <c r="S42" s="397">
        <f>VLOOKUP(Q42,B$4:B$1306,1,0)</f>
        <v>2200150</v>
      </c>
      <c r="T42" s="397">
        <v>2010405</v>
      </c>
      <c r="U42" s="397">
        <v>0</v>
      </c>
      <c r="V42" s="397">
        <f t="shared" si="3"/>
        <v>2010405</v>
      </c>
      <c r="W42" s="407">
        <f t="shared" si="7"/>
        <v>0</v>
      </c>
      <c r="Y42" s="397">
        <f t="shared" si="4"/>
        <v>1</v>
      </c>
    </row>
    <row r="43" ht="18.6" customHeight="1" spans="1:25">
      <c r="A43" s="482" t="s">
        <v>665</v>
      </c>
      <c r="B43" s="480">
        <v>2010406</v>
      </c>
      <c r="C43" s="407">
        <f t="shared" si="0"/>
        <v>0</v>
      </c>
      <c r="D43" s="407">
        <f t="shared" si="5"/>
        <v>0</v>
      </c>
      <c r="E43" s="483" t="str">
        <f t="shared" si="1"/>
        <v/>
      </c>
      <c r="F43" s="473">
        <f t="shared" si="6"/>
        <v>7</v>
      </c>
      <c r="G43" s="471">
        <v>2010406</v>
      </c>
      <c r="H43" s="397" t="s">
        <v>673</v>
      </c>
      <c r="K43" s="490">
        <f t="shared" si="14"/>
        <v>0</v>
      </c>
      <c r="L43" s="407">
        <f t="shared" si="15"/>
        <v>0</v>
      </c>
      <c r="M43" s="411">
        <f t="shared" si="2"/>
        <v>0</v>
      </c>
      <c r="N43" s="489">
        <v>2050701</v>
      </c>
      <c r="O43" s="489">
        <v>1</v>
      </c>
      <c r="P43" s="397">
        <f>VLOOKUP(N43,B$4:B$1306,1,0)</f>
        <v>2050701</v>
      </c>
      <c r="Q43" s="397">
        <v>2210201</v>
      </c>
      <c r="R43" s="397">
        <v>8</v>
      </c>
      <c r="S43" s="397">
        <f>VLOOKUP(Q43,B$4:B$1306,1,0)</f>
        <v>2210201</v>
      </c>
      <c r="T43" s="397">
        <v>2010406</v>
      </c>
      <c r="U43" s="397">
        <v>0</v>
      </c>
      <c r="V43" s="397">
        <f t="shared" si="3"/>
        <v>2010406</v>
      </c>
      <c r="W43" s="407">
        <f t="shared" si="7"/>
        <v>0</v>
      </c>
      <c r="Y43" s="397">
        <f t="shared" si="4"/>
        <v>1</v>
      </c>
    </row>
    <row r="44" ht="18.6" customHeight="1" spans="1:25">
      <c r="A44" s="482" t="s">
        <v>668</v>
      </c>
      <c r="B44" s="480">
        <v>2010407</v>
      </c>
      <c r="C44" s="407">
        <f t="shared" si="0"/>
        <v>0</v>
      </c>
      <c r="D44" s="407">
        <f t="shared" si="5"/>
        <v>0</v>
      </c>
      <c r="E44" s="483" t="str">
        <f t="shared" si="1"/>
        <v/>
      </c>
      <c r="F44" s="473">
        <f t="shared" si="6"/>
        <v>7</v>
      </c>
      <c r="G44" s="471">
        <v>2010407</v>
      </c>
      <c r="H44" s="397" t="s">
        <v>676</v>
      </c>
      <c r="K44" s="490">
        <f t="shared" si="14"/>
        <v>0</v>
      </c>
      <c r="L44" s="407">
        <f t="shared" si="15"/>
        <v>0</v>
      </c>
      <c r="M44" s="411">
        <f t="shared" si="2"/>
        <v>0</v>
      </c>
      <c r="N44" s="489">
        <v>2050203</v>
      </c>
      <c r="O44" s="489">
        <v>2</v>
      </c>
      <c r="P44" s="397">
        <f>VLOOKUP(N44,B$4:B$1306,1,0)</f>
        <v>2050203</v>
      </c>
      <c r="Q44" s="397">
        <v>2080502</v>
      </c>
      <c r="R44" s="397">
        <v>3</v>
      </c>
      <c r="S44" s="397">
        <f>VLOOKUP(Q44,B$4:B$1306,1,0)</f>
        <v>2080502</v>
      </c>
      <c r="T44" s="397">
        <v>2010407</v>
      </c>
      <c r="U44" s="397">
        <v>0</v>
      </c>
      <c r="V44" s="397">
        <f t="shared" si="3"/>
        <v>2010407</v>
      </c>
      <c r="W44" s="407">
        <f t="shared" si="7"/>
        <v>0</v>
      </c>
      <c r="Y44" s="397">
        <f t="shared" si="4"/>
        <v>2</v>
      </c>
    </row>
    <row r="45" ht="18.6" customHeight="1" spans="1:25">
      <c r="A45" s="482" t="s">
        <v>671</v>
      </c>
      <c r="B45" s="480">
        <v>2010408</v>
      </c>
      <c r="C45" s="407">
        <f t="shared" si="0"/>
        <v>32</v>
      </c>
      <c r="D45" s="407">
        <f t="shared" si="5"/>
        <v>35</v>
      </c>
      <c r="E45" s="483">
        <f t="shared" si="1"/>
        <v>0.09375</v>
      </c>
      <c r="F45" s="473">
        <f t="shared" si="6"/>
        <v>7</v>
      </c>
      <c r="G45" s="471">
        <v>2010408</v>
      </c>
      <c r="H45" s="397" t="s">
        <v>678</v>
      </c>
      <c r="I45" s="397">
        <v>32</v>
      </c>
      <c r="K45" s="490">
        <f t="shared" si="14"/>
        <v>0</v>
      </c>
      <c r="L45" s="407">
        <f t="shared" si="15"/>
        <v>35</v>
      </c>
      <c r="M45" s="411">
        <f t="shared" si="2"/>
        <v>0</v>
      </c>
      <c r="N45" s="489">
        <v>2050203</v>
      </c>
      <c r="O45" s="489">
        <v>1</v>
      </c>
      <c r="P45" s="397">
        <f>VLOOKUP(N45,B$4:B$1306,1,0)</f>
        <v>2050203</v>
      </c>
      <c r="Q45" s="397">
        <v>2080505</v>
      </c>
      <c r="R45" s="397">
        <v>9</v>
      </c>
      <c r="S45" s="397">
        <f>VLOOKUP(Q45,B$4:B$1306,1,0)</f>
        <v>2080505</v>
      </c>
      <c r="T45" s="397">
        <v>2010408</v>
      </c>
      <c r="U45" s="397">
        <v>0</v>
      </c>
      <c r="V45" s="397">
        <f t="shared" si="3"/>
        <v>2010408</v>
      </c>
      <c r="W45" s="407">
        <f t="shared" si="7"/>
        <v>0</v>
      </c>
      <c r="Y45" s="397">
        <f t="shared" si="4"/>
        <v>1</v>
      </c>
    </row>
    <row r="46" ht="18.6" customHeight="1" spans="1:25">
      <c r="A46" s="482" t="s">
        <v>614</v>
      </c>
      <c r="B46" s="480">
        <v>2010450</v>
      </c>
      <c r="C46" s="407">
        <f t="shared" si="0"/>
        <v>19</v>
      </c>
      <c r="D46" s="407">
        <f t="shared" si="5"/>
        <v>0</v>
      </c>
      <c r="E46" s="483">
        <f t="shared" si="1"/>
        <v>-1</v>
      </c>
      <c r="F46" s="473">
        <f t="shared" si="6"/>
        <v>7</v>
      </c>
      <c r="G46" s="471">
        <v>2010450</v>
      </c>
      <c r="H46" s="397" t="s">
        <v>622</v>
      </c>
      <c r="I46" s="397">
        <v>19</v>
      </c>
      <c r="K46" s="490">
        <f t="shared" si="14"/>
        <v>0</v>
      </c>
      <c r="L46" s="407">
        <f t="shared" si="15"/>
        <v>0</v>
      </c>
      <c r="M46" s="411">
        <f t="shared" si="2"/>
        <v>0</v>
      </c>
      <c r="N46" s="489">
        <v>2050701</v>
      </c>
      <c r="O46" s="489">
        <v>1</v>
      </c>
      <c r="P46" s="397">
        <f>VLOOKUP(N46,B$4:B$1306,1,0)</f>
        <v>2050701</v>
      </c>
      <c r="Q46" s="397">
        <v>2080506</v>
      </c>
      <c r="R46" s="397">
        <v>4</v>
      </c>
      <c r="S46" s="397">
        <f>VLOOKUP(Q46,B$4:B$1306,1,0)</f>
        <v>2080506</v>
      </c>
      <c r="T46" s="397">
        <v>2010450</v>
      </c>
      <c r="U46" s="397">
        <v>0</v>
      </c>
      <c r="V46" s="397">
        <f t="shared" si="3"/>
        <v>2010450</v>
      </c>
      <c r="W46" s="407">
        <f t="shared" si="7"/>
        <v>0</v>
      </c>
      <c r="Y46" s="397">
        <f t="shared" si="4"/>
        <v>1</v>
      </c>
    </row>
    <row r="47" ht="18.6" customHeight="1" spans="1:25">
      <c r="A47" s="482" t="s">
        <v>679</v>
      </c>
      <c r="B47" s="480">
        <v>2010499</v>
      </c>
      <c r="C47" s="407">
        <f t="shared" si="0"/>
        <v>357</v>
      </c>
      <c r="D47" s="407">
        <f t="shared" si="5"/>
        <v>123</v>
      </c>
      <c r="E47" s="483">
        <f t="shared" si="1"/>
        <v>-0.65546218487395</v>
      </c>
      <c r="F47" s="473">
        <f t="shared" si="6"/>
        <v>7</v>
      </c>
      <c r="G47" s="471">
        <v>2010499</v>
      </c>
      <c r="H47" s="397" t="s">
        <v>682</v>
      </c>
      <c r="I47" s="397">
        <v>357</v>
      </c>
      <c r="K47" s="490">
        <f t="shared" si="14"/>
        <v>123</v>
      </c>
      <c r="L47" s="407">
        <f t="shared" si="15"/>
        <v>0</v>
      </c>
      <c r="M47" s="411">
        <f t="shared" si="2"/>
        <v>0</v>
      </c>
      <c r="N47" s="489">
        <v>2050202</v>
      </c>
      <c r="O47" s="489">
        <v>2</v>
      </c>
      <c r="P47" s="397">
        <f>VLOOKUP(N47,B$4:B$1306,1,0)</f>
        <v>2050202</v>
      </c>
      <c r="Q47" s="397">
        <v>2101101</v>
      </c>
      <c r="R47" s="397">
        <v>0</v>
      </c>
      <c r="S47" s="397">
        <f>VLOOKUP(Q47,B$4:B$1306,1,0)</f>
        <v>2101101</v>
      </c>
      <c r="T47" s="397">
        <v>2010499</v>
      </c>
      <c r="U47" s="397">
        <v>0</v>
      </c>
      <c r="V47" s="397">
        <f t="shared" si="3"/>
        <v>2010499</v>
      </c>
      <c r="W47" s="407">
        <f t="shared" si="7"/>
        <v>0</v>
      </c>
      <c r="Y47" s="397">
        <f t="shared" si="4"/>
        <v>2</v>
      </c>
    </row>
    <row r="48" ht="18.6" customHeight="1" spans="1:25">
      <c r="A48" s="482" t="s">
        <v>680</v>
      </c>
      <c r="B48" s="480">
        <v>20105</v>
      </c>
      <c r="C48" s="407">
        <f t="shared" si="0"/>
        <v>364</v>
      </c>
      <c r="D48" s="407">
        <f t="shared" si="5"/>
        <v>544</v>
      </c>
      <c r="E48" s="483">
        <f t="shared" si="1"/>
        <v>0.494505494505495</v>
      </c>
      <c r="F48" s="473">
        <f t="shared" si="6"/>
        <v>5</v>
      </c>
      <c r="G48" s="471">
        <v>20105</v>
      </c>
      <c r="H48" s="397" t="s">
        <v>684</v>
      </c>
      <c r="I48" s="397">
        <v>364</v>
      </c>
      <c r="J48" s="488"/>
      <c r="K48" s="486">
        <f>SUMIFS(K:K,$B:$B,"&gt;"&amp;$B48*100,$B:$B,"&lt;"&amp;$B48*100+100)</f>
        <v>227</v>
      </c>
      <c r="L48" s="411">
        <f>SUMIFS(L:L,$B:$B,"&gt;"&amp;$B48*100,$B:$B,"&lt;"&amp;$B48*100+100)</f>
        <v>317</v>
      </c>
      <c r="M48" s="411">
        <f t="shared" si="2"/>
        <v>0</v>
      </c>
      <c r="N48" s="489">
        <v>2050202</v>
      </c>
      <c r="O48" s="489">
        <v>1</v>
      </c>
      <c r="P48" s="397">
        <f>VLOOKUP(N48,B$4:B$1306,1,0)</f>
        <v>2050202</v>
      </c>
      <c r="Q48" s="397">
        <v>2101102</v>
      </c>
      <c r="R48" s="397">
        <v>6</v>
      </c>
      <c r="S48" s="397">
        <f>VLOOKUP(Q48,B$4:B$1306,1,0)</f>
        <v>2101102</v>
      </c>
      <c r="T48" s="397">
        <v>20105</v>
      </c>
      <c r="U48" s="397">
        <v>0</v>
      </c>
      <c r="V48" s="397">
        <f t="shared" si="3"/>
        <v>20105</v>
      </c>
      <c r="W48" s="407">
        <f t="shared" si="7"/>
        <v>0</v>
      </c>
      <c r="Y48" s="397">
        <f t="shared" si="4"/>
        <v>1</v>
      </c>
    </row>
    <row r="49" ht="18.6" customHeight="1" spans="1:25">
      <c r="A49" s="482" t="s">
        <v>587</v>
      </c>
      <c r="B49" s="480">
        <v>2010501</v>
      </c>
      <c r="C49" s="407">
        <f t="shared" si="0"/>
        <v>179</v>
      </c>
      <c r="D49" s="407">
        <f t="shared" si="5"/>
        <v>216</v>
      </c>
      <c r="E49" s="483">
        <f t="shared" si="1"/>
        <v>0.206703910614525</v>
      </c>
      <c r="F49" s="473">
        <f t="shared" si="6"/>
        <v>7</v>
      </c>
      <c r="G49" s="471">
        <v>2010501</v>
      </c>
      <c r="H49" s="397" t="s">
        <v>595</v>
      </c>
      <c r="I49" s="397">
        <v>179</v>
      </c>
      <c r="K49" s="490">
        <f t="shared" ref="K49:K58" si="16">SUMIF(N:N,$B49,O:O)</f>
        <v>0</v>
      </c>
      <c r="L49" s="407">
        <f t="shared" ref="L49:L58" si="17">SUMIF(Q:Q,$B49,R:R)</f>
        <v>216</v>
      </c>
      <c r="M49" s="411">
        <f t="shared" si="2"/>
        <v>0</v>
      </c>
      <c r="N49" s="489">
        <v>2050203</v>
      </c>
      <c r="O49" s="489">
        <v>1</v>
      </c>
      <c r="P49" s="397">
        <f>VLOOKUP(N49,B$4:B$1306,1,0)</f>
        <v>2050203</v>
      </c>
      <c r="Q49" s="397">
        <v>2101103</v>
      </c>
      <c r="R49" s="397">
        <v>3</v>
      </c>
      <c r="S49" s="397">
        <f>VLOOKUP(Q49,B$4:B$1306,1,0)</f>
        <v>2101103</v>
      </c>
      <c r="T49" s="397">
        <v>2010501</v>
      </c>
      <c r="U49" s="397">
        <v>0</v>
      </c>
      <c r="V49" s="397">
        <f t="shared" si="3"/>
        <v>2010501</v>
      </c>
      <c r="W49" s="407">
        <f t="shared" si="7"/>
        <v>0</v>
      </c>
      <c r="Y49" s="397">
        <f t="shared" si="4"/>
        <v>1</v>
      </c>
    </row>
    <row r="50" ht="18.6" customHeight="1" spans="1:25">
      <c r="A50" s="482" t="s">
        <v>590</v>
      </c>
      <c r="B50" s="480">
        <v>2010502</v>
      </c>
      <c r="C50" s="407">
        <f t="shared" si="0"/>
        <v>0</v>
      </c>
      <c r="D50" s="407">
        <f t="shared" si="5"/>
        <v>0</v>
      </c>
      <c r="E50" s="483" t="str">
        <f t="shared" si="1"/>
        <v/>
      </c>
      <c r="F50" s="473">
        <f t="shared" si="6"/>
        <v>7</v>
      </c>
      <c r="G50" s="471">
        <v>2010502</v>
      </c>
      <c r="H50" s="397" t="s">
        <v>598</v>
      </c>
      <c r="K50" s="490">
        <f t="shared" si="16"/>
        <v>0</v>
      </c>
      <c r="L50" s="407">
        <f t="shared" si="17"/>
        <v>0</v>
      </c>
      <c r="M50" s="411">
        <f t="shared" si="2"/>
        <v>0</v>
      </c>
      <c r="N50" s="489">
        <v>2050203</v>
      </c>
      <c r="O50" s="489">
        <v>1</v>
      </c>
      <c r="P50" s="397">
        <f>VLOOKUP(N50,B$4:B$1306,1,0)</f>
        <v>2050203</v>
      </c>
      <c r="Q50" s="397">
        <v>2200150</v>
      </c>
      <c r="R50" s="397">
        <v>91</v>
      </c>
      <c r="S50" s="397">
        <f>VLOOKUP(Q50,B$4:B$1306,1,0)</f>
        <v>2200150</v>
      </c>
      <c r="T50" s="397">
        <v>2010502</v>
      </c>
      <c r="U50" s="397">
        <v>0</v>
      </c>
      <c r="V50" s="397">
        <f t="shared" si="3"/>
        <v>2010502</v>
      </c>
      <c r="W50" s="407">
        <f t="shared" si="7"/>
        <v>0</v>
      </c>
      <c r="Y50" s="397">
        <f t="shared" si="4"/>
        <v>1</v>
      </c>
    </row>
    <row r="51" ht="18.6" customHeight="1" spans="1:25">
      <c r="A51" s="482" t="s">
        <v>593</v>
      </c>
      <c r="B51" s="480">
        <v>2010503</v>
      </c>
      <c r="C51" s="407">
        <f t="shared" si="0"/>
        <v>0</v>
      </c>
      <c r="D51" s="407">
        <f t="shared" si="5"/>
        <v>0</v>
      </c>
      <c r="E51" s="483" t="str">
        <f t="shared" si="1"/>
        <v/>
      </c>
      <c r="F51" s="473">
        <f t="shared" si="6"/>
        <v>7</v>
      </c>
      <c r="G51" s="471">
        <v>2010503</v>
      </c>
      <c r="H51" s="397" t="s">
        <v>601</v>
      </c>
      <c r="K51" s="490">
        <f t="shared" si="16"/>
        <v>0</v>
      </c>
      <c r="L51" s="407">
        <f t="shared" si="17"/>
        <v>0</v>
      </c>
      <c r="M51" s="411">
        <f t="shared" si="2"/>
        <v>0</v>
      </c>
      <c r="N51" s="489">
        <v>2050202</v>
      </c>
      <c r="O51" s="489">
        <v>8</v>
      </c>
      <c r="P51" s="397">
        <f>VLOOKUP(N51,B$4:B$1306,1,0)</f>
        <v>2050202</v>
      </c>
      <c r="Q51" s="397">
        <v>2210201</v>
      </c>
      <c r="R51" s="397">
        <v>7</v>
      </c>
      <c r="S51" s="397">
        <f>VLOOKUP(Q51,B$4:B$1306,1,0)</f>
        <v>2210201</v>
      </c>
      <c r="T51" s="397">
        <v>2010503</v>
      </c>
      <c r="U51" s="397">
        <v>0</v>
      </c>
      <c r="V51" s="397">
        <f t="shared" si="3"/>
        <v>2010503</v>
      </c>
      <c r="W51" s="407">
        <f t="shared" si="7"/>
        <v>0</v>
      </c>
      <c r="Y51" s="397">
        <f t="shared" si="4"/>
        <v>8</v>
      </c>
    </row>
    <row r="52" ht="18.6" customHeight="1" spans="1:25">
      <c r="A52" s="482" t="s">
        <v>685</v>
      </c>
      <c r="B52" s="480">
        <v>2010504</v>
      </c>
      <c r="C52" s="407">
        <f t="shared" si="0"/>
        <v>0</v>
      </c>
      <c r="D52" s="407">
        <f t="shared" si="5"/>
        <v>0</v>
      </c>
      <c r="E52" s="483" t="str">
        <f t="shared" si="1"/>
        <v/>
      </c>
      <c r="F52" s="473">
        <f t="shared" si="6"/>
        <v>7</v>
      </c>
      <c r="G52" s="471">
        <v>2010504</v>
      </c>
      <c r="H52" s="397" t="s">
        <v>688</v>
      </c>
      <c r="K52" s="490">
        <f t="shared" si="16"/>
        <v>0</v>
      </c>
      <c r="L52" s="407">
        <f t="shared" si="17"/>
        <v>0</v>
      </c>
      <c r="M52" s="411">
        <f t="shared" si="2"/>
        <v>0</v>
      </c>
      <c r="N52" s="489">
        <v>2050701</v>
      </c>
      <c r="O52" s="489">
        <v>1</v>
      </c>
      <c r="P52" s="397">
        <f>VLOOKUP(N52,B$4:B$1306,1,0)</f>
        <v>2050701</v>
      </c>
      <c r="Q52" s="397">
        <v>2080505</v>
      </c>
      <c r="R52" s="397">
        <v>24</v>
      </c>
      <c r="S52" s="397">
        <f>VLOOKUP(Q52,B$4:B$1306,1,0)</f>
        <v>2080505</v>
      </c>
      <c r="T52" s="397">
        <v>2010504</v>
      </c>
      <c r="U52" s="397">
        <v>0</v>
      </c>
      <c r="V52" s="397">
        <f t="shared" si="3"/>
        <v>2010504</v>
      </c>
      <c r="W52" s="407">
        <f t="shared" si="7"/>
        <v>0</v>
      </c>
      <c r="Y52" s="397">
        <f t="shared" si="4"/>
        <v>1</v>
      </c>
    </row>
    <row r="53" ht="18.6" customHeight="1" spans="1:25">
      <c r="A53" s="482" t="s">
        <v>686</v>
      </c>
      <c r="B53" s="480">
        <v>2010505</v>
      </c>
      <c r="C53" s="407">
        <f t="shared" si="0"/>
        <v>2</v>
      </c>
      <c r="D53" s="407">
        <f t="shared" si="5"/>
        <v>0</v>
      </c>
      <c r="E53" s="483">
        <f t="shared" si="1"/>
        <v>-1</v>
      </c>
      <c r="F53" s="473">
        <f t="shared" si="6"/>
        <v>7</v>
      </c>
      <c r="G53" s="471">
        <v>2010505</v>
      </c>
      <c r="H53" s="397" t="s">
        <v>691</v>
      </c>
      <c r="I53" s="397">
        <v>2</v>
      </c>
      <c r="K53" s="490">
        <f t="shared" si="16"/>
        <v>0</v>
      </c>
      <c r="L53" s="407">
        <f t="shared" si="17"/>
        <v>0</v>
      </c>
      <c r="M53" s="411">
        <f t="shared" si="2"/>
        <v>0</v>
      </c>
      <c r="N53" s="489">
        <v>2050202</v>
      </c>
      <c r="O53" s="489">
        <v>3</v>
      </c>
      <c r="P53" s="397">
        <f>VLOOKUP(N53,B$4:B$1306,1,0)</f>
        <v>2050202</v>
      </c>
      <c r="Q53" s="397">
        <v>2080506</v>
      </c>
      <c r="R53" s="397">
        <v>12</v>
      </c>
      <c r="S53" s="397">
        <f>VLOOKUP(Q53,B$4:B$1306,1,0)</f>
        <v>2080506</v>
      </c>
      <c r="T53" s="397">
        <v>2010505</v>
      </c>
      <c r="U53" s="397">
        <v>0</v>
      </c>
      <c r="V53" s="397">
        <f t="shared" si="3"/>
        <v>2010505</v>
      </c>
      <c r="W53" s="407">
        <f t="shared" si="7"/>
        <v>0</v>
      </c>
      <c r="Y53" s="397">
        <f t="shared" si="4"/>
        <v>3</v>
      </c>
    </row>
    <row r="54" ht="18.6" customHeight="1" spans="1:25">
      <c r="A54" s="482" t="s">
        <v>689</v>
      </c>
      <c r="B54" s="480">
        <v>2010506</v>
      </c>
      <c r="C54" s="407">
        <f t="shared" si="0"/>
        <v>0</v>
      </c>
      <c r="D54" s="407">
        <f t="shared" si="5"/>
        <v>0</v>
      </c>
      <c r="E54" s="483" t="str">
        <f t="shared" si="1"/>
        <v/>
      </c>
      <c r="F54" s="473">
        <f t="shared" si="6"/>
        <v>7</v>
      </c>
      <c r="G54" s="471">
        <v>2010506</v>
      </c>
      <c r="H54" s="397" t="s">
        <v>694</v>
      </c>
      <c r="K54" s="490">
        <f t="shared" si="16"/>
        <v>0</v>
      </c>
      <c r="L54" s="407">
        <f t="shared" si="17"/>
        <v>0</v>
      </c>
      <c r="M54" s="411">
        <f t="shared" si="2"/>
        <v>0</v>
      </c>
      <c r="N54" s="489">
        <v>2050701</v>
      </c>
      <c r="O54" s="489">
        <v>1</v>
      </c>
      <c r="P54" s="397">
        <f>VLOOKUP(N54,B$4:B$1306,1,0)</f>
        <v>2050701</v>
      </c>
      <c r="Q54" s="397">
        <v>2101101</v>
      </c>
      <c r="R54" s="397">
        <v>0</v>
      </c>
      <c r="S54" s="397">
        <f>VLOOKUP(Q54,B$4:B$1306,1,0)</f>
        <v>2101101</v>
      </c>
      <c r="T54" s="397">
        <v>2010506</v>
      </c>
      <c r="U54" s="397">
        <v>0</v>
      </c>
      <c r="V54" s="397">
        <f t="shared" si="3"/>
        <v>2010506</v>
      </c>
      <c r="W54" s="407">
        <f t="shared" si="7"/>
        <v>0</v>
      </c>
      <c r="Y54" s="397">
        <f t="shared" si="4"/>
        <v>1</v>
      </c>
    </row>
    <row r="55" ht="18.6" customHeight="1" spans="1:25">
      <c r="A55" s="482" t="s">
        <v>692</v>
      </c>
      <c r="B55" s="480">
        <v>2010507</v>
      </c>
      <c r="C55" s="407">
        <f t="shared" si="0"/>
        <v>68</v>
      </c>
      <c r="D55" s="407">
        <f t="shared" si="5"/>
        <v>174</v>
      </c>
      <c r="E55" s="483">
        <f t="shared" si="1"/>
        <v>1.55882352941176</v>
      </c>
      <c r="F55" s="473">
        <f t="shared" si="6"/>
        <v>7</v>
      </c>
      <c r="G55" s="471">
        <v>2010507</v>
      </c>
      <c r="H55" s="397" t="s">
        <v>697</v>
      </c>
      <c r="I55" s="397">
        <v>68</v>
      </c>
      <c r="K55" s="490">
        <f t="shared" si="16"/>
        <v>174</v>
      </c>
      <c r="L55" s="407">
        <f t="shared" si="17"/>
        <v>0</v>
      </c>
      <c r="M55" s="411">
        <f t="shared" si="2"/>
        <v>0</v>
      </c>
      <c r="N55" s="489">
        <v>2050202</v>
      </c>
      <c r="O55" s="489">
        <v>1</v>
      </c>
      <c r="P55" s="397">
        <f>VLOOKUP(N55,B$4:B$1306,1,0)</f>
        <v>2050202</v>
      </c>
      <c r="Q55" s="397">
        <v>2101102</v>
      </c>
      <c r="R55" s="397">
        <v>16</v>
      </c>
      <c r="S55" s="397">
        <f>VLOOKUP(Q55,B$4:B$1306,1,0)</f>
        <v>2101102</v>
      </c>
      <c r="T55" s="397">
        <v>2010507</v>
      </c>
      <c r="U55" s="397">
        <v>0</v>
      </c>
      <c r="V55" s="397">
        <f t="shared" si="3"/>
        <v>2010507</v>
      </c>
      <c r="W55" s="407">
        <f t="shared" si="7"/>
        <v>0</v>
      </c>
      <c r="Y55" s="397">
        <f t="shared" si="4"/>
        <v>1</v>
      </c>
    </row>
    <row r="56" ht="18.6" customHeight="1" spans="1:25">
      <c r="A56" s="482" t="s">
        <v>695</v>
      </c>
      <c r="B56" s="480">
        <v>2010508</v>
      </c>
      <c r="C56" s="407">
        <f t="shared" si="0"/>
        <v>26</v>
      </c>
      <c r="D56" s="407">
        <f t="shared" si="5"/>
        <v>53</v>
      </c>
      <c r="E56" s="483">
        <f t="shared" si="1"/>
        <v>1.03846153846154</v>
      </c>
      <c r="F56" s="473">
        <f t="shared" si="6"/>
        <v>7</v>
      </c>
      <c r="G56" s="471">
        <v>2010508</v>
      </c>
      <c r="H56" s="397" t="s">
        <v>699</v>
      </c>
      <c r="I56" s="397">
        <v>26</v>
      </c>
      <c r="K56" s="490">
        <f t="shared" si="16"/>
        <v>53</v>
      </c>
      <c r="L56" s="407">
        <f t="shared" si="17"/>
        <v>0</v>
      </c>
      <c r="M56" s="411">
        <f t="shared" si="2"/>
        <v>0</v>
      </c>
      <c r="N56" s="489">
        <v>2050202</v>
      </c>
      <c r="O56" s="489">
        <v>1</v>
      </c>
      <c r="P56" s="397">
        <f>VLOOKUP(N56,B$4:B$1306,1,0)</f>
        <v>2050202</v>
      </c>
      <c r="Q56" s="397">
        <v>2101103</v>
      </c>
      <c r="R56" s="397">
        <v>7</v>
      </c>
      <c r="S56" s="397">
        <f>VLOOKUP(Q56,B$4:B$1306,1,0)</f>
        <v>2101103</v>
      </c>
      <c r="T56" s="397">
        <v>2010508</v>
      </c>
      <c r="U56" s="397">
        <v>0</v>
      </c>
      <c r="V56" s="397">
        <f t="shared" si="3"/>
        <v>2010508</v>
      </c>
      <c r="W56" s="407">
        <f t="shared" si="7"/>
        <v>0</v>
      </c>
      <c r="Y56" s="397">
        <f t="shared" si="4"/>
        <v>1</v>
      </c>
    </row>
    <row r="57" ht="18.6" customHeight="1" spans="1:25">
      <c r="A57" s="482" t="s">
        <v>614</v>
      </c>
      <c r="B57" s="480">
        <v>2010550</v>
      </c>
      <c r="C57" s="407">
        <f t="shared" si="0"/>
        <v>0</v>
      </c>
      <c r="D57" s="407">
        <f t="shared" si="5"/>
        <v>101</v>
      </c>
      <c r="E57" s="483" t="str">
        <f t="shared" si="1"/>
        <v/>
      </c>
      <c r="F57" s="473">
        <f t="shared" si="6"/>
        <v>7</v>
      </c>
      <c r="G57" s="471">
        <v>2010550</v>
      </c>
      <c r="H57" s="397" t="s">
        <v>622</v>
      </c>
      <c r="K57" s="490">
        <f t="shared" si="16"/>
        <v>0</v>
      </c>
      <c r="L57" s="407">
        <f t="shared" si="17"/>
        <v>101</v>
      </c>
      <c r="M57" s="411">
        <f t="shared" si="2"/>
        <v>0</v>
      </c>
      <c r="N57" s="489">
        <v>2050203</v>
      </c>
      <c r="O57" s="489">
        <v>1</v>
      </c>
      <c r="P57" s="397">
        <f>VLOOKUP(N57,B$4:B$1306,1,0)</f>
        <v>2050203</v>
      </c>
      <c r="Q57" s="397">
        <v>2200150</v>
      </c>
      <c r="R57" s="397">
        <v>243</v>
      </c>
      <c r="S57" s="397">
        <f>VLOOKUP(Q57,B$4:B$1306,1,0)</f>
        <v>2200150</v>
      </c>
      <c r="T57" s="397">
        <v>2010550</v>
      </c>
      <c r="U57" s="397">
        <v>0</v>
      </c>
      <c r="V57" s="397">
        <f t="shared" si="3"/>
        <v>2010550</v>
      </c>
      <c r="W57" s="407">
        <f t="shared" si="7"/>
        <v>0</v>
      </c>
      <c r="Y57" s="397">
        <f t="shared" si="4"/>
        <v>1</v>
      </c>
    </row>
    <row r="58" ht="18.6" customHeight="1" spans="1:25">
      <c r="A58" s="482" t="s">
        <v>700</v>
      </c>
      <c r="B58" s="480">
        <v>2010599</v>
      </c>
      <c r="C58" s="407">
        <f t="shared" si="0"/>
        <v>89</v>
      </c>
      <c r="D58" s="407">
        <f t="shared" si="5"/>
        <v>0</v>
      </c>
      <c r="E58" s="483">
        <f t="shared" si="1"/>
        <v>-1</v>
      </c>
      <c r="F58" s="473">
        <f t="shared" si="6"/>
        <v>7</v>
      </c>
      <c r="G58" s="471">
        <v>2010599</v>
      </c>
      <c r="H58" s="397" t="s">
        <v>703</v>
      </c>
      <c r="I58" s="397">
        <v>89</v>
      </c>
      <c r="K58" s="490">
        <f t="shared" si="16"/>
        <v>0</v>
      </c>
      <c r="L58" s="407">
        <f t="shared" si="17"/>
        <v>0</v>
      </c>
      <c r="M58" s="411">
        <f t="shared" si="2"/>
        <v>0</v>
      </c>
      <c r="N58" s="489">
        <v>2050202</v>
      </c>
      <c r="O58" s="489">
        <v>4</v>
      </c>
      <c r="P58" s="397">
        <f>VLOOKUP(N58,B$4:B$1306,1,0)</f>
        <v>2050202</v>
      </c>
      <c r="Q58" s="397">
        <v>2210201</v>
      </c>
      <c r="R58" s="397">
        <v>18</v>
      </c>
      <c r="S58" s="397">
        <f>VLOOKUP(Q58,B$4:B$1306,1,0)</f>
        <v>2210201</v>
      </c>
      <c r="T58" s="397">
        <v>2010599</v>
      </c>
      <c r="U58" s="397">
        <v>0</v>
      </c>
      <c r="V58" s="397">
        <f t="shared" si="3"/>
        <v>2010599</v>
      </c>
      <c r="W58" s="407">
        <f t="shared" si="7"/>
        <v>0</v>
      </c>
      <c r="Y58" s="397">
        <f t="shared" si="4"/>
        <v>4</v>
      </c>
    </row>
    <row r="59" ht="18.6" customHeight="1" spans="1:25">
      <c r="A59" s="482" t="s">
        <v>701</v>
      </c>
      <c r="B59" s="480">
        <v>20106</v>
      </c>
      <c r="C59" s="407">
        <f t="shared" si="0"/>
        <v>1658</v>
      </c>
      <c r="D59" s="407">
        <f t="shared" si="5"/>
        <v>1647</v>
      </c>
      <c r="E59" s="483">
        <f t="shared" si="1"/>
        <v>-0.00663449939686367</v>
      </c>
      <c r="F59" s="473">
        <f t="shared" si="6"/>
        <v>5</v>
      </c>
      <c r="G59" s="471">
        <v>20106</v>
      </c>
      <c r="H59" s="397" t="s">
        <v>705</v>
      </c>
      <c r="I59" s="397">
        <v>1658</v>
      </c>
      <c r="J59" s="488"/>
      <c r="K59" s="486">
        <f>SUMIFS(K:K,$B:$B,"&gt;"&amp;$B59*100,$B:$B,"&lt;"&amp;$B59*100+100)</f>
        <v>163</v>
      </c>
      <c r="L59" s="411">
        <f>SUMIFS(L:L,$B:$B,"&gt;"&amp;$B59*100,$B:$B,"&lt;"&amp;$B59*100+100)</f>
        <v>1482</v>
      </c>
      <c r="M59" s="411">
        <f t="shared" si="2"/>
        <v>2</v>
      </c>
      <c r="N59" s="489">
        <v>2050202</v>
      </c>
      <c r="O59" s="489">
        <v>1</v>
      </c>
      <c r="P59" s="397">
        <f>VLOOKUP(N59,B$4:B$1306,1,0)</f>
        <v>2050202</v>
      </c>
      <c r="Q59" s="397">
        <v>2080501</v>
      </c>
      <c r="R59" s="397">
        <v>43</v>
      </c>
      <c r="S59" s="397">
        <f>VLOOKUP(Q59,B$4:B$1306,1,0)</f>
        <v>2080501</v>
      </c>
      <c r="T59" s="397">
        <v>20106</v>
      </c>
      <c r="U59" s="397">
        <v>2</v>
      </c>
      <c r="V59" s="397">
        <f t="shared" si="3"/>
        <v>20106</v>
      </c>
      <c r="W59" s="407">
        <f t="shared" si="7"/>
        <v>0</v>
      </c>
      <c r="Y59" s="397">
        <f t="shared" si="4"/>
        <v>1</v>
      </c>
    </row>
    <row r="60" ht="18.6" customHeight="1" spans="1:25">
      <c r="A60" s="482" t="s">
        <v>587</v>
      </c>
      <c r="B60" s="480">
        <v>2010601</v>
      </c>
      <c r="C60" s="407">
        <f t="shared" si="0"/>
        <v>731</v>
      </c>
      <c r="D60" s="407">
        <f t="shared" si="5"/>
        <v>721</v>
      </c>
      <c r="E60" s="483">
        <f t="shared" si="1"/>
        <v>-0.0136798905608755</v>
      </c>
      <c r="F60" s="473">
        <f t="shared" si="6"/>
        <v>7</v>
      </c>
      <c r="G60" s="471">
        <v>2010601</v>
      </c>
      <c r="H60" s="397" t="s">
        <v>595</v>
      </c>
      <c r="I60" s="397">
        <v>731</v>
      </c>
      <c r="K60" s="490">
        <f t="shared" ref="K60:K69" si="18">SUMIF(N:N,$B60,O:O)</f>
        <v>0</v>
      </c>
      <c r="L60" s="407">
        <f t="shared" ref="L60:L69" si="19">SUMIF(Q:Q,$B60,R:R)</f>
        <v>721</v>
      </c>
      <c r="M60" s="411">
        <f t="shared" si="2"/>
        <v>0</v>
      </c>
      <c r="N60" s="489">
        <v>2050202</v>
      </c>
      <c r="O60" s="489">
        <v>4</v>
      </c>
      <c r="P60" s="397">
        <f>VLOOKUP(N60,B$4:B$1306,1,0)</f>
        <v>2050202</v>
      </c>
      <c r="Q60" s="397">
        <v>2080502</v>
      </c>
      <c r="R60" s="397">
        <v>3</v>
      </c>
      <c r="S60" s="397">
        <f>VLOOKUP(Q60,B$4:B$1306,1,0)</f>
        <v>2080502</v>
      </c>
      <c r="T60" s="397">
        <v>2010601</v>
      </c>
      <c r="U60" s="397">
        <v>0</v>
      </c>
      <c r="V60" s="397">
        <f t="shared" si="3"/>
        <v>2010601</v>
      </c>
      <c r="W60" s="407">
        <f t="shared" si="7"/>
        <v>0</v>
      </c>
      <c r="Y60" s="397">
        <f t="shared" si="4"/>
        <v>4</v>
      </c>
    </row>
    <row r="61" ht="18.6" customHeight="1" spans="1:25">
      <c r="A61" s="482" t="s">
        <v>590</v>
      </c>
      <c r="B61" s="480">
        <v>2010602</v>
      </c>
      <c r="C61" s="407">
        <f t="shared" si="0"/>
        <v>0</v>
      </c>
      <c r="D61" s="407">
        <f t="shared" si="5"/>
        <v>0</v>
      </c>
      <c r="E61" s="483" t="str">
        <f t="shared" si="1"/>
        <v/>
      </c>
      <c r="F61" s="473">
        <f t="shared" si="6"/>
        <v>7</v>
      </c>
      <c r="G61" s="471">
        <v>2010602</v>
      </c>
      <c r="H61" s="397" t="s">
        <v>598</v>
      </c>
      <c r="K61" s="490">
        <f t="shared" si="18"/>
        <v>0</v>
      </c>
      <c r="L61" s="407">
        <f t="shared" si="19"/>
        <v>0</v>
      </c>
      <c r="M61" s="411">
        <f t="shared" si="2"/>
        <v>0</v>
      </c>
      <c r="N61" s="489">
        <v>2050701</v>
      </c>
      <c r="O61" s="489">
        <v>1</v>
      </c>
      <c r="P61" s="397">
        <f>VLOOKUP(N61,B$4:B$1306,1,0)</f>
        <v>2050701</v>
      </c>
      <c r="Q61" s="397">
        <v>2080505</v>
      </c>
      <c r="R61" s="397">
        <v>19</v>
      </c>
      <c r="S61" s="397">
        <f>VLOOKUP(Q61,B$4:B$1306,1,0)</f>
        <v>2080505</v>
      </c>
      <c r="T61" s="397">
        <v>2010602</v>
      </c>
      <c r="U61" s="397">
        <v>0</v>
      </c>
      <c r="V61" s="397">
        <f t="shared" si="3"/>
        <v>2010602</v>
      </c>
      <c r="W61" s="407">
        <f t="shared" si="7"/>
        <v>0</v>
      </c>
      <c r="Y61" s="397">
        <f t="shared" si="4"/>
        <v>1</v>
      </c>
    </row>
    <row r="62" ht="18.6" customHeight="1" spans="1:25">
      <c r="A62" s="482" t="s">
        <v>593</v>
      </c>
      <c r="B62" s="480">
        <v>2010603</v>
      </c>
      <c r="C62" s="407">
        <f t="shared" si="0"/>
        <v>0</v>
      </c>
      <c r="D62" s="407">
        <f t="shared" si="5"/>
        <v>0</v>
      </c>
      <c r="E62" s="483" t="str">
        <f t="shared" si="1"/>
        <v/>
      </c>
      <c r="F62" s="473">
        <f t="shared" si="6"/>
        <v>7</v>
      </c>
      <c r="G62" s="471">
        <v>2010603</v>
      </c>
      <c r="H62" s="397" t="s">
        <v>601</v>
      </c>
      <c r="K62" s="490">
        <f t="shared" si="18"/>
        <v>0</v>
      </c>
      <c r="L62" s="407">
        <f t="shared" si="19"/>
        <v>0</v>
      </c>
      <c r="M62" s="411">
        <f t="shared" si="2"/>
        <v>0</v>
      </c>
      <c r="N62" s="489">
        <v>2050203</v>
      </c>
      <c r="O62" s="489">
        <v>2</v>
      </c>
      <c r="P62" s="397">
        <f>VLOOKUP(N62,B$4:B$1306,1,0)</f>
        <v>2050203</v>
      </c>
      <c r="Q62" s="397">
        <v>2080506</v>
      </c>
      <c r="R62" s="397">
        <v>9</v>
      </c>
      <c r="S62" s="397">
        <f>VLOOKUP(Q62,B$4:B$1306,1,0)</f>
        <v>2080506</v>
      </c>
      <c r="T62" s="397">
        <v>2010603</v>
      </c>
      <c r="U62" s="397">
        <v>0</v>
      </c>
      <c r="V62" s="397">
        <f t="shared" si="3"/>
        <v>2010603</v>
      </c>
      <c r="W62" s="407">
        <f t="shared" si="7"/>
        <v>0</v>
      </c>
      <c r="Y62" s="397">
        <f t="shared" si="4"/>
        <v>2</v>
      </c>
    </row>
    <row r="63" ht="18.6" customHeight="1" spans="1:25">
      <c r="A63" s="482" t="s">
        <v>706</v>
      </c>
      <c r="B63" s="480">
        <v>2010604</v>
      </c>
      <c r="C63" s="407">
        <f t="shared" si="0"/>
        <v>0</v>
      </c>
      <c r="D63" s="407">
        <f t="shared" si="5"/>
        <v>0</v>
      </c>
      <c r="E63" s="483" t="str">
        <f t="shared" si="1"/>
        <v/>
      </c>
      <c r="F63" s="473">
        <f t="shared" si="6"/>
        <v>7</v>
      </c>
      <c r="G63" s="471">
        <v>2010604</v>
      </c>
      <c r="H63" s="397" t="s">
        <v>709</v>
      </c>
      <c r="K63" s="490">
        <f t="shared" si="18"/>
        <v>0</v>
      </c>
      <c r="L63" s="407">
        <f t="shared" si="19"/>
        <v>0</v>
      </c>
      <c r="M63" s="411">
        <f t="shared" si="2"/>
        <v>0</v>
      </c>
      <c r="N63" s="489">
        <v>2050701</v>
      </c>
      <c r="O63" s="489">
        <v>1</v>
      </c>
      <c r="P63" s="397">
        <f>VLOOKUP(N63,B$4:B$1306,1,0)</f>
        <v>2050701</v>
      </c>
      <c r="Q63" s="397">
        <v>2101101</v>
      </c>
      <c r="R63" s="397">
        <v>13</v>
      </c>
      <c r="S63" s="397">
        <f>VLOOKUP(Q63,B$4:B$1306,1,0)</f>
        <v>2101101</v>
      </c>
      <c r="T63" s="397">
        <v>2010604</v>
      </c>
      <c r="U63" s="397">
        <v>0</v>
      </c>
      <c r="V63" s="397">
        <f t="shared" si="3"/>
        <v>2010604</v>
      </c>
      <c r="W63" s="407">
        <f t="shared" si="7"/>
        <v>0</v>
      </c>
      <c r="Y63" s="397">
        <f t="shared" si="4"/>
        <v>1</v>
      </c>
    </row>
    <row r="64" ht="18.6" customHeight="1" spans="1:25">
      <c r="A64" s="482" t="s">
        <v>707</v>
      </c>
      <c r="B64" s="480">
        <v>2010605</v>
      </c>
      <c r="C64" s="407">
        <f t="shared" si="0"/>
        <v>0</v>
      </c>
      <c r="D64" s="407">
        <f t="shared" si="5"/>
        <v>0</v>
      </c>
      <c r="E64" s="483" t="str">
        <f t="shared" si="1"/>
        <v/>
      </c>
      <c r="F64" s="473">
        <f t="shared" si="6"/>
        <v>7</v>
      </c>
      <c r="G64" s="471">
        <v>2010605</v>
      </c>
      <c r="H64" s="397" t="s">
        <v>712</v>
      </c>
      <c r="K64" s="490">
        <f t="shared" si="18"/>
        <v>0</v>
      </c>
      <c r="L64" s="407">
        <f t="shared" si="19"/>
        <v>0</v>
      </c>
      <c r="M64" s="411">
        <f t="shared" si="2"/>
        <v>0</v>
      </c>
      <c r="N64" s="489">
        <v>2050202</v>
      </c>
      <c r="O64" s="489">
        <v>1</v>
      </c>
      <c r="P64" s="397">
        <f>VLOOKUP(N64,B$4:B$1306,1,0)</f>
        <v>2050202</v>
      </c>
      <c r="Q64" s="397">
        <v>2101102</v>
      </c>
      <c r="R64" s="397">
        <v>0</v>
      </c>
      <c r="S64" s="397">
        <f>VLOOKUP(Q64,B$4:B$1306,1,0)</f>
        <v>2101102</v>
      </c>
      <c r="T64" s="397">
        <v>2010605</v>
      </c>
      <c r="U64" s="397">
        <v>0</v>
      </c>
      <c r="V64" s="397">
        <f t="shared" si="3"/>
        <v>2010605</v>
      </c>
      <c r="W64" s="407">
        <f t="shared" si="7"/>
        <v>0</v>
      </c>
      <c r="Y64" s="397">
        <f t="shared" si="4"/>
        <v>1</v>
      </c>
    </row>
    <row r="65" ht="18.6" customHeight="1" spans="1:25">
      <c r="A65" s="482" t="s">
        <v>710</v>
      </c>
      <c r="B65" s="480">
        <v>2010606</v>
      </c>
      <c r="C65" s="407">
        <f t="shared" si="0"/>
        <v>0</v>
      </c>
      <c r="D65" s="407">
        <f t="shared" si="5"/>
        <v>0</v>
      </c>
      <c r="E65" s="483" t="str">
        <f t="shared" si="1"/>
        <v/>
      </c>
      <c r="F65" s="473">
        <f t="shared" si="6"/>
        <v>7</v>
      </c>
      <c r="G65" s="471">
        <v>2010606</v>
      </c>
      <c r="H65" s="397" t="s">
        <v>715</v>
      </c>
      <c r="K65" s="490">
        <f t="shared" si="18"/>
        <v>0</v>
      </c>
      <c r="L65" s="407">
        <f t="shared" si="19"/>
        <v>0</v>
      </c>
      <c r="M65" s="411">
        <f t="shared" si="2"/>
        <v>0</v>
      </c>
      <c r="N65" s="489">
        <v>2050701</v>
      </c>
      <c r="O65" s="489">
        <v>1</v>
      </c>
      <c r="P65" s="397">
        <f>VLOOKUP(N65,B$4:B$1306,1,0)</f>
        <v>2050701</v>
      </c>
      <c r="Q65" s="397">
        <v>2101103</v>
      </c>
      <c r="R65" s="397">
        <v>10</v>
      </c>
      <c r="S65" s="397">
        <f>VLOOKUP(Q65,B$4:B$1306,1,0)</f>
        <v>2101103</v>
      </c>
      <c r="T65" s="397">
        <v>2010606</v>
      </c>
      <c r="U65" s="397">
        <v>0</v>
      </c>
      <c r="V65" s="397">
        <f t="shared" si="3"/>
        <v>2010606</v>
      </c>
      <c r="W65" s="407">
        <f t="shared" si="7"/>
        <v>0</v>
      </c>
      <c r="Y65" s="397">
        <f t="shared" si="4"/>
        <v>1</v>
      </c>
    </row>
    <row r="66" ht="18.6" customHeight="1" spans="1:25">
      <c r="A66" s="482" t="s">
        <v>713</v>
      </c>
      <c r="B66" s="480">
        <v>2010607</v>
      </c>
      <c r="C66" s="407">
        <f t="shared" si="0"/>
        <v>50</v>
      </c>
      <c r="D66" s="407">
        <f t="shared" si="5"/>
        <v>0</v>
      </c>
      <c r="E66" s="483">
        <f t="shared" si="1"/>
        <v>-1</v>
      </c>
      <c r="F66" s="473">
        <f t="shared" si="6"/>
        <v>7</v>
      </c>
      <c r="G66" s="471">
        <v>2010607</v>
      </c>
      <c r="H66" s="397" t="s">
        <v>718</v>
      </c>
      <c r="I66" s="397">
        <v>50</v>
      </c>
      <c r="K66" s="490">
        <f t="shared" si="18"/>
        <v>0</v>
      </c>
      <c r="L66" s="407">
        <f t="shared" si="19"/>
        <v>0</v>
      </c>
      <c r="M66" s="411">
        <f t="shared" si="2"/>
        <v>0</v>
      </c>
      <c r="N66" s="489">
        <v>2050202</v>
      </c>
      <c r="O66" s="489">
        <v>1</v>
      </c>
      <c r="P66" s="397">
        <f>VLOOKUP(N66,B$4:B$1306,1,0)</f>
        <v>2050202</v>
      </c>
      <c r="Q66" s="397">
        <v>2120101</v>
      </c>
      <c r="R66" s="397">
        <v>237</v>
      </c>
      <c r="S66" s="397">
        <f>VLOOKUP(Q66,B$4:B$1306,1,0)</f>
        <v>2120101</v>
      </c>
      <c r="T66" s="397">
        <v>2010607</v>
      </c>
      <c r="U66" s="397">
        <v>0</v>
      </c>
      <c r="V66" s="397">
        <f t="shared" si="3"/>
        <v>2010607</v>
      </c>
      <c r="W66" s="407">
        <f t="shared" si="7"/>
        <v>0</v>
      </c>
      <c r="Y66" s="397">
        <f t="shared" si="4"/>
        <v>1</v>
      </c>
    </row>
    <row r="67" ht="18.6" customHeight="1" spans="1:25">
      <c r="A67" s="482" t="s">
        <v>716</v>
      </c>
      <c r="B67" s="480">
        <v>2010608</v>
      </c>
      <c r="C67" s="407">
        <f t="shared" si="0"/>
        <v>0</v>
      </c>
      <c r="D67" s="407">
        <f t="shared" si="5"/>
        <v>0</v>
      </c>
      <c r="E67" s="483" t="str">
        <f t="shared" si="1"/>
        <v/>
      </c>
      <c r="F67" s="473">
        <f t="shared" si="6"/>
        <v>7</v>
      </c>
      <c r="G67" s="471">
        <v>2010608</v>
      </c>
      <c r="H67" s="397" t="s">
        <v>720</v>
      </c>
      <c r="K67" s="490">
        <f t="shared" si="18"/>
        <v>0</v>
      </c>
      <c r="L67" s="407">
        <f t="shared" si="19"/>
        <v>0</v>
      </c>
      <c r="M67" s="411">
        <f t="shared" si="2"/>
        <v>0</v>
      </c>
      <c r="N67" s="489">
        <v>2050202</v>
      </c>
      <c r="O67" s="489">
        <v>1</v>
      </c>
      <c r="P67" s="397">
        <f>VLOOKUP(N67,B$4:B$1306,1,0)</f>
        <v>2050202</v>
      </c>
      <c r="Q67" s="397">
        <v>2210201</v>
      </c>
      <c r="R67" s="397">
        <v>16</v>
      </c>
      <c r="S67" s="397">
        <f>VLOOKUP(Q67,B$4:B$1306,1,0)</f>
        <v>2210201</v>
      </c>
      <c r="T67" s="397">
        <v>2010608</v>
      </c>
      <c r="U67" s="397">
        <v>0</v>
      </c>
      <c r="V67" s="397">
        <f t="shared" si="3"/>
        <v>2010608</v>
      </c>
      <c r="W67" s="407">
        <f t="shared" si="7"/>
        <v>0</v>
      </c>
      <c r="Y67" s="397">
        <f t="shared" si="4"/>
        <v>1</v>
      </c>
    </row>
    <row r="68" ht="18.6" customHeight="1" spans="1:25">
      <c r="A68" s="482" t="s">
        <v>614</v>
      </c>
      <c r="B68" s="480">
        <v>2010650</v>
      </c>
      <c r="C68" s="407">
        <f t="shared" ref="C68:C131" si="20">_xlfn.IFNA(VLOOKUP(B68,G:I,3,0),)</f>
        <v>826</v>
      </c>
      <c r="D68" s="407">
        <f t="shared" si="5"/>
        <v>761</v>
      </c>
      <c r="E68" s="483">
        <f t="shared" ref="E68:E131" si="21">IF(ISERROR(D68/C68-1),"",D68/C68-1)</f>
        <v>-0.0786924939467313</v>
      </c>
      <c r="F68" s="473">
        <f t="shared" si="6"/>
        <v>7</v>
      </c>
      <c r="G68" s="471">
        <v>2010650</v>
      </c>
      <c r="H68" s="397" t="s">
        <v>622</v>
      </c>
      <c r="I68" s="397">
        <v>826</v>
      </c>
      <c r="K68" s="490">
        <f t="shared" si="18"/>
        <v>0</v>
      </c>
      <c r="L68" s="407">
        <f t="shared" si="19"/>
        <v>761</v>
      </c>
      <c r="M68" s="411">
        <f t="shared" ref="M68:M131" si="22">_xlfn.IFNA(VLOOKUP(B68,T:U,2,0),)</f>
        <v>0</v>
      </c>
      <c r="N68" s="489">
        <v>2050701</v>
      </c>
      <c r="O68" s="489">
        <v>1</v>
      </c>
      <c r="P68" s="397">
        <f>VLOOKUP(N68,B$4:B$1306,1,0)</f>
        <v>2050701</v>
      </c>
      <c r="Q68" s="397">
        <v>2080502</v>
      </c>
      <c r="R68" s="397">
        <v>70</v>
      </c>
      <c r="S68" s="397">
        <f>VLOOKUP(Q68,B$4:B$1306,1,0)</f>
        <v>2080502</v>
      </c>
      <c r="T68" s="397">
        <v>2010650</v>
      </c>
      <c r="U68" s="397">
        <v>0</v>
      </c>
      <c r="V68" s="397">
        <f t="shared" ref="V68:V131" si="23">VLOOKUP(T68,B$4:B$1306,1,0)</f>
        <v>2010650</v>
      </c>
      <c r="W68" s="407">
        <f t="shared" si="7"/>
        <v>0</v>
      </c>
      <c r="Y68" s="397">
        <f t="shared" ref="Y68:Y131" si="24">IF(O68&lt;1,ROUNDUP(O68,0),IF(O68&gt;10,ROUNDDOWN(O68,0),ROUND(O68,0)))</f>
        <v>1</v>
      </c>
    </row>
    <row r="69" ht="18.6" customHeight="1" spans="1:25">
      <c r="A69" s="482" t="s">
        <v>721</v>
      </c>
      <c r="B69" s="480">
        <v>2010699</v>
      </c>
      <c r="C69" s="407">
        <f t="shared" si="20"/>
        <v>51</v>
      </c>
      <c r="D69" s="407">
        <f t="shared" ref="D69:D132" si="25">K69+L69+M69</f>
        <v>165</v>
      </c>
      <c r="E69" s="483">
        <f t="shared" si="21"/>
        <v>2.23529411764706</v>
      </c>
      <c r="F69" s="473">
        <f t="shared" ref="F69:F132" si="26">LEN(B69)</f>
        <v>7</v>
      </c>
      <c r="G69" s="471">
        <v>2010699</v>
      </c>
      <c r="H69" s="397" t="s">
        <v>724</v>
      </c>
      <c r="I69" s="397">
        <v>51</v>
      </c>
      <c r="K69" s="490">
        <f t="shared" si="18"/>
        <v>163</v>
      </c>
      <c r="L69" s="407">
        <f t="shared" si="19"/>
        <v>0</v>
      </c>
      <c r="M69" s="411">
        <f t="shared" si="22"/>
        <v>2</v>
      </c>
      <c r="N69" s="489">
        <v>2050202</v>
      </c>
      <c r="O69" s="489">
        <v>3</v>
      </c>
      <c r="P69" s="397">
        <f>VLOOKUP(N69,B$4:B$1306,1,0)</f>
        <v>2050202</v>
      </c>
      <c r="Q69" s="397">
        <v>2080505</v>
      </c>
      <c r="R69" s="397">
        <v>71</v>
      </c>
      <c r="S69" s="397">
        <f>VLOOKUP(Q69,B$4:B$1306,1,0)</f>
        <v>2080505</v>
      </c>
      <c r="T69" s="397">
        <v>2010699</v>
      </c>
      <c r="U69" s="397">
        <v>2</v>
      </c>
      <c r="V69" s="397">
        <f t="shared" si="23"/>
        <v>2010699</v>
      </c>
      <c r="W69" s="407">
        <f t="shared" ref="W69:W132" si="27">U69-IF(T69&lt;111111,SUMIFS(U$4:U$1924,T$4:T$1924,"&gt;"&amp;T69*100,T$4:T$1924,"&lt;"&amp;T69*100+100),U69)</f>
        <v>0</v>
      </c>
      <c r="Y69" s="397">
        <f t="shared" si="24"/>
        <v>3</v>
      </c>
    </row>
    <row r="70" ht="18.6" customHeight="1" spans="1:25">
      <c r="A70" s="482" t="s">
        <v>722</v>
      </c>
      <c r="B70" s="480">
        <v>20107</v>
      </c>
      <c r="C70" s="407">
        <f t="shared" si="20"/>
        <v>9</v>
      </c>
      <c r="D70" s="407">
        <f t="shared" si="25"/>
        <v>0</v>
      </c>
      <c r="E70" s="483">
        <f t="shared" si="21"/>
        <v>-1</v>
      </c>
      <c r="F70" s="473">
        <f t="shared" si="26"/>
        <v>5</v>
      </c>
      <c r="G70" s="471">
        <v>20107</v>
      </c>
      <c r="H70" s="397" t="s">
        <v>726</v>
      </c>
      <c r="I70" s="397">
        <v>9</v>
      </c>
      <c r="J70" s="488"/>
      <c r="K70" s="486">
        <f>SUMIFS(K:K,$B:$B,"&gt;"&amp;$B70*100,$B:$B,"&lt;"&amp;$B70*100+100)</f>
        <v>0</v>
      </c>
      <c r="L70" s="411">
        <f>SUMIFS(L:L,$B:$B,"&gt;"&amp;$B70*100,$B:$B,"&lt;"&amp;$B70*100+100)</f>
        <v>0</v>
      </c>
      <c r="M70" s="411">
        <f t="shared" si="22"/>
        <v>0</v>
      </c>
      <c r="N70" s="489">
        <v>2050203</v>
      </c>
      <c r="O70" s="489">
        <v>2</v>
      </c>
      <c r="P70" s="397">
        <f>VLOOKUP(N70,B$4:B$1306,1,0)</f>
        <v>2050203</v>
      </c>
      <c r="Q70" s="397">
        <v>2080506</v>
      </c>
      <c r="R70" s="397">
        <v>35</v>
      </c>
      <c r="S70" s="397">
        <f>VLOOKUP(Q70,B$4:B$1306,1,0)</f>
        <v>2080506</v>
      </c>
      <c r="T70" s="397">
        <v>20107</v>
      </c>
      <c r="U70" s="397">
        <v>0</v>
      </c>
      <c r="V70" s="397">
        <f t="shared" si="23"/>
        <v>20107</v>
      </c>
      <c r="W70" s="407">
        <f t="shared" si="27"/>
        <v>0</v>
      </c>
      <c r="Y70" s="397">
        <f t="shared" si="24"/>
        <v>2</v>
      </c>
    </row>
    <row r="71" ht="18.6" customHeight="1" spans="1:25">
      <c r="A71" s="482" t="s">
        <v>587</v>
      </c>
      <c r="B71" s="480">
        <v>2010701</v>
      </c>
      <c r="C71" s="407">
        <f t="shared" si="20"/>
        <v>9</v>
      </c>
      <c r="D71" s="407">
        <f t="shared" si="25"/>
        <v>0</v>
      </c>
      <c r="E71" s="483">
        <f t="shared" si="21"/>
        <v>-1</v>
      </c>
      <c r="F71" s="473">
        <f t="shared" si="26"/>
        <v>7</v>
      </c>
      <c r="G71" s="471">
        <v>2010701</v>
      </c>
      <c r="H71" s="397" t="s">
        <v>595</v>
      </c>
      <c r="I71" s="397">
        <v>9</v>
      </c>
      <c r="K71" s="490">
        <f t="shared" ref="K71:K81" si="28">SUMIF(N:N,$B71,O:O)</f>
        <v>0</v>
      </c>
      <c r="L71" s="407">
        <f t="shared" ref="L71:L81" si="29">SUMIF(Q:Q,$B71,R:R)</f>
        <v>0</v>
      </c>
      <c r="M71" s="411">
        <f t="shared" si="22"/>
        <v>0</v>
      </c>
      <c r="N71" s="489">
        <v>2050701</v>
      </c>
      <c r="O71" s="489">
        <v>1</v>
      </c>
      <c r="P71" s="397">
        <f>VLOOKUP(N71,B$4:B$1306,1,0)</f>
        <v>2050701</v>
      </c>
      <c r="Q71" s="397">
        <v>2101101</v>
      </c>
      <c r="R71" s="397">
        <v>0</v>
      </c>
      <c r="S71" s="397">
        <f>VLOOKUP(Q71,B$4:B$1306,1,0)</f>
        <v>2101101</v>
      </c>
      <c r="T71" s="397">
        <v>2010701</v>
      </c>
      <c r="U71" s="397">
        <v>0</v>
      </c>
      <c r="V71" s="397">
        <f t="shared" si="23"/>
        <v>2010701</v>
      </c>
      <c r="W71" s="407">
        <f t="shared" si="27"/>
        <v>0</v>
      </c>
      <c r="Y71" s="397">
        <f t="shared" si="24"/>
        <v>1</v>
      </c>
    </row>
    <row r="72" ht="18.6" customHeight="1" spans="1:25">
      <c r="A72" s="482" t="s">
        <v>590</v>
      </c>
      <c r="B72" s="480">
        <v>2010702</v>
      </c>
      <c r="C72" s="407">
        <f t="shared" si="20"/>
        <v>0</v>
      </c>
      <c r="D72" s="407">
        <f t="shared" si="25"/>
        <v>0</v>
      </c>
      <c r="E72" s="483" t="str">
        <f t="shared" si="21"/>
        <v/>
      </c>
      <c r="F72" s="473">
        <f t="shared" si="26"/>
        <v>7</v>
      </c>
      <c r="G72" s="471">
        <v>2010702</v>
      </c>
      <c r="H72" s="397" t="s">
        <v>598</v>
      </c>
      <c r="K72" s="490">
        <f t="shared" si="28"/>
        <v>0</v>
      </c>
      <c r="L72" s="407">
        <f t="shared" si="29"/>
        <v>0</v>
      </c>
      <c r="M72" s="411">
        <f t="shared" si="22"/>
        <v>0</v>
      </c>
      <c r="N72" s="489">
        <v>2050203</v>
      </c>
      <c r="O72" s="489">
        <v>5</v>
      </c>
      <c r="P72" s="397">
        <f>VLOOKUP(N72,B$4:B$1306,1,0)</f>
        <v>2050203</v>
      </c>
      <c r="Q72" s="397">
        <v>2101102</v>
      </c>
      <c r="R72" s="397">
        <v>47</v>
      </c>
      <c r="S72" s="397">
        <f>VLOOKUP(Q72,B$4:B$1306,1,0)</f>
        <v>2101102</v>
      </c>
      <c r="T72" s="397">
        <v>2010702</v>
      </c>
      <c r="U72" s="397">
        <v>0</v>
      </c>
      <c r="V72" s="397">
        <f t="shared" si="23"/>
        <v>2010702</v>
      </c>
      <c r="W72" s="407">
        <f t="shared" si="27"/>
        <v>0</v>
      </c>
      <c r="Y72" s="397">
        <f t="shared" si="24"/>
        <v>5</v>
      </c>
    </row>
    <row r="73" ht="18.6" customHeight="1" spans="1:25">
      <c r="A73" s="482" t="s">
        <v>593</v>
      </c>
      <c r="B73" s="480">
        <v>2010703</v>
      </c>
      <c r="C73" s="407">
        <f t="shared" si="20"/>
        <v>0</v>
      </c>
      <c r="D73" s="407">
        <f t="shared" si="25"/>
        <v>0</v>
      </c>
      <c r="E73" s="483" t="str">
        <f t="shared" si="21"/>
        <v/>
      </c>
      <c r="F73" s="473">
        <f t="shared" si="26"/>
        <v>7</v>
      </c>
      <c r="G73" s="471">
        <v>2010703</v>
      </c>
      <c r="H73" s="397" t="s">
        <v>601</v>
      </c>
      <c r="K73" s="490">
        <f t="shared" si="28"/>
        <v>0</v>
      </c>
      <c r="L73" s="407">
        <f t="shared" si="29"/>
        <v>0</v>
      </c>
      <c r="M73" s="411">
        <f t="shared" si="22"/>
        <v>0</v>
      </c>
      <c r="N73" s="489">
        <v>2050203</v>
      </c>
      <c r="O73" s="489">
        <v>1</v>
      </c>
      <c r="P73" s="397">
        <f>VLOOKUP(N73,B$4:B$1306,1,0)</f>
        <v>2050203</v>
      </c>
      <c r="Q73" s="397">
        <v>2101103</v>
      </c>
      <c r="R73" s="397">
        <v>29</v>
      </c>
      <c r="S73" s="397">
        <f>VLOOKUP(Q73,B$4:B$1306,1,0)</f>
        <v>2101103</v>
      </c>
      <c r="T73" s="397">
        <v>2010703</v>
      </c>
      <c r="U73" s="397">
        <v>0</v>
      </c>
      <c r="V73" s="397">
        <f t="shared" si="23"/>
        <v>2010703</v>
      </c>
      <c r="W73" s="407">
        <f t="shared" si="27"/>
        <v>0</v>
      </c>
      <c r="Y73" s="397">
        <f t="shared" si="24"/>
        <v>1</v>
      </c>
    </row>
    <row r="74" ht="18.6" customHeight="1" spans="1:25">
      <c r="A74" s="482" t="s">
        <v>727</v>
      </c>
      <c r="B74" s="480">
        <v>2010704</v>
      </c>
      <c r="C74" s="407">
        <f t="shared" si="20"/>
        <v>0</v>
      </c>
      <c r="D74" s="407">
        <f t="shared" si="25"/>
        <v>0</v>
      </c>
      <c r="E74" s="483" t="str">
        <f t="shared" si="21"/>
        <v/>
      </c>
      <c r="F74" s="473">
        <f t="shared" si="26"/>
        <v>7</v>
      </c>
      <c r="G74" s="471">
        <v>2010704</v>
      </c>
      <c r="H74" s="397" t="s">
        <v>730</v>
      </c>
      <c r="K74" s="490">
        <f t="shared" si="28"/>
        <v>0</v>
      </c>
      <c r="L74" s="407">
        <f t="shared" si="29"/>
        <v>0</v>
      </c>
      <c r="M74" s="411">
        <f t="shared" si="22"/>
        <v>0</v>
      </c>
      <c r="N74" s="489">
        <v>2050203</v>
      </c>
      <c r="O74" s="489">
        <v>2</v>
      </c>
      <c r="P74" s="397">
        <f>VLOOKUP(N74,B$4:B$1306,1,0)</f>
        <v>2050203</v>
      </c>
      <c r="Q74" s="397">
        <v>2120199</v>
      </c>
      <c r="R74" s="397">
        <v>1222</v>
      </c>
      <c r="S74" s="397">
        <f>VLOOKUP(Q74,B$4:B$1306,1,0)</f>
        <v>2120199</v>
      </c>
      <c r="T74" s="397">
        <v>2010704</v>
      </c>
      <c r="U74" s="397">
        <v>0</v>
      </c>
      <c r="V74" s="397">
        <f t="shared" si="23"/>
        <v>2010704</v>
      </c>
      <c r="W74" s="407">
        <f t="shared" si="27"/>
        <v>0</v>
      </c>
      <c r="Y74" s="397">
        <f t="shared" si="24"/>
        <v>2</v>
      </c>
    </row>
    <row r="75" ht="18.6" customHeight="1" spans="1:25">
      <c r="A75" s="482" t="s">
        <v>4310</v>
      </c>
      <c r="B75" s="480">
        <v>2010705</v>
      </c>
      <c r="C75" s="407">
        <f t="shared" si="20"/>
        <v>0</v>
      </c>
      <c r="D75" s="407">
        <f t="shared" si="25"/>
        <v>0</v>
      </c>
      <c r="E75" s="483" t="str">
        <f t="shared" si="21"/>
        <v/>
      </c>
      <c r="F75" s="473">
        <f t="shared" si="26"/>
        <v>7</v>
      </c>
      <c r="G75" s="471">
        <v>2010705</v>
      </c>
      <c r="H75" s="397" t="s">
        <v>733</v>
      </c>
      <c r="K75" s="490">
        <f t="shared" si="28"/>
        <v>0</v>
      </c>
      <c r="L75" s="407">
        <f t="shared" si="29"/>
        <v>0</v>
      </c>
      <c r="M75" s="411">
        <f t="shared" si="22"/>
        <v>0</v>
      </c>
      <c r="N75" s="489">
        <v>2050204</v>
      </c>
      <c r="O75" s="489">
        <v>44</v>
      </c>
      <c r="P75" s="397">
        <f>VLOOKUP(N75,B$4:B$1306,1,0)</f>
        <v>2050204</v>
      </c>
      <c r="Q75" s="397">
        <v>2210201</v>
      </c>
      <c r="R75" s="397">
        <v>53</v>
      </c>
      <c r="S75" s="397">
        <f>VLOOKUP(Q75,B$4:B$1306,1,0)</f>
        <v>2210201</v>
      </c>
      <c r="T75" s="397">
        <v>2010705</v>
      </c>
      <c r="U75" s="397">
        <v>0</v>
      </c>
      <c r="V75" s="397">
        <f t="shared" si="23"/>
        <v>2010705</v>
      </c>
      <c r="W75" s="407">
        <f t="shared" si="27"/>
        <v>0</v>
      </c>
      <c r="Y75" s="397">
        <f t="shared" si="24"/>
        <v>44</v>
      </c>
    </row>
    <row r="76" ht="18.6" customHeight="1" spans="1:25">
      <c r="A76" s="482" t="s">
        <v>731</v>
      </c>
      <c r="B76" s="480">
        <v>2010706</v>
      </c>
      <c r="C76" s="407">
        <f t="shared" si="20"/>
        <v>0</v>
      </c>
      <c r="D76" s="407">
        <f t="shared" si="25"/>
        <v>0</v>
      </c>
      <c r="E76" s="483" t="str">
        <f t="shared" si="21"/>
        <v/>
      </c>
      <c r="F76" s="473">
        <f t="shared" si="26"/>
        <v>7</v>
      </c>
      <c r="G76" s="471">
        <v>2010706</v>
      </c>
      <c r="H76" s="397" t="s">
        <v>736</v>
      </c>
      <c r="K76" s="490">
        <f t="shared" si="28"/>
        <v>0</v>
      </c>
      <c r="L76" s="407">
        <f t="shared" si="29"/>
        <v>0</v>
      </c>
      <c r="M76" s="411">
        <f t="shared" si="22"/>
        <v>0</v>
      </c>
      <c r="N76" s="489">
        <v>2050203</v>
      </c>
      <c r="O76" s="489">
        <v>1</v>
      </c>
      <c r="P76" s="397">
        <f>VLOOKUP(N76,B$4:B$1306,1,0)</f>
        <v>2050203</v>
      </c>
      <c r="Q76" s="397">
        <v>2080505</v>
      </c>
      <c r="R76" s="397">
        <v>0</v>
      </c>
      <c r="S76" s="397">
        <f>VLOOKUP(Q76,B$4:B$1306,1,0)</f>
        <v>2080505</v>
      </c>
      <c r="T76" s="397">
        <v>2010706</v>
      </c>
      <c r="U76" s="397">
        <v>0</v>
      </c>
      <c r="V76" s="397">
        <f t="shared" si="23"/>
        <v>2010706</v>
      </c>
      <c r="W76" s="407">
        <f t="shared" si="27"/>
        <v>0</v>
      </c>
      <c r="Y76" s="397">
        <f t="shared" si="24"/>
        <v>1</v>
      </c>
    </row>
    <row r="77" ht="18.6" customHeight="1" spans="1:25">
      <c r="A77" s="482" t="s">
        <v>734</v>
      </c>
      <c r="B77" s="480">
        <v>2010707</v>
      </c>
      <c r="C77" s="407">
        <f t="shared" si="20"/>
        <v>0</v>
      </c>
      <c r="D77" s="407">
        <f t="shared" si="25"/>
        <v>0</v>
      </c>
      <c r="E77" s="483" t="str">
        <f t="shared" si="21"/>
        <v/>
      </c>
      <c r="F77" s="473">
        <f t="shared" si="26"/>
        <v>7</v>
      </c>
      <c r="G77" s="471">
        <v>2010707</v>
      </c>
      <c r="H77" s="397" t="s">
        <v>739</v>
      </c>
      <c r="K77" s="490">
        <f t="shared" si="28"/>
        <v>0</v>
      </c>
      <c r="L77" s="407">
        <f t="shared" si="29"/>
        <v>0</v>
      </c>
      <c r="M77" s="411">
        <f t="shared" si="22"/>
        <v>0</v>
      </c>
      <c r="N77" s="489">
        <v>2050202</v>
      </c>
      <c r="O77" s="489">
        <v>1</v>
      </c>
      <c r="P77" s="397">
        <f>VLOOKUP(N77,B$4:B$1306,1,0)</f>
        <v>2050202</v>
      </c>
      <c r="Q77" s="397">
        <v>2080506</v>
      </c>
      <c r="R77" s="397">
        <v>0</v>
      </c>
      <c r="S77" s="397">
        <f>VLOOKUP(Q77,B$4:B$1306,1,0)</f>
        <v>2080506</v>
      </c>
      <c r="T77" s="397">
        <v>2010707</v>
      </c>
      <c r="U77" s="397">
        <v>0</v>
      </c>
      <c r="V77" s="397">
        <f t="shared" si="23"/>
        <v>2010707</v>
      </c>
      <c r="W77" s="407">
        <f t="shared" si="27"/>
        <v>0</v>
      </c>
      <c r="Y77" s="397">
        <f t="shared" si="24"/>
        <v>1</v>
      </c>
    </row>
    <row r="78" ht="18.6" customHeight="1" spans="1:25">
      <c r="A78" s="482" t="s">
        <v>737</v>
      </c>
      <c r="B78" s="480">
        <v>2010708</v>
      </c>
      <c r="C78" s="407">
        <f t="shared" si="20"/>
        <v>0</v>
      </c>
      <c r="D78" s="407">
        <f t="shared" si="25"/>
        <v>0</v>
      </c>
      <c r="E78" s="483" t="str">
        <f t="shared" si="21"/>
        <v/>
      </c>
      <c r="F78" s="473">
        <f t="shared" si="26"/>
        <v>7</v>
      </c>
      <c r="G78" s="471">
        <v>2010708</v>
      </c>
      <c r="H78" s="397" t="s">
        <v>741</v>
      </c>
      <c r="K78" s="490">
        <f t="shared" si="28"/>
        <v>0</v>
      </c>
      <c r="L78" s="407">
        <f t="shared" si="29"/>
        <v>0</v>
      </c>
      <c r="M78" s="411">
        <f t="shared" si="22"/>
        <v>0</v>
      </c>
      <c r="N78" s="489">
        <v>2050202</v>
      </c>
      <c r="O78" s="489">
        <v>5</v>
      </c>
      <c r="P78" s="397">
        <f>VLOOKUP(N78,B$4:B$1306,1,0)</f>
        <v>2050202</v>
      </c>
      <c r="Q78" s="397">
        <v>2101101</v>
      </c>
      <c r="R78" s="397">
        <v>0</v>
      </c>
      <c r="S78" s="397">
        <f>VLOOKUP(Q78,B$4:B$1306,1,0)</f>
        <v>2101101</v>
      </c>
      <c r="T78" s="397">
        <v>2010708</v>
      </c>
      <c r="U78" s="397">
        <v>0</v>
      </c>
      <c r="V78" s="397">
        <f t="shared" si="23"/>
        <v>2010708</v>
      </c>
      <c r="W78" s="407">
        <f t="shared" si="27"/>
        <v>0</v>
      </c>
      <c r="Y78" s="397">
        <f t="shared" si="24"/>
        <v>5</v>
      </c>
    </row>
    <row r="79" ht="18.6" customHeight="1" spans="1:25">
      <c r="A79" s="482" t="s">
        <v>713</v>
      </c>
      <c r="B79" s="480">
        <v>2010709</v>
      </c>
      <c r="C79" s="407">
        <f t="shared" si="20"/>
        <v>0</v>
      </c>
      <c r="D79" s="407">
        <f t="shared" si="25"/>
        <v>0</v>
      </c>
      <c r="E79" s="483" t="str">
        <f t="shared" si="21"/>
        <v/>
      </c>
      <c r="F79" s="473">
        <f t="shared" si="26"/>
        <v>7</v>
      </c>
      <c r="G79" s="471">
        <v>2010709</v>
      </c>
      <c r="H79" s="397" t="s">
        <v>718</v>
      </c>
      <c r="K79" s="490">
        <f t="shared" si="28"/>
        <v>0</v>
      </c>
      <c r="L79" s="407">
        <f t="shared" si="29"/>
        <v>0</v>
      </c>
      <c r="M79" s="411">
        <f t="shared" si="22"/>
        <v>0</v>
      </c>
      <c r="N79" s="489">
        <v>2050701</v>
      </c>
      <c r="O79" s="489">
        <v>1</v>
      </c>
      <c r="P79" s="397">
        <f>VLOOKUP(N79,B$4:B$1306,1,0)</f>
        <v>2050701</v>
      </c>
      <c r="Q79" s="397">
        <v>2101102</v>
      </c>
      <c r="R79" s="397">
        <v>0</v>
      </c>
      <c r="S79" s="397">
        <f>VLOOKUP(Q79,B$4:B$1306,1,0)</f>
        <v>2101102</v>
      </c>
      <c r="T79" s="397">
        <v>2010709</v>
      </c>
      <c r="U79" s="397">
        <v>0</v>
      </c>
      <c r="V79" s="397">
        <f t="shared" si="23"/>
        <v>2010709</v>
      </c>
      <c r="W79" s="407">
        <f t="shared" si="27"/>
        <v>0</v>
      </c>
      <c r="Y79" s="397">
        <f t="shared" si="24"/>
        <v>1</v>
      </c>
    </row>
    <row r="80" ht="18.6" customHeight="1" spans="1:25">
      <c r="A80" s="482" t="s">
        <v>614</v>
      </c>
      <c r="B80" s="480">
        <v>2010750</v>
      </c>
      <c r="C80" s="407">
        <f t="shared" si="20"/>
        <v>0</v>
      </c>
      <c r="D80" s="407">
        <f t="shared" si="25"/>
        <v>0</v>
      </c>
      <c r="E80" s="483" t="str">
        <f t="shared" si="21"/>
        <v/>
      </c>
      <c r="F80" s="473">
        <f t="shared" si="26"/>
        <v>7</v>
      </c>
      <c r="G80" s="471">
        <v>2010750</v>
      </c>
      <c r="H80" s="397" t="s">
        <v>622</v>
      </c>
      <c r="K80" s="490">
        <f t="shared" si="28"/>
        <v>0</v>
      </c>
      <c r="L80" s="407">
        <f t="shared" si="29"/>
        <v>0</v>
      </c>
      <c r="M80" s="411">
        <f t="shared" si="22"/>
        <v>0</v>
      </c>
      <c r="N80" s="489">
        <v>2050701</v>
      </c>
      <c r="O80" s="489">
        <v>1</v>
      </c>
      <c r="P80" s="397">
        <f>VLOOKUP(N80,B$4:B$1306,1,0)</f>
        <v>2050701</v>
      </c>
      <c r="Q80" s="397">
        <v>2101103</v>
      </c>
      <c r="R80" s="397">
        <v>0</v>
      </c>
      <c r="S80" s="397">
        <f>VLOOKUP(Q80,B$4:B$1306,1,0)</f>
        <v>2101103</v>
      </c>
      <c r="T80" s="397">
        <v>2010750</v>
      </c>
      <c r="U80" s="397">
        <v>0</v>
      </c>
      <c r="V80" s="397">
        <f t="shared" si="23"/>
        <v>2010750</v>
      </c>
      <c r="W80" s="407">
        <f t="shared" si="27"/>
        <v>0</v>
      </c>
      <c r="Y80" s="397">
        <f t="shared" si="24"/>
        <v>1</v>
      </c>
    </row>
    <row r="81" ht="18.6" customHeight="1" spans="1:25">
      <c r="A81" s="482" t="s">
        <v>742</v>
      </c>
      <c r="B81" s="480">
        <v>2010799</v>
      </c>
      <c r="C81" s="407">
        <f t="shared" si="20"/>
        <v>0</v>
      </c>
      <c r="D81" s="407">
        <f t="shared" si="25"/>
        <v>0</v>
      </c>
      <c r="E81" s="483" t="str">
        <f t="shared" si="21"/>
        <v/>
      </c>
      <c r="F81" s="473">
        <f t="shared" si="26"/>
        <v>7</v>
      </c>
      <c r="G81" s="471">
        <v>2010799</v>
      </c>
      <c r="H81" s="397" t="s">
        <v>745</v>
      </c>
      <c r="K81" s="490">
        <f t="shared" si="28"/>
        <v>0</v>
      </c>
      <c r="L81" s="407">
        <f t="shared" si="29"/>
        <v>0</v>
      </c>
      <c r="M81" s="411">
        <f t="shared" si="22"/>
        <v>0</v>
      </c>
      <c r="N81" s="489">
        <v>2050203</v>
      </c>
      <c r="O81" s="489">
        <v>2</v>
      </c>
      <c r="P81" s="397">
        <f>VLOOKUP(N81,B$4:B$1306,1,0)</f>
        <v>2050203</v>
      </c>
      <c r="Q81" s="397">
        <v>2210201</v>
      </c>
      <c r="R81" s="397">
        <v>0</v>
      </c>
      <c r="S81" s="397">
        <f>VLOOKUP(Q81,B$4:B$1306,1,0)</f>
        <v>2210201</v>
      </c>
      <c r="T81" s="397">
        <v>2010799</v>
      </c>
      <c r="U81" s="397">
        <v>0</v>
      </c>
      <c r="V81" s="397">
        <f t="shared" si="23"/>
        <v>2010799</v>
      </c>
      <c r="W81" s="407">
        <f t="shared" si="27"/>
        <v>0</v>
      </c>
      <c r="Y81" s="397">
        <f t="shared" si="24"/>
        <v>2</v>
      </c>
    </row>
    <row r="82" ht="18.6" customHeight="1" spans="1:25">
      <c r="A82" s="482" t="s">
        <v>743</v>
      </c>
      <c r="B82" s="480">
        <v>20108</v>
      </c>
      <c r="C82" s="407">
        <f t="shared" si="20"/>
        <v>442</v>
      </c>
      <c r="D82" s="407">
        <f t="shared" si="25"/>
        <v>269</v>
      </c>
      <c r="E82" s="483">
        <f t="shared" si="21"/>
        <v>-0.391402714932127</v>
      </c>
      <c r="F82" s="473">
        <f t="shared" si="26"/>
        <v>5</v>
      </c>
      <c r="G82" s="471">
        <v>20108</v>
      </c>
      <c r="H82" s="397" t="s">
        <v>747</v>
      </c>
      <c r="I82" s="397">
        <v>442</v>
      </c>
      <c r="J82" s="488"/>
      <c r="K82" s="486">
        <f>SUMIFS(K:K,$B:$B,"&gt;"&amp;$B82*100,$B:$B,"&lt;"&amp;$B82*100+100)</f>
        <v>260</v>
      </c>
      <c r="L82" s="411">
        <f>SUMIFS(L:L,$B:$B,"&gt;"&amp;$B82*100,$B:$B,"&lt;"&amp;$B82*100+100)</f>
        <v>9</v>
      </c>
      <c r="M82" s="411">
        <f t="shared" si="22"/>
        <v>0</v>
      </c>
      <c r="N82" s="489">
        <v>2050701</v>
      </c>
      <c r="O82" s="489">
        <v>1</v>
      </c>
      <c r="P82" s="397">
        <f>VLOOKUP(N82,B$4:B$1306,1,0)</f>
        <v>2050701</v>
      </c>
      <c r="Q82" s="397">
        <v>2010401</v>
      </c>
      <c r="R82" s="397">
        <v>436</v>
      </c>
      <c r="S82" s="397">
        <f>VLOOKUP(Q82,B$4:B$1306,1,0)</f>
        <v>2010401</v>
      </c>
      <c r="T82" s="397">
        <v>20108</v>
      </c>
      <c r="U82" s="397">
        <v>0</v>
      </c>
      <c r="V82" s="397">
        <f t="shared" si="23"/>
        <v>20108</v>
      </c>
      <c r="W82" s="407">
        <f t="shared" si="27"/>
        <v>0</v>
      </c>
      <c r="Y82" s="397">
        <f t="shared" si="24"/>
        <v>1</v>
      </c>
    </row>
    <row r="83" ht="18.6" customHeight="1" spans="1:25">
      <c r="A83" s="482" t="s">
        <v>587</v>
      </c>
      <c r="B83" s="480">
        <v>2010801</v>
      </c>
      <c r="C83" s="407">
        <f t="shared" si="20"/>
        <v>7</v>
      </c>
      <c r="D83" s="407">
        <f t="shared" si="25"/>
        <v>9</v>
      </c>
      <c r="E83" s="483">
        <f t="shared" si="21"/>
        <v>0.285714285714286</v>
      </c>
      <c r="F83" s="473">
        <f t="shared" si="26"/>
        <v>7</v>
      </c>
      <c r="G83" s="471">
        <v>2010801</v>
      </c>
      <c r="H83" s="397" t="s">
        <v>595</v>
      </c>
      <c r="I83" s="397">
        <v>7</v>
      </c>
      <c r="K83" s="490">
        <f t="shared" ref="K83:K90" si="30">SUMIF(N:N,$B83,O:O)</f>
        <v>0</v>
      </c>
      <c r="L83" s="407">
        <f t="shared" ref="L83:L90" si="31">SUMIF(Q:Q,$B83,R:R)</f>
        <v>9</v>
      </c>
      <c r="M83" s="411">
        <f t="shared" si="22"/>
        <v>0</v>
      </c>
      <c r="N83" s="489">
        <v>2050204</v>
      </c>
      <c r="O83" s="489">
        <v>274</v>
      </c>
      <c r="P83" s="397">
        <f>VLOOKUP(N83,B$4:B$1306,1,0)</f>
        <v>2050204</v>
      </c>
      <c r="Q83" s="397">
        <v>2080501</v>
      </c>
      <c r="R83" s="397">
        <v>155</v>
      </c>
      <c r="S83" s="397">
        <f>VLOOKUP(Q83,B$4:B$1306,1,0)</f>
        <v>2080501</v>
      </c>
      <c r="T83" s="397">
        <v>2010801</v>
      </c>
      <c r="U83" s="397">
        <v>0</v>
      </c>
      <c r="V83" s="397">
        <f t="shared" si="23"/>
        <v>2010801</v>
      </c>
      <c r="W83" s="407">
        <f t="shared" si="27"/>
        <v>0</v>
      </c>
      <c r="Y83" s="397">
        <f t="shared" si="24"/>
        <v>274</v>
      </c>
    </row>
    <row r="84" ht="18.6" customHeight="1" spans="1:25">
      <c r="A84" s="482" t="s">
        <v>590</v>
      </c>
      <c r="B84" s="480">
        <v>2010802</v>
      </c>
      <c r="C84" s="407">
        <f t="shared" si="20"/>
        <v>0</v>
      </c>
      <c r="D84" s="407">
        <f t="shared" si="25"/>
        <v>0</v>
      </c>
      <c r="E84" s="483" t="str">
        <f t="shared" si="21"/>
        <v/>
      </c>
      <c r="F84" s="473">
        <f t="shared" si="26"/>
        <v>7</v>
      </c>
      <c r="G84" s="471">
        <v>2010802</v>
      </c>
      <c r="H84" s="397" t="s">
        <v>598</v>
      </c>
      <c r="K84" s="490">
        <f t="shared" si="30"/>
        <v>0</v>
      </c>
      <c r="L84" s="407">
        <f t="shared" si="31"/>
        <v>0</v>
      </c>
      <c r="M84" s="411">
        <f t="shared" si="22"/>
        <v>0</v>
      </c>
      <c r="N84" s="489">
        <v>2050802</v>
      </c>
      <c r="O84" s="489">
        <v>3</v>
      </c>
      <c r="P84" s="397">
        <f>VLOOKUP(N84,B$4:B$1306,1,0)</f>
        <v>2050802</v>
      </c>
      <c r="Q84" s="397">
        <v>2080505</v>
      </c>
      <c r="R84" s="397">
        <v>34</v>
      </c>
      <c r="S84" s="397">
        <f>VLOOKUP(Q84,B$4:B$1306,1,0)</f>
        <v>2080505</v>
      </c>
      <c r="T84" s="397">
        <v>2010802</v>
      </c>
      <c r="U84" s="397">
        <v>0</v>
      </c>
      <c r="V84" s="397">
        <f t="shared" si="23"/>
        <v>2010802</v>
      </c>
      <c r="W84" s="407">
        <f t="shared" si="27"/>
        <v>0</v>
      </c>
      <c r="Y84" s="397">
        <f t="shared" si="24"/>
        <v>3</v>
      </c>
    </row>
    <row r="85" ht="18.6" customHeight="1" spans="1:25">
      <c r="A85" s="482" t="s">
        <v>593</v>
      </c>
      <c r="B85" s="480">
        <v>2010803</v>
      </c>
      <c r="C85" s="407">
        <f t="shared" si="20"/>
        <v>0</v>
      </c>
      <c r="D85" s="407">
        <f t="shared" si="25"/>
        <v>0</v>
      </c>
      <c r="E85" s="483" t="str">
        <f t="shared" si="21"/>
        <v/>
      </c>
      <c r="F85" s="473">
        <f t="shared" si="26"/>
        <v>7</v>
      </c>
      <c r="G85" s="471">
        <v>2010803</v>
      </c>
      <c r="H85" s="397" t="s">
        <v>601</v>
      </c>
      <c r="K85" s="490">
        <f t="shared" si="30"/>
        <v>0</v>
      </c>
      <c r="L85" s="407">
        <f t="shared" si="31"/>
        <v>0</v>
      </c>
      <c r="M85" s="411">
        <f t="shared" si="22"/>
        <v>0</v>
      </c>
      <c r="N85" s="489">
        <v>2010104</v>
      </c>
      <c r="O85" s="489">
        <v>8</v>
      </c>
      <c r="P85" s="397">
        <f>VLOOKUP(N85,B$4:B$1306,1,0)</f>
        <v>2010104</v>
      </c>
      <c r="Q85" s="397">
        <v>2080506</v>
      </c>
      <c r="R85" s="397">
        <v>17</v>
      </c>
      <c r="S85" s="397">
        <f>VLOOKUP(Q85,B$4:B$1306,1,0)</f>
        <v>2080506</v>
      </c>
      <c r="T85" s="397">
        <v>2010803</v>
      </c>
      <c r="U85" s="397">
        <v>0</v>
      </c>
      <c r="V85" s="397">
        <f t="shared" si="23"/>
        <v>2010803</v>
      </c>
      <c r="W85" s="407">
        <f t="shared" si="27"/>
        <v>0</v>
      </c>
      <c r="Y85" s="397">
        <f t="shared" si="24"/>
        <v>8</v>
      </c>
    </row>
    <row r="86" ht="18.6" customHeight="1" spans="1:25">
      <c r="A86" s="482" t="s">
        <v>748</v>
      </c>
      <c r="B86" s="480">
        <v>2010804</v>
      </c>
      <c r="C86" s="407">
        <f t="shared" si="20"/>
        <v>435</v>
      </c>
      <c r="D86" s="407">
        <f t="shared" si="25"/>
        <v>260</v>
      </c>
      <c r="E86" s="483">
        <f t="shared" si="21"/>
        <v>-0.402298850574713</v>
      </c>
      <c r="F86" s="473">
        <f t="shared" si="26"/>
        <v>7</v>
      </c>
      <c r="G86" s="471">
        <v>2010804</v>
      </c>
      <c r="H86" s="397" t="s">
        <v>751</v>
      </c>
      <c r="I86" s="397">
        <v>435</v>
      </c>
      <c r="K86" s="490">
        <f t="shared" si="30"/>
        <v>260</v>
      </c>
      <c r="L86" s="407">
        <f t="shared" si="31"/>
        <v>0</v>
      </c>
      <c r="M86" s="411">
        <f t="shared" si="22"/>
        <v>0</v>
      </c>
      <c r="N86" s="489">
        <v>2010108</v>
      </c>
      <c r="O86" s="489">
        <v>37</v>
      </c>
      <c r="P86" s="397">
        <f>VLOOKUP(N86,B$4:B$1306,1,0)</f>
        <v>2010108</v>
      </c>
      <c r="Q86" s="397">
        <v>2101101</v>
      </c>
      <c r="R86" s="397">
        <v>23</v>
      </c>
      <c r="S86" s="397">
        <f>VLOOKUP(Q86,B$4:B$1306,1,0)</f>
        <v>2101101</v>
      </c>
      <c r="T86" s="397">
        <v>2010804</v>
      </c>
      <c r="U86" s="397">
        <v>0</v>
      </c>
      <c r="V86" s="397">
        <f t="shared" si="23"/>
        <v>2010804</v>
      </c>
      <c r="W86" s="407">
        <f t="shared" si="27"/>
        <v>0</v>
      </c>
      <c r="Y86" s="397">
        <f t="shared" si="24"/>
        <v>37</v>
      </c>
    </row>
    <row r="87" ht="18.6" customHeight="1" spans="1:25">
      <c r="A87" s="482" t="s">
        <v>749</v>
      </c>
      <c r="B87" s="480">
        <v>2010805</v>
      </c>
      <c r="C87" s="407">
        <f t="shared" si="20"/>
        <v>0</v>
      </c>
      <c r="D87" s="407">
        <f t="shared" si="25"/>
        <v>0</v>
      </c>
      <c r="E87" s="483" t="str">
        <f t="shared" si="21"/>
        <v/>
      </c>
      <c r="F87" s="473">
        <f t="shared" si="26"/>
        <v>7</v>
      </c>
      <c r="G87" s="471">
        <v>2010805</v>
      </c>
      <c r="H87" s="397" t="s">
        <v>753</v>
      </c>
      <c r="K87" s="490">
        <f t="shared" si="30"/>
        <v>0</v>
      </c>
      <c r="L87" s="407">
        <f t="shared" si="31"/>
        <v>0</v>
      </c>
      <c r="M87" s="411">
        <f t="shared" si="22"/>
        <v>0</v>
      </c>
      <c r="N87" s="489">
        <v>2010108</v>
      </c>
      <c r="O87" s="489">
        <v>10</v>
      </c>
      <c r="P87" s="397">
        <f>VLOOKUP(N87,B$4:B$1306,1,0)</f>
        <v>2010108</v>
      </c>
      <c r="Q87" s="397">
        <v>2101102</v>
      </c>
      <c r="R87" s="397">
        <v>0</v>
      </c>
      <c r="S87" s="397">
        <f>VLOOKUP(Q87,B$4:B$1306,1,0)</f>
        <v>2101102</v>
      </c>
      <c r="T87" s="397">
        <v>2010805</v>
      </c>
      <c r="U87" s="397">
        <v>0</v>
      </c>
      <c r="V87" s="397">
        <f t="shared" si="23"/>
        <v>2010805</v>
      </c>
      <c r="W87" s="407">
        <f t="shared" si="27"/>
        <v>0</v>
      </c>
      <c r="Y87" s="397">
        <f t="shared" si="24"/>
        <v>10</v>
      </c>
    </row>
    <row r="88" ht="18.6" customHeight="1" spans="1:25">
      <c r="A88" s="482" t="s">
        <v>713</v>
      </c>
      <c r="B88" s="480">
        <v>2010806</v>
      </c>
      <c r="C88" s="407">
        <f t="shared" si="20"/>
        <v>0</v>
      </c>
      <c r="D88" s="407">
        <f t="shared" si="25"/>
        <v>0</v>
      </c>
      <c r="E88" s="483" t="str">
        <f t="shared" si="21"/>
        <v/>
      </c>
      <c r="F88" s="473">
        <f t="shared" si="26"/>
        <v>7</v>
      </c>
      <c r="G88" s="471">
        <v>2010806</v>
      </c>
      <c r="H88" s="397" t="s">
        <v>718</v>
      </c>
      <c r="K88" s="490">
        <f t="shared" si="30"/>
        <v>0</v>
      </c>
      <c r="L88" s="407">
        <f t="shared" si="31"/>
        <v>0</v>
      </c>
      <c r="M88" s="411">
        <f t="shared" si="22"/>
        <v>0</v>
      </c>
      <c r="N88" s="489">
        <v>2010108</v>
      </c>
      <c r="O88" s="489">
        <v>20</v>
      </c>
      <c r="P88" s="397">
        <f>VLOOKUP(N88,B$4:B$1306,1,0)</f>
        <v>2010108</v>
      </c>
      <c r="Q88" s="397">
        <v>2101103</v>
      </c>
      <c r="R88" s="397">
        <v>23</v>
      </c>
      <c r="S88" s="397">
        <f>VLOOKUP(Q88,B$4:B$1306,1,0)</f>
        <v>2101103</v>
      </c>
      <c r="T88" s="397">
        <v>2010806</v>
      </c>
      <c r="U88" s="397">
        <v>0</v>
      </c>
      <c r="V88" s="397">
        <f t="shared" si="23"/>
        <v>2010806</v>
      </c>
      <c r="W88" s="407">
        <f t="shared" si="27"/>
        <v>0</v>
      </c>
      <c r="Y88" s="397">
        <f t="shared" si="24"/>
        <v>20</v>
      </c>
    </row>
    <row r="89" ht="18.6" customHeight="1" spans="1:25">
      <c r="A89" s="482" t="s">
        <v>614</v>
      </c>
      <c r="B89" s="480">
        <v>2010850</v>
      </c>
      <c r="C89" s="407">
        <f t="shared" si="20"/>
        <v>0</v>
      </c>
      <c r="D89" s="407">
        <f t="shared" si="25"/>
        <v>0</v>
      </c>
      <c r="E89" s="483" t="str">
        <f t="shared" si="21"/>
        <v/>
      </c>
      <c r="F89" s="473">
        <f t="shared" si="26"/>
        <v>7</v>
      </c>
      <c r="G89" s="471">
        <v>2010850</v>
      </c>
      <c r="H89" s="397" t="s">
        <v>622</v>
      </c>
      <c r="K89" s="490">
        <f t="shared" si="30"/>
        <v>0</v>
      </c>
      <c r="L89" s="407">
        <f t="shared" si="31"/>
        <v>0</v>
      </c>
      <c r="M89" s="411">
        <f t="shared" si="22"/>
        <v>0</v>
      </c>
      <c r="N89" s="489">
        <v>2010199</v>
      </c>
      <c r="O89" s="489">
        <v>16</v>
      </c>
      <c r="P89" s="397">
        <f>VLOOKUP(N89,B$4:B$1306,1,0)</f>
        <v>2010199</v>
      </c>
      <c r="Q89" s="397">
        <v>2210201</v>
      </c>
      <c r="R89" s="397">
        <v>28</v>
      </c>
      <c r="S89" s="397">
        <f>VLOOKUP(Q89,B$4:B$1306,1,0)</f>
        <v>2210201</v>
      </c>
      <c r="T89" s="397">
        <v>2010850</v>
      </c>
      <c r="U89" s="397">
        <v>0</v>
      </c>
      <c r="V89" s="397">
        <f t="shared" si="23"/>
        <v>2010850</v>
      </c>
      <c r="W89" s="407">
        <f t="shared" si="27"/>
        <v>0</v>
      </c>
      <c r="Y89" s="397">
        <f t="shared" si="24"/>
        <v>16</v>
      </c>
    </row>
    <row r="90" ht="18.6" customHeight="1" spans="1:25">
      <c r="A90" s="482" t="s">
        <v>754</v>
      </c>
      <c r="B90" s="480">
        <v>2010899</v>
      </c>
      <c r="C90" s="407">
        <f t="shared" si="20"/>
        <v>0</v>
      </c>
      <c r="D90" s="407">
        <f t="shared" si="25"/>
        <v>0</v>
      </c>
      <c r="E90" s="483" t="str">
        <f t="shared" si="21"/>
        <v/>
      </c>
      <c r="F90" s="473">
        <f t="shared" si="26"/>
        <v>7</v>
      </c>
      <c r="G90" s="471">
        <v>2010899</v>
      </c>
      <c r="H90" s="397" t="s">
        <v>757</v>
      </c>
      <c r="K90" s="490">
        <f t="shared" si="30"/>
        <v>0</v>
      </c>
      <c r="L90" s="407">
        <f t="shared" si="31"/>
        <v>0</v>
      </c>
      <c r="M90" s="411">
        <f t="shared" si="22"/>
        <v>0</v>
      </c>
      <c r="N90" s="489">
        <v>2010204</v>
      </c>
      <c r="O90" s="489">
        <v>19</v>
      </c>
      <c r="P90" s="397">
        <f>VLOOKUP(N90,B$4:B$1306,1,0)</f>
        <v>2010204</v>
      </c>
      <c r="Q90" s="397">
        <v>2010408</v>
      </c>
      <c r="R90" s="397">
        <v>35</v>
      </c>
      <c r="S90" s="397">
        <f>VLOOKUP(Q90,B$4:B$1306,1,0)</f>
        <v>2010408</v>
      </c>
      <c r="T90" s="397">
        <v>2010899</v>
      </c>
      <c r="U90" s="397">
        <v>0</v>
      </c>
      <c r="V90" s="397">
        <f t="shared" si="23"/>
        <v>2010899</v>
      </c>
      <c r="W90" s="407">
        <f t="shared" si="27"/>
        <v>0</v>
      </c>
      <c r="Y90" s="397">
        <f t="shared" si="24"/>
        <v>19</v>
      </c>
    </row>
    <row r="91" ht="18.6" customHeight="1" spans="1:25">
      <c r="A91" s="482" t="s">
        <v>755</v>
      </c>
      <c r="B91" s="480">
        <v>20109</v>
      </c>
      <c r="C91" s="407">
        <f t="shared" si="20"/>
        <v>155</v>
      </c>
      <c r="D91" s="407">
        <f t="shared" si="25"/>
        <v>161</v>
      </c>
      <c r="E91" s="483">
        <f t="shared" si="21"/>
        <v>0.0387096774193549</v>
      </c>
      <c r="F91" s="473">
        <f t="shared" si="26"/>
        <v>5</v>
      </c>
      <c r="G91" s="471">
        <v>20109</v>
      </c>
      <c r="H91" s="397" t="s">
        <v>759</v>
      </c>
      <c r="I91" s="397">
        <v>155</v>
      </c>
      <c r="J91" s="488"/>
      <c r="K91" s="486">
        <f>SUMIFS(K:K,$B:$B,"&gt;"&amp;$B91*100,$B:$B,"&lt;"&amp;$B91*100+100)</f>
        <v>0</v>
      </c>
      <c r="L91" s="411">
        <f>SUMIFS(L:L,$B:$B,"&gt;"&amp;$B91*100,$B:$B,"&lt;"&amp;$B91*100+100)</f>
        <v>0</v>
      </c>
      <c r="M91" s="411">
        <f t="shared" si="22"/>
        <v>161</v>
      </c>
      <c r="N91" s="489">
        <v>2010205</v>
      </c>
      <c r="O91" s="489">
        <v>10</v>
      </c>
      <c r="P91" s="397">
        <f>VLOOKUP(N91,B$4:B$1306,1,0)</f>
        <v>2010205</v>
      </c>
      <c r="Q91" s="397">
        <v>2080505</v>
      </c>
      <c r="R91" s="397">
        <v>3</v>
      </c>
      <c r="S91" s="397">
        <f>VLOOKUP(Q91,B$4:B$1306,1,0)</f>
        <v>2080505</v>
      </c>
      <c r="T91" s="397">
        <v>20109</v>
      </c>
      <c r="U91" s="397">
        <v>161</v>
      </c>
      <c r="V91" s="397">
        <f t="shared" si="23"/>
        <v>20109</v>
      </c>
      <c r="W91" s="407">
        <f t="shared" si="27"/>
        <v>0</v>
      </c>
      <c r="Y91" s="397">
        <f t="shared" si="24"/>
        <v>10</v>
      </c>
    </row>
    <row r="92" ht="18.6" customHeight="1" spans="1:25">
      <c r="A92" s="482" t="s">
        <v>587</v>
      </c>
      <c r="B92" s="480">
        <v>2010901</v>
      </c>
      <c r="C92" s="407">
        <f t="shared" si="20"/>
        <v>0</v>
      </c>
      <c r="D92" s="407">
        <f t="shared" si="25"/>
        <v>0</v>
      </c>
      <c r="E92" s="483" t="str">
        <f t="shared" si="21"/>
        <v/>
      </c>
      <c r="F92" s="473">
        <f t="shared" si="26"/>
        <v>7</v>
      </c>
      <c r="G92" s="471">
        <v>2010901</v>
      </c>
      <c r="H92" s="397" t="s">
        <v>595</v>
      </c>
      <c r="K92" s="490">
        <f t="shared" ref="K92:K103" si="32">SUMIF(N:N,$B92,O:O)</f>
        <v>0</v>
      </c>
      <c r="L92" s="407">
        <f t="shared" ref="L92:L103" si="33">SUMIF(Q:Q,$B92,R:R)</f>
        <v>0</v>
      </c>
      <c r="M92" s="411">
        <f t="shared" si="22"/>
        <v>0</v>
      </c>
      <c r="N92" s="489">
        <v>2010206</v>
      </c>
      <c r="O92" s="489">
        <v>18</v>
      </c>
      <c r="P92" s="397">
        <f>VLOOKUP(N92,B$4:B$1306,1,0)</f>
        <v>2010206</v>
      </c>
      <c r="Q92" s="397">
        <v>2080506</v>
      </c>
      <c r="R92" s="397">
        <v>2</v>
      </c>
      <c r="S92" s="397">
        <f>VLOOKUP(Q92,B$4:B$1306,1,0)</f>
        <v>2080506</v>
      </c>
      <c r="T92" s="397">
        <v>2010901</v>
      </c>
      <c r="U92" s="397">
        <v>0</v>
      </c>
      <c r="V92" s="397">
        <f t="shared" si="23"/>
        <v>2010901</v>
      </c>
      <c r="W92" s="407">
        <f t="shared" si="27"/>
        <v>0</v>
      </c>
      <c r="Y92" s="397">
        <f t="shared" si="24"/>
        <v>18</v>
      </c>
    </row>
    <row r="93" ht="18.6" customHeight="1" spans="1:25">
      <c r="A93" s="482" t="s">
        <v>590</v>
      </c>
      <c r="B93" s="480">
        <v>2010902</v>
      </c>
      <c r="C93" s="407">
        <f t="shared" si="20"/>
        <v>151</v>
      </c>
      <c r="D93" s="407">
        <f t="shared" si="25"/>
        <v>161</v>
      </c>
      <c r="E93" s="483">
        <f t="shared" si="21"/>
        <v>0.0662251655629138</v>
      </c>
      <c r="F93" s="473">
        <f t="shared" si="26"/>
        <v>7</v>
      </c>
      <c r="G93" s="471">
        <v>2010902</v>
      </c>
      <c r="H93" s="397" t="s">
        <v>598</v>
      </c>
      <c r="I93" s="397">
        <v>151</v>
      </c>
      <c r="K93" s="490">
        <f t="shared" si="32"/>
        <v>0</v>
      </c>
      <c r="L93" s="407">
        <f t="shared" si="33"/>
        <v>0</v>
      </c>
      <c r="M93" s="411">
        <f t="shared" si="22"/>
        <v>161</v>
      </c>
      <c r="N93" s="489">
        <v>2010302</v>
      </c>
      <c r="O93" s="489">
        <v>100</v>
      </c>
      <c r="P93" s="397">
        <f>VLOOKUP(N93,B$4:B$1306,1,0)</f>
        <v>2010302</v>
      </c>
      <c r="Q93" s="397">
        <v>2101101</v>
      </c>
      <c r="R93" s="397">
        <v>0</v>
      </c>
      <c r="S93" s="397">
        <f>VLOOKUP(Q93,B$4:B$1306,1,0)</f>
        <v>2101101</v>
      </c>
      <c r="T93" s="397">
        <v>2010902</v>
      </c>
      <c r="U93" s="397">
        <v>161</v>
      </c>
      <c r="V93" s="397">
        <f t="shared" si="23"/>
        <v>2010902</v>
      </c>
      <c r="W93" s="407">
        <f t="shared" si="27"/>
        <v>0</v>
      </c>
      <c r="Y93" s="397">
        <f t="shared" si="24"/>
        <v>100</v>
      </c>
    </row>
    <row r="94" ht="18.6" customHeight="1" spans="1:25">
      <c r="A94" s="482" t="s">
        <v>593</v>
      </c>
      <c r="B94" s="480">
        <v>2010903</v>
      </c>
      <c r="C94" s="407">
        <f t="shared" si="20"/>
        <v>0</v>
      </c>
      <c r="D94" s="407">
        <f t="shared" si="25"/>
        <v>0</v>
      </c>
      <c r="E94" s="483" t="str">
        <f t="shared" si="21"/>
        <v/>
      </c>
      <c r="F94" s="473">
        <f t="shared" si="26"/>
        <v>7</v>
      </c>
      <c r="G94" s="471">
        <v>2010903</v>
      </c>
      <c r="H94" s="397" t="s">
        <v>601</v>
      </c>
      <c r="K94" s="490">
        <f t="shared" si="32"/>
        <v>0</v>
      </c>
      <c r="L94" s="407">
        <f t="shared" si="33"/>
        <v>0</v>
      </c>
      <c r="M94" s="411">
        <f t="shared" si="22"/>
        <v>0</v>
      </c>
      <c r="N94" s="489">
        <v>2010302</v>
      </c>
      <c r="O94" s="489">
        <v>35</v>
      </c>
      <c r="P94" s="397">
        <f>VLOOKUP(N94,B$4:B$1306,1,0)</f>
        <v>2010302</v>
      </c>
      <c r="Q94" s="397">
        <v>2101102</v>
      </c>
      <c r="R94" s="397">
        <v>2</v>
      </c>
      <c r="S94" s="397">
        <f>VLOOKUP(Q94,B$4:B$1306,1,0)</f>
        <v>2101102</v>
      </c>
      <c r="T94" s="397">
        <v>2010903</v>
      </c>
      <c r="U94" s="397">
        <v>0</v>
      </c>
      <c r="V94" s="397">
        <f t="shared" si="23"/>
        <v>2010903</v>
      </c>
      <c r="W94" s="407">
        <f t="shared" si="27"/>
        <v>0</v>
      </c>
      <c r="Y94" s="397">
        <f t="shared" si="24"/>
        <v>35</v>
      </c>
    </row>
    <row r="95" ht="18.6" customHeight="1" spans="1:25">
      <c r="A95" s="482" t="s">
        <v>761</v>
      </c>
      <c r="B95" s="480">
        <v>2010905</v>
      </c>
      <c r="C95" s="407">
        <f t="shared" si="20"/>
        <v>0</v>
      </c>
      <c r="D95" s="407">
        <f t="shared" si="25"/>
        <v>0</v>
      </c>
      <c r="E95" s="483" t="str">
        <f t="shared" si="21"/>
        <v/>
      </c>
      <c r="F95" s="473">
        <f t="shared" si="26"/>
        <v>7</v>
      </c>
      <c r="G95" s="471">
        <v>2010905</v>
      </c>
      <c r="H95" s="397" t="s">
        <v>763</v>
      </c>
      <c r="K95" s="490">
        <f t="shared" si="32"/>
        <v>0</v>
      </c>
      <c r="L95" s="407">
        <f t="shared" si="33"/>
        <v>0</v>
      </c>
      <c r="M95" s="411">
        <f t="shared" si="22"/>
        <v>0</v>
      </c>
      <c r="N95" s="489">
        <v>2010399</v>
      </c>
      <c r="O95" s="489">
        <v>49</v>
      </c>
      <c r="P95" s="397">
        <f>VLOOKUP(N95,B$4:B$1306,1,0)</f>
        <v>2010399</v>
      </c>
      <c r="Q95" s="397">
        <v>2101103</v>
      </c>
      <c r="R95" s="397">
        <v>1</v>
      </c>
      <c r="S95" s="397">
        <f>VLOOKUP(Q95,B$4:B$1306,1,0)</f>
        <v>2101103</v>
      </c>
      <c r="T95" s="397">
        <v>2010905</v>
      </c>
      <c r="U95" s="397">
        <v>0</v>
      </c>
      <c r="V95" s="397">
        <f t="shared" si="23"/>
        <v>2010905</v>
      </c>
      <c r="W95" s="407">
        <f t="shared" si="27"/>
        <v>0</v>
      </c>
      <c r="Y95" s="397">
        <f t="shared" si="24"/>
        <v>49</v>
      </c>
    </row>
    <row r="96" ht="18.6" customHeight="1" spans="1:25">
      <c r="A96" s="482" t="s">
        <v>764</v>
      </c>
      <c r="B96" s="480">
        <v>2010907</v>
      </c>
      <c r="C96" s="407">
        <f t="shared" si="20"/>
        <v>0</v>
      </c>
      <c r="D96" s="407">
        <f t="shared" si="25"/>
        <v>0</v>
      </c>
      <c r="E96" s="483" t="str">
        <f t="shared" si="21"/>
        <v/>
      </c>
      <c r="F96" s="473">
        <f t="shared" si="26"/>
        <v>7</v>
      </c>
      <c r="G96" s="471">
        <v>2010907</v>
      </c>
      <c r="H96" s="397" t="s">
        <v>766</v>
      </c>
      <c r="K96" s="490">
        <f t="shared" si="32"/>
        <v>0</v>
      </c>
      <c r="L96" s="407">
        <f t="shared" si="33"/>
        <v>0</v>
      </c>
      <c r="M96" s="411">
        <f t="shared" si="22"/>
        <v>0</v>
      </c>
      <c r="N96" s="489">
        <v>2013102</v>
      </c>
      <c r="O96" s="489">
        <v>80</v>
      </c>
      <c r="P96" s="397">
        <f>VLOOKUP(N96,B$4:B$1306,1,0)</f>
        <v>2013102</v>
      </c>
      <c r="Q96" s="397">
        <v>2210201</v>
      </c>
      <c r="R96" s="397">
        <v>3</v>
      </c>
      <c r="S96" s="397">
        <f>VLOOKUP(Q96,B$4:B$1306,1,0)</f>
        <v>2210201</v>
      </c>
      <c r="T96" s="397">
        <v>2010907</v>
      </c>
      <c r="U96" s="397">
        <v>0</v>
      </c>
      <c r="V96" s="397">
        <f t="shared" si="23"/>
        <v>2010907</v>
      </c>
      <c r="W96" s="407">
        <f t="shared" si="27"/>
        <v>0</v>
      </c>
      <c r="Y96" s="397">
        <f t="shared" si="24"/>
        <v>80</v>
      </c>
    </row>
    <row r="97" ht="18.6" customHeight="1" spans="1:25">
      <c r="A97" s="482" t="s">
        <v>713</v>
      </c>
      <c r="B97" s="480">
        <v>2010908</v>
      </c>
      <c r="C97" s="407">
        <f t="shared" si="20"/>
        <v>0</v>
      </c>
      <c r="D97" s="407">
        <f t="shared" si="25"/>
        <v>0</v>
      </c>
      <c r="E97" s="483" t="str">
        <f t="shared" si="21"/>
        <v/>
      </c>
      <c r="F97" s="473">
        <f t="shared" si="26"/>
        <v>7</v>
      </c>
      <c r="G97" s="471">
        <v>2010908</v>
      </c>
      <c r="H97" s="397" t="s">
        <v>718</v>
      </c>
      <c r="K97" s="490">
        <f t="shared" si="32"/>
        <v>0</v>
      </c>
      <c r="L97" s="407">
        <f t="shared" si="33"/>
        <v>0</v>
      </c>
      <c r="M97" s="411">
        <f t="shared" si="22"/>
        <v>0</v>
      </c>
      <c r="N97" s="489">
        <v>2013102</v>
      </c>
      <c r="O97" s="489">
        <v>10</v>
      </c>
      <c r="P97" s="397">
        <f>VLOOKUP(N97,B$4:B$1306,1,0)</f>
        <v>2013102</v>
      </c>
      <c r="Q97" s="397">
        <v>2010301</v>
      </c>
      <c r="R97" s="397">
        <v>14</v>
      </c>
      <c r="S97" s="397">
        <f>VLOOKUP(Q97,B$4:B$1306,1,0)</f>
        <v>2010301</v>
      </c>
      <c r="T97" s="397">
        <v>2010908</v>
      </c>
      <c r="U97" s="397">
        <v>0</v>
      </c>
      <c r="V97" s="397">
        <f t="shared" si="23"/>
        <v>2010908</v>
      </c>
      <c r="W97" s="407">
        <f t="shared" si="27"/>
        <v>0</v>
      </c>
      <c r="Y97" s="397">
        <f t="shared" si="24"/>
        <v>10</v>
      </c>
    </row>
    <row r="98" ht="18.6" customHeight="1" spans="1:25">
      <c r="A98" s="482" t="s">
        <v>768</v>
      </c>
      <c r="B98" s="480">
        <v>2010909</v>
      </c>
      <c r="C98" s="407">
        <f t="shared" si="20"/>
        <v>0</v>
      </c>
      <c r="D98" s="407">
        <f t="shared" si="25"/>
        <v>0</v>
      </c>
      <c r="E98" s="483" t="str">
        <f t="shared" si="21"/>
        <v/>
      </c>
      <c r="F98" s="473">
        <f t="shared" si="26"/>
        <v>7</v>
      </c>
      <c r="G98" s="471">
        <v>2010909</v>
      </c>
      <c r="H98" s="397" t="s">
        <v>769</v>
      </c>
      <c r="K98" s="490">
        <f t="shared" si="32"/>
        <v>0</v>
      </c>
      <c r="L98" s="407">
        <f t="shared" si="33"/>
        <v>0</v>
      </c>
      <c r="M98" s="411">
        <f t="shared" si="22"/>
        <v>0</v>
      </c>
      <c r="N98" s="489">
        <v>2013102</v>
      </c>
      <c r="O98" s="489">
        <v>15</v>
      </c>
      <c r="P98" s="397">
        <f>VLOOKUP(N98,B$4:B$1306,1,0)</f>
        <v>2013102</v>
      </c>
      <c r="Q98" s="397">
        <v>2011301</v>
      </c>
      <c r="R98" s="397">
        <v>89</v>
      </c>
      <c r="S98" s="397">
        <f>VLOOKUP(Q98,B$4:B$1306,1,0)</f>
        <v>2011301</v>
      </c>
      <c r="T98" s="397">
        <v>2010909</v>
      </c>
      <c r="U98" s="397">
        <v>0</v>
      </c>
      <c r="V98" s="397">
        <f t="shared" si="23"/>
        <v>2010909</v>
      </c>
      <c r="W98" s="407">
        <f t="shared" si="27"/>
        <v>0</v>
      </c>
      <c r="Y98" s="397">
        <f t="shared" si="24"/>
        <v>15</v>
      </c>
    </row>
    <row r="99" ht="18.6" customHeight="1" spans="1:25">
      <c r="A99" s="482" t="s">
        <v>770</v>
      </c>
      <c r="B99" s="480">
        <v>2010910</v>
      </c>
      <c r="C99" s="407">
        <f t="shared" si="20"/>
        <v>0</v>
      </c>
      <c r="D99" s="407">
        <f t="shared" si="25"/>
        <v>0</v>
      </c>
      <c r="E99" s="483" t="str">
        <f t="shared" si="21"/>
        <v/>
      </c>
      <c r="F99" s="473">
        <f t="shared" si="26"/>
        <v>7</v>
      </c>
      <c r="G99" s="471">
        <v>2010910</v>
      </c>
      <c r="H99" s="397" t="s">
        <v>771</v>
      </c>
      <c r="K99" s="490">
        <f t="shared" si="32"/>
        <v>0</v>
      </c>
      <c r="L99" s="407">
        <f t="shared" si="33"/>
        <v>0</v>
      </c>
      <c r="M99" s="411">
        <f t="shared" si="22"/>
        <v>0</v>
      </c>
      <c r="N99" s="489">
        <v>2011102</v>
      </c>
      <c r="O99" s="489">
        <v>100</v>
      </c>
      <c r="P99" s="397">
        <f>VLOOKUP(N99,B$4:B$1306,1,0)</f>
        <v>2011102</v>
      </c>
      <c r="Q99" s="397">
        <v>2080505</v>
      </c>
      <c r="R99" s="397">
        <v>8</v>
      </c>
      <c r="S99" s="397">
        <f>VLOOKUP(Q99,B$4:B$1306,1,0)</f>
        <v>2080505</v>
      </c>
      <c r="T99" s="397">
        <v>2010910</v>
      </c>
      <c r="U99" s="397">
        <v>0</v>
      </c>
      <c r="V99" s="397">
        <f t="shared" si="23"/>
        <v>2010910</v>
      </c>
      <c r="W99" s="407">
        <f t="shared" si="27"/>
        <v>0</v>
      </c>
      <c r="Y99" s="397">
        <f t="shared" si="24"/>
        <v>100</v>
      </c>
    </row>
    <row r="100" ht="18.6" customHeight="1" spans="1:25">
      <c r="A100" s="482" t="s">
        <v>772</v>
      </c>
      <c r="B100" s="480">
        <v>2010911</v>
      </c>
      <c r="C100" s="407">
        <f t="shared" si="20"/>
        <v>0</v>
      </c>
      <c r="D100" s="407">
        <f t="shared" si="25"/>
        <v>0</v>
      </c>
      <c r="E100" s="483" t="str">
        <f t="shared" si="21"/>
        <v/>
      </c>
      <c r="F100" s="473">
        <f t="shared" si="26"/>
        <v>7</v>
      </c>
      <c r="G100" s="471">
        <v>2010911</v>
      </c>
      <c r="H100" s="397" t="s">
        <v>774</v>
      </c>
      <c r="K100" s="490">
        <f t="shared" si="32"/>
        <v>0</v>
      </c>
      <c r="L100" s="407">
        <f t="shared" si="33"/>
        <v>0</v>
      </c>
      <c r="M100" s="411">
        <f t="shared" si="22"/>
        <v>0</v>
      </c>
      <c r="N100" s="489">
        <v>2011102</v>
      </c>
      <c r="O100" s="489">
        <v>35</v>
      </c>
      <c r="P100" s="397">
        <f>VLOOKUP(N100,B$4:B$1306,1,0)</f>
        <v>2011102</v>
      </c>
      <c r="Q100" s="397">
        <v>2080506</v>
      </c>
      <c r="R100" s="397">
        <v>4</v>
      </c>
      <c r="S100" s="397">
        <f>VLOOKUP(Q100,B$4:B$1306,1,0)</f>
        <v>2080506</v>
      </c>
      <c r="T100" s="397">
        <v>2010911</v>
      </c>
      <c r="U100" s="397">
        <v>0</v>
      </c>
      <c r="V100" s="397">
        <f t="shared" si="23"/>
        <v>2010911</v>
      </c>
      <c r="W100" s="407">
        <f t="shared" si="27"/>
        <v>0</v>
      </c>
      <c r="Y100" s="397">
        <f t="shared" si="24"/>
        <v>35</v>
      </c>
    </row>
    <row r="101" ht="18.6" customHeight="1" spans="1:25">
      <c r="A101" s="482" t="s">
        <v>4311</v>
      </c>
      <c r="B101" s="480">
        <v>2010912</v>
      </c>
      <c r="C101" s="407">
        <f t="shared" si="20"/>
        <v>0</v>
      </c>
      <c r="D101" s="407">
        <f t="shared" si="25"/>
        <v>0</v>
      </c>
      <c r="E101" s="483" t="str">
        <f t="shared" si="21"/>
        <v/>
      </c>
      <c r="F101" s="473">
        <f t="shared" si="26"/>
        <v>7</v>
      </c>
      <c r="G101" s="471">
        <v>2010912</v>
      </c>
      <c r="H101" s="397" t="s">
        <v>777</v>
      </c>
      <c r="K101" s="490">
        <f t="shared" si="32"/>
        <v>0</v>
      </c>
      <c r="L101" s="407">
        <f t="shared" si="33"/>
        <v>0</v>
      </c>
      <c r="M101" s="411">
        <f t="shared" si="22"/>
        <v>0</v>
      </c>
      <c r="N101" s="489">
        <v>2011102</v>
      </c>
      <c r="O101" s="489">
        <v>38</v>
      </c>
      <c r="P101" s="397">
        <f>VLOOKUP(N101,B$4:B$1306,1,0)</f>
        <v>2011102</v>
      </c>
      <c r="Q101" s="397">
        <v>2101101</v>
      </c>
      <c r="R101" s="397">
        <v>5</v>
      </c>
      <c r="S101" s="397">
        <f>VLOOKUP(Q101,B$4:B$1306,1,0)</f>
        <v>2101101</v>
      </c>
      <c r="T101" s="397">
        <v>2010912</v>
      </c>
      <c r="U101" s="397">
        <v>0</v>
      </c>
      <c r="V101" s="397">
        <f t="shared" si="23"/>
        <v>2010912</v>
      </c>
      <c r="W101" s="407">
        <f t="shared" si="27"/>
        <v>0</v>
      </c>
      <c r="Y101" s="397">
        <f t="shared" si="24"/>
        <v>38</v>
      </c>
    </row>
    <row r="102" ht="18.6" customHeight="1" spans="1:25">
      <c r="A102" s="482" t="s">
        <v>614</v>
      </c>
      <c r="B102" s="480">
        <v>2010950</v>
      </c>
      <c r="C102" s="407">
        <f t="shared" si="20"/>
        <v>0</v>
      </c>
      <c r="D102" s="407">
        <f t="shared" si="25"/>
        <v>0</v>
      </c>
      <c r="E102" s="483" t="str">
        <f t="shared" si="21"/>
        <v/>
      </c>
      <c r="F102" s="473">
        <f t="shared" si="26"/>
        <v>7</v>
      </c>
      <c r="G102" s="471">
        <v>2010950</v>
      </c>
      <c r="H102" s="397" t="s">
        <v>622</v>
      </c>
      <c r="K102" s="490">
        <f t="shared" si="32"/>
        <v>0</v>
      </c>
      <c r="L102" s="407">
        <f t="shared" si="33"/>
        <v>0</v>
      </c>
      <c r="M102" s="411">
        <f t="shared" si="22"/>
        <v>0</v>
      </c>
      <c r="N102" s="489">
        <v>2011102</v>
      </c>
      <c r="O102" s="489">
        <v>27</v>
      </c>
      <c r="P102" s="397">
        <f>VLOOKUP(N102,B$4:B$1306,1,0)</f>
        <v>2011102</v>
      </c>
      <c r="Q102" s="397">
        <v>2101102</v>
      </c>
      <c r="R102" s="397">
        <v>0</v>
      </c>
      <c r="S102" s="397">
        <f>VLOOKUP(Q102,B$4:B$1306,1,0)</f>
        <v>2101102</v>
      </c>
      <c r="T102" s="397">
        <v>2010950</v>
      </c>
      <c r="U102" s="397">
        <v>0</v>
      </c>
      <c r="V102" s="397">
        <f t="shared" si="23"/>
        <v>2010950</v>
      </c>
      <c r="W102" s="407">
        <f t="shared" si="27"/>
        <v>0</v>
      </c>
      <c r="Y102" s="397">
        <f t="shared" si="24"/>
        <v>27</v>
      </c>
    </row>
    <row r="103" ht="18.6" customHeight="1" spans="1:25">
      <c r="A103" s="482" t="s">
        <v>778</v>
      </c>
      <c r="B103" s="480">
        <v>2010999</v>
      </c>
      <c r="C103" s="407">
        <f t="shared" si="20"/>
        <v>4</v>
      </c>
      <c r="D103" s="407">
        <f t="shared" si="25"/>
        <v>0</v>
      </c>
      <c r="E103" s="483">
        <f t="shared" si="21"/>
        <v>-1</v>
      </c>
      <c r="F103" s="473">
        <f t="shared" si="26"/>
        <v>7</v>
      </c>
      <c r="G103" s="471">
        <v>2010999</v>
      </c>
      <c r="H103" s="397" t="s">
        <v>779</v>
      </c>
      <c r="I103" s="397">
        <v>4</v>
      </c>
      <c r="K103" s="490">
        <f t="shared" si="32"/>
        <v>0</v>
      </c>
      <c r="L103" s="407">
        <f t="shared" si="33"/>
        <v>0</v>
      </c>
      <c r="M103" s="411">
        <f t="shared" si="22"/>
        <v>0</v>
      </c>
      <c r="N103" s="489">
        <v>2010302</v>
      </c>
      <c r="O103" s="489">
        <v>50</v>
      </c>
      <c r="P103" s="397">
        <f>VLOOKUP(N103,B$4:B$1306,1,0)</f>
        <v>2010302</v>
      </c>
      <c r="Q103" s="397">
        <v>2101103</v>
      </c>
      <c r="R103" s="397">
        <v>2</v>
      </c>
      <c r="S103" s="397">
        <f>VLOOKUP(Q103,B$4:B$1306,1,0)</f>
        <v>2101103</v>
      </c>
      <c r="T103" s="397">
        <v>2010999</v>
      </c>
      <c r="U103" s="397">
        <v>0</v>
      </c>
      <c r="V103" s="397">
        <f t="shared" si="23"/>
        <v>2010999</v>
      </c>
      <c r="W103" s="407">
        <f t="shared" si="27"/>
        <v>0</v>
      </c>
      <c r="Y103" s="397">
        <f t="shared" si="24"/>
        <v>50</v>
      </c>
    </row>
    <row r="104" ht="18.6" customHeight="1" spans="1:25">
      <c r="A104" s="482" t="s">
        <v>780</v>
      </c>
      <c r="B104" s="480">
        <v>20110</v>
      </c>
      <c r="C104" s="407">
        <f t="shared" si="20"/>
        <v>374</v>
      </c>
      <c r="D104" s="407">
        <f t="shared" si="25"/>
        <v>355</v>
      </c>
      <c r="E104" s="483">
        <f t="shared" si="21"/>
        <v>-0.0508021390374331</v>
      </c>
      <c r="F104" s="473">
        <f t="shared" si="26"/>
        <v>5</v>
      </c>
      <c r="G104" s="471">
        <v>20110</v>
      </c>
      <c r="H104" s="397" t="s">
        <v>781</v>
      </c>
      <c r="I104" s="397">
        <v>374</v>
      </c>
      <c r="J104" s="488"/>
      <c r="K104" s="486">
        <f>SUMIFS(K:K,$B:$B,"&gt;"&amp;$B104*100,$B:$B,"&lt;"&amp;$B104*100+100)</f>
        <v>51</v>
      </c>
      <c r="L104" s="411">
        <f>SUMIFS(L:L,$B:$B,"&gt;"&amp;$B104*100,$B:$B,"&lt;"&amp;$B104*100+100)</f>
        <v>300</v>
      </c>
      <c r="M104" s="411">
        <f t="shared" si="22"/>
        <v>4</v>
      </c>
      <c r="N104" s="489">
        <v>2013302</v>
      </c>
      <c r="O104" s="489">
        <v>11</v>
      </c>
      <c r="P104" s="397">
        <f>VLOOKUP(N104,B$4:B$1306,1,0)</f>
        <v>2013302</v>
      </c>
      <c r="Q104" s="397">
        <v>2210201</v>
      </c>
      <c r="R104" s="397">
        <v>6</v>
      </c>
      <c r="S104" s="397">
        <f>VLOOKUP(Q104,B$4:B$1306,1,0)</f>
        <v>2210201</v>
      </c>
      <c r="T104" s="397">
        <v>20110</v>
      </c>
      <c r="U104" s="397">
        <v>4</v>
      </c>
      <c r="V104" s="397">
        <f t="shared" si="23"/>
        <v>20110</v>
      </c>
      <c r="W104" s="407">
        <f t="shared" si="27"/>
        <v>0</v>
      </c>
      <c r="Y104" s="397">
        <f t="shared" si="24"/>
        <v>11</v>
      </c>
    </row>
    <row r="105" ht="18.6" customHeight="1" spans="1:25">
      <c r="A105" s="482" t="s">
        <v>587</v>
      </c>
      <c r="B105" s="480">
        <v>2011001</v>
      </c>
      <c r="C105" s="407">
        <f t="shared" si="20"/>
        <v>365</v>
      </c>
      <c r="D105" s="407">
        <f t="shared" si="25"/>
        <v>347</v>
      </c>
      <c r="E105" s="483">
        <f t="shared" si="21"/>
        <v>-0.0493150684931507</v>
      </c>
      <c r="F105" s="473">
        <f t="shared" si="26"/>
        <v>7</v>
      </c>
      <c r="G105" s="471">
        <v>2011001</v>
      </c>
      <c r="H105" s="397" t="s">
        <v>595</v>
      </c>
      <c r="I105" s="397">
        <v>365</v>
      </c>
      <c r="K105" s="490">
        <f t="shared" ref="K105:K113" si="34">SUMIF(N:N,$B105,O:O)</f>
        <v>47</v>
      </c>
      <c r="L105" s="407">
        <f t="shared" ref="L105:L113" si="35">SUMIF(Q:Q,$B105,R:R)</f>
        <v>300</v>
      </c>
      <c r="M105" s="411">
        <f t="shared" si="22"/>
        <v>0</v>
      </c>
      <c r="N105" s="489">
        <v>2013302</v>
      </c>
      <c r="O105" s="489">
        <v>30</v>
      </c>
      <c r="P105" s="397">
        <f>VLOOKUP(N105,B$4:B$1306,1,0)</f>
        <v>2013302</v>
      </c>
      <c r="Q105" s="397">
        <v>2060101</v>
      </c>
      <c r="R105" s="397">
        <v>138</v>
      </c>
      <c r="S105" s="397">
        <f>VLOOKUP(Q105,B$4:B$1306,1,0)</f>
        <v>2060101</v>
      </c>
      <c r="T105" s="397">
        <v>2011001</v>
      </c>
      <c r="U105" s="397">
        <v>0</v>
      </c>
      <c r="V105" s="397">
        <f t="shared" si="23"/>
        <v>2011001</v>
      </c>
      <c r="W105" s="407">
        <f t="shared" si="27"/>
        <v>0</v>
      </c>
      <c r="Y105" s="397">
        <f t="shared" si="24"/>
        <v>30</v>
      </c>
    </row>
    <row r="106" ht="18.6" customHeight="1" spans="1:25">
      <c r="A106" s="482" t="s">
        <v>590</v>
      </c>
      <c r="B106" s="480">
        <v>2011002</v>
      </c>
      <c r="C106" s="407">
        <f t="shared" si="20"/>
        <v>2</v>
      </c>
      <c r="D106" s="407">
        <f t="shared" si="25"/>
        <v>4</v>
      </c>
      <c r="E106" s="483">
        <f t="shared" si="21"/>
        <v>1</v>
      </c>
      <c r="F106" s="473">
        <f t="shared" si="26"/>
        <v>7</v>
      </c>
      <c r="G106" s="471">
        <v>2011002</v>
      </c>
      <c r="H106" s="397" t="s">
        <v>598</v>
      </c>
      <c r="I106" s="397">
        <v>2</v>
      </c>
      <c r="K106" s="490">
        <f t="shared" si="34"/>
        <v>4</v>
      </c>
      <c r="L106" s="407">
        <f t="shared" si="35"/>
        <v>0</v>
      </c>
      <c r="M106" s="411">
        <f t="shared" si="22"/>
        <v>0</v>
      </c>
      <c r="N106" s="489">
        <v>2013302</v>
      </c>
      <c r="O106" s="489">
        <v>50</v>
      </c>
      <c r="P106" s="397">
        <f>VLOOKUP(N106,B$4:B$1306,1,0)</f>
        <v>2013302</v>
      </c>
      <c r="Q106" s="397">
        <v>2080505</v>
      </c>
      <c r="R106" s="397">
        <v>11</v>
      </c>
      <c r="S106" s="397">
        <f>VLOOKUP(Q106,B$4:B$1306,1,0)</f>
        <v>2080505</v>
      </c>
      <c r="T106" s="397">
        <v>2011002</v>
      </c>
      <c r="U106" s="397">
        <v>0</v>
      </c>
      <c r="V106" s="397">
        <f t="shared" si="23"/>
        <v>2011002</v>
      </c>
      <c r="W106" s="407">
        <f t="shared" si="27"/>
        <v>0</v>
      </c>
      <c r="Y106" s="397">
        <f t="shared" si="24"/>
        <v>50</v>
      </c>
    </row>
    <row r="107" ht="18.6" customHeight="1" spans="1:25">
      <c r="A107" s="482" t="s">
        <v>593</v>
      </c>
      <c r="B107" s="480">
        <v>2011003</v>
      </c>
      <c r="C107" s="407">
        <f t="shared" si="20"/>
        <v>0</v>
      </c>
      <c r="D107" s="407">
        <f t="shared" si="25"/>
        <v>0</v>
      </c>
      <c r="E107" s="483" t="str">
        <f t="shared" si="21"/>
        <v/>
      </c>
      <c r="F107" s="473">
        <f t="shared" si="26"/>
        <v>7</v>
      </c>
      <c r="G107" s="471">
        <v>2011003</v>
      </c>
      <c r="H107" s="397" t="s">
        <v>601</v>
      </c>
      <c r="K107" s="490">
        <f t="shared" si="34"/>
        <v>0</v>
      </c>
      <c r="L107" s="407">
        <f t="shared" si="35"/>
        <v>0</v>
      </c>
      <c r="M107" s="411">
        <f t="shared" si="22"/>
        <v>0</v>
      </c>
      <c r="N107" s="489">
        <v>2013302</v>
      </c>
      <c r="O107" s="489">
        <v>3</v>
      </c>
      <c r="P107" s="397">
        <f>VLOOKUP(N107,B$4:B$1306,1,0)</f>
        <v>2013302</v>
      </c>
      <c r="Q107" s="397">
        <v>2080506</v>
      </c>
      <c r="R107" s="397">
        <v>6</v>
      </c>
      <c r="S107" s="397">
        <f>VLOOKUP(Q107,B$4:B$1306,1,0)</f>
        <v>2080506</v>
      </c>
      <c r="T107" s="397">
        <v>2011003</v>
      </c>
      <c r="U107" s="397">
        <v>0</v>
      </c>
      <c r="V107" s="397">
        <f t="shared" si="23"/>
        <v>2011003</v>
      </c>
      <c r="W107" s="407">
        <f t="shared" si="27"/>
        <v>0</v>
      </c>
      <c r="Y107" s="397">
        <f t="shared" si="24"/>
        <v>3</v>
      </c>
    </row>
    <row r="108" ht="18.6" customHeight="1" spans="1:25">
      <c r="A108" s="482" t="s">
        <v>785</v>
      </c>
      <c r="B108" s="480">
        <v>2011004</v>
      </c>
      <c r="C108" s="407">
        <f t="shared" si="20"/>
        <v>0</v>
      </c>
      <c r="D108" s="407">
        <f t="shared" si="25"/>
        <v>0</v>
      </c>
      <c r="E108" s="483" t="str">
        <f t="shared" si="21"/>
        <v/>
      </c>
      <c r="F108" s="473">
        <f t="shared" si="26"/>
        <v>7</v>
      </c>
      <c r="G108" s="471">
        <v>2011004</v>
      </c>
      <c r="H108" s="397" t="s">
        <v>787</v>
      </c>
      <c r="K108" s="490">
        <f t="shared" si="34"/>
        <v>0</v>
      </c>
      <c r="L108" s="407">
        <f t="shared" si="35"/>
        <v>0</v>
      </c>
      <c r="M108" s="411">
        <f t="shared" si="22"/>
        <v>0</v>
      </c>
      <c r="N108" s="489">
        <v>2070607</v>
      </c>
      <c r="O108" s="489">
        <v>2</v>
      </c>
      <c r="P108" s="397">
        <f>VLOOKUP(N108,B$4:B$1306,1,0)</f>
        <v>2070607</v>
      </c>
      <c r="Q108" s="397">
        <v>2101101</v>
      </c>
      <c r="R108" s="397">
        <v>7</v>
      </c>
      <c r="S108" s="397">
        <f>VLOOKUP(Q108,B$4:B$1306,1,0)</f>
        <v>2101101</v>
      </c>
      <c r="T108" s="397">
        <v>2011004</v>
      </c>
      <c r="U108" s="397">
        <v>0</v>
      </c>
      <c r="V108" s="397">
        <f t="shared" si="23"/>
        <v>2011004</v>
      </c>
      <c r="W108" s="407">
        <f t="shared" si="27"/>
        <v>0</v>
      </c>
      <c r="Y108" s="397">
        <f t="shared" si="24"/>
        <v>2</v>
      </c>
    </row>
    <row r="109" ht="18.6" customHeight="1" spans="1:25">
      <c r="A109" s="482" t="s">
        <v>788</v>
      </c>
      <c r="B109" s="480">
        <v>2011005</v>
      </c>
      <c r="C109" s="407">
        <f t="shared" si="20"/>
        <v>0</v>
      </c>
      <c r="D109" s="407">
        <f t="shared" si="25"/>
        <v>0</v>
      </c>
      <c r="E109" s="483" t="str">
        <f t="shared" si="21"/>
        <v/>
      </c>
      <c r="F109" s="473">
        <f t="shared" si="26"/>
        <v>7</v>
      </c>
      <c r="G109" s="471">
        <v>2011005</v>
      </c>
      <c r="H109" s="397" t="s">
        <v>790</v>
      </c>
      <c r="K109" s="490">
        <f t="shared" si="34"/>
        <v>0</v>
      </c>
      <c r="L109" s="407">
        <f t="shared" si="35"/>
        <v>0</v>
      </c>
      <c r="M109" s="411">
        <f t="shared" si="22"/>
        <v>0</v>
      </c>
      <c r="N109" s="489">
        <v>2013302</v>
      </c>
      <c r="O109" s="489">
        <v>14</v>
      </c>
      <c r="P109" s="397">
        <f>VLOOKUP(N109,B$4:B$1306,1,0)</f>
        <v>2013302</v>
      </c>
      <c r="Q109" s="397">
        <v>2101102</v>
      </c>
      <c r="R109" s="397">
        <v>0</v>
      </c>
      <c r="S109" s="397">
        <f>VLOOKUP(Q109,B$4:B$1306,1,0)</f>
        <v>2101102</v>
      </c>
      <c r="T109" s="397">
        <v>2011005</v>
      </c>
      <c r="U109" s="397">
        <v>0</v>
      </c>
      <c r="V109" s="397">
        <f t="shared" si="23"/>
        <v>2011005</v>
      </c>
      <c r="W109" s="407">
        <f t="shared" si="27"/>
        <v>0</v>
      </c>
      <c r="Y109" s="397">
        <f t="shared" si="24"/>
        <v>14</v>
      </c>
    </row>
    <row r="110" ht="18.6" customHeight="1" spans="1:25">
      <c r="A110" s="482" t="s">
        <v>794</v>
      </c>
      <c r="B110" s="480">
        <v>2011007</v>
      </c>
      <c r="C110" s="407">
        <f t="shared" si="20"/>
        <v>0</v>
      </c>
      <c r="D110" s="407">
        <f t="shared" si="25"/>
        <v>0</v>
      </c>
      <c r="E110" s="483" t="str">
        <f t="shared" si="21"/>
        <v/>
      </c>
      <c r="F110" s="473">
        <f t="shared" si="26"/>
        <v>7</v>
      </c>
      <c r="G110" s="471">
        <v>2011007</v>
      </c>
      <c r="H110" s="397" t="s">
        <v>793</v>
      </c>
      <c r="K110" s="490">
        <f t="shared" si="34"/>
        <v>0</v>
      </c>
      <c r="L110" s="407">
        <f t="shared" si="35"/>
        <v>0</v>
      </c>
      <c r="M110" s="411">
        <f t="shared" si="22"/>
        <v>0</v>
      </c>
      <c r="N110" s="489">
        <v>2010399</v>
      </c>
      <c r="O110" s="489"/>
      <c r="P110" s="397">
        <f>VLOOKUP(N110,B$4:B$1306,1,0)</f>
        <v>2010399</v>
      </c>
      <c r="Q110" s="397">
        <v>2101103</v>
      </c>
      <c r="R110" s="397">
        <v>4</v>
      </c>
      <c r="S110" s="397">
        <f>VLOOKUP(Q110,B$4:B$1306,1,0)</f>
        <v>2101103</v>
      </c>
      <c r="T110" s="397">
        <v>2011007</v>
      </c>
      <c r="U110" s="397">
        <v>0</v>
      </c>
      <c r="V110" s="397">
        <f t="shared" si="23"/>
        <v>2011007</v>
      </c>
      <c r="W110" s="407">
        <f t="shared" si="27"/>
        <v>0</v>
      </c>
      <c r="Y110" s="397">
        <f t="shared" si="24"/>
        <v>0</v>
      </c>
    </row>
    <row r="111" ht="18.6" customHeight="1" spans="1:25">
      <c r="A111" s="482" t="s">
        <v>797</v>
      </c>
      <c r="B111" s="480">
        <v>2011008</v>
      </c>
      <c r="C111" s="407">
        <f t="shared" si="20"/>
        <v>0</v>
      </c>
      <c r="D111" s="407">
        <f t="shared" si="25"/>
        <v>0</v>
      </c>
      <c r="E111" s="483" t="str">
        <f t="shared" si="21"/>
        <v/>
      </c>
      <c r="F111" s="473">
        <f t="shared" si="26"/>
        <v>7</v>
      </c>
      <c r="G111" s="471">
        <v>2011008</v>
      </c>
      <c r="H111" s="397" t="s">
        <v>796</v>
      </c>
      <c r="K111" s="490">
        <f t="shared" si="34"/>
        <v>0</v>
      </c>
      <c r="L111" s="407">
        <f t="shared" si="35"/>
        <v>0</v>
      </c>
      <c r="M111" s="411">
        <f t="shared" si="22"/>
        <v>0</v>
      </c>
      <c r="N111" s="489">
        <v>2013105</v>
      </c>
      <c r="O111" s="489">
        <f>89+10</f>
        <v>99</v>
      </c>
      <c r="P111" s="397">
        <f>VLOOKUP(N111,B$4:B$1306,1,0)</f>
        <v>2013105</v>
      </c>
      <c r="Q111" s="397">
        <v>2210201</v>
      </c>
      <c r="R111" s="397">
        <v>9</v>
      </c>
      <c r="S111" s="397">
        <f>VLOOKUP(Q111,B$4:B$1306,1,0)</f>
        <v>2210201</v>
      </c>
      <c r="T111" s="397">
        <v>2011008</v>
      </c>
      <c r="U111" s="397">
        <v>0</v>
      </c>
      <c r="V111" s="397">
        <f t="shared" si="23"/>
        <v>2011008</v>
      </c>
      <c r="W111" s="407">
        <f t="shared" si="27"/>
        <v>0</v>
      </c>
      <c r="Y111" s="397">
        <f t="shared" si="24"/>
        <v>99</v>
      </c>
    </row>
    <row r="112" ht="18.6" customHeight="1" spans="1:25">
      <c r="A112" s="482" t="s">
        <v>614</v>
      </c>
      <c r="B112" s="480">
        <v>2011050</v>
      </c>
      <c r="C112" s="407">
        <f t="shared" si="20"/>
        <v>0</v>
      </c>
      <c r="D112" s="407">
        <f t="shared" si="25"/>
        <v>0</v>
      </c>
      <c r="E112" s="483" t="str">
        <f t="shared" si="21"/>
        <v/>
      </c>
      <c r="F112" s="473">
        <f t="shared" si="26"/>
        <v>7</v>
      </c>
      <c r="G112" s="471">
        <v>2011050</v>
      </c>
      <c r="H112" s="397" t="s">
        <v>622</v>
      </c>
      <c r="K112" s="490">
        <f t="shared" si="34"/>
        <v>0</v>
      </c>
      <c r="L112" s="407">
        <f t="shared" si="35"/>
        <v>0</v>
      </c>
      <c r="M112" s="411">
        <f t="shared" si="22"/>
        <v>0</v>
      </c>
      <c r="N112" s="489">
        <v>2013105</v>
      </c>
      <c r="O112" s="489">
        <v>63</v>
      </c>
      <c r="P112" s="397">
        <f>VLOOKUP(N112,B$4:B$1306,1,0)</f>
        <v>2013105</v>
      </c>
      <c r="Q112" s="397">
        <v>2080501</v>
      </c>
      <c r="R112" s="397">
        <v>16</v>
      </c>
      <c r="S112" s="397">
        <f>VLOOKUP(Q112,B$4:B$1306,1,0)</f>
        <v>2080501</v>
      </c>
      <c r="T112" s="397">
        <v>2011050</v>
      </c>
      <c r="U112" s="397">
        <v>0</v>
      </c>
      <c r="V112" s="397">
        <f t="shared" si="23"/>
        <v>2011050</v>
      </c>
      <c r="W112" s="407">
        <f t="shared" si="27"/>
        <v>0</v>
      </c>
      <c r="Y112" s="397">
        <f t="shared" si="24"/>
        <v>63</v>
      </c>
    </row>
    <row r="113" ht="18.6" customHeight="1" spans="1:25">
      <c r="A113" s="482" t="s">
        <v>803</v>
      </c>
      <c r="B113" s="480">
        <v>2011099</v>
      </c>
      <c r="C113" s="407">
        <f t="shared" si="20"/>
        <v>7</v>
      </c>
      <c r="D113" s="407">
        <f t="shared" si="25"/>
        <v>4</v>
      </c>
      <c r="E113" s="483">
        <f t="shared" si="21"/>
        <v>-0.428571428571429</v>
      </c>
      <c r="F113" s="473">
        <f t="shared" si="26"/>
        <v>7</v>
      </c>
      <c r="G113" s="471">
        <v>2011099</v>
      </c>
      <c r="H113" s="397" t="s">
        <v>801</v>
      </c>
      <c r="I113" s="397">
        <v>7</v>
      </c>
      <c r="K113" s="490">
        <f t="shared" si="34"/>
        <v>0</v>
      </c>
      <c r="L113" s="407">
        <f t="shared" si="35"/>
        <v>0</v>
      </c>
      <c r="M113" s="411">
        <f t="shared" si="22"/>
        <v>4</v>
      </c>
      <c r="N113" s="489">
        <v>2013105</v>
      </c>
      <c r="O113" s="489">
        <v>14</v>
      </c>
      <c r="P113" s="397">
        <f>VLOOKUP(N113,B$4:B$1306,1,0)</f>
        <v>2013105</v>
      </c>
      <c r="Q113" s="397">
        <v>2080505</v>
      </c>
      <c r="R113" s="397">
        <v>12</v>
      </c>
      <c r="S113" s="397">
        <f>VLOOKUP(Q113,B$4:B$1306,1,0)</f>
        <v>2080505</v>
      </c>
      <c r="T113" s="397">
        <v>2011099</v>
      </c>
      <c r="U113" s="397">
        <v>4</v>
      </c>
      <c r="V113" s="397">
        <f t="shared" si="23"/>
        <v>2011099</v>
      </c>
      <c r="W113" s="407">
        <f t="shared" si="27"/>
        <v>0</v>
      </c>
      <c r="Y113" s="397">
        <f t="shared" si="24"/>
        <v>14</v>
      </c>
    </row>
    <row r="114" ht="18.6" customHeight="1" spans="1:25">
      <c r="A114" s="482" t="s">
        <v>805</v>
      </c>
      <c r="B114" s="480">
        <v>20111</v>
      </c>
      <c r="C114" s="407">
        <f t="shared" si="20"/>
        <v>1686</v>
      </c>
      <c r="D114" s="407">
        <f t="shared" si="25"/>
        <v>2105</v>
      </c>
      <c r="E114" s="483">
        <f t="shared" si="21"/>
        <v>0.248517200474496</v>
      </c>
      <c r="F114" s="473">
        <f t="shared" si="26"/>
        <v>5</v>
      </c>
      <c r="G114" s="471">
        <v>20111</v>
      </c>
      <c r="H114" s="397" t="s">
        <v>802</v>
      </c>
      <c r="I114" s="397">
        <v>1686</v>
      </c>
      <c r="J114" s="488"/>
      <c r="K114" s="486">
        <f>SUMIFS(K:K,$B:$B,"&gt;"&amp;$B114*100,$B:$B,"&lt;"&amp;$B114*100+100)</f>
        <v>212</v>
      </c>
      <c r="L114" s="411">
        <f>SUMIFS(L:L,$B:$B,"&gt;"&amp;$B114*100,$B:$B,"&lt;"&amp;$B114*100+100)</f>
        <v>1854</v>
      </c>
      <c r="M114" s="411">
        <f t="shared" si="22"/>
        <v>39</v>
      </c>
      <c r="N114" s="489">
        <v>2013299</v>
      </c>
      <c r="O114" s="489">
        <v>45</v>
      </c>
      <c r="P114" s="397">
        <f>VLOOKUP(N114,B$4:B$1306,1,0)</f>
        <v>2013299</v>
      </c>
      <c r="Q114" s="397">
        <v>2080506</v>
      </c>
      <c r="R114" s="397">
        <v>6</v>
      </c>
      <c r="S114" s="397">
        <f>VLOOKUP(Q114,B$4:B$1306,1,0)</f>
        <v>2080506</v>
      </c>
      <c r="T114" s="397">
        <v>20111</v>
      </c>
      <c r="U114" s="397">
        <v>39</v>
      </c>
      <c r="V114" s="397">
        <f t="shared" si="23"/>
        <v>20111</v>
      </c>
      <c r="W114" s="407">
        <f t="shared" si="27"/>
        <v>0</v>
      </c>
      <c r="Y114" s="397">
        <f t="shared" si="24"/>
        <v>45</v>
      </c>
    </row>
    <row r="115" ht="18.6" customHeight="1" spans="1:25">
      <c r="A115" s="482" t="s">
        <v>587</v>
      </c>
      <c r="B115" s="480">
        <v>2011101</v>
      </c>
      <c r="C115" s="407">
        <f t="shared" si="20"/>
        <v>1614</v>
      </c>
      <c r="D115" s="407">
        <f t="shared" si="25"/>
        <v>1854</v>
      </c>
      <c r="E115" s="483">
        <f t="shared" si="21"/>
        <v>0.148698884758364</v>
      </c>
      <c r="F115" s="473">
        <f t="shared" si="26"/>
        <v>7</v>
      </c>
      <c r="G115" s="471">
        <v>2011101</v>
      </c>
      <c r="H115" s="397" t="s">
        <v>595</v>
      </c>
      <c r="I115" s="397">
        <v>1614</v>
      </c>
      <c r="K115" s="490">
        <f t="shared" ref="K115:K122" si="36">SUMIF(N:N,$B115,O:O)</f>
        <v>0</v>
      </c>
      <c r="L115" s="407">
        <f t="shared" ref="L115:L122" si="37">SUMIF(Q:Q,$B115,R:R)</f>
        <v>1854</v>
      </c>
      <c r="M115" s="411">
        <f t="shared" si="22"/>
        <v>0</v>
      </c>
      <c r="N115" s="489">
        <v>2013299</v>
      </c>
      <c r="O115" s="489">
        <v>32</v>
      </c>
      <c r="P115" s="397">
        <f>VLOOKUP(N115,B$4:B$1306,1,0)</f>
        <v>2013299</v>
      </c>
      <c r="Q115" s="397">
        <v>2101101</v>
      </c>
      <c r="R115" s="397">
        <v>8</v>
      </c>
      <c r="S115" s="397">
        <f>VLOOKUP(Q115,B$4:B$1306,1,0)</f>
        <v>2101101</v>
      </c>
      <c r="T115" s="397">
        <v>2011101</v>
      </c>
      <c r="U115" s="397">
        <v>0</v>
      </c>
      <c r="V115" s="397">
        <f t="shared" si="23"/>
        <v>2011101</v>
      </c>
      <c r="W115" s="407">
        <f t="shared" si="27"/>
        <v>0</v>
      </c>
      <c r="Y115" s="397">
        <f t="shared" si="24"/>
        <v>32</v>
      </c>
    </row>
    <row r="116" ht="18.6" customHeight="1" spans="1:25">
      <c r="A116" s="482" t="s">
        <v>590</v>
      </c>
      <c r="B116" s="480">
        <v>2011102</v>
      </c>
      <c r="C116" s="407">
        <f t="shared" si="20"/>
        <v>52</v>
      </c>
      <c r="D116" s="407">
        <f t="shared" si="25"/>
        <v>239</v>
      </c>
      <c r="E116" s="483">
        <f t="shared" si="21"/>
        <v>3.59615384615385</v>
      </c>
      <c r="F116" s="473">
        <f t="shared" si="26"/>
        <v>7</v>
      </c>
      <c r="G116" s="471">
        <v>2011102</v>
      </c>
      <c r="H116" s="397" t="s">
        <v>598</v>
      </c>
      <c r="I116" s="397">
        <v>52</v>
      </c>
      <c r="K116" s="490">
        <f t="shared" si="36"/>
        <v>212</v>
      </c>
      <c r="L116" s="407">
        <f t="shared" si="37"/>
        <v>0</v>
      </c>
      <c r="M116" s="411">
        <f t="shared" si="22"/>
        <v>27</v>
      </c>
      <c r="N116" s="489">
        <v>2013299</v>
      </c>
      <c r="O116" s="489">
        <v>45</v>
      </c>
      <c r="P116" s="397">
        <f>VLOOKUP(N116,B$4:B$1306,1,0)</f>
        <v>2013299</v>
      </c>
      <c r="Q116" s="397">
        <v>2101102</v>
      </c>
      <c r="R116" s="397">
        <v>0</v>
      </c>
      <c r="S116" s="397">
        <f>VLOOKUP(Q116,B$4:B$1306,1,0)</f>
        <v>2101102</v>
      </c>
      <c r="T116" s="397">
        <v>2011102</v>
      </c>
      <c r="U116" s="397">
        <v>27</v>
      </c>
      <c r="V116" s="397">
        <f t="shared" si="23"/>
        <v>2011102</v>
      </c>
      <c r="W116" s="407">
        <f t="shared" si="27"/>
        <v>0</v>
      </c>
      <c r="Y116" s="397">
        <f t="shared" si="24"/>
        <v>45</v>
      </c>
    </row>
    <row r="117" ht="18.6" customHeight="1" spans="1:25">
      <c r="A117" s="482" t="s">
        <v>593</v>
      </c>
      <c r="B117" s="480">
        <v>2011103</v>
      </c>
      <c r="C117" s="407">
        <f t="shared" si="20"/>
        <v>0</v>
      </c>
      <c r="D117" s="407">
        <f t="shared" si="25"/>
        <v>0</v>
      </c>
      <c r="E117" s="483" t="str">
        <f t="shared" si="21"/>
        <v/>
      </c>
      <c r="F117" s="473">
        <f t="shared" si="26"/>
        <v>7</v>
      </c>
      <c r="G117" s="471">
        <v>2011103</v>
      </c>
      <c r="H117" s="397" t="s">
        <v>601</v>
      </c>
      <c r="K117" s="490">
        <f t="shared" si="36"/>
        <v>0</v>
      </c>
      <c r="L117" s="407">
        <f t="shared" si="37"/>
        <v>0</v>
      </c>
      <c r="M117" s="411">
        <f t="shared" si="22"/>
        <v>0</v>
      </c>
      <c r="N117" s="489">
        <v>2013299</v>
      </c>
      <c r="O117" s="489">
        <v>14</v>
      </c>
      <c r="P117" s="397">
        <f>VLOOKUP(N117,B$4:B$1306,1,0)</f>
        <v>2013299</v>
      </c>
      <c r="Q117" s="397">
        <v>2101103</v>
      </c>
      <c r="R117" s="397">
        <v>5</v>
      </c>
      <c r="S117" s="397">
        <f>VLOOKUP(Q117,B$4:B$1306,1,0)</f>
        <v>2101103</v>
      </c>
      <c r="T117" s="397">
        <v>2011103</v>
      </c>
      <c r="U117" s="397">
        <v>0</v>
      </c>
      <c r="V117" s="397">
        <f t="shared" si="23"/>
        <v>2011103</v>
      </c>
      <c r="W117" s="407">
        <f t="shared" si="27"/>
        <v>0</v>
      </c>
      <c r="Y117" s="397">
        <f t="shared" si="24"/>
        <v>14</v>
      </c>
    </row>
    <row r="118" ht="18.6" customHeight="1" spans="1:25">
      <c r="A118" s="482" t="s">
        <v>809</v>
      </c>
      <c r="B118" s="480">
        <v>2011104</v>
      </c>
      <c r="C118" s="407">
        <f t="shared" si="20"/>
        <v>10</v>
      </c>
      <c r="D118" s="407">
        <f t="shared" si="25"/>
        <v>12</v>
      </c>
      <c r="E118" s="483">
        <f t="shared" si="21"/>
        <v>0.2</v>
      </c>
      <c r="F118" s="473">
        <f t="shared" si="26"/>
        <v>7</v>
      </c>
      <c r="G118" s="471">
        <v>2011104</v>
      </c>
      <c r="H118" s="397" t="s">
        <v>807</v>
      </c>
      <c r="I118" s="397">
        <v>10</v>
      </c>
      <c r="K118" s="490">
        <f t="shared" si="36"/>
        <v>0</v>
      </c>
      <c r="L118" s="407">
        <f t="shared" si="37"/>
        <v>0</v>
      </c>
      <c r="M118" s="411">
        <f t="shared" si="22"/>
        <v>12</v>
      </c>
      <c r="N118" s="489">
        <v>2013299</v>
      </c>
      <c r="O118" s="489">
        <v>45</v>
      </c>
      <c r="P118" s="397">
        <f>VLOOKUP(N118,B$4:B$1306,1,0)</f>
        <v>2013299</v>
      </c>
      <c r="Q118" s="397">
        <v>2130501</v>
      </c>
      <c r="R118" s="397">
        <v>191</v>
      </c>
      <c r="S118" s="397">
        <f>VLOOKUP(Q118,B$4:B$1306,1,0)</f>
        <v>2130501</v>
      </c>
      <c r="T118" s="397">
        <v>2011104</v>
      </c>
      <c r="U118" s="397">
        <v>12</v>
      </c>
      <c r="V118" s="397">
        <f t="shared" si="23"/>
        <v>2011104</v>
      </c>
      <c r="W118" s="407">
        <f t="shared" si="27"/>
        <v>0</v>
      </c>
      <c r="Y118" s="397">
        <f t="shared" si="24"/>
        <v>45</v>
      </c>
    </row>
    <row r="119" ht="18.6" customHeight="1" spans="1:25">
      <c r="A119" s="482" t="s">
        <v>812</v>
      </c>
      <c r="B119" s="480">
        <v>2011105</v>
      </c>
      <c r="C119" s="407">
        <f t="shared" si="20"/>
        <v>0</v>
      </c>
      <c r="D119" s="407">
        <f t="shared" si="25"/>
        <v>0</v>
      </c>
      <c r="E119" s="483" t="str">
        <f t="shared" si="21"/>
        <v/>
      </c>
      <c r="F119" s="473">
        <f t="shared" si="26"/>
        <v>7</v>
      </c>
      <c r="G119" s="471">
        <v>2011105</v>
      </c>
      <c r="H119" s="397" t="s">
        <v>808</v>
      </c>
      <c r="K119" s="490">
        <f t="shared" si="36"/>
        <v>0</v>
      </c>
      <c r="L119" s="407">
        <f t="shared" si="37"/>
        <v>0</v>
      </c>
      <c r="M119" s="411">
        <f t="shared" si="22"/>
        <v>0</v>
      </c>
      <c r="N119" s="489">
        <v>2013299</v>
      </c>
      <c r="O119" s="489">
        <v>11</v>
      </c>
      <c r="P119" s="397">
        <f>VLOOKUP(N119,B$4:B$1306,1,0)</f>
        <v>2013299</v>
      </c>
      <c r="Q119" s="397">
        <v>2210201</v>
      </c>
      <c r="R119" s="397">
        <v>10</v>
      </c>
      <c r="S119" s="397">
        <f>VLOOKUP(Q119,B$4:B$1306,1,0)</f>
        <v>2210201</v>
      </c>
      <c r="T119" s="397">
        <v>2011105</v>
      </c>
      <c r="U119" s="397">
        <v>0</v>
      </c>
      <c r="V119" s="397">
        <f t="shared" si="23"/>
        <v>2011105</v>
      </c>
      <c r="W119" s="407">
        <f t="shared" si="27"/>
        <v>0</v>
      </c>
      <c r="Y119" s="397">
        <f t="shared" si="24"/>
        <v>11</v>
      </c>
    </row>
    <row r="120" ht="18.6" customHeight="1" spans="1:25">
      <c r="A120" s="482" t="s">
        <v>4312</v>
      </c>
      <c r="B120" s="480">
        <v>2011106</v>
      </c>
      <c r="C120" s="407">
        <f t="shared" si="20"/>
        <v>0</v>
      </c>
      <c r="D120" s="407">
        <f t="shared" si="25"/>
        <v>0</v>
      </c>
      <c r="E120" s="483" t="str">
        <f t="shared" si="21"/>
        <v/>
      </c>
      <c r="F120" s="473">
        <f t="shared" si="26"/>
        <v>7</v>
      </c>
      <c r="G120" s="471">
        <v>2011106</v>
      </c>
      <c r="H120" s="397" t="s">
        <v>811</v>
      </c>
      <c r="K120" s="490">
        <f t="shared" si="36"/>
        <v>0</v>
      </c>
      <c r="L120" s="407">
        <f t="shared" si="37"/>
        <v>0</v>
      </c>
      <c r="M120" s="411">
        <f t="shared" si="22"/>
        <v>0</v>
      </c>
      <c r="N120" s="489">
        <v>2013299</v>
      </c>
      <c r="O120" s="489">
        <v>5</v>
      </c>
      <c r="P120" s="397">
        <f>VLOOKUP(N120,B$4:B$1306,1,0)</f>
        <v>2013299</v>
      </c>
      <c r="Q120" s="397">
        <v>2080501</v>
      </c>
      <c r="R120" s="397">
        <v>65</v>
      </c>
      <c r="S120" s="397">
        <f>VLOOKUP(Q120,B$4:B$1306,1,0)</f>
        <v>2080501</v>
      </c>
      <c r="T120" s="397">
        <v>2011106</v>
      </c>
      <c r="U120" s="397">
        <v>0</v>
      </c>
      <c r="V120" s="397">
        <f t="shared" si="23"/>
        <v>2011106</v>
      </c>
      <c r="W120" s="407">
        <f t="shared" si="27"/>
        <v>0</v>
      </c>
      <c r="Y120" s="397">
        <f t="shared" si="24"/>
        <v>5</v>
      </c>
    </row>
    <row r="121" ht="18.6" customHeight="1" spans="1:25">
      <c r="A121" s="482" t="s">
        <v>614</v>
      </c>
      <c r="B121" s="480">
        <v>2011150</v>
      </c>
      <c r="C121" s="407">
        <f t="shared" si="20"/>
        <v>0</v>
      </c>
      <c r="D121" s="407">
        <f t="shared" si="25"/>
        <v>0</v>
      </c>
      <c r="E121" s="483" t="str">
        <f t="shared" si="21"/>
        <v/>
      </c>
      <c r="F121" s="473">
        <f t="shared" si="26"/>
        <v>7</v>
      </c>
      <c r="G121" s="471">
        <v>2011150</v>
      </c>
      <c r="H121" s="397" t="s">
        <v>622</v>
      </c>
      <c r="K121" s="490">
        <f t="shared" si="36"/>
        <v>0</v>
      </c>
      <c r="L121" s="407">
        <f t="shared" si="37"/>
        <v>0</v>
      </c>
      <c r="M121" s="411">
        <f t="shared" si="22"/>
        <v>0</v>
      </c>
      <c r="N121" s="489">
        <v>2013299</v>
      </c>
      <c r="O121" s="489">
        <v>5</v>
      </c>
      <c r="P121" s="397">
        <f>VLOOKUP(N121,B$4:B$1306,1,0)</f>
        <v>2013299</v>
      </c>
      <c r="Q121" s="397">
        <v>2080505</v>
      </c>
      <c r="R121" s="397">
        <v>19</v>
      </c>
      <c r="S121" s="397">
        <f>VLOOKUP(Q121,B$4:B$1306,1,0)</f>
        <v>2080505</v>
      </c>
      <c r="T121" s="397">
        <v>2011150</v>
      </c>
      <c r="U121" s="397">
        <v>0</v>
      </c>
      <c r="V121" s="397">
        <f t="shared" si="23"/>
        <v>2011150</v>
      </c>
      <c r="W121" s="407">
        <f t="shared" si="27"/>
        <v>0</v>
      </c>
      <c r="Y121" s="397">
        <f t="shared" si="24"/>
        <v>5</v>
      </c>
    </row>
    <row r="122" ht="18.6" customHeight="1" spans="1:25">
      <c r="A122" s="482" t="s">
        <v>818</v>
      </c>
      <c r="B122" s="480">
        <v>2011199</v>
      </c>
      <c r="C122" s="407">
        <f t="shared" si="20"/>
        <v>10</v>
      </c>
      <c r="D122" s="407">
        <f t="shared" si="25"/>
        <v>0</v>
      </c>
      <c r="E122" s="483">
        <f t="shared" si="21"/>
        <v>-1</v>
      </c>
      <c r="F122" s="473">
        <f t="shared" si="26"/>
        <v>7</v>
      </c>
      <c r="G122" s="471">
        <v>2011199</v>
      </c>
      <c r="H122" s="397" t="s">
        <v>816</v>
      </c>
      <c r="I122" s="397">
        <v>10</v>
      </c>
      <c r="K122" s="490">
        <f t="shared" si="36"/>
        <v>0</v>
      </c>
      <c r="L122" s="407">
        <f t="shared" si="37"/>
        <v>0</v>
      </c>
      <c r="M122" s="411">
        <f t="shared" si="22"/>
        <v>0</v>
      </c>
      <c r="N122" s="489">
        <v>2013299</v>
      </c>
      <c r="O122" s="489">
        <v>9</v>
      </c>
      <c r="P122" s="397">
        <f>VLOOKUP(N122,B$4:B$1306,1,0)</f>
        <v>2013299</v>
      </c>
      <c r="Q122" s="397">
        <v>2080506</v>
      </c>
      <c r="R122" s="397">
        <v>9</v>
      </c>
      <c r="S122" s="397">
        <f>VLOOKUP(Q122,B$4:B$1306,1,0)</f>
        <v>2080506</v>
      </c>
      <c r="T122" s="397">
        <v>2011199</v>
      </c>
      <c r="U122" s="397">
        <v>0</v>
      </c>
      <c r="V122" s="397">
        <f t="shared" si="23"/>
        <v>2011199</v>
      </c>
      <c r="W122" s="407">
        <f t="shared" si="27"/>
        <v>0</v>
      </c>
      <c r="Y122" s="397">
        <f t="shared" si="24"/>
        <v>9</v>
      </c>
    </row>
    <row r="123" ht="18.6" customHeight="1" spans="1:25">
      <c r="A123" s="482" t="s">
        <v>820</v>
      </c>
      <c r="B123" s="480">
        <v>20113</v>
      </c>
      <c r="C123" s="407">
        <f t="shared" si="20"/>
        <v>260</v>
      </c>
      <c r="D123" s="407">
        <f t="shared" si="25"/>
        <v>274</v>
      </c>
      <c r="E123" s="483">
        <f t="shared" si="21"/>
        <v>0.0538461538461539</v>
      </c>
      <c r="F123" s="473">
        <f t="shared" si="26"/>
        <v>5</v>
      </c>
      <c r="G123" s="471">
        <v>20113</v>
      </c>
      <c r="H123" s="397" t="s">
        <v>817</v>
      </c>
      <c r="I123" s="397">
        <v>260</v>
      </c>
      <c r="J123" s="488"/>
      <c r="K123" s="486">
        <f>SUMIFS(K:K,$B:$B,"&gt;"&amp;$B123*100,$B:$B,"&lt;"&amp;$B123*100+100)</f>
        <v>5</v>
      </c>
      <c r="L123" s="411">
        <f>SUMIFS(L:L,$B:$B,"&gt;"&amp;$B123*100,$B:$B,"&lt;"&amp;$B123*100+100)</f>
        <v>269</v>
      </c>
      <c r="M123" s="411">
        <f t="shared" si="22"/>
        <v>0</v>
      </c>
      <c r="N123" s="489">
        <v>2013299</v>
      </c>
      <c r="O123" s="489">
        <v>20</v>
      </c>
      <c r="P123" s="397">
        <f>VLOOKUP(N123,B$4:B$1306,1,0)</f>
        <v>2013299</v>
      </c>
      <c r="Q123" s="397">
        <v>2101101</v>
      </c>
      <c r="R123" s="397">
        <v>13</v>
      </c>
      <c r="S123" s="397">
        <f>VLOOKUP(Q123,B$4:B$1306,1,0)</f>
        <v>2101101</v>
      </c>
      <c r="T123" s="397">
        <v>20113</v>
      </c>
      <c r="U123" s="397">
        <v>0</v>
      </c>
      <c r="V123" s="397">
        <f t="shared" si="23"/>
        <v>20113</v>
      </c>
      <c r="W123" s="407">
        <f t="shared" si="27"/>
        <v>0</v>
      </c>
      <c r="Y123" s="397">
        <f t="shared" si="24"/>
        <v>20</v>
      </c>
    </row>
    <row r="124" ht="18.6" customHeight="1" spans="1:25">
      <c r="A124" s="482" t="s">
        <v>587</v>
      </c>
      <c r="B124" s="480">
        <v>2011301</v>
      </c>
      <c r="C124" s="407">
        <f t="shared" si="20"/>
        <v>275</v>
      </c>
      <c r="D124" s="407">
        <f t="shared" si="25"/>
        <v>274</v>
      </c>
      <c r="E124" s="483">
        <f t="shared" si="21"/>
        <v>-0.00363636363636366</v>
      </c>
      <c r="F124" s="473">
        <f t="shared" si="26"/>
        <v>7</v>
      </c>
      <c r="G124" s="471">
        <v>2011301</v>
      </c>
      <c r="H124" s="397" t="s">
        <v>595</v>
      </c>
      <c r="I124" s="397">
        <v>275</v>
      </c>
      <c r="K124" s="490">
        <f t="shared" ref="K124:K133" si="38">SUMIF(N:N,$B124,O:O)</f>
        <v>5</v>
      </c>
      <c r="L124" s="407">
        <f t="shared" ref="L124:L133" si="39">SUMIF(Q:Q,$B124,R:R)</f>
        <v>269</v>
      </c>
      <c r="M124" s="411">
        <f t="shared" si="22"/>
        <v>0</v>
      </c>
      <c r="N124" s="489">
        <v>2013299</v>
      </c>
      <c r="O124" s="489">
        <v>21</v>
      </c>
      <c r="P124" s="397">
        <f>VLOOKUP(N124,B$4:B$1306,1,0)</f>
        <v>2013299</v>
      </c>
      <c r="Q124" s="397">
        <v>2101102</v>
      </c>
      <c r="R124" s="397">
        <v>0</v>
      </c>
      <c r="S124" s="397">
        <f>VLOOKUP(Q124,B$4:B$1306,1,0)</f>
        <v>2101102</v>
      </c>
      <c r="T124" s="397">
        <v>2011301</v>
      </c>
      <c r="U124" s="397">
        <v>0</v>
      </c>
      <c r="V124" s="397">
        <f t="shared" si="23"/>
        <v>2011301</v>
      </c>
      <c r="W124" s="407">
        <f t="shared" si="27"/>
        <v>0</v>
      </c>
      <c r="Y124" s="397">
        <f t="shared" si="24"/>
        <v>21</v>
      </c>
    </row>
    <row r="125" ht="18.6" customHeight="1" spans="1:25">
      <c r="A125" s="482" t="s">
        <v>590</v>
      </c>
      <c r="B125" s="480">
        <v>2011302</v>
      </c>
      <c r="C125" s="407">
        <f t="shared" si="20"/>
        <v>0</v>
      </c>
      <c r="D125" s="407">
        <f t="shared" si="25"/>
        <v>0</v>
      </c>
      <c r="E125" s="483" t="str">
        <f t="shared" si="21"/>
        <v/>
      </c>
      <c r="F125" s="473">
        <f t="shared" si="26"/>
        <v>7</v>
      </c>
      <c r="G125" s="471">
        <v>2011302</v>
      </c>
      <c r="H125" s="397" t="s">
        <v>598</v>
      </c>
      <c r="K125" s="490">
        <f t="shared" si="38"/>
        <v>0</v>
      </c>
      <c r="L125" s="407">
        <f t="shared" si="39"/>
        <v>0</v>
      </c>
      <c r="M125" s="411">
        <f t="shared" si="22"/>
        <v>0</v>
      </c>
      <c r="N125" s="489">
        <v>2130599</v>
      </c>
      <c r="O125" s="489">
        <v>112</v>
      </c>
      <c r="P125" s="397">
        <f>VLOOKUP(N125,B$4:B$1306,1,0)</f>
        <v>2130599</v>
      </c>
      <c r="Q125" s="397">
        <v>2101103</v>
      </c>
      <c r="R125" s="397">
        <v>12</v>
      </c>
      <c r="S125" s="397">
        <f>VLOOKUP(Q125,B$4:B$1306,1,0)</f>
        <v>2101103</v>
      </c>
      <c r="T125" s="397">
        <v>2011302</v>
      </c>
      <c r="U125" s="397">
        <v>0</v>
      </c>
      <c r="V125" s="397">
        <f t="shared" si="23"/>
        <v>2011302</v>
      </c>
      <c r="W125" s="407">
        <f t="shared" si="27"/>
        <v>0</v>
      </c>
      <c r="Y125" s="397">
        <f t="shared" si="24"/>
        <v>112</v>
      </c>
    </row>
    <row r="126" ht="18.6" customHeight="1" spans="1:25">
      <c r="A126" s="482" t="s">
        <v>593</v>
      </c>
      <c r="B126" s="480">
        <v>2011303</v>
      </c>
      <c r="C126" s="407">
        <f t="shared" si="20"/>
        <v>0</v>
      </c>
      <c r="D126" s="407">
        <f t="shared" si="25"/>
        <v>0</v>
      </c>
      <c r="E126" s="483" t="str">
        <f t="shared" si="21"/>
        <v/>
      </c>
      <c r="F126" s="473">
        <f t="shared" si="26"/>
        <v>7</v>
      </c>
      <c r="G126" s="471">
        <v>2011303</v>
      </c>
      <c r="H126" s="397" t="s">
        <v>601</v>
      </c>
      <c r="K126" s="490">
        <f t="shared" si="38"/>
        <v>0</v>
      </c>
      <c r="L126" s="407">
        <f t="shared" si="39"/>
        <v>0</v>
      </c>
      <c r="M126" s="411">
        <f t="shared" si="22"/>
        <v>0</v>
      </c>
      <c r="N126" s="489">
        <v>2130599</v>
      </c>
      <c r="O126" s="489">
        <f>150-74</f>
        <v>76</v>
      </c>
      <c r="P126" s="397">
        <f>VLOOKUP(N126,B$4:B$1306,1,0)</f>
        <v>2130599</v>
      </c>
      <c r="Q126" s="397">
        <v>2130201</v>
      </c>
      <c r="R126" s="397">
        <v>232</v>
      </c>
      <c r="S126" s="397">
        <f>VLOOKUP(Q126,B$4:B$1306,1,0)</f>
        <v>2130201</v>
      </c>
      <c r="T126" s="397">
        <v>2011303</v>
      </c>
      <c r="U126" s="397">
        <v>0</v>
      </c>
      <c r="V126" s="397">
        <f t="shared" si="23"/>
        <v>2011303</v>
      </c>
      <c r="W126" s="407">
        <f t="shared" si="27"/>
        <v>0</v>
      </c>
      <c r="Y126" s="397">
        <f t="shared" si="24"/>
        <v>76</v>
      </c>
    </row>
    <row r="127" ht="18.6" customHeight="1" spans="1:25">
      <c r="A127" s="482" t="s">
        <v>824</v>
      </c>
      <c r="B127" s="480">
        <v>2011304</v>
      </c>
      <c r="C127" s="407">
        <f t="shared" si="20"/>
        <v>0</v>
      </c>
      <c r="D127" s="407">
        <f t="shared" si="25"/>
        <v>0</v>
      </c>
      <c r="E127" s="483" t="str">
        <f t="shared" si="21"/>
        <v/>
      </c>
      <c r="F127" s="473">
        <f t="shared" si="26"/>
        <v>7</v>
      </c>
      <c r="G127" s="471">
        <v>2011304</v>
      </c>
      <c r="H127" s="397" t="s">
        <v>822</v>
      </c>
      <c r="K127" s="490">
        <f t="shared" si="38"/>
        <v>0</v>
      </c>
      <c r="L127" s="407">
        <f t="shared" si="39"/>
        <v>0</v>
      </c>
      <c r="M127" s="411">
        <f t="shared" si="22"/>
        <v>0</v>
      </c>
      <c r="N127" s="489">
        <v>2130599</v>
      </c>
      <c r="O127" s="489">
        <v>259</v>
      </c>
      <c r="P127" s="397">
        <f>VLOOKUP(N127,B$4:B$1306,1,0)</f>
        <v>2130599</v>
      </c>
      <c r="Q127" s="397">
        <v>2210201</v>
      </c>
      <c r="R127" s="397">
        <v>16</v>
      </c>
      <c r="S127" s="397">
        <f>VLOOKUP(Q127,B$4:B$1306,1,0)</f>
        <v>2210201</v>
      </c>
      <c r="T127" s="397">
        <v>2011304</v>
      </c>
      <c r="U127" s="397">
        <v>0</v>
      </c>
      <c r="V127" s="397">
        <f t="shared" si="23"/>
        <v>2011304</v>
      </c>
      <c r="W127" s="407">
        <f t="shared" si="27"/>
        <v>0</v>
      </c>
      <c r="Y127" s="397">
        <f t="shared" si="24"/>
        <v>259</v>
      </c>
    </row>
    <row r="128" ht="18.6" customHeight="1" spans="1:25">
      <c r="A128" s="482" t="s">
        <v>827</v>
      </c>
      <c r="B128" s="480">
        <v>2011305</v>
      </c>
      <c r="C128" s="407">
        <f t="shared" si="20"/>
        <v>0</v>
      </c>
      <c r="D128" s="407">
        <f t="shared" si="25"/>
        <v>0</v>
      </c>
      <c r="E128" s="483" t="str">
        <f t="shared" si="21"/>
        <v/>
      </c>
      <c r="F128" s="473">
        <f t="shared" si="26"/>
        <v>7</v>
      </c>
      <c r="G128" s="471">
        <v>2011305</v>
      </c>
      <c r="H128" s="397" t="s">
        <v>823</v>
      </c>
      <c r="K128" s="490">
        <f t="shared" si="38"/>
        <v>0</v>
      </c>
      <c r="L128" s="407">
        <f t="shared" si="39"/>
        <v>0</v>
      </c>
      <c r="M128" s="411">
        <f t="shared" si="22"/>
        <v>0</v>
      </c>
      <c r="N128" s="491">
        <v>2130501</v>
      </c>
      <c r="O128" s="489">
        <v>352</v>
      </c>
      <c r="P128" s="397">
        <f>VLOOKUP(N128,B$4:B$1306,1,0)</f>
        <v>2130501</v>
      </c>
      <c r="Q128" s="397">
        <v>2080502</v>
      </c>
      <c r="R128" s="397">
        <v>75</v>
      </c>
      <c r="S128" s="397">
        <f>VLOOKUP(Q128,B$4:B$1306,1,0)</f>
        <v>2080502</v>
      </c>
      <c r="T128" s="397">
        <v>2011305</v>
      </c>
      <c r="U128" s="397">
        <v>0</v>
      </c>
      <c r="V128" s="397">
        <f t="shared" si="23"/>
        <v>2011305</v>
      </c>
      <c r="W128" s="407">
        <f t="shared" si="27"/>
        <v>0</v>
      </c>
      <c r="Y128" s="397">
        <f t="shared" si="24"/>
        <v>352</v>
      </c>
    </row>
    <row r="129" ht="18.6" customHeight="1" spans="1:25">
      <c r="A129" s="482" t="s">
        <v>830</v>
      </c>
      <c r="B129" s="480">
        <v>2011306</v>
      </c>
      <c r="C129" s="407">
        <f t="shared" si="20"/>
        <v>0</v>
      </c>
      <c r="D129" s="407">
        <f t="shared" si="25"/>
        <v>0</v>
      </c>
      <c r="E129" s="483" t="str">
        <f t="shared" si="21"/>
        <v/>
      </c>
      <c r="F129" s="473">
        <f t="shared" si="26"/>
        <v>7</v>
      </c>
      <c r="G129" s="471">
        <v>2011306</v>
      </c>
      <c r="H129" s="397" t="s">
        <v>826</v>
      </c>
      <c r="K129" s="490">
        <f t="shared" si="38"/>
        <v>0</v>
      </c>
      <c r="L129" s="407">
        <f t="shared" si="39"/>
        <v>0</v>
      </c>
      <c r="M129" s="411">
        <f t="shared" si="22"/>
        <v>0</v>
      </c>
      <c r="N129" s="489">
        <v>2130504</v>
      </c>
      <c r="O129" s="489">
        <v>2106</v>
      </c>
      <c r="P129" s="397">
        <f>VLOOKUP(N129,B$4:B$1306,1,0)</f>
        <v>2130504</v>
      </c>
      <c r="Q129" s="397">
        <v>2080505</v>
      </c>
      <c r="R129" s="397">
        <v>87</v>
      </c>
      <c r="S129" s="397">
        <f>VLOOKUP(Q129,B$4:B$1306,1,0)</f>
        <v>2080505</v>
      </c>
      <c r="T129" s="397">
        <v>2011306</v>
      </c>
      <c r="U129" s="397">
        <v>0</v>
      </c>
      <c r="V129" s="397">
        <f t="shared" si="23"/>
        <v>2011306</v>
      </c>
      <c r="W129" s="407">
        <f t="shared" si="27"/>
        <v>0</v>
      </c>
      <c r="Y129" s="397">
        <f t="shared" si="24"/>
        <v>2106</v>
      </c>
    </row>
    <row r="130" ht="18.6" customHeight="1" spans="1:25">
      <c r="A130" s="482" t="s">
        <v>833</v>
      </c>
      <c r="B130" s="480">
        <v>2011307</v>
      </c>
      <c r="C130" s="407">
        <f t="shared" si="20"/>
        <v>0</v>
      </c>
      <c r="D130" s="407">
        <f t="shared" si="25"/>
        <v>0</v>
      </c>
      <c r="E130" s="483" t="str">
        <f t="shared" si="21"/>
        <v/>
      </c>
      <c r="F130" s="473">
        <f t="shared" si="26"/>
        <v>7</v>
      </c>
      <c r="G130" s="471">
        <v>2011307</v>
      </c>
      <c r="H130" s="397" t="s">
        <v>829</v>
      </c>
      <c r="K130" s="490">
        <f t="shared" si="38"/>
        <v>0</v>
      </c>
      <c r="L130" s="407">
        <f t="shared" si="39"/>
        <v>0</v>
      </c>
      <c r="M130" s="411">
        <f t="shared" si="22"/>
        <v>0</v>
      </c>
      <c r="N130" s="489">
        <v>2130504</v>
      </c>
      <c r="O130" s="489">
        <v>58</v>
      </c>
      <c r="P130" s="397">
        <f>VLOOKUP(N130,B$4:B$1306,1,0)</f>
        <v>2130504</v>
      </c>
      <c r="Q130" s="397">
        <v>2080506</v>
      </c>
      <c r="R130" s="397">
        <v>44</v>
      </c>
      <c r="S130" s="397">
        <f>VLOOKUP(Q130,B$4:B$1306,1,0)</f>
        <v>2080506</v>
      </c>
      <c r="T130" s="397">
        <v>2011307</v>
      </c>
      <c r="U130" s="397">
        <v>0</v>
      </c>
      <c r="V130" s="397">
        <f t="shared" si="23"/>
        <v>2011307</v>
      </c>
      <c r="W130" s="407">
        <f t="shared" si="27"/>
        <v>0</v>
      </c>
      <c r="Y130" s="397">
        <f t="shared" si="24"/>
        <v>58</v>
      </c>
    </row>
    <row r="131" ht="18.6" customHeight="1" spans="1:25">
      <c r="A131" s="482" t="s">
        <v>835</v>
      </c>
      <c r="B131" s="480">
        <v>2011308</v>
      </c>
      <c r="C131" s="407">
        <f t="shared" si="20"/>
        <v>-11</v>
      </c>
      <c r="D131" s="407">
        <f t="shared" si="25"/>
        <v>0</v>
      </c>
      <c r="E131" s="483">
        <f t="shared" si="21"/>
        <v>-1</v>
      </c>
      <c r="F131" s="473">
        <f t="shared" si="26"/>
        <v>7</v>
      </c>
      <c r="G131" s="471">
        <v>2011308</v>
      </c>
      <c r="H131" s="397" t="s">
        <v>832</v>
      </c>
      <c r="I131" s="397">
        <v>-11</v>
      </c>
      <c r="K131" s="490">
        <f t="shared" si="38"/>
        <v>0</v>
      </c>
      <c r="L131" s="407">
        <f t="shared" si="39"/>
        <v>0</v>
      </c>
      <c r="M131" s="411">
        <f t="shared" si="22"/>
        <v>0</v>
      </c>
      <c r="N131" s="489">
        <v>2240505</v>
      </c>
      <c r="O131" s="489">
        <v>5</v>
      </c>
      <c r="P131" s="397">
        <f>VLOOKUP(N131,B$4:B$1306,1,0)</f>
        <v>2240505</v>
      </c>
      <c r="Q131" s="397">
        <v>2101101</v>
      </c>
      <c r="R131" s="397">
        <v>0</v>
      </c>
      <c r="S131" s="397">
        <f>VLOOKUP(Q131,B$4:B$1306,1,0)</f>
        <v>2101101</v>
      </c>
      <c r="T131" s="397">
        <v>2011308</v>
      </c>
      <c r="U131" s="397">
        <v>0</v>
      </c>
      <c r="V131" s="397">
        <f t="shared" si="23"/>
        <v>2011308</v>
      </c>
      <c r="W131" s="407">
        <f t="shared" si="27"/>
        <v>0</v>
      </c>
      <c r="Y131" s="397">
        <f t="shared" si="24"/>
        <v>5</v>
      </c>
    </row>
    <row r="132" ht="18.6" customHeight="1" spans="1:25">
      <c r="A132" s="482" t="s">
        <v>614</v>
      </c>
      <c r="B132" s="480">
        <v>2011350</v>
      </c>
      <c r="C132" s="407">
        <f t="shared" ref="C132:C196" si="40">_xlfn.IFNA(VLOOKUP(B132,G:I,3,0),)</f>
        <v>0</v>
      </c>
      <c r="D132" s="407">
        <f t="shared" si="25"/>
        <v>0</v>
      </c>
      <c r="E132" s="483" t="str">
        <f t="shared" ref="E132:E196" si="41">IF(ISERROR(D132/C132-1),"",D132/C132-1)</f>
        <v/>
      </c>
      <c r="F132" s="473">
        <f t="shared" si="26"/>
        <v>7</v>
      </c>
      <c r="G132" s="471">
        <v>2011350</v>
      </c>
      <c r="H132" s="397" t="s">
        <v>622</v>
      </c>
      <c r="K132" s="490">
        <f t="shared" si="38"/>
        <v>0</v>
      </c>
      <c r="L132" s="407">
        <f t="shared" si="39"/>
        <v>0</v>
      </c>
      <c r="M132" s="411">
        <f t="shared" ref="M132:M195" si="42">_xlfn.IFNA(VLOOKUP(B132,T:U,2,0),)</f>
        <v>0</v>
      </c>
      <c r="N132" s="491">
        <v>2240504</v>
      </c>
      <c r="O132" s="489">
        <v>2</v>
      </c>
      <c r="P132" s="397">
        <f>VLOOKUP(N132,B$4:B$1306,1,0)</f>
        <v>2240504</v>
      </c>
      <c r="Q132" s="397">
        <v>2101102</v>
      </c>
      <c r="R132" s="397">
        <v>57</v>
      </c>
      <c r="S132" s="397">
        <f>VLOOKUP(Q132,B$4:B$1306,1,0)</f>
        <v>2101102</v>
      </c>
      <c r="T132" s="397">
        <v>2011350</v>
      </c>
      <c r="U132" s="397">
        <v>0</v>
      </c>
      <c r="V132" s="397">
        <f t="shared" ref="V132:V195" si="43">VLOOKUP(T132,B$4:B$1306,1,0)</f>
        <v>2011350</v>
      </c>
      <c r="W132" s="407">
        <f t="shared" si="27"/>
        <v>0</v>
      </c>
      <c r="Y132" s="397">
        <f t="shared" ref="Y132:Y195" si="44">IF(O132&lt;1,ROUNDUP(O132,0),IF(O132&gt;10,ROUNDDOWN(O132,0),ROUND(O132,0)))</f>
        <v>2</v>
      </c>
    </row>
    <row r="133" ht="18.6" customHeight="1" spans="1:25">
      <c r="A133" s="482" t="s">
        <v>839</v>
      </c>
      <c r="B133" s="480">
        <v>2011399</v>
      </c>
      <c r="C133" s="407">
        <f t="shared" si="40"/>
        <v>-4</v>
      </c>
      <c r="D133" s="407">
        <f t="shared" ref="D133:D196" si="45">K133+L133+M133</f>
        <v>0</v>
      </c>
      <c r="E133" s="483">
        <f t="shared" si="41"/>
        <v>-1</v>
      </c>
      <c r="F133" s="473">
        <f t="shared" ref="F133:F197" si="46">LEN(B133)</f>
        <v>7</v>
      </c>
      <c r="G133" s="471">
        <v>2011399</v>
      </c>
      <c r="H133" s="397" t="s">
        <v>837</v>
      </c>
      <c r="I133" s="397">
        <v>-4</v>
      </c>
      <c r="K133" s="490">
        <f t="shared" si="38"/>
        <v>0</v>
      </c>
      <c r="L133" s="407">
        <f t="shared" si="39"/>
        <v>0</v>
      </c>
      <c r="M133" s="411">
        <f t="shared" si="42"/>
        <v>0</v>
      </c>
      <c r="N133" s="489">
        <v>2070199</v>
      </c>
      <c r="O133" s="489">
        <v>78</v>
      </c>
      <c r="P133" s="397">
        <f>VLOOKUP(N133,B$4:B$1306,1,0)</f>
        <v>2070199</v>
      </c>
      <c r="Q133" s="397">
        <v>2101103</v>
      </c>
      <c r="R133" s="397">
        <v>34</v>
      </c>
      <c r="S133" s="397">
        <f>VLOOKUP(Q133,B$4:B$1306,1,0)</f>
        <v>2101103</v>
      </c>
      <c r="T133" s="397">
        <v>2011399</v>
      </c>
      <c r="U133" s="397">
        <v>0</v>
      </c>
      <c r="V133" s="397">
        <f t="shared" si="43"/>
        <v>2011399</v>
      </c>
      <c r="W133" s="407">
        <f t="shared" ref="W133:W196" si="47">U133-IF(T133&lt;111111,SUMIFS(U$4:U$1924,T$4:T$1924,"&gt;"&amp;T133*100,T$4:T$1924,"&lt;"&amp;T133*100+100),U133)</f>
        <v>0</v>
      </c>
      <c r="Y133" s="397">
        <f t="shared" si="44"/>
        <v>78</v>
      </c>
    </row>
    <row r="134" ht="18.6" customHeight="1" spans="1:25">
      <c r="A134" s="482" t="s">
        <v>841</v>
      </c>
      <c r="B134" s="480">
        <v>20114</v>
      </c>
      <c r="C134" s="407">
        <f t="shared" si="40"/>
        <v>0</v>
      </c>
      <c r="D134" s="407">
        <f t="shared" si="45"/>
        <v>0</v>
      </c>
      <c r="E134" s="483" t="str">
        <f t="shared" si="41"/>
        <v/>
      </c>
      <c r="F134" s="473">
        <f t="shared" si="46"/>
        <v>5</v>
      </c>
      <c r="G134" s="471">
        <v>20114</v>
      </c>
      <c r="H134" s="397" t="s">
        <v>838</v>
      </c>
      <c r="J134" s="488"/>
      <c r="K134" s="486">
        <f>SUMIFS(K:K,$B:$B,"&gt;"&amp;$B134*100,$B:$B,"&lt;"&amp;$B134*100+100)</f>
        <v>0</v>
      </c>
      <c r="L134" s="411">
        <f>SUMIFS(L:L,$B:$B,"&gt;"&amp;$B134*100,$B:$B,"&lt;"&amp;$B134*100+100)</f>
        <v>0</v>
      </c>
      <c r="M134" s="411">
        <f t="shared" si="42"/>
        <v>0</v>
      </c>
      <c r="N134" s="489">
        <v>2070113</v>
      </c>
      <c r="O134" s="489">
        <v>18</v>
      </c>
      <c r="P134" s="397">
        <f>VLOOKUP(N134,B$4:B$1306,1,0)</f>
        <v>2070113</v>
      </c>
      <c r="Q134" s="397">
        <v>2130204</v>
      </c>
      <c r="R134" s="397">
        <v>904</v>
      </c>
      <c r="S134" s="397">
        <f>VLOOKUP(Q134,B$4:B$1306,1,0)</f>
        <v>2130204</v>
      </c>
      <c r="T134" s="397">
        <v>20114</v>
      </c>
      <c r="U134" s="397">
        <v>0</v>
      </c>
      <c r="V134" s="397">
        <f t="shared" si="43"/>
        <v>20114</v>
      </c>
      <c r="W134" s="407">
        <f t="shared" si="47"/>
        <v>0</v>
      </c>
      <c r="Y134" s="397">
        <f t="shared" si="44"/>
        <v>18</v>
      </c>
    </row>
    <row r="135" ht="18.6" customHeight="1" spans="1:25">
      <c r="A135" s="482" t="s">
        <v>587</v>
      </c>
      <c r="B135" s="480">
        <v>2011401</v>
      </c>
      <c r="C135" s="407">
        <f t="shared" si="40"/>
        <v>0</v>
      </c>
      <c r="D135" s="407">
        <f t="shared" si="45"/>
        <v>0</v>
      </c>
      <c r="E135" s="483" t="str">
        <f t="shared" si="41"/>
        <v/>
      </c>
      <c r="F135" s="473">
        <f t="shared" si="46"/>
        <v>7</v>
      </c>
      <c r="G135" s="471">
        <v>2011401</v>
      </c>
      <c r="H135" s="397" t="s">
        <v>595</v>
      </c>
      <c r="K135" s="490">
        <f t="shared" ref="K135:K146" si="48">SUMIF(N:N,$B135,O:O)</f>
        <v>0</v>
      </c>
      <c r="L135" s="407">
        <f t="shared" ref="L135:L146" si="49">SUMIF(Q:Q,$B135,R:R)</f>
        <v>0</v>
      </c>
      <c r="M135" s="411">
        <f t="shared" si="42"/>
        <v>0</v>
      </c>
      <c r="N135" s="489">
        <v>2012399</v>
      </c>
      <c r="O135" s="489">
        <v>104</v>
      </c>
      <c r="P135" s="397">
        <f>VLOOKUP(N135,B$4:B$1306,1,0)</f>
        <v>2012399</v>
      </c>
      <c r="Q135" s="397">
        <v>2210201</v>
      </c>
      <c r="R135" s="397">
        <v>65</v>
      </c>
      <c r="S135" s="397">
        <f>VLOOKUP(Q135,B$4:B$1306,1,0)</f>
        <v>2210201</v>
      </c>
      <c r="T135" s="397">
        <v>2011401</v>
      </c>
      <c r="U135" s="397">
        <v>0</v>
      </c>
      <c r="V135" s="397">
        <f t="shared" si="43"/>
        <v>2011401</v>
      </c>
      <c r="W135" s="407">
        <f t="shared" si="47"/>
        <v>0</v>
      </c>
      <c r="Y135" s="397">
        <f t="shared" si="44"/>
        <v>104</v>
      </c>
    </row>
    <row r="136" ht="18.6" customHeight="1" spans="1:25">
      <c r="A136" s="482" t="s">
        <v>590</v>
      </c>
      <c r="B136" s="480">
        <v>2011402</v>
      </c>
      <c r="C136" s="407">
        <f t="shared" si="40"/>
        <v>0</v>
      </c>
      <c r="D136" s="407">
        <f t="shared" si="45"/>
        <v>0</v>
      </c>
      <c r="E136" s="483" t="str">
        <f t="shared" si="41"/>
        <v/>
      </c>
      <c r="F136" s="473">
        <f t="shared" si="46"/>
        <v>7</v>
      </c>
      <c r="G136" s="471">
        <v>2011402</v>
      </c>
      <c r="H136" s="397" t="s">
        <v>598</v>
      </c>
      <c r="K136" s="490">
        <f t="shared" si="48"/>
        <v>0</v>
      </c>
      <c r="L136" s="407">
        <f t="shared" si="49"/>
        <v>0</v>
      </c>
      <c r="M136" s="411">
        <f t="shared" si="42"/>
        <v>0</v>
      </c>
      <c r="N136" s="489">
        <v>2070199</v>
      </c>
      <c r="O136" s="489">
        <v>310</v>
      </c>
      <c r="P136" s="397">
        <f>VLOOKUP(N136,B$4:B$1306,1,0)</f>
        <v>2070199</v>
      </c>
      <c r="Q136" s="397">
        <v>2080505</v>
      </c>
      <c r="R136" s="397">
        <v>0</v>
      </c>
      <c r="S136" s="397">
        <f>VLOOKUP(Q136,B$4:B$1306,1,0)</f>
        <v>2080505</v>
      </c>
      <c r="T136" s="397">
        <v>2011402</v>
      </c>
      <c r="U136" s="397">
        <v>0</v>
      </c>
      <c r="V136" s="397">
        <f t="shared" si="43"/>
        <v>2011402</v>
      </c>
      <c r="W136" s="407">
        <f t="shared" si="47"/>
        <v>0</v>
      </c>
      <c r="Y136" s="397">
        <f t="shared" si="44"/>
        <v>310</v>
      </c>
    </row>
    <row r="137" ht="18.6" customHeight="1" spans="1:25">
      <c r="A137" s="482" t="s">
        <v>593</v>
      </c>
      <c r="B137" s="480">
        <v>2011403</v>
      </c>
      <c r="C137" s="407">
        <f t="shared" si="40"/>
        <v>0</v>
      </c>
      <c r="D137" s="407">
        <f t="shared" si="45"/>
        <v>0</v>
      </c>
      <c r="E137" s="483" t="str">
        <f t="shared" si="41"/>
        <v/>
      </c>
      <c r="F137" s="473">
        <f t="shared" si="46"/>
        <v>7</v>
      </c>
      <c r="G137" s="471">
        <v>2011403</v>
      </c>
      <c r="H137" s="397" t="s">
        <v>601</v>
      </c>
      <c r="K137" s="490">
        <f t="shared" si="48"/>
        <v>0</v>
      </c>
      <c r="L137" s="407">
        <f t="shared" si="49"/>
        <v>0</v>
      </c>
      <c r="M137" s="411">
        <f t="shared" si="42"/>
        <v>0</v>
      </c>
      <c r="N137" s="489">
        <v>2129901</v>
      </c>
      <c r="O137" s="489">
        <v>13</v>
      </c>
      <c r="P137" s="397">
        <f>VLOOKUP(N137,B$4:B$1306,1,0)</f>
        <v>2129901</v>
      </c>
      <c r="Q137" s="397">
        <v>2080506</v>
      </c>
      <c r="R137" s="397">
        <v>0</v>
      </c>
      <c r="S137" s="397">
        <f>VLOOKUP(Q137,B$4:B$1306,1,0)</f>
        <v>2080506</v>
      </c>
      <c r="T137" s="397">
        <v>2011403</v>
      </c>
      <c r="U137" s="397">
        <v>0</v>
      </c>
      <c r="V137" s="397">
        <f t="shared" si="43"/>
        <v>2011403</v>
      </c>
      <c r="W137" s="407">
        <f t="shared" si="47"/>
        <v>0</v>
      </c>
      <c r="Y137" s="397">
        <f t="shared" si="44"/>
        <v>13</v>
      </c>
    </row>
    <row r="138" ht="18.6" customHeight="1" spans="1:25">
      <c r="A138" s="482" t="s">
        <v>845</v>
      </c>
      <c r="B138" s="480">
        <v>2011404</v>
      </c>
      <c r="C138" s="407">
        <f t="shared" si="40"/>
        <v>0</v>
      </c>
      <c r="D138" s="407">
        <f t="shared" si="45"/>
        <v>0</v>
      </c>
      <c r="E138" s="483" t="str">
        <f t="shared" si="41"/>
        <v/>
      </c>
      <c r="F138" s="473">
        <f t="shared" si="46"/>
        <v>7</v>
      </c>
      <c r="G138" s="471">
        <v>2011404</v>
      </c>
      <c r="H138" s="397" t="s">
        <v>843</v>
      </c>
      <c r="K138" s="490">
        <f t="shared" si="48"/>
        <v>0</v>
      </c>
      <c r="L138" s="407">
        <f t="shared" si="49"/>
        <v>0</v>
      </c>
      <c r="M138" s="411">
        <f t="shared" si="42"/>
        <v>0</v>
      </c>
      <c r="N138" s="489">
        <v>2070204</v>
      </c>
      <c r="O138" s="489">
        <v>16</v>
      </c>
      <c r="P138" s="397">
        <f>VLOOKUP(N138,B$4:B$1306,1,0)</f>
        <v>2070204</v>
      </c>
      <c r="Q138" s="397">
        <v>2101101</v>
      </c>
      <c r="R138" s="397">
        <v>0</v>
      </c>
      <c r="S138" s="397">
        <f>VLOOKUP(Q138,B$4:B$1306,1,0)</f>
        <v>2101101</v>
      </c>
      <c r="T138" s="397">
        <v>2011404</v>
      </c>
      <c r="U138" s="397">
        <v>0</v>
      </c>
      <c r="V138" s="397">
        <f t="shared" si="43"/>
        <v>2011404</v>
      </c>
      <c r="W138" s="407">
        <f t="shared" si="47"/>
        <v>0</v>
      </c>
      <c r="Y138" s="397">
        <f t="shared" si="44"/>
        <v>16</v>
      </c>
    </row>
    <row r="139" ht="18.6" customHeight="1" spans="1:25">
      <c r="A139" s="482" t="s">
        <v>848</v>
      </c>
      <c r="B139" s="480">
        <v>2011405</v>
      </c>
      <c r="C139" s="407">
        <f t="shared" si="40"/>
        <v>0</v>
      </c>
      <c r="D139" s="407">
        <f t="shared" si="45"/>
        <v>0</v>
      </c>
      <c r="E139" s="483" t="str">
        <f t="shared" si="41"/>
        <v/>
      </c>
      <c r="F139" s="473">
        <f t="shared" si="46"/>
        <v>7</v>
      </c>
      <c r="G139" s="471">
        <v>2011405</v>
      </c>
      <c r="H139" s="397" t="s">
        <v>844</v>
      </c>
      <c r="K139" s="490">
        <f t="shared" si="48"/>
        <v>0</v>
      </c>
      <c r="L139" s="407">
        <f t="shared" si="49"/>
        <v>0</v>
      </c>
      <c r="M139" s="411">
        <f t="shared" si="42"/>
        <v>0</v>
      </c>
      <c r="N139" s="491">
        <v>2079999</v>
      </c>
      <c r="O139" s="489">
        <v>8</v>
      </c>
      <c r="P139" s="397">
        <f>VLOOKUP(N139,B$4:B$1306,1,0)</f>
        <v>2079999</v>
      </c>
      <c r="Q139" s="397">
        <v>2101102</v>
      </c>
      <c r="R139" s="397">
        <v>0</v>
      </c>
      <c r="S139" s="397">
        <f>VLOOKUP(Q139,B$4:B$1306,1,0)</f>
        <v>2101102</v>
      </c>
      <c r="T139" s="397">
        <v>2011405</v>
      </c>
      <c r="U139" s="397">
        <v>0</v>
      </c>
      <c r="V139" s="397">
        <f t="shared" si="43"/>
        <v>2011405</v>
      </c>
      <c r="W139" s="407">
        <f t="shared" si="47"/>
        <v>0</v>
      </c>
      <c r="Y139" s="397">
        <f t="shared" si="44"/>
        <v>8</v>
      </c>
    </row>
    <row r="140" ht="18.6" customHeight="1" spans="1:25">
      <c r="A140" s="482" t="s">
        <v>851</v>
      </c>
      <c r="B140" s="480">
        <v>2011406</v>
      </c>
      <c r="C140" s="407">
        <f t="shared" si="40"/>
        <v>0</v>
      </c>
      <c r="D140" s="407">
        <f t="shared" si="45"/>
        <v>0</v>
      </c>
      <c r="E140" s="483" t="str">
        <f t="shared" si="41"/>
        <v/>
      </c>
      <c r="F140" s="473">
        <f t="shared" si="46"/>
        <v>7</v>
      </c>
      <c r="G140" s="471">
        <v>2011406</v>
      </c>
      <c r="H140" s="397" t="s">
        <v>847</v>
      </c>
      <c r="K140" s="490">
        <f t="shared" si="48"/>
        <v>0</v>
      </c>
      <c r="L140" s="407">
        <f t="shared" si="49"/>
        <v>0</v>
      </c>
      <c r="M140" s="411">
        <f t="shared" si="42"/>
        <v>0</v>
      </c>
      <c r="N140" s="489">
        <v>2079903</v>
      </c>
      <c r="O140" s="489">
        <v>10</v>
      </c>
      <c r="P140" s="397">
        <f>VLOOKUP(N140,B$4:B$1306,1,0)</f>
        <v>2079903</v>
      </c>
      <c r="Q140" s="397">
        <v>2101103</v>
      </c>
      <c r="R140" s="397">
        <v>0</v>
      </c>
      <c r="S140" s="397">
        <f>VLOOKUP(Q140,B$4:B$1306,1,0)</f>
        <v>2101103</v>
      </c>
      <c r="T140" s="397">
        <v>2011406</v>
      </c>
      <c r="U140" s="397">
        <v>0</v>
      </c>
      <c r="V140" s="397">
        <f t="shared" si="43"/>
        <v>2011406</v>
      </c>
      <c r="W140" s="407">
        <f t="shared" si="47"/>
        <v>0</v>
      </c>
      <c r="Y140" s="397">
        <f t="shared" si="44"/>
        <v>10</v>
      </c>
    </row>
    <row r="141" ht="18.6" customHeight="1" spans="1:25">
      <c r="A141" s="482" t="s">
        <v>857</v>
      </c>
      <c r="B141" s="480">
        <v>2011408</v>
      </c>
      <c r="C141" s="407">
        <f t="shared" si="40"/>
        <v>0</v>
      </c>
      <c r="D141" s="407">
        <f t="shared" si="45"/>
        <v>0</v>
      </c>
      <c r="E141" s="483" t="str">
        <f t="shared" si="41"/>
        <v/>
      </c>
      <c r="F141" s="473">
        <f t="shared" si="46"/>
        <v>7</v>
      </c>
      <c r="G141" s="471">
        <v>2011407</v>
      </c>
      <c r="H141" s="397" t="s">
        <v>850</v>
      </c>
      <c r="K141" s="490">
        <f t="shared" si="48"/>
        <v>0</v>
      </c>
      <c r="L141" s="407">
        <f t="shared" si="49"/>
        <v>0</v>
      </c>
      <c r="M141" s="411">
        <f t="shared" si="42"/>
        <v>0</v>
      </c>
      <c r="N141" s="489">
        <v>2079999</v>
      </c>
      <c r="O141" s="489">
        <v>16</v>
      </c>
      <c r="P141" s="397">
        <f>VLOOKUP(N141,B$4:B$1306,1,0)</f>
        <v>2079999</v>
      </c>
      <c r="Q141" s="397">
        <v>2210201</v>
      </c>
      <c r="R141" s="397">
        <v>0</v>
      </c>
      <c r="S141" s="397">
        <f>VLOOKUP(Q141,B$4:B$1306,1,0)</f>
        <v>2210201</v>
      </c>
      <c r="T141" s="397">
        <v>2011408</v>
      </c>
      <c r="U141" s="397">
        <v>0</v>
      </c>
      <c r="V141" s="397">
        <f t="shared" si="43"/>
        <v>2011408</v>
      </c>
      <c r="W141" s="407">
        <f t="shared" si="47"/>
        <v>0</v>
      </c>
      <c r="Y141" s="397">
        <f t="shared" si="44"/>
        <v>16</v>
      </c>
    </row>
    <row r="142" ht="18.6" customHeight="1" spans="1:25">
      <c r="A142" s="482" t="s">
        <v>860</v>
      </c>
      <c r="B142" s="480">
        <v>2011409</v>
      </c>
      <c r="C142" s="407">
        <f t="shared" si="40"/>
        <v>0</v>
      </c>
      <c r="D142" s="407">
        <f t="shared" si="45"/>
        <v>0</v>
      </c>
      <c r="E142" s="483" t="str">
        <f t="shared" si="41"/>
        <v/>
      </c>
      <c r="F142" s="473">
        <f t="shared" si="46"/>
        <v>7</v>
      </c>
      <c r="G142" s="471">
        <v>2011408</v>
      </c>
      <c r="H142" s="397" t="s">
        <v>853</v>
      </c>
      <c r="K142" s="490">
        <f t="shared" si="48"/>
        <v>0</v>
      </c>
      <c r="L142" s="407">
        <f t="shared" si="49"/>
        <v>0</v>
      </c>
      <c r="M142" s="411">
        <f t="shared" si="42"/>
        <v>0</v>
      </c>
      <c r="N142" s="489">
        <v>2010699</v>
      </c>
      <c r="O142" s="489">
        <v>82</v>
      </c>
      <c r="P142" s="397">
        <f>VLOOKUP(N142,B$4:B$1306,1,0)</f>
        <v>2010699</v>
      </c>
      <c r="Q142" s="397">
        <v>2080501</v>
      </c>
      <c r="R142" s="397">
        <v>136</v>
      </c>
      <c r="S142" s="397">
        <f>VLOOKUP(Q142,B$4:B$1306,1,0)</f>
        <v>2080501</v>
      </c>
      <c r="T142" s="397">
        <v>2011409</v>
      </c>
      <c r="U142" s="397">
        <v>0</v>
      </c>
      <c r="V142" s="397">
        <f t="shared" si="43"/>
        <v>2011409</v>
      </c>
      <c r="W142" s="407">
        <f t="shared" si="47"/>
        <v>0</v>
      </c>
      <c r="Y142" s="397">
        <f t="shared" si="44"/>
        <v>82</v>
      </c>
    </row>
    <row r="143" ht="18.6" customHeight="1" spans="1:25">
      <c r="A143" s="482" t="s">
        <v>863</v>
      </c>
      <c r="B143" s="480">
        <v>2011410</v>
      </c>
      <c r="C143" s="407">
        <f t="shared" si="40"/>
        <v>0</v>
      </c>
      <c r="D143" s="407">
        <f t="shared" si="45"/>
        <v>0</v>
      </c>
      <c r="E143" s="483" t="str">
        <f t="shared" si="41"/>
        <v/>
      </c>
      <c r="F143" s="473">
        <f t="shared" si="46"/>
        <v>7</v>
      </c>
      <c r="G143" s="471">
        <v>2011409</v>
      </c>
      <c r="H143" s="397" t="s">
        <v>856</v>
      </c>
      <c r="K143" s="490">
        <f t="shared" si="48"/>
        <v>0</v>
      </c>
      <c r="L143" s="407">
        <f t="shared" si="49"/>
        <v>0</v>
      </c>
      <c r="M143" s="411">
        <f t="shared" si="42"/>
        <v>0</v>
      </c>
      <c r="N143" s="489">
        <v>2010699</v>
      </c>
      <c r="O143" s="489">
        <v>27</v>
      </c>
      <c r="P143" s="397">
        <f>VLOOKUP(N143,B$4:B$1306,1,0)</f>
        <v>2010699</v>
      </c>
      <c r="Q143" s="397">
        <v>2080505</v>
      </c>
      <c r="R143" s="397">
        <v>50</v>
      </c>
      <c r="S143" s="397">
        <f>VLOOKUP(Q143,B$4:B$1306,1,0)</f>
        <v>2080505</v>
      </c>
      <c r="T143" s="397">
        <v>2011410</v>
      </c>
      <c r="U143" s="397">
        <v>0</v>
      </c>
      <c r="V143" s="397">
        <f t="shared" si="43"/>
        <v>2011410</v>
      </c>
      <c r="W143" s="407">
        <f t="shared" si="47"/>
        <v>0</v>
      </c>
      <c r="Y143" s="397">
        <f t="shared" si="44"/>
        <v>27</v>
      </c>
    </row>
    <row r="144" ht="18.6" customHeight="1" spans="1:25">
      <c r="A144" s="482" t="s">
        <v>864</v>
      </c>
      <c r="B144" s="480">
        <v>2011411</v>
      </c>
      <c r="C144" s="407">
        <f t="shared" si="40"/>
        <v>0</v>
      </c>
      <c r="D144" s="407">
        <f t="shared" si="45"/>
        <v>0</v>
      </c>
      <c r="E144" s="483" t="str">
        <f t="shared" si="41"/>
        <v/>
      </c>
      <c r="F144" s="473">
        <f t="shared" si="46"/>
        <v>7</v>
      </c>
      <c r="G144" s="471">
        <v>2011410</v>
      </c>
      <c r="H144" s="397" t="s">
        <v>859</v>
      </c>
      <c r="K144" s="490">
        <f t="shared" si="48"/>
        <v>0</v>
      </c>
      <c r="L144" s="407">
        <f t="shared" si="49"/>
        <v>0</v>
      </c>
      <c r="M144" s="411">
        <f t="shared" si="42"/>
        <v>0</v>
      </c>
      <c r="N144" s="489">
        <v>2179901</v>
      </c>
      <c r="O144" s="489">
        <v>5</v>
      </c>
      <c r="P144" s="397">
        <f>VLOOKUP(N144,B$4:B$1306,1,0)</f>
        <v>2179901</v>
      </c>
      <c r="Q144" s="397">
        <v>2080506</v>
      </c>
      <c r="R144" s="397">
        <v>25</v>
      </c>
      <c r="S144" s="397">
        <f>VLOOKUP(Q144,B$4:B$1306,1,0)</f>
        <v>2080506</v>
      </c>
      <c r="T144" s="397">
        <v>2011411</v>
      </c>
      <c r="U144" s="397">
        <v>0</v>
      </c>
      <c r="V144" s="397">
        <f t="shared" si="43"/>
        <v>2011411</v>
      </c>
      <c r="W144" s="407">
        <f t="shared" si="47"/>
        <v>0</v>
      </c>
      <c r="Y144" s="397">
        <f t="shared" si="44"/>
        <v>5</v>
      </c>
    </row>
    <row r="145" ht="18.6" customHeight="1" spans="1:25">
      <c r="A145" s="482" t="s">
        <v>614</v>
      </c>
      <c r="B145" s="480">
        <v>2011450</v>
      </c>
      <c r="C145" s="407">
        <f t="shared" si="40"/>
        <v>0</v>
      </c>
      <c r="D145" s="407">
        <f t="shared" si="45"/>
        <v>0</v>
      </c>
      <c r="E145" s="483" t="str">
        <f t="shared" si="41"/>
        <v/>
      </c>
      <c r="F145" s="473">
        <f t="shared" si="46"/>
        <v>7</v>
      </c>
      <c r="G145" s="471">
        <v>2011411</v>
      </c>
      <c r="H145" s="397" t="s">
        <v>862</v>
      </c>
      <c r="K145" s="490">
        <f t="shared" si="48"/>
        <v>0</v>
      </c>
      <c r="L145" s="407">
        <f t="shared" si="49"/>
        <v>0</v>
      </c>
      <c r="M145" s="411">
        <f t="shared" si="42"/>
        <v>0</v>
      </c>
      <c r="N145" s="489">
        <v>2010699</v>
      </c>
      <c r="O145" s="489">
        <v>54</v>
      </c>
      <c r="P145" s="397">
        <f>VLOOKUP(N145,B$4:B$1306,1,0)</f>
        <v>2010699</v>
      </c>
      <c r="Q145" s="397">
        <v>2101101</v>
      </c>
      <c r="R145" s="397">
        <v>34</v>
      </c>
      <c r="S145" s="397">
        <f>VLOOKUP(Q145,B$4:B$1306,1,0)</f>
        <v>2101101</v>
      </c>
      <c r="T145" s="397">
        <v>2011450</v>
      </c>
      <c r="U145" s="397">
        <v>0</v>
      </c>
      <c r="V145" s="397">
        <f t="shared" si="43"/>
        <v>2011450</v>
      </c>
      <c r="W145" s="407">
        <f t="shared" si="47"/>
        <v>0</v>
      </c>
      <c r="Y145" s="397">
        <f t="shared" si="44"/>
        <v>54</v>
      </c>
    </row>
    <row r="146" ht="18.6" customHeight="1" spans="1:25">
      <c r="A146" s="482" t="s">
        <v>869</v>
      </c>
      <c r="B146" s="480">
        <v>2011499</v>
      </c>
      <c r="C146" s="407">
        <f t="shared" si="40"/>
        <v>0</v>
      </c>
      <c r="D146" s="407">
        <f t="shared" si="45"/>
        <v>0</v>
      </c>
      <c r="E146" s="483" t="str">
        <f t="shared" si="41"/>
        <v/>
      </c>
      <c r="F146" s="473">
        <f t="shared" si="46"/>
        <v>7</v>
      </c>
      <c r="G146" s="471">
        <v>2011450</v>
      </c>
      <c r="H146" s="397" t="s">
        <v>622</v>
      </c>
      <c r="K146" s="490">
        <f t="shared" si="48"/>
        <v>0</v>
      </c>
      <c r="L146" s="407">
        <f t="shared" si="49"/>
        <v>0</v>
      </c>
      <c r="M146" s="411">
        <f t="shared" si="42"/>
        <v>0</v>
      </c>
      <c r="N146" s="489">
        <v>2040202</v>
      </c>
      <c r="O146" s="489">
        <v>104</v>
      </c>
      <c r="P146" s="397">
        <f>VLOOKUP(N146,B$4:B$1306,1,0)</f>
        <v>2040202</v>
      </c>
      <c r="Q146" s="397">
        <v>2101102</v>
      </c>
      <c r="R146" s="397">
        <v>0</v>
      </c>
      <c r="S146" s="397">
        <f>VLOOKUP(Q146,B$4:B$1306,1,0)</f>
        <v>2101102</v>
      </c>
      <c r="T146" s="397">
        <v>2011499</v>
      </c>
      <c r="U146" s="397">
        <v>0</v>
      </c>
      <c r="V146" s="397">
        <f t="shared" si="43"/>
        <v>2011499</v>
      </c>
      <c r="W146" s="407">
        <f t="shared" si="47"/>
        <v>0</v>
      </c>
      <c r="Y146" s="397">
        <f t="shared" si="44"/>
        <v>104</v>
      </c>
    </row>
    <row r="147" ht="18.6" customHeight="1" spans="1:25">
      <c r="A147" s="482" t="s">
        <v>875</v>
      </c>
      <c r="B147" s="480">
        <v>20123</v>
      </c>
      <c r="C147" s="407">
        <f t="shared" si="40"/>
        <v>375</v>
      </c>
      <c r="D147" s="407">
        <f t="shared" si="45"/>
        <v>254</v>
      </c>
      <c r="E147" s="483">
        <f t="shared" si="41"/>
        <v>-0.322666666666667</v>
      </c>
      <c r="F147" s="473">
        <f t="shared" si="46"/>
        <v>5</v>
      </c>
      <c r="G147" s="471">
        <v>2011499</v>
      </c>
      <c r="H147" s="397" t="s">
        <v>866</v>
      </c>
      <c r="J147" s="488"/>
      <c r="K147" s="486">
        <f>SUMIFS(K:K,$B:$B,"&gt;"&amp;$B147*100,$B:$B,"&lt;"&amp;$B147*100+100)</f>
        <v>154</v>
      </c>
      <c r="L147" s="411">
        <f>SUMIFS(L:L,$B:$B,"&gt;"&amp;$B147*100,$B:$B,"&lt;"&amp;$B147*100+100)</f>
        <v>0</v>
      </c>
      <c r="M147" s="411">
        <f t="shared" si="42"/>
        <v>100</v>
      </c>
      <c r="N147" s="489">
        <v>2040202</v>
      </c>
      <c r="O147" s="489">
        <v>344</v>
      </c>
      <c r="P147" s="397">
        <f>VLOOKUP(N147,B$4:B$1306,1,0)</f>
        <v>2040202</v>
      </c>
      <c r="Q147" s="397">
        <v>2101103</v>
      </c>
      <c r="R147" s="397">
        <v>27</v>
      </c>
      <c r="S147" s="397">
        <f>VLOOKUP(Q147,B$4:B$1306,1,0)</f>
        <v>2101103</v>
      </c>
      <c r="T147" s="397">
        <v>20123</v>
      </c>
      <c r="U147" s="397">
        <v>100</v>
      </c>
      <c r="V147" s="397">
        <f t="shared" si="43"/>
        <v>20123</v>
      </c>
      <c r="W147" s="407">
        <f t="shared" si="47"/>
        <v>0</v>
      </c>
      <c r="Y147" s="397">
        <f t="shared" si="44"/>
        <v>344</v>
      </c>
    </row>
    <row r="148" ht="18.6" customHeight="1" spans="1:25">
      <c r="A148" s="482" t="s">
        <v>587</v>
      </c>
      <c r="B148" s="480">
        <v>2012301</v>
      </c>
      <c r="C148" s="407">
        <f t="shared" si="40"/>
        <v>50</v>
      </c>
      <c r="D148" s="407">
        <f t="shared" si="45"/>
        <v>0</v>
      </c>
      <c r="E148" s="483">
        <f t="shared" si="41"/>
        <v>-1</v>
      </c>
      <c r="F148" s="473">
        <f t="shared" si="46"/>
        <v>7</v>
      </c>
      <c r="G148" s="471">
        <v>20123</v>
      </c>
      <c r="H148" s="397" t="s">
        <v>868</v>
      </c>
      <c r="I148" s="397">
        <v>375</v>
      </c>
      <c r="K148" s="490">
        <f t="shared" ref="K148:K153" si="50">SUMIF(N:N,$B148,O:O)</f>
        <v>0</v>
      </c>
      <c r="L148" s="407">
        <f t="shared" ref="L148:L153" si="51">SUMIF(Q:Q,$B148,R:R)</f>
        <v>0</v>
      </c>
      <c r="M148" s="411">
        <f t="shared" si="42"/>
        <v>0</v>
      </c>
      <c r="N148" s="489">
        <v>2040220</v>
      </c>
      <c r="O148" s="489">
        <v>1000</v>
      </c>
      <c r="P148" s="397">
        <f>VLOOKUP(N148,B$4:B$1306,1,0)</f>
        <v>2040220</v>
      </c>
      <c r="Q148" s="397">
        <v>2130101</v>
      </c>
      <c r="R148" s="397">
        <v>605</v>
      </c>
      <c r="S148" s="397">
        <f>VLOOKUP(Q148,B$4:B$1306,1,0)</f>
        <v>2130101</v>
      </c>
      <c r="T148" s="397">
        <v>2012301</v>
      </c>
      <c r="U148" s="397">
        <v>0</v>
      </c>
      <c r="V148" s="397">
        <f t="shared" si="43"/>
        <v>2012301</v>
      </c>
      <c r="W148" s="407">
        <f t="shared" si="47"/>
        <v>0</v>
      </c>
      <c r="Y148" s="397">
        <f t="shared" si="44"/>
        <v>1000</v>
      </c>
    </row>
    <row r="149" ht="18.6" customHeight="1" spans="1:25">
      <c r="A149" s="482" t="s">
        <v>590</v>
      </c>
      <c r="B149" s="480">
        <v>2012302</v>
      </c>
      <c r="C149" s="407">
        <f t="shared" si="40"/>
        <v>0</v>
      </c>
      <c r="D149" s="407">
        <f t="shared" si="45"/>
        <v>0</v>
      </c>
      <c r="E149" s="483" t="str">
        <f t="shared" si="41"/>
        <v/>
      </c>
      <c r="F149" s="473">
        <f t="shared" si="46"/>
        <v>7</v>
      </c>
      <c r="G149" s="471">
        <v>2012301</v>
      </c>
      <c r="H149" s="397" t="s">
        <v>595</v>
      </c>
      <c r="I149" s="397">
        <v>50</v>
      </c>
      <c r="K149" s="490">
        <f t="shared" si="50"/>
        <v>0</v>
      </c>
      <c r="L149" s="407">
        <f t="shared" si="51"/>
        <v>0</v>
      </c>
      <c r="M149" s="411">
        <f t="shared" si="42"/>
        <v>0</v>
      </c>
      <c r="N149" s="489">
        <v>2040605</v>
      </c>
      <c r="O149" s="489">
        <v>33</v>
      </c>
      <c r="P149" s="397">
        <f>VLOOKUP(N149,B$4:B$1306,1,0)</f>
        <v>2040605</v>
      </c>
      <c r="Q149" s="397">
        <v>2210201</v>
      </c>
      <c r="R149" s="397">
        <v>42</v>
      </c>
      <c r="S149" s="397">
        <f>VLOOKUP(Q149,B$4:B$1306,1,0)</f>
        <v>2210201</v>
      </c>
      <c r="T149" s="397">
        <v>2012302</v>
      </c>
      <c r="U149" s="397">
        <v>0</v>
      </c>
      <c r="V149" s="397">
        <f t="shared" si="43"/>
        <v>2012302</v>
      </c>
      <c r="W149" s="407">
        <f t="shared" si="47"/>
        <v>0</v>
      </c>
      <c r="Y149" s="397">
        <f t="shared" si="44"/>
        <v>33</v>
      </c>
    </row>
    <row r="150" ht="18.6" customHeight="1" spans="1:25">
      <c r="A150" s="482" t="s">
        <v>593</v>
      </c>
      <c r="B150" s="480">
        <v>2012303</v>
      </c>
      <c r="C150" s="407">
        <f t="shared" si="40"/>
        <v>0</v>
      </c>
      <c r="D150" s="407">
        <f t="shared" si="45"/>
        <v>0</v>
      </c>
      <c r="E150" s="483" t="str">
        <f t="shared" si="41"/>
        <v/>
      </c>
      <c r="F150" s="473">
        <f t="shared" si="46"/>
        <v>7</v>
      </c>
      <c r="G150" s="471">
        <v>2012302</v>
      </c>
      <c r="H150" s="397" t="s">
        <v>598</v>
      </c>
      <c r="K150" s="490">
        <f t="shared" si="50"/>
        <v>0</v>
      </c>
      <c r="L150" s="407">
        <f t="shared" si="51"/>
        <v>0</v>
      </c>
      <c r="M150" s="411">
        <f t="shared" si="42"/>
        <v>0</v>
      </c>
      <c r="N150" s="489">
        <v>2040605</v>
      </c>
      <c r="O150" s="489">
        <v>15</v>
      </c>
      <c r="P150" s="397">
        <f>VLOOKUP(N150,B$4:B$1306,1,0)</f>
        <v>2040605</v>
      </c>
      <c r="Q150" s="397">
        <v>2080505</v>
      </c>
      <c r="R150" s="397">
        <v>11</v>
      </c>
      <c r="S150" s="397">
        <f>VLOOKUP(Q150,B$4:B$1306,1,0)</f>
        <v>2080505</v>
      </c>
      <c r="T150" s="397">
        <v>2012303</v>
      </c>
      <c r="U150" s="397">
        <v>0</v>
      </c>
      <c r="V150" s="397">
        <f t="shared" si="43"/>
        <v>2012303</v>
      </c>
      <c r="W150" s="407">
        <f t="shared" si="47"/>
        <v>0</v>
      </c>
      <c r="Y150" s="397">
        <f t="shared" si="44"/>
        <v>15</v>
      </c>
    </row>
    <row r="151" ht="18.6" customHeight="1" spans="1:25">
      <c r="A151" s="482" t="s">
        <v>880</v>
      </c>
      <c r="B151" s="480">
        <v>2012304</v>
      </c>
      <c r="C151" s="407">
        <f t="shared" si="40"/>
        <v>22</v>
      </c>
      <c r="D151" s="407">
        <f t="shared" si="45"/>
        <v>50</v>
      </c>
      <c r="E151" s="483">
        <f t="shared" si="41"/>
        <v>1.27272727272727</v>
      </c>
      <c r="F151" s="473">
        <f t="shared" si="46"/>
        <v>7</v>
      </c>
      <c r="G151" s="471">
        <v>2012303</v>
      </c>
      <c r="H151" s="397" t="s">
        <v>601</v>
      </c>
      <c r="K151" s="490">
        <f t="shared" si="50"/>
        <v>50</v>
      </c>
      <c r="L151" s="407">
        <f t="shared" si="51"/>
        <v>0</v>
      </c>
      <c r="M151" s="411">
        <f t="shared" si="42"/>
        <v>0</v>
      </c>
      <c r="N151" s="489">
        <v>2040699</v>
      </c>
      <c r="O151" s="489">
        <v>54</v>
      </c>
      <c r="P151" s="397">
        <f>VLOOKUP(N151,B$4:B$1306,1,0)</f>
        <v>2040699</v>
      </c>
      <c r="Q151" s="397">
        <v>2080506</v>
      </c>
      <c r="R151" s="397">
        <v>5</v>
      </c>
      <c r="S151" s="397">
        <f>VLOOKUP(Q151,B$4:B$1306,1,0)</f>
        <v>2080506</v>
      </c>
      <c r="T151" s="397">
        <v>2012304</v>
      </c>
      <c r="U151" s="397">
        <v>0</v>
      </c>
      <c r="V151" s="397">
        <f t="shared" si="43"/>
        <v>2012304</v>
      </c>
      <c r="W151" s="407">
        <f t="shared" si="47"/>
        <v>0</v>
      </c>
      <c r="Y151" s="397">
        <f t="shared" si="44"/>
        <v>54</v>
      </c>
    </row>
    <row r="152" ht="18.6" customHeight="1" spans="1:25">
      <c r="A152" s="482" t="s">
        <v>614</v>
      </c>
      <c r="B152" s="480">
        <v>2012350</v>
      </c>
      <c r="C152" s="407">
        <f t="shared" si="40"/>
        <v>0</v>
      </c>
      <c r="D152" s="407">
        <f t="shared" si="45"/>
        <v>0</v>
      </c>
      <c r="E152" s="483" t="str">
        <f t="shared" si="41"/>
        <v/>
      </c>
      <c r="F152" s="473">
        <f t="shared" si="46"/>
        <v>7</v>
      </c>
      <c r="G152" s="471">
        <v>2012304</v>
      </c>
      <c r="H152" s="397" t="s">
        <v>872</v>
      </c>
      <c r="I152" s="397">
        <v>22</v>
      </c>
      <c r="K152" s="490">
        <f t="shared" si="50"/>
        <v>0</v>
      </c>
      <c r="L152" s="407">
        <f t="shared" si="51"/>
        <v>0</v>
      </c>
      <c r="M152" s="411">
        <f t="shared" si="42"/>
        <v>0</v>
      </c>
      <c r="N152" s="489">
        <v>2040610</v>
      </c>
      <c r="O152" s="489">
        <v>26</v>
      </c>
      <c r="P152" s="397">
        <f>VLOOKUP(N152,B$4:B$1306,1,0)</f>
        <v>2040610</v>
      </c>
      <c r="Q152" s="397">
        <v>2101101</v>
      </c>
      <c r="R152" s="397">
        <v>0</v>
      </c>
      <c r="S152" s="397">
        <f>VLOOKUP(Q152,B$4:B$1306,1,0)</f>
        <v>2101101</v>
      </c>
      <c r="T152" s="397">
        <v>2012350</v>
      </c>
      <c r="U152" s="397">
        <v>0</v>
      </c>
      <c r="V152" s="397">
        <f t="shared" si="43"/>
        <v>2012350</v>
      </c>
      <c r="W152" s="407">
        <f t="shared" si="47"/>
        <v>0</v>
      </c>
      <c r="Y152" s="397">
        <f t="shared" si="44"/>
        <v>26</v>
      </c>
    </row>
    <row r="153" ht="18.6" customHeight="1" spans="1:25">
      <c r="A153" s="482" t="s">
        <v>883</v>
      </c>
      <c r="B153" s="480">
        <v>2012399</v>
      </c>
      <c r="C153" s="407">
        <f t="shared" si="40"/>
        <v>303</v>
      </c>
      <c r="D153" s="407">
        <f t="shared" si="45"/>
        <v>204</v>
      </c>
      <c r="E153" s="483">
        <f t="shared" si="41"/>
        <v>-0.326732673267327</v>
      </c>
      <c r="F153" s="473">
        <f t="shared" si="46"/>
        <v>7</v>
      </c>
      <c r="G153" s="471">
        <v>2012350</v>
      </c>
      <c r="H153" s="397" t="s">
        <v>622</v>
      </c>
      <c r="K153" s="490">
        <f t="shared" si="50"/>
        <v>104</v>
      </c>
      <c r="L153" s="407">
        <f t="shared" si="51"/>
        <v>0</v>
      </c>
      <c r="M153" s="411">
        <f t="shared" si="42"/>
        <v>100</v>
      </c>
      <c r="N153" s="489">
        <v>2030601</v>
      </c>
      <c r="O153" s="489">
        <v>30</v>
      </c>
      <c r="P153" s="397">
        <f>VLOOKUP(N153,B$4:B$1306,1,0)</f>
        <v>2030601</v>
      </c>
      <c r="Q153" s="397">
        <v>2101102</v>
      </c>
      <c r="R153" s="397">
        <v>7</v>
      </c>
      <c r="S153" s="397">
        <f>VLOOKUP(Q153,B$4:B$1306,1,0)</f>
        <v>2101102</v>
      </c>
      <c r="T153" s="397">
        <v>2012399</v>
      </c>
      <c r="U153" s="397">
        <v>100</v>
      </c>
      <c r="V153" s="397">
        <f t="shared" si="43"/>
        <v>2012399</v>
      </c>
      <c r="W153" s="407">
        <f t="shared" si="47"/>
        <v>0</v>
      </c>
      <c r="Y153" s="397">
        <f t="shared" si="44"/>
        <v>30</v>
      </c>
    </row>
    <row r="154" ht="18.6" customHeight="1" spans="1:25">
      <c r="A154" s="482" t="s">
        <v>888</v>
      </c>
      <c r="B154" s="480">
        <v>20125</v>
      </c>
      <c r="C154" s="407">
        <f t="shared" si="40"/>
        <v>0</v>
      </c>
      <c r="D154" s="407">
        <f t="shared" si="45"/>
        <v>0</v>
      </c>
      <c r="E154" s="483" t="str">
        <f t="shared" si="41"/>
        <v/>
      </c>
      <c r="F154" s="473">
        <f t="shared" si="46"/>
        <v>5</v>
      </c>
      <c r="G154" s="471">
        <v>2012399</v>
      </c>
      <c r="H154" s="397" t="s">
        <v>877</v>
      </c>
      <c r="I154" s="397">
        <v>303</v>
      </c>
      <c r="J154" s="488"/>
      <c r="K154" s="486">
        <f>SUMIFS(K:K,$B:$B,"&gt;"&amp;$B154*100,$B:$B,"&lt;"&amp;$B154*100+100)</f>
        <v>0</v>
      </c>
      <c r="L154" s="411">
        <f>SUMIFS(L:L,$B:$B,"&gt;"&amp;$B154*100,$B:$B,"&lt;"&amp;$B154*100+100)</f>
        <v>0</v>
      </c>
      <c r="M154" s="411">
        <f t="shared" si="42"/>
        <v>0</v>
      </c>
      <c r="N154" s="489">
        <v>2039901</v>
      </c>
      <c r="O154" s="489">
        <v>40</v>
      </c>
      <c r="P154" s="397">
        <f>VLOOKUP(N154,B$4:B$1306,1,0)</f>
        <v>2039901</v>
      </c>
      <c r="Q154" s="397">
        <v>2101103</v>
      </c>
      <c r="R154" s="397">
        <v>3</v>
      </c>
      <c r="S154" s="397">
        <f>VLOOKUP(Q154,B$4:B$1306,1,0)</f>
        <v>2101103</v>
      </c>
      <c r="T154" s="397">
        <v>20125</v>
      </c>
      <c r="U154" s="397">
        <v>0</v>
      </c>
      <c r="V154" s="397">
        <f t="shared" si="43"/>
        <v>20125</v>
      </c>
      <c r="W154" s="407">
        <f t="shared" si="47"/>
        <v>0</v>
      </c>
      <c r="Y154" s="397">
        <f t="shared" si="44"/>
        <v>40</v>
      </c>
    </row>
    <row r="155" ht="18.6" customHeight="1" spans="1:25">
      <c r="A155" s="482" t="s">
        <v>587</v>
      </c>
      <c r="B155" s="480">
        <v>2012501</v>
      </c>
      <c r="C155" s="407">
        <f t="shared" si="40"/>
        <v>0</v>
      </c>
      <c r="D155" s="407">
        <f t="shared" si="45"/>
        <v>0</v>
      </c>
      <c r="E155" s="483" t="str">
        <f t="shared" si="41"/>
        <v/>
      </c>
      <c r="F155" s="473">
        <f t="shared" si="46"/>
        <v>7</v>
      </c>
      <c r="G155" s="471">
        <v>20125</v>
      </c>
      <c r="H155" s="397" t="s">
        <v>878</v>
      </c>
      <c r="K155" s="490">
        <f t="shared" ref="K155:K161" si="52">SUMIF(N:N,$B155,O:O)</f>
        <v>0</v>
      </c>
      <c r="L155" s="407">
        <f t="shared" ref="L155:L161" si="53">SUMIF(Q:Q,$B155,R:R)</f>
        <v>0</v>
      </c>
      <c r="M155" s="411">
        <f t="shared" si="42"/>
        <v>0</v>
      </c>
      <c r="N155" s="489">
        <v>2040101</v>
      </c>
      <c r="O155" s="489">
        <v>47</v>
      </c>
      <c r="P155" s="397">
        <f>VLOOKUP(N155,B$4:B$1306,1,0)</f>
        <v>2040101</v>
      </c>
      <c r="Q155" s="397">
        <v>2130104</v>
      </c>
      <c r="R155" s="397">
        <v>105</v>
      </c>
      <c r="S155" s="397">
        <f>VLOOKUP(Q155,B$4:B$1306,1,0)</f>
        <v>2130104</v>
      </c>
      <c r="T155" s="397">
        <v>2012501</v>
      </c>
      <c r="U155" s="397">
        <v>0</v>
      </c>
      <c r="V155" s="397">
        <f t="shared" si="43"/>
        <v>2012501</v>
      </c>
      <c r="W155" s="407">
        <f t="shared" si="47"/>
        <v>0</v>
      </c>
      <c r="Y155" s="397">
        <f t="shared" si="44"/>
        <v>47</v>
      </c>
    </row>
    <row r="156" ht="18.6" customHeight="1" spans="1:25">
      <c r="A156" s="482" t="s">
        <v>590</v>
      </c>
      <c r="B156" s="480">
        <v>2012502</v>
      </c>
      <c r="C156" s="407">
        <f t="shared" si="40"/>
        <v>0</v>
      </c>
      <c r="D156" s="407">
        <f t="shared" si="45"/>
        <v>0</v>
      </c>
      <c r="E156" s="483" t="str">
        <f t="shared" si="41"/>
        <v/>
      </c>
      <c r="F156" s="473">
        <f t="shared" si="46"/>
        <v>7</v>
      </c>
      <c r="G156" s="471">
        <v>2012501</v>
      </c>
      <c r="H156" s="397" t="s">
        <v>595</v>
      </c>
      <c r="K156" s="490">
        <f t="shared" si="52"/>
        <v>0</v>
      </c>
      <c r="L156" s="407">
        <f t="shared" si="53"/>
        <v>0</v>
      </c>
      <c r="M156" s="411">
        <f t="shared" si="42"/>
        <v>0</v>
      </c>
      <c r="N156" s="489">
        <v>2040101</v>
      </c>
      <c r="O156" s="489">
        <v>10</v>
      </c>
      <c r="P156" s="397">
        <f>VLOOKUP(N156,B$4:B$1306,1,0)</f>
        <v>2040101</v>
      </c>
      <c r="Q156" s="397">
        <v>2210201</v>
      </c>
      <c r="R156" s="397">
        <v>8</v>
      </c>
      <c r="S156" s="397">
        <f>VLOOKUP(Q156,B$4:B$1306,1,0)</f>
        <v>2210201</v>
      </c>
      <c r="T156" s="397">
        <v>2012502</v>
      </c>
      <c r="U156" s="397">
        <v>0</v>
      </c>
      <c r="V156" s="397">
        <f t="shared" si="43"/>
        <v>2012502</v>
      </c>
      <c r="W156" s="407">
        <f t="shared" si="47"/>
        <v>0</v>
      </c>
      <c r="Y156" s="397">
        <f t="shared" si="44"/>
        <v>10</v>
      </c>
    </row>
    <row r="157" ht="18.6" customHeight="1" spans="1:25">
      <c r="A157" s="482" t="s">
        <v>593</v>
      </c>
      <c r="B157" s="480">
        <v>2012503</v>
      </c>
      <c r="C157" s="407">
        <f t="shared" si="40"/>
        <v>0</v>
      </c>
      <c r="D157" s="407">
        <f t="shared" si="45"/>
        <v>0</v>
      </c>
      <c r="E157" s="483" t="str">
        <f t="shared" si="41"/>
        <v/>
      </c>
      <c r="F157" s="473">
        <f t="shared" si="46"/>
        <v>7</v>
      </c>
      <c r="G157" s="471">
        <v>2012502</v>
      </c>
      <c r="H157" s="397" t="s">
        <v>598</v>
      </c>
      <c r="K157" s="490">
        <f t="shared" si="52"/>
        <v>0</v>
      </c>
      <c r="L157" s="407">
        <f t="shared" si="53"/>
        <v>0</v>
      </c>
      <c r="M157" s="411">
        <f t="shared" si="42"/>
        <v>0</v>
      </c>
      <c r="N157" s="489">
        <v>2240204</v>
      </c>
      <c r="O157" s="489">
        <v>104</v>
      </c>
      <c r="P157" s="397">
        <f>VLOOKUP(N157,B$4:B$1306,1,0)</f>
        <v>2240204</v>
      </c>
      <c r="Q157" s="397">
        <v>2080502</v>
      </c>
      <c r="R157" s="397">
        <v>25</v>
      </c>
      <c r="S157" s="397">
        <f>VLOOKUP(Q157,B$4:B$1306,1,0)</f>
        <v>2080502</v>
      </c>
      <c r="T157" s="397">
        <v>2012503</v>
      </c>
      <c r="U157" s="397">
        <v>0</v>
      </c>
      <c r="V157" s="397">
        <f t="shared" si="43"/>
        <v>2012503</v>
      </c>
      <c r="W157" s="407">
        <f t="shared" si="47"/>
        <v>0</v>
      </c>
      <c r="Y157" s="397">
        <f t="shared" si="44"/>
        <v>104</v>
      </c>
    </row>
    <row r="158" ht="18.6" customHeight="1" spans="1:25">
      <c r="A158" s="482" t="s">
        <v>894</v>
      </c>
      <c r="B158" s="480">
        <v>2012504</v>
      </c>
      <c r="C158" s="407">
        <f t="shared" si="40"/>
        <v>0</v>
      </c>
      <c r="D158" s="407">
        <f t="shared" si="45"/>
        <v>0</v>
      </c>
      <c r="E158" s="483" t="str">
        <f t="shared" si="41"/>
        <v/>
      </c>
      <c r="F158" s="473">
        <f t="shared" si="46"/>
        <v>7</v>
      </c>
      <c r="G158" s="471">
        <v>2012503</v>
      </c>
      <c r="H158" s="397" t="s">
        <v>601</v>
      </c>
      <c r="K158" s="490">
        <f t="shared" si="52"/>
        <v>0</v>
      </c>
      <c r="L158" s="407">
        <f t="shared" si="53"/>
        <v>0</v>
      </c>
      <c r="M158" s="411">
        <f t="shared" si="42"/>
        <v>0</v>
      </c>
      <c r="N158" s="489">
        <v>2240204</v>
      </c>
      <c r="O158" s="489">
        <v>44</v>
      </c>
      <c r="P158" s="397">
        <f>VLOOKUP(N158,B$4:B$1306,1,0)</f>
        <v>2240204</v>
      </c>
      <c r="Q158" s="397">
        <v>2080505</v>
      </c>
      <c r="R158" s="397">
        <v>21</v>
      </c>
      <c r="S158" s="397">
        <f>VLOOKUP(Q158,B$4:B$1306,1,0)</f>
        <v>2080505</v>
      </c>
      <c r="T158" s="397">
        <v>2012504</v>
      </c>
      <c r="U158" s="397">
        <v>0</v>
      </c>
      <c r="V158" s="397">
        <f t="shared" si="43"/>
        <v>2012504</v>
      </c>
      <c r="W158" s="407">
        <f t="shared" si="47"/>
        <v>0</v>
      </c>
      <c r="Y158" s="397">
        <f t="shared" si="44"/>
        <v>44</v>
      </c>
    </row>
    <row r="159" ht="18.6" customHeight="1" spans="1:25">
      <c r="A159" s="482" t="s">
        <v>897</v>
      </c>
      <c r="B159" s="480">
        <v>2012505</v>
      </c>
      <c r="C159" s="407">
        <f t="shared" si="40"/>
        <v>0</v>
      </c>
      <c r="D159" s="407">
        <f t="shared" si="45"/>
        <v>0</v>
      </c>
      <c r="E159" s="483" t="str">
        <f t="shared" si="41"/>
        <v/>
      </c>
      <c r="F159" s="473">
        <f t="shared" si="46"/>
        <v>7</v>
      </c>
      <c r="G159" s="471">
        <v>2012504</v>
      </c>
      <c r="H159" s="397" t="s">
        <v>882</v>
      </c>
      <c r="K159" s="490">
        <f t="shared" si="52"/>
        <v>0</v>
      </c>
      <c r="L159" s="407">
        <f t="shared" si="53"/>
        <v>0</v>
      </c>
      <c r="M159" s="411">
        <f t="shared" si="42"/>
        <v>0</v>
      </c>
      <c r="N159" s="489">
        <v>2240204</v>
      </c>
      <c r="O159" s="489">
        <v>27</v>
      </c>
      <c r="P159" s="397">
        <f>VLOOKUP(N159,B$4:B$1306,1,0)</f>
        <v>2240204</v>
      </c>
      <c r="Q159" s="397">
        <v>2080506</v>
      </c>
      <c r="R159" s="397">
        <v>11</v>
      </c>
      <c r="S159" s="397">
        <f>VLOOKUP(Q159,B$4:B$1306,1,0)</f>
        <v>2080506</v>
      </c>
      <c r="T159" s="397">
        <v>2012505</v>
      </c>
      <c r="U159" s="397">
        <v>0</v>
      </c>
      <c r="V159" s="397">
        <f t="shared" si="43"/>
        <v>2012505</v>
      </c>
      <c r="W159" s="407">
        <f t="shared" si="47"/>
        <v>0</v>
      </c>
      <c r="Y159" s="397">
        <f t="shared" si="44"/>
        <v>27</v>
      </c>
    </row>
    <row r="160" ht="18.6" customHeight="1" spans="1:25">
      <c r="A160" s="482" t="s">
        <v>614</v>
      </c>
      <c r="B160" s="480">
        <v>2012550</v>
      </c>
      <c r="C160" s="407">
        <f t="shared" si="40"/>
        <v>0</v>
      </c>
      <c r="D160" s="407">
        <f t="shared" si="45"/>
        <v>0</v>
      </c>
      <c r="E160" s="483" t="str">
        <f t="shared" si="41"/>
        <v/>
      </c>
      <c r="F160" s="473">
        <f t="shared" si="46"/>
        <v>7</v>
      </c>
      <c r="G160" s="471">
        <v>2012505</v>
      </c>
      <c r="H160" s="397" t="s">
        <v>884</v>
      </c>
      <c r="K160" s="490">
        <f t="shared" si="52"/>
        <v>0</v>
      </c>
      <c r="L160" s="407">
        <f t="shared" si="53"/>
        <v>0</v>
      </c>
      <c r="M160" s="411">
        <f t="shared" si="42"/>
        <v>0</v>
      </c>
      <c r="N160" s="489">
        <v>2240204</v>
      </c>
      <c r="O160" s="489">
        <v>460</v>
      </c>
      <c r="P160" s="397">
        <f>VLOOKUP(N160,B$4:B$1306,1,0)</f>
        <v>2240204</v>
      </c>
      <c r="Q160" s="397">
        <v>2101101</v>
      </c>
      <c r="R160" s="397">
        <v>0</v>
      </c>
      <c r="S160" s="397">
        <f>VLOOKUP(Q160,B$4:B$1306,1,0)</f>
        <v>2101101</v>
      </c>
      <c r="T160" s="397">
        <v>2012550</v>
      </c>
      <c r="U160" s="397">
        <v>0</v>
      </c>
      <c r="V160" s="397">
        <f t="shared" si="43"/>
        <v>2012550</v>
      </c>
      <c r="W160" s="407">
        <f t="shared" si="47"/>
        <v>0</v>
      </c>
      <c r="Y160" s="397">
        <f t="shared" si="44"/>
        <v>460</v>
      </c>
    </row>
    <row r="161" ht="18.6" customHeight="1" spans="1:25">
      <c r="A161" s="482" t="s">
        <v>902</v>
      </c>
      <c r="B161" s="480">
        <v>2012599</v>
      </c>
      <c r="C161" s="407">
        <f t="shared" si="40"/>
        <v>0</v>
      </c>
      <c r="D161" s="407">
        <f t="shared" si="45"/>
        <v>0</v>
      </c>
      <c r="E161" s="483" t="str">
        <f t="shared" si="41"/>
        <v/>
      </c>
      <c r="F161" s="473">
        <f t="shared" si="46"/>
        <v>7</v>
      </c>
      <c r="G161" s="471">
        <v>2012550</v>
      </c>
      <c r="H161" s="397" t="s">
        <v>622</v>
      </c>
      <c r="K161" s="490">
        <f t="shared" si="52"/>
        <v>0</v>
      </c>
      <c r="L161" s="407">
        <f t="shared" si="53"/>
        <v>0</v>
      </c>
      <c r="M161" s="411">
        <f t="shared" si="42"/>
        <v>0</v>
      </c>
      <c r="N161" s="489">
        <v>2010507</v>
      </c>
      <c r="O161" s="489">
        <f>100+74</f>
        <v>174</v>
      </c>
      <c r="P161" s="397">
        <f>VLOOKUP(N161,B$4:B$1306,1,0)</f>
        <v>2010507</v>
      </c>
      <c r="Q161" s="397">
        <v>2101102</v>
      </c>
      <c r="R161" s="397">
        <v>14</v>
      </c>
      <c r="S161" s="397">
        <f>VLOOKUP(Q161,B$4:B$1306,1,0)</f>
        <v>2101102</v>
      </c>
      <c r="T161" s="397">
        <v>2012599</v>
      </c>
      <c r="U161" s="397">
        <v>0</v>
      </c>
      <c r="V161" s="397">
        <f t="shared" si="43"/>
        <v>2012599</v>
      </c>
      <c r="W161" s="407">
        <f t="shared" si="47"/>
        <v>0</v>
      </c>
      <c r="Y161" s="397">
        <f t="shared" si="44"/>
        <v>174</v>
      </c>
    </row>
    <row r="162" ht="18.6" customHeight="1" spans="1:25">
      <c r="A162" s="482" t="s">
        <v>904</v>
      </c>
      <c r="B162" s="480">
        <v>20126</v>
      </c>
      <c r="C162" s="407">
        <f t="shared" si="40"/>
        <v>48</v>
      </c>
      <c r="D162" s="407">
        <f t="shared" si="45"/>
        <v>0</v>
      </c>
      <c r="E162" s="483">
        <f t="shared" si="41"/>
        <v>-1</v>
      </c>
      <c r="F162" s="473">
        <f t="shared" si="46"/>
        <v>5</v>
      </c>
      <c r="G162" s="471">
        <v>2012599</v>
      </c>
      <c r="H162" s="397" t="s">
        <v>887</v>
      </c>
      <c r="J162" s="488"/>
      <c r="K162" s="486">
        <f>SUMIFS(K:K,$B:$B,"&gt;"&amp;$B162*100,$B:$B,"&lt;"&amp;$B162*100+100)</f>
        <v>0</v>
      </c>
      <c r="L162" s="411">
        <f>SUMIFS(L:L,$B:$B,"&gt;"&amp;$B162*100,$B:$B,"&lt;"&amp;$B162*100+100)</f>
        <v>0</v>
      </c>
      <c r="M162" s="411">
        <f t="shared" si="42"/>
        <v>0</v>
      </c>
      <c r="N162" s="489">
        <v>2010508</v>
      </c>
      <c r="O162" s="489">
        <v>28</v>
      </c>
      <c r="P162" s="397">
        <f>VLOOKUP(N162,B$4:B$1306,1,0)</f>
        <v>2010508</v>
      </c>
      <c r="Q162" s="397">
        <v>2101103</v>
      </c>
      <c r="R162" s="397">
        <v>9</v>
      </c>
      <c r="S162" s="397">
        <f>VLOOKUP(Q162,B$4:B$1306,1,0)</f>
        <v>2101103</v>
      </c>
      <c r="T162" s="397">
        <v>20126</v>
      </c>
      <c r="U162" s="397">
        <v>0</v>
      </c>
      <c r="V162" s="397">
        <f t="shared" si="43"/>
        <v>20126</v>
      </c>
      <c r="W162" s="407">
        <f t="shared" si="47"/>
        <v>0</v>
      </c>
      <c r="Y162" s="397">
        <f t="shared" si="44"/>
        <v>28</v>
      </c>
    </row>
    <row r="163" ht="18.6" customHeight="1" spans="1:25">
      <c r="A163" s="482" t="s">
        <v>587</v>
      </c>
      <c r="B163" s="480">
        <v>2012601</v>
      </c>
      <c r="C163" s="407">
        <f t="shared" si="40"/>
        <v>48</v>
      </c>
      <c r="D163" s="407">
        <f t="shared" si="45"/>
        <v>0</v>
      </c>
      <c r="E163" s="483">
        <f t="shared" si="41"/>
        <v>-1</v>
      </c>
      <c r="F163" s="473">
        <f t="shared" si="46"/>
        <v>7</v>
      </c>
      <c r="G163" s="471">
        <v>20126</v>
      </c>
      <c r="H163" s="397" t="s">
        <v>890</v>
      </c>
      <c r="I163" s="397">
        <v>48</v>
      </c>
      <c r="K163" s="490">
        <f>SUMIF(N:N,$B163,O:O)</f>
        <v>0</v>
      </c>
      <c r="L163" s="407">
        <f>SUMIF(Q:Q,$B163,R:R)</f>
        <v>0</v>
      </c>
      <c r="M163" s="411">
        <f t="shared" si="42"/>
        <v>0</v>
      </c>
      <c r="N163" s="489">
        <v>2010508</v>
      </c>
      <c r="O163" s="489">
        <v>25</v>
      </c>
      <c r="P163" s="397">
        <f>VLOOKUP(N163,B$4:B$1306,1,0)</f>
        <v>2010508</v>
      </c>
      <c r="Q163" s="397">
        <v>2130104</v>
      </c>
      <c r="R163" s="397">
        <v>199</v>
      </c>
      <c r="S163" s="397">
        <f>VLOOKUP(Q163,B$4:B$1306,1,0)</f>
        <v>2130104</v>
      </c>
      <c r="T163" s="397">
        <v>2012601</v>
      </c>
      <c r="U163" s="397">
        <v>0</v>
      </c>
      <c r="V163" s="397">
        <f t="shared" si="43"/>
        <v>2012601</v>
      </c>
      <c r="W163" s="407">
        <f t="shared" si="47"/>
        <v>0</v>
      </c>
      <c r="Y163" s="397">
        <f t="shared" si="44"/>
        <v>25</v>
      </c>
    </row>
    <row r="164" ht="18.6" customHeight="1" spans="1:25">
      <c r="A164" s="482" t="s">
        <v>590</v>
      </c>
      <c r="B164" s="480">
        <v>2012602</v>
      </c>
      <c r="C164" s="407">
        <f t="shared" si="40"/>
        <v>0</v>
      </c>
      <c r="D164" s="407">
        <f t="shared" si="45"/>
        <v>0</v>
      </c>
      <c r="E164" s="483" t="str">
        <f t="shared" si="41"/>
        <v/>
      </c>
      <c r="F164" s="473">
        <f t="shared" si="46"/>
        <v>7</v>
      </c>
      <c r="G164" s="471">
        <v>2012601</v>
      </c>
      <c r="H164" s="397" t="s">
        <v>595</v>
      </c>
      <c r="I164" s="397">
        <v>48</v>
      </c>
      <c r="K164" s="490">
        <f>SUMIF(N:N,$B164,O:O)</f>
        <v>0</v>
      </c>
      <c r="L164" s="407">
        <f>SUMIF(Q:Q,$B164,R:R)</f>
        <v>0</v>
      </c>
      <c r="M164" s="411">
        <f t="shared" si="42"/>
        <v>0</v>
      </c>
      <c r="N164" s="489">
        <v>2010302</v>
      </c>
      <c r="O164" s="489">
        <v>10</v>
      </c>
      <c r="P164" s="397">
        <f>VLOOKUP(N164,B$4:B$1306,1,0)</f>
        <v>2010302</v>
      </c>
      <c r="Q164" s="397">
        <v>2210201</v>
      </c>
      <c r="R164" s="397">
        <v>16</v>
      </c>
      <c r="S164" s="397">
        <f>VLOOKUP(Q164,B$4:B$1306,1,0)</f>
        <v>2210201</v>
      </c>
      <c r="T164" s="397">
        <v>2012602</v>
      </c>
      <c r="U164" s="397">
        <v>0</v>
      </c>
      <c r="V164" s="397">
        <f t="shared" si="43"/>
        <v>2012602</v>
      </c>
      <c r="W164" s="407">
        <f t="shared" si="47"/>
        <v>0</v>
      </c>
      <c r="Y164" s="397">
        <f t="shared" si="44"/>
        <v>10</v>
      </c>
    </row>
    <row r="165" ht="18.6" customHeight="1" spans="1:25">
      <c r="A165" s="482" t="s">
        <v>593</v>
      </c>
      <c r="B165" s="480">
        <v>2012603</v>
      </c>
      <c r="C165" s="407">
        <f t="shared" si="40"/>
        <v>0</v>
      </c>
      <c r="D165" s="407">
        <f t="shared" si="45"/>
        <v>0</v>
      </c>
      <c r="E165" s="483" t="str">
        <f t="shared" si="41"/>
        <v/>
      </c>
      <c r="F165" s="473">
        <f t="shared" si="46"/>
        <v>7</v>
      </c>
      <c r="G165" s="471">
        <v>2012602</v>
      </c>
      <c r="H165" s="397" t="s">
        <v>598</v>
      </c>
      <c r="K165" s="490">
        <f>SUMIF(N:N,$B165,O:O)</f>
        <v>0</v>
      </c>
      <c r="L165" s="407">
        <f>SUMIF(Q:Q,$B165,R:R)</f>
        <v>0</v>
      </c>
      <c r="M165" s="411">
        <f t="shared" si="42"/>
        <v>0</v>
      </c>
      <c r="N165" s="489">
        <v>2010302</v>
      </c>
      <c r="O165" s="489">
        <v>10</v>
      </c>
      <c r="P165" s="397">
        <f>VLOOKUP(N165,B$4:B$1306,1,0)</f>
        <v>2010302</v>
      </c>
      <c r="Q165" s="397">
        <v>2080502</v>
      </c>
      <c r="R165" s="397">
        <v>17</v>
      </c>
      <c r="S165" s="397">
        <f>VLOOKUP(Q165,B$4:B$1306,1,0)</f>
        <v>2080502</v>
      </c>
      <c r="T165" s="397">
        <v>2012603</v>
      </c>
      <c r="U165" s="397">
        <v>0</v>
      </c>
      <c r="V165" s="397">
        <f t="shared" si="43"/>
        <v>2012603</v>
      </c>
      <c r="W165" s="407">
        <f t="shared" si="47"/>
        <v>0</v>
      </c>
      <c r="Y165" s="397">
        <f t="shared" si="44"/>
        <v>10</v>
      </c>
    </row>
    <row r="166" ht="18.6" customHeight="1" spans="1:25">
      <c r="A166" s="482" t="s">
        <v>907</v>
      </c>
      <c r="B166" s="480">
        <v>2012604</v>
      </c>
      <c r="C166" s="407">
        <f t="shared" si="40"/>
        <v>0</v>
      </c>
      <c r="D166" s="407">
        <f t="shared" si="45"/>
        <v>0</v>
      </c>
      <c r="E166" s="483" t="str">
        <f t="shared" si="41"/>
        <v/>
      </c>
      <c r="F166" s="473">
        <f t="shared" si="46"/>
        <v>7</v>
      </c>
      <c r="G166" s="471">
        <v>2012603</v>
      </c>
      <c r="H166" s="397" t="s">
        <v>601</v>
      </c>
      <c r="K166" s="490">
        <f>SUMIF(N:N,$B166,O:O)</f>
        <v>0</v>
      </c>
      <c r="L166" s="407">
        <f>SUMIF(Q:Q,$B166,R:R)</f>
        <v>0</v>
      </c>
      <c r="M166" s="411">
        <f t="shared" si="42"/>
        <v>0</v>
      </c>
      <c r="N166" s="489">
        <v>2010302</v>
      </c>
      <c r="O166" s="489">
        <v>84</v>
      </c>
      <c r="P166" s="397">
        <f>VLOOKUP(N166,B$4:B$1306,1,0)</f>
        <v>2010302</v>
      </c>
      <c r="Q166" s="397">
        <v>2080505</v>
      </c>
      <c r="R166" s="397">
        <v>15</v>
      </c>
      <c r="S166" s="397">
        <f>VLOOKUP(Q166,B$4:B$1306,1,0)</f>
        <v>2080505</v>
      </c>
      <c r="T166" s="397">
        <v>2012604</v>
      </c>
      <c r="U166" s="397">
        <v>0</v>
      </c>
      <c r="V166" s="397">
        <f t="shared" si="43"/>
        <v>2012604</v>
      </c>
      <c r="W166" s="407">
        <f t="shared" si="47"/>
        <v>0</v>
      </c>
      <c r="Y166" s="397">
        <f t="shared" si="44"/>
        <v>84</v>
      </c>
    </row>
    <row r="167" ht="18.6" customHeight="1" spans="1:25">
      <c r="A167" s="482" t="s">
        <v>909</v>
      </c>
      <c r="B167" s="480">
        <v>2012699</v>
      </c>
      <c r="C167" s="407">
        <f t="shared" si="40"/>
        <v>0</v>
      </c>
      <c r="D167" s="407">
        <f t="shared" si="45"/>
        <v>0</v>
      </c>
      <c r="E167" s="483" t="str">
        <f t="shared" si="41"/>
        <v/>
      </c>
      <c r="F167" s="473">
        <f t="shared" si="46"/>
        <v>7</v>
      </c>
      <c r="G167" s="471">
        <v>2012604</v>
      </c>
      <c r="H167" s="397" t="s">
        <v>896</v>
      </c>
      <c r="K167" s="490">
        <f>SUMIF(N:N,$B167,O:O)</f>
        <v>0</v>
      </c>
      <c r="L167" s="407">
        <f>SUMIF(Q:Q,$B167,R:R)</f>
        <v>0</v>
      </c>
      <c r="M167" s="411">
        <f t="shared" si="42"/>
        <v>0</v>
      </c>
      <c r="N167" s="489">
        <v>2013102</v>
      </c>
      <c r="O167" s="489">
        <v>5</v>
      </c>
      <c r="P167" s="397">
        <f>VLOOKUP(N167,B$4:B$1306,1,0)</f>
        <v>2013102</v>
      </c>
      <c r="Q167" s="397">
        <v>2080506</v>
      </c>
      <c r="R167" s="397">
        <v>8</v>
      </c>
      <c r="S167" s="397">
        <f>VLOOKUP(Q167,B$4:B$1306,1,0)</f>
        <v>2080506</v>
      </c>
      <c r="T167" s="397">
        <v>2012699</v>
      </c>
      <c r="U167" s="397">
        <v>0</v>
      </c>
      <c r="V167" s="397">
        <f t="shared" si="43"/>
        <v>2012699</v>
      </c>
      <c r="W167" s="407">
        <f t="shared" si="47"/>
        <v>0</v>
      </c>
      <c r="Y167" s="397">
        <f t="shared" si="44"/>
        <v>5</v>
      </c>
    </row>
    <row r="168" ht="18.6" customHeight="1" spans="1:25">
      <c r="A168" s="482" t="s">
        <v>911</v>
      </c>
      <c r="B168" s="480">
        <v>20128</v>
      </c>
      <c r="C168" s="407">
        <f t="shared" si="40"/>
        <v>105</v>
      </c>
      <c r="D168" s="407">
        <f t="shared" si="45"/>
        <v>115</v>
      </c>
      <c r="E168" s="483">
        <f t="shared" si="41"/>
        <v>0.0952380952380953</v>
      </c>
      <c r="F168" s="473">
        <f t="shared" si="46"/>
        <v>5</v>
      </c>
      <c r="G168" s="471">
        <v>2012699</v>
      </c>
      <c r="H168" s="397" t="s">
        <v>898</v>
      </c>
      <c r="J168" s="488"/>
      <c r="K168" s="486">
        <f>SUMIFS(K:K,$B:$B,"&gt;"&amp;$B168*100,$B:$B,"&lt;"&amp;$B168*100+100)</f>
        <v>13</v>
      </c>
      <c r="L168" s="411">
        <f>SUMIFS(L:L,$B:$B,"&gt;"&amp;$B168*100,$B:$B,"&lt;"&amp;$B168*100+100)</f>
        <v>97</v>
      </c>
      <c r="M168" s="411">
        <f t="shared" si="42"/>
        <v>5</v>
      </c>
      <c r="N168" s="489">
        <v>2010308</v>
      </c>
      <c r="O168" s="489">
        <v>10</v>
      </c>
      <c r="P168" s="397">
        <f>VLOOKUP(N168,B$4:B$1306,1,0)</f>
        <v>2010308</v>
      </c>
      <c r="Q168" s="397">
        <v>2101101</v>
      </c>
      <c r="R168" s="397">
        <v>0</v>
      </c>
      <c r="S168" s="397">
        <f>VLOOKUP(Q168,B$4:B$1306,1,0)</f>
        <v>2101101</v>
      </c>
      <c r="T168" s="397">
        <v>20128</v>
      </c>
      <c r="U168" s="397">
        <v>5</v>
      </c>
      <c r="V168" s="397">
        <f t="shared" si="43"/>
        <v>20128</v>
      </c>
      <c r="W168" s="407">
        <f t="shared" si="47"/>
        <v>0</v>
      </c>
      <c r="Y168" s="397">
        <f t="shared" si="44"/>
        <v>10</v>
      </c>
    </row>
    <row r="169" ht="18.6" customHeight="1" spans="1:25">
      <c r="A169" s="482" t="s">
        <v>587</v>
      </c>
      <c r="B169" s="480">
        <v>2012801</v>
      </c>
      <c r="C169" s="407">
        <f t="shared" si="40"/>
        <v>87</v>
      </c>
      <c r="D169" s="407">
        <f t="shared" si="45"/>
        <v>97</v>
      </c>
      <c r="E169" s="483">
        <f t="shared" si="41"/>
        <v>0.114942528735632</v>
      </c>
      <c r="F169" s="473">
        <f t="shared" si="46"/>
        <v>7</v>
      </c>
      <c r="G169" s="471">
        <v>20128</v>
      </c>
      <c r="H169" s="397" t="s">
        <v>900</v>
      </c>
      <c r="I169" s="397">
        <v>105</v>
      </c>
      <c r="K169" s="490">
        <f t="shared" ref="K169:K174" si="54">SUMIF(N:N,$B169,O:O)</f>
        <v>0</v>
      </c>
      <c r="L169" s="407">
        <f t="shared" ref="L169:L174" si="55">SUMIF(Q:Q,$B169,R:R)</f>
        <v>97</v>
      </c>
      <c r="M169" s="411">
        <f t="shared" si="42"/>
        <v>0</v>
      </c>
      <c r="N169" s="489">
        <v>2012902</v>
      </c>
      <c r="O169" s="489">
        <v>24</v>
      </c>
      <c r="P169" s="397">
        <f>VLOOKUP(N169,B$4:B$1306,1,0)</f>
        <v>2012902</v>
      </c>
      <c r="Q169" s="397">
        <v>2101102</v>
      </c>
      <c r="R169" s="397">
        <v>10</v>
      </c>
      <c r="S169" s="397">
        <f>VLOOKUP(Q169,B$4:B$1306,1,0)</f>
        <v>2101102</v>
      </c>
      <c r="T169" s="397">
        <v>2012801</v>
      </c>
      <c r="U169" s="397">
        <v>0</v>
      </c>
      <c r="V169" s="397">
        <f t="shared" si="43"/>
        <v>2012801</v>
      </c>
      <c r="W169" s="407">
        <f t="shared" si="47"/>
        <v>0</v>
      </c>
      <c r="Y169" s="397">
        <f t="shared" si="44"/>
        <v>24</v>
      </c>
    </row>
    <row r="170" ht="18.6" customHeight="1" spans="1:25">
      <c r="A170" s="482" t="s">
        <v>590</v>
      </c>
      <c r="B170" s="480">
        <v>2012802</v>
      </c>
      <c r="C170" s="407">
        <f t="shared" si="40"/>
        <v>10</v>
      </c>
      <c r="D170" s="407">
        <f t="shared" si="45"/>
        <v>0</v>
      </c>
      <c r="E170" s="483">
        <f t="shared" si="41"/>
        <v>-1</v>
      </c>
      <c r="F170" s="473">
        <f t="shared" si="46"/>
        <v>7</v>
      </c>
      <c r="G170" s="471">
        <v>2012801</v>
      </c>
      <c r="H170" s="397" t="s">
        <v>595</v>
      </c>
      <c r="I170" s="397">
        <v>87</v>
      </c>
      <c r="K170" s="490">
        <f t="shared" si="54"/>
        <v>0</v>
      </c>
      <c r="L170" s="407">
        <f t="shared" si="55"/>
        <v>0</v>
      </c>
      <c r="M170" s="411">
        <f t="shared" si="42"/>
        <v>0</v>
      </c>
      <c r="N170" s="489">
        <v>2012899</v>
      </c>
      <c r="O170" s="489">
        <v>13</v>
      </c>
      <c r="P170" s="397">
        <f>VLOOKUP(N170,B$4:B$1306,1,0)</f>
        <v>2012899</v>
      </c>
      <c r="Q170" s="397">
        <v>2101103</v>
      </c>
      <c r="R170" s="397">
        <v>6</v>
      </c>
      <c r="S170" s="397">
        <f>VLOOKUP(Q170,B$4:B$1306,1,0)</f>
        <v>2101103</v>
      </c>
      <c r="T170" s="397">
        <v>2012802</v>
      </c>
      <c r="U170" s="397">
        <v>0</v>
      </c>
      <c r="V170" s="397">
        <f t="shared" si="43"/>
        <v>2012802</v>
      </c>
      <c r="W170" s="407">
        <f t="shared" si="47"/>
        <v>0</v>
      </c>
      <c r="Y170" s="397">
        <f t="shared" si="44"/>
        <v>13</v>
      </c>
    </row>
    <row r="171" ht="18.6" customHeight="1" spans="1:25">
      <c r="A171" s="482" t="s">
        <v>593</v>
      </c>
      <c r="B171" s="480">
        <v>2012803</v>
      </c>
      <c r="C171" s="407">
        <f t="shared" si="40"/>
        <v>0</v>
      </c>
      <c r="D171" s="407">
        <f t="shared" si="45"/>
        <v>0</v>
      </c>
      <c r="E171" s="483" t="str">
        <f t="shared" si="41"/>
        <v/>
      </c>
      <c r="F171" s="473">
        <f t="shared" si="46"/>
        <v>7</v>
      </c>
      <c r="G171" s="471">
        <v>2012802</v>
      </c>
      <c r="H171" s="397" t="s">
        <v>598</v>
      </c>
      <c r="I171" s="397">
        <v>10</v>
      </c>
      <c r="K171" s="490">
        <f t="shared" si="54"/>
        <v>0</v>
      </c>
      <c r="L171" s="407">
        <f t="shared" si="55"/>
        <v>0</v>
      </c>
      <c r="M171" s="411">
        <f t="shared" si="42"/>
        <v>0</v>
      </c>
      <c r="N171" s="489">
        <v>2013599</v>
      </c>
      <c r="O171" s="489">
        <v>2</v>
      </c>
      <c r="P171" s="397">
        <f>VLOOKUP(N171,B$4:B$1306,1,0)</f>
        <v>2013599</v>
      </c>
      <c r="Q171" s="397">
        <v>2130104</v>
      </c>
      <c r="R171" s="397">
        <v>150</v>
      </c>
      <c r="S171" s="397">
        <f>VLOOKUP(Q171,B$4:B$1306,1,0)</f>
        <v>2130104</v>
      </c>
      <c r="T171" s="397">
        <v>2012803</v>
      </c>
      <c r="U171" s="397">
        <v>0</v>
      </c>
      <c r="V171" s="397">
        <f t="shared" si="43"/>
        <v>2012803</v>
      </c>
      <c r="W171" s="407">
        <f t="shared" si="47"/>
        <v>0</v>
      </c>
      <c r="Y171" s="397">
        <f t="shared" si="44"/>
        <v>2</v>
      </c>
    </row>
    <row r="172" ht="18.6" customHeight="1" spans="1:25">
      <c r="A172" s="482" t="s">
        <v>629</v>
      </c>
      <c r="B172" s="480">
        <v>2012804</v>
      </c>
      <c r="C172" s="407">
        <f t="shared" si="40"/>
        <v>0</v>
      </c>
      <c r="D172" s="407">
        <f t="shared" si="45"/>
        <v>0</v>
      </c>
      <c r="E172" s="483" t="str">
        <f t="shared" si="41"/>
        <v/>
      </c>
      <c r="F172" s="473">
        <f t="shared" si="46"/>
        <v>7</v>
      </c>
      <c r="G172" s="471">
        <v>2012803</v>
      </c>
      <c r="H172" s="397" t="s">
        <v>601</v>
      </c>
      <c r="K172" s="490">
        <f t="shared" si="54"/>
        <v>0</v>
      </c>
      <c r="L172" s="407">
        <f t="shared" si="55"/>
        <v>0</v>
      </c>
      <c r="M172" s="411">
        <f t="shared" si="42"/>
        <v>0</v>
      </c>
      <c r="N172" s="489">
        <v>2010399</v>
      </c>
      <c r="O172" s="489">
        <v>3</v>
      </c>
      <c r="P172" s="397">
        <f>VLOOKUP(N172,B$4:B$1306,1,0)</f>
        <v>2010399</v>
      </c>
      <c r="Q172" s="397">
        <v>2210201</v>
      </c>
      <c r="R172" s="397">
        <v>11</v>
      </c>
      <c r="S172" s="397">
        <f>VLOOKUP(Q172,B$4:B$1306,1,0)</f>
        <v>2210201</v>
      </c>
      <c r="T172" s="397">
        <v>2012804</v>
      </c>
      <c r="U172" s="397">
        <v>0</v>
      </c>
      <c r="V172" s="397">
        <f t="shared" si="43"/>
        <v>2012804</v>
      </c>
      <c r="W172" s="407">
        <f t="shared" si="47"/>
        <v>0</v>
      </c>
      <c r="Y172" s="397">
        <f t="shared" si="44"/>
        <v>3</v>
      </c>
    </row>
    <row r="173" ht="18.6" customHeight="1" spans="1:25">
      <c r="A173" s="482" t="s">
        <v>614</v>
      </c>
      <c r="B173" s="480">
        <v>2012850</v>
      </c>
      <c r="C173" s="407">
        <f t="shared" si="40"/>
        <v>0</v>
      </c>
      <c r="D173" s="407">
        <f t="shared" si="45"/>
        <v>0</v>
      </c>
      <c r="E173" s="483" t="str">
        <f t="shared" si="41"/>
        <v/>
      </c>
      <c r="F173" s="473">
        <f t="shared" si="46"/>
        <v>7</v>
      </c>
      <c r="G173" s="471">
        <v>2012804</v>
      </c>
      <c r="H173" s="397" t="s">
        <v>635</v>
      </c>
      <c r="K173" s="490">
        <f t="shared" si="54"/>
        <v>0</v>
      </c>
      <c r="L173" s="407">
        <f t="shared" si="55"/>
        <v>0</v>
      </c>
      <c r="M173" s="411">
        <f t="shared" si="42"/>
        <v>0</v>
      </c>
      <c r="N173" s="489">
        <v>2013599</v>
      </c>
      <c r="O173" s="489">
        <v>40</v>
      </c>
      <c r="P173" s="397">
        <f>VLOOKUP(N173,B$4:B$1306,1,0)</f>
        <v>2013599</v>
      </c>
      <c r="Q173" s="397">
        <v>2080502</v>
      </c>
      <c r="R173" s="397">
        <v>53</v>
      </c>
      <c r="S173" s="397">
        <f>VLOOKUP(Q173,B$4:B$1306,1,0)</f>
        <v>2080502</v>
      </c>
      <c r="T173" s="397">
        <v>2012850</v>
      </c>
      <c r="U173" s="397">
        <v>0</v>
      </c>
      <c r="V173" s="397">
        <f t="shared" si="43"/>
        <v>2012850</v>
      </c>
      <c r="W173" s="407">
        <f t="shared" si="47"/>
        <v>0</v>
      </c>
      <c r="Y173" s="397">
        <f t="shared" si="44"/>
        <v>40</v>
      </c>
    </row>
    <row r="174" ht="18.6" customHeight="1" spans="1:25">
      <c r="A174" s="482" t="s">
        <v>917</v>
      </c>
      <c r="B174" s="480">
        <v>2012899</v>
      </c>
      <c r="C174" s="407">
        <f t="shared" si="40"/>
        <v>8</v>
      </c>
      <c r="D174" s="407">
        <f t="shared" si="45"/>
        <v>18</v>
      </c>
      <c r="E174" s="483">
        <f t="shared" si="41"/>
        <v>1.25</v>
      </c>
      <c r="F174" s="473">
        <f t="shared" si="46"/>
        <v>7</v>
      </c>
      <c r="G174" s="471">
        <v>2012850</v>
      </c>
      <c r="H174" s="397" t="s">
        <v>622</v>
      </c>
      <c r="K174" s="490">
        <f t="shared" si="54"/>
        <v>13</v>
      </c>
      <c r="L174" s="407">
        <f t="shared" si="55"/>
        <v>0</v>
      </c>
      <c r="M174" s="411">
        <f t="shared" si="42"/>
        <v>5</v>
      </c>
      <c r="N174" s="489">
        <v>2010302</v>
      </c>
      <c r="O174" s="489">
        <v>80</v>
      </c>
      <c r="P174" s="397">
        <f>VLOOKUP(N174,B$4:B$1306,1,0)</f>
        <v>2010302</v>
      </c>
      <c r="Q174" s="397">
        <v>2080505</v>
      </c>
      <c r="R174" s="397">
        <v>44</v>
      </c>
      <c r="S174" s="397">
        <f>VLOOKUP(Q174,B$4:B$1306,1,0)</f>
        <v>2080505</v>
      </c>
      <c r="T174" s="397">
        <v>2012899</v>
      </c>
      <c r="U174" s="397">
        <v>5</v>
      </c>
      <c r="V174" s="397">
        <f t="shared" si="43"/>
        <v>2012899</v>
      </c>
      <c r="W174" s="407">
        <f t="shared" si="47"/>
        <v>0</v>
      </c>
      <c r="Y174" s="397">
        <f t="shared" si="44"/>
        <v>80</v>
      </c>
    </row>
    <row r="175" ht="18.6" customHeight="1" spans="1:25">
      <c r="A175" s="482" t="s">
        <v>919</v>
      </c>
      <c r="B175" s="480">
        <v>20129</v>
      </c>
      <c r="C175" s="407">
        <f t="shared" si="40"/>
        <v>360</v>
      </c>
      <c r="D175" s="407">
        <f t="shared" si="45"/>
        <v>425</v>
      </c>
      <c r="E175" s="483">
        <f t="shared" si="41"/>
        <v>0.180555555555556</v>
      </c>
      <c r="F175" s="473">
        <f t="shared" si="46"/>
        <v>5</v>
      </c>
      <c r="G175" s="471">
        <v>2012899</v>
      </c>
      <c r="H175" s="397" t="s">
        <v>906</v>
      </c>
      <c r="I175" s="397">
        <v>8</v>
      </c>
      <c r="J175" s="488"/>
      <c r="K175" s="486">
        <f>SUMIFS(K:K,$B:$B,"&gt;"&amp;$B175*100,$B:$B,"&lt;"&amp;$B175*100+100)</f>
        <v>108</v>
      </c>
      <c r="L175" s="411">
        <f>SUMIFS(L:L,$B:$B,"&gt;"&amp;$B175*100,$B:$B,"&lt;"&amp;$B175*100+100)</f>
        <v>317</v>
      </c>
      <c r="M175" s="411">
        <f t="shared" si="42"/>
        <v>0</v>
      </c>
      <c r="N175" s="489">
        <v>2011301</v>
      </c>
      <c r="O175" s="489">
        <v>5</v>
      </c>
      <c r="P175" s="397">
        <f>VLOOKUP(N175,B$4:B$1306,1,0)</f>
        <v>2011301</v>
      </c>
      <c r="Q175" s="397">
        <v>2080506</v>
      </c>
      <c r="R175" s="397">
        <v>22</v>
      </c>
      <c r="S175" s="397">
        <f>VLOOKUP(Q175,B$4:B$1306,1,0)</f>
        <v>2080506</v>
      </c>
      <c r="T175" s="397">
        <v>20129</v>
      </c>
      <c r="U175" s="397">
        <v>0</v>
      </c>
      <c r="V175" s="397">
        <f t="shared" si="43"/>
        <v>20129</v>
      </c>
      <c r="W175" s="407">
        <f t="shared" si="47"/>
        <v>0</v>
      </c>
      <c r="Y175" s="397">
        <f t="shared" si="44"/>
        <v>5</v>
      </c>
    </row>
    <row r="176" ht="18.6" customHeight="1" spans="1:25">
      <c r="A176" s="482" t="s">
        <v>587</v>
      </c>
      <c r="B176" s="480">
        <v>2012901</v>
      </c>
      <c r="C176" s="407">
        <f t="shared" si="40"/>
        <v>221</v>
      </c>
      <c r="D176" s="407">
        <f t="shared" si="45"/>
        <v>295</v>
      </c>
      <c r="E176" s="483">
        <f t="shared" si="41"/>
        <v>0.334841628959276</v>
      </c>
      <c r="F176" s="473">
        <f t="shared" si="46"/>
        <v>7</v>
      </c>
      <c r="G176" s="471">
        <v>20129</v>
      </c>
      <c r="H176" s="397" t="s">
        <v>908</v>
      </c>
      <c r="I176" s="397">
        <v>360</v>
      </c>
      <c r="K176" s="490">
        <f t="shared" ref="K176:K181" si="56">SUMIF(N:N,$B176,O:O)</f>
        <v>0</v>
      </c>
      <c r="L176" s="407">
        <f t="shared" ref="L176:L181" si="57">SUMIF(Q:Q,$B176,R:R)</f>
        <v>295</v>
      </c>
      <c r="M176" s="411">
        <f t="shared" si="42"/>
        <v>0</v>
      </c>
      <c r="N176" s="489">
        <v>2013402</v>
      </c>
      <c r="O176" s="489">
        <v>10</v>
      </c>
      <c r="P176" s="397">
        <f>VLOOKUP(N176,B$4:B$1306,1,0)</f>
        <v>2013402</v>
      </c>
      <c r="Q176" s="397">
        <v>2101101</v>
      </c>
      <c r="R176" s="397">
        <v>0</v>
      </c>
      <c r="S176" s="397">
        <f>VLOOKUP(Q176,B$4:B$1306,1,0)</f>
        <v>2101101</v>
      </c>
      <c r="T176" s="397">
        <v>2012901</v>
      </c>
      <c r="U176" s="397">
        <v>0</v>
      </c>
      <c r="V176" s="397">
        <f t="shared" si="43"/>
        <v>2012901</v>
      </c>
      <c r="W176" s="407">
        <f t="shared" si="47"/>
        <v>0</v>
      </c>
      <c r="Y176" s="397">
        <f t="shared" si="44"/>
        <v>10</v>
      </c>
    </row>
    <row r="177" ht="18.6" customHeight="1" spans="1:25">
      <c r="A177" s="482" t="s">
        <v>590</v>
      </c>
      <c r="B177" s="480">
        <v>2012902</v>
      </c>
      <c r="C177" s="407">
        <f t="shared" si="40"/>
        <v>102</v>
      </c>
      <c r="D177" s="407">
        <f t="shared" si="45"/>
        <v>108</v>
      </c>
      <c r="E177" s="483">
        <f t="shared" si="41"/>
        <v>0.0588235294117647</v>
      </c>
      <c r="F177" s="473">
        <f t="shared" si="46"/>
        <v>7</v>
      </c>
      <c r="G177" s="471">
        <v>2012901</v>
      </c>
      <c r="H177" s="397" t="s">
        <v>595</v>
      </c>
      <c r="I177" s="397">
        <v>221</v>
      </c>
      <c r="K177" s="490">
        <f t="shared" si="56"/>
        <v>108</v>
      </c>
      <c r="L177" s="407">
        <f t="shared" si="57"/>
        <v>0</v>
      </c>
      <c r="M177" s="411">
        <f t="shared" si="42"/>
        <v>0</v>
      </c>
      <c r="N177" s="489">
        <v>2012304</v>
      </c>
      <c r="O177" s="489">
        <v>30</v>
      </c>
      <c r="P177" s="397">
        <f>VLOOKUP(N177,B$4:B$1306,1,0)</f>
        <v>2012304</v>
      </c>
      <c r="Q177" s="397">
        <v>2101102</v>
      </c>
      <c r="R177" s="397">
        <v>29</v>
      </c>
      <c r="S177" s="397">
        <f>VLOOKUP(Q177,B$4:B$1306,1,0)</f>
        <v>2101102</v>
      </c>
      <c r="T177" s="397">
        <v>2012902</v>
      </c>
      <c r="U177" s="397">
        <v>0</v>
      </c>
      <c r="V177" s="397">
        <f t="shared" si="43"/>
        <v>2012902</v>
      </c>
      <c r="W177" s="407">
        <f t="shared" si="47"/>
        <v>0</v>
      </c>
      <c r="Y177" s="397">
        <f t="shared" si="44"/>
        <v>30</v>
      </c>
    </row>
    <row r="178" ht="18.6" customHeight="1" spans="1:25">
      <c r="A178" s="482" t="s">
        <v>593</v>
      </c>
      <c r="B178" s="480">
        <v>2012903</v>
      </c>
      <c r="C178" s="407">
        <f t="shared" si="40"/>
        <v>0</v>
      </c>
      <c r="D178" s="407">
        <f t="shared" si="45"/>
        <v>0</v>
      </c>
      <c r="E178" s="483" t="str">
        <f t="shared" si="41"/>
        <v/>
      </c>
      <c r="F178" s="473">
        <f t="shared" si="46"/>
        <v>7</v>
      </c>
      <c r="G178" s="471">
        <v>2012902</v>
      </c>
      <c r="H178" s="397" t="s">
        <v>598</v>
      </c>
      <c r="I178" s="397">
        <v>102</v>
      </c>
      <c r="K178" s="490">
        <f t="shared" si="56"/>
        <v>0</v>
      </c>
      <c r="L178" s="407">
        <f t="shared" si="57"/>
        <v>0</v>
      </c>
      <c r="M178" s="411">
        <f t="shared" si="42"/>
        <v>0</v>
      </c>
      <c r="N178" s="489">
        <v>2012902</v>
      </c>
      <c r="O178" s="489">
        <v>14</v>
      </c>
      <c r="P178" s="397">
        <f>VLOOKUP(N178,B$4:B$1306,1,0)</f>
        <v>2012902</v>
      </c>
      <c r="Q178" s="397">
        <v>2101103</v>
      </c>
      <c r="R178" s="397">
        <v>19</v>
      </c>
      <c r="S178" s="397">
        <f>VLOOKUP(Q178,B$4:B$1306,1,0)</f>
        <v>2101103</v>
      </c>
      <c r="T178" s="397">
        <v>2012903</v>
      </c>
      <c r="U178" s="397">
        <v>0</v>
      </c>
      <c r="V178" s="397">
        <f t="shared" si="43"/>
        <v>2012903</v>
      </c>
      <c r="W178" s="407">
        <f t="shared" si="47"/>
        <v>0</v>
      </c>
      <c r="Y178" s="397">
        <f t="shared" si="44"/>
        <v>14</v>
      </c>
    </row>
    <row r="179" ht="18.6" customHeight="1" spans="1:25">
      <c r="A179" s="482" t="s">
        <v>4313</v>
      </c>
      <c r="B179" s="480">
        <v>2012906</v>
      </c>
      <c r="C179" s="407">
        <f t="shared" si="40"/>
        <v>0</v>
      </c>
      <c r="D179" s="407">
        <f t="shared" si="45"/>
        <v>0</v>
      </c>
      <c r="E179" s="483" t="str">
        <f t="shared" si="41"/>
        <v/>
      </c>
      <c r="F179" s="473">
        <f t="shared" si="46"/>
        <v>7</v>
      </c>
      <c r="G179" s="471">
        <v>2012903</v>
      </c>
      <c r="H179" s="397" t="s">
        <v>601</v>
      </c>
      <c r="K179" s="490">
        <f t="shared" si="56"/>
        <v>0</v>
      </c>
      <c r="L179" s="407">
        <f t="shared" si="57"/>
        <v>0</v>
      </c>
      <c r="M179" s="411">
        <f t="shared" si="42"/>
        <v>0</v>
      </c>
      <c r="N179" s="489">
        <v>2012902</v>
      </c>
      <c r="O179" s="489">
        <v>6</v>
      </c>
      <c r="P179" s="397">
        <f>VLOOKUP(N179,B$4:B$1306,1,0)</f>
        <v>2012902</v>
      </c>
      <c r="Q179" s="397">
        <v>2130104</v>
      </c>
      <c r="R179" s="397">
        <v>405</v>
      </c>
      <c r="S179" s="397">
        <f>VLOOKUP(Q179,B$4:B$1306,1,0)</f>
        <v>2130104</v>
      </c>
      <c r="T179" s="397">
        <v>2012906</v>
      </c>
      <c r="U179" s="397">
        <v>0</v>
      </c>
      <c r="V179" s="397">
        <f t="shared" si="43"/>
        <v>2012906</v>
      </c>
      <c r="W179" s="407">
        <f t="shared" si="47"/>
        <v>0</v>
      </c>
      <c r="Y179" s="397">
        <f t="shared" si="44"/>
        <v>6</v>
      </c>
    </row>
    <row r="180" ht="18.6" customHeight="1" spans="1:25">
      <c r="A180" s="482" t="s">
        <v>614</v>
      </c>
      <c r="B180" s="480">
        <v>2012950</v>
      </c>
      <c r="C180" s="407">
        <f t="shared" si="40"/>
        <v>22</v>
      </c>
      <c r="D180" s="407">
        <f t="shared" si="45"/>
        <v>22</v>
      </c>
      <c r="E180" s="483">
        <f t="shared" si="41"/>
        <v>0</v>
      </c>
      <c r="F180" s="473">
        <f t="shared" si="46"/>
        <v>7</v>
      </c>
      <c r="G180" s="471">
        <v>2012906</v>
      </c>
      <c r="H180" s="397" t="s">
        <v>913</v>
      </c>
      <c r="K180" s="490">
        <f t="shared" si="56"/>
        <v>0</v>
      </c>
      <c r="L180" s="407">
        <f t="shared" si="57"/>
        <v>22</v>
      </c>
      <c r="M180" s="411">
        <f t="shared" si="42"/>
        <v>0</v>
      </c>
      <c r="N180" s="489">
        <v>2070308</v>
      </c>
      <c r="O180" s="489">
        <v>3</v>
      </c>
      <c r="P180" s="397">
        <f>VLOOKUP(N180,B$4:B$1306,1,0)</f>
        <v>2070308</v>
      </c>
      <c r="Q180" s="397">
        <v>2210201</v>
      </c>
      <c r="R180" s="397">
        <v>33</v>
      </c>
      <c r="S180" s="397">
        <f>VLOOKUP(Q180,B$4:B$1306,1,0)</f>
        <v>2210201</v>
      </c>
      <c r="T180" s="397">
        <v>2012950</v>
      </c>
      <c r="U180" s="397">
        <v>0</v>
      </c>
      <c r="V180" s="397">
        <f t="shared" si="43"/>
        <v>2012950</v>
      </c>
      <c r="W180" s="407">
        <f t="shared" si="47"/>
        <v>0</v>
      </c>
      <c r="Y180" s="397">
        <f t="shared" si="44"/>
        <v>3</v>
      </c>
    </row>
    <row r="181" ht="18.6" customHeight="1" spans="1:25">
      <c r="A181" s="482" t="s">
        <v>927</v>
      </c>
      <c r="B181" s="480">
        <v>2012999</v>
      </c>
      <c r="C181" s="407">
        <f t="shared" si="40"/>
        <v>15</v>
      </c>
      <c r="D181" s="407">
        <f t="shared" si="45"/>
        <v>0</v>
      </c>
      <c r="E181" s="483">
        <f t="shared" si="41"/>
        <v>-1</v>
      </c>
      <c r="F181" s="473">
        <f t="shared" si="46"/>
        <v>7</v>
      </c>
      <c r="G181" s="471">
        <v>2012950</v>
      </c>
      <c r="H181" s="397" t="s">
        <v>622</v>
      </c>
      <c r="I181" s="397">
        <v>22</v>
      </c>
      <c r="J181" s="488"/>
      <c r="K181" s="490">
        <f t="shared" si="56"/>
        <v>0</v>
      </c>
      <c r="L181" s="407">
        <f t="shared" si="57"/>
        <v>0</v>
      </c>
      <c r="M181" s="411">
        <f t="shared" si="42"/>
        <v>0</v>
      </c>
      <c r="N181" s="489">
        <v>2010302</v>
      </c>
      <c r="O181" s="489">
        <v>6</v>
      </c>
      <c r="P181" s="397">
        <f>VLOOKUP(N181,B$4:B$1306,1,0)</f>
        <v>2010302</v>
      </c>
      <c r="Q181" s="397">
        <v>2080502</v>
      </c>
      <c r="R181" s="397">
        <v>8</v>
      </c>
      <c r="S181" s="397">
        <f>VLOOKUP(Q181,B$4:B$1306,1,0)</f>
        <v>2080502</v>
      </c>
      <c r="T181" s="397">
        <v>2012999</v>
      </c>
      <c r="U181" s="397">
        <v>0</v>
      </c>
      <c r="V181" s="397">
        <f t="shared" si="43"/>
        <v>2012999</v>
      </c>
      <c r="W181" s="407">
        <f t="shared" si="47"/>
        <v>0</v>
      </c>
      <c r="Y181" s="397">
        <f t="shared" si="44"/>
        <v>6</v>
      </c>
    </row>
    <row r="182" ht="18.6" customHeight="1" spans="1:25">
      <c r="A182" s="482" t="s">
        <v>929</v>
      </c>
      <c r="B182" s="480">
        <v>20131</v>
      </c>
      <c r="C182" s="407">
        <f t="shared" si="40"/>
        <v>2325</v>
      </c>
      <c r="D182" s="407">
        <f t="shared" si="45"/>
        <v>2645</v>
      </c>
      <c r="E182" s="483">
        <f t="shared" si="41"/>
        <v>0.137634408602151</v>
      </c>
      <c r="F182" s="473">
        <f t="shared" si="46"/>
        <v>5</v>
      </c>
      <c r="G182" s="471">
        <v>2012999</v>
      </c>
      <c r="H182" s="397" t="s">
        <v>915</v>
      </c>
      <c r="I182" s="397">
        <v>15</v>
      </c>
      <c r="K182" s="486">
        <f>SUMIFS(K:K,$B:$B,"&gt;"&amp;$B182*100,$B:$B,"&lt;"&amp;$B182*100+100)</f>
        <v>522</v>
      </c>
      <c r="L182" s="411">
        <f>SUMIFS(L:L,$B:$B,"&gt;"&amp;$B182*100,$B:$B,"&lt;"&amp;$B182*100+100)</f>
        <v>2103</v>
      </c>
      <c r="M182" s="411">
        <f t="shared" si="42"/>
        <v>20</v>
      </c>
      <c r="N182" s="489">
        <v>2010399</v>
      </c>
      <c r="O182" s="489">
        <v>3</v>
      </c>
      <c r="P182" s="397">
        <f>VLOOKUP(N182,B$4:B$1306,1,0)</f>
        <v>2010399</v>
      </c>
      <c r="Q182" s="397">
        <v>2080505</v>
      </c>
      <c r="R182" s="397">
        <v>15</v>
      </c>
      <c r="S182" s="397">
        <f>VLOOKUP(Q182,B$4:B$1306,1,0)</f>
        <v>2080505</v>
      </c>
      <c r="T182" s="397">
        <v>20131</v>
      </c>
      <c r="U182" s="397">
        <v>20</v>
      </c>
      <c r="V182" s="397">
        <f t="shared" si="43"/>
        <v>20131</v>
      </c>
      <c r="W182" s="407">
        <f t="shared" si="47"/>
        <v>0</v>
      </c>
      <c r="Y182" s="397">
        <f t="shared" si="44"/>
        <v>3</v>
      </c>
    </row>
    <row r="183" ht="18.6" customHeight="1" spans="1:25">
      <c r="A183" s="482" t="s">
        <v>587</v>
      </c>
      <c r="B183" s="480">
        <v>2013101</v>
      </c>
      <c r="C183" s="407">
        <f t="shared" si="40"/>
        <v>2041</v>
      </c>
      <c r="D183" s="407">
        <f t="shared" si="45"/>
        <v>2103</v>
      </c>
      <c r="E183" s="483">
        <f t="shared" si="41"/>
        <v>0.030377266046056</v>
      </c>
      <c r="F183" s="473">
        <f t="shared" si="46"/>
        <v>7</v>
      </c>
      <c r="G183" s="471">
        <v>20131</v>
      </c>
      <c r="H183" s="397" t="s">
        <v>916</v>
      </c>
      <c r="I183" s="397">
        <v>2325</v>
      </c>
      <c r="K183" s="490">
        <f t="shared" ref="K183:K188" si="58">SUMIF(N:N,$B183,O:O)</f>
        <v>0</v>
      </c>
      <c r="L183" s="407">
        <f t="shared" ref="L183:L188" si="59">SUMIF(Q:Q,$B183,R:R)</f>
        <v>2103</v>
      </c>
      <c r="M183" s="411">
        <f t="shared" si="42"/>
        <v>0</v>
      </c>
      <c r="N183" s="489">
        <v>2010399</v>
      </c>
      <c r="O183" s="489">
        <v>26</v>
      </c>
      <c r="P183" s="397">
        <f>VLOOKUP(N183,B$4:B$1306,1,0)</f>
        <v>2010399</v>
      </c>
      <c r="Q183" s="397">
        <v>2080506</v>
      </c>
      <c r="R183" s="397">
        <v>7</v>
      </c>
      <c r="S183" s="397">
        <f>VLOOKUP(Q183,B$4:B$1306,1,0)</f>
        <v>2080506</v>
      </c>
      <c r="T183" s="397">
        <v>2013101</v>
      </c>
      <c r="U183" s="397">
        <v>0</v>
      </c>
      <c r="V183" s="397">
        <f t="shared" si="43"/>
        <v>2013101</v>
      </c>
      <c r="W183" s="407">
        <f t="shared" si="47"/>
        <v>0</v>
      </c>
      <c r="Y183" s="397">
        <f t="shared" si="44"/>
        <v>26</v>
      </c>
    </row>
    <row r="184" ht="18.6" customHeight="1" spans="1:25">
      <c r="A184" s="482" t="s">
        <v>590</v>
      </c>
      <c r="B184" s="480">
        <v>2013102</v>
      </c>
      <c r="C184" s="407">
        <f t="shared" si="40"/>
        <v>127</v>
      </c>
      <c r="D184" s="407">
        <f t="shared" si="45"/>
        <v>130</v>
      </c>
      <c r="E184" s="483">
        <f t="shared" si="41"/>
        <v>0.0236220472440944</v>
      </c>
      <c r="F184" s="473">
        <f t="shared" si="46"/>
        <v>7</v>
      </c>
      <c r="G184" s="471">
        <v>2013101</v>
      </c>
      <c r="H184" s="397" t="s">
        <v>595</v>
      </c>
      <c r="I184" s="397">
        <v>2041</v>
      </c>
      <c r="K184" s="490">
        <f t="shared" si="58"/>
        <v>110</v>
      </c>
      <c r="L184" s="407">
        <f t="shared" si="59"/>
        <v>0</v>
      </c>
      <c r="M184" s="411">
        <f t="shared" si="42"/>
        <v>20</v>
      </c>
      <c r="N184" s="489">
        <v>2010804</v>
      </c>
      <c r="O184" s="489">
        <v>60</v>
      </c>
      <c r="P184" s="397">
        <f>VLOOKUP(N184,B$4:B$1306,1,0)</f>
        <v>2010804</v>
      </c>
      <c r="Q184" s="397">
        <v>2101101</v>
      </c>
      <c r="R184" s="397">
        <v>0</v>
      </c>
      <c r="S184" s="397">
        <f>VLOOKUP(Q184,B$4:B$1306,1,0)</f>
        <v>2101101</v>
      </c>
      <c r="T184" s="397">
        <v>2013102</v>
      </c>
      <c r="U184" s="397">
        <v>20</v>
      </c>
      <c r="V184" s="397">
        <f t="shared" si="43"/>
        <v>2013102</v>
      </c>
      <c r="W184" s="407">
        <f t="shared" si="47"/>
        <v>0</v>
      </c>
      <c r="Y184" s="397">
        <f t="shared" si="44"/>
        <v>60</v>
      </c>
    </row>
    <row r="185" ht="18.6" customHeight="1" spans="1:25">
      <c r="A185" s="482" t="s">
        <v>593</v>
      </c>
      <c r="B185" s="480">
        <v>2013103</v>
      </c>
      <c r="C185" s="407">
        <f t="shared" si="40"/>
        <v>0</v>
      </c>
      <c r="D185" s="407">
        <f t="shared" si="45"/>
        <v>0</v>
      </c>
      <c r="E185" s="483" t="str">
        <f t="shared" si="41"/>
        <v/>
      </c>
      <c r="F185" s="473">
        <f t="shared" si="46"/>
        <v>7</v>
      </c>
      <c r="G185" s="471">
        <v>2013102</v>
      </c>
      <c r="H185" s="397" t="s">
        <v>598</v>
      </c>
      <c r="I185" s="397">
        <v>127</v>
      </c>
      <c r="K185" s="490">
        <f t="shared" si="58"/>
        <v>0</v>
      </c>
      <c r="L185" s="407">
        <f t="shared" si="59"/>
        <v>0</v>
      </c>
      <c r="M185" s="411">
        <f t="shared" si="42"/>
        <v>0</v>
      </c>
      <c r="N185" s="489">
        <v>2010804</v>
      </c>
      <c r="O185" s="489">
        <v>200</v>
      </c>
      <c r="P185" s="397">
        <f>VLOOKUP(N185,B$4:B$1306,1,0)</f>
        <v>2010804</v>
      </c>
      <c r="Q185" s="397">
        <v>2101102</v>
      </c>
      <c r="R185" s="397">
        <v>10</v>
      </c>
      <c r="S185" s="397">
        <f>VLOOKUP(Q185,B$4:B$1306,1,0)</f>
        <v>2101102</v>
      </c>
      <c r="T185" s="397">
        <v>2013103</v>
      </c>
      <c r="U185" s="397">
        <v>0</v>
      </c>
      <c r="V185" s="397">
        <f t="shared" si="43"/>
        <v>2013103</v>
      </c>
      <c r="W185" s="407">
        <f t="shared" si="47"/>
        <v>0</v>
      </c>
      <c r="Y185" s="397">
        <f t="shared" si="44"/>
        <v>200</v>
      </c>
    </row>
    <row r="186" ht="18.6" customHeight="1" spans="1:25">
      <c r="A186" s="482" t="s">
        <v>933</v>
      </c>
      <c r="B186" s="480">
        <v>2013105</v>
      </c>
      <c r="C186" s="407">
        <f t="shared" si="40"/>
        <v>157</v>
      </c>
      <c r="D186" s="407">
        <f t="shared" si="45"/>
        <v>412</v>
      </c>
      <c r="E186" s="483">
        <f t="shared" si="41"/>
        <v>1.62420382165605</v>
      </c>
      <c r="F186" s="473">
        <f t="shared" si="46"/>
        <v>7</v>
      </c>
      <c r="G186" s="471">
        <v>2013103</v>
      </c>
      <c r="H186" s="397" t="s">
        <v>601</v>
      </c>
      <c r="K186" s="490">
        <f t="shared" si="58"/>
        <v>412</v>
      </c>
      <c r="L186" s="407">
        <f t="shared" si="59"/>
        <v>0</v>
      </c>
      <c r="M186" s="411">
        <f t="shared" si="42"/>
        <v>0</v>
      </c>
      <c r="N186" s="489">
        <v>2013816</v>
      </c>
      <c r="O186" s="489">
        <v>6</v>
      </c>
      <c r="P186" s="397">
        <f>VLOOKUP(N186,B$4:B$1306,1,0)</f>
        <v>2013816</v>
      </c>
      <c r="Q186" s="397">
        <v>2101103</v>
      </c>
      <c r="R186" s="397">
        <v>5</v>
      </c>
      <c r="S186" s="397">
        <f>VLOOKUP(Q186,B$4:B$1306,1,0)</f>
        <v>2101103</v>
      </c>
      <c r="T186" s="397">
        <v>2013105</v>
      </c>
      <c r="U186" s="397">
        <v>0</v>
      </c>
      <c r="V186" s="397">
        <f t="shared" si="43"/>
        <v>2013105</v>
      </c>
      <c r="W186" s="407">
        <f t="shared" si="47"/>
        <v>0</v>
      </c>
      <c r="Y186" s="397">
        <f t="shared" si="44"/>
        <v>6</v>
      </c>
    </row>
    <row r="187" customHeight="1" spans="1:25">
      <c r="A187" s="482" t="s">
        <v>614</v>
      </c>
      <c r="B187" s="480">
        <v>2013150</v>
      </c>
      <c r="C187" s="407">
        <f t="shared" si="40"/>
        <v>0</v>
      </c>
      <c r="D187" s="407">
        <f t="shared" si="45"/>
        <v>0</v>
      </c>
      <c r="E187" s="483" t="str">
        <f t="shared" si="41"/>
        <v/>
      </c>
      <c r="F187" s="473">
        <f t="shared" si="46"/>
        <v>7</v>
      </c>
      <c r="G187" s="471">
        <v>2013105</v>
      </c>
      <c r="H187" s="397" t="s">
        <v>921</v>
      </c>
      <c r="I187" s="397">
        <v>157</v>
      </c>
      <c r="K187" s="490">
        <f t="shared" si="58"/>
        <v>0</v>
      </c>
      <c r="L187" s="407">
        <f t="shared" si="59"/>
        <v>0</v>
      </c>
      <c r="M187" s="411">
        <f t="shared" si="42"/>
        <v>0</v>
      </c>
      <c r="N187" s="489">
        <v>2013815</v>
      </c>
      <c r="O187" s="489">
        <v>5</v>
      </c>
      <c r="P187" s="397">
        <f>VLOOKUP(N187,B$4:B$1306,1,0)</f>
        <v>2013815</v>
      </c>
      <c r="Q187" s="397">
        <v>2130104</v>
      </c>
      <c r="R187" s="397">
        <v>139</v>
      </c>
      <c r="S187" s="397">
        <f>VLOOKUP(Q187,B$4:B$1306,1,0)</f>
        <v>2130104</v>
      </c>
      <c r="T187" s="397">
        <v>2013150</v>
      </c>
      <c r="U187" s="397">
        <v>0</v>
      </c>
      <c r="V187" s="397">
        <f t="shared" si="43"/>
        <v>2013150</v>
      </c>
      <c r="W187" s="407">
        <f t="shared" si="47"/>
        <v>0</v>
      </c>
      <c r="Y187" s="397">
        <f t="shared" si="44"/>
        <v>5</v>
      </c>
    </row>
    <row r="188" ht="28.8" spans="1:25">
      <c r="A188" s="482" t="s">
        <v>936</v>
      </c>
      <c r="B188" s="480">
        <v>2013199</v>
      </c>
      <c r="C188" s="407">
        <f t="shared" si="40"/>
        <v>0</v>
      </c>
      <c r="D188" s="407">
        <f t="shared" si="45"/>
        <v>0</v>
      </c>
      <c r="E188" s="483" t="str">
        <f t="shared" si="41"/>
        <v/>
      </c>
      <c r="F188" s="473">
        <f t="shared" si="46"/>
        <v>7</v>
      </c>
      <c r="G188" s="471">
        <v>2013150</v>
      </c>
      <c r="H188" s="397" t="s">
        <v>622</v>
      </c>
      <c r="J188" s="488"/>
      <c r="K188" s="490">
        <f t="shared" si="58"/>
        <v>0</v>
      </c>
      <c r="L188" s="407">
        <f t="shared" si="59"/>
        <v>0</v>
      </c>
      <c r="M188" s="411">
        <f t="shared" si="42"/>
        <v>0</v>
      </c>
      <c r="N188" s="489">
        <v>2081199</v>
      </c>
      <c r="O188" s="489">
        <v>221</v>
      </c>
      <c r="P188" s="397">
        <f>VLOOKUP(N188,B$4:B$1306,1,0)</f>
        <v>2081199</v>
      </c>
      <c r="Q188" s="397">
        <v>2210201</v>
      </c>
      <c r="R188" s="397">
        <v>11</v>
      </c>
      <c r="S188" s="397">
        <f>VLOOKUP(Q188,B$4:B$1306,1,0)</f>
        <v>2210201</v>
      </c>
      <c r="T188" s="397">
        <v>2013199</v>
      </c>
      <c r="U188" s="397">
        <v>0</v>
      </c>
      <c r="V188" s="397">
        <f t="shared" si="43"/>
        <v>2013199</v>
      </c>
      <c r="W188" s="407">
        <f t="shared" si="47"/>
        <v>0</v>
      </c>
      <c r="Y188" s="397">
        <f t="shared" si="44"/>
        <v>221</v>
      </c>
    </row>
    <row r="189" ht="18.6" customHeight="1" spans="1:25">
      <c r="A189" s="482" t="s">
        <v>938</v>
      </c>
      <c r="B189" s="480">
        <v>20132</v>
      </c>
      <c r="C189" s="407">
        <f t="shared" si="40"/>
        <v>948</v>
      </c>
      <c r="D189" s="407">
        <f t="shared" si="45"/>
        <v>1002</v>
      </c>
      <c r="E189" s="483">
        <f t="shared" si="41"/>
        <v>0.0569620253164558</v>
      </c>
      <c r="F189" s="473">
        <f t="shared" si="46"/>
        <v>5</v>
      </c>
      <c r="G189" s="471">
        <v>2013199</v>
      </c>
      <c r="H189" s="397" t="s">
        <v>924</v>
      </c>
      <c r="K189" s="486">
        <f>SUMIFS(K:K,$B:$B,"&gt;"&amp;$B189*100,$B:$B,"&lt;"&amp;$B189*100+100)</f>
        <v>320</v>
      </c>
      <c r="L189" s="411">
        <f>SUMIFS(L:L,$B:$B,"&gt;"&amp;$B189*100,$B:$B,"&lt;"&amp;$B189*100+100)</f>
        <v>592</v>
      </c>
      <c r="M189" s="411">
        <f t="shared" si="42"/>
        <v>90</v>
      </c>
      <c r="N189" s="489">
        <v>2100403</v>
      </c>
      <c r="O189" s="489">
        <v>300</v>
      </c>
      <c r="P189" s="397">
        <f>VLOOKUP(N189,B$4:B$1306,1,0)</f>
        <v>2100403</v>
      </c>
      <c r="Q189" s="397">
        <v>2080502</v>
      </c>
      <c r="R189" s="397">
        <v>11</v>
      </c>
      <c r="S189" s="397">
        <f>VLOOKUP(Q189,B$4:B$1306,1,0)</f>
        <v>2080502</v>
      </c>
      <c r="T189" s="397">
        <v>20132</v>
      </c>
      <c r="U189" s="397">
        <v>90</v>
      </c>
      <c r="V189" s="397">
        <f t="shared" si="43"/>
        <v>20132</v>
      </c>
      <c r="W189" s="407">
        <f t="shared" si="47"/>
        <v>0</v>
      </c>
      <c r="Y189" s="397">
        <f t="shared" si="44"/>
        <v>300</v>
      </c>
    </row>
    <row r="190" ht="18.6" customHeight="1" spans="1:25">
      <c r="A190" s="482" t="s">
        <v>587</v>
      </c>
      <c r="B190" s="480">
        <v>2013201</v>
      </c>
      <c r="C190" s="407">
        <f t="shared" si="40"/>
        <v>406</v>
      </c>
      <c r="D190" s="407">
        <f t="shared" si="45"/>
        <v>523</v>
      </c>
      <c r="E190" s="483">
        <f t="shared" si="41"/>
        <v>0.288177339901478</v>
      </c>
      <c r="F190" s="473">
        <f t="shared" si="46"/>
        <v>7</v>
      </c>
      <c r="G190" s="471">
        <v>20132</v>
      </c>
      <c r="H190" s="397" t="s">
        <v>926</v>
      </c>
      <c r="I190" s="397">
        <v>948</v>
      </c>
      <c r="K190" s="490">
        <f t="shared" ref="K190:K195" si="60">SUMIF(N:N,$B190,O:O)</f>
        <v>0</v>
      </c>
      <c r="L190" s="407">
        <f t="shared" ref="L190:L195" si="61">SUMIF(Q:Q,$B190,R:R)</f>
        <v>523</v>
      </c>
      <c r="M190" s="411">
        <f t="shared" si="42"/>
        <v>0</v>
      </c>
      <c r="N190" s="489">
        <v>2100401</v>
      </c>
      <c r="O190" s="489">
        <v>200</v>
      </c>
      <c r="P190" s="397">
        <f>VLOOKUP(N190,B$4:B$1306,1,0)</f>
        <v>2100401</v>
      </c>
      <c r="Q190" s="397">
        <v>2080505</v>
      </c>
      <c r="R190" s="397">
        <v>9</v>
      </c>
      <c r="S190" s="397">
        <f>VLOOKUP(Q190,B$4:B$1306,1,0)</f>
        <v>2080505</v>
      </c>
      <c r="T190" s="397">
        <v>2013201</v>
      </c>
      <c r="U190" s="397">
        <v>0</v>
      </c>
      <c r="V190" s="397">
        <f t="shared" si="43"/>
        <v>2013201</v>
      </c>
      <c r="W190" s="407">
        <f t="shared" si="47"/>
        <v>0</v>
      </c>
      <c r="Y190" s="397">
        <f t="shared" si="44"/>
        <v>200</v>
      </c>
    </row>
    <row r="191" ht="18.6" customHeight="1" spans="1:25">
      <c r="A191" s="482" t="s">
        <v>590</v>
      </c>
      <c r="B191" s="480">
        <v>2013202</v>
      </c>
      <c r="C191" s="407">
        <f t="shared" si="40"/>
        <v>33</v>
      </c>
      <c r="D191" s="407">
        <f t="shared" si="45"/>
        <v>90</v>
      </c>
      <c r="E191" s="483">
        <f t="shared" si="41"/>
        <v>1.72727272727273</v>
      </c>
      <c r="F191" s="473">
        <f t="shared" si="46"/>
        <v>7</v>
      </c>
      <c r="G191" s="471">
        <v>2013201</v>
      </c>
      <c r="H191" s="397" t="s">
        <v>595</v>
      </c>
      <c r="I191" s="397">
        <v>406</v>
      </c>
      <c r="K191" s="490">
        <f t="shared" si="60"/>
        <v>0</v>
      </c>
      <c r="L191" s="407">
        <f t="shared" si="61"/>
        <v>0</v>
      </c>
      <c r="M191" s="411">
        <f t="shared" si="42"/>
        <v>90</v>
      </c>
      <c r="N191" s="489">
        <v>2101103</v>
      </c>
      <c r="O191" s="489">
        <v>13</v>
      </c>
      <c r="P191" s="397">
        <f>VLOOKUP(N191,B$4:B$1306,1,0)</f>
        <v>2101103</v>
      </c>
      <c r="Q191" s="397">
        <v>2080506</v>
      </c>
      <c r="R191" s="397">
        <v>5</v>
      </c>
      <c r="S191" s="397">
        <f>VLOOKUP(Q191,B$4:B$1306,1,0)</f>
        <v>2080506</v>
      </c>
      <c r="T191" s="397">
        <v>2013202</v>
      </c>
      <c r="U191" s="397">
        <v>90</v>
      </c>
      <c r="V191" s="397">
        <f t="shared" si="43"/>
        <v>2013202</v>
      </c>
      <c r="W191" s="407">
        <f t="shared" si="47"/>
        <v>0</v>
      </c>
      <c r="Y191" s="397">
        <f t="shared" si="44"/>
        <v>13</v>
      </c>
    </row>
    <row r="192" ht="18.6" customHeight="1" spans="1:25">
      <c r="A192" s="482" t="s">
        <v>593</v>
      </c>
      <c r="B192" s="480">
        <v>2013203</v>
      </c>
      <c r="C192" s="407">
        <f t="shared" si="40"/>
        <v>0</v>
      </c>
      <c r="D192" s="407">
        <f t="shared" si="45"/>
        <v>0</v>
      </c>
      <c r="E192" s="483" t="str">
        <f t="shared" si="41"/>
        <v/>
      </c>
      <c r="F192" s="473">
        <f t="shared" si="46"/>
        <v>7</v>
      </c>
      <c r="G192" s="471">
        <v>2013202</v>
      </c>
      <c r="H192" s="397" t="s">
        <v>598</v>
      </c>
      <c r="I192" s="397">
        <v>33</v>
      </c>
      <c r="K192" s="490">
        <f t="shared" si="60"/>
        <v>0</v>
      </c>
      <c r="L192" s="407">
        <f t="shared" si="61"/>
        <v>0</v>
      </c>
      <c r="M192" s="411">
        <f t="shared" si="42"/>
        <v>0</v>
      </c>
      <c r="N192" s="489">
        <v>2101102</v>
      </c>
      <c r="O192" s="489">
        <v>26</v>
      </c>
      <c r="P192" s="397">
        <f>VLOOKUP(N192,B$4:B$1306,1,0)</f>
        <v>2101102</v>
      </c>
      <c r="Q192" s="397">
        <v>2101101</v>
      </c>
      <c r="R192" s="397">
        <v>6</v>
      </c>
      <c r="S192" s="397">
        <f>VLOOKUP(Q192,B$4:B$1306,1,0)</f>
        <v>2101101</v>
      </c>
      <c r="T192" s="397">
        <v>2013203</v>
      </c>
      <c r="U192" s="397">
        <v>0</v>
      </c>
      <c r="V192" s="397">
        <f t="shared" si="43"/>
        <v>2013203</v>
      </c>
      <c r="W192" s="407">
        <f t="shared" si="47"/>
        <v>0</v>
      </c>
      <c r="Y192" s="397">
        <f t="shared" si="44"/>
        <v>26</v>
      </c>
    </row>
    <row r="193" ht="18.6" customHeight="1" spans="1:25">
      <c r="A193" s="482" t="s">
        <v>942</v>
      </c>
      <c r="B193" s="480">
        <v>2013204</v>
      </c>
      <c r="C193" s="407">
        <f t="shared" si="40"/>
        <v>0</v>
      </c>
      <c r="D193" s="407">
        <f t="shared" si="45"/>
        <v>0</v>
      </c>
      <c r="E193" s="483" t="str">
        <f t="shared" si="41"/>
        <v/>
      </c>
      <c r="F193" s="473">
        <f t="shared" si="46"/>
        <v>7</v>
      </c>
      <c r="G193" s="471">
        <v>2013203</v>
      </c>
      <c r="H193" s="397" t="s">
        <v>601</v>
      </c>
      <c r="K193" s="490">
        <f t="shared" si="60"/>
        <v>0</v>
      </c>
      <c r="L193" s="407">
        <f t="shared" si="61"/>
        <v>0</v>
      </c>
      <c r="M193" s="411">
        <f t="shared" si="42"/>
        <v>0</v>
      </c>
      <c r="N193" s="489">
        <v>2083099</v>
      </c>
      <c r="O193" s="489">
        <v>10</v>
      </c>
      <c r="P193" s="397">
        <f>VLOOKUP(N193,B$4:B$1306,1,0)</f>
        <v>2083099</v>
      </c>
      <c r="Q193" s="397">
        <v>2101102</v>
      </c>
      <c r="R193" s="397">
        <v>1</v>
      </c>
      <c r="S193" s="397">
        <f>VLOOKUP(Q193,B$4:B$1306,1,0)</f>
        <v>2101102</v>
      </c>
      <c r="T193" s="397">
        <v>2013204</v>
      </c>
      <c r="U193" s="397">
        <v>0</v>
      </c>
      <c r="V193" s="397">
        <f t="shared" si="43"/>
        <v>2013204</v>
      </c>
      <c r="W193" s="407">
        <f t="shared" si="47"/>
        <v>0</v>
      </c>
      <c r="Y193" s="397">
        <f t="shared" si="44"/>
        <v>10</v>
      </c>
    </row>
    <row r="194" ht="18.6" customHeight="1" spans="1:25">
      <c r="A194" s="482" t="s">
        <v>614</v>
      </c>
      <c r="B194" s="480">
        <v>2013250</v>
      </c>
      <c r="C194" s="407">
        <f t="shared" si="40"/>
        <v>0</v>
      </c>
      <c r="D194" s="407">
        <f t="shared" si="45"/>
        <v>0</v>
      </c>
      <c r="E194" s="483" t="str">
        <f t="shared" si="41"/>
        <v/>
      </c>
      <c r="F194" s="473">
        <f t="shared" si="46"/>
        <v>7</v>
      </c>
      <c r="G194" s="471">
        <v>2013204</v>
      </c>
      <c r="H194" s="397" t="s">
        <v>932</v>
      </c>
      <c r="K194" s="490">
        <f t="shared" si="60"/>
        <v>0</v>
      </c>
      <c r="L194" s="407">
        <f t="shared" si="61"/>
        <v>0</v>
      </c>
      <c r="M194" s="411">
        <f t="shared" si="42"/>
        <v>0</v>
      </c>
      <c r="N194" s="489">
        <v>2082899</v>
      </c>
      <c r="O194" s="489">
        <v>38</v>
      </c>
      <c r="P194" s="397">
        <f>VLOOKUP(N194,B$4:B$1306,1,0)</f>
        <v>2082899</v>
      </c>
      <c r="Q194" s="397">
        <v>2101103</v>
      </c>
      <c r="R194" s="397">
        <v>4</v>
      </c>
      <c r="S194" s="397">
        <f>VLOOKUP(Q194,B$4:B$1306,1,0)</f>
        <v>2101103</v>
      </c>
      <c r="T194" s="397">
        <v>2013250</v>
      </c>
      <c r="U194" s="397">
        <v>0</v>
      </c>
      <c r="V194" s="397">
        <f t="shared" si="43"/>
        <v>2013250</v>
      </c>
      <c r="W194" s="407">
        <f t="shared" si="47"/>
        <v>0</v>
      </c>
      <c r="Y194" s="397">
        <f t="shared" si="44"/>
        <v>38</v>
      </c>
    </row>
    <row r="195" ht="18.6" customHeight="1" spans="1:25">
      <c r="A195" s="482" t="s">
        <v>944</v>
      </c>
      <c r="B195" s="480">
        <v>2013299</v>
      </c>
      <c r="C195" s="407">
        <f t="shared" si="40"/>
        <v>509</v>
      </c>
      <c r="D195" s="407">
        <f t="shared" si="45"/>
        <v>389</v>
      </c>
      <c r="E195" s="483">
        <f t="shared" si="41"/>
        <v>-0.235756385068762</v>
      </c>
      <c r="F195" s="473">
        <f t="shared" si="46"/>
        <v>7</v>
      </c>
      <c r="G195" s="471">
        <v>2013250</v>
      </c>
      <c r="H195" s="397" t="s">
        <v>622</v>
      </c>
      <c r="J195" s="488"/>
      <c r="K195" s="490">
        <f t="shared" si="60"/>
        <v>320</v>
      </c>
      <c r="L195" s="407">
        <f t="shared" si="61"/>
        <v>69</v>
      </c>
      <c r="M195" s="411">
        <f t="shared" si="42"/>
        <v>0</v>
      </c>
      <c r="N195" s="489">
        <v>2100408</v>
      </c>
      <c r="O195" s="489">
        <v>25</v>
      </c>
      <c r="P195" s="397">
        <f>VLOOKUP(N195,B$4:B$1306,1,0)</f>
        <v>2100408</v>
      </c>
      <c r="Q195" s="397">
        <v>2130101</v>
      </c>
      <c r="R195" s="397">
        <v>111</v>
      </c>
      <c r="S195" s="397">
        <f>VLOOKUP(Q195,B$4:B$1306,1,0)</f>
        <v>2130101</v>
      </c>
      <c r="T195" s="397">
        <v>2013299</v>
      </c>
      <c r="U195" s="397">
        <v>0</v>
      </c>
      <c r="V195" s="397">
        <f t="shared" si="43"/>
        <v>2013299</v>
      </c>
      <c r="W195" s="407">
        <f t="shared" si="47"/>
        <v>0</v>
      </c>
      <c r="Y195" s="397">
        <f t="shared" si="44"/>
        <v>25</v>
      </c>
    </row>
    <row r="196" ht="18.6" customHeight="1" spans="1:25">
      <c r="A196" s="482" t="s">
        <v>945</v>
      </c>
      <c r="B196" s="480">
        <v>20133</v>
      </c>
      <c r="C196" s="407">
        <f t="shared" si="40"/>
        <v>477</v>
      </c>
      <c r="D196" s="407">
        <f t="shared" si="45"/>
        <v>381</v>
      </c>
      <c r="E196" s="483">
        <f t="shared" si="41"/>
        <v>-0.20125786163522</v>
      </c>
      <c r="F196" s="473">
        <f t="shared" si="46"/>
        <v>5</v>
      </c>
      <c r="G196" s="471">
        <v>2013299</v>
      </c>
      <c r="H196" s="397" t="s">
        <v>934</v>
      </c>
      <c r="I196" s="397">
        <v>509</v>
      </c>
      <c r="K196" s="486">
        <f>SUMIFS(K:K,$B:$B,"&gt;"&amp;$B196*100,$B:$B,"&lt;"&amp;$B196*100+100)</f>
        <v>108</v>
      </c>
      <c r="L196" s="411">
        <f>SUMIFS(L:L,$B:$B,"&gt;"&amp;$B196*100,$B:$B,"&lt;"&amp;$B196*100+100)</f>
        <v>270</v>
      </c>
      <c r="M196" s="411">
        <f t="shared" ref="M196:M259" si="62">_xlfn.IFNA(VLOOKUP(B196,T:U,2,0),)</f>
        <v>3</v>
      </c>
      <c r="N196" s="489">
        <v>2100409</v>
      </c>
      <c r="O196" s="489">
        <v>20</v>
      </c>
      <c r="P196" s="397">
        <f>VLOOKUP(N196,B$4:B$1306,1,0)</f>
        <v>2100409</v>
      </c>
      <c r="Q196" s="397">
        <v>2210201</v>
      </c>
      <c r="R196" s="397">
        <v>8</v>
      </c>
      <c r="S196" s="397">
        <f>VLOOKUP(Q196,B$4:B$1306,1,0)</f>
        <v>2210201</v>
      </c>
      <c r="T196" s="397">
        <v>20133</v>
      </c>
      <c r="U196" s="397">
        <v>3</v>
      </c>
      <c r="V196" s="397">
        <f t="shared" ref="V196:V259" si="63">VLOOKUP(T196,B$4:B$1306,1,0)</f>
        <v>20133</v>
      </c>
      <c r="W196" s="407">
        <f t="shared" si="47"/>
        <v>0</v>
      </c>
      <c r="Y196" s="397">
        <f t="shared" ref="Y196:Y259" si="64">IF(O196&lt;1,ROUNDUP(O196,0),IF(O196&gt;10,ROUNDDOWN(O196,0),ROUND(O196,0)))</f>
        <v>20</v>
      </c>
    </row>
    <row r="197" ht="18.6" customHeight="1" spans="1:25">
      <c r="A197" s="482" t="s">
        <v>587</v>
      </c>
      <c r="B197" s="480">
        <v>2013301</v>
      </c>
      <c r="C197" s="407">
        <f t="shared" ref="C197:C260" si="65">_xlfn.IFNA(VLOOKUP(B197,G:I,3,0),)</f>
        <v>211</v>
      </c>
      <c r="D197" s="407">
        <f t="shared" ref="D197:D260" si="66">K197+L197+M197</f>
        <v>270</v>
      </c>
      <c r="E197" s="483">
        <f t="shared" ref="E197:E260" si="67">IF(ISERROR(D197/C197-1),"",D197/C197-1)</f>
        <v>0.279620853080569</v>
      </c>
      <c r="F197" s="473">
        <f t="shared" si="46"/>
        <v>7</v>
      </c>
      <c r="G197" s="471">
        <v>20133</v>
      </c>
      <c r="H197" s="397" t="s">
        <v>935</v>
      </c>
      <c r="I197" s="397">
        <v>477</v>
      </c>
      <c r="K197" s="490">
        <f t="shared" ref="K197:K202" si="68">SUMIF(N:N,$B197,O:O)</f>
        <v>0</v>
      </c>
      <c r="L197" s="407">
        <f t="shared" ref="L197:L202" si="69">SUMIF(Q:Q,$B197,R:R)</f>
        <v>270</v>
      </c>
      <c r="M197" s="411">
        <f t="shared" si="62"/>
        <v>0</v>
      </c>
      <c r="N197" s="489">
        <v>2101601</v>
      </c>
      <c r="O197" s="489">
        <v>10</v>
      </c>
      <c r="P197" s="397">
        <f>VLOOKUP(N197,B$4:B$1306,1,0)</f>
        <v>2101601</v>
      </c>
      <c r="Q197" s="397">
        <v>2080502</v>
      </c>
      <c r="R197" s="397">
        <v>33</v>
      </c>
      <c r="S197" s="397">
        <f>VLOOKUP(Q197,B$4:B$1306,1,0)</f>
        <v>2080502</v>
      </c>
      <c r="T197" s="397">
        <v>2013301</v>
      </c>
      <c r="U197" s="397">
        <v>0</v>
      </c>
      <c r="V197" s="397">
        <f t="shared" si="63"/>
        <v>2013301</v>
      </c>
      <c r="W197" s="407">
        <f t="shared" ref="W197:W260" si="70">U197-IF(T197&lt;111111,SUMIFS(U$4:U$1924,T$4:T$1924,"&gt;"&amp;T197*100,T$4:T$1924,"&lt;"&amp;T197*100+100),U197)</f>
        <v>0</v>
      </c>
      <c r="Y197" s="397">
        <f t="shared" si="64"/>
        <v>10</v>
      </c>
    </row>
    <row r="198" ht="18.6" customHeight="1" spans="1:25">
      <c r="A198" s="482" t="s">
        <v>590</v>
      </c>
      <c r="B198" s="480">
        <v>2013302</v>
      </c>
      <c r="C198" s="407">
        <f t="shared" si="65"/>
        <v>217</v>
      </c>
      <c r="D198" s="407">
        <f t="shared" si="66"/>
        <v>108</v>
      </c>
      <c r="E198" s="483">
        <f t="shared" si="67"/>
        <v>-0.502304147465438</v>
      </c>
      <c r="F198" s="473">
        <f t="shared" ref="F198:F261" si="71">LEN(B198)</f>
        <v>7</v>
      </c>
      <c r="G198" s="471">
        <v>2013301</v>
      </c>
      <c r="H198" s="397" t="s">
        <v>595</v>
      </c>
      <c r="I198" s="397">
        <v>211</v>
      </c>
      <c r="K198" s="490">
        <f t="shared" si="68"/>
        <v>108</v>
      </c>
      <c r="L198" s="407">
        <f t="shared" si="69"/>
        <v>0</v>
      </c>
      <c r="M198" s="411">
        <f t="shared" si="62"/>
        <v>0</v>
      </c>
      <c r="N198" s="489">
        <v>2100410</v>
      </c>
      <c r="O198" s="489">
        <v>16</v>
      </c>
      <c r="P198" s="397">
        <f>VLOOKUP(N198,B$4:B$1306,1,0)</f>
        <v>2100410</v>
      </c>
      <c r="Q198" s="397">
        <v>2080505</v>
      </c>
      <c r="R198" s="397">
        <v>12</v>
      </c>
      <c r="S198" s="397">
        <f>VLOOKUP(Q198,B$4:B$1306,1,0)</f>
        <v>2080505</v>
      </c>
      <c r="T198" s="397">
        <v>2013302</v>
      </c>
      <c r="U198" s="397">
        <v>0</v>
      </c>
      <c r="V198" s="397">
        <f t="shared" si="63"/>
        <v>2013302</v>
      </c>
      <c r="W198" s="407">
        <f t="shared" si="70"/>
        <v>0</v>
      </c>
      <c r="Y198" s="397">
        <f t="shared" si="64"/>
        <v>16</v>
      </c>
    </row>
    <row r="199" ht="18.6" customHeight="1" spans="1:25">
      <c r="A199" s="482" t="s">
        <v>593</v>
      </c>
      <c r="B199" s="480">
        <v>2013303</v>
      </c>
      <c r="C199" s="407">
        <f t="shared" si="65"/>
        <v>0</v>
      </c>
      <c r="D199" s="407">
        <f t="shared" si="66"/>
        <v>0</v>
      </c>
      <c r="E199" s="483" t="str">
        <f t="shared" si="67"/>
        <v/>
      </c>
      <c r="F199" s="473">
        <f t="shared" si="71"/>
        <v>7</v>
      </c>
      <c r="G199" s="471">
        <v>2013302</v>
      </c>
      <c r="H199" s="397" t="s">
        <v>598</v>
      </c>
      <c r="I199" s="397">
        <v>217</v>
      </c>
      <c r="K199" s="490">
        <f t="shared" si="68"/>
        <v>0</v>
      </c>
      <c r="L199" s="407">
        <f t="shared" si="69"/>
        <v>0</v>
      </c>
      <c r="M199" s="411">
        <f t="shared" si="62"/>
        <v>0</v>
      </c>
      <c r="N199" s="489">
        <v>2100799</v>
      </c>
      <c r="O199" s="489">
        <v>19</v>
      </c>
      <c r="P199" s="397">
        <f>VLOOKUP(N199,B$4:B$1306,1,0)</f>
        <v>2100799</v>
      </c>
      <c r="Q199" s="397">
        <v>2080506</v>
      </c>
      <c r="R199" s="397">
        <v>6</v>
      </c>
      <c r="S199" s="397">
        <f>VLOOKUP(Q199,B$4:B$1306,1,0)</f>
        <v>2080506</v>
      </c>
      <c r="T199" s="397">
        <v>2013303</v>
      </c>
      <c r="U199" s="397">
        <v>0</v>
      </c>
      <c r="V199" s="397">
        <f t="shared" si="63"/>
        <v>2013303</v>
      </c>
      <c r="W199" s="407">
        <f t="shared" si="70"/>
        <v>0</v>
      </c>
      <c r="Y199" s="397">
        <f t="shared" si="64"/>
        <v>19</v>
      </c>
    </row>
    <row r="200" ht="18.6" customHeight="1" spans="1:25">
      <c r="A200" s="482" t="s">
        <v>4314</v>
      </c>
      <c r="B200" s="480">
        <v>2013304</v>
      </c>
      <c r="C200" s="407">
        <f t="shared" si="65"/>
        <v>0</v>
      </c>
      <c r="D200" s="407">
        <f t="shared" si="66"/>
        <v>0</v>
      </c>
      <c r="E200" s="483" t="str">
        <f t="shared" si="67"/>
        <v/>
      </c>
      <c r="F200" s="473">
        <f t="shared" si="71"/>
        <v>7</v>
      </c>
      <c r="G200" s="471">
        <v>2013303</v>
      </c>
      <c r="H200" s="397" t="s">
        <v>601</v>
      </c>
      <c r="K200" s="490">
        <f t="shared" si="68"/>
        <v>0</v>
      </c>
      <c r="L200" s="407">
        <f t="shared" si="69"/>
        <v>0</v>
      </c>
      <c r="M200" s="411">
        <f t="shared" si="62"/>
        <v>0</v>
      </c>
      <c r="N200" s="489">
        <v>2100799</v>
      </c>
      <c r="O200" s="489">
        <v>16</v>
      </c>
      <c r="P200" s="397">
        <f>VLOOKUP(N200,B$4:B$1306,1,0)</f>
        <v>2100799</v>
      </c>
      <c r="Q200" s="397">
        <v>2101101</v>
      </c>
      <c r="R200" s="397">
        <v>0</v>
      </c>
      <c r="S200" s="397">
        <f>VLOOKUP(Q200,B$4:B$1306,1,0)</f>
        <v>2101101</v>
      </c>
      <c r="T200" s="397">
        <v>2013304</v>
      </c>
      <c r="U200" s="397">
        <v>0</v>
      </c>
      <c r="V200" s="397">
        <f t="shared" si="63"/>
        <v>2013304</v>
      </c>
      <c r="W200" s="407">
        <f t="shared" si="70"/>
        <v>0</v>
      </c>
      <c r="Y200" s="397">
        <f t="shared" si="64"/>
        <v>16</v>
      </c>
    </row>
    <row r="201" ht="18.6" customHeight="1" spans="1:25">
      <c r="A201" s="482" t="s">
        <v>614</v>
      </c>
      <c r="B201" s="480">
        <v>2013350</v>
      </c>
      <c r="C201" s="407">
        <f t="shared" si="65"/>
        <v>0</v>
      </c>
      <c r="D201" s="407">
        <f t="shared" si="66"/>
        <v>0</v>
      </c>
      <c r="E201" s="483" t="str">
        <f t="shared" si="67"/>
        <v/>
      </c>
      <c r="F201" s="473">
        <f t="shared" si="71"/>
        <v>7</v>
      </c>
      <c r="G201" s="471">
        <v>2013350</v>
      </c>
      <c r="H201" s="397" t="s">
        <v>622</v>
      </c>
      <c r="K201" s="490">
        <f t="shared" si="68"/>
        <v>0</v>
      </c>
      <c r="L201" s="407">
        <f t="shared" si="69"/>
        <v>0</v>
      </c>
      <c r="M201" s="411">
        <f t="shared" si="62"/>
        <v>0</v>
      </c>
      <c r="N201" s="489">
        <v>2082102</v>
      </c>
      <c r="O201" s="489">
        <v>19</v>
      </c>
      <c r="P201" s="397">
        <f>VLOOKUP(N201,B$4:B$1306,1,0)</f>
        <v>2082102</v>
      </c>
      <c r="Q201" s="397">
        <v>2101102</v>
      </c>
      <c r="R201" s="397">
        <v>8</v>
      </c>
      <c r="S201" s="397">
        <f>VLOOKUP(Q201,B$4:B$1306,1,0)</f>
        <v>2101102</v>
      </c>
      <c r="T201" s="397">
        <v>2013350</v>
      </c>
      <c r="U201" s="397">
        <v>0</v>
      </c>
      <c r="V201" s="397">
        <f t="shared" si="63"/>
        <v>2013350</v>
      </c>
      <c r="W201" s="407">
        <f t="shared" si="70"/>
        <v>0</v>
      </c>
      <c r="Y201" s="397">
        <f t="shared" si="64"/>
        <v>19</v>
      </c>
    </row>
    <row r="202" ht="18.6" customHeight="1" spans="1:25">
      <c r="A202" s="482" t="s">
        <v>951</v>
      </c>
      <c r="B202" s="480">
        <v>2013399</v>
      </c>
      <c r="C202" s="407">
        <f t="shared" si="65"/>
        <v>49</v>
      </c>
      <c r="D202" s="407">
        <f t="shared" si="66"/>
        <v>3</v>
      </c>
      <c r="E202" s="483">
        <f t="shared" si="67"/>
        <v>-0.938775510204082</v>
      </c>
      <c r="F202" s="473">
        <f t="shared" si="71"/>
        <v>7</v>
      </c>
      <c r="G202" s="471">
        <v>2013399</v>
      </c>
      <c r="H202" s="397" t="s">
        <v>941</v>
      </c>
      <c r="I202" s="397">
        <v>49</v>
      </c>
      <c r="J202" s="488"/>
      <c r="K202" s="490">
        <f t="shared" si="68"/>
        <v>0</v>
      </c>
      <c r="L202" s="407">
        <f t="shared" si="69"/>
        <v>0</v>
      </c>
      <c r="M202" s="411">
        <f t="shared" si="62"/>
        <v>3</v>
      </c>
      <c r="N202" s="489">
        <v>2100799</v>
      </c>
      <c r="O202" s="489">
        <v>4</v>
      </c>
      <c r="P202" s="397">
        <f>VLOOKUP(N202,B$4:B$1306,1,0)</f>
        <v>2100799</v>
      </c>
      <c r="Q202" s="397">
        <v>2101103</v>
      </c>
      <c r="R202" s="397">
        <v>7</v>
      </c>
      <c r="S202" s="397">
        <f>VLOOKUP(Q202,B$4:B$1306,1,0)</f>
        <v>2101103</v>
      </c>
      <c r="T202" s="397">
        <v>2013399</v>
      </c>
      <c r="U202" s="397">
        <v>3</v>
      </c>
      <c r="V202" s="397">
        <f t="shared" si="63"/>
        <v>2013399</v>
      </c>
      <c r="W202" s="407">
        <f t="shared" si="70"/>
        <v>0</v>
      </c>
      <c r="Y202" s="397">
        <f t="shared" si="64"/>
        <v>4</v>
      </c>
    </row>
    <row r="203" ht="18.6" customHeight="1" spans="1:25">
      <c r="A203" s="482" t="s">
        <v>954</v>
      </c>
      <c r="B203" s="480">
        <v>20134</v>
      </c>
      <c r="C203" s="407">
        <f t="shared" si="65"/>
        <v>194</v>
      </c>
      <c r="D203" s="407">
        <f t="shared" si="66"/>
        <v>312</v>
      </c>
      <c r="E203" s="483">
        <f t="shared" si="67"/>
        <v>0.608247422680412</v>
      </c>
      <c r="F203" s="473">
        <f t="shared" si="71"/>
        <v>5</v>
      </c>
      <c r="G203" s="471">
        <v>20134</v>
      </c>
      <c r="H203" s="397" t="s">
        <v>943</v>
      </c>
      <c r="I203" s="397">
        <v>194</v>
      </c>
      <c r="K203" s="486">
        <f>SUMIFS(K:K,$B:$B,"&gt;"&amp;$B203*100,$B:$B,"&lt;"&amp;$B203*100+100)</f>
        <v>10</v>
      </c>
      <c r="L203" s="411">
        <f>SUMIFS(L:L,$B:$B,"&gt;"&amp;$B203*100,$B:$B,"&lt;"&amp;$B203*100+100)</f>
        <v>237</v>
      </c>
      <c r="M203" s="411">
        <f t="shared" si="62"/>
        <v>65</v>
      </c>
      <c r="N203" s="489">
        <v>2100799</v>
      </c>
      <c r="O203" s="489">
        <v>12</v>
      </c>
      <c r="P203" s="397">
        <f>VLOOKUP(N203,B$4:B$1306,1,0)</f>
        <v>2100799</v>
      </c>
      <c r="Q203" s="397">
        <v>2130104</v>
      </c>
      <c r="R203" s="397">
        <v>115</v>
      </c>
      <c r="S203" s="397">
        <f>VLOOKUP(Q203,B$4:B$1306,1,0)</f>
        <v>2130104</v>
      </c>
      <c r="T203" s="397">
        <v>20134</v>
      </c>
      <c r="U203" s="397">
        <v>65</v>
      </c>
      <c r="V203" s="397">
        <f t="shared" si="63"/>
        <v>20134</v>
      </c>
      <c r="W203" s="407">
        <f t="shared" si="70"/>
        <v>0</v>
      </c>
      <c r="Y203" s="397">
        <f t="shared" si="64"/>
        <v>12</v>
      </c>
    </row>
    <row r="204" ht="18.6" customHeight="1" spans="1:25">
      <c r="A204" s="482" t="s">
        <v>587</v>
      </c>
      <c r="B204" s="480">
        <v>2013401</v>
      </c>
      <c r="C204" s="407">
        <f t="shared" si="65"/>
        <v>164</v>
      </c>
      <c r="D204" s="407">
        <f t="shared" si="66"/>
        <v>237</v>
      </c>
      <c r="E204" s="483">
        <f t="shared" si="67"/>
        <v>0.445121951219512</v>
      </c>
      <c r="F204" s="473">
        <f t="shared" si="71"/>
        <v>7</v>
      </c>
      <c r="G204" s="471">
        <v>2013401</v>
      </c>
      <c r="H204" s="397" t="s">
        <v>595</v>
      </c>
      <c r="I204" s="397">
        <v>164</v>
      </c>
      <c r="K204" s="490">
        <f t="shared" ref="K204:K210" si="72">SUMIF(N:N,$B204,O:O)</f>
        <v>0</v>
      </c>
      <c r="L204" s="407">
        <f t="shared" ref="L204:L210" si="73">SUMIF(Q:Q,$B204,R:R)</f>
        <v>237</v>
      </c>
      <c r="M204" s="411">
        <f t="shared" si="62"/>
        <v>0</v>
      </c>
      <c r="N204" s="489">
        <v>2100799</v>
      </c>
      <c r="O204" s="489">
        <v>4</v>
      </c>
      <c r="P204" s="397">
        <f>VLOOKUP(N204,B$4:B$1306,1,0)</f>
        <v>2100799</v>
      </c>
      <c r="Q204" s="397">
        <v>2210201</v>
      </c>
      <c r="R204" s="397">
        <v>9</v>
      </c>
      <c r="S204" s="397">
        <f>VLOOKUP(Q204,B$4:B$1306,1,0)</f>
        <v>2210201</v>
      </c>
      <c r="T204" s="397">
        <v>2013401</v>
      </c>
      <c r="U204" s="397">
        <v>0</v>
      </c>
      <c r="V204" s="397">
        <f t="shared" si="63"/>
        <v>2013401</v>
      </c>
      <c r="W204" s="407">
        <f t="shared" si="70"/>
        <v>0</v>
      </c>
      <c r="Y204" s="397">
        <f t="shared" si="64"/>
        <v>4</v>
      </c>
    </row>
    <row r="205" ht="18.6" customHeight="1" spans="1:25">
      <c r="A205" s="482" t="s">
        <v>590</v>
      </c>
      <c r="B205" s="480">
        <v>2013402</v>
      </c>
      <c r="C205" s="407">
        <f t="shared" si="65"/>
        <v>10</v>
      </c>
      <c r="D205" s="407">
        <f t="shared" si="66"/>
        <v>10</v>
      </c>
      <c r="E205" s="483">
        <f t="shared" si="67"/>
        <v>0</v>
      </c>
      <c r="F205" s="473">
        <f t="shared" si="71"/>
        <v>7</v>
      </c>
      <c r="G205" s="471">
        <v>2013402</v>
      </c>
      <c r="H205" s="397" t="s">
        <v>598</v>
      </c>
      <c r="I205" s="397">
        <v>10</v>
      </c>
      <c r="K205" s="490">
        <f t="shared" si="72"/>
        <v>10</v>
      </c>
      <c r="L205" s="407">
        <f t="shared" si="73"/>
        <v>0</v>
      </c>
      <c r="M205" s="411">
        <f t="shared" si="62"/>
        <v>0</v>
      </c>
      <c r="N205" s="491">
        <v>2100799</v>
      </c>
      <c r="O205" s="489">
        <v>22</v>
      </c>
      <c r="P205" s="397">
        <f>VLOOKUP(N205,B$4:B$1306,1,0)</f>
        <v>2100799</v>
      </c>
      <c r="Q205" s="397">
        <v>2080502</v>
      </c>
      <c r="R205" s="397">
        <v>56</v>
      </c>
      <c r="S205" s="397">
        <f>VLOOKUP(Q205,B$4:B$1306,1,0)</f>
        <v>2080502</v>
      </c>
      <c r="T205" s="397">
        <v>2013402</v>
      </c>
      <c r="U205" s="397">
        <v>0</v>
      </c>
      <c r="V205" s="397">
        <f t="shared" si="63"/>
        <v>2013402</v>
      </c>
      <c r="W205" s="407">
        <f t="shared" si="70"/>
        <v>0</v>
      </c>
      <c r="Y205" s="397">
        <f t="shared" si="64"/>
        <v>22</v>
      </c>
    </row>
    <row r="206" ht="18.6" customHeight="1" spans="1:25">
      <c r="A206" s="482" t="s">
        <v>593</v>
      </c>
      <c r="B206" s="480">
        <v>2013403</v>
      </c>
      <c r="C206" s="407">
        <f t="shared" si="65"/>
        <v>0</v>
      </c>
      <c r="D206" s="407">
        <f t="shared" si="66"/>
        <v>0</v>
      </c>
      <c r="E206" s="483" t="str">
        <f t="shared" si="67"/>
        <v/>
      </c>
      <c r="F206" s="473">
        <f t="shared" si="71"/>
        <v>7</v>
      </c>
      <c r="G206" s="471">
        <v>2013403</v>
      </c>
      <c r="H206" s="397" t="s">
        <v>601</v>
      </c>
      <c r="K206" s="490">
        <f t="shared" si="72"/>
        <v>0</v>
      </c>
      <c r="L206" s="407">
        <f t="shared" si="73"/>
        <v>0</v>
      </c>
      <c r="M206" s="411">
        <f t="shared" si="62"/>
        <v>0</v>
      </c>
      <c r="N206" s="489">
        <v>2100799</v>
      </c>
      <c r="O206" s="489">
        <v>12</v>
      </c>
      <c r="P206" s="397">
        <f>VLOOKUP(N206,B$4:B$1306,1,0)</f>
        <v>2100799</v>
      </c>
      <c r="Q206" s="397">
        <v>2080505</v>
      </c>
      <c r="R206" s="397">
        <v>35</v>
      </c>
      <c r="S206" s="397">
        <f>VLOOKUP(Q206,B$4:B$1306,1,0)</f>
        <v>2080505</v>
      </c>
      <c r="T206" s="397">
        <v>2013403</v>
      </c>
      <c r="U206" s="397">
        <v>0</v>
      </c>
      <c r="V206" s="397">
        <f t="shared" si="63"/>
        <v>2013403</v>
      </c>
      <c r="W206" s="407">
        <f t="shared" si="70"/>
        <v>0</v>
      </c>
      <c r="Y206" s="397">
        <f t="shared" si="64"/>
        <v>12</v>
      </c>
    </row>
    <row r="207" ht="18.6" customHeight="1" spans="1:25">
      <c r="A207" s="482" t="s">
        <v>958</v>
      </c>
      <c r="B207" s="480">
        <v>2013404</v>
      </c>
      <c r="C207" s="407">
        <f t="shared" si="65"/>
        <v>0</v>
      </c>
      <c r="D207" s="407">
        <f t="shared" si="66"/>
        <v>0</v>
      </c>
      <c r="E207" s="483" t="str">
        <f t="shared" si="67"/>
        <v/>
      </c>
      <c r="F207" s="473">
        <f t="shared" si="71"/>
        <v>7</v>
      </c>
      <c r="G207" s="471">
        <v>2013404</v>
      </c>
      <c r="H207" s="397" t="s">
        <v>948</v>
      </c>
      <c r="K207" s="490">
        <f t="shared" si="72"/>
        <v>0</v>
      </c>
      <c r="L207" s="407">
        <f t="shared" si="73"/>
        <v>0</v>
      </c>
      <c r="M207" s="411">
        <f t="shared" si="62"/>
        <v>0</v>
      </c>
      <c r="N207" s="489">
        <v>2109901</v>
      </c>
      <c r="O207" s="489">
        <v>2</v>
      </c>
      <c r="P207" s="397">
        <f>VLOOKUP(N207,B$4:B$1306,1,0)</f>
        <v>2109901</v>
      </c>
      <c r="Q207" s="397">
        <v>2080506</v>
      </c>
      <c r="R207" s="397">
        <v>17</v>
      </c>
      <c r="S207" s="397">
        <f>VLOOKUP(Q207,B$4:B$1306,1,0)</f>
        <v>2080506</v>
      </c>
      <c r="T207" s="397">
        <v>2013404</v>
      </c>
      <c r="U207" s="397">
        <v>0</v>
      </c>
      <c r="V207" s="397">
        <f t="shared" si="63"/>
        <v>2013404</v>
      </c>
      <c r="W207" s="407">
        <f t="shared" si="70"/>
        <v>0</v>
      </c>
      <c r="Y207" s="397">
        <f t="shared" si="64"/>
        <v>2</v>
      </c>
    </row>
    <row r="208" ht="18.6" customHeight="1" spans="1:25">
      <c r="A208" s="482" t="s">
        <v>899</v>
      </c>
      <c r="B208" s="480">
        <v>2013405</v>
      </c>
      <c r="C208" s="407">
        <f t="shared" si="65"/>
        <v>0</v>
      </c>
      <c r="D208" s="407">
        <f t="shared" si="66"/>
        <v>0</v>
      </c>
      <c r="E208" s="483" t="str">
        <f t="shared" si="67"/>
        <v/>
      </c>
      <c r="F208" s="473">
        <f t="shared" si="71"/>
        <v>7</v>
      </c>
      <c r="G208" s="471">
        <v>2013405</v>
      </c>
      <c r="H208" s="397" t="s">
        <v>949</v>
      </c>
      <c r="K208" s="490">
        <f t="shared" si="72"/>
        <v>0</v>
      </c>
      <c r="L208" s="407">
        <f t="shared" si="73"/>
        <v>0</v>
      </c>
      <c r="M208" s="411">
        <f t="shared" si="62"/>
        <v>0</v>
      </c>
      <c r="N208" s="489">
        <v>2100408</v>
      </c>
      <c r="O208" s="489">
        <v>50</v>
      </c>
      <c r="P208" s="397">
        <f>VLOOKUP(N208,B$4:B$1306,1,0)</f>
        <v>2100408</v>
      </c>
      <c r="Q208" s="397">
        <v>2101101</v>
      </c>
      <c r="R208" s="397">
        <v>0</v>
      </c>
      <c r="S208" s="397">
        <f>VLOOKUP(Q208,B$4:B$1306,1,0)</f>
        <v>2101101</v>
      </c>
      <c r="T208" s="397">
        <v>2013405</v>
      </c>
      <c r="U208" s="397">
        <v>0</v>
      </c>
      <c r="V208" s="397">
        <f t="shared" si="63"/>
        <v>2013405</v>
      </c>
      <c r="W208" s="407">
        <f t="shared" si="70"/>
        <v>0</v>
      </c>
      <c r="Y208" s="397">
        <f t="shared" si="64"/>
        <v>50</v>
      </c>
    </row>
    <row r="209" ht="18.6" customHeight="1" spans="1:25">
      <c r="A209" s="482" t="s">
        <v>614</v>
      </c>
      <c r="B209" s="480">
        <v>2013450</v>
      </c>
      <c r="C209" s="407">
        <f t="shared" si="65"/>
        <v>0</v>
      </c>
      <c r="D209" s="407">
        <f t="shared" si="66"/>
        <v>0</v>
      </c>
      <c r="E209" s="483" t="str">
        <f t="shared" si="67"/>
        <v/>
      </c>
      <c r="F209" s="473">
        <f t="shared" si="71"/>
        <v>7</v>
      </c>
      <c r="G209" s="471">
        <v>2013450</v>
      </c>
      <c r="H209" s="397" t="s">
        <v>622</v>
      </c>
      <c r="K209" s="490">
        <f t="shared" si="72"/>
        <v>0</v>
      </c>
      <c r="L209" s="407">
        <f t="shared" si="73"/>
        <v>0</v>
      </c>
      <c r="M209" s="411">
        <f t="shared" si="62"/>
        <v>0</v>
      </c>
      <c r="N209" s="489">
        <v>2100399</v>
      </c>
      <c r="O209" s="489">
        <v>26</v>
      </c>
      <c r="P209" s="397">
        <f>VLOOKUP(N209,B$4:B$1306,1,0)</f>
        <v>2100399</v>
      </c>
      <c r="Q209" s="397">
        <v>2101102</v>
      </c>
      <c r="R209" s="397">
        <v>23</v>
      </c>
      <c r="S209" s="397">
        <f>VLOOKUP(Q209,B$4:B$1306,1,0)</f>
        <v>2101102</v>
      </c>
      <c r="T209" s="397">
        <v>2013450</v>
      </c>
      <c r="U209" s="397">
        <v>0</v>
      </c>
      <c r="V209" s="397">
        <f t="shared" si="63"/>
        <v>2013450</v>
      </c>
      <c r="W209" s="407">
        <f t="shared" si="70"/>
        <v>0</v>
      </c>
      <c r="Y209" s="397">
        <f t="shared" si="64"/>
        <v>26</v>
      </c>
    </row>
    <row r="210" ht="18.6" customHeight="1" spans="1:25">
      <c r="A210" s="482" t="s">
        <v>961</v>
      </c>
      <c r="B210" s="480">
        <v>2013499</v>
      </c>
      <c r="C210" s="407">
        <f t="shared" si="65"/>
        <v>20</v>
      </c>
      <c r="D210" s="407">
        <f t="shared" si="66"/>
        <v>65</v>
      </c>
      <c r="E210" s="483">
        <f t="shared" si="67"/>
        <v>2.25</v>
      </c>
      <c r="F210" s="473">
        <f t="shared" si="71"/>
        <v>7</v>
      </c>
      <c r="G210" s="471">
        <v>2013499</v>
      </c>
      <c r="H210" s="397" t="s">
        <v>950</v>
      </c>
      <c r="I210" s="397">
        <v>20</v>
      </c>
      <c r="J210" s="488"/>
      <c r="K210" s="490">
        <f t="shared" si="72"/>
        <v>0</v>
      </c>
      <c r="L210" s="407">
        <f t="shared" si="73"/>
        <v>0</v>
      </c>
      <c r="M210" s="411">
        <f t="shared" si="62"/>
        <v>65</v>
      </c>
      <c r="N210" s="489">
        <v>2100799</v>
      </c>
      <c r="O210" s="489">
        <v>3</v>
      </c>
      <c r="P210" s="397">
        <f>VLOOKUP(N210,B$4:B$1306,1,0)</f>
        <v>2100799</v>
      </c>
      <c r="Q210" s="397">
        <v>2101103</v>
      </c>
      <c r="R210" s="397">
        <v>17</v>
      </c>
      <c r="S210" s="397">
        <f>VLOOKUP(Q210,B$4:B$1306,1,0)</f>
        <v>2101103</v>
      </c>
      <c r="T210" s="397">
        <v>2013499</v>
      </c>
      <c r="U210" s="397">
        <v>65</v>
      </c>
      <c r="V210" s="397">
        <f t="shared" si="63"/>
        <v>2013499</v>
      </c>
      <c r="W210" s="407">
        <f t="shared" si="70"/>
        <v>0</v>
      </c>
      <c r="Y210" s="397">
        <f t="shared" si="64"/>
        <v>3</v>
      </c>
    </row>
    <row r="211" ht="18.6" customHeight="1" spans="1:25">
      <c r="A211" s="482" t="s">
        <v>963</v>
      </c>
      <c r="B211" s="480">
        <v>20135</v>
      </c>
      <c r="C211" s="407">
        <f t="shared" si="65"/>
        <v>2</v>
      </c>
      <c r="D211" s="407">
        <f t="shared" si="66"/>
        <v>42</v>
      </c>
      <c r="E211" s="483">
        <f t="shared" si="67"/>
        <v>20</v>
      </c>
      <c r="F211" s="473">
        <f t="shared" si="71"/>
        <v>5</v>
      </c>
      <c r="G211" s="471">
        <v>20135</v>
      </c>
      <c r="H211" s="397" t="s">
        <v>953</v>
      </c>
      <c r="I211" s="397">
        <v>2</v>
      </c>
      <c r="K211" s="486">
        <f>SUMIFS(K:K,$B:$B,"&gt;"&amp;$B211*100,$B:$B,"&lt;"&amp;$B211*100+100)</f>
        <v>42</v>
      </c>
      <c r="L211" s="411">
        <f>SUMIFS(L:L,$B:$B,"&gt;"&amp;$B211*100,$B:$B,"&lt;"&amp;$B211*100+100)</f>
        <v>0</v>
      </c>
      <c r="M211" s="411">
        <f t="shared" si="62"/>
        <v>0</v>
      </c>
      <c r="N211" s="489">
        <v>2100499</v>
      </c>
      <c r="O211" s="489">
        <v>2</v>
      </c>
      <c r="P211" s="397">
        <f>VLOOKUP(N211,B$4:B$1306,1,0)</f>
        <v>2100499</v>
      </c>
      <c r="Q211" s="397">
        <v>2130104</v>
      </c>
      <c r="R211" s="397">
        <v>328</v>
      </c>
      <c r="S211" s="397">
        <f>VLOOKUP(Q211,B$4:B$1306,1,0)</f>
        <v>2130104</v>
      </c>
      <c r="T211" s="397">
        <v>20135</v>
      </c>
      <c r="U211" s="397">
        <v>0</v>
      </c>
      <c r="V211" s="397">
        <f t="shared" si="63"/>
        <v>20135</v>
      </c>
      <c r="W211" s="407">
        <f t="shared" si="70"/>
        <v>0</v>
      </c>
      <c r="Y211" s="397">
        <f t="shared" si="64"/>
        <v>2</v>
      </c>
    </row>
    <row r="212" ht="18.6" customHeight="1" spans="1:25">
      <c r="A212" s="482" t="s">
        <v>587</v>
      </c>
      <c r="B212" s="480">
        <v>2013501</v>
      </c>
      <c r="C212" s="407">
        <f t="shared" si="65"/>
        <v>0</v>
      </c>
      <c r="D212" s="407">
        <f t="shared" si="66"/>
        <v>0</v>
      </c>
      <c r="E212" s="483" t="str">
        <f t="shared" si="67"/>
        <v/>
      </c>
      <c r="F212" s="473">
        <f t="shared" si="71"/>
        <v>7</v>
      </c>
      <c r="G212" s="471">
        <v>2013501</v>
      </c>
      <c r="H212" s="397" t="s">
        <v>595</v>
      </c>
      <c r="K212" s="490">
        <f>SUMIF(N:N,$B212,O:O)</f>
        <v>0</v>
      </c>
      <c r="L212" s="407">
        <f>SUMIF(Q:Q,$B212,R:R)</f>
        <v>0</v>
      </c>
      <c r="M212" s="411">
        <f t="shared" si="62"/>
        <v>0</v>
      </c>
      <c r="N212" s="489">
        <v>2080112</v>
      </c>
      <c r="O212" s="489">
        <v>3</v>
      </c>
      <c r="P212" s="397">
        <f>VLOOKUP(N212,B$4:B$1306,1,0)</f>
        <v>2080112</v>
      </c>
      <c r="Q212" s="397">
        <v>2210201</v>
      </c>
      <c r="R212" s="397">
        <v>26</v>
      </c>
      <c r="S212" s="397">
        <f>VLOOKUP(Q212,B$4:B$1306,1,0)</f>
        <v>2210201</v>
      </c>
      <c r="T212" s="397">
        <v>2013501</v>
      </c>
      <c r="U212" s="397">
        <v>0</v>
      </c>
      <c r="V212" s="397">
        <f t="shared" si="63"/>
        <v>2013501</v>
      </c>
      <c r="W212" s="407">
        <f t="shared" si="70"/>
        <v>0</v>
      </c>
      <c r="Y212" s="397">
        <f t="shared" si="64"/>
        <v>3</v>
      </c>
    </row>
    <row r="213" ht="18.6" customHeight="1" spans="1:25">
      <c r="A213" s="482" t="s">
        <v>590</v>
      </c>
      <c r="B213" s="480">
        <v>2013502</v>
      </c>
      <c r="C213" s="407">
        <f t="shared" si="65"/>
        <v>0</v>
      </c>
      <c r="D213" s="407">
        <f t="shared" si="66"/>
        <v>0</v>
      </c>
      <c r="E213" s="483" t="str">
        <f t="shared" si="67"/>
        <v/>
      </c>
      <c r="F213" s="473">
        <f t="shared" si="71"/>
        <v>7</v>
      </c>
      <c r="G213" s="471">
        <v>2013502</v>
      </c>
      <c r="H213" s="397" t="s">
        <v>598</v>
      </c>
      <c r="K213" s="490">
        <f>SUMIF(N:N,$B213,O:O)</f>
        <v>0</v>
      </c>
      <c r="L213" s="407">
        <f>SUMIF(Q:Q,$B213,R:R)</f>
        <v>0</v>
      </c>
      <c r="M213" s="411">
        <f t="shared" si="62"/>
        <v>0</v>
      </c>
      <c r="N213" s="489">
        <v>2011002</v>
      </c>
      <c r="O213" s="489">
        <v>4</v>
      </c>
      <c r="P213" s="397">
        <f>VLOOKUP(N213,B$4:B$1306,1,0)</f>
        <v>2011002</v>
      </c>
      <c r="Q213" s="397">
        <v>2080502</v>
      </c>
      <c r="R213" s="397">
        <v>6</v>
      </c>
      <c r="S213" s="397">
        <f>VLOOKUP(Q213,B$4:B$1306,1,0)</f>
        <v>2080502</v>
      </c>
      <c r="T213" s="397">
        <v>2013502</v>
      </c>
      <c r="U213" s="397">
        <v>0</v>
      </c>
      <c r="V213" s="397">
        <f t="shared" si="63"/>
        <v>2013502</v>
      </c>
      <c r="W213" s="407">
        <f t="shared" si="70"/>
        <v>0</v>
      </c>
      <c r="Y213" s="397">
        <f t="shared" si="64"/>
        <v>4</v>
      </c>
    </row>
    <row r="214" ht="18.6" customHeight="1" spans="1:25">
      <c r="A214" s="482" t="s">
        <v>593</v>
      </c>
      <c r="B214" s="480">
        <v>2013503</v>
      </c>
      <c r="C214" s="407">
        <f t="shared" si="65"/>
        <v>0</v>
      </c>
      <c r="D214" s="407">
        <f t="shared" si="66"/>
        <v>0</v>
      </c>
      <c r="E214" s="483" t="str">
        <f t="shared" si="67"/>
        <v/>
      </c>
      <c r="F214" s="473">
        <f t="shared" si="71"/>
        <v>7</v>
      </c>
      <c r="G214" s="471">
        <v>2013503</v>
      </c>
      <c r="H214" s="397" t="s">
        <v>601</v>
      </c>
      <c r="K214" s="490">
        <f>SUMIF(N:N,$B214,O:O)</f>
        <v>0</v>
      </c>
      <c r="L214" s="407">
        <f>SUMIF(Q:Q,$B214,R:R)</f>
        <v>0</v>
      </c>
      <c r="M214" s="411">
        <f t="shared" si="62"/>
        <v>0</v>
      </c>
      <c r="N214" s="489">
        <v>2080199</v>
      </c>
      <c r="O214" s="489">
        <v>100</v>
      </c>
      <c r="P214" s="397">
        <f>VLOOKUP(N214,B$4:B$1306,1,0)</f>
        <v>2080199</v>
      </c>
      <c r="Q214" s="397">
        <v>2080505</v>
      </c>
      <c r="R214" s="397">
        <v>11</v>
      </c>
      <c r="S214" s="397">
        <f>VLOOKUP(Q214,B$4:B$1306,1,0)</f>
        <v>2080505</v>
      </c>
      <c r="T214" s="397">
        <v>2013503</v>
      </c>
      <c r="U214" s="397">
        <v>0</v>
      </c>
      <c r="V214" s="397">
        <f t="shared" si="63"/>
        <v>2013503</v>
      </c>
      <c r="W214" s="407">
        <f t="shared" si="70"/>
        <v>0</v>
      </c>
      <c r="Y214" s="397">
        <f t="shared" si="64"/>
        <v>100</v>
      </c>
    </row>
    <row r="215" ht="18.6" customHeight="1" spans="1:25">
      <c r="A215" s="482" t="s">
        <v>614</v>
      </c>
      <c r="B215" s="480">
        <v>2013550</v>
      </c>
      <c r="C215" s="407">
        <f t="shared" si="65"/>
        <v>0</v>
      </c>
      <c r="D215" s="407">
        <f t="shared" si="66"/>
        <v>0</v>
      </c>
      <c r="E215" s="483" t="str">
        <f t="shared" si="67"/>
        <v/>
      </c>
      <c r="F215" s="473">
        <f t="shared" si="71"/>
        <v>7</v>
      </c>
      <c r="G215" s="471">
        <v>2013550</v>
      </c>
      <c r="H215" s="397" t="s">
        <v>622</v>
      </c>
      <c r="K215" s="490">
        <f>SUMIF(N:N,$B215,O:O)</f>
        <v>0</v>
      </c>
      <c r="L215" s="407">
        <f>SUMIF(Q:Q,$B215,R:R)</f>
        <v>0</v>
      </c>
      <c r="M215" s="411">
        <f t="shared" si="62"/>
        <v>0</v>
      </c>
      <c r="N215" s="489">
        <v>2011001</v>
      </c>
      <c r="O215" s="489">
        <v>47</v>
      </c>
      <c r="P215" s="397">
        <f>VLOOKUP(N215,B$4:B$1306,1,0)</f>
        <v>2011001</v>
      </c>
      <c r="Q215" s="397">
        <v>2080506</v>
      </c>
      <c r="R215" s="397">
        <v>6</v>
      </c>
      <c r="S215" s="397">
        <f>VLOOKUP(Q215,B$4:B$1306,1,0)</f>
        <v>2080506</v>
      </c>
      <c r="T215" s="397">
        <v>2013550</v>
      </c>
      <c r="U215" s="397">
        <v>0</v>
      </c>
      <c r="V215" s="397">
        <f t="shared" si="63"/>
        <v>2013550</v>
      </c>
      <c r="W215" s="407">
        <f t="shared" si="70"/>
        <v>0</v>
      </c>
      <c r="Y215" s="397">
        <f t="shared" si="64"/>
        <v>47</v>
      </c>
    </row>
    <row r="216" ht="18.6" customHeight="1" spans="1:25">
      <c r="A216" s="482" t="s">
        <v>968</v>
      </c>
      <c r="B216" s="480">
        <v>2013599</v>
      </c>
      <c r="C216" s="407">
        <f t="shared" si="65"/>
        <v>2</v>
      </c>
      <c r="D216" s="407">
        <f t="shared" si="66"/>
        <v>42</v>
      </c>
      <c r="E216" s="483">
        <f t="shared" si="67"/>
        <v>20</v>
      </c>
      <c r="F216" s="473">
        <f t="shared" si="71"/>
        <v>7</v>
      </c>
      <c r="G216" s="471">
        <v>2013599</v>
      </c>
      <c r="H216" s="397" t="s">
        <v>959</v>
      </c>
      <c r="I216" s="397">
        <v>2</v>
      </c>
      <c r="J216" s="488"/>
      <c r="K216" s="490">
        <f>SUMIF(N:N,$B216,O:O)</f>
        <v>42</v>
      </c>
      <c r="L216" s="407">
        <f>SUMIF(Q:Q,$B216,R:R)</f>
        <v>0</v>
      </c>
      <c r="M216" s="411">
        <f t="shared" si="62"/>
        <v>0</v>
      </c>
      <c r="N216" s="489">
        <v>2082602</v>
      </c>
      <c r="O216" s="489">
        <v>488</v>
      </c>
      <c r="P216" s="397">
        <f>VLOOKUP(N216,B$4:B$1306,1,0)</f>
        <v>2082602</v>
      </c>
      <c r="Q216" s="397">
        <v>2101101</v>
      </c>
      <c r="R216" s="397">
        <v>0</v>
      </c>
      <c r="S216" s="397">
        <f>VLOOKUP(Q216,B$4:B$1306,1,0)</f>
        <v>2101101</v>
      </c>
      <c r="T216" s="397">
        <v>2013599</v>
      </c>
      <c r="U216" s="397">
        <v>0</v>
      </c>
      <c r="V216" s="397">
        <f t="shared" si="63"/>
        <v>2013599</v>
      </c>
      <c r="W216" s="407">
        <f t="shared" si="70"/>
        <v>0</v>
      </c>
      <c r="Y216" s="397">
        <f t="shared" si="64"/>
        <v>488</v>
      </c>
    </row>
    <row r="217" ht="18.6" customHeight="1" spans="1:25">
      <c r="A217" s="482" t="s">
        <v>969</v>
      </c>
      <c r="B217" s="480">
        <v>20136</v>
      </c>
      <c r="C217" s="407">
        <f t="shared" si="65"/>
        <v>69</v>
      </c>
      <c r="D217" s="407">
        <f t="shared" si="66"/>
        <v>0</v>
      </c>
      <c r="E217" s="483">
        <f t="shared" si="67"/>
        <v>-1</v>
      </c>
      <c r="F217" s="473">
        <f t="shared" si="71"/>
        <v>5</v>
      </c>
      <c r="G217" s="471">
        <v>20136</v>
      </c>
      <c r="H217" s="397" t="s">
        <v>960</v>
      </c>
      <c r="I217" s="397">
        <v>69</v>
      </c>
      <c r="K217" s="486">
        <f>SUMIFS(K:K,$B:$B,"&gt;"&amp;$B217*100,$B:$B,"&lt;"&amp;$B217*100+100)</f>
        <v>0</v>
      </c>
      <c r="L217" s="411">
        <f>SUMIFS(L:L,$B:$B,"&gt;"&amp;$B217*100,$B:$B,"&lt;"&amp;$B217*100+100)</f>
        <v>0</v>
      </c>
      <c r="M217" s="411">
        <f t="shared" si="62"/>
        <v>0</v>
      </c>
      <c r="N217" s="489">
        <v>2082602</v>
      </c>
      <c r="O217" s="489">
        <v>250</v>
      </c>
      <c r="P217" s="397">
        <f>VLOOKUP(N217,B$4:B$1306,1,0)</f>
        <v>2082602</v>
      </c>
      <c r="Q217" s="397">
        <v>2101102</v>
      </c>
      <c r="R217" s="397">
        <v>7</v>
      </c>
      <c r="S217" s="397">
        <f>VLOOKUP(Q217,B$4:B$1306,1,0)</f>
        <v>2101102</v>
      </c>
      <c r="T217" s="397">
        <v>20136</v>
      </c>
      <c r="U217" s="397">
        <v>0</v>
      </c>
      <c r="V217" s="397">
        <f t="shared" si="63"/>
        <v>20136</v>
      </c>
      <c r="W217" s="407">
        <f t="shared" si="70"/>
        <v>0</v>
      </c>
      <c r="Y217" s="397">
        <f t="shared" si="64"/>
        <v>250</v>
      </c>
    </row>
    <row r="218" ht="18.6" customHeight="1" spans="1:25">
      <c r="A218" s="482" t="s">
        <v>587</v>
      </c>
      <c r="B218" s="480">
        <v>2013601</v>
      </c>
      <c r="C218" s="407">
        <f t="shared" si="65"/>
        <v>0</v>
      </c>
      <c r="D218" s="407">
        <f t="shared" si="66"/>
        <v>0</v>
      </c>
      <c r="E218" s="483" t="str">
        <f t="shared" si="67"/>
        <v/>
      </c>
      <c r="F218" s="473">
        <f t="shared" si="71"/>
        <v>7</v>
      </c>
      <c r="G218" s="471">
        <v>2013601</v>
      </c>
      <c r="H218" s="397" t="s">
        <v>595</v>
      </c>
      <c r="K218" s="490">
        <f>SUMIF(N:N,$B218,O:O)</f>
        <v>0</v>
      </c>
      <c r="L218" s="407">
        <f>SUMIF(Q:Q,$B218,R:R)</f>
        <v>0</v>
      </c>
      <c r="M218" s="411">
        <f t="shared" si="62"/>
        <v>0</v>
      </c>
      <c r="N218" s="489">
        <v>2080799</v>
      </c>
      <c r="O218" s="489">
        <v>815</v>
      </c>
      <c r="P218" s="397">
        <f>VLOOKUP(N218,B$4:B$1306,1,0)</f>
        <v>2080799</v>
      </c>
      <c r="Q218" s="397">
        <v>2101103</v>
      </c>
      <c r="R218" s="397">
        <v>4</v>
      </c>
      <c r="S218" s="397">
        <f>VLOOKUP(Q218,B$4:B$1306,1,0)</f>
        <v>2101103</v>
      </c>
      <c r="T218" s="397">
        <v>2013601</v>
      </c>
      <c r="U218" s="397">
        <v>0</v>
      </c>
      <c r="V218" s="397">
        <f t="shared" si="63"/>
        <v>2013601</v>
      </c>
      <c r="W218" s="407">
        <f t="shared" si="70"/>
        <v>0</v>
      </c>
      <c r="Y218" s="397">
        <f t="shared" si="64"/>
        <v>815</v>
      </c>
    </row>
    <row r="219" ht="18.6" customHeight="1" spans="1:25">
      <c r="A219" s="482" t="s">
        <v>590</v>
      </c>
      <c r="B219" s="480">
        <v>2013602</v>
      </c>
      <c r="C219" s="407">
        <f t="shared" si="65"/>
        <v>0</v>
      </c>
      <c r="D219" s="407">
        <f t="shared" si="66"/>
        <v>0</v>
      </c>
      <c r="E219" s="483" t="str">
        <f t="shared" si="67"/>
        <v/>
      </c>
      <c r="F219" s="473">
        <f t="shared" si="71"/>
        <v>7</v>
      </c>
      <c r="G219" s="471">
        <v>2013602</v>
      </c>
      <c r="H219" s="397" t="s">
        <v>598</v>
      </c>
      <c r="K219" s="490">
        <f>SUMIF(N:N,$B219,O:O)</f>
        <v>0</v>
      </c>
      <c r="L219" s="407">
        <f>SUMIF(Q:Q,$B219,R:R)</f>
        <v>0</v>
      </c>
      <c r="M219" s="411">
        <f t="shared" si="62"/>
        <v>0</v>
      </c>
      <c r="N219" s="489">
        <v>2130599</v>
      </c>
      <c r="O219" s="489">
        <v>20</v>
      </c>
      <c r="P219" s="397">
        <f>VLOOKUP(N219,B$4:B$1306,1,0)</f>
        <v>2130599</v>
      </c>
      <c r="Q219" s="397">
        <v>2130104</v>
      </c>
      <c r="R219" s="397">
        <v>109</v>
      </c>
      <c r="S219" s="397">
        <f>VLOOKUP(Q219,B$4:B$1306,1,0)</f>
        <v>2130104</v>
      </c>
      <c r="T219" s="397">
        <v>2013602</v>
      </c>
      <c r="U219" s="397">
        <v>0</v>
      </c>
      <c r="V219" s="397">
        <f t="shared" si="63"/>
        <v>2013602</v>
      </c>
      <c r="W219" s="407">
        <f t="shared" si="70"/>
        <v>0</v>
      </c>
      <c r="Y219" s="397">
        <f t="shared" si="64"/>
        <v>20</v>
      </c>
    </row>
    <row r="220" ht="18.6" customHeight="1" spans="1:25">
      <c r="A220" s="482" t="s">
        <v>593</v>
      </c>
      <c r="B220" s="480">
        <v>2013603</v>
      </c>
      <c r="C220" s="407">
        <f t="shared" si="65"/>
        <v>0</v>
      </c>
      <c r="D220" s="407">
        <f t="shared" si="66"/>
        <v>0</v>
      </c>
      <c r="E220" s="483" t="str">
        <f t="shared" si="67"/>
        <v/>
      </c>
      <c r="F220" s="473">
        <f t="shared" si="71"/>
        <v>7</v>
      </c>
      <c r="G220" s="471">
        <v>2013603</v>
      </c>
      <c r="H220" s="397" t="s">
        <v>601</v>
      </c>
      <c r="K220" s="490">
        <f>SUMIF(N:N,$B220,O:O)</f>
        <v>0</v>
      </c>
      <c r="L220" s="407">
        <f>SUMIF(Q:Q,$B220,R:R)</f>
        <v>0</v>
      </c>
      <c r="M220" s="411">
        <f t="shared" si="62"/>
        <v>0</v>
      </c>
      <c r="N220" s="489">
        <v>2080507</v>
      </c>
      <c r="O220" s="489">
        <v>4000</v>
      </c>
      <c r="P220" s="397">
        <f>VLOOKUP(N220,B$4:B$1306,1,0)</f>
        <v>2080507</v>
      </c>
      <c r="Q220" s="397">
        <v>2210201</v>
      </c>
      <c r="R220" s="397">
        <v>9</v>
      </c>
      <c r="S220" s="397">
        <f>VLOOKUP(Q220,B$4:B$1306,1,0)</f>
        <v>2210201</v>
      </c>
      <c r="T220" s="397">
        <v>2013603</v>
      </c>
      <c r="U220" s="397">
        <v>0</v>
      </c>
      <c r="V220" s="397">
        <f t="shared" si="63"/>
        <v>2013603</v>
      </c>
      <c r="W220" s="407">
        <f t="shared" si="70"/>
        <v>0</v>
      </c>
      <c r="Y220" s="397">
        <f t="shared" si="64"/>
        <v>4000</v>
      </c>
    </row>
    <row r="221" ht="18.6" customHeight="1" spans="1:25">
      <c r="A221" s="482" t="s">
        <v>614</v>
      </c>
      <c r="B221" s="480">
        <v>2013650</v>
      </c>
      <c r="C221" s="407">
        <f t="shared" si="65"/>
        <v>0</v>
      </c>
      <c r="D221" s="407">
        <f t="shared" si="66"/>
        <v>0</v>
      </c>
      <c r="E221" s="483" t="str">
        <f t="shared" si="67"/>
        <v/>
      </c>
      <c r="F221" s="473">
        <f t="shared" si="71"/>
        <v>7</v>
      </c>
      <c r="G221" s="471">
        <v>2013650</v>
      </c>
      <c r="H221" s="397" t="s">
        <v>622</v>
      </c>
      <c r="K221" s="490">
        <f>SUMIF(N:N,$B221,O:O)</f>
        <v>0</v>
      </c>
      <c r="L221" s="407">
        <f>SUMIF(Q:Q,$B221,R:R)</f>
        <v>0</v>
      </c>
      <c r="M221" s="411">
        <f t="shared" si="62"/>
        <v>0</v>
      </c>
      <c r="N221" s="489">
        <v>2080599</v>
      </c>
      <c r="O221" s="489">
        <v>500</v>
      </c>
      <c r="P221" s="397">
        <f>VLOOKUP(N221,B$4:B$1306,1,0)</f>
        <v>2080599</v>
      </c>
      <c r="Q221" s="397">
        <v>2080502</v>
      </c>
      <c r="R221" s="397">
        <v>14</v>
      </c>
      <c r="S221" s="397">
        <f>VLOOKUP(Q221,B$4:B$1306,1,0)</f>
        <v>2080502</v>
      </c>
      <c r="T221" s="397">
        <v>2013650</v>
      </c>
      <c r="U221" s="397">
        <v>0</v>
      </c>
      <c r="V221" s="397">
        <f t="shared" si="63"/>
        <v>2013650</v>
      </c>
      <c r="W221" s="407">
        <f t="shared" si="70"/>
        <v>0</v>
      </c>
      <c r="Y221" s="397">
        <f t="shared" si="64"/>
        <v>500</v>
      </c>
    </row>
    <row r="222" ht="18.6" customHeight="1" spans="1:25">
      <c r="A222" s="482" t="s">
        <v>974</v>
      </c>
      <c r="B222" s="480">
        <v>2013699</v>
      </c>
      <c r="C222" s="407">
        <f t="shared" si="65"/>
        <v>69</v>
      </c>
      <c r="D222" s="407">
        <f t="shared" si="66"/>
        <v>0</v>
      </c>
      <c r="E222" s="483">
        <f t="shared" si="67"/>
        <v>-1</v>
      </c>
      <c r="F222" s="473">
        <f t="shared" si="71"/>
        <v>7</v>
      </c>
      <c r="G222" s="471">
        <v>2013699</v>
      </c>
      <c r="H222" s="397" t="s">
        <v>966</v>
      </c>
      <c r="I222" s="397">
        <v>69</v>
      </c>
      <c r="J222" s="488"/>
      <c r="K222" s="490">
        <f>SUMIF(N:N,$B222,O:O)</f>
        <v>0</v>
      </c>
      <c r="L222" s="407">
        <f>SUMIF(Q:Q,$B222,R:R)</f>
        <v>0</v>
      </c>
      <c r="M222" s="411">
        <f t="shared" si="62"/>
        <v>0</v>
      </c>
      <c r="N222" s="489">
        <v>2080599</v>
      </c>
      <c r="O222" s="489">
        <v>85</v>
      </c>
      <c r="P222" s="397">
        <f>VLOOKUP(N222,B$4:B$1306,1,0)</f>
        <v>2080599</v>
      </c>
      <c r="Q222" s="397">
        <v>2080505</v>
      </c>
      <c r="R222" s="397">
        <v>16</v>
      </c>
      <c r="S222" s="397">
        <f>VLOOKUP(Q222,B$4:B$1306,1,0)</f>
        <v>2080505</v>
      </c>
      <c r="T222" s="397">
        <v>2013699</v>
      </c>
      <c r="U222" s="397">
        <v>0</v>
      </c>
      <c r="V222" s="397">
        <f t="shared" si="63"/>
        <v>2013699</v>
      </c>
      <c r="W222" s="407">
        <f t="shared" si="70"/>
        <v>0</v>
      </c>
      <c r="Y222" s="397">
        <f t="shared" si="64"/>
        <v>85</v>
      </c>
    </row>
    <row r="223" ht="18.6" customHeight="1" spans="1:25">
      <c r="A223" s="482" t="s">
        <v>975</v>
      </c>
      <c r="B223" s="480">
        <v>20137</v>
      </c>
      <c r="C223" s="407">
        <f t="shared" si="65"/>
        <v>0</v>
      </c>
      <c r="D223" s="407">
        <f t="shared" si="66"/>
        <v>0</v>
      </c>
      <c r="E223" s="483" t="str">
        <f t="shared" si="67"/>
        <v/>
      </c>
      <c r="F223" s="473">
        <f t="shared" si="71"/>
        <v>5</v>
      </c>
      <c r="G223" s="471">
        <v>20137</v>
      </c>
      <c r="H223" s="397" t="s">
        <v>967</v>
      </c>
      <c r="K223" s="486">
        <f>SUMIFS(K:K,$B:$B,"&gt;"&amp;$B223*100,$B:$B,"&lt;"&amp;$B223*100+100)</f>
        <v>0</v>
      </c>
      <c r="L223" s="411">
        <f>SUMIFS(L:L,$B:$B,"&gt;"&amp;$B223*100,$B:$B,"&lt;"&amp;$B223*100+100)</f>
        <v>0</v>
      </c>
      <c r="M223" s="411">
        <f t="shared" si="62"/>
        <v>0</v>
      </c>
      <c r="N223" s="489">
        <v>2080109</v>
      </c>
      <c r="O223" s="489">
        <v>20</v>
      </c>
      <c r="P223" s="397">
        <f>VLOOKUP(N223,B$4:B$1306,1,0)</f>
        <v>2080109</v>
      </c>
      <c r="Q223" s="397">
        <v>2080506</v>
      </c>
      <c r="R223" s="397">
        <v>8</v>
      </c>
      <c r="S223" s="397">
        <f>VLOOKUP(Q223,B$4:B$1306,1,0)</f>
        <v>2080506</v>
      </c>
      <c r="T223" s="397">
        <v>20137</v>
      </c>
      <c r="U223" s="397">
        <v>0</v>
      </c>
      <c r="V223" s="397">
        <f t="shared" si="63"/>
        <v>20137</v>
      </c>
      <c r="W223" s="407">
        <f t="shared" si="70"/>
        <v>0</v>
      </c>
      <c r="Y223" s="397">
        <f t="shared" si="64"/>
        <v>20</v>
      </c>
    </row>
    <row r="224" ht="18.6" customHeight="1" spans="1:25">
      <c r="A224" s="482" t="s">
        <v>587</v>
      </c>
      <c r="B224" s="480">
        <v>2013701</v>
      </c>
      <c r="C224" s="407">
        <f t="shared" si="65"/>
        <v>0</v>
      </c>
      <c r="D224" s="407">
        <f t="shared" si="66"/>
        <v>0</v>
      </c>
      <c r="E224" s="483" t="str">
        <f t="shared" si="67"/>
        <v/>
      </c>
      <c r="F224" s="473">
        <f t="shared" si="71"/>
        <v>7</v>
      </c>
      <c r="G224" s="471">
        <v>2013701</v>
      </c>
      <c r="H224" s="397" t="s">
        <v>595</v>
      </c>
      <c r="K224" s="490">
        <f t="shared" ref="K224:K229" si="74">SUMIF(N:N,$B224,O:O)</f>
        <v>0</v>
      </c>
      <c r="L224" s="407">
        <f t="shared" ref="L224:L229" si="75">SUMIF(Q:Q,$B224,R:R)</f>
        <v>0</v>
      </c>
      <c r="M224" s="411">
        <f t="shared" si="62"/>
        <v>0</v>
      </c>
      <c r="N224" s="489">
        <v>2101202</v>
      </c>
      <c r="O224" s="489">
        <v>443</v>
      </c>
      <c r="P224" s="397">
        <f>VLOOKUP(N224,B$4:B$1306,1,0)</f>
        <v>2101202</v>
      </c>
      <c r="Q224" s="397">
        <v>2101101</v>
      </c>
      <c r="R224" s="397">
        <v>0</v>
      </c>
      <c r="S224" s="397">
        <f>VLOOKUP(Q224,B$4:B$1306,1,0)</f>
        <v>2101101</v>
      </c>
      <c r="T224" s="397">
        <v>2013701</v>
      </c>
      <c r="U224" s="397">
        <v>0</v>
      </c>
      <c r="V224" s="397">
        <f t="shared" si="63"/>
        <v>2013701</v>
      </c>
      <c r="W224" s="407">
        <f t="shared" si="70"/>
        <v>0</v>
      </c>
      <c r="Y224" s="397">
        <f t="shared" si="64"/>
        <v>443</v>
      </c>
    </row>
    <row r="225" ht="18.6" customHeight="1" spans="1:25">
      <c r="A225" s="482" t="s">
        <v>590</v>
      </c>
      <c r="B225" s="480">
        <v>2013702</v>
      </c>
      <c r="C225" s="407">
        <f t="shared" si="65"/>
        <v>0</v>
      </c>
      <c r="D225" s="407">
        <f t="shared" si="66"/>
        <v>0</v>
      </c>
      <c r="E225" s="483" t="str">
        <f t="shared" si="67"/>
        <v/>
      </c>
      <c r="F225" s="473">
        <f t="shared" si="71"/>
        <v>7</v>
      </c>
      <c r="G225" s="471">
        <v>2013702</v>
      </c>
      <c r="H225" s="397" t="s">
        <v>598</v>
      </c>
      <c r="K225" s="490">
        <f t="shared" si="74"/>
        <v>0</v>
      </c>
      <c r="L225" s="407">
        <f t="shared" si="75"/>
        <v>0</v>
      </c>
      <c r="M225" s="411">
        <f t="shared" si="62"/>
        <v>0</v>
      </c>
      <c r="N225" s="489">
        <v>2101202</v>
      </c>
      <c r="O225" s="489">
        <v>261</v>
      </c>
      <c r="P225" s="397">
        <f>VLOOKUP(N225,B$4:B$1306,1,0)</f>
        <v>2101202</v>
      </c>
      <c r="Q225" s="397">
        <v>2101102</v>
      </c>
      <c r="R225" s="397">
        <v>11</v>
      </c>
      <c r="S225" s="397">
        <f>VLOOKUP(Q225,B$4:B$1306,1,0)</f>
        <v>2101102</v>
      </c>
      <c r="T225" s="397">
        <v>2013702</v>
      </c>
      <c r="U225" s="397">
        <v>0</v>
      </c>
      <c r="V225" s="397">
        <f t="shared" si="63"/>
        <v>2013702</v>
      </c>
      <c r="W225" s="407">
        <f t="shared" si="70"/>
        <v>0</v>
      </c>
      <c r="Y225" s="397">
        <f t="shared" si="64"/>
        <v>261</v>
      </c>
    </row>
    <row r="226" ht="18.6" customHeight="1" spans="1:25">
      <c r="A226" s="482" t="s">
        <v>593</v>
      </c>
      <c r="B226" s="480">
        <v>2013703</v>
      </c>
      <c r="C226" s="407">
        <f t="shared" si="65"/>
        <v>0</v>
      </c>
      <c r="D226" s="407">
        <f t="shared" si="66"/>
        <v>0</v>
      </c>
      <c r="E226" s="483" t="str">
        <f t="shared" si="67"/>
        <v/>
      </c>
      <c r="F226" s="473">
        <f t="shared" si="71"/>
        <v>7</v>
      </c>
      <c r="G226" s="471">
        <v>2013703</v>
      </c>
      <c r="H226" s="397" t="s">
        <v>601</v>
      </c>
      <c r="K226" s="490">
        <f t="shared" si="74"/>
        <v>0</v>
      </c>
      <c r="L226" s="407">
        <f t="shared" si="75"/>
        <v>0</v>
      </c>
      <c r="M226" s="411">
        <f t="shared" si="62"/>
        <v>0</v>
      </c>
      <c r="N226" s="489">
        <v>2080109</v>
      </c>
      <c r="O226" s="489">
        <v>3</v>
      </c>
      <c r="P226" s="397">
        <f>VLOOKUP(N226,B$4:B$1306,1,0)</f>
        <v>2080109</v>
      </c>
      <c r="Q226" s="397">
        <v>2101103</v>
      </c>
      <c r="R226" s="397">
        <v>6</v>
      </c>
      <c r="S226" s="397">
        <f>VLOOKUP(Q226,B$4:B$1306,1,0)</f>
        <v>2101103</v>
      </c>
      <c r="T226" s="397">
        <v>2013703</v>
      </c>
      <c r="U226" s="397">
        <v>0</v>
      </c>
      <c r="V226" s="397">
        <f t="shared" si="63"/>
        <v>2013703</v>
      </c>
      <c r="W226" s="407">
        <f t="shared" si="70"/>
        <v>0</v>
      </c>
      <c r="Y226" s="397">
        <f t="shared" si="64"/>
        <v>3</v>
      </c>
    </row>
    <row r="227" ht="18.6" customHeight="1" spans="1:25">
      <c r="A227" s="482" t="s">
        <v>4315</v>
      </c>
      <c r="B227" s="480">
        <v>2013704</v>
      </c>
      <c r="C227" s="407">
        <f t="shared" si="65"/>
        <v>0</v>
      </c>
      <c r="D227" s="407">
        <f t="shared" si="66"/>
        <v>0</v>
      </c>
      <c r="E227" s="483" t="str">
        <f t="shared" si="67"/>
        <v/>
      </c>
      <c r="F227" s="473">
        <f t="shared" si="71"/>
        <v>7</v>
      </c>
      <c r="G227" s="471">
        <v>2013750</v>
      </c>
      <c r="H227" s="397" t="s">
        <v>622</v>
      </c>
      <c r="K227" s="490">
        <f t="shared" si="74"/>
        <v>0</v>
      </c>
      <c r="L227" s="407">
        <f t="shared" si="75"/>
        <v>0</v>
      </c>
      <c r="M227" s="411">
        <f t="shared" si="62"/>
        <v>0</v>
      </c>
      <c r="N227" s="489">
        <v>2101199</v>
      </c>
      <c r="O227" s="489">
        <v>144</v>
      </c>
      <c r="P227" s="397">
        <f>VLOOKUP(N227,B$4:B$1306,1,0)</f>
        <v>2101199</v>
      </c>
      <c r="Q227" s="397">
        <v>2130104</v>
      </c>
      <c r="R227" s="397">
        <v>157</v>
      </c>
      <c r="S227" s="397">
        <f>VLOOKUP(Q227,B$4:B$1306,1,0)</f>
        <v>2130104</v>
      </c>
      <c r="T227" s="397">
        <v>2013704</v>
      </c>
      <c r="U227" s="397">
        <v>0</v>
      </c>
      <c r="V227" s="397">
        <f t="shared" si="63"/>
        <v>2013704</v>
      </c>
      <c r="W227" s="407">
        <f t="shared" si="70"/>
        <v>0</v>
      </c>
      <c r="Y227" s="397">
        <f t="shared" si="64"/>
        <v>144</v>
      </c>
    </row>
    <row r="228" ht="18.6" customHeight="1" spans="1:25">
      <c r="A228" s="482" t="s">
        <v>614</v>
      </c>
      <c r="B228" s="480">
        <v>2013750</v>
      </c>
      <c r="C228" s="407">
        <f t="shared" si="65"/>
        <v>0</v>
      </c>
      <c r="D228" s="407">
        <f t="shared" si="66"/>
        <v>0</v>
      </c>
      <c r="E228" s="483" t="str">
        <f t="shared" si="67"/>
        <v/>
      </c>
      <c r="F228" s="473">
        <f t="shared" si="71"/>
        <v>7</v>
      </c>
      <c r="G228" s="471">
        <v>2013799</v>
      </c>
      <c r="H228" s="397" t="s">
        <v>972</v>
      </c>
      <c r="K228" s="490">
        <f t="shared" si="74"/>
        <v>0</v>
      </c>
      <c r="L228" s="407">
        <f t="shared" si="75"/>
        <v>0</v>
      </c>
      <c r="M228" s="411">
        <f t="shared" si="62"/>
        <v>0</v>
      </c>
      <c r="N228" s="489">
        <v>2081099</v>
      </c>
      <c r="O228" s="489">
        <v>16</v>
      </c>
      <c r="P228" s="397">
        <f>VLOOKUP(N228,B$4:B$1306,1,0)</f>
        <v>2081099</v>
      </c>
      <c r="Q228" s="397">
        <v>2210201</v>
      </c>
      <c r="R228" s="397">
        <v>12</v>
      </c>
      <c r="S228" s="397">
        <f>VLOOKUP(Q228,B$4:B$1306,1,0)</f>
        <v>2210201</v>
      </c>
      <c r="T228" s="397">
        <v>2013750</v>
      </c>
      <c r="U228" s="397">
        <v>0</v>
      </c>
      <c r="V228" s="397">
        <f t="shared" si="63"/>
        <v>2013750</v>
      </c>
      <c r="W228" s="407">
        <f t="shared" si="70"/>
        <v>0</v>
      </c>
      <c r="Y228" s="397">
        <f t="shared" si="64"/>
        <v>16</v>
      </c>
    </row>
    <row r="229" ht="18.6" customHeight="1" spans="1:25">
      <c r="A229" s="482" t="s">
        <v>982</v>
      </c>
      <c r="B229" s="480">
        <v>2013799</v>
      </c>
      <c r="C229" s="407">
        <f t="shared" si="65"/>
        <v>0</v>
      </c>
      <c r="D229" s="407">
        <f t="shared" si="66"/>
        <v>0</v>
      </c>
      <c r="E229" s="483" t="str">
        <f t="shared" si="67"/>
        <v/>
      </c>
      <c r="F229" s="473">
        <f t="shared" si="71"/>
        <v>7</v>
      </c>
      <c r="G229" s="471">
        <v>20138</v>
      </c>
      <c r="H229" s="397" t="s">
        <v>973</v>
      </c>
      <c r="I229" s="397">
        <v>1507</v>
      </c>
      <c r="J229" s="488"/>
      <c r="K229" s="490">
        <f t="shared" si="74"/>
        <v>0</v>
      </c>
      <c r="L229" s="407">
        <f t="shared" si="75"/>
        <v>0</v>
      </c>
      <c r="M229" s="411">
        <f t="shared" si="62"/>
        <v>0</v>
      </c>
      <c r="N229" s="489">
        <v>2080299</v>
      </c>
      <c r="O229" s="489">
        <v>6</v>
      </c>
      <c r="P229" s="397">
        <f>VLOOKUP(N229,B$4:B$1306,1,0)</f>
        <v>2080299</v>
      </c>
      <c r="Q229" s="397">
        <v>2080505</v>
      </c>
      <c r="R229" s="397">
        <v>14</v>
      </c>
      <c r="S229" s="397">
        <f>VLOOKUP(Q229,B$4:B$1306,1,0)</f>
        <v>2080505</v>
      </c>
      <c r="T229" s="397">
        <v>2013799</v>
      </c>
      <c r="U229" s="397">
        <v>0</v>
      </c>
      <c r="V229" s="397">
        <f t="shared" si="63"/>
        <v>2013799</v>
      </c>
      <c r="W229" s="407">
        <f t="shared" si="70"/>
        <v>0</v>
      </c>
      <c r="Y229" s="397">
        <f t="shared" si="64"/>
        <v>6</v>
      </c>
    </row>
    <row r="230" ht="18.6" customHeight="1" spans="1:25">
      <c r="A230" s="482" t="s">
        <v>983</v>
      </c>
      <c r="B230" s="480">
        <v>20138</v>
      </c>
      <c r="C230" s="407">
        <f t="shared" si="65"/>
        <v>1507</v>
      </c>
      <c r="D230" s="407">
        <f t="shared" si="66"/>
        <v>1379</v>
      </c>
      <c r="E230" s="483">
        <f t="shared" si="67"/>
        <v>-0.0849369608493696</v>
      </c>
      <c r="F230" s="473">
        <f t="shared" si="71"/>
        <v>5</v>
      </c>
      <c r="G230" s="471">
        <v>2013801</v>
      </c>
      <c r="H230" s="397" t="s">
        <v>595</v>
      </c>
      <c r="I230" s="397">
        <v>1105</v>
      </c>
      <c r="K230" s="486">
        <f>SUMIFS(K:K,$B:$B,"&gt;"&amp;$B230*100,$B:$B,"&lt;"&amp;$B230*100+100)</f>
        <v>11</v>
      </c>
      <c r="L230" s="411">
        <f>SUMIFS(L:L,$B:$B,"&gt;"&amp;$B230*100,$B:$B,"&lt;"&amp;$B230*100+100)</f>
        <v>1285</v>
      </c>
      <c r="M230" s="411">
        <f t="shared" si="62"/>
        <v>83</v>
      </c>
      <c r="N230" s="489">
        <v>2082002</v>
      </c>
      <c r="O230" s="489">
        <v>7</v>
      </c>
      <c r="P230" s="397">
        <f>VLOOKUP(N230,B$4:B$1306,1,0)</f>
        <v>2082002</v>
      </c>
      <c r="Q230" s="397">
        <v>2080506</v>
      </c>
      <c r="R230" s="397">
        <v>7</v>
      </c>
      <c r="S230" s="397">
        <f>VLOOKUP(Q230,B$4:B$1306,1,0)</f>
        <v>2080506</v>
      </c>
      <c r="T230" s="397">
        <v>20138</v>
      </c>
      <c r="U230" s="397">
        <v>83</v>
      </c>
      <c r="V230" s="397">
        <f t="shared" si="63"/>
        <v>20138</v>
      </c>
      <c r="W230" s="407">
        <f t="shared" si="70"/>
        <v>0</v>
      </c>
      <c r="Y230" s="397">
        <f t="shared" si="64"/>
        <v>7</v>
      </c>
    </row>
    <row r="231" ht="18.6" customHeight="1" spans="1:25">
      <c r="A231" s="482" t="s">
        <v>587</v>
      </c>
      <c r="B231" s="480">
        <v>2013801</v>
      </c>
      <c r="C231" s="407">
        <f t="shared" si="65"/>
        <v>1105</v>
      </c>
      <c r="D231" s="407">
        <f t="shared" si="66"/>
        <v>1136</v>
      </c>
      <c r="E231" s="483">
        <f t="shared" si="67"/>
        <v>0.0280542986425338</v>
      </c>
      <c r="F231" s="473">
        <f t="shared" si="71"/>
        <v>7</v>
      </c>
      <c r="G231" s="471">
        <v>2013802</v>
      </c>
      <c r="H231" s="397" t="s">
        <v>598</v>
      </c>
      <c r="K231" s="490">
        <f t="shared" ref="K231:K244" si="76">SUMIF(N:N,$B231,O:O)</f>
        <v>0</v>
      </c>
      <c r="L231" s="407">
        <f t="shared" ref="L231:L244" si="77">SUMIF(Q:Q,$B231,R:R)</f>
        <v>1136</v>
      </c>
      <c r="M231" s="411">
        <f t="shared" si="62"/>
        <v>0</v>
      </c>
      <c r="N231" s="489">
        <v>2082001</v>
      </c>
      <c r="O231" s="489">
        <v>19</v>
      </c>
      <c r="P231" s="397">
        <f>VLOOKUP(N231,B$4:B$1306,1,0)</f>
        <v>2082001</v>
      </c>
      <c r="Q231" s="397">
        <v>2101101</v>
      </c>
      <c r="R231" s="397">
        <v>0</v>
      </c>
      <c r="S231" s="397">
        <f>VLOOKUP(Q231,B$4:B$1306,1,0)</f>
        <v>2101101</v>
      </c>
      <c r="T231" s="397">
        <v>2013801</v>
      </c>
      <c r="U231" s="397">
        <v>0</v>
      </c>
      <c r="V231" s="397">
        <f t="shared" si="63"/>
        <v>2013801</v>
      </c>
      <c r="W231" s="407">
        <f t="shared" si="70"/>
        <v>0</v>
      </c>
      <c r="Y231" s="397">
        <f t="shared" si="64"/>
        <v>19</v>
      </c>
    </row>
    <row r="232" ht="18.6" customHeight="1" spans="1:25">
      <c r="A232" s="482" t="s">
        <v>590</v>
      </c>
      <c r="B232" s="480">
        <v>2013802</v>
      </c>
      <c r="C232" s="407">
        <f t="shared" si="65"/>
        <v>0</v>
      </c>
      <c r="D232" s="407">
        <f t="shared" si="66"/>
        <v>0</v>
      </c>
      <c r="E232" s="483" t="str">
        <f t="shared" si="67"/>
        <v/>
      </c>
      <c r="F232" s="473">
        <f t="shared" si="71"/>
        <v>7</v>
      </c>
      <c r="G232" s="471">
        <v>2013803</v>
      </c>
      <c r="H232" s="397" t="s">
        <v>601</v>
      </c>
      <c r="K232" s="490">
        <f t="shared" si="76"/>
        <v>0</v>
      </c>
      <c r="L232" s="407">
        <f t="shared" si="77"/>
        <v>0</v>
      </c>
      <c r="M232" s="411">
        <f t="shared" si="62"/>
        <v>0</v>
      </c>
      <c r="N232" s="491">
        <v>2130504</v>
      </c>
      <c r="O232" s="489">
        <v>9</v>
      </c>
      <c r="P232" s="397">
        <f>VLOOKUP(N232,B$4:B$1306,1,0)</f>
        <v>2130504</v>
      </c>
      <c r="Q232" s="397">
        <v>2101102</v>
      </c>
      <c r="R232" s="397">
        <v>9</v>
      </c>
      <c r="S232" s="397">
        <f>VLOOKUP(Q232,B$4:B$1306,1,0)</f>
        <v>2101102</v>
      </c>
      <c r="T232" s="397">
        <v>2013802</v>
      </c>
      <c r="U232" s="397">
        <v>0</v>
      </c>
      <c r="V232" s="397">
        <f t="shared" si="63"/>
        <v>2013802</v>
      </c>
      <c r="W232" s="407">
        <f t="shared" si="70"/>
        <v>0</v>
      </c>
      <c r="Y232" s="397">
        <f t="shared" si="64"/>
        <v>9</v>
      </c>
    </row>
    <row r="233" ht="18.6" customHeight="1" spans="1:25">
      <c r="A233" s="482" t="s">
        <v>593</v>
      </c>
      <c r="B233" s="480">
        <v>2013803</v>
      </c>
      <c r="C233" s="407">
        <f t="shared" si="65"/>
        <v>0</v>
      </c>
      <c r="D233" s="407">
        <f t="shared" si="66"/>
        <v>0</v>
      </c>
      <c r="E233" s="483" t="str">
        <f t="shared" si="67"/>
        <v/>
      </c>
      <c r="F233" s="473">
        <f t="shared" si="71"/>
        <v>7</v>
      </c>
      <c r="G233" s="471">
        <v>2013804</v>
      </c>
      <c r="H233" s="397" t="s">
        <v>977</v>
      </c>
      <c r="I233" s="397">
        <v>20</v>
      </c>
      <c r="K233" s="490">
        <f t="shared" si="76"/>
        <v>0</v>
      </c>
      <c r="L233" s="407">
        <f t="shared" si="77"/>
        <v>0</v>
      </c>
      <c r="M233" s="411">
        <f t="shared" si="62"/>
        <v>0</v>
      </c>
      <c r="N233" s="489">
        <v>2130108</v>
      </c>
      <c r="O233" s="489">
        <v>1000</v>
      </c>
      <c r="P233" s="397">
        <f>VLOOKUP(N233,B$4:B$1306,1,0)</f>
        <v>2130108</v>
      </c>
      <c r="Q233" s="397">
        <v>2101103</v>
      </c>
      <c r="R233" s="397">
        <v>4</v>
      </c>
      <c r="S233" s="397">
        <f>VLOOKUP(Q233,B$4:B$1306,1,0)</f>
        <v>2101103</v>
      </c>
      <c r="T233" s="397">
        <v>2013803</v>
      </c>
      <c r="U233" s="397">
        <v>0</v>
      </c>
      <c r="V233" s="397">
        <f t="shared" si="63"/>
        <v>2013803</v>
      </c>
      <c r="W233" s="407">
        <f t="shared" si="70"/>
        <v>0</v>
      </c>
      <c r="Y233" s="397">
        <f t="shared" si="64"/>
        <v>1000</v>
      </c>
    </row>
    <row r="234" ht="18.6" customHeight="1" spans="1:25">
      <c r="A234" s="482" t="s">
        <v>4316</v>
      </c>
      <c r="B234" s="480">
        <v>2013804</v>
      </c>
      <c r="C234" s="407">
        <f t="shared" si="65"/>
        <v>20</v>
      </c>
      <c r="D234" s="407">
        <f t="shared" si="66"/>
        <v>10</v>
      </c>
      <c r="E234" s="483">
        <f t="shared" si="67"/>
        <v>-0.5</v>
      </c>
      <c r="F234" s="473">
        <f t="shared" si="71"/>
        <v>7</v>
      </c>
      <c r="G234" s="471">
        <v>2013805</v>
      </c>
      <c r="H234" s="397" t="s">
        <v>979</v>
      </c>
      <c r="I234" s="397">
        <v>50</v>
      </c>
      <c r="K234" s="490">
        <f t="shared" si="76"/>
        <v>0</v>
      </c>
      <c r="L234" s="407">
        <f t="shared" si="77"/>
        <v>0</v>
      </c>
      <c r="M234" s="411">
        <f t="shared" si="62"/>
        <v>10</v>
      </c>
      <c r="N234" s="489">
        <v>2010302</v>
      </c>
      <c r="O234" s="489">
        <v>9</v>
      </c>
      <c r="P234" s="397">
        <f>VLOOKUP(N234,B$4:B$1306,1,0)</f>
        <v>2010302</v>
      </c>
      <c r="Q234" s="397">
        <v>2130104</v>
      </c>
      <c r="R234" s="397">
        <v>135</v>
      </c>
      <c r="S234" s="397">
        <f>VLOOKUP(Q234,B$4:B$1306,1,0)</f>
        <v>2130104</v>
      </c>
      <c r="T234" s="397">
        <v>2013804</v>
      </c>
      <c r="U234" s="397">
        <v>10</v>
      </c>
      <c r="V234" s="397">
        <f t="shared" si="63"/>
        <v>2013804</v>
      </c>
      <c r="W234" s="407">
        <f t="shared" si="70"/>
        <v>0</v>
      </c>
      <c r="Y234" s="397">
        <f t="shared" si="64"/>
        <v>9</v>
      </c>
    </row>
    <row r="235" ht="18.6" customHeight="1" spans="1:25">
      <c r="A235" s="482" t="s">
        <v>4317</v>
      </c>
      <c r="B235" s="480">
        <v>2013805</v>
      </c>
      <c r="C235" s="407">
        <f t="shared" si="65"/>
        <v>50</v>
      </c>
      <c r="D235" s="407">
        <f t="shared" si="66"/>
        <v>36</v>
      </c>
      <c r="E235" s="483">
        <f t="shared" si="67"/>
        <v>-0.28</v>
      </c>
      <c r="F235" s="473">
        <f t="shared" si="71"/>
        <v>7</v>
      </c>
      <c r="G235" s="471">
        <v>2013806</v>
      </c>
      <c r="H235" s="397" t="s">
        <v>980</v>
      </c>
      <c r="K235" s="490">
        <f t="shared" si="76"/>
        <v>0</v>
      </c>
      <c r="L235" s="407">
        <f t="shared" si="77"/>
        <v>0</v>
      </c>
      <c r="M235" s="411">
        <f t="shared" si="62"/>
        <v>36</v>
      </c>
      <c r="N235" s="489">
        <v>2019999</v>
      </c>
      <c r="O235" s="489">
        <v>5</v>
      </c>
      <c r="P235" s="397">
        <f>VLOOKUP(N235,B$4:B$1306,1,0)</f>
        <v>2019999</v>
      </c>
      <c r="Q235" s="397">
        <v>2210201</v>
      </c>
      <c r="R235" s="397">
        <v>11</v>
      </c>
      <c r="S235" s="397">
        <f>VLOOKUP(Q235,B$4:B$1306,1,0)</f>
        <v>2210201</v>
      </c>
      <c r="T235" s="397">
        <v>2013805</v>
      </c>
      <c r="U235" s="397">
        <v>36</v>
      </c>
      <c r="V235" s="397">
        <f t="shared" si="63"/>
        <v>2013805</v>
      </c>
      <c r="W235" s="407">
        <f t="shared" si="70"/>
        <v>0</v>
      </c>
      <c r="Y235" s="397">
        <f t="shared" si="64"/>
        <v>5</v>
      </c>
    </row>
    <row r="236" ht="18.6" customHeight="1" spans="1:25">
      <c r="A236" s="482" t="s">
        <v>713</v>
      </c>
      <c r="B236" s="480">
        <v>2013808</v>
      </c>
      <c r="C236" s="407">
        <f t="shared" si="65"/>
        <v>0</v>
      </c>
      <c r="D236" s="407">
        <f t="shared" si="66"/>
        <v>0</v>
      </c>
      <c r="E236" s="483" t="str">
        <f t="shared" si="67"/>
        <v/>
      </c>
      <c r="F236" s="473">
        <f t="shared" si="71"/>
        <v>7</v>
      </c>
      <c r="G236" s="471">
        <v>2013807</v>
      </c>
      <c r="H236" s="397" t="s">
        <v>981</v>
      </c>
      <c r="K236" s="490">
        <f t="shared" si="76"/>
        <v>0</v>
      </c>
      <c r="L236" s="407">
        <f t="shared" si="77"/>
        <v>0</v>
      </c>
      <c r="M236" s="411">
        <f t="shared" si="62"/>
        <v>0</v>
      </c>
      <c r="N236" s="489">
        <v>2130106</v>
      </c>
      <c r="O236" s="489">
        <v>90</v>
      </c>
      <c r="P236" s="397">
        <f>VLOOKUP(N236,B$4:B$1306,1,0)</f>
        <v>2130106</v>
      </c>
      <c r="Q236" s="397">
        <v>2080502</v>
      </c>
      <c r="R236" s="397">
        <v>67</v>
      </c>
      <c r="S236" s="397">
        <f>VLOOKUP(Q236,B$4:B$1306,1,0)</f>
        <v>2080502</v>
      </c>
      <c r="T236" s="397">
        <v>2013808</v>
      </c>
      <c r="U236" s="397">
        <v>0</v>
      </c>
      <c r="V236" s="397">
        <f t="shared" si="63"/>
        <v>2013808</v>
      </c>
      <c r="W236" s="407">
        <f t="shared" si="70"/>
        <v>0</v>
      </c>
      <c r="Y236" s="397">
        <f t="shared" si="64"/>
        <v>90</v>
      </c>
    </row>
    <row r="237" ht="18.6" customHeight="1" spans="1:25">
      <c r="A237" s="482" t="s">
        <v>4318</v>
      </c>
      <c r="B237" s="480">
        <v>2013810</v>
      </c>
      <c r="C237" s="407">
        <f t="shared" si="65"/>
        <v>0</v>
      </c>
      <c r="D237" s="407">
        <f t="shared" si="66"/>
        <v>0</v>
      </c>
      <c r="E237" s="483" t="str">
        <f t="shared" si="67"/>
        <v/>
      </c>
      <c r="F237" s="473">
        <f t="shared" si="71"/>
        <v>7</v>
      </c>
      <c r="G237" s="471">
        <v>2013808</v>
      </c>
      <c r="H237" s="397" t="s">
        <v>718</v>
      </c>
      <c r="K237" s="490">
        <f t="shared" si="76"/>
        <v>0</v>
      </c>
      <c r="L237" s="407">
        <f t="shared" si="77"/>
        <v>0</v>
      </c>
      <c r="M237" s="411">
        <f t="shared" si="62"/>
        <v>0</v>
      </c>
      <c r="N237" s="489">
        <v>2130199</v>
      </c>
      <c r="O237" s="489">
        <v>97</v>
      </c>
      <c r="P237" s="397">
        <f>VLOOKUP(N237,B$4:B$1306,1,0)</f>
        <v>2130199</v>
      </c>
      <c r="Q237" s="397">
        <v>2080505</v>
      </c>
      <c r="R237" s="397">
        <v>33</v>
      </c>
      <c r="S237" s="397">
        <f>VLOOKUP(Q237,B$4:B$1306,1,0)</f>
        <v>2080505</v>
      </c>
      <c r="T237" s="397">
        <v>2013810</v>
      </c>
      <c r="U237" s="397">
        <v>0</v>
      </c>
      <c r="V237" s="397">
        <f t="shared" si="63"/>
        <v>2013810</v>
      </c>
      <c r="W237" s="407">
        <f t="shared" si="70"/>
        <v>0</v>
      </c>
      <c r="Y237" s="397">
        <f t="shared" si="64"/>
        <v>97</v>
      </c>
    </row>
    <row r="238" ht="18.6" customHeight="1" spans="1:25">
      <c r="A238" s="482" t="s">
        <v>1006</v>
      </c>
      <c r="B238" s="480">
        <v>2013812</v>
      </c>
      <c r="C238" s="407">
        <f t="shared" si="65"/>
        <v>0</v>
      </c>
      <c r="D238" s="407">
        <f t="shared" si="66"/>
        <v>0</v>
      </c>
      <c r="E238" s="483" t="str">
        <f t="shared" si="67"/>
        <v/>
      </c>
      <c r="F238" s="473">
        <f t="shared" si="71"/>
        <v>7</v>
      </c>
      <c r="G238" s="471">
        <v>2013809</v>
      </c>
      <c r="H238" s="397" t="s">
        <v>984</v>
      </c>
      <c r="K238" s="490">
        <f t="shared" si="76"/>
        <v>0</v>
      </c>
      <c r="L238" s="407">
        <f t="shared" si="77"/>
        <v>0</v>
      </c>
      <c r="M238" s="411">
        <f t="shared" si="62"/>
        <v>0</v>
      </c>
      <c r="N238" s="489">
        <v>2013299</v>
      </c>
      <c r="O238" s="489">
        <v>68</v>
      </c>
      <c r="P238" s="397">
        <f>VLOOKUP(N238,B$4:B$1306,1,0)</f>
        <v>2013299</v>
      </c>
      <c r="Q238" s="397">
        <v>2080506</v>
      </c>
      <c r="R238" s="397">
        <v>17</v>
      </c>
      <c r="S238" s="397">
        <f>VLOOKUP(Q238,B$4:B$1306,1,0)</f>
        <v>2080506</v>
      </c>
      <c r="T238" s="397">
        <v>2013812</v>
      </c>
      <c r="U238" s="397">
        <v>0</v>
      </c>
      <c r="V238" s="397">
        <f t="shared" si="63"/>
        <v>2013812</v>
      </c>
      <c r="W238" s="407">
        <f t="shared" si="70"/>
        <v>0</v>
      </c>
      <c r="Y238" s="397">
        <f t="shared" si="64"/>
        <v>68</v>
      </c>
    </row>
    <row r="239" ht="18.6" customHeight="1" spans="1:25">
      <c r="A239" s="482" t="s">
        <v>1008</v>
      </c>
      <c r="B239" s="480">
        <v>2013813</v>
      </c>
      <c r="C239" s="407">
        <f t="shared" si="65"/>
        <v>0</v>
      </c>
      <c r="D239" s="407">
        <f t="shared" si="66"/>
        <v>0</v>
      </c>
      <c r="E239" s="483" t="str">
        <f t="shared" si="67"/>
        <v/>
      </c>
      <c r="F239" s="473">
        <f t="shared" si="71"/>
        <v>7</v>
      </c>
      <c r="G239" s="471">
        <v>2013810</v>
      </c>
      <c r="H239" s="397" t="s">
        <v>986</v>
      </c>
      <c r="K239" s="490">
        <f t="shared" si="76"/>
        <v>0</v>
      </c>
      <c r="L239" s="407">
        <f t="shared" si="77"/>
        <v>0</v>
      </c>
      <c r="M239" s="411">
        <f t="shared" si="62"/>
        <v>0</v>
      </c>
      <c r="N239" s="489">
        <v>2130305</v>
      </c>
      <c r="O239" s="489">
        <v>1279</v>
      </c>
      <c r="P239" s="397">
        <f>VLOOKUP(N239,B$4:B$1306,1,0)</f>
        <v>2130305</v>
      </c>
      <c r="Q239" s="397">
        <v>2101101</v>
      </c>
      <c r="R239" s="397">
        <v>0</v>
      </c>
      <c r="S239" s="397">
        <f>VLOOKUP(Q239,B$4:B$1306,1,0)</f>
        <v>2101101</v>
      </c>
      <c r="T239" s="397">
        <v>2013813</v>
      </c>
      <c r="U239" s="397">
        <v>0</v>
      </c>
      <c r="V239" s="397">
        <f t="shared" si="63"/>
        <v>2013813</v>
      </c>
      <c r="W239" s="407">
        <f t="shared" si="70"/>
        <v>0</v>
      </c>
      <c r="Y239" s="397">
        <f t="shared" si="64"/>
        <v>1279</v>
      </c>
    </row>
    <row r="240" ht="18.6" customHeight="1" spans="1:25">
      <c r="A240" s="482" t="s">
        <v>1010</v>
      </c>
      <c r="B240" s="480">
        <v>2013814</v>
      </c>
      <c r="C240" s="407">
        <f t="shared" si="65"/>
        <v>0</v>
      </c>
      <c r="D240" s="407">
        <f t="shared" si="66"/>
        <v>0</v>
      </c>
      <c r="E240" s="483" t="str">
        <f t="shared" si="67"/>
        <v/>
      </c>
      <c r="F240" s="473">
        <f t="shared" si="71"/>
        <v>7</v>
      </c>
      <c r="G240" s="471">
        <v>2013811</v>
      </c>
      <c r="H240" s="397" t="s">
        <v>988</v>
      </c>
      <c r="K240" s="490">
        <f t="shared" si="76"/>
        <v>0</v>
      </c>
      <c r="L240" s="407">
        <f t="shared" si="77"/>
        <v>0</v>
      </c>
      <c r="M240" s="411">
        <f t="shared" si="62"/>
        <v>0</v>
      </c>
      <c r="N240" s="489">
        <v>2130305</v>
      </c>
      <c r="O240" s="489">
        <v>14</v>
      </c>
      <c r="P240" s="397">
        <f>VLOOKUP(N240,B$4:B$1306,1,0)</f>
        <v>2130305</v>
      </c>
      <c r="Q240" s="397">
        <v>2101102</v>
      </c>
      <c r="R240" s="397">
        <v>22</v>
      </c>
      <c r="S240" s="397">
        <f>VLOOKUP(Q240,B$4:B$1306,1,0)</f>
        <v>2101102</v>
      </c>
      <c r="T240" s="397">
        <v>2013814</v>
      </c>
      <c r="U240" s="397">
        <v>0</v>
      </c>
      <c r="V240" s="397">
        <f t="shared" si="63"/>
        <v>2013814</v>
      </c>
      <c r="W240" s="407">
        <f t="shared" si="70"/>
        <v>0</v>
      </c>
      <c r="Y240" s="397">
        <f t="shared" si="64"/>
        <v>14</v>
      </c>
    </row>
    <row r="241" ht="18.6" customHeight="1" spans="1:25">
      <c r="A241" s="482" t="s">
        <v>4319</v>
      </c>
      <c r="B241" s="480">
        <v>2013815</v>
      </c>
      <c r="C241" s="407">
        <f t="shared" si="65"/>
        <v>0</v>
      </c>
      <c r="D241" s="407">
        <f t="shared" si="66"/>
        <v>5</v>
      </c>
      <c r="E241" s="483" t="str">
        <f t="shared" si="67"/>
        <v/>
      </c>
      <c r="F241" s="473">
        <f t="shared" si="71"/>
        <v>7</v>
      </c>
      <c r="G241" s="471">
        <v>2013812</v>
      </c>
      <c r="H241" s="397" t="s">
        <v>989</v>
      </c>
      <c r="K241" s="490">
        <f t="shared" si="76"/>
        <v>5</v>
      </c>
      <c r="L241" s="407">
        <f t="shared" si="77"/>
        <v>0</v>
      </c>
      <c r="M241" s="411">
        <f t="shared" si="62"/>
        <v>0</v>
      </c>
      <c r="N241" s="489">
        <v>2130314</v>
      </c>
      <c r="O241" s="489">
        <v>30</v>
      </c>
      <c r="P241" s="397">
        <f>VLOOKUP(N241,B$4:B$1306,1,0)</f>
        <v>2130314</v>
      </c>
      <c r="Q241" s="397">
        <v>2101103</v>
      </c>
      <c r="R241" s="397">
        <v>17</v>
      </c>
      <c r="S241" s="397">
        <f>VLOOKUP(Q241,B$4:B$1306,1,0)</f>
        <v>2101103</v>
      </c>
      <c r="T241" s="397">
        <v>2013815</v>
      </c>
      <c r="U241" s="397">
        <v>0</v>
      </c>
      <c r="V241" s="397">
        <f t="shared" si="63"/>
        <v>2013815</v>
      </c>
      <c r="W241" s="407">
        <f t="shared" si="70"/>
        <v>0</v>
      </c>
      <c r="Y241" s="397">
        <f t="shared" si="64"/>
        <v>30</v>
      </c>
    </row>
    <row r="242" ht="18.6" customHeight="1" spans="1:25">
      <c r="A242" s="482" t="s">
        <v>4320</v>
      </c>
      <c r="B242" s="480">
        <v>2013816</v>
      </c>
      <c r="C242" s="407">
        <f t="shared" si="65"/>
        <v>0</v>
      </c>
      <c r="D242" s="407">
        <f t="shared" si="66"/>
        <v>6</v>
      </c>
      <c r="E242" s="483" t="str">
        <f t="shared" si="67"/>
        <v/>
      </c>
      <c r="F242" s="473">
        <f t="shared" si="71"/>
        <v>7</v>
      </c>
      <c r="G242" s="471">
        <v>2013813</v>
      </c>
      <c r="H242" s="397" t="s">
        <v>991</v>
      </c>
      <c r="K242" s="490">
        <f t="shared" si="76"/>
        <v>6</v>
      </c>
      <c r="L242" s="407">
        <f t="shared" si="77"/>
        <v>0</v>
      </c>
      <c r="M242" s="411">
        <f t="shared" si="62"/>
        <v>0</v>
      </c>
      <c r="N242" s="489">
        <v>2130315</v>
      </c>
      <c r="O242" s="489">
        <v>20</v>
      </c>
      <c r="P242" s="397">
        <f>VLOOKUP(N242,B$4:B$1306,1,0)</f>
        <v>2130315</v>
      </c>
      <c r="Q242" s="397">
        <v>2130104</v>
      </c>
      <c r="R242" s="397">
        <v>303</v>
      </c>
      <c r="S242" s="397">
        <f>VLOOKUP(Q242,B$4:B$1306,1,0)</f>
        <v>2130104</v>
      </c>
      <c r="T242" s="397">
        <v>2013816</v>
      </c>
      <c r="U242" s="397">
        <v>0</v>
      </c>
      <c r="V242" s="397">
        <f t="shared" si="63"/>
        <v>2013816</v>
      </c>
      <c r="W242" s="407">
        <f t="shared" si="70"/>
        <v>0</v>
      </c>
      <c r="Y242" s="397">
        <f t="shared" si="64"/>
        <v>20</v>
      </c>
    </row>
    <row r="243" ht="18.6" customHeight="1" spans="1:25">
      <c r="A243" s="482" t="s">
        <v>614</v>
      </c>
      <c r="B243" s="480">
        <v>2013850</v>
      </c>
      <c r="C243" s="407">
        <f t="shared" si="65"/>
        <v>137</v>
      </c>
      <c r="D243" s="407">
        <f t="shared" si="66"/>
        <v>149</v>
      </c>
      <c r="E243" s="483">
        <f t="shared" si="67"/>
        <v>0.0875912408759123</v>
      </c>
      <c r="F243" s="473">
        <f t="shared" si="71"/>
        <v>7</v>
      </c>
      <c r="G243" s="471">
        <v>2013814</v>
      </c>
      <c r="H243" s="397" t="s">
        <v>993</v>
      </c>
      <c r="K243" s="490">
        <f t="shared" si="76"/>
        <v>0</v>
      </c>
      <c r="L243" s="407">
        <f t="shared" si="77"/>
        <v>149</v>
      </c>
      <c r="M243" s="411">
        <f t="shared" si="62"/>
        <v>0</v>
      </c>
      <c r="N243" s="489">
        <v>2130399</v>
      </c>
      <c r="O243" s="489">
        <v>10</v>
      </c>
      <c r="P243" s="397">
        <f>VLOOKUP(N243,B$4:B$1306,1,0)</f>
        <v>2130399</v>
      </c>
      <c r="Q243" s="397">
        <v>2210201</v>
      </c>
      <c r="R243" s="397">
        <v>25</v>
      </c>
      <c r="S243" s="397">
        <f>VLOOKUP(Q243,B$4:B$1306,1,0)</f>
        <v>2210201</v>
      </c>
      <c r="T243" s="397">
        <v>2013850</v>
      </c>
      <c r="U243" s="397">
        <v>0</v>
      </c>
      <c r="V243" s="397">
        <f t="shared" si="63"/>
        <v>2013850</v>
      </c>
      <c r="W243" s="407">
        <f t="shared" si="70"/>
        <v>0</v>
      </c>
      <c r="Y243" s="397">
        <f t="shared" si="64"/>
        <v>10</v>
      </c>
    </row>
    <row r="244" ht="18.6" customHeight="1" spans="1:25">
      <c r="A244" s="482" t="s">
        <v>1013</v>
      </c>
      <c r="B244" s="480">
        <v>2013899</v>
      </c>
      <c r="C244" s="407">
        <f t="shared" si="65"/>
        <v>195</v>
      </c>
      <c r="D244" s="407">
        <f t="shared" si="66"/>
        <v>37</v>
      </c>
      <c r="E244" s="483">
        <f t="shared" si="67"/>
        <v>-0.81025641025641</v>
      </c>
      <c r="F244" s="473">
        <f t="shared" si="71"/>
        <v>7</v>
      </c>
      <c r="G244" s="471">
        <v>2013850</v>
      </c>
      <c r="H244" s="397" t="s">
        <v>622</v>
      </c>
      <c r="I244" s="397">
        <v>137</v>
      </c>
      <c r="J244" s="488"/>
      <c r="K244" s="490">
        <f t="shared" si="76"/>
        <v>0</v>
      </c>
      <c r="L244" s="407">
        <f t="shared" si="77"/>
        <v>0</v>
      </c>
      <c r="M244" s="411">
        <f t="shared" si="62"/>
        <v>37</v>
      </c>
      <c r="N244" s="491">
        <v>2130211</v>
      </c>
      <c r="O244" s="489">
        <v>152</v>
      </c>
      <c r="P244" s="397">
        <f>VLOOKUP(N244,B$4:B$1306,1,0)</f>
        <v>2130211</v>
      </c>
      <c r="Q244" s="397">
        <v>2080505</v>
      </c>
      <c r="R244" s="397">
        <v>12</v>
      </c>
      <c r="S244" s="397">
        <f>VLOOKUP(Q244,B$4:B$1306,1,0)</f>
        <v>2080505</v>
      </c>
      <c r="T244" s="397">
        <v>2013899</v>
      </c>
      <c r="U244" s="397">
        <v>37</v>
      </c>
      <c r="V244" s="397">
        <f t="shared" si="63"/>
        <v>2013899</v>
      </c>
      <c r="W244" s="407">
        <f t="shared" si="70"/>
        <v>0</v>
      </c>
      <c r="Y244" s="397">
        <f t="shared" si="64"/>
        <v>152</v>
      </c>
    </row>
    <row r="245" ht="18.6" customHeight="1" spans="1:25">
      <c r="A245" s="482" t="s">
        <v>1015</v>
      </c>
      <c r="B245" s="480">
        <v>20199</v>
      </c>
      <c r="C245" s="407">
        <f t="shared" si="65"/>
        <v>399</v>
      </c>
      <c r="D245" s="407">
        <f t="shared" si="66"/>
        <v>5</v>
      </c>
      <c r="E245" s="483">
        <f t="shared" si="67"/>
        <v>-0.987468671679198</v>
      </c>
      <c r="F245" s="473">
        <f t="shared" si="71"/>
        <v>5</v>
      </c>
      <c r="G245" s="471">
        <v>2013899</v>
      </c>
      <c r="H245" s="397" t="s">
        <v>997</v>
      </c>
      <c r="I245" s="397">
        <v>195</v>
      </c>
      <c r="K245" s="486">
        <f>SUMIFS(K:K,$B:$B,"&gt;"&amp;$B245*100,$B:$B,"&lt;"&amp;$B245*100+100)</f>
        <v>5</v>
      </c>
      <c r="L245" s="411">
        <f>SUMIFS(L:L,$B:$B,"&gt;"&amp;$B245*100,$B:$B,"&lt;"&amp;$B245*100+100)</f>
        <v>0</v>
      </c>
      <c r="M245" s="411">
        <f t="shared" si="62"/>
        <v>0</v>
      </c>
      <c r="N245" s="491">
        <v>2081004</v>
      </c>
      <c r="O245" s="489">
        <v>100</v>
      </c>
      <c r="P245" s="397">
        <f>VLOOKUP(N245,B$4:B$1306,1,0)</f>
        <v>2081004</v>
      </c>
      <c r="Q245" s="397">
        <v>2080506</v>
      </c>
      <c r="R245" s="397">
        <v>6</v>
      </c>
      <c r="S245" s="397">
        <f>VLOOKUP(Q245,B$4:B$1306,1,0)</f>
        <v>2080506</v>
      </c>
      <c r="T245" s="397">
        <v>20199</v>
      </c>
      <c r="U245" s="397">
        <v>0</v>
      </c>
      <c r="V245" s="397">
        <f t="shared" si="63"/>
        <v>20199</v>
      </c>
      <c r="W245" s="407">
        <f t="shared" si="70"/>
        <v>0</v>
      </c>
      <c r="Y245" s="397">
        <f t="shared" si="64"/>
        <v>100</v>
      </c>
    </row>
    <row r="246" ht="18.6" customHeight="1" spans="1:25">
      <c r="A246" s="482" t="s">
        <v>1016</v>
      </c>
      <c r="B246" s="480">
        <v>2019901</v>
      </c>
      <c r="C246" s="407">
        <f t="shared" si="65"/>
        <v>0</v>
      </c>
      <c r="D246" s="407">
        <f t="shared" si="66"/>
        <v>0</v>
      </c>
      <c r="E246" s="483" t="str">
        <f t="shared" si="67"/>
        <v/>
      </c>
      <c r="F246" s="473">
        <f t="shared" si="71"/>
        <v>7</v>
      </c>
      <c r="G246" s="471">
        <v>20199</v>
      </c>
      <c r="H246" s="397" t="s">
        <v>999</v>
      </c>
      <c r="I246" s="397">
        <v>399</v>
      </c>
      <c r="K246" s="490">
        <f>SUMIF(N:N,$B246,O:O)</f>
        <v>0</v>
      </c>
      <c r="L246" s="407">
        <f>SUMIF(Q:Q,$B246,R:R)</f>
        <v>0</v>
      </c>
      <c r="M246" s="411">
        <f t="shared" si="62"/>
        <v>0</v>
      </c>
      <c r="N246" s="489">
        <v>2082601</v>
      </c>
      <c r="O246" s="489">
        <v>45</v>
      </c>
      <c r="P246" s="397">
        <f>VLOOKUP(N246,B$4:B$1306,1,0)</f>
        <v>2082601</v>
      </c>
      <c r="Q246" s="397">
        <v>2101101</v>
      </c>
      <c r="R246" s="397">
        <v>0</v>
      </c>
      <c r="S246" s="397">
        <f>VLOOKUP(Q246,B$4:B$1306,1,0)</f>
        <v>2101101</v>
      </c>
      <c r="T246" s="397">
        <v>2019901</v>
      </c>
      <c r="U246" s="397">
        <v>0</v>
      </c>
      <c r="V246" s="397">
        <f t="shared" si="63"/>
        <v>2019901</v>
      </c>
      <c r="W246" s="407">
        <f t="shared" si="70"/>
        <v>0</v>
      </c>
      <c r="Y246" s="397">
        <f t="shared" si="64"/>
        <v>45</v>
      </c>
    </row>
    <row r="247" ht="18.6" customHeight="1" spans="1:25">
      <c r="A247" s="482" t="s">
        <v>1019</v>
      </c>
      <c r="B247" s="480">
        <v>2019999</v>
      </c>
      <c r="C247" s="407">
        <f t="shared" si="65"/>
        <v>399</v>
      </c>
      <c r="D247" s="407">
        <f t="shared" si="66"/>
        <v>5</v>
      </c>
      <c r="E247" s="483">
        <f t="shared" si="67"/>
        <v>-0.987468671679198</v>
      </c>
      <c r="F247" s="473">
        <f t="shared" si="71"/>
        <v>7</v>
      </c>
      <c r="G247" s="471">
        <v>2019901</v>
      </c>
      <c r="H247" s="397" t="s">
        <v>1001</v>
      </c>
      <c r="J247" s="488"/>
      <c r="K247" s="490">
        <f>SUMIF(N:N,$B247,O:O)</f>
        <v>5</v>
      </c>
      <c r="L247" s="407">
        <f>SUMIF(Q:Q,$B247,R:R)</f>
        <v>0</v>
      </c>
      <c r="M247" s="411">
        <f t="shared" si="62"/>
        <v>0</v>
      </c>
      <c r="N247" s="489">
        <v>2080599</v>
      </c>
      <c r="O247" s="489">
        <v>22</v>
      </c>
      <c r="P247" s="397">
        <f>VLOOKUP(N247,B$4:B$1306,1,0)</f>
        <v>2080599</v>
      </c>
      <c r="Q247" s="397">
        <v>2101102</v>
      </c>
      <c r="R247" s="397">
        <v>8</v>
      </c>
      <c r="S247" s="397">
        <f>VLOOKUP(Q247,B$4:B$1306,1,0)</f>
        <v>2101102</v>
      </c>
      <c r="T247" s="397">
        <v>2019999</v>
      </c>
      <c r="U247" s="397">
        <v>0</v>
      </c>
      <c r="V247" s="397">
        <f t="shared" si="63"/>
        <v>2019999</v>
      </c>
      <c r="W247" s="407">
        <f t="shared" si="70"/>
        <v>0</v>
      </c>
      <c r="Y247" s="397">
        <f t="shared" si="64"/>
        <v>22</v>
      </c>
    </row>
    <row r="248" ht="18.6" customHeight="1" spans="1:25">
      <c r="A248" s="479" t="s">
        <v>1021</v>
      </c>
      <c r="B248" s="480">
        <v>202</v>
      </c>
      <c r="C248" s="411">
        <f t="shared" si="65"/>
        <v>0</v>
      </c>
      <c r="D248" s="411">
        <f t="shared" si="66"/>
        <v>0</v>
      </c>
      <c r="E248" s="481" t="str">
        <f t="shared" si="67"/>
        <v/>
      </c>
      <c r="F248" s="473">
        <f t="shared" si="71"/>
        <v>3</v>
      </c>
      <c r="G248" s="471">
        <v>2019999</v>
      </c>
      <c r="H248" s="397" t="s">
        <v>1003</v>
      </c>
      <c r="I248" s="397">
        <v>399</v>
      </c>
      <c r="J248" s="488"/>
      <c r="K248" s="486">
        <f t="shared" ref="K248:L252" si="78">SUMIFS(K:K,$B:$B,"&gt;"&amp;$B248*100,$B:$B,"&lt;"&amp;$B248*100+100)</f>
        <v>0</v>
      </c>
      <c r="L248" s="411">
        <f t="shared" si="78"/>
        <v>0</v>
      </c>
      <c r="M248" s="411">
        <f t="shared" si="62"/>
        <v>0</v>
      </c>
      <c r="N248" s="491">
        <v>2012902</v>
      </c>
      <c r="O248" s="489">
        <v>6</v>
      </c>
      <c r="P248" s="397">
        <f>VLOOKUP(N248,B$4:B$1306,1,0)</f>
        <v>2012902</v>
      </c>
      <c r="Q248" s="397">
        <v>2101103</v>
      </c>
      <c r="R248" s="397">
        <v>4</v>
      </c>
      <c r="S248" s="397">
        <f>VLOOKUP(Q248,B$4:B$1306,1,0)</f>
        <v>2101103</v>
      </c>
      <c r="T248" s="397">
        <v>202</v>
      </c>
      <c r="U248" s="397">
        <v>0</v>
      </c>
      <c r="V248" s="397">
        <f t="shared" si="63"/>
        <v>202</v>
      </c>
      <c r="W248" s="407">
        <f t="shared" si="70"/>
        <v>0</v>
      </c>
      <c r="Y248" s="397">
        <f t="shared" si="64"/>
        <v>6</v>
      </c>
    </row>
    <row r="249" ht="18.6" customHeight="1" spans="1:25">
      <c r="A249" s="482" t="s">
        <v>1023</v>
      </c>
      <c r="B249" s="480">
        <v>20205</v>
      </c>
      <c r="C249" s="407">
        <f t="shared" si="65"/>
        <v>0</v>
      </c>
      <c r="D249" s="407">
        <f t="shared" si="66"/>
        <v>0</v>
      </c>
      <c r="E249" s="483" t="str">
        <f t="shared" si="67"/>
        <v/>
      </c>
      <c r="F249" s="473">
        <f t="shared" si="71"/>
        <v>5</v>
      </c>
      <c r="G249" s="471">
        <v>202</v>
      </c>
      <c r="H249" s="397" t="s">
        <v>1005</v>
      </c>
      <c r="J249" s="488"/>
      <c r="K249" s="486">
        <f t="shared" si="78"/>
        <v>0</v>
      </c>
      <c r="L249" s="411">
        <f t="shared" si="78"/>
        <v>0</v>
      </c>
      <c r="M249" s="411">
        <f t="shared" si="62"/>
        <v>0</v>
      </c>
      <c r="N249" s="489">
        <v>2010108</v>
      </c>
      <c r="O249" s="489">
        <v>2</v>
      </c>
      <c r="P249" s="397">
        <f>VLOOKUP(N249,B$4:B$1306,1,0)</f>
        <v>2010108</v>
      </c>
      <c r="Q249" s="397">
        <v>2130104</v>
      </c>
      <c r="R249" s="397">
        <v>110</v>
      </c>
      <c r="S249" s="397">
        <f>VLOOKUP(Q249,B$4:B$1306,1,0)</f>
        <v>2130104</v>
      </c>
      <c r="T249" s="397">
        <v>20205</v>
      </c>
      <c r="U249" s="397">
        <v>0</v>
      </c>
      <c r="V249" s="397">
        <f t="shared" si="63"/>
        <v>20205</v>
      </c>
      <c r="W249" s="407">
        <f t="shared" si="70"/>
        <v>0</v>
      </c>
      <c r="Y249" s="397">
        <f t="shared" si="64"/>
        <v>2</v>
      </c>
    </row>
    <row r="250" ht="18.6" customHeight="1" spans="1:25">
      <c r="A250" s="482" t="s">
        <v>1025</v>
      </c>
      <c r="B250" s="480">
        <v>20299</v>
      </c>
      <c r="C250" s="407">
        <f t="shared" si="65"/>
        <v>0</v>
      </c>
      <c r="D250" s="407">
        <f t="shared" si="66"/>
        <v>0</v>
      </c>
      <c r="E250" s="483" t="str">
        <f t="shared" si="67"/>
        <v/>
      </c>
      <c r="F250" s="473">
        <f t="shared" si="71"/>
        <v>5</v>
      </c>
      <c r="G250" s="471">
        <v>20201</v>
      </c>
      <c r="H250" s="397" t="s">
        <v>1007</v>
      </c>
      <c r="J250" s="488"/>
      <c r="K250" s="486">
        <f t="shared" si="78"/>
        <v>0</v>
      </c>
      <c r="L250" s="411">
        <f t="shared" si="78"/>
        <v>0</v>
      </c>
      <c r="M250" s="411">
        <f t="shared" si="62"/>
        <v>0</v>
      </c>
      <c r="N250" s="489">
        <v>2080201</v>
      </c>
      <c r="O250" s="489">
        <v>5</v>
      </c>
      <c r="P250" s="397">
        <f>VLOOKUP(N250,B$4:B$1306,1,0)</f>
        <v>2080201</v>
      </c>
      <c r="Q250" s="397">
        <v>2210201</v>
      </c>
      <c r="R250" s="397">
        <v>9</v>
      </c>
      <c r="S250" s="397">
        <f>VLOOKUP(Q250,B$4:B$1306,1,0)</f>
        <v>2210201</v>
      </c>
      <c r="T250" s="397">
        <v>20299</v>
      </c>
      <c r="U250" s="397">
        <v>0</v>
      </c>
      <c r="V250" s="397">
        <f t="shared" si="63"/>
        <v>20299</v>
      </c>
      <c r="W250" s="407">
        <f t="shared" si="70"/>
        <v>0</v>
      </c>
      <c r="Y250" s="397">
        <f t="shared" si="64"/>
        <v>5</v>
      </c>
    </row>
    <row r="251" ht="18.6" customHeight="1" spans="1:25">
      <c r="A251" s="479" t="s">
        <v>1027</v>
      </c>
      <c r="B251" s="480">
        <v>203</v>
      </c>
      <c r="C251" s="411">
        <f t="shared" si="65"/>
        <v>383</v>
      </c>
      <c r="D251" s="411">
        <f t="shared" si="66"/>
        <v>548</v>
      </c>
      <c r="E251" s="481">
        <f t="shared" si="67"/>
        <v>0.430809399477807</v>
      </c>
      <c r="F251" s="473">
        <f t="shared" si="71"/>
        <v>3</v>
      </c>
      <c r="G251" s="471">
        <v>2020101</v>
      </c>
      <c r="H251" s="397" t="s">
        <v>595</v>
      </c>
      <c r="J251" s="488"/>
      <c r="K251" s="486">
        <f t="shared" si="78"/>
        <v>98</v>
      </c>
      <c r="L251" s="411">
        <f t="shared" si="78"/>
        <v>0</v>
      </c>
      <c r="M251" s="411">
        <f t="shared" si="62"/>
        <v>450</v>
      </c>
      <c r="N251" s="489">
        <v>2011102</v>
      </c>
      <c r="O251" s="489">
        <v>1</v>
      </c>
      <c r="P251" s="397">
        <f>VLOOKUP(N251,B$4:B$1306,1,0)</f>
        <v>2011102</v>
      </c>
      <c r="Q251" s="397">
        <v>2080502</v>
      </c>
      <c r="R251" s="397">
        <v>23</v>
      </c>
      <c r="S251" s="397">
        <f>VLOOKUP(Q251,B$4:B$1306,1,0)</f>
        <v>2080502</v>
      </c>
      <c r="T251" s="397">
        <v>203</v>
      </c>
      <c r="U251" s="397">
        <v>450</v>
      </c>
      <c r="V251" s="397">
        <f t="shared" si="63"/>
        <v>203</v>
      </c>
      <c r="W251" s="407">
        <f t="shared" si="70"/>
        <v>0</v>
      </c>
      <c r="Y251" s="397">
        <f t="shared" si="64"/>
        <v>1</v>
      </c>
    </row>
    <row r="252" ht="18.6" customHeight="1" spans="1:25">
      <c r="A252" s="482" t="s">
        <v>1029</v>
      </c>
      <c r="B252" s="480">
        <v>20306</v>
      </c>
      <c r="C252" s="407">
        <f t="shared" si="65"/>
        <v>373</v>
      </c>
      <c r="D252" s="407">
        <f t="shared" si="66"/>
        <v>496</v>
      </c>
      <c r="E252" s="483">
        <f t="shared" si="67"/>
        <v>0.329758713136729</v>
      </c>
      <c r="F252" s="473">
        <f t="shared" si="71"/>
        <v>5</v>
      </c>
      <c r="G252" s="471">
        <v>2020102</v>
      </c>
      <c r="H252" s="397" t="s">
        <v>598</v>
      </c>
      <c r="K252" s="486">
        <f t="shared" si="78"/>
        <v>58</v>
      </c>
      <c r="L252" s="411">
        <f t="shared" si="78"/>
        <v>0</v>
      </c>
      <c r="M252" s="411">
        <f t="shared" si="62"/>
        <v>438</v>
      </c>
      <c r="N252" s="489">
        <v>2120303</v>
      </c>
      <c r="O252" s="489">
        <v>201</v>
      </c>
      <c r="P252" s="397">
        <f>VLOOKUP(N252,B$4:B$1306,1,0)</f>
        <v>2120303</v>
      </c>
      <c r="Q252" s="397">
        <v>2080505</v>
      </c>
      <c r="R252" s="397">
        <v>30</v>
      </c>
      <c r="S252" s="397">
        <f>VLOOKUP(Q252,B$4:B$1306,1,0)</f>
        <v>2080505</v>
      </c>
      <c r="T252" s="397">
        <v>20306</v>
      </c>
      <c r="U252" s="397">
        <v>438</v>
      </c>
      <c r="V252" s="397">
        <f t="shared" si="63"/>
        <v>20306</v>
      </c>
      <c r="W252" s="407">
        <f t="shared" si="70"/>
        <v>0</v>
      </c>
      <c r="Y252" s="397">
        <f t="shared" si="64"/>
        <v>201</v>
      </c>
    </row>
    <row r="253" ht="18.6" customHeight="1" spans="1:25">
      <c r="A253" s="482" t="s">
        <v>1032</v>
      </c>
      <c r="B253" s="480">
        <v>2030601</v>
      </c>
      <c r="C253" s="407">
        <f t="shared" si="65"/>
        <v>8</v>
      </c>
      <c r="D253" s="407">
        <f t="shared" si="66"/>
        <v>39</v>
      </c>
      <c r="E253" s="483">
        <f t="shared" si="67"/>
        <v>3.875</v>
      </c>
      <c r="F253" s="473">
        <f t="shared" si="71"/>
        <v>7</v>
      </c>
      <c r="G253" s="471">
        <v>2020103</v>
      </c>
      <c r="H253" s="397" t="s">
        <v>601</v>
      </c>
      <c r="K253" s="490">
        <f t="shared" ref="K253:K261" si="79">SUMIF(N:N,$B253,O:O)</f>
        <v>30</v>
      </c>
      <c r="L253" s="407">
        <f t="shared" ref="L253:L261" si="80">SUMIF(Q:Q,$B253,R:R)</f>
        <v>0</v>
      </c>
      <c r="M253" s="411">
        <f t="shared" si="62"/>
        <v>9</v>
      </c>
      <c r="N253" s="491">
        <v>2010499</v>
      </c>
      <c r="O253" s="489">
        <v>14</v>
      </c>
      <c r="P253" s="397">
        <f>VLOOKUP(N253,B$4:B$1306,1,0)</f>
        <v>2010499</v>
      </c>
      <c r="Q253" s="397">
        <v>2080506</v>
      </c>
      <c r="R253" s="397">
        <v>15</v>
      </c>
      <c r="S253" s="397">
        <f>VLOOKUP(Q253,B$4:B$1306,1,0)</f>
        <v>2080506</v>
      </c>
      <c r="T253" s="397">
        <v>2030601</v>
      </c>
      <c r="U253" s="397">
        <v>9</v>
      </c>
      <c r="V253" s="397">
        <f t="shared" si="63"/>
        <v>2030601</v>
      </c>
      <c r="W253" s="407">
        <f t="shared" si="70"/>
        <v>0</v>
      </c>
      <c r="Y253" s="397">
        <f t="shared" si="64"/>
        <v>14</v>
      </c>
    </row>
    <row r="254" ht="18.6" customHeight="1" spans="1:25">
      <c r="A254" s="482" t="s">
        <v>1035</v>
      </c>
      <c r="B254" s="480">
        <v>2030602</v>
      </c>
      <c r="C254" s="407">
        <f t="shared" si="65"/>
        <v>0</v>
      </c>
      <c r="D254" s="407">
        <f t="shared" si="66"/>
        <v>0</v>
      </c>
      <c r="E254" s="483" t="str">
        <f t="shared" si="67"/>
        <v/>
      </c>
      <c r="F254" s="473">
        <f t="shared" si="71"/>
        <v>7</v>
      </c>
      <c r="G254" s="471">
        <v>2020104</v>
      </c>
      <c r="H254" s="397" t="s">
        <v>921</v>
      </c>
      <c r="K254" s="490">
        <f t="shared" si="79"/>
        <v>0</v>
      </c>
      <c r="L254" s="407">
        <f t="shared" si="80"/>
        <v>0</v>
      </c>
      <c r="M254" s="411">
        <f t="shared" si="62"/>
        <v>0</v>
      </c>
      <c r="N254" s="489">
        <v>2220105</v>
      </c>
      <c r="O254" s="489">
        <v>6</v>
      </c>
      <c r="P254" s="397">
        <f>VLOOKUP(N254,B$4:B$1306,1,0)</f>
        <v>2220105</v>
      </c>
      <c r="Q254" s="397">
        <v>2101101</v>
      </c>
      <c r="R254" s="397">
        <v>0</v>
      </c>
      <c r="S254" s="397">
        <f>VLOOKUP(Q254,B$4:B$1306,1,0)</f>
        <v>2101101</v>
      </c>
      <c r="T254" s="397">
        <v>2030602</v>
      </c>
      <c r="U254" s="397">
        <v>0</v>
      </c>
      <c r="V254" s="397">
        <f t="shared" si="63"/>
        <v>2030602</v>
      </c>
      <c r="W254" s="407">
        <f t="shared" si="70"/>
        <v>0</v>
      </c>
      <c r="Y254" s="397">
        <f t="shared" si="64"/>
        <v>6</v>
      </c>
    </row>
    <row r="255" ht="18.6" customHeight="1" spans="1:25">
      <c r="A255" s="482" t="s">
        <v>1038</v>
      </c>
      <c r="B255" s="480">
        <v>2030603</v>
      </c>
      <c r="C255" s="407">
        <f t="shared" si="65"/>
        <v>0</v>
      </c>
      <c r="D255" s="407">
        <f t="shared" si="66"/>
        <v>28</v>
      </c>
      <c r="E255" s="483" t="str">
        <f t="shared" si="67"/>
        <v/>
      </c>
      <c r="F255" s="473">
        <f t="shared" si="71"/>
        <v>7</v>
      </c>
      <c r="G255" s="471">
        <v>2020150</v>
      </c>
      <c r="H255" s="397" t="s">
        <v>622</v>
      </c>
      <c r="K255" s="490">
        <f t="shared" si="79"/>
        <v>28</v>
      </c>
      <c r="L255" s="407">
        <f t="shared" si="80"/>
        <v>0</v>
      </c>
      <c r="M255" s="411">
        <f t="shared" si="62"/>
        <v>0</v>
      </c>
      <c r="N255" s="489">
        <v>2220105</v>
      </c>
      <c r="O255" s="489">
        <v>12</v>
      </c>
      <c r="P255" s="397">
        <f>VLOOKUP(N255,B$4:B$1306,1,0)</f>
        <v>2220105</v>
      </c>
      <c r="Q255" s="397">
        <v>2101102</v>
      </c>
      <c r="R255" s="397">
        <v>20</v>
      </c>
      <c r="S255" s="397">
        <f>VLOOKUP(Q255,B$4:B$1306,1,0)</f>
        <v>2101102</v>
      </c>
      <c r="T255" s="397">
        <v>2030603</v>
      </c>
      <c r="U255" s="397">
        <v>0</v>
      </c>
      <c r="V255" s="397">
        <f t="shared" si="63"/>
        <v>2030603</v>
      </c>
      <c r="W255" s="407">
        <f t="shared" si="70"/>
        <v>0</v>
      </c>
      <c r="Y255" s="397">
        <f t="shared" si="64"/>
        <v>12</v>
      </c>
    </row>
    <row r="256" ht="18.6" customHeight="1" spans="1:25">
      <c r="A256" s="482" t="s">
        <v>1041</v>
      </c>
      <c r="B256" s="480">
        <v>2030604</v>
      </c>
      <c r="C256" s="407">
        <f t="shared" si="65"/>
        <v>0</v>
      </c>
      <c r="D256" s="407">
        <f t="shared" si="66"/>
        <v>0</v>
      </c>
      <c r="E256" s="483" t="str">
        <f t="shared" si="67"/>
        <v/>
      </c>
      <c r="F256" s="473">
        <f t="shared" si="71"/>
        <v>7</v>
      </c>
      <c r="G256" s="471">
        <v>2020199</v>
      </c>
      <c r="H256" s="397" t="s">
        <v>1018</v>
      </c>
      <c r="K256" s="490">
        <f t="shared" si="79"/>
        <v>0</v>
      </c>
      <c r="L256" s="407">
        <f t="shared" si="80"/>
        <v>0</v>
      </c>
      <c r="M256" s="411">
        <f t="shared" si="62"/>
        <v>0</v>
      </c>
      <c r="N256" s="489">
        <v>2010499</v>
      </c>
      <c r="O256" s="489">
        <v>109</v>
      </c>
      <c r="P256" s="397">
        <f>VLOOKUP(N256,B$4:B$1306,1,0)</f>
        <v>2010499</v>
      </c>
      <c r="Q256" s="397">
        <v>2101103</v>
      </c>
      <c r="R256" s="397">
        <v>12</v>
      </c>
      <c r="S256" s="397">
        <f>VLOOKUP(Q256,B$4:B$1306,1,0)</f>
        <v>2101103</v>
      </c>
      <c r="T256" s="397">
        <v>2030604</v>
      </c>
      <c r="U256" s="397">
        <v>0</v>
      </c>
      <c r="V256" s="397">
        <f t="shared" si="63"/>
        <v>2030604</v>
      </c>
      <c r="W256" s="407">
        <f t="shared" si="70"/>
        <v>0</v>
      </c>
      <c r="Y256" s="397">
        <f t="shared" si="64"/>
        <v>109</v>
      </c>
    </row>
    <row r="257" ht="18.6" customHeight="1" spans="1:25">
      <c r="A257" s="482" t="s">
        <v>1044</v>
      </c>
      <c r="B257" s="480">
        <v>2030605</v>
      </c>
      <c r="C257" s="407">
        <f t="shared" si="65"/>
        <v>0</v>
      </c>
      <c r="D257" s="407">
        <f t="shared" si="66"/>
        <v>0</v>
      </c>
      <c r="E257" s="483" t="str">
        <f t="shared" si="67"/>
        <v/>
      </c>
      <c r="F257" s="473">
        <f t="shared" si="71"/>
        <v>7</v>
      </c>
      <c r="G257" s="471">
        <v>20202</v>
      </c>
      <c r="H257" s="397" t="s">
        <v>1020</v>
      </c>
      <c r="K257" s="490">
        <f t="shared" si="79"/>
        <v>0</v>
      </c>
      <c r="L257" s="407">
        <f t="shared" si="80"/>
        <v>0</v>
      </c>
      <c r="M257" s="411">
        <f t="shared" si="62"/>
        <v>0</v>
      </c>
      <c r="N257" s="489">
        <v>2220105</v>
      </c>
      <c r="O257" s="489">
        <v>1</v>
      </c>
      <c r="P257" s="397">
        <f>VLOOKUP(N257,B$4:B$1306,1,0)</f>
        <v>2220105</v>
      </c>
      <c r="Q257" s="397">
        <v>2130104</v>
      </c>
      <c r="R257" s="397">
        <v>280</v>
      </c>
      <c r="S257" s="397">
        <f>VLOOKUP(Q257,B$4:B$1306,1,0)</f>
        <v>2130104</v>
      </c>
      <c r="T257" s="397">
        <v>2030605</v>
      </c>
      <c r="U257" s="397">
        <v>0</v>
      </c>
      <c r="V257" s="397">
        <f t="shared" si="63"/>
        <v>2030605</v>
      </c>
      <c r="W257" s="407">
        <f t="shared" si="70"/>
        <v>0</v>
      </c>
      <c r="Y257" s="397">
        <f t="shared" si="64"/>
        <v>1</v>
      </c>
    </row>
    <row r="258" ht="18.6" customHeight="1" spans="1:25">
      <c r="A258" s="482" t="s">
        <v>1047</v>
      </c>
      <c r="B258" s="480">
        <v>2030606</v>
      </c>
      <c r="C258" s="407">
        <f t="shared" si="65"/>
        <v>0</v>
      </c>
      <c r="D258" s="407">
        <f t="shared" si="66"/>
        <v>0</v>
      </c>
      <c r="E258" s="483" t="str">
        <f t="shared" si="67"/>
        <v/>
      </c>
      <c r="F258" s="473">
        <f t="shared" si="71"/>
        <v>7</v>
      </c>
      <c r="G258" s="471">
        <v>2020201</v>
      </c>
      <c r="H258" s="397" t="s">
        <v>1022</v>
      </c>
      <c r="K258" s="490">
        <f t="shared" si="79"/>
        <v>0</v>
      </c>
      <c r="L258" s="407">
        <f t="shared" si="80"/>
        <v>0</v>
      </c>
      <c r="M258" s="411">
        <f t="shared" si="62"/>
        <v>0</v>
      </c>
      <c r="N258" s="489">
        <v>2060102</v>
      </c>
      <c r="O258" s="489">
        <v>180</v>
      </c>
      <c r="P258" s="397">
        <f>VLOOKUP(N258,B$4:B$1306,1,0)</f>
        <v>2060102</v>
      </c>
      <c r="Q258" s="397">
        <v>2210201</v>
      </c>
      <c r="R258" s="397">
        <v>23</v>
      </c>
      <c r="S258" s="397">
        <f>VLOOKUP(Q258,B$4:B$1306,1,0)</f>
        <v>2210201</v>
      </c>
      <c r="T258" s="397">
        <v>2030606</v>
      </c>
      <c r="U258" s="397">
        <v>0</v>
      </c>
      <c r="V258" s="397">
        <f t="shared" si="63"/>
        <v>2030606</v>
      </c>
      <c r="W258" s="407">
        <f t="shared" si="70"/>
        <v>0</v>
      </c>
      <c r="Y258" s="397">
        <f t="shared" si="64"/>
        <v>180</v>
      </c>
    </row>
    <row r="259" ht="18.6" customHeight="1" spans="1:25">
      <c r="A259" s="482" t="s">
        <v>1049</v>
      </c>
      <c r="B259" s="480">
        <v>2030607</v>
      </c>
      <c r="C259" s="407">
        <f t="shared" si="65"/>
        <v>110</v>
      </c>
      <c r="D259" s="407">
        <f t="shared" si="66"/>
        <v>123</v>
      </c>
      <c r="E259" s="483">
        <f t="shared" si="67"/>
        <v>0.118181818181818</v>
      </c>
      <c r="F259" s="473">
        <f t="shared" si="71"/>
        <v>7</v>
      </c>
      <c r="G259" s="471">
        <v>2020202</v>
      </c>
      <c r="H259" s="397" t="s">
        <v>1024</v>
      </c>
      <c r="K259" s="490">
        <f t="shared" si="79"/>
        <v>0</v>
      </c>
      <c r="L259" s="407">
        <f t="shared" si="80"/>
        <v>0</v>
      </c>
      <c r="M259" s="411">
        <f t="shared" si="62"/>
        <v>123</v>
      </c>
      <c r="N259" s="489">
        <v>2060702</v>
      </c>
      <c r="O259" s="489">
        <v>50</v>
      </c>
      <c r="P259" s="397">
        <f>VLOOKUP(N259,B$4:B$1306,1,0)</f>
        <v>2060702</v>
      </c>
      <c r="Q259" s="397">
        <v>2080501</v>
      </c>
      <c r="R259" s="397">
        <v>65</v>
      </c>
      <c r="S259" s="397">
        <f>VLOOKUP(Q259,B$4:B$1306,1,0)</f>
        <v>2080501</v>
      </c>
      <c r="T259" s="397">
        <v>2030607</v>
      </c>
      <c r="U259" s="397">
        <v>123</v>
      </c>
      <c r="V259" s="397">
        <f t="shared" si="63"/>
        <v>2030607</v>
      </c>
      <c r="W259" s="407">
        <f t="shared" si="70"/>
        <v>0</v>
      </c>
      <c r="Y259" s="397">
        <f t="shared" si="64"/>
        <v>50</v>
      </c>
    </row>
    <row r="260" ht="18.6" customHeight="1" spans="1:25">
      <c r="A260" s="482" t="s">
        <v>1052</v>
      </c>
      <c r="B260" s="480">
        <v>2030608</v>
      </c>
      <c r="C260" s="407">
        <f t="shared" si="65"/>
        <v>255</v>
      </c>
      <c r="D260" s="407">
        <f t="shared" si="66"/>
        <v>306</v>
      </c>
      <c r="E260" s="483">
        <f t="shared" si="67"/>
        <v>0.2</v>
      </c>
      <c r="F260" s="473">
        <f t="shared" si="71"/>
        <v>7</v>
      </c>
      <c r="G260" s="471">
        <v>20203</v>
      </c>
      <c r="H260" s="397" t="s">
        <v>1026</v>
      </c>
      <c r="K260" s="490">
        <f t="shared" si="79"/>
        <v>0</v>
      </c>
      <c r="L260" s="407">
        <f t="shared" si="80"/>
        <v>0</v>
      </c>
      <c r="M260" s="411">
        <f t="shared" ref="M260:M323" si="81">_xlfn.IFNA(VLOOKUP(B260,T:U,2,0),)</f>
        <v>306</v>
      </c>
      <c r="N260" s="489">
        <v>2130199</v>
      </c>
      <c r="O260" s="489">
        <v>11</v>
      </c>
      <c r="P260" s="397">
        <f>VLOOKUP(N260,B$4:B$1306,1,0)</f>
        <v>2130199</v>
      </c>
      <c r="Q260" s="397">
        <v>2080505</v>
      </c>
      <c r="R260" s="397">
        <v>17</v>
      </c>
      <c r="S260" s="397">
        <f>VLOOKUP(Q260,B$4:B$1306,1,0)</f>
        <v>2080505</v>
      </c>
      <c r="T260" s="397">
        <v>2030608</v>
      </c>
      <c r="U260" s="397">
        <v>306</v>
      </c>
      <c r="V260" s="397">
        <f t="shared" ref="V260:V323" si="82">VLOOKUP(T260,B$4:B$1306,1,0)</f>
        <v>2030608</v>
      </c>
      <c r="W260" s="407">
        <f t="shared" si="70"/>
        <v>0</v>
      </c>
      <c r="Y260" s="397">
        <f t="shared" ref="Y260:Y323" si="83">IF(O260&lt;1,ROUNDUP(O260,0),IF(O260&gt;10,ROUNDDOWN(O260,0),ROUND(O260,0)))</f>
        <v>11</v>
      </c>
    </row>
    <row r="261" ht="18.6" customHeight="1" spans="1:25">
      <c r="A261" s="482" t="s">
        <v>1055</v>
      </c>
      <c r="B261" s="480">
        <v>2030699</v>
      </c>
      <c r="C261" s="407">
        <f t="shared" ref="C261:C324" si="84">_xlfn.IFNA(VLOOKUP(B261,G:I,3,0),)</f>
        <v>0</v>
      </c>
      <c r="D261" s="407">
        <f t="shared" ref="D261:D324" si="85">K261+L261+M261</f>
        <v>0</v>
      </c>
      <c r="E261" s="483" t="str">
        <f t="shared" ref="E261:E324" si="86">IF(ISERROR(D261/C261-1),"",D261/C261-1)</f>
        <v/>
      </c>
      <c r="F261" s="473">
        <f t="shared" si="71"/>
        <v>7</v>
      </c>
      <c r="G261" s="471">
        <v>2020304</v>
      </c>
      <c r="H261" s="397" t="s">
        <v>1028</v>
      </c>
      <c r="J261" s="488"/>
      <c r="K261" s="490">
        <f t="shared" si="79"/>
        <v>0</v>
      </c>
      <c r="L261" s="407">
        <f t="shared" si="80"/>
        <v>0</v>
      </c>
      <c r="M261" s="411">
        <f t="shared" si="81"/>
        <v>0</v>
      </c>
      <c r="N261" s="489">
        <v>2130142</v>
      </c>
      <c r="O261" s="489">
        <v>3433</v>
      </c>
      <c r="P261" s="397">
        <f>VLOOKUP(N261,B$4:B$1306,1,0)</f>
        <v>2130142</v>
      </c>
      <c r="Q261" s="397">
        <v>2080506</v>
      </c>
      <c r="R261" s="397">
        <v>8</v>
      </c>
      <c r="S261" s="397">
        <f>VLOOKUP(Q261,B$4:B$1306,1,0)</f>
        <v>2080506</v>
      </c>
      <c r="T261" s="397">
        <v>2030699</v>
      </c>
      <c r="U261" s="397">
        <v>0</v>
      </c>
      <c r="V261" s="397">
        <f t="shared" si="82"/>
        <v>2030699</v>
      </c>
      <c r="W261" s="407">
        <f t="shared" ref="W261:W324" si="87">U261-IF(T261&lt;111111,SUMIFS(U$4:U$1924,T$4:T$1924,"&gt;"&amp;T261*100,T$4:T$1924,"&lt;"&amp;T261*100+100),U261)</f>
        <v>0</v>
      </c>
      <c r="Y261" s="397">
        <f t="shared" si="83"/>
        <v>3433</v>
      </c>
    </row>
    <row r="262" ht="18.6" customHeight="1" spans="1:25">
      <c r="A262" s="479" t="s">
        <v>1058</v>
      </c>
      <c r="B262" s="480">
        <v>20399</v>
      </c>
      <c r="C262" s="407">
        <f t="shared" si="84"/>
        <v>10</v>
      </c>
      <c r="D262" s="407">
        <f t="shared" si="85"/>
        <v>52</v>
      </c>
      <c r="E262" s="483">
        <f t="shared" si="86"/>
        <v>4.2</v>
      </c>
      <c r="F262" s="473">
        <f t="shared" ref="F262:F325" si="88">LEN(B262)</f>
        <v>5</v>
      </c>
      <c r="G262" s="471">
        <v>2020306</v>
      </c>
      <c r="H262" s="397" t="s">
        <v>1031</v>
      </c>
      <c r="K262" s="486">
        <f>SUMIFS(K:K,$B:$B,"&gt;"&amp;$B262*100,$B:$B,"&lt;"&amp;$B262*100+100)</f>
        <v>40</v>
      </c>
      <c r="L262" s="411">
        <f>SUMIFS(L:L,$B:$B,"&gt;"&amp;$B262*100,$B:$B,"&lt;"&amp;$B262*100+100)</f>
        <v>0</v>
      </c>
      <c r="M262" s="411">
        <f t="shared" si="81"/>
        <v>12</v>
      </c>
      <c r="N262" s="489">
        <v>2140199</v>
      </c>
      <c r="O262" s="489">
        <v>745</v>
      </c>
      <c r="P262" s="397">
        <f>VLOOKUP(N262,B$4:B$1306,1,0)</f>
        <v>2140199</v>
      </c>
      <c r="Q262" s="397">
        <v>2101101</v>
      </c>
      <c r="R262" s="397">
        <v>12</v>
      </c>
      <c r="S262" s="397">
        <f>VLOOKUP(Q262,B$4:B$1306,1,0)</f>
        <v>2101101</v>
      </c>
      <c r="T262" s="397">
        <v>20399</v>
      </c>
      <c r="U262" s="397">
        <v>12</v>
      </c>
      <c r="V262" s="397">
        <f t="shared" si="82"/>
        <v>20399</v>
      </c>
      <c r="W262" s="407">
        <f t="shared" si="87"/>
        <v>12</v>
      </c>
      <c r="Y262" s="397">
        <f t="shared" si="83"/>
        <v>745</v>
      </c>
    </row>
    <row r="263" ht="18.6" customHeight="1" spans="1:25">
      <c r="A263" s="482" t="s">
        <v>4321</v>
      </c>
      <c r="B263" s="480">
        <v>2039901</v>
      </c>
      <c r="C263" s="407">
        <f t="shared" si="84"/>
        <v>10</v>
      </c>
      <c r="D263" s="407">
        <f t="shared" si="85"/>
        <v>40</v>
      </c>
      <c r="E263" s="483">
        <f t="shared" si="86"/>
        <v>3</v>
      </c>
      <c r="F263" s="473">
        <f t="shared" si="88"/>
        <v>7</v>
      </c>
      <c r="G263" s="471">
        <v>20204</v>
      </c>
      <c r="H263" s="397" t="s">
        <v>1034</v>
      </c>
      <c r="J263" s="488"/>
      <c r="K263" s="490">
        <f>SUMIF(N:N,$B263,O:O)</f>
        <v>40</v>
      </c>
      <c r="L263" s="407">
        <f>SUMIF(Q:Q,$B263,R:R)</f>
        <v>0</v>
      </c>
      <c r="M263" s="411">
        <f t="shared" si="81"/>
        <v>0</v>
      </c>
      <c r="N263" s="489">
        <v>2140106</v>
      </c>
      <c r="O263" s="489">
        <v>365</v>
      </c>
      <c r="P263" s="397">
        <f>VLOOKUP(N263,B$4:B$1306,1,0)</f>
        <v>2140106</v>
      </c>
      <c r="Q263" s="397">
        <v>2101102</v>
      </c>
      <c r="R263" s="397">
        <v>0</v>
      </c>
      <c r="S263" s="397">
        <f>VLOOKUP(Q263,B$4:B$1306,1,0)</f>
        <v>2101102</v>
      </c>
      <c r="T263" s="397">
        <v>204</v>
      </c>
      <c r="U263" s="397">
        <v>4932</v>
      </c>
      <c r="V263" s="397">
        <f t="shared" si="82"/>
        <v>204</v>
      </c>
      <c r="W263" s="407">
        <f t="shared" si="87"/>
        <v>0</v>
      </c>
      <c r="Y263" s="397">
        <f t="shared" si="83"/>
        <v>365</v>
      </c>
    </row>
    <row r="264" ht="18.6" customHeight="1" spans="1:25">
      <c r="A264" s="479" t="s">
        <v>1064</v>
      </c>
      <c r="B264" s="480">
        <v>204</v>
      </c>
      <c r="C264" s="411">
        <f t="shared" si="84"/>
        <v>17844</v>
      </c>
      <c r="D264" s="411">
        <f t="shared" si="85"/>
        <v>16024</v>
      </c>
      <c r="E264" s="481">
        <f t="shared" si="86"/>
        <v>-0.101995068370321</v>
      </c>
      <c r="F264" s="473">
        <f t="shared" si="88"/>
        <v>3</v>
      </c>
      <c r="G264" s="471">
        <v>2020401</v>
      </c>
      <c r="H264" s="397" t="s">
        <v>1037</v>
      </c>
      <c r="J264" s="488"/>
      <c r="K264" s="486">
        <f>SUMIFS(K:K,$B:$B,"&gt;"&amp;$B264*100,$B:$B,"&lt;"&amp;$B264*100+100)</f>
        <v>1643</v>
      </c>
      <c r="L264" s="411">
        <f>SUMIFS(L:L,$B:$B,"&gt;"&amp;$B264*100,$B:$B,"&lt;"&amp;$B264*100+100)</f>
        <v>9449</v>
      </c>
      <c r="M264" s="411">
        <f t="shared" si="81"/>
        <v>4932</v>
      </c>
      <c r="N264" s="489">
        <v>2120201</v>
      </c>
      <c r="O264" s="489">
        <v>2</v>
      </c>
      <c r="P264" s="397">
        <f>VLOOKUP(N264,B$4:B$1306,1,0)</f>
        <v>2120201</v>
      </c>
      <c r="Q264" s="397">
        <v>2101103</v>
      </c>
      <c r="R264" s="397">
        <v>11</v>
      </c>
      <c r="S264" s="397">
        <f>VLOOKUP(Q264,B$4:B$1306,1,0)</f>
        <v>2101103</v>
      </c>
      <c r="T264" s="397">
        <v>20401</v>
      </c>
      <c r="U264" s="397">
        <v>0</v>
      </c>
      <c r="V264" s="397">
        <f t="shared" si="82"/>
        <v>20401</v>
      </c>
      <c r="W264" s="407">
        <f t="shared" si="87"/>
        <v>0</v>
      </c>
      <c r="Y264" s="397">
        <f t="shared" si="83"/>
        <v>2</v>
      </c>
    </row>
    <row r="265" ht="18.6" customHeight="1" spans="1:25">
      <c r="A265" s="479" t="s">
        <v>1067</v>
      </c>
      <c r="B265" s="480">
        <v>20401</v>
      </c>
      <c r="C265" s="407">
        <f t="shared" si="84"/>
        <v>320</v>
      </c>
      <c r="D265" s="407">
        <f t="shared" si="85"/>
        <v>65</v>
      </c>
      <c r="E265" s="483">
        <f t="shared" si="86"/>
        <v>-0.796875</v>
      </c>
      <c r="F265" s="473">
        <f t="shared" si="88"/>
        <v>5</v>
      </c>
      <c r="G265" s="471">
        <v>2020402</v>
      </c>
      <c r="H265" s="397" t="s">
        <v>1040</v>
      </c>
      <c r="K265" s="486">
        <f>SUMIFS(K:K,$B:$B,"&gt;"&amp;$B265*100,$B:$B,"&lt;"&amp;$B265*100+100)</f>
        <v>57</v>
      </c>
      <c r="L265" s="411">
        <f>SUMIFS(L:L,$B:$B,"&gt;"&amp;$B265*100,$B:$B,"&lt;"&amp;$B265*100+100)</f>
        <v>8</v>
      </c>
      <c r="M265" s="411">
        <f t="shared" si="81"/>
        <v>0</v>
      </c>
      <c r="N265" s="489">
        <v>2030603</v>
      </c>
      <c r="O265" s="489">
        <v>10</v>
      </c>
      <c r="P265" s="397">
        <f>VLOOKUP(N265,B$4:B$1306,1,0)</f>
        <v>2030603</v>
      </c>
      <c r="Q265" s="397">
        <v>2130301</v>
      </c>
      <c r="R265" s="397">
        <v>202</v>
      </c>
      <c r="S265" s="397">
        <f>VLOOKUP(Q265,B$4:B$1306,1,0)</f>
        <v>2130301</v>
      </c>
      <c r="T265" s="397">
        <v>2040101</v>
      </c>
      <c r="U265" s="397">
        <v>0</v>
      </c>
      <c r="V265" s="397">
        <f t="shared" si="82"/>
        <v>2040101</v>
      </c>
      <c r="W265" s="407">
        <f t="shared" si="87"/>
        <v>0</v>
      </c>
      <c r="Y265" s="397">
        <f t="shared" si="83"/>
        <v>10</v>
      </c>
    </row>
    <row r="266" ht="18.6" customHeight="1" spans="1:25">
      <c r="A266" s="482" t="s">
        <v>1070</v>
      </c>
      <c r="B266" s="480">
        <v>2040101</v>
      </c>
      <c r="C266" s="407">
        <f t="shared" si="84"/>
        <v>320</v>
      </c>
      <c r="D266" s="407">
        <f t="shared" si="85"/>
        <v>65</v>
      </c>
      <c r="E266" s="483">
        <f t="shared" si="86"/>
        <v>-0.796875</v>
      </c>
      <c r="F266" s="473">
        <f t="shared" si="88"/>
        <v>7</v>
      </c>
      <c r="G266" s="471">
        <v>2020403</v>
      </c>
      <c r="H266" s="397" t="s">
        <v>1043</v>
      </c>
      <c r="K266" s="490">
        <f>SUMIF(N:N,$B266,O:O)</f>
        <v>57</v>
      </c>
      <c r="L266" s="407">
        <f>SUMIF(Q:Q,$B266,R:R)</f>
        <v>8</v>
      </c>
      <c r="M266" s="411">
        <f t="shared" si="81"/>
        <v>0</v>
      </c>
      <c r="N266" s="489">
        <v>2030603</v>
      </c>
      <c r="O266" s="489">
        <v>18</v>
      </c>
      <c r="P266" s="397">
        <f>VLOOKUP(N266,B$4:B$1306,1,0)</f>
        <v>2030603</v>
      </c>
      <c r="Q266" s="397">
        <v>2130399</v>
      </c>
      <c r="R266" s="397">
        <v>54</v>
      </c>
      <c r="S266" s="397">
        <f>VLOOKUP(Q266,B$4:B$1306,1,0)</f>
        <v>2130399</v>
      </c>
      <c r="T266" s="397">
        <v>2040199</v>
      </c>
      <c r="U266" s="397">
        <v>0</v>
      </c>
      <c r="V266" s="397">
        <f t="shared" si="82"/>
        <v>2040199</v>
      </c>
      <c r="W266" s="407">
        <f t="shared" si="87"/>
        <v>0</v>
      </c>
      <c r="Y266" s="397">
        <f t="shared" si="83"/>
        <v>18</v>
      </c>
    </row>
    <row r="267" ht="18.6" customHeight="1" spans="1:25">
      <c r="A267" s="482" t="s">
        <v>1079</v>
      </c>
      <c r="B267" s="480">
        <v>2040199</v>
      </c>
      <c r="C267" s="407">
        <f t="shared" si="84"/>
        <v>0</v>
      </c>
      <c r="D267" s="407">
        <f t="shared" si="85"/>
        <v>0</v>
      </c>
      <c r="E267" s="483" t="str">
        <f t="shared" si="86"/>
        <v/>
      </c>
      <c r="F267" s="473">
        <f t="shared" si="88"/>
        <v>7</v>
      </c>
      <c r="G267" s="471">
        <v>2020404</v>
      </c>
      <c r="H267" s="397" t="s">
        <v>1046</v>
      </c>
      <c r="J267" s="488"/>
      <c r="K267" s="490">
        <f>SUMIF(N:N,$B267,O:O)</f>
        <v>0</v>
      </c>
      <c r="L267" s="407">
        <f>SUMIF(Q:Q,$B267,R:R)</f>
        <v>0</v>
      </c>
      <c r="M267" s="411">
        <f t="shared" si="81"/>
        <v>0</v>
      </c>
      <c r="N267" s="489">
        <v>2120201</v>
      </c>
      <c r="O267" s="489">
        <v>16</v>
      </c>
      <c r="P267" s="397">
        <f>VLOOKUP(N267,B$4:B$1306,1,0)</f>
        <v>2120201</v>
      </c>
      <c r="Q267" s="397">
        <v>2210201</v>
      </c>
      <c r="R267" s="397">
        <v>14</v>
      </c>
      <c r="S267" s="397">
        <f>VLOOKUP(Q267,B$4:B$1306,1,0)</f>
        <v>2210201</v>
      </c>
      <c r="T267" s="397">
        <v>20402</v>
      </c>
      <c r="U267" s="397">
        <v>3174</v>
      </c>
      <c r="V267" s="397">
        <f t="shared" si="82"/>
        <v>20402</v>
      </c>
      <c r="W267" s="407">
        <f t="shared" si="87"/>
        <v>0</v>
      </c>
      <c r="Y267" s="397">
        <f t="shared" si="83"/>
        <v>16</v>
      </c>
    </row>
    <row r="268" ht="18.6" customHeight="1" spans="1:25">
      <c r="A268" s="479" t="s">
        <v>1082</v>
      </c>
      <c r="B268" s="480">
        <v>20402</v>
      </c>
      <c r="C268" s="407">
        <f t="shared" si="84"/>
        <v>14086</v>
      </c>
      <c r="D268" s="407">
        <f t="shared" si="85"/>
        <v>13215</v>
      </c>
      <c r="E268" s="483">
        <f t="shared" si="86"/>
        <v>-0.0618344455487718</v>
      </c>
      <c r="F268" s="473">
        <f t="shared" si="88"/>
        <v>5</v>
      </c>
      <c r="G268" s="471">
        <v>2020499</v>
      </c>
      <c r="H268" s="397" t="s">
        <v>1048</v>
      </c>
      <c r="K268" s="486">
        <f>SUMIFS(K:K,$B:$B,"&gt;"&amp;$B268*100,$B:$B,"&lt;"&amp;$B268*100+100)</f>
        <v>1448</v>
      </c>
      <c r="L268" s="411">
        <f>SUMIFS(L:L,$B:$B,"&gt;"&amp;$B268*100,$B:$B,"&lt;"&amp;$B268*100+100)</f>
        <v>8593</v>
      </c>
      <c r="M268" s="411">
        <f t="shared" si="81"/>
        <v>3174</v>
      </c>
      <c r="N268" s="489">
        <v>2120201</v>
      </c>
      <c r="O268" s="489">
        <v>29</v>
      </c>
      <c r="P268" s="397">
        <f>VLOOKUP(N268,B$4:B$1306,1,0)</f>
        <v>2120201</v>
      </c>
      <c r="Q268" s="397">
        <v>2080502</v>
      </c>
      <c r="R268" s="397">
        <v>55</v>
      </c>
      <c r="S268" s="397">
        <f>VLOOKUP(Q268,B$4:B$1306,1,0)</f>
        <v>2080502</v>
      </c>
      <c r="T268" s="397">
        <v>2040201</v>
      </c>
      <c r="U268" s="397">
        <v>0</v>
      </c>
      <c r="V268" s="397">
        <f t="shared" si="82"/>
        <v>2040201</v>
      </c>
      <c r="W268" s="407">
        <f t="shared" si="87"/>
        <v>0</v>
      </c>
      <c r="Y268" s="397">
        <f t="shared" si="83"/>
        <v>29</v>
      </c>
    </row>
    <row r="269" ht="18.6" customHeight="1" spans="1:25">
      <c r="A269" s="482" t="s">
        <v>587</v>
      </c>
      <c r="B269" s="480">
        <v>2040201</v>
      </c>
      <c r="C269" s="407">
        <f t="shared" si="84"/>
        <v>8142</v>
      </c>
      <c r="D269" s="407">
        <f t="shared" si="85"/>
        <v>8384</v>
      </c>
      <c r="E269" s="483">
        <f t="shared" si="86"/>
        <v>0.0297224269221321</v>
      </c>
      <c r="F269" s="473">
        <f t="shared" si="88"/>
        <v>7</v>
      </c>
      <c r="G269" s="471">
        <v>20205</v>
      </c>
      <c r="H269" s="397" t="s">
        <v>1051</v>
      </c>
      <c r="K269" s="490">
        <f t="shared" ref="K269:K278" si="89">SUMIF(N:N,$B269,O:O)</f>
        <v>0</v>
      </c>
      <c r="L269" s="407">
        <f t="shared" ref="L269:L278" si="90">SUMIF(Q:Q,$B269,R:R)</f>
        <v>8384</v>
      </c>
      <c r="M269" s="411">
        <f t="shared" si="81"/>
        <v>0</v>
      </c>
      <c r="N269" s="489">
        <v>2210105</v>
      </c>
      <c r="O269" s="489">
        <v>50</v>
      </c>
      <c r="P269" s="397">
        <f>VLOOKUP(N269,B$4:B$1306,1,0)</f>
        <v>2210105</v>
      </c>
      <c r="Q269" s="397">
        <v>2080505</v>
      </c>
      <c r="R269" s="397">
        <v>20</v>
      </c>
      <c r="S269" s="397">
        <f>VLOOKUP(Q269,B$4:B$1306,1,0)</f>
        <v>2080505</v>
      </c>
      <c r="T269" s="397">
        <v>2040202</v>
      </c>
      <c r="U269" s="397">
        <v>88</v>
      </c>
      <c r="V269" s="397">
        <f t="shared" si="82"/>
        <v>2040202</v>
      </c>
      <c r="W269" s="407">
        <f t="shared" si="87"/>
        <v>0</v>
      </c>
      <c r="Y269" s="397">
        <f t="shared" si="83"/>
        <v>50</v>
      </c>
    </row>
    <row r="270" ht="18.6" customHeight="1" spans="1:25">
      <c r="A270" s="482" t="s">
        <v>590</v>
      </c>
      <c r="B270" s="480">
        <v>2040202</v>
      </c>
      <c r="C270" s="407">
        <f t="shared" si="84"/>
        <v>536</v>
      </c>
      <c r="D270" s="407">
        <f t="shared" si="85"/>
        <v>536</v>
      </c>
      <c r="E270" s="483">
        <f t="shared" si="86"/>
        <v>0</v>
      </c>
      <c r="F270" s="473">
        <f t="shared" si="88"/>
        <v>7</v>
      </c>
      <c r="G270" s="471">
        <v>2020503</v>
      </c>
      <c r="H270" s="397" t="s">
        <v>1054</v>
      </c>
      <c r="K270" s="490">
        <f t="shared" si="89"/>
        <v>448</v>
      </c>
      <c r="L270" s="407">
        <f t="shared" si="90"/>
        <v>0</v>
      </c>
      <c r="M270" s="411">
        <f t="shared" si="81"/>
        <v>88</v>
      </c>
      <c r="N270" s="489">
        <v>2120501</v>
      </c>
      <c r="O270" s="489">
        <v>200</v>
      </c>
      <c r="P270" s="397">
        <f>VLOOKUP(N270,B$4:B$1306,1,0)</f>
        <v>2120501</v>
      </c>
      <c r="Q270" s="397">
        <v>2080506</v>
      </c>
      <c r="R270" s="397">
        <v>10</v>
      </c>
      <c r="S270" s="397">
        <f>VLOOKUP(Q270,B$4:B$1306,1,0)</f>
        <v>2080506</v>
      </c>
      <c r="T270" s="397">
        <v>2040203</v>
      </c>
      <c r="U270" s="397">
        <v>0</v>
      </c>
      <c r="V270" s="397">
        <f t="shared" si="82"/>
        <v>2040203</v>
      </c>
      <c r="W270" s="407">
        <f t="shared" si="87"/>
        <v>0</v>
      </c>
      <c r="Y270" s="397">
        <f t="shared" si="83"/>
        <v>200</v>
      </c>
    </row>
    <row r="271" ht="18.6" customHeight="1" spans="1:25">
      <c r="A271" s="482" t="s">
        <v>593</v>
      </c>
      <c r="B271" s="480">
        <v>2040203</v>
      </c>
      <c r="C271" s="407">
        <f t="shared" si="84"/>
        <v>0</v>
      </c>
      <c r="D271" s="407">
        <f t="shared" si="85"/>
        <v>0</v>
      </c>
      <c r="E271" s="483" t="str">
        <f t="shared" si="86"/>
        <v/>
      </c>
      <c r="F271" s="473">
        <f t="shared" si="88"/>
        <v>7</v>
      </c>
      <c r="G271" s="471">
        <v>2020504</v>
      </c>
      <c r="H271" s="397" t="s">
        <v>1057</v>
      </c>
      <c r="K271" s="490">
        <f t="shared" si="89"/>
        <v>0</v>
      </c>
      <c r="L271" s="407">
        <f t="shared" si="90"/>
        <v>0</v>
      </c>
      <c r="M271" s="411">
        <f t="shared" si="81"/>
        <v>0</v>
      </c>
      <c r="N271" s="489">
        <v>2120199</v>
      </c>
      <c r="O271" s="489">
        <v>360</v>
      </c>
      <c r="P271" s="397">
        <f>VLOOKUP(N271,B$4:B$1306,1,0)</f>
        <v>2120199</v>
      </c>
      <c r="Q271" s="397">
        <v>2101101</v>
      </c>
      <c r="R271" s="397">
        <v>0</v>
      </c>
      <c r="S271" s="397">
        <f>VLOOKUP(Q271,B$4:B$1306,1,0)</f>
        <v>2101101</v>
      </c>
      <c r="T271" s="397">
        <v>2040219</v>
      </c>
      <c r="U271" s="397">
        <v>0</v>
      </c>
      <c r="V271" s="397">
        <f t="shared" si="82"/>
        <v>2040219</v>
      </c>
      <c r="W271" s="407">
        <f t="shared" si="87"/>
        <v>0</v>
      </c>
      <c r="Y271" s="397">
        <f t="shared" si="83"/>
        <v>360</v>
      </c>
    </row>
    <row r="272" ht="18.6" customHeight="1" spans="1:25">
      <c r="A272" s="482" t="s">
        <v>713</v>
      </c>
      <c r="B272" s="480">
        <v>2040219</v>
      </c>
      <c r="C272" s="407">
        <f t="shared" si="84"/>
        <v>726</v>
      </c>
      <c r="D272" s="407">
        <f t="shared" si="85"/>
        <v>0</v>
      </c>
      <c r="E272" s="483">
        <f t="shared" si="86"/>
        <v>-1</v>
      </c>
      <c r="F272" s="473">
        <f t="shared" si="88"/>
        <v>7</v>
      </c>
      <c r="G272" s="471">
        <v>2020599</v>
      </c>
      <c r="H272" s="397" t="s">
        <v>1060</v>
      </c>
      <c r="K272" s="490">
        <f t="shared" si="89"/>
        <v>0</v>
      </c>
      <c r="L272" s="407">
        <f t="shared" si="90"/>
        <v>0</v>
      </c>
      <c r="M272" s="411">
        <f t="shared" si="81"/>
        <v>0</v>
      </c>
      <c r="N272" s="489">
        <v>2120201</v>
      </c>
      <c r="O272" s="489">
        <v>450</v>
      </c>
      <c r="P272" s="397">
        <f>VLOOKUP(N272,B$4:B$1306,1,0)</f>
        <v>2120201</v>
      </c>
      <c r="Q272" s="397">
        <v>2101102</v>
      </c>
      <c r="R272" s="397">
        <v>14</v>
      </c>
      <c r="S272" s="397">
        <f>VLOOKUP(Q272,B$4:B$1306,1,0)</f>
        <v>2101102</v>
      </c>
      <c r="T272" s="397">
        <v>2040220</v>
      </c>
      <c r="U272" s="397">
        <v>1090</v>
      </c>
      <c r="V272" s="397">
        <f t="shared" si="82"/>
        <v>2040220</v>
      </c>
      <c r="W272" s="407">
        <f t="shared" si="87"/>
        <v>0</v>
      </c>
      <c r="Y272" s="397">
        <f t="shared" si="83"/>
        <v>450</v>
      </c>
    </row>
    <row r="273" ht="18.6" customHeight="1" spans="1:25">
      <c r="A273" s="482" t="s">
        <v>1118</v>
      </c>
      <c r="B273" s="480">
        <v>2040220</v>
      </c>
      <c r="C273" s="407">
        <f t="shared" si="84"/>
        <v>1528</v>
      </c>
      <c r="D273" s="407">
        <f t="shared" si="85"/>
        <v>2090</v>
      </c>
      <c r="E273" s="483">
        <f t="shared" si="86"/>
        <v>0.367801047120419</v>
      </c>
      <c r="F273" s="473">
        <f t="shared" si="88"/>
        <v>7</v>
      </c>
      <c r="G273" s="471">
        <v>20206</v>
      </c>
      <c r="H273" s="397" t="s">
        <v>1063</v>
      </c>
      <c r="K273" s="490">
        <f t="shared" si="89"/>
        <v>1000</v>
      </c>
      <c r="L273" s="407">
        <f t="shared" si="90"/>
        <v>0</v>
      </c>
      <c r="M273" s="411">
        <f t="shared" si="81"/>
        <v>1090</v>
      </c>
      <c r="N273" s="489">
        <v>2120201</v>
      </c>
      <c r="O273" s="489">
        <v>1260</v>
      </c>
      <c r="P273" s="397">
        <f>VLOOKUP(N273,B$4:B$1306,1,0)</f>
        <v>2120201</v>
      </c>
      <c r="Q273" s="397">
        <v>2101103</v>
      </c>
      <c r="R273" s="397">
        <v>12</v>
      </c>
      <c r="S273" s="397">
        <f>VLOOKUP(Q273,B$4:B$1306,1,0)</f>
        <v>2101103</v>
      </c>
      <c r="T273" s="397">
        <v>2040221</v>
      </c>
      <c r="U273" s="397">
        <v>620</v>
      </c>
      <c r="V273" s="397">
        <f t="shared" si="82"/>
        <v>2040221</v>
      </c>
      <c r="W273" s="407">
        <f t="shared" si="87"/>
        <v>0</v>
      </c>
      <c r="Y273" s="397">
        <f t="shared" si="83"/>
        <v>1260</v>
      </c>
    </row>
    <row r="274" ht="18.6" customHeight="1" spans="1:25">
      <c r="A274" s="482" t="s">
        <v>1121</v>
      </c>
      <c r="B274" s="480">
        <v>2040221</v>
      </c>
      <c r="C274" s="407">
        <f t="shared" si="84"/>
        <v>433</v>
      </c>
      <c r="D274" s="407">
        <f t="shared" si="85"/>
        <v>620</v>
      </c>
      <c r="E274" s="483">
        <f t="shared" si="86"/>
        <v>0.431870669745958</v>
      </c>
      <c r="F274" s="473">
        <f t="shared" si="88"/>
        <v>7</v>
      </c>
      <c r="G274" s="471">
        <v>2020601</v>
      </c>
      <c r="H274" s="397" t="s">
        <v>1066</v>
      </c>
      <c r="K274" s="490">
        <f t="shared" si="89"/>
        <v>0</v>
      </c>
      <c r="L274" s="407">
        <f t="shared" si="90"/>
        <v>0</v>
      </c>
      <c r="M274" s="411">
        <f t="shared" si="81"/>
        <v>620</v>
      </c>
      <c r="N274" s="489">
        <v>2120303</v>
      </c>
      <c r="O274" s="489">
        <v>2272</v>
      </c>
      <c r="P274" s="397">
        <f>VLOOKUP(N274,B$4:B$1306,1,0)</f>
        <v>2120303</v>
      </c>
      <c r="Q274" s="397">
        <v>2130399</v>
      </c>
      <c r="R274" s="397">
        <v>196</v>
      </c>
      <c r="S274" s="397">
        <f>VLOOKUP(Q274,B$4:B$1306,1,0)</f>
        <v>2130399</v>
      </c>
      <c r="T274" s="397">
        <v>2040222</v>
      </c>
      <c r="U274" s="397">
        <v>0</v>
      </c>
      <c r="V274" s="397">
        <f t="shared" si="82"/>
        <v>2040222</v>
      </c>
      <c r="W274" s="407">
        <f t="shared" si="87"/>
        <v>0</v>
      </c>
      <c r="Y274" s="397">
        <f t="shared" si="83"/>
        <v>2272</v>
      </c>
    </row>
    <row r="275" ht="18.6" customHeight="1" spans="1:25">
      <c r="A275" s="482" t="s">
        <v>4322</v>
      </c>
      <c r="B275" s="480">
        <v>2040222</v>
      </c>
      <c r="C275" s="407">
        <f t="shared" si="84"/>
        <v>0</v>
      </c>
      <c r="D275" s="407">
        <f t="shared" si="85"/>
        <v>0</v>
      </c>
      <c r="E275" s="483" t="str">
        <f t="shared" si="86"/>
        <v/>
      </c>
      <c r="F275" s="473">
        <f t="shared" si="88"/>
        <v>7</v>
      </c>
      <c r="G275" s="471">
        <v>20207</v>
      </c>
      <c r="H275" s="397" t="s">
        <v>1069</v>
      </c>
      <c r="K275" s="490">
        <f t="shared" si="89"/>
        <v>0</v>
      </c>
      <c r="L275" s="407">
        <f t="shared" si="90"/>
        <v>0</v>
      </c>
      <c r="M275" s="411">
        <f t="shared" si="81"/>
        <v>0</v>
      </c>
      <c r="N275" s="489">
        <v>2120501</v>
      </c>
      <c r="O275" s="489">
        <v>900</v>
      </c>
      <c r="P275" s="397">
        <f>VLOOKUP(N275,B$4:B$1306,1,0)</f>
        <v>2120501</v>
      </c>
      <c r="Q275" s="397">
        <v>2210201</v>
      </c>
      <c r="R275" s="397">
        <v>15</v>
      </c>
      <c r="S275" s="397">
        <f>VLOOKUP(Q275,B$4:B$1306,1,0)</f>
        <v>2210201</v>
      </c>
      <c r="T275" s="397">
        <v>2040223</v>
      </c>
      <c r="U275" s="397">
        <v>0</v>
      </c>
      <c r="V275" s="397">
        <f t="shared" si="82"/>
        <v>2040223</v>
      </c>
      <c r="W275" s="407">
        <f t="shared" si="87"/>
        <v>0</v>
      </c>
      <c r="Y275" s="397">
        <f t="shared" si="83"/>
        <v>900</v>
      </c>
    </row>
    <row r="276" ht="18.6" customHeight="1" spans="1:25">
      <c r="A276" s="482" t="s">
        <v>4323</v>
      </c>
      <c r="B276" s="480">
        <v>2040223</v>
      </c>
      <c r="C276" s="407">
        <f t="shared" si="84"/>
        <v>0</v>
      </c>
      <c r="D276" s="407">
        <f t="shared" si="85"/>
        <v>0</v>
      </c>
      <c r="E276" s="483" t="str">
        <f t="shared" si="86"/>
        <v/>
      </c>
      <c r="F276" s="473">
        <f t="shared" si="88"/>
        <v>7</v>
      </c>
      <c r="G276" s="471">
        <v>2020701</v>
      </c>
      <c r="H276" s="397" t="s">
        <v>1072</v>
      </c>
      <c r="K276" s="490">
        <f t="shared" si="89"/>
        <v>0</v>
      </c>
      <c r="L276" s="407">
        <f t="shared" si="90"/>
        <v>0</v>
      </c>
      <c r="M276" s="411">
        <f t="shared" si="81"/>
        <v>0</v>
      </c>
      <c r="N276" s="491">
        <v>2120201</v>
      </c>
      <c r="O276" s="489">
        <v>11</v>
      </c>
      <c r="P276" s="397">
        <f>VLOOKUP(N276,B$4:B$1306,1,0)</f>
        <v>2120201</v>
      </c>
      <c r="Q276" s="397">
        <v>2080502</v>
      </c>
      <c r="R276" s="397">
        <v>3</v>
      </c>
      <c r="S276" s="397">
        <f>VLOOKUP(Q276,B$4:B$1306,1,0)</f>
        <v>2080502</v>
      </c>
      <c r="T276" s="397">
        <v>2040250</v>
      </c>
      <c r="U276" s="397">
        <v>0</v>
      </c>
      <c r="V276" s="397">
        <f t="shared" si="82"/>
        <v>2040250</v>
      </c>
      <c r="W276" s="407">
        <f t="shared" si="87"/>
        <v>0</v>
      </c>
      <c r="Y276" s="397">
        <f t="shared" si="83"/>
        <v>11</v>
      </c>
    </row>
    <row r="277" ht="18.6" customHeight="1" spans="1:25">
      <c r="A277" s="482" t="s">
        <v>614</v>
      </c>
      <c r="B277" s="480">
        <v>2040250</v>
      </c>
      <c r="C277" s="407">
        <f t="shared" si="84"/>
        <v>166</v>
      </c>
      <c r="D277" s="407">
        <f t="shared" si="85"/>
        <v>209</v>
      </c>
      <c r="E277" s="483">
        <f t="shared" si="86"/>
        <v>0.259036144578313</v>
      </c>
      <c r="F277" s="473">
        <f t="shared" si="88"/>
        <v>7</v>
      </c>
      <c r="G277" s="471">
        <v>2020702</v>
      </c>
      <c r="H277" s="397" t="s">
        <v>1075</v>
      </c>
      <c r="K277" s="490">
        <f t="shared" si="89"/>
        <v>0</v>
      </c>
      <c r="L277" s="407">
        <f t="shared" si="90"/>
        <v>209</v>
      </c>
      <c r="M277" s="411">
        <f t="shared" si="81"/>
        <v>0</v>
      </c>
      <c r="N277" s="491">
        <v>2120399</v>
      </c>
      <c r="O277" s="489">
        <v>13</v>
      </c>
      <c r="P277" s="397">
        <f>VLOOKUP(N277,B$4:B$1306,1,0)</f>
        <v>2120399</v>
      </c>
      <c r="Q277" s="397">
        <v>2080505</v>
      </c>
      <c r="R277" s="397">
        <v>15</v>
      </c>
      <c r="S277" s="397">
        <f>VLOOKUP(Q277,B$4:B$1306,1,0)</f>
        <v>2080505</v>
      </c>
      <c r="T277" s="397">
        <v>2040299</v>
      </c>
      <c r="U277" s="397">
        <v>1376</v>
      </c>
      <c r="V277" s="397">
        <f t="shared" si="82"/>
        <v>2040299</v>
      </c>
      <c r="W277" s="407">
        <f t="shared" si="87"/>
        <v>0</v>
      </c>
      <c r="Y277" s="397">
        <f t="shared" si="83"/>
        <v>13</v>
      </c>
    </row>
    <row r="278" ht="18.6" customHeight="1" spans="1:25">
      <c r="A278" s="482" t="s">
        <v>1126</v>
      </c>
      <c r="B278" s="480">
        <v>2040299</v>
      </c>
      <c r="C278" s="407">
        <f t="shared" si="84"/>
        <v>2555</v>
      </c>
      <c r="D278" s="407">
        <f t="shared" si="85"/>
        <v>1376</v>
      </c>
      <c r="E278" s="483">
        <f t="shared" si="86"/>
        <v>-0.461448140900196</v>
      </c>
      <c r="F278" s="473">
        <f t="shared" si="88"/>
        <v>7</v>
      </c>
      <c r="G278" s="471">
        <v>2020703</v>
      </c>
      <c r="H278" s="397" t="s">
        <v>1078</v>
      </c>
      <c r="J278" s="488"/>
      <c r="K278" s="490">
        <f t="shared" si="89"/>
        <v>0</v>
      </c>
      <c r="L278" s="407">
        <f t="shared" si="90"/>
        <v>0</v>
      </c>
      <c r="M278" s="411">
        <f t="shared" si="81"/>
        <v>1376</v>
      </c>
      <c r="N278" s="489">
        <v>2120399</v>
      </c>
      <c r="O278" s="489">
        <v>24</v>
      </c>
      <c r="P278" s="397">
        <f>VLOOKUP(N278,B$4:B$1306,1,0)</f>
        <v>2120399</v>
      </c>
      <c r="Q278" s="397">
        <v>2080506</v>
      </c>
      <c r="R278" s="397">
        <v>7</v>
      </c>
      <c r="S278" s="397">
        <f>VLOOKUP(Q278,B$4:B$1306,1,0)</f>
        <v>2080506</v>
      </c>
      <c r="T278" s="397">
        <v>20403</v>
      </c>
      <c r="U278" s="397">
        <v>0</v>
      </c>
      <c r="V278" s="397">
        <f t="shared" si="82"/>
        <v>20403</v>
      </c>
      <c r="W278" s="407">
        <f t="shared" si="87"/>
        <v>0</v>
      </c>
      <c r="Y278" s="397">
        <f t="shared" si="83"/>
        <v>24</v>
      </c>
    </row>
    <row r="279" ht="18.6" customHeight="1" spans="1:25">
      <c r="A279" s="482" t="s">
        <v>1129</v>
      </c>
      <c r="B279" s="480">
        <v>20403</v>
      </c>
      <c r="C279" s="407">
        <f t="shared" si="84"/>
        <v>10</v>
      </c>
      <c r="D279" s="407">
        <f t="shared" si="85"/>
        <v>10</v>
      </c>
      <c r="E279" s="483">
        <f t="shared" si="86"/>
        <v>0</v>
      </c>
      <c r="F279" s="473">
        <f t="shared" si="88"/>
        <v>5</v>
      </c>
      <c r="G279" s="471">
        <v>2020799</v>
      </c>
      <c r="H279" s="397" t="s">
        <v>1081</v>
      </c>
      <c r="K279" s="486">
        <f>SUMIFS(K:K,$B:$B,"&gt;"&amp;$B279*100,$B:$B,"&lt;"&amp;$B279*100+100)</f>
        <v>10</v>
      </c>
      <c r="L279" s="411">
        <f>SUMIFS(L:L,$B:$B,"&gt;"&amp;$B279*100,$B:$B,"&lt;"&amp;$B279*100+100)</f>
        <v>0</v>
      </c>
      <c r="M279" s="411">
        <f t="shared" si="81"/>
        <v>0</v>
      </c>
      <c r="N279" s="491">
        <v>2120399</v>
      </c>
      <c r="O279" s="489">
        <v>20</v>
      </c>
      <c r="P279" s="397">
        <f>VLOOKUP(N279,B$4:B$1306,1,0)</f>
        <v>2120399</v>
      </c>
      <c r="Q279" s="397">
        <v>2101101</v>
      </c>
      <c r="R279" s="397">
        <v>0</v>
      </c>
      <c r="S279" s="397">
        <f>VLOOKUP(Q279,B$4:B$1306,1,0)</f>
        <v>2101101</v>
      </c>
      <c r="T279" s="397">
        <v>2040301</v>
      </c>
      <c r="U279" s="397">
        <v>0</v>
      </c>
      <c r="V279" s="397">
        <f t="shared" si="82"/>
        <v>2040301</v>
      </c>
      <c r="W279" s="407">
        <f t="shared" si="87"/>
        <v>0</v>
      </c>
      <c r="Y279" s="397">
        <f t="shared" si="83"/>
        <v>20</v>
      </c>
    </row>
    <row r="280" ht="18.6" customHeight="1" spans="1:25">
      <c r="A280" s="482" t="s">
        <v>587</v>
      </c>
      <c r="B280" s="480">
        <v>2040301</v>
      </c>
      <c r="C280" s="407">
        <f t="shared" si="84"/>
        <v>0</v>
      </c>
      <c r="D280" s="407">
        <f t="shared" si="85"/>
        <v>0</v>
      </c>
      <c r="E280" s="483" t="str">
        <f t="shared" si="86"/>
        <v/>
      </c>
      <c r="F280" s="473">
        <f t="shared" si="88"/>
        <v>7</v>
      </c>
      <c r="G280" s="471">
        <v>20208</v>
      </c>
      <c r="H280" s="397" t="s">
        <v>1084</v>
      </c>
      <c r="K280" s="490">
        <f t="shared" ref="K280:K285" si="91">SUMIF(N:N,$B280,O:O)</f>
        <v>0</v>
      </c>
      <c r="L280" s="407">
        <f t="shared" ref="L280:L285" si="92">SUMIF(Q:Q,$B280,R:R)</f>
        <v>0</v>
      </c>
      <c r="M280" s="411">
        <f t="shared" si="81"/>
        <v>0</v>
      </c>
      <c r="N280" s="489">
        <v>2120399</v>
      </c>
      <c r="O280" s="489">
        <v>23</v>
      </c>
      <c r="P280" s="397">
        <f>VLOOKUP(N280,B$4:B$1306,1,0)</f>
        <v>2120399</v>
      </c>
      <c r="Q280" s="397">
        <v>2101102</v>
      </c>
      <c r="R280" s="397">
        <v>10</v>
      </c>
      <c r="S280" s="397">
        <f>VLOOKUP(Q280,B$4:B$1306,1,0)</f>
        <v>2101102</v>
      </c>
      <c r="T280" s="397">
        <v>2040302</v>
      </c>
      <c r="U280" s="397">
        <v>0</v>
      </c>
      <c r="V280" s="397">
        <f t="shared" si="82"/>
        <v>2040302</v>
      </c>
      <c r="W280" s="407">
        <f t="shared" si="87"/>
        <v>0</v>
      </c>
      <c r="Y280" s="397">
        <f t="shared" si="83"/>
        <v>23</v>
      </c>
    </row>
    <row r="281" ht="18.6" customHeight="1" spans="1:25">
      <c r="A281" s="482" t="s">
        <v>590</v>
      </c>
      <c r="B281" s="480">
        <v>2040302</v>
      </c>
      <c r="C281" s="407">
        <f t="shared" si="84"/>
        <v>10</v>
      </c>
      <c r="D281" s="407">
        <f t="shared" si="85"/>
        <v>10</v>
      </c>
      <c r="E281" s="483">
        <f t="shared" si="86"/>
        <v>0</v>
      </c>
      <c r="F281" s="473">
        <f t="shared" si="88"/>
        <v>7</v>
      </c>
      <c r="G281" s="471">
        <v>2020801</v>
      </c>
      <c r="H281" s="397" t="s">
        <v>595</v>
      </c>
      <c r="K281" s="490">
        <f t="shared" si="91"/>
        <v>10</v>
      </c>
      <c r="L281" s="407">
        <f t="shared" si="92"/>
        <v>0</v>
      </c>
      <c r="M281" s="411">
        <f t="shared" si="81"/>
        <v>0</v>
      </c>
      <c r="N281" s="489">
        <v>2120399</v>
      </c>
      <c r="O281" s="489">
        <v>700</v>
      </c>
      <c r="P281" s="397">
        <f>VLOOKUP(N281,B$4:B$1306,1,0)</f>
        <v>2120399</v>
      </c>
      <c r="Q281" s="397">
        <v>2101103</v>
      </c>
      <c r="R281" s="397">
        <v>5</v>
      </c>
      <c r="S281" s="397">
        <f>VLOOKUP(Q281,B$4:B$1306,1,0)</f>
        <v>2101103</v>
      </c>
      <c r="T281" s="397">
        <v>2040303</v>
      </c>
      <c r="U281" s="397">
        <v>0</v>
      </c>
      <c r="V281" s="397">
        <f t="shared" si="82"/>
        <v>2040303</v>
      </c>
      <c r="W281" s="407">
        <f t="shared" si="87"/>
        <v>0</v>
      </c>
      <c r="Y281" s="397">
        <f t="shared" si="83"/>
        <v>700</v>
      </c>
    </row>
    <row r="282" ht="18.6" customHeight="1" spans="1:25">
      <c r="A282" s="482" t="s">
        <v>593</v>
      </c>
      <c r="B282" s="480">
        <v>2040303</v>
      </c>
      <c r="C282" s="407">
        <f t="shared" si="84"/>
        <v>0</v>
      </c>
      <c r="D282" s="407">
        <f t="shared" si="85"/>
        <v>0</v>
      </c>
      <c r="E282" s="483" t="str">
        <f t="shared" si="86"/>
        <v/>
      </c>
      <c r="F282" s="473">
        <f t="shared" si="88"/>
        <v>7</v>
      </c>
      <c r="G282" s="471">
        <v>2020802</v>
      </c>
      <c r="H282" s="397" t="s">
        <v>598</v>
      </c>
      <c r="K282" s="490">
        <f t="shared" si="91"/>
        <v>0</v>
      </c>
      <c r="L282" s="407">
        <f t="shared" si="92"/>
        <v>0</v>
      </c>
      <c r="M282" s="411">
        <f t="shared" si="81"/>
        <v>0</v>
      </c>
      <c r="N282" s="489">
        <v>2120399</v>
      </c>
      <c r="O282" s="489">
        <v>600</v>
      </c>
      <c r="P282" s="397">
        <f>VLOOKUP(N282,B$4:B$1306,1,0)</f>
        <v>2120399</v>
      </c>
      <c r="Q282" s="397">
        <v>2130310</v>
      </c>
      <c r="R282" s="397">
        <v>151</v>
      </c>
      <c r="S282" s="397">
        <f>VLOOKUP(Q282,B$4:B$1306,1,0)</f>
        <v>2130310</v>
      </c>
      <c r="T282" s="397">
        <v>2040304</v>
      </c>
      <c r="U282" s="397">
        <v>0</v>
      </c>
      <c r="V282" s="397">
        <f t="shared" si="82"/>
        <v>2040304</v>
      </c>
      <c r="W282" s="407">
        <f t="shared" si="87"/>
        <v>0</v>
      </c>
      <c r="Y282" s="397">
        <f t="shared" si="83"/>
        <v>600</v>
      </c>
    </row>
    <row r="283" ht="18.6" customHeight="1" spans="1:25">
      <c r="A283" s="482" t="s">
        <v>1138</v>
      </c>
      <c r="B283" s="480">
        <v>2040304</v>
      </c>
      <c r="C283" s="407">
        <f t="shared" si="84"/>
        <v>0</v>
      </c>
      <c r="D283" s="407">
        <f t="shared" si="85"/>
        <v>0</v>
      </c>
      <c r="E283" s="483" t="str">
        <f t="shared" si="86"/>
        <v/>
      </c>
      <c r="F283" s="473">
        <f t="shared" si="88"/>
        <v>7</v>
      </c>
      <c r="G283" s="471">
        <v>2020803</v>
      </c>
      <c r="H283" s="397" t="s">
        <v>601</v>
      </c>
      <c r="K283" s="490">
        <f t="shared" si="91"/>
        <v>0</v>
      </c>
      <c r="L283" s="407">
        <f t="shared" si="92"/>
        <v>0</v>
      </c>
      <c r="M283" s="411">
        <f t="shared" si="81"/>
        <v>0</v>
      </c>
      <c r="N283" s="489">
        <v>2120399</v>
      </c>
      <c r="O283" s="489">
        <v>600</v>
      </c>
      <c r="P283" s="397">
        <f>VLOOKUP(N283,B$4:B$1306,1,0)</f>
        <v>2120399</v>
      </c>
      <c r="Q283" s="397">
        <v>2210201</v>
      </c>
      <c r="R283" s="397">
        <v>11</v>
      </c>
      <c r="S283" s="397">
        <f>VLOOKUP(Q283,B$4:B$1306,1,0)</f>
        <v>2210201</v>
      </c>
      <c r="T283" s="397">
        <v>2040350</v>
      </c>
      <c r="U283" s="397">
        <v>0</v>
      </c>
      <c r="V283" s="397">
        <f t="shared" si="82"/>
        <v>2040350</v>
      </c>
      <c r="W283" s="407">
        <f t="shared" si="87"/>
        <v>0</v>
      </c>
      <c r="Y283" s="397">
        <f t="shared" si="83"/>
        <v>600</v>
      </c>
    </row>
    <row r="284" ht="18.6" customHeight="1" spans="1:25">
      <c r="A284" s="482" t="s">
        <v>614</v>
      </c>
      <c r="B284" s="480">
        <v>2040350</v>
      </c>
      <c r="C284" s="407">
        <f t="shared" si="84"/>
        <v>0</v>
      </c>
      <c r="D284" s="407">
        <f t="shared" si="85"/>
        <v>0</v>
      </c>
      <c r="E284" s="483" t="str">
        <f t="shared" si="86"/>
        <v/>
      </c>
      <c r="F284" s="473">
        <f t="shared" si="88"/>
        <v>7</v>
      </c>
      <c r="G284" s="471">
        <v>2020850</v>
      </c>
      <c r="H284" s="397" t="s">
        <v>622</v>
      </c>
      <c r="K284" s="490">
        <f t="shared" si="91"/>
        <v>0</v>
      </c>
      <c r="L284" s="407">
        <f t="shared" si="92"/>
        <v>0</v>
      </c>
      <c r="M284" s="411">
        <f t="shared" si="81"/>
        <v>0</v>
      </c>
      <c r="N284" s="489">
        <v>2120303</v>
      </c>
      <c r="O284" s="489">
        <v>3604</v>
      </c>
      <c r="P284" s="397">
        <f>VLOOKUP(N284,B$4:B$1306,1,0)</f>
        <v>2120303</v>
      </c>
      <c r="Q284" s="397">
        <v>2080505</v>
      </c>
      <c r="R284" s="397">
        <v>11</v>
      </c>
      <c r="S284" s="397">
        <f>VLOOKUP(Q284,B$4:B$1306,1,0)</f>
        <v>2080505</v>
      </c>
      <c r="T284" s="397">
        <v>2040399</v>
      </c>
      <c r="U284" s="397">
        <v>0</v>
      </c>
      <c r="V284" s="397">
        <f t="shared" si="82"/>
        <v>2040399</v>
      </c>
      <c r="W284" s="407">
        <f t="shared" si="87"/>
        <v>0</v>
      </c>
      <c r="Y284" s="397">
        <f t="shared" si="83"/>
        <v>3604</v>
      </c>
    </row>
    <row r="285" ht="18.6" customHeight="1" spans="1:25">
      <c r="A285" s="482" t="s">
        <v>1143</v>
      </c>
      <c r="B285" s="480">
        <v>2040399</v>
      </c>
      <c r="C285" s="407">
        <f t="shared" si="84"/>
        <v>0</v>
      </c>
      <c r="D285" s="407">
        <f t="shared" si="85"/>
        <v>0</v>
      </c>
      <c r="E285" s="483" t="str">
        <f t="shared" si="86"/>
        <v/>
      </c>
      <c r="F285" s="473">
        <f t="shared" si="88"/>
        <v>7</v>
      </c>
      <c r="G285" s="471">
        <v>2020899</v>
      </c>
      <c r="H285" s="397" t="s">
        <v>1092</v>
      </c>
      <c r="J285" s="488"/>
      <c r="K285" s="490">
        <f t="shared" si="91"/>
        <v>0</v>
      </c>
      <c r="L285" s="407">
        <f t="shared" si="92"/>
        <v>0</v>
      </c>
      <c r="M285" s="411">
        <f t="shared" si="81"/>
        <v>0</v>
      </c>
      <c r="N285" s="489">
        <v>2129901</v>
      </c>
      <c r="O285" s="489">
        <v>25</v>
      </c>
      <c r="P285" s="397">
        <f>VLOOKUP(N285,B$4:B$1306,1,0)</f>
        <v>2129901</v>
      </c>
      <c r="Q285" s="397">
        <v>2080506</v>
      </c>
      <c r="R285" s="397">
        <v>5</v>
      </c>
      <c r="S285" s="397">
        <f>VLOOKUP(Q285,B$4:B$1306,1,0)</f>
        <v>2080506</v>
      </c>
      <c r="T285" s="397">
        <v>20404</v>
      </c>
      <c r="U285" s="397">
        <v>0</v>
      </c>
      <c r="V285" s="397">
        <f t="shared" si="82"/>
        <v>20404</v>
      </c>
      <c r="W285" s="407">
        <f t="shared" si="87"/>
        <v>0</v>
      </c>
      <c r="Y285" s="397">
        <f t="shared" si="83"/>
        <v>25</v>
      </c>
    </row>
    <row r="286" ht="18.6" customHeight="1" spans="1:25">
      <c r="A286" s="482" t="s">
        <v>1146</v>
      </c>
      <c r="B286" s="480">
        <v>20404</v>
      </c>
      <c r="C286" s="407">
        <f t="shared" si="84"/>
        <v>-2</v>
      </c>
      <c r="D286" s="407">
        <f t="shared" si="85"/>
        <v>0</v>
      </c>
      <c r="E286" s="483">
        <f t="shared" si="86"/>
        <v>-1</v>
      </c>
      <c r="F286" s="473">
        <f t="shared" si="88"/>
        <v>5</v>
      </c>
      <c r="G286" s="471">
        <v>20299</v>
      </c>
      <c r="H286" s="397" t="s">
        <v>1095</v>
      </c>
      <c r="K286" s="486">
        <f>SUMIFS(K:K,$B:$B,"&gt;"&amp;$B286*100,$B:$B,"&lt;"&amp;$B286*100+100)</f>
        <v>0</v>
      </c>
      <c r="L286" s="411">
        <f>SUMIFS(L:L,$B:$B,"&gt;"&amp;$B286*100,$B:$B,"&lt;"&amp;$B286*100+100)</f>
        <v>0</v>
      </c>
      <c r="M286" s="411">
        <f t="shared" si="81"/>
        <v>0</v>
      </c>
      <c r="N286" s="489">
        <v>2129901</v>
      </c>
      <c r="O286" s="489">
        <v>60</v>
      </c>
      <c r="P286" s="397">
        <f>VLOOKUP(N286,B$4:B$1306,1,0)</f>
        <v>2129901</v>
      </c>
      <c r="Q286" s="397">
        <v>2101101</v>
      </c>
      <c r="R286" s="397">
        <v>0</v>
      </c>
      <c r="S286" s="397">
        <f>VLOOKUP(Q286,B$4:B$1306,1,0)</f>
        <v>2101101</v>
      </c>
      <c r="T286" s="397">
        <v>2040401</v>
      </c>
      <c r="U286" s="397">
        <v>0</v>
      </c>
      <c r="V286" s="397">
        <f t="shared" si="82"/>
        <v>2040401</v>
      </c>
      <c r="W286" s="407">
        <f t="shared" si="87"/>
        <v>0</v>
      </c>
      <c r="Y286" s="397">
        <f t="shared" si="83"/>
        <v>60</v>
      </c>
    </row>
    <row r="287" ht="18.6" customHeight="1" spans="1:25">
      <c r="A287" s="482" t="s">
        <v>587</v>
      </c>
      <c r="B287" s="480">
        <v>2040401</v>
      </c>
      <c r="C287" s="407">
        <f t="shared" si="84"/>
        <v>40</v>
      </c>
      <c r="D287" s="407">
        <f t="shared" si="85"/>
        <v>0</v>
      </c>
      <c r="E287" s="483">
        <f t="shared" si="86"/>
        <v>-1</v>
      </c>
      <c r="F287" s="473">
        <f t="shared" si="88"/>
        <v>7</v>
      </c>
      <c r="G287" s="471">
        <v>2029901</v>
      </c>
      <c r="H287" s="397" t="s">
        <v>1098</v>
      </c>
      <c r="K287" s="490">
        <f t="shared" ref="K287:K293" si="93">SUMIF(N:N,$B287,O:O)</f>
        <v>0</v>
      </c>
      <c r="L287" s="407">
        <f t="shared" ref="L287:L293" si="94">SUMIF(Q:Q,$B287,R:R)</f>
        <v>0</v>
      </c>
      <c r="M287" s="411">
        <f t="shared" si="81"/>
        <v>0</v>
      </c>
      <c r="N287" s="489">
        <v>2129901</v>
      </c>
      <c r="O287" s="489">
        <v>392</v>
      </c>
      <c r="P287" s="397">
        <f>VLOOKUP(N287,B$4:B$1306,1,0)</f>
        <v>2129901</v>
      </c>
      <c r="Q287" s="397">
        <v>2101102</v>
      </c>
      <c r="R287" s="397">
        <v>7</v>
      </c>
      <c r="S287" s="397">
        <f>VLOOKUP(Q287,B$4:B$1306,1,0)</f>
        <v>2101102</v>
      </c>
      <c r="T287" s="397">
        <v>2040402</v>
      </c>
      <c r="U287" s="397">
        <v>0</v>
      </c>
      <c r="V287" s="397">
        <f t="shared" si="82"/>
        <v>2040402</v>
      </c>
      <c r="W287" s="407">
        <f t="shared" si="87"/>
        <v>0</v>
      </c>
      <c r="Y287" s="397">
        <f t="shared" si="83"/>
        <v>392</v>
      </c>
    </row>
    <row r="288" ht="18.6" customHeight="1" spans="1:25">
      <c r="A288" s="482" t="s">
        <v>590</v>
      </c>
      <c r="B288" s="480">
        <v>2040402</v>
      </c>
      <c r="C288" s="407">
        <f t="shared" si="84"/>
        <v>0</v>
      </c>
      <c r="D288" s="407">
        <f t="shared" si="85"/>
        <v>0</v>
      </c>
      <c r="E288" s="483" t="str">
        <f t="shared" si="86"/>
        <v/>
      </c>
      <c r="F288" s="473">
        <f t="shared" si="88"/>
        <v>7</v>
      </c>
      <c r="G288" s="471">
        <v>203</v>
      </c>
      <c r="H288" s="397" t="s">
        <v>1100</v>
      </c>
      <c r="I288" s="397">
        <v>383</v>
      </c>
      <c r="K288" s="490">
        <f t="shared" si="93"/>
        <v>0</v>
      </c>
      <c r="L288" s="407">
        <f t="shared" si="94"/>
        <v>0</v>
      </c>
      <c r="M288" s="411">
        <f t="shared" si="81"/>
        <v>0</v>
      </c>
      <c r="N288" s="489">
        <v>2120501</v>
      </c>
      <c r="O288" s="489">
        <v>106</v>
      </c>
      <c r="P288" s="397">
        <f>VLOOKUP(N288,B$4:B$1306,1,0)</f>
        <v>2120501</v>
      </c>
      <c r="Q288" s="397">
        <v>2101103</v>
      </c>
      <c r="R288" s="397">
        <v>3</v>
      </c>
      <c r="S288" s="397">
        <f>VLOOKUP(Q288,B$4:B$1306,1,0)</f>
        <v>2101103</v>
      </c>
      <c r="T288" s="397">
        <v>2040403</v>
      </c>
      <c r="U288" s="397">
        <v>0</v>
      </c>
      <c r="V288" s="397">
        <f t="shared" si="82"/>
        <v>2040403</v>
      </c>
      <c r="W288" s="407">
        <f t="shared" si="87"/>
        <v>0</v>
      </c>
      <c r="Y288" s="397">
        <f t="shared" si="83"/>
        <v>106</v>
      </c>
    </row>
    <row r="289" ht="18.6" customHeight="1" spans="1:25">
      <c r="A289" s="482" t="s">
        <v>593</v>
      </c>
      <c r="B289" s="480">
        <v>2040403</v>
      </c>
      <c r="C289" s="407">
        <f t="shared" si="84"/>
        <v>0</v>
      </c>
      <c r="D289" s="407">
        <f t="shared" si="85"/>
        <v>0</v>
      </c>
      <c r="E289" s="483" t="str">
        <f t="shared" si="86"/>
        <v/>
      </c>
      <c r="F289" s="473">
        <f t="shared" si="88"/>
        <v>7</v>
      </c>
      <c r="G289" s="471">
        <v>20301</v>
      </c>
      <c r="H289" s="397" t="s">
        <v>1103</v>
      </c>
      <c r="K289" s="490">
        <f t="shared" si="93"/>
        <v>0</v>
      </c>
      <c r="L289" s="407">
        <f t="shared" si="94"/>
        <v>0</v>
      </c>
      <c r="M289" s="411">
        <f t="shared" si="81"/>
        <v>0</v>
      </c>
      <c r="N289" s="489">
        <v>2120199</v>
      </c>
      <c r="O289" s="489">
        <v>9</v>
      </c>
      <c r="P289" s="397">
        <f>VLOOKUP(N289,B$4:B$1306,1,0)</f>
        <v>2120199</v>
      </c>
      <c r="Q289" s="397">
        <v>2130399</v>
      </c>
      <c r="R289" s="397">
        <v>107</v>
      </c>
      <c r="S289" s="397">
        <f>VLOOKUP(Q289,B$4:B$1306,1,0)</f>
        <v>2130399</v>
      </c>
      <c r="T289" s="397">
        <v>2040409</v>
      </c>
      <c r="U289" s="397">
        <v>0</v>
      </c>
      <c r="V289" s="397">
        <f t="shared" si="82"/>
        <v>2040409</v>
      </c>
      <c r="W289" s="407">
        <f t="shared" si="87"/>
        <v>0</v>
      </c>
      <c r="Y289" s="397">
        <f t="shared" si="83"/>
        <v>9</v>
      </c>
    </row>
    <row r="290" ht="18.6" customHeight="1" spans="1:25">
      <c r="A290" s="482" t="s">
        <v>1154</v>
      </c>
      <c r="B290" s="480">
        <v>2040409</v>
      </c>
      <c r="C290" s="407">
        <f t="shared" si="84"/>
        <v>0</v>
      </c>
      <c r="D290" s="407">
        <f t="shared" si="85"/>
        <v>0</v>
      </c>
      <c r="E290" s="483" t="str">
        <f t="shared" si="86"/>
        <v/>
      </c>
      <c r="F290" s="473">
        <f t="shared" si="88"/>
        <v>7</v>
      </c>
      <c r="G290" s="471">
        <v>2030101</v>
      </c>
      <c r="H290" s="397" t="s">
        <v>1106</v>
      </c>
      <c r="K290" s="490">
        <f t="shared" si="93"/>
        <v>0</v>
      </c>
      <c r="L290" s="407">
        <f t="shared" si="94"/>
        <v>0</v>
      </c>
      <c r="M290" s="411">
        <f t="shared" si="81"/>
        <v>0</v>
      </c>
      <c r="N290" s="489">
        <v>2200109</v>
      </c>
      <c r="O290" s="489">
        <v>18</v>
      </c>
      <c r="P290" s="397">
        <f>VLOOKUP(N290,B$4:B$1306,1,0)</f>
        <v>2200109</v>
      </c>
      <c r="Q290" s="397">
        <v>2210201</v>
      </c>
      <c r="R290" s="397">
        <v>8</v>
      </c>
      <c r="S290" s="397">
        <f>VLOOKUP(Q290,B$4:B$1306,1,0)</f>
        <v>2210201</v>
      </c>
      <c r="T290" s="397">
        <v>2040410</v>
      </c>
      <c r="U290" s="397">
        <v>0</v>
      </c>
      <c r="V290" s="397">
        <f t="shared" si="82"/>
        <v>2040410</v>
      </c>
      <c r="W290" s="407">
        <f t="shared" si="87"/>
        <v>0</v>
      </c>
      <c r="Y290" s="397">
        <f t="shared" si="83"/>
        <v>18</v>
      </c>
    </row>
    <row r="291" ht="18.6" customHeight="1" spans="1:25">
      <c r="A291" s="482" t="s">
        <v>4324</v>
      </c>
      <c r="B291" s="480">
        <v>2040410</v>
      </c>
      <c r="C291" s="407">
        <f t="shared" si="84"/>
        <v>0</v>
      </c>
      <c r="D291" s="407">
        <f t="shared" si="85"/>
        <v>0</v>
      </c>
      <c r="E291" s="483" t="str">
        <f t="shared" si="86"/>
        <v/>
      </c>
      <c r="F291" s="473">
        <f t="shared" si="88"/>
        <v>7</v>
      </c>
      <c r="G291" s="471">
        <v>20304</v>
      </c>
      <c r="H291" s="397" t="s">
        <v>1109</v>
      </c>
      <c r="K291" s="490">
        <f t="shared" si="93"/>
        <v>0</v>
      </c>
      <c r="L291" s="407">
        <f t="shared" si="94"/>
        <v>0</v>
      </c>
      <c r="M291" s="411">
        <f t="shared" si="81"/>
        <v>0</v>
      </c>
      <c r="N291" s="489">
        <v>2240601</v>
      </c>
      <c r="O291" s="489">
        <v>981</v>
      </c>
      <c r="P291" s="397">
        <f>VLOOKUP(N291,B$4:B$1306,1,0)</f>
        <v>2240601</v>
      </c>
      <c r="Q291" s="397">
        <v>2011101</v>
      </c>
      <c r="R291" s="397">
        <v>0</v>
      </c>
      <c r="S291" s="397">
        <f>VLOOKUP(Q291,B$4:B$1306,1,0)</f>
        <v>2011101</v>
      </c>
      <c r="T291" s="397">
        <v>2040450</v>
      </c>
      <c r="U291" s="397">
        <v>0</v>
      </c>
      <c r="V291" s="397">
        <f t="shared" si="82"/>
        <v>2040450</v>
      </c>
      <c r="W291" s="407">
        <f t="shared" si="87"/>
        <v>0</v>
      </c>
      <c r="Y291" s="397">
        <f t="shared" si="83"/>
        <v>981</v>
      </c>
    </row>
    <row r="292" ht="18.6" customHeight="1" spans="1:25">
      <c r="A292" s="482" t="s">
        <v>614</v>
      </c>
      <c r="B292" s="480">
        <v>2040450</v>
      </c>
      <c r="C292" s="407">
        <f t="shared" si="84"/>
        <v>0</v>
      </c>
      <c r="D292" s="407">
        <f t="shared" si="85"/>
        <v>0</v>
      </c>
      <c r="E292" s="483" t="str">
        <f t="shared" si="86"/>
        <v/>
      </c>
      <c r="F292" s="473">
        <f t="shared" si="88"/>
        <v>7</v>
      </c>
      <c r="G292" s="471">
        <v>2030401</v>
      </c>
      <c r="H292" s="397" t="s">
        <v>1112</v>
      </c>
      <c r="K292" s="490">
        <f t="shared" si="93"/>
        <v>0</v>
      </c>
      <c r="L292" s="407">
        <f t="shared" si="94"/>
        <v>0</v>
      </c>
      <c r="M292" s="411">
        <f t="shared" si="81"/>
        <v>0</v>
      </c>
      <c r="N292" s="491">
        <v>2160299</v>
      </c>
      <c r="O292" s="489">
        <v>10</v>
      </c>
      <c r="P292" s="397">
        <f>VLOOKUP(N292,B$4:B$1306,1,0)</f>
        <v>2160299</v>
      </c>
      <c r="Q292" s="397">
        <v>2080208</v>
      </c>
      <c r="R292" s="397">
        <v>763</v>
      </c>
      <c r="S292" s="397">
        <f>VLOOKUP(Q292,B$4:B$1306,1,0)</f>
        <v>2080208</v>
      </c>
      <c r="T292" s="397">
        <v>2040499</v>
      </c>
      <c r="U292" s="397">
        <v>0</v>
      </c>
      <c r="V292" s="397">
        <f t="shared" si="82"/>
        <v>2040499</v>
      </c>
      <c r="W292" s="407">
        <f t="shared" si="87"/>
        <v>0</v>
      </c>
      <c r="Y292" s="397">
        <f t="shared" si="83"/>
        <v>10</v>
      </c>
    </row>
    <row r="293" ht="18.6" customHeight="1" spans="1:25">
      <c r="A293" s="482" t="s">
        <v>1161</v>
      </c>
      <c r="B293" s="480">
        <v>2040499</v>
      </c>
      <c r="C293" s="407">
        <f t="shared" si="84"/>
        <v>-42</v>
      </c>
      <c r="D293" s="407">
        <f t="shared" si="85"/>
        <v>0</v>
      </c>
      <c r="E293" s="483">
        <f t="shared" si="86"/>
        <v>-1</v>
      </c>
      <c r="F293" s="473">
        <f t="shared" si="88"/>
        <v>7</v>
      </c>
      <c r="G293" s="471">
        <v>20305</v>
      </c>
      <c r="H293" s="397" t="s">
        <v>1115</v>
      </c>
      <c r="J293" s="488"/>
      <c r="K293" s="490">
        <f t="shared" si="93"/>
        <v>0</v>
      </c>
      <c r="L293" s="407">
        <f t="shared" si="94"/>
        <v>0</v>
      </c>
      <c r="M293" s="411">
        <f t="shared" si="81"/>
        <v>0</v>
      </c>
      <c r="N293" s="489">
        <v>2240199</v>
      </c>
      <c r="O293" s="489">
        <v>10</v>
      </c>
      <c r="P293" s="397">
        <f>VLOOKUP(N293,B$4:B$1306,1,0)</f>
        <v>2240199</v>
      </c>
      <c r="Q293" s="397">
        <v>2080501</v>
      </c>
      <c r="R293" s="397">
        <v>129</v>
      </c>
      <c r="S293" s="397">
        <f>VLOOKUP(Q293,B$4:B$1306,1,0)</f>
        <v>2080501</v>
      </c>
      <c r="T293" s="397">
        <v>20405</v>
      </c>
      <c r="U293" s="397">
        <v>30</v>
      </c>
      <c r="V293" s="397">
        <f t="shared" si="82"/>
        <v>20405</v>
      </c>
      <c r="W293" s="407">
        <f t="shared" si="87"/>
        <v>0</v>
      </c>
      <c r="Y293" s="397">
        <f t="shared" si="83"/>
        <v>10</v>
      </c>
    </row>
    <row r="294" ht="18.6" customHeight="1" spans="1:25">
      <c r="A294" s="482" t="s">
        <v>1163</v>
      </c>
      <c r="B294" s="480">
        <v>20405</v>
      </c>
      <c r="C294" s="407">
        <f t="shared" si="84"/>
        <v>43</v>
      </c>
      <c r="D294" s="407">
        <f t="shared" si="85"/>
        <v>30</v>
      </c>
      <c r="E294" s="483">
        <f t="shared" si="86"/>
        <v>-0.302325581395349</v>
      </c>
      <c r="F294" s="473">
        <f t="shared" si="88"/>
        <v>5</v>
      </c>
      <c r="G294" s="471">
        <v>2030501</v>
      </c>
      <c r="H294" s="397" t="s">
        <v>1117</v>
      </c>
      <c r="K294" s="486">
        <f>SUMIFS(K:K,$B:$B,"&gt;"&amp;$B294*100,$B:$B,"&lt;"&amp;$B294*100+100)</f>
        <v>0</v>
      </c>
      <c r="L294" s="411">
        <f>SUMIFS(L:L,$B:$B,"&gt;"&amp;$B294*100,$B:$B,"&lt;"&amp;$B294*100+100)</f>
        <v>0</v>
      </c>
      <c r="M294" s="411">
        <f t="shared" si="81"/>
        <v>30</v>
      </c>
      <c r="N294" s="489">
        <v>2240702</v>
      </c>
      <c r="O294" s="489">
        <v>61</v>
      </c>
      <c r="P294" s="397">
        <f>VLOOKUP(N294,B$4:B$1306,1,0)</f>
        <v>2240702</v>
      </c>
      <c r="Q294" s="397">
        <v>2080505</v>
      </c>
      <c r="R294" s="397">
        <v>23</v>
      </c>
      <c r="S294" s="397">
        <f>VLOOKUP(Q294,B$4:B$1306,1,0)</f>
        <v>2080505</v>
      </c>
      <c r="T294" s="397">
        <v>2040501</v>
      </c>
      <c r="U294" s="397">
        <v>0</v>
      </c>
      <c r="V294" s="397">
        <f t="shared" si="82"/>
        <v>2040501</v>
      </c>
      <c r="W294" s="407">
        <f t="shared" si="87"/>
        <v>0</v>
      </c>
      <c r="Y294" s="397">
        <f t="shared" si="83"/>
        <v>61</v>
      </c>
    </row>
    <row r="295" ht="18.6" customHeight="1" spans="1:25">
      <c r="A295" s="482" t="s">
        <v>587</v>
      </c>
      <c r="B295" s="480">
        <v>2040501</v>
      </c>
      <c r="C295" s="407">
        <f t="shared" si="84"/>
        <v>3</v>
      </c>
      <c r="D295" s="407">
        <f t="shared" si="85"/>
        <v>0</v>
      </c>
      <c r="E295" s="483">
        <f t="shared" si="86"/>
        <v>-1</v>
      </c>
      <c r="F295" s="473">
        <f t="shared" si="88"/>
        <v>7</v>
      </c>
      <c r="G295" s="471">
        <v>20306</v>
      </c>
      <c r="H295" s="397" t="s">
        <v>1120</v>
      </c>
      <c r="I295" s="397">
        <v>373</v>
      </c>
      <c r="K295" s="490">
        <f t="shared" ref="K295:K302" si="95">SUMIF(N:N,$B295,O:O)</f>
        <v>0</v>
      </c>
      <c r="L295" s="407">
        <f t="shared" ref="L295:L302" si="96">SUMIF(Q:Q,$B295,R:R)</f>
        <v>0</v>
      </c>
      <c r="M295" s="411">
        <f t="shared" si="81"/>
        <v>0</v>
      </c>
      <c r="N295" s="489">
        <v>2010399</v>
      </c>
      <c r="O295" s="489">
        <v>33</v>
      </c>
      <c r="P295" s="397">
        <f>VLOOKUP(N295,B$4:B$1306,1,0)</f>
        <v>2010399</v>
      </c>
      <c r="Q295" s="397">
        <v>2080506</v>
      </c>
      <c r="R295" s="397">
        <v>12</v>
      </c>
      <c r="S295" s="397">
        <f>VLOOKUP(Q295,B$4:B$1306,1,0)</f>
        <v>2080506</v>
      </c>
      <c r="T295" s="397">
        <v>2040502</v>
      </c>
      <c r="U295" s="397">
        <v>0</v>
      </c>
      <c r="V295" s="397">
        <f t="shared" si="82"/>
        <v>2040502</v>
      </c>
      <c r="W295" s="407">
        <f t="shared" si="87"/>
        <v>0</v>
      </c>
      <c r="Y295" s="397">
        <f t="shared" si="83"/>
        <v>33</v>
      </c>
    </row>
    <row r="296" ht="18.6" customHeight="1" spans="1:25">
      <c r="A296" s="482" t="s">
        <v>590</v>
      </c>
      <c r="B296" s="480">
        <v>2040502</v>
      </c>
      <c r="C296" s="407">
        <f t="shared" si="84"/>
        <v>0</v>
      </c>
      <c r="D296" s="407">
        <f t="shared" si="85"/>
        <v>0</v>
      </c>
      <c r="E296" s="483" t="str">
        <f t="shared" si="86"/>
        <v/>
      </c>
      <c r="F296" s="473">
        <f t="shared" si="88"/>
        <v>7</v>
      </c>
      <c r="G296" s="471">
        <v>2030601</v>
      </c>
      <c r="H296" s="397" t="s">
        <v>1123</v>
      </c>
      <c r="I296" s="397">
        <v>8</v>
      </c>
      <c r="K296" s="490">
        <f t="shared" si="95"/>
        <v>0</v>
      </c>
      <c r="L296" s="407">
        <f t="shared" si="96"/>
        <v>0</v>
      </c>
      <c r="M296" s="411">
        <f t="shared" si="81"/>
        <v>0</v>
      </c>
      <c r="N296" s="489">
        <v>2130705</v>
      </c>
      <c r="O296" s="489">
        <v>42</v>
      </c>
      <c r="P296" s="397">
        <f>VLOOKUP(N296,B$4:B$1306,1,0)</f>
        <v>2130705</v>
      </c>
      <c r="Q296" s="397">
        <v>2101101</v>
      </c>
      <c r="R296" s="397">
        <v>17</v>
      </c>
      <c r="S296" s="397">
        <f>VLOOKUP(Q296,B$4:B$1306,1,0)</f>
        <v>2101101</v>
      </c>
      <c r="T296" s="397">
        <v>2040503</v>
      </c>
      <c r="U296" s="397">
        <v>0</v>
      </c>
      <c r="V296" s="397">
        <f t="shared" si="82"/>
        <v>2040503</v>
      </c>
      <c r="W296" s="407">
        <f t="shared" si="87"/>
        <v>0</v>
      </c>
      <c r="Y296" s="397">
        <f t="shared" si="83"/>
        <v>42</v>
      </c>
    </row>
    <row r="297" ht="18.6" customHeight="1" spans="1:25">
      <c r="A297" s="482" t="s">
        <v>593</v>
      </c>
      <c r="B297" s="480">
        <v>2040503</v>
      </c>
      <c r="C297" s="407">
        <f t="shared" si="84"/>
        <v>0</v>
      </c>
      <c r="D297" s="407">
        <f t="shared" si="85"/>
        <v>0</v>
      </c>
      <c r="E297" s="483" t="str">
        <f t="shared" si="86"/>
        <v/>
      </c>
      <c r="F297" s="473">
        <f t="shared" si="88"/>
        <v>7</v>
      </c>
      <c r="G297" s="471">
        <v>2030602</v>
      </c>
      <c r="H297" s="397" t="s">
        <v>1125</v>
      </c>
      <c r="K297" s="490">
        <f t="shared" si="95"/>
        <v>0</v>
      </c>
      <c r="L297" s="407">
        <f t="shared" si="96"/>
        <v>0</v>
      </c>
      <c r="M297" s="411">
        <f t="shared" si="81"/>
        <v>0</v>
      </c>
      <c r="N297" s="489">
        <v>2080208</v>
      </c>
      <c r="O297" s="489">
        <v>10</v>
      </c>
      <c r="P297" s="397">
        <f>VLOOKUP(N297,B$4:B$1306,1,0)</f>
        <v>2080208</v>
      </c>
      <c r="Q297" s="397">
        <v>2101102</v>
      </c>
      <c r="R297" s="397">
        <v>0</v>
      </c>
      <c r="S297" s="397">
        <f>VLOOKUP(Q297,B$4:B$1306,1,0)</f>
        <v>2101102</v>
      </c>
      <c r="T297" s="397">
        <v>2040504</v>
      </c>
      <c r="U297" s="397">
        <v>0</v>
      </c>
      <c r="V297" s="397">
        <f t="shared" si="82"/>
        <v>2040504</v>
      </c>
      <c r="W297" s="407">
        <f t="shared" si="87"/>
        <v>0</v>
      </c>
      <c r="Y297" s="397">
        <f t="shared" si="83"/>
        <v>10</v>
      </c>
    </row>
    <row r="298" ht="18.6" customHeight="1" spans="1:25">
      <c r="A298" s="482" t="s">
        <v>1170</v>
      </c>
      <c r="B298" s="480">
        <v>2040504</v>
      </c>
      <c r="C298" s="407">
        <f t="shared" si="84"/>
        <v>0</v>
      </c>
      <c r="D298" s="407">
        <f t="shared" si="85"/>
        <v>0</v>
      </c>
      <c r="E298" s="483" t="str">
        <f t="shared" si="86"/>
        <v/>
      </c>
      <c r="F298" s="473">
        <f t="shared" si="88"/>
        <v>7</v>
      </c>
      <c r="G298" s="471">
        <v>2030603</v>
      </c>
      <c r="H298" s="397" t="s">
        <v>1128</v>
      </c>
      <c r="K298" s="490">
        <f t="shared" si="95"/>
        <v>0</v>
      </c>
      <c r="L298" s="407">
        <f t="shared" si="96"/>
        <v>0</v>
      </c>
      <c r="M298" s="411">
        <f t="shared" si="81"/>
        <v>0</v>
      </c>
      <c r="N298" s="489">
        <v>2010302</v>
      </c>
      <c r="O298" s="489">
        <v>5</v>
      </c>
      <c r="P298" s="397">
        <f>VLOOKUP(N298,B$4:B$1306,1,0)</f>
        <v>2010302</v>
      </c>
      <c r="Q298" s="397">
        <v>2101103</v>
      </c>
      <c r="R298" s="397">
        <v>19</v>
      </c>
      <c r="S298" s="397">
        <f>VLOOKUP(Q298,B$4:B$1306,1,0)</f>
        <v>2101103</v>
      </c>
      <c r="T298" s="397">
        <v>2040505</v>
      </c>
      <c r="U298" s="397">
        <v>0</v>
      </c>
      <c r="V298" s="397">
        <f t="shared" si="82"/>
        <v>2040505</v>
      </c>
      <c r="W298" s="407">
        <f t="shared" si="87"/>
        <v>0</v>
      </c>
      <c r="Y298" s="397">
        <f t="shared" si="83"/>
        <v>5</v>
      </c>
    </row>
    <row r="299" ht="18.6" customHeight="1" spans="1:25">
      <c r="A299" s="482" t="s">
        <v>1172</v>
      </c>
      <c r="B299" s="480">
        <v>2040505</v>
      </c>
      <c r="C299" s="407">
        <f t="shared" si="84"/>
        <v>0</v>
      </c>
      <c r="D299" s="407">
        <f t="shared" si="85"/>
        <v>0</v>
      </c>
      <c r="E299" s="483" t="str">
        <f t="shared" si="86"/>
        <v/>
      </c>
      <c r="F299" s="473">
        <f t="shared" si="88"/>
        <v>7</v>
      </c>
      <c r="G299" s="471">
        <v>2030604</v>
      </c>
      <c r="H299" s="397" t="s">
        <v>1131</v>
      </c>
      <c r="K299" s="490">
        <f t="shared" si="95"/>
        <v>0</v>
      </c>
      <c r="L299" s="407">
        <f t="shared" si="96"/>
        <v>0</v>
      </c>
      <c r="M299" s="411">
        <f t="shared" si="81"/>
        <v>0</v>
      </c>
      <c r="N299" s="489">
        <v>2010108</v>
      </c>
      <c r="O299" s="489">
        <v>6</v>
      </c>
      <c r="P299" s="397">
        <f>VLOOKUP(N299,B$4:B$1306,1,0)</f>
        <v>2010108</v>
      </c>
      <c r="Q299" s="397">
        <v>2130105</v>
      </c>
      <c r="R299" s="397">
        <v>366</v>
      </c>
      <c r="S299" s="397">
        <f>VLOOKUP(Q299,B$4:B$1306,1,0)</f>
        <v>2130105</v>
      </c>
      <c r="T299" s="397">
        <v>2040506</v>
      </c>
      <c r="U299" s="397">
        <v>0</v>
      </c>
      <c r="V299" s="397">
        <f t="shared" si="82"/>
        <v>2040506</v>
      </c>
      <c r="W299" s="407">
        <f t="shared" si="87"/>
        <v>0</v>
      </c>
      <c r="Y299" s="397">
        <f t="shared" si="83"/>
        <v>6</v>
      </c>
    </row>
    <row r="300" ht="18.6" customHeight="1" spans="1:25">
      <c r="A300" s="482" t="s">
        <v>1174</v>
      </c>
      <c r="B300" s="480">
        <v>2040506</v>
      </c>
      <c r="C300" s="407">
        <f t="shared" si="84"/>
        <v>0</v>
      </c>
      <c r="D300" s="407">
        <f t="shared" si="85"/>
        <v>0</v>
      </c>
      <c r="E300" s="483" t="str">
        <f t="shared" si="86"/>
        <v/>
      </c>
      <c r="F300" s="473">
        <f t="shared" si="88"/>
        <v>7</v>
      </c>
      <c r="G300" s="471">
        <v>2030605</v>
      </c>
      <c r="H300" s="397" t="s">
        <v>1133</v>
      </c>
      <c r="K300" s="490">
        <f t="shared" si="95"/>
        <v>0</v>
      </c>
      <c r="L300" s="407">
        <f t="shared" si="96"/>
        <v>0</v>
      </c>
      <c r="M300" s="411">
        <f t="shared" si="81"/>
        <v>0</v>
      </c>
      <c r="N300" s="489">
        <v>2013105</v>
      </c>
      <c r="O300" s="489">
        <v>18</v>
      </c>
      <c r="P300" s="397">
        <f>VLOOKUP(N300,B$4:B$1306,1,0)</f>
        <v>2013105</v>
      </c>
      <c r="Q300" s="397">
        <v>2210201</v>
      </c>
      <c r="R300" s="397">
        <v>20</v>
      </c>
      <c r="S300" s="397">
        <f>VLOOKUP(Q300,B$4:B$1306,1,0)</f>
        <v>2210201</v>
      </c>
      <c r="T300" s="397">
        <v>2040550</v>
      </c>
      <c r="U300" s="397">
        <v>0</v>
      </c>
      <c r="V300" s="397">
        <f t="shared" si="82"/>
        <v>2040550</v>
      </c>
      <c r="W300" s="407">
        <f t="shared" si="87"/>
        <v>0</v>
      </c>
      <c r="Y300" s="397">
        <f t="shared" si="83"/>
        <v>18</v>
      </c>
    </row>
    <row r="301" ht="18.6" customHeight="1" spans="1:25">
      <c r="A301" s="482" t="s">
        <v>614</v>
      </c>
      <c r="B301" s="480">
        <v>2040550</v>
      </c>
      <c r="C301" s="407">
        <f t="shared" si="84"/>
        <v>0</v>
      </c>
      <c r="D301" s="407">
        <f t="shared" si="85"/>
        <v>0</v>
      </c>
      <c r="E301" s="483" t="str">
        <f t="shared" si="86"/>
        <v/>
      </c>
      <c r="F301" s="473">
        <f t="shared" si="88"/>
        <v>7</v>
      </c>
      <c r="G301" s="471">
        <v>2030606</v>
      </c>
      <c r="H301" s="397" t="s">
        <v>1135</v>
      </c>
      <c r="K301" s="490">
        <f t="shared" si="95"/>
        <v>0</v>
      </c>
      <c r="L301" s="407">
        <f t="shared" si="96"/>
        <v>0</v>
      </c>
      <c r="M301" s="411">
        <f t="shared" si="81"/>
        <v>0</v>
      </c>
      <c r="N301" s="489">
        <v>2011102</v>
      </c>
      <c r="O301" s="489">
        <v>1</v>
      </c>
      <c r="P301" s="397">
        <f>VLOOKUP(N301,B$4:B$1306,1,0)</f>
        <v>2011102</v>
      </c>
      <c r="Q301" s="397">
        <v>2080502</v>
      </c>
      <c r="R301" s="397">
        <v>130</v>
      </c>
      <c r="S301" s="397">
        <f>VLOOKUP(Q301,B$4:B$1306,1,0)</f>
        <v>2080502</v>
      </c>
      <c r="T301" s="397">
        <v>2040599</v>
      </c>
      <c r="U301" s="397">
        <v>30</v>
      </c>
      <c r="V301" s="397">
        <f t="shared" si="82"/>
        <v>2040599</v>
      </c>
      <c r="W301" s="407">
        <f t="shared" si="87"/>
        <v>0</v>
      </c>
      <c r="Y301" s="397">
        <f t="shared" si="83"/>
        <v>1</v>
      </c>
    </row>
    <row r="302" ht="18.6" customHeight="1" spans="1:25">
      <c r="A302" s="482" t="s">
        <v>1176</v>
      </c>
      <c r="B302" s="480">
        <v>2040599</v>
      </c>
      <c r="C302" s="407">
        <f t="shared" si="84"/>
        <v>40</v>
      </c>
      <c r="D302" s="407">
        <f t="shared" si="85"/>
        <v>30</v>
      </c>
      <c r="E302" s="483">
        <f t="shared" si="86"/>
        <v>-0.25</v>
      </c>
      <c r="F302" s="473">
        <f t="shared" si="88"/>
        <v>7</v>
      </c>
      <c r="G302" s="471">
        <v>2030607</v>
      </c>
      <c r="H302" s="397" t="s">
        <v>1137</v>
      </c>
      <c r="I302" s="397">
        <v>110</v>
      </c>
      <c r="J302" s="488"/>
      <c r="K302" s="490">
        <f t="shared" si="95"/>
        <v>0</v>
      </c>
      <c r="L302" s="407">
        <f t="shared" si="96"/>
        <v>0</v>
      </c>
      <c r="M302" s="411">
        <f t="shared" si="81"/>
        <v>30</v>
      </c>
      <c r="N302" s="489">
        <v>2010199</v>
      </c>
      <c r="O302" s="489">
        <v>2</v>
      </c>
      <c r="P302" s="397">
        <f>VLOOKUP(N302,B$4:B$1306,1,0)</f>
        <v>2010199</v>
      </c>
      <c r="Q302" s="397">
        <v>2080505</v>
      </c>
      <c r="R302" s="397">
        <v>60</v>
      </c>
      <c r="S302" s="397">
        <f>VLOOKUP(Q302,B$4:B$1306,1,0)</f>
        <v>2080505</v>
      </c>
      <c r="T302" s="397">
        <v>20406</v>
      </c>
      <c r="U302" s="397">
        <v>158</v>
      </c>
      <c r="V302" s="397">
        <f t="shared" si="82"/>
        <v>20406</v>
      </c>
      <c r="W302" s="407">
        <f t="shared" si="87"/>
        <v>0</v>
      </c>
      <c r="Y302" s="397">
        <f t="shared" si="83"/>
        <v>2</v>
      </c>
    </row>
    <row r="303" ht="18.6" customHeight="1" spans="1:25">
      <c r="A303" s="482" t="s">
        <v>1178</v>
      </c>
      <c r="B303" s="480">
        <v>20406</v>
      </c>
      <c r="C303" s="407">
        <f t="shared" si="84"/>
        <v>1011</v>
      </c>
      <c r="D303" s="407">
        <f t="shared" si="85"/>
        <v>1134</v>
      </c>
      <c r="E303" s="483">
        <f t="shared" si="86"/>
        <v>0.121661721068249</v>
      </c>
      <c r="F303" s="473">
        <f t="shared" si="88"/>
        <v>5</v>
      </c>
      <c r="G303" s="471">
        <v>2030608</v>
      </c>
      <c r="H303" s="397" t="s">
        <v>1140</v>
      </c>
      <c r="I303" s="397">
        <v>255</v>
      </c>
      <c r="K303" s="486">
        <f>SUMIFS(K:K,$B:$B,"&gt;"&amp;$B303*100,$B:$B,"&lt;"&amp;$B303*100+100)</f>
        <v>128</v>
      </c>
      <c r="L303" s="411">
        <f>SUMIFS(L:L,$B:$B,"&gt;"&amp;$B303*100,$B:$B,"&lt;"&amp;$B303*100+100)</f>
        <v>848</v>
      </c>
      <c r="M303" s="411">
        <f t="shared" si="81"/>
        <v>158</v>
      </c>
      <c r="N303" s="489">
        <v>2012902</v>
      </c>
      <c r="O303" s="489">
        <v>4</v>
      </c>
      <c r="P303" s="397">
        <f>VLOOKUP(N303,B$4:B$1306,1,0)</f>
        <v>2012902</v>
      </c>
      <c r="Q303" s="397">
        <v>2080506</v>
      </c>
      <c r="R303" s="397">
        <v>30</v>
      </c>
      <c r="S303" s="397">
        <f>VLOOKUP(Q303,B$4:B$1306,1,0)</f>
        <v>2080506</v>
      </c>
      <c r="T303" s="397">
        <v>2040601</v>
      </c>
      <c r="U303" s="397">
        <v>0</v>
      </c>
      <c r="V303" s="397">
        <f t="shared" si="82"/>
        <v>2040601</v>
      </c>
      <c r="W303" s="407">
        <f t="shared" si="87"/>
        <v>0</v>
      </c>
      <c r="Y303" s="397">
        <f t="shared" si="83"/>
        <v>4</v>
      </c>
    </row>
    <row r="304" ht="18.6" customHeight="1" spans="1:25">
      <c r="A304" s="482" t="s">
        <v>587</v>
      </c>
      <c r="B304" s="480">
        <v>2040601</v>
      </c>
      <c r="C304" s="407">
        <f t="shared" si="84"/>
        <v>790</v>
      </c>
      <c r="D304" s="407">
        <f t="shared" si="85"/>
        <v>848</v>
      </c>
      <c r="E304" s="483">
        <f t="shared" si="86"/>
        <v>0.0734177215189873</v>
      </c>
      <c r="F304" s="473">
        <f t="shared" si="88"/>
        <v>7</v>
      </c>
      <c r="G304" s="471">
        <v>2030699</v>
      </c>
      <c r="H304" s="397" t="s">
        <v>1142</v>
      </c>
      <c r="K304" s="490">
        <f t="shared" ref="K304:K318" si="97">SUMIF(N:N,$B304,O:O)</f>
        <v>0</v>
      </c>
      <c r="L304" s="407">
        <f t="shared" ref="L304:L318" si="98">SUMIF(Q:Q,$B304,R:R)</f>
        <v>848</v>
      </c>
      <c r="M304" s="411">
        <f t="shared" si="81"/>
        <v>0</v>
      </c>
      <c r="N304" s="489">
        <v>2080208</v>
      </c>
      <c r="O304" s="489">
        <v>1</v>
      </c>
      <c r="P304" s="397">
        <f>VLOOKUP(N304,B$4:B$1306,1,0)</f>
        <v>2080208</v>
      </c>
      <c r="Q304" s="397">
        <v>2101101</v>
      </c>
      <c r="R304" s="397">
        <v>0</v>
      </c>
      <c r="S304" s="397">
        <f>VLOOKUP(Q304,B$4:B$1306,1,0)</f>
        <v>2101101</v>
      </c>
      <c r="T304" s="397">
        <v>2040602</v>
      </c>
      <c r="U304" s="397">
        <v>0</v>
      </c>
      <c r="V304" s="397">
        <f t="shared" si="82"/>
        <v>2040602</v>
      </c>
      <c r="W304" s="407">
        <f t="shared" si="87"/>
        <v>0</v>
      </c>
      <c r="Y304" s="397">
        <f t="shared" si="83"/>
        <v>1</v>
      </c>
    </row>
    <row r="305" ht="18.6" customHeight="1" spans="1:25">
      <c r="A305" s="482" t="s">
        <v>590</v>
      </c>
      <c r="B305" s="480">
        <v>2040602</v>
      </c>
      <c r="C305" s="407">
        <f t="shared" si="84"/>
        <v>0</v>
      </c>
      <c r="D305" s="407">
        <f t="shared" si="85"/>
        <v>0</v>
      </c>
      <c r="E305" s="483" t="str">
        <f t="shared" si="86"/>
        <v/>
      </c>
      <c r="F305" s="473">
        <f t="shared" si="88"/>
        <v>7</v>
      </c>
      <c r="G305" s="471">
        <v>20399</v>
      </c>
      <c r="H305" s="397" t="s">
        <v>1145</v>
      </c>
      <c r="I305" s="397">
        <v>10</v>
      </c>
      <c r="K305" s="490">
        <f t="shared" si="97"/>
        <v>0</v>
      </c>
      <c r="L305" s="407">
        <f t="shared" si="98"/>
        <v>0</v>
      </c>
      <c r="M305" s="411">
        <f t="shared" si="81"/>
        <v>0</v>
      </c>
      <c r="N305" s="489">
        <v>2010399</v>
      </c>
      <c r="O305" s="489">
        <v>1076</v>
      </c>
      <c r="P305" s="397">
        <f>VLOOKUP(N305,B$4:B$1306,1,0)</f>
        <v>2010399</v>
      </c>
      <c r="Q305" s="397">
        <v>2101102</v>
      </c>
      <c r="R305" s="397">
        <v>41</v>
      </c>
      <c r="S305" s="397">
        <f>VLOOKUP(Q305,B$4:B$1306,1,0)</f>
        <v>2101102</v>
      </c>
      <c r="T305" s="397">
        <v>2040603</v>
      </c>
      <c r="U305" s="397">
        <v>0</v>
      </c>
      <c r="V305" s="397">
        <f t="shared" si="82"/>
        <v>2040603</v>
      </c>
      <c r="W305" s="407">
        <f t="shared" si="87"/>
        <v>0</v>
      </c>
      <c r="Y305" s="397">
        <f t="shared" si="83"/>
        <v>1076</v>
      </c>
    </row>
    <row r="306" ht="18.6" customHeight="1" spans="1:25">
      <c r="A306" s="482" t="s">
        <v>593</v>
      </c>
      <c r="B306" s="480">
        <v>2040603</v>
      </c>
      <c r="C306" s="407">
        <f t="shared" si="84"/>
        <v>0</v>
      </c>
      <c r="D306" s="407">
        <f t="shared" si="85"/>
        <v>0</v>
      </c>
      <c r="E306" s="483" t="str">
        <f t="shared" si="86"/>
        <v/>
      </c>
      <c r="F306" s="473">
        <f t="shared" si="88"/>
        <v>7</v>
      </c>
      <c r="G306" s="471">
        <v>2039901</v>
      </c>
      <c r="H306" s="397" t="s">
        <v>1148</v>
      </c>
      <c r="I306" s="397">
        <v>10</v>
      </c>
      <c r="K306" s="490">
        <f t="shared" si="97"/>
        <v>0</v>
      </c>
      <c r="L306" s="407">
        <f t="shared" si="98"/>
        <v>0</v>
      </c>
      <c r="M306" s="411">
        <f t="shared" si="81"/>
        <v>0</v>
      </c>
      <c r="N306" s="489">
        <v>2080208</v>
      </c>
      <c r="O306" s="489">
        <v>1</v>
      </c>
      <c r="P306" s="397">
        <f>VLOOKUP(N306,B$4:B$1306,1,0)</f>
        <v>2080208</v>
      </c>
      <c r="Q306" s="397">
        <v>2101103</v>
      </c>
      <c r="R306" s="397">
        <v>33</v>
      </c>
      <c r="S306" s="397">
        <f>VLOOKUP(Q306,B$4:B$1306,1,0)</f>
        <v>2101103</v>
      </c>
      <c r="T306" s="397">
        <v>2040604</v>
      </c>
      <c r="U306" s="397">
        <v>69</v>
      </c>
      <c r="V306" s="397">
        <f t="shared" si="82"/>
        <v>2040604</v>
      </c>
      <c r="W306" s="407">
        <f t="shared" si="87"/>
        <v>0</v>
      </c>
      <c r="Y306" s="397">
        <f t="shared" si="83"/>
        <v>1</v>
      </c>
    </row>
    <row r="307" ht="18.6" customHeight="1" spans="1:25">
      <c r="A307" s="482" t="s">
        <v>1185</v>
      </c>
      <c r="B307" s="480">
        <v>2040604</v>
      </c>
      <c r="C307" s="407">
        <f t="shared" si="84"/>
        <v>129</v>
      </c>
      <c r="D307" s="407">
        <f t="shared" si="85"/>
        <v>69</v>
      </c>
      <c r="E307" s="483">
        <f t="shared" si="86"/>
        <v>-0.465116279069767</v>
      </c>
      <c r="F307" s="473">
        <f t="shared" si="88"/>
        <v>7</v>
      </c>
      <c r="G307" s="471">
        <v>204</v>
      </c>
      <c r="H307" s="397" t="s">
        <v>1149</v>
      </c>
      <c r="I307" s="397">
        <v>17844</v>
      </c>
      <c r="K307" s="490">
        <f t="shared" si="97"/>
        <v>0</v>
      </c>
      <c r="L307" s="407">
        <f t="shared" si="98"/>
        <v>0</v>
      </c>
      <c r="M307" s="411">
        <f t="shared" si="81"/>
        <v>69</v>
      </c>
      <c r="N307" s="489">
        <v>2120303</v>
      </c>
      <c r="O307" s="489">
        <v>700</v>
      </c>
      <c r="P307" s="397">
        <f>VLOOKUP(N307,B$4:B$1306,1,0)</f>
        <v>2120303</v>
      </c>
      <c r="Q307" s="397">
        <v>2130105</v>
      </c>
      <c r="R307" s="397">
        <v>642</v>
      </c>
      <c r="S307" s="397">
        <f>VLOOKUP(Q307,B$4:B$1306,1,0)</f>
        <v>2130105</v>
      </c>
      <c r="T307" s="397">
        <v>2040605</v>
      </c>
      <c r="U307" s="397">
        <v>19</v>
      </c>
      <c r="V307" s="397">
        <f t="shared" si="82"/>
        <v>2040605</v>
      </c>
      <c r="W307" s="407">
        <f t="shared" si="87"/>
        <v>0</v>
      </c>
      <c r="Y307" s="397">
        <f t="shared" si="83"/>
        <v>700</v>
      </c>
    </row>
    <row r="308" ht="18.6" customHeight="1" spans="1:25">
      <c r="A308" s="482" t="s">
        <v>1188</v>
      </c>
      <c r="B308" s="480">
        <v>2040605</v>
      </c>
      <c r="C308" s="407">
        <f t="shared" si="84"/>
        <v>30</v>
      </c>
      <c r="D308" s="407">
        <f t="shared" si="85"/>
        <v>67</v>
      </c>
      <c r="E308" s="483">
        <f t="shared" si="86"/>
        <v>1.23333333333333</v>
      </c>
      <c r="F308" s="473">
        <f t="shared" si="88"/>
        <v>7</v>
      </c>
      <c r="G308" s="471">
        <v>20401</v>
      </c>
      <c r="H308" s="397" t="s">
        <v>1151</v>
      </c>
      <c r="I308" s="397">
        <v>320</v>
      </c>
      <c r="K308" s="490">
        <f t="shared" si="97"/>
        <v>48</v>
      </c>
      <c r="L308" s="407">
        <f t="shared" si="98"/>
        <v>0</v>
      </c>
      <c r="M308" s="411">
        <f t="shared" si="81"/>
        <v>19</v>
      </c>
      <c r="N308" s="489">
        <v>2130705</v>
      </c>
      <c r="O308" s="489">
        <v>47</v>
      </c>
      <c r="P308" s="397">
        <f>VLOOKUP(N308,B$4:B$1306,1,0)</f>
        <v>2130705</v>
      </c>
      <c r="Q308" s="397">
        <v>2210201</v>
      </c>
      <c r="R308" s="397">
        <v>45</v>
      </c>
      <c r="S308" s="397">
        <f>VLOOKUP(Q308,B$4:B$1306,1,0)</f>
        <v>2210201</v>
      </c>
      <c r="T308" s="397">
        <v>2040606</v>
      </c>
      <c r="U308" s="397">
        <v>0</v>
      </c>
      <c r="V308" s="397">
        <f t="shared" si="82"/>
        <v>2040606</v>
      </c>
      <c r="W308" s="407">
        <f t="shared" si="87"/>
        <v>0</v>
      </c>
      <c r="Y308" s="397">
        <f t="shared" si="83"/>
        <v>47</v>
      </c>
    </row>
    <row r="309" ht="18.6" customHeight="1" spans="1:25">
      <c r="A309" s="482" t="s">
        <v>1190</v>
      </c>
      <c r="B309" s="480">
        <v>2040606</v>
      </c>
      <c r="C309" s="407">
        <f t="shared" si="84"/>
        <v>0</v>
      </c>
      <c r="D309" s="407">
        <f t="shared" si="85"/>
        <v>0</v>
      </c>
      <c r="E309" s="483" t="str">
        <f t="shared" si="86"/>
        <v/>
      </c>
      <c r="F309" s="473">
        <f t="shared" si="88"/>
        <v>7</v>
      </c>
      <c r="G309" s="471">
        <v>2040101</v>
      </c>
      <c r="H309" s="397" t="s">
        <v>1153</v>
      </c>
      <c r="I309" s="397">
        <v>320</v>
      </c>
      <c r="K309" s="490">
        <f t="shared" si="97"/>
        <v>0</v>
      </c>
      <c r="L309" s="407">
        <f t="shared" si="98"/>
        <v>0</v>
      </c>
      <c r="M309" s="411">
        <f t="shared" si="81"/>
        <v>0</v>
      </c>
      <c r="N309" s="489">
        <v>2013105</v>
      </c>
      <c r="O309" s="489">
        <v>1</v>
      </c>
      <c r="P309" s="397">
        <f>VLOOKUP(N309,B$4:B$1306,1,0)</f>
        <v>2013105</v>
      </c>
      <c r="Q309" s="397">
        <v>2011101</v>
      </c>
      <c r="R309" s="397">
        <v>36</v>
      </c>
      <c r="S309" s="397">
        <f>VLOOKUP(Q309,B$4:B$1306,1,0)</f>
        <v>2011101</v>
      </c>
      <c r="T309" s="397">
        <v>2040607</v>
      </c>
      <c r="U309" s="397">
        <v>5</v>
      </c>
      <c r="V309" s="397">
        <f t="shared" si="82"/>
        <v>2040607</v>
      </c>
      <c r="W309" s="407">
        <f t="shared" si="87"/>
        <v>0</v>
      </c>
      <c r="Y309" s="397">
        <f t="shared" si="83"/>
        <v>1</v>
      </c>
    </row>
    <row r="310" ht="18.6" customHeight="1" spans="1:25">
      <c r="A310" s="482" t="s">
        <v>1192</v>
      </c>
      <c r="B310" s="480">
        <v>2040607</v>
      </c>
      <c r="C310" s="407">
        <f t="shared" si="84"/>
        <v>11</v>
      </c>
      <c r="D310" s="407">
        <f t="shared" si="85"/>
        <v>5</v>
      </c>
      <c r="E310" s="483">
        <f t="shared" si="86"/>
        <v>-0.545454545454545</v>
      </c>
      <c r="F310" s="473">
        <f t="shared" si="88"/>
        <v>7</v>
      </c>
      <c r="G310" s="471">
        <v>2040199</v>
      </c>
      <c r="H310" s="397" t="s">
        <v>1156</v>
      </c>
      <c r="K310" s="490">
        <f t="shared" si="97"/>
        <v>0</v>
      </c>
      <c r="L310" s="407">
        <f t="shared" si="98"/>
        <v>0</v>
      </c>
      <c r="M310" s="411">
        <f t="shared" si="81"/>
        <v>5</v>
      </c>
      <c r="N310" s="489">
        <v>2012304</v>
      </c>
      <c r="O310" s="489">
        <v>5</v>
      </c>
      <c r="P310" s="397">
        <f>VLOOKUP(N310,B$4:B$1306,1,0)</f>
        <v>2012304</v>
      </c>
      <c r="Q310" s="397">
        <v>2080505</v>
      </c>
      <c r="R310" s="397">
        <v>3</v>
      </c>
      <c r="S310" s="397">
        <f>VLOOKUP(Q310,B$4:B$1306,1,0)</f>
        <v>2080505</v>
      </c>
      <c r="T310" s="397">
        <v>2040608</v>
      </c>
      <c r="U310" s="397">
        <v>0</v>
      </c>
      <c r="V310" s="397">
        <f t="shared" si="82"/>
        <v>2040608</v>
      </c>
      <c r="W310" s="407">
        <f t="shared" si="87"/>
        <v>0</v>
      </c>
      <c r="Y310" s="397">
        <f t="shared" si="83"/>
        <v>5</v>
      </c>
    </row>
    <row r="311" ht="18.6" customHeight="1" spans="1:25">
      <c r="A311" s="482" t="s">
        <v>1194</v>
      </c>
      <c r="B311" s="480">
        <v>2040608</v>
      </c>
      <c r="C311" s="407">
        <f t="shared" si="84"/>
        <v>0</v>
      </c>
      <c r="D311" s="407">
        <f t="shared" si="85"/>
        <v>0</v>
      </c>
      <c r="E311" s="483" t="str">
        <f t="shared" si="86"/>
        <v/>
      </c>
      <c r="F311" s="473">
        <f t="shared" si="88"/>
        <v>7</v>
      </c>
      <c r="G311" s="471">
        <v>20402</v>
      </c>
      <c r="H311" s="397" t="s">
        <v>1159</v>
      </c>
      <c r="I311" s="397">
        <v>14086</v>
      </c>
      <c r="K311" s="490">
        <f t="shared" si="97"/>
        <v>0</v>
      </c>
      <c r="L311" s="407">
        <f t="shared" si="98"/>
        <v>0</v>
      </c>
      <c r="M311" s="411">
        <f t="shared" si="81"/>
        <v>0</v>
      </c>
      <c r="N311" s="489">
        <v>2013105</v>
      </c>
      <c r="O311" s="489">
        <v>22</v>
      </c>
      <c r="P311" s="397">
        <f>VLOOKUP(N311,B$4:B$1306,1,0)</f>
        <v>2013105</v>
      </c>
      <c r="Q311" s="397">
        <v>2080506</v>
      </c>
      <c r="R311" s="397">
        <v>1</v>
      </c>
      <c r="S311" s="397">
        <f>VLOOKUP(Q311,B$4:B$1306,1,0)</f>
        <v>2080506</v>
      </c>
      <c r="T311" s="397">
        <v>2040609</v>
      </c>
      <c r="U311" s="397">
        <v>0</v>
      </c>
      <c r="V311" s="397">
        <f t="shared" si="82"/>
        <v>2040609</v>
      </c>
      <c r="W311" s="407">
        <f t="shared" si="87"/>
        <v>0</v>
      </c>
      <c r="Y311" s="397">
        <f t="shared" si="83"/>
        <v>22</v>
      </c>
    </row>
    <row r="312" ht="18.6" customHeight="1" spans="1:25">
      <c r="A312" s="482" t="s">
        <v>1197</v>
      </c>
      <c r="B312" s="480">
        <v>2040609</v>
      </c>
      <c r="C312" s="407">
        <f t="shared" si="84"/>
        <v>0</v>
      </c>
      <c r="D312" s="407">
        <f t="shared" si="85"/>
        <v>0</v>
      </c>
      <c r="E312" s="483" t="str">
        <f t="shared" si="86"/>
        <v/>
      </c>
      <c r="F312" s="473">
        <f t="shared" si="88"/>
        <v>7</v>
      </c>
      <c r="G312" s="471">
        <v>2040201</v>
      </c>
      <c r="H312" s="397" t="s">
        <v>595</v>
      </c>
      <c r="I312" s="397">
        <v>8142</v>
      </c>
      <c r="K312" s="490">
        <f t="shared" si="97"/>
        <v>0</v>
      </c>
      <c r="L312" s="407">
        <f t="shared" si="98"/>
        <v>0</v>
      </c>
      <c r="M312" s="411">
        <f t="shared" si="81"/>
        <v>0</v>
      </c>
      <c r="N312" s="489">
        <v>2010108</v>
      </c>
      <c r="O312" s="489">
        <v>5</v>
      </c>
      <c r="P312" s="397">
        <f>VLOOKUP(N312,B$4:B$1306,1,0)</f>
        <v>2010108</v>
      </c>
      <c r="Q312" s="397">
        <v>2101101</v>
      </c>
      <c r="R312" s="397">
        <v>2</v>
      </c>
      <c r="S312" s="397">
        <f>VLOOKUP(Q312,B$4:B$1306,1,0)</f>
        <v>2101101</v>
      </c>
      <c r="T312" s="397">
        <v>2040610</v>
      </c>
      <c r="U312" s="397">
        <v>32</v>
      </c>
      <c r="V312" s="397">
        <f t="shared" si="82"/>
        <v>2040610</v>
      </c>
      <c r="W312" s="407">
        <f t="shared" si="87"/>
        <v>0</v>
      </c>
      <c r="Y312" s="397">
        <f t="shared" si="83"/>
        <v>5</v>
      </c>
    </row>
    <row r="313" ht="18.6" customHeight="1" spans="1:25">
      <c r="A313" s="482" t="s">
        <v>1200</v>
      </c>
      <c r="B313" s="480">
        <v>2040610</v>
      </c>
      <c r="C313" s="407">
        <f t="shared" si="84"/>
        <v>15</v>
      </c>
      <c r="D313" s="407">
        <f t="shared" si="85"/>
        <v>58</v>
      </c>
      <c r="E313" s="483">
        <f t="shared" si="86"/>
        <v>2.86666666666667</v>
      </c>
      <c r="F313" s="473">
        <f t="shared" si="88"/>
        <v>7</v>
      </c>
      <c r="G313" s="471">
        <v>2040202</v>
      </c>
      <c r="H313" s="397" t="s">
        <v>598</v>
      </c>
      <c r="I313" s="397">
        <v>536</v>
      </c>
      <c r="K313" s="490">
        <f t="shared" si="97"/>
        <v>26</v>
      </c>
      <c r="L313" s="407">
        <f t="shared" si="98"/>
        <v>0</v>
      </c>
      <c r="M313" s="411">
        <f t="shared" si="81"/>
        <v>32</v>
      </c>
      <c r="N313" s="489">
        <v>2010302</v>
      </c>
      <c r="O313" s="489">
        <v>5</v>
      </c>
      <c r="P313" s="397">
        <f>VLOOKUP(N313,B$4:B$1306,1,0)</f>
        <v>2010302</v>
      </c>
      <c r="Q313" s="397">
        <v>2101102</v>
      </c>
      <c r="R313" s="397">
        <v>0</v>
      </c>
      <c r="S313" s="397">
        <f>VLOOKUP(Q313,B$4:B$1306,1,0)</f>
        <v>2101102</v>
      </c>
      <c r="T313" s="397">
        <v>2040611</v>
      </c>
      <c r="U313" s="397">
        <v>0</v>
      </c>
      <c r="V313" s="397">
        <f t="shared" si="82"/>
        <v>2040611</v>
      </c>
      <c r="W313" s="407">
        <f t="shared" si="87"/>
        <v>0</v>
      </c>
      <c r="Y313" s="397">
        <f t="shared" si="83"/>
        <v>5</v>
      </c>
    </row>
    <row r="314" ht="18.6" customHeight="1" spans="1:25">
      <c r="A314" s="482" t="s">
        <v>1202</v>
      </c>
      <c r="B314" s="480">
        <v>2040611</v>
      </c>
      <c r="C314" s="407">
        <f t="shared" si="84"/>
        <v>0</v>
      </c>
      <c r="D314" s="407">
        <f t="shared" si="85"/>
        <v>0</v>
      </c>
      <c r="E314" s="483" t="str">
        <f t="shared" si="86"/>
        <v/>
      </c>
      <c r="F314" s="473">
        <f t="shared" si="88"/>
        <v>7</v>
      </c>
      <c r="G314" s="471">
        <v>2040203</v>
      </c>
      <c r="H314" s="397" t="s">
        <v>601</v>
      </c>
      <c r="K314" s="490">
        <f t="shared" si="97"/>
        <v>0</v>
      </c>
      <c r="L314" s="407">
        <f t="shared" si="98"/>
        <v>0</v>
      </c>
      <c r="M314" s="411">
        <f t="shared" si="81"/>
        <v>0</v>
      </c>
      <c r="N314" s="489">
        <v>2012902</v>
      </c>
      <c r="O314" s="489">
        <v>4</v>
      </c>
      <c r="P314" s="397">
        <f>VLOOKUP(N314,B$4:B$1306,1,0)</f>
        <v>2012902</v>
      </c>
      <c r="Q314" s="397">
        <v>2101103</v>
      </c>
      <c r="R314" s="397">
        <v>1</v>
      </c>
      <c r="S314" s="397">
        <f>VLOOKUP(Q314,B$4:B$1306,1,0)</f>
        <v>2101103</v>
      </c>
      <c r="T314" s="397">
        <v>2040612</v>
      </c>
      <c r="U314" s="397">
        <v>0</v>
      </c>
      <c r="V314" s="397">
        <f t="shared" si="82"/>
        <v>2040612</v>
      </c>
      <c r="W314" s="407">
        <f t="shared" si="87"/>
        <v>0</v>
      </c>
      <c r="Y314" s="397">
        <f t="shared" si="83"/>
        <v>4</v>
      </c>
    </row>
    <row r="315" ht="18.6" customHeight="1" spans="1:25">
      <c r="A315" s="482" t="s">
        <v>1205</v>
      </c>
      <c r="B315" s="480">
        <v>2040612</v>
      </c>
      <c r="C315" s="407">
        <f t="shared" si="84"/>
        <v>0</v>
      </c>
      <c r="D315" s="407">
        <f t="shared" si="85"/>
        <v>0</v>
      </c>
      <c r="E315" s="483" t="str">
        <f t="shared" si="86"/>
        <v/>
      </c>
      <c r="F315" s="473">
        <f t="shared" si="88"/>
        <v>7</v>
      </c>
      <c r="G315" s="471">
        <v>2040219</v>
      </c>
      <c r="H315" s="397" t="s">
        <v>718</v>
      </c>
      <c r="I315" s="397">
        <v>726</v>
      </c>
      <c r="K315" s="490">
        <f t="shared" si="97"/>
        <v>0</v>
      </c>
      <c r="L315" s="407">
        <f t="shared" si="98"/>
        <v>0</v>
      </c>
      <c r="M315" s="411">
        <f t="shared" si="81"/>
        <v>0</v>
      </c>
      <c r="N315" s="489">
        <v>2010199</v>
      </c>
      <c r="O315" s="489">
        <v>2</v>
      </c>
      <c r="P315" s="397">
        <f>VLOOKUP(N315,B$4:B$1306,1,0)</f>
        <v>2010199</v>
      </c>
      <c r="Q315" s="397">
        <v>2130105</v>
      </c>
      <c r="R315" s="397">
        <v>0</v>
      </c>
      <c r="S315" s="397">
        <f>VLOOKUP(Q315,B$4:B$1306,1,0)</f>
        <v>2130105</v>
      </c>
      <c r="T315" s="397">
        <v>2040613</v>
      </c>
      <c r="U315" s="397">
        <v>33</v>
      </c>
      <c r="V315" s="397">
        <f t="shared" si="82"/>
        <v>2040613</v>
      </c>
      <c r="W315" s="407">
        <f t="shared" si="87"/>
        <v>0</v>
      </c>
      <c r="Y315" s="397">
        <f t="shared" si="83"/>
        <v>2</v>
      </c>
    </row>
    <row r="316" ht="18.6" customHeight="1" spans="1:25">
      <c r="A316" s="482" t="s">
        <v>713</v>
      </c>
      <c r="B316" s="480">
        <v>2040613</v>
      </c>
      <c r="C316" s="407">
        <f t="shared" si="84"/>
        <v>11</v>
      </c>
      <c r="D316" s="407">
        <f t="shared" si="85"/>
        <v>33</v>
      </c>
      <c r="E316" s="483">
        <f t="shared" si="86"/>
        <v>2</v>
      </c>
      <c r="F316" s="473">
        <f t="shared" si="88"/>
        <v>7</v>
      </c>
      <c r="G316" s="471">
        <v>2040220</v>
      </c>
      <c r="H316" s="397" t="s">
        <v>1167</v>
      </c>
      <c r="I316" s="397">
        <v>1528</v>
      </c>
      <c r="K316" s="490">
        <f t="shared" si="97"/>
        <v>0</v>
      </c>
      <c r="L316" s="407">
        <f t="shared" si="98"/>
        <v>0</v>
      </c>
      <c r="M316" s="411">
        <f t="shared" si="81"/>
        <v>33</v>
      </c>
      <c r="N316" s="489">
        <v>2011102</v>
      </c>
      <c r="O316" s="489">
        <v>1</v>
      </c>
      <c r="P316" s="397">
        <f>VLOOKUP(N316,B$4:B$1306,1,0)</f>
        <v>2011102</v>
      </c>
      <c r="Q316" s="397">
        <v>2210201</v>
      </c>
      <c r="R316" s="397">
        <v>2</v>
      </c>
      <c r="S316" s="397">
        <f>VLOOKUP(Q316,B$4:B$1306,1,0)</f>
        <v>2210201</v>
      </c>
      <c r="T316" s="397">
        <v>2040650</v>
      </c>
      <c r="U316" s="397">
        <v>0</v>
      </c>
      <c r="V316" s="397">
        <f t="shared" si="82"/>
        <v>2040650</v>
      </c>
      <c r="W316" s="407">
        <f t="shared" si="87"/>
        <v>0</v>
      </c>
      <c r="Y316" s="397">
        <f t="shared" si="83"/>
        <v>1</v>
      </c>
    </row>
    <row r="317" ht="18.6" customHeight="1" spans="1:25">
      <c r="A317" s="482" t="s">
        <v>614</v>
      </c>
      <c r="B317" s="480">
        <v>2040650</v>
      </c>
      <c r="C317" s="407">
        <f t="shared" si="84"/>
        <v>0</v>
      </c>
      <c r="D317" s="407">
        <f t="shared" si="85"/>
        <v>0</v>
      </c>
      <c r="E317" s="483" t="str">
        <f t="shared" si="86"/>
        <v/>
      </c>
      <c r="F317" s="473">
        <f t="shared" si="88"/>
        <v>7</v>
      </c>
      <c r="G317" s="471">
        <v>2040221</v>
      </c>
      <c r="H317" s="397" t="s">
        <v>1169</v>
      </c>
      <c r="I317" s="397">
        <v>433</v>
      </c>
      <c r="K317" s="490">
        <f t="shared" si="97"/>
        <v>0</v>
      </c>
      <c r="L317" s="407">
        <f t="shared" si="98"/>
        <v>0</v>
      </c>
      <c r="M317" s="411">
        <f t="shared" si="81"/>
        <v>0</v>
      </c>
      <c r="N317" s="489">
        <v>2130705</v>
      </c>
      <c r="O317" s="489">
        <v>56</v>
      </c>
      <c r="P317" s="397">
        <f>VLOOKUP(N317,B$4:B$1306,1,0)</f>
        <v>2130705</v>
      </c>
      <c r="Q317" s="397">
        <v>2080505</v>
      </c>
      <c r="R317" s="397">
        <v>0</v>
      </c>
      <c r="S317" s="397">
        <f>VLOOKUP(Q317,B$4:B$1306,1,0)</f>
        <v>2080505</v>
      </c>
      <c r="T317" s="397">
        <v>2040699</v>
      </c>
      <c r="U317" s="397">
        <v>0</v>
      </c>
      <c r="V317" s="397">
        <f t="shared" si="82"/>
        <v>2040699</v>
      </c>
      <c r="W317" s="407">
        <f t="shared" si="87"/>
        <v>0</v>
      </c>
      <c r="Y317" s="397">
        <f t="shared" si="83"/>
        <v>56</v>
      </c>
    </row>
    <row r="318" ht="18.6" customHeight="1" spans="1:25">
      <c r="A318" s="482" t="s">
        <v>1209</v>
      </c>
      <c r="B318" s="480">
        <v>2040699</v>
      </c>
      <c r="C318" s="407">
        <f t="shared" si="84"/>
        <v>25</v>
      </c>
      <c r="D318" s="407">
        <f t="shared" si="85"/>
        <v>54</v>
      </c>
      <c r="E318" s="483">
        <f t="shared" si="86"/>
        <v>1.16</v>
      </c>
      <c r="F318" s="473">
        <f t="shared" si="88"/>
        <v>7</v>
      </c>
      <c r="G318" s="471">
        <v>2040250</v>
      </c>
      <c r="H318" s="397" t="s">
        <v>622</v>
      </c>
      <c r="I318" s="397">
        <v>166</v>
      </c>
      <c r="J318" s="488"/>
      <c r="K318" s="490">
        <f t="shared" si="97"/>
        <v>54</v>
      </c>
      <c r="L318" s="407">
        <f t="shared" si="98"/>
        <v>0</v>
      </c>
      <c r="M318" s="411">
        <f t="shared" si="81"/>
        <v>0</v>
      </c>
      <c r="N318" s="489">
        <v>2012304</v>
      </c>
      <c r="O318" s="489">
        <v>5</v>
      </c>
      <c r="P318" s="397">
        <f>VLOOKUP(N318,B$4:B$1306,1,0)</f>
        <v>2012304</v>
      </c>
      <c r="Q318" s="397">
        <v>2080506</v>
      </c>
      <c r="R318" s="397">
        <v>0</v>
      </c>
      <c r="S318" s="397">
        <f>VLOOKUP(Q318,B$4:B$1306,1,0)</f>
        <v>2080506</v>
      </c>
      <c r="T318" s="397">
        <v>20407</v>
      </c>
      <c r="U318" s="397">
        <v>0</v>
      </c>
      <c r="V318" s="397">
        <f t="shared" si="82"/>
        <v>20407</v>
      </c>
      <c r="W318" s="407">
        <f t="shared" si="87"/>
        <v>0</v>
      </c>
      <c r="Y318" s="397">
        <f t="shared" si="83"/>
        <v>5</v>
      </c>
    </row>
    <row r="319" ht="18.6" customHeight="1" spans="1:25">
      <c r="A319" s="482" t="s">
        <v>1210</v>
      </c>
      <c r="B319" s="480">
        <v>20407</v>
      </c>
      <c r="C319" s="407">
        <f t="shared" si="84"/>
        <v>0</v>
      </c>
      <c r="D319" s="407">
        <f t="shared" si="85"/>
        <v>0</v>
      </c>
      <c r="E319" s="483" t="str">
        <f t="shared" si="86"/>
        <v/>
      </c>
      <c r="F319" s="473">
        <f t="shared" si="88"/>
        <v>5</v>
      </c>
      <c r="G319" s="471">
        <v>2040299</v>
      </c>
      <c r="H319" s="397" t="s">
        <v>1173</v>
      </c>
      <c r="I319" s="397">
        <v>2555</v>
      </c>
      <c r="K319" s="486">
        <f>SUMIFS(K:K,$B:$B,"&gt;"&amp;$B319*100,$B:$B,"&lt;"&amp;$B319*100+100)</f>
        <v>0</v>
      </c>
      <c r="L319" s="411">
        <f>SUMIFS(L:L,$B:$B,"&gt;"&amp;$B319*100,$B:$B,"&lt;"&amp;$B319*100+100)</f>
        <v>0</v>
      </c>
      <c r="M319" s="411">
        <f t="shared" si="81"/>
        <v>0</v>
      </c>
      <c r="N319" s="489">
        <v>2010302</v>
      </c>
      <c r="O319" s="489">
        <v>5</v>
      </c>
      <c r="P319" s="397">
        <f>VLOOKUP(N319,B$4:B$1306,1,0)</f>
        <v>2010302</v>
      </c>
      <c r="Q319" s="397">
        <v>2101101</v>
      </c>
      <c r="R319" s="397">
        <v>0</v>
      </c>
      <c r="S319" s="397">
        <f>VLOOKUP(Q319,B$4:B$1306,1,0)</f>
        <v>2101101</v>
      </c>
      <c r="T319" s="397">
        <v>2040701</v>
      </c>
      <c r="U319" s="397">
        <v>0</v>
      </c>
      <c r="V319" s="397">
        <f t="shared" si="82"/>
        <v>2040701</v>
      </c>
      <c r="W319" s="407">
        <f t="shared" si="87"/>
        <v>0</v>
      </c>
      <c r="Y319" s="397">
        <f t="shared" si="83"/>
        <v>5</v>
      </c>
    </row>
    <row r="320" ht="18.6" customHeight="1" spans="1:25">
      <c r="A320" s="482" t="s">
        <v>587</v>
      </c>
      <c r="B320" s="480">
        <v>2040701</v>
      </c>
      <c r="C320" s="407">
        <f t="shared" si="84"/>
        <v>0</v>
      </c>
      <c r="D320" s="407">
        <f t="shared" si="85"/>
        <v>0</v>
      </c>
      <c r="E320" s="483" t="str">
        <f t="shared" si="86"/>
        <v/>
      </c>
      <c r="F320" s="473">
        <f t="shared" si="88"/>
        <v>7</v>
      </c>
      <c r="G320" s="471">
        <v>20403</v>
      </c>
      <c r="H320" s="397" t="s">
        <v>1175</v>
      </c>
      <c r="I320" s="397">
        <v>10</v>
      </c>
      <c r="K320" s="490">
        <f t="shared" ref="K320:K328" si="99">SUMIF(N:N,$B320,O:O)</f>
        <v>0</v>
      </c>
      <c r="L320" s="407">
        <f t="shared" ref="L320:L328" si="100">SUMIF(Q:Q,$B320,R:R)</f>
        <v>0</v>
      </c>
      <c r="M320" s="411">
        <f t="shared" si="81"/>
        <v>0</v>
      </c>
      <c r="N320" s="489">
        <v>2012902</v>
      </c>
      <c r="O320" s="489">
        <v>5</v>
      </c>
      <c r="P320" s="397">
        <f>VLOOKUP(N320,B$4:B$1306,1,0)</f>
        <v>2012902</v>
      </c>
      <c r="Q320" s="397">
        <v>2101102</v>
      </c>
      <c r="R320" s="397">
        <v>0</v>
      </c>
      <c r="S320" s="397">
        <f>VLOOKUP(Q320,B$4:B$1306,1,0)</f>
        <v>2101102</v>
      </c>
      <c r="T320" s="397">
        <v>2040702</v>
      </c>
      <c r="U320" s="397">
        <v>0</v>
      </c>
      <c r="V320" s="397">
        <f t="shared" si="82"/>
        <v>2040702</v>
      </c>
      <c r="W320" s="407">
        <f t="shared" si="87"/>
        <v>0</v>
      </c>
      <c r="Y320" s="397">
        <f t="shared" si="83"/>
        <v>5</v>
      </c>
    </row>
    <row r="321" ht="18.6" customHeight="1" spans="1:25">
      <c r="A321" s="482" t="s">
        <v>590</v>
      </c>
      <c r="B321" s="480">
        <v>2040702</v>
      </c>
      <c r="C321" s="407">
        <f t="shared" si="84"/>
        <v>0</v>
      </c>
      <c r="D321" s="407">
        <f t="shared" si="85"/>
        <v>0</v>
      </c>
      <c r="E321" s="483" t="str">
        <f t="shared" si="86"/>
        <v/>
      </c>
      <c r="F321" s="473">
        <f t="shared" si="88"/>
        <v>7</v>
      </c>
      <c r="G321" s="471">
        <v>2040301</v>
      </c>
      <c r="H321" s="397" t="s">
        <v>595</v>
      </c>
      <c r="K321" s="490">
        <f t="shared" si="99"/>
        <v>0</v>
      </c>
      <c r="L321" s="407">
        <f t="shared" si="100"/>
        <v>0</v>
      </c>
      <c r="M321" s="411">
        <f t="shared" si="81"/>
        <v>0</v>
      </c>
      <c r="N321" s="489">
        <v>2010199</v>
      </c>
      <c r="O321" s="489">
        <v>2</v>
      </c>
      <c r="P321" s="397">
        <f>VLOOKUP(N321,B$4:B$1306,1,0)</f>
        <v>2010199</v>
      </c>
      <c r="Q321" s="397">
        <v>2101103</v>
      </c>
      <c r="R321" s="397">
        <v>0</v>
      </c>
      <c r="S321" s="397">
        <f>VLOOKUP(Q321,B$4:B$1306,1,0)</f>
        <v>2101103</v>
      </c>
      <c r="T321" s="397">
        <v>2040703</v>
      </c>
      <c r="U321" s="397">
        <v>0</v>
      </c>
      <c r="V321" s="397">
        <f t="shared" si="82"/>
        <v>2040703</v>
      </c>
      <c r="W321" s="407">
        <f t="shared" si="87"/>
        <v>0</v>
      </c>
      <c r="Y321" s="397">
        <f t="shared" si="83"/>
        <v>2</v>
      </c>
    </row>
    <row r="322" ht="18.6" customHeight="1" spans="1:25">
      <c r="A322" s="482" t="s">
        <v>593</v>
      </c>
      <c r="B322" s="480">
        <v>2040703</v>
      </c>
      <c r="C322" s="407">
        <f t="shared" si="84"/>
        <v>0</v>
      </c>
      <c r="D322" s="407">
        <f t="shared" si="85"/>
        <v>0</v>
      </c>
      <c r="E322" s="483" t="str">
        <f t="shared" si="86"/>
        <v/>
      </c>
      <c r="F322" s="473">
        <f t="shared" si="88"/>
        <v>7</v>
      </c>
      <c r="G322" s="471">
        <v>2040302</v>
      </c>
      <c r="H322" s="397" t="s">
        <v>598</v>
      </c>
      <c r="I322" s="397">
        <v>10</v>
      </c>
      <c r="K322" s="490">
        <f t="shared" si="99"/>
        <v>0</v>
      </c>
      <c r="L322" s="407">
        <f t="shared" si="100"/>
        <v>0</v>
      </c>
      <c r="M322" s="411">
        <f t="shared" si="81"/>
        <v>0</v>
      </c>
      <c r="N322" s="489">
        <v>2011102</v>
      </c>
      <c r="O322" s="489">
        <v>1</v>
      </c>
      <c r="P322" s="397">
        <f>VLOOKUP(N322,B$4:B$1306,1,0)</f>
        <v>2011102</v>
      </c>
      <c r="Q322" s="397">
        <v>2200504</v>
      </c>
      <c r="R322" s="397">
        <v>5</v>
      </c>
      <c r="S322" s="397">
        <f>VLOOKUP(Q322,B$4:B$1306,1,0)</f>
        <v>2200504</v>
      </c>
      <c r="T322" s="397">
        <v>2040704</v>
      </c>
      <c r="U322" s="397">
        <v>0</v>
      </c>
      <c r="V322" s="397">
        <f t="shared" si="82"/>
        <v>2040704</v>
      </c>
      <c r="W322" s="407">
        <f t="shared" si="87"/>
        <v>0</v>
      </c>
      <c r="Y322" s="397">
        <f t="shared" si="83"/>
        <v>1</v>
      </c>
    </row>
    <row r="323" ht="18.6" customHeight="1" spans="1:25">
      <c r="A323" s="482" t="s">
        <v>1216</v>
      </c>
      <c r="B323" s="480">
        <v>2040704</v>
      </c>
      <c r="C323" s="407">
        <f t="shared" si="84"/>
        <v>0</v>
      </c>
      <c r="D323" s="407">
        <f t="shared" si="85"/>
        <v>0</v>
      </c>
      <c r="E323" s="483" t="str">
        <f t="shared" si="86"/>
        <v/>
      </c>
      <c r="F323" s="473">
        <f t="shared" si="88"/>
        <v>7</v>
      </c>
      <c r="G323" s="471">
        <v>2040303</v>
      </c>
      <c r="H323" s="397" t="s">
        <v>601</v>
      </c>
      <c r="K323" s="490">
        <f t="shared" si="99"/>
        <v>0</v>
      </c>
      <c r="L323" s="407">
        <f t="shared" si="100"/>
        <v>0</v>
      </c>
      <c r="M323" s="411">
        <f t="shared" si="81"/>
        <v>0</v>
      </c>
      <c r="N323" s="489">
        <v>2010108</v>
      </c>
      <c r="O323" s="489">
        <v>5</v>
      </c>
      <c r="P323" s="397">
        <f>VLOOKUP(N323,B$4:B$1306,1,0)</f>
        <v>2010108</v>
      </c>
      <c r="Q323" s="397">
        <v>2210201</v>
      </c>
      <c r="R323" s="397">
        <v>0</v>
      </c>
      <c r="S323" s="397">
        <f>VLOOKUP(Q323,B$4:B$1306,1,0)</f>
        <v>2210201</v>
      </c>
      <c r="T323" s="397">
        <v>2040705</v>
      </c>
      <c r="U323" s="397">
        <v>0</v>
      </c>
      <c r="V323" s="397">
        <f t="shared" si="82"/>
        <v>2040705</v>
      </c>
      <c r="W323" s="407">
        <f t="shared" si="87"/>
        <v>0</v>
      </c>
      <c r="Y323" s="397">
        <f t="shared" si="83"/>
        <v>5</v>
      </c>
    </row>
    <row r="324" ht="18.6" customHeight="1" spans="1:25">
      <c r="A324" s="482" t="s">
        <v>1218</v>
      </c>
      <c r="B324" s="480">
        <v>2040705</v>
      </c>
      <c r="C324" s="407">
        <f t="shared" si="84"/>
        <v>0</v>
      </c>
      <c r="D324" s="407">
        <f t="shared" si="85"/>
        <v>0</v>
      </c>
      <c r="E324" s="483" t="str">
        <f t="shared" si="86"/>
        <v/>
      </c>
      <c r="F324" s="473">
        <f t="shared" si="88"/>
        <v>7</v>
      </c>
      <c r="G324" s="471">
        <v>2040304</v>
      </c>
      <c r="H324" s="397" t="s">
        <v>1181</v>
      </c>
      <c r="K324" s="490">
        <f t="shared" si="99"/>
        <v>0</v>
      </c>
      <c r="L324" s="407">
        <f t="shared" si="100"/>
        <v>0</v>
      </c>
      <c r="M324" s="411">
        <f t="shared" ref="M324:M387" si="101">_xlfn.IFNA(VLOOKUP(B324,T:U,2,0),)</f>
        <v>0</v>
      </c>
      <c r="N324" s="489">
        <v>2013105</v>
      </c>
      <c r="O324" s="489">
        <v>21</v>
      </c>
      <c r="P324" s="397">
        <f>VLOOKUP(N324,B$4:B$1306,1,0)</f>
        <v>2013105</v>
      </c>
      <c r="Q324" s="397">
        <v>2080501</v>
      </c>
      <c r="R324" s="397">
        <v>3</v>
      </c>
      <c r="S324" s="397">
        <f>VLOOKUP(Q324,B$4:B$1306,1,0)</f>
        <v>2080501</v>
      </c>
      <c r="T324" s="397">
        <v>2040706</v>
      </c>
      <c r="U324" s="397">
        <v>0</v>
      </c>
      <c r="V324" s="397">
        <f t="shared" ref="V324:V387" si="102">VLOOKUP(T324,B$4:B$1306,1,0)</f>
        <v>2040706</v>
      </c>
      <c r="W324" s="407">
        <f t="shared" si="87"/>
        <v>0</v>
      </c>
      <c r="Y324" s="397">
        <f t="shared" ref="Y324:Y387" si="103">IF(O324&lt;1,ROUNDUP(O324,0),IF(O324&gt;10,ROUNDDOWN(O324,0),ROUND(O324,0)))</f>
        <v>21</v>
      </c>
    </row>
    <row r="325" ht="18.6" customHeight="1" spans="1:25">
      <c r="A325" s="482" t="s">
        <v>1221</v>
      </c>
      <c r="B325" s="480">
        <v>2040706</v>
      </c>
      <c r="C325" s="407">
        <f t="shared" ref="C325:C388" si="104">_xlfn.IFNA(VLOOKUP(B325,G:I,3,0),)</f>
        <v>0</v>
      </c>
      <c r="D325" s="407">
        <f t="shared" ref="D325:D388" si="105">K325+L325+M325</f>
        <v>0</v>
      </c>
      <c r="E325" s="483" t="str">
        <f t="shared" ref="E325:E388" si="106">IF(ISERROR(D325/C325-1),"",D325/C325-1)</f>
        <v/>
      </c>
      <c r="F325" s="473">
        <f t="shared" si="88"/>
        <v>7</v>
      </c>
      <c r="G325" s="471">
        <v>2040350</v>
      </c>
      <c r="H325" s="397" t="s">
        <v>622</v>
      </c>
      <c r="K325" s="490">
        <f t="shared" si="99"/>
        <v>0</v>
      </c>
      <c r="L325" s="407">
        <f t="shared" si="100"/>
        <v>0</v>
      </c>
      <c r="M325" s="411">
        <f t="shared" si="101"/>
        <v>0</v>
      </c>
      <c r="N325" s="489">
        <v>2010399</v>
      </c>
      <c r="O325" s="489">
        <v>7</v>
      </c>
      <c r="P325" s="397">
        <f>VLOOKUP(N325,B$4:B$1306,1,0)</f>
        <v>2010399</v>
      </c>
      <c r="Q325" s="397">
        <v>2080505</v>
      </c>
      <c r="R325" s="397">
        <v>8</v>
      </c>
      <c r="S325" s="397">
        <f>VLOOKUP(Q325,B$4:B$1306,1,0)</f>
        <v>2080505</v>
      </c>
      <c r="T325" s="397">
        <v>2040707</v>
      </c>
      <c r="U325" s="397">
        <v>0</v>
      </c>
      <c r="V325" s="397">
        <f t="shared" si="102"/>
        <v>2040707</v>
      </c>
      <c r="W325" s="407">
        <f t="shared" ref="W325:W388" si="107">U325-IF(T325&lt;111111,SUMIFS(U$4:U$1924,T$4:T$1924,"&gt;"&amp;T325*100,T$4:T$1924,"&lt;"&amp;T325*100+100),U325)</f>
        <v>0</v>
      </c>
      <c r="Y325" s="397">
        <f t="shared" si="103"/>
        <v>7</v>
      </c>
    </row>
    <row r="326" ht="18.6" customHeight="1" spans="1:25">
      <c r="A326" s="482" t="s">
        <v>713</v>
      </c>
      <c r="B326" s="480">
        <v>2040707</v>
      </c>
      <c r="C326" s="407">
        <f t="shared" si="104"/>
        <v>0</v>
      </c>
      <c r="D326" s="407">
        <f t="shared" si="105"/>
        <v>0</v>
      </c>
      <c r="E326" s="483" t="str">
        <f t="shared" si="106"/>
        <v/>
      </c>
      <c r="F326" s="473">
        <f t="shared" ref="F326:F389" si="108">LEN(B326)</f>
        <v>7</v>
      </c>
      <c r="G326" s="471">
        <v>2040399</v>
      </c>
      <c r="H326" s="397" t="s">
        <v>1184</v>
      </c>
      <c r="K326" s="490">
        <f t="shared" si="99"/>
        <v>0</v>
      </c>
      <c r="L326" s="407">
        <f t="shared" si="100"/>
        <v>0</v>
      </c>
      <c r="M326" s="411">
        <f t="shared" si="101"/>
        <v>0</v>
      </c>
      <c r="N326" s="489">
        <v>2130705</v>
      </c>
      <c r="O326" s="489">
        <v>75</v>
      </c>
      <c r="P326" s="397">
        <f>VLOOKUP(N326,B$4:B$1306,1,0)</f>
        <v>2130705</v>
      </c>
      <c r="Q326" s="397">
        <v>2080506</v>
      </c>
      <c r="R326" s="397">
        <v>4</v>
      </c>
      <c r="S326" s="397">
        <f>VLOOKUP(Q326,B$4:B$1306,1,0)</f>
        <v>2080506</v>
      </c>
      <c r="T326" s="397">
        <v>2040750</v>
      </c>
      <c r="U326" s="397">
        <v>0</v>
      </c>
      <c r="V326" s="397">
        <f t="shared" si="102"/>
        <v>2040750</v>
      </c>
      <c r="W326" s="407">
        <f t="shared" si="107"/>
        <v>0</v>
      </c>
      <c r="Y326" s="397">
        <f t="shared" si="103"/>
        <v>75</v>
      </c>
    </row>
    <row r="327" ht="18.6" customHeight="1" spans="1:25">
      <c r="A327" s="482" t="s">
        <v>614</v>
      </c>
      <c r="B327" s="480">
        <v>2040750</v>
      </c>
      <c r="C327" s="407">
        <f t="shared" si="104"/>
        <v>0</v>
      </c>
      <c r="D327" s="407">
        <f t="shared" si="105"/>
        <v>0</v>
      </c>
      <c r="E327" s="483" t="str">
        <f t="shared" si="106"/>
        <v/>
      </c>
      <c r="F327" s="473">
        <f t="shared" si="108"/>
        <v>7</v>
      </c>
      <c r="G327" s="471">
        <v>20404</v>
      </c>
      <c r="H327" s="397" t="s">
        <v>1187</v>
      </c>
      <c r="I327" s="397">
        <v>-2</v>
      </c>
      <c r="K327" s="490">
        <f t="shared" si="99"/>
        <v>0</v>
      </c>
      <c r="L327" s="407">
        <f t="shared" si="100"/>
        <v>0</v>
      </c>
      <c r="M327" s="411">
        <f t="shared" si="101"/>
        <v>0</v>
      </c>
      <c r="N327" s="489">
        <v>2013105</v>
      </c>
      <c r="O327" s="489">
        <v>1</v>
      </c>
      <c r="P327" s="397">
        <f>VLOOKUP(N327,B$4:B$1306,1,0)</f>
        <v>2013105</v>
      </c>
      <c r="Q327" s="397">
        <v>2101101</v>
      </c>
      <c r="R327" s="397">
        <v>5</v>
      </c>
      <c r="S327" s="397">
        <f>VLOOKUP(Q327,B$4:B$1306,1,0)</f>
        <v>2101101</v>
      </c>
      <c r="T327" s="397">
        <v>2040799</v>
      </c>
      <c r="U327" s="397">
        <v>0</v>
      </c>
      <c r="V327" s="397">
        <f t="shared" si="102"/>
        <v>2040799</v>
      </c>
      <c r="W327" s="407">
        <f t="shared" si="107"/>
        <v>0</v>
      </c>
      <c r="Y327" s="397">
        <f t="shared" si="103"/>
        <v>1</v>
      </c>
    </row>
    <row r="328" ht="18.6" customHeight="1" spans="1:25">
      <c r="A328" s="482" t="s">
        <v>1223</v>
      </c>
      <c r="B328" s="480">
        <v>2040799</v>
      </c>
      <c r="C328" s="407">
        <f t="shared" si="104"/>
        <v>0</v>
      </c>
      <c r="D328" s="407">
        <f t="shared" si="105"/>
        <v>0</v>
      </c>
      <c r="E328" s="483" t="str">
        <f t="shared" si="106"/>
        <v/>
      </c>
      <c r="F328" s="473">
        <f t="shared" si="108"/>
        <v>7</v>
      </c>
      <c r="G328" s="471">
        <v>2040401</v>
      </c>
      <c r="H328" s="397" t="s">
        <v>595</v>
      </c>
      <c r="I328" s="397">
        <v>40</v>
      </c>
      <c r="J328" s="488"/>
      <c r="K328" s="490">
        <f t="shared" si="99"/>
        <v>0</v>
      </c>
      <c r="L328" s="407">
        <f t="shared" si="100"/>
        <v>0</v>
      </c>
      <c r="M328" s="411">
        <f t="shared" si="101"/>
        <v>0</v>
      </c>
      <c r="N328" s="489">
        <v>2013105</v>
      </c>
      <c r="O328" s="489">
        <v>37</v>
      </c>
      <c r="P328" s="397">
        <f>VLOOKUP(N328,B$4:B$1306,1,0)</f>
        <v>2013105</v>
      </c>
      <c r="Q328" s="397">
        <v>2101102</v>
      </c>
      <c r="R328" s="397">
        <v>0</v>
      </c>
      <c r="S328" s="397">
        <f>VLOOKUP(Q328,B$4:B$1306,1,0)</f>
        <v>2101102</v>
      </c>
      <c r="T328" s="397">
        <v>20408</v>
      </c>
      <c r="U328" s="397">
        <v>0</v>
      </c>
      <c r="V328" s="397">
        <f t="shared" si="102"/>
        <v>20408</v>
      </c>
      <c r="W328" s="407">
        <f t="shared" si="107"/>
        <v>0</v>
      </c>
      <c r="Y328" s="397">
        <f t="shared" si="103"/>
        <v>37</v>
      </c>
    </row>
    <row r="329" ht="18.6" customHeight="1" spans="1:25">
      <c r="A329" s="482" t="s">
        <v>1225</v>
      </c>
      <c r="B329" s="480">
        <v>20408</v>
      </c>
      <c r="C329" s="407">
        <f t="shared" si="104"/>
        <v>0</v>
      </c>
      <c r="D329" s="407">
        <f t="shared" si="105"/>
        <v>0</v>
      </c>
      <c r="E329" s="483" t="str">
        <f t="shared" si="106"/>
        <v/>
      </c>
      <c r="F329" s="473">
        <f t="shared" si="108"/>
        <v>5</v>
      </c>
      <c r="G329" s="471">
        <v>2040402</v>
      </c>
      <c r="H329" s="397" t="s">
        <v>598</v>
      </c>
      <c r="K329" s="486">
        <f>SUMIFS(K:K,$B:$B,"&gt;"&amp;$B329*100,$B:$B,"&lt;"&amp;$B329*100+100)</f>
        <v>0</v>
      </c>
      <c r="L329" s="411">
        <f>SUMIFS(L:L,$B:$B,"&gt;"&amp;$B329*100,$B:$B,"&lt;"&amp;$B329*100+100)</f>
        <v>0</v>
      </c>
      <c r="M329" s="411">
        <f t="shared" si="101"/>
        <v>0</v>
      </c>
      <c r="N329" s="489">
        <v>2011102</v>
      </c>
      <c r="O329" s="489">
        <v>1</v>
      </c>
      <c r="P329" s="397">
        <f>VLOOKUP(N329,B$4:B$1306,1,0)</f>
        <v>2011102</v>
      </c>
      <c r="Q329" s="397">
        <v>2101103</v>
      </c>
      <c r="R329" s="397">
        <v>3</v>
      </c>
      <c r="S329" s="397">
        <f>VLOOKUP(Q329,B$4:B$1306,1,0)</f>
        <v>2101103</v>
      </c>
      <c r="T329" s="397">
        <v>2040801</v>
      </c>
      <c r="U329" s="397">
        <v>0</v>
      </c>
      <c r="V329" s="397">
        <f t="shared" si="102"/>
        <v>2040801</v>
      </c>
      <c r="W329" s="407">
        <f t="shared" si="107"/>
        <v>0</v>
      </c>
      <c r="Y329" s="397">
        <f t="shared" si="103"/>
        <v>1</v>
      </c>
    </row>
    <row r="330" ht="18.6" customHeight="1" spans="1:25">
      <c r="A330" s="482" t="s">
        <v>587</v>
      </c>
      <c r="B330" s="480">
        <v>2040801</v>
      </c>
      <c r="C330" s="407">
        <f t="shared" si="104"/>
        <v>0</v>
      </c>
      <c r="D330" s="407">
        <f t="shared" si="105"/>
        <v>0</v>
      </c>
      <c r="E330" s="483" t="str">
        <f t="shared" si="106"/>
        <v/>
      </c>
      <c r="F330" s="473">
        <f t="shared" si="108"/>
        <v>7</v>
      </c>
      <c r="G330" s="471">
        <v>2040403</v>
      </c>
      <c r="H330" s="397" t="s">
        <v>601</v>
      </c>
      <c r="K330" s="490">
        <f t="shared" ref="K330:K338" si="109">SUMIF(N:N,$B330,O:O)</f>
        <v>0</v>
      </c>
      <c r="L330" s="407">
        <f t="shared" ref="L330:L338" si="110">SUMIF(Q:Q,$B330,R:R)</f>
        <v>0</v>
      </c>
      <c r="M330" s="411">
        <f t="shared" si="101"/>
        <v>0</v>
      </c>
      <c r="N330" s="489">
        <v>2010199</v>
      </c>
      <c r="O330" s="489">
        <v>2</v>
      </c>
      <c r="P330" s="397">
        <f>VLOOKUP(N330,B$4:B$1306,1,0)</f>
        <v>2010199</v>
      </c>
      <c r="Q330" s="397">
        <v>2200101</v>
      </c>
      <c r="R330" s="397">
        <v>117</v>
      </c>
      <c r="S330" s="397">
        <f>VLOOKUP(Q330,B$4:B$1306,1,0)</f>
        <v>2200101</v>
      </c>
      <c r="T330" s="397">
        <v>2040802</v>
      </c>
      <c r="U330" s="397">
        <v>0</v>
      </c>
      <c r="V330" s="397">
        <f t="shared" si="102"/>
        <v>2040802</v>
      </c>
      <c r="W330" s="407">
        <f t="shared" si="107"/>
        <v>0</v>
      </c>
      <c r="Y330" s="397">
        <f t="shared" si="103"/>
        <v>2</v>
      </c>
    </row>
    <row r="331" ht="18.6" customHeight="1" spans="1:25">
      <c r="A331" s="482" t="s">
        <v>590</v>
      </c>
      <c r="B331" s="480">
        <v>2040802</v>
      </c>
      <c r="C331" s="407">
        <f t="shared" si="104"/>
        <v>0</v>
      </c>
      <c r="D331" s="407">
        <f t="shared" si="105"/>
        <v>0</v>
      </c>
      <c r="E331" s="483" t="str">
        <f t="shared" si="106"/>
        <v/>
      </c>
      <c r="F331" s="473">
        <f t="shared" si="108"/>
        <v>7</v>
      </c>
      <c r="G331" s="471">
        <v>2040409</v>
      </c>
      <c r="H331" s="397" t="s">
        <v>1196</v>
      </c>
      <c r="K331" s="490">
        <f t="shared" si="109"/>
        <v>0</v>
      </c>
      <c r="L331" s="407">
        <f t="shared" si="110"/>
        <v>0</v>
      </c>
      <c r="M331" s="411">
        <f t="shared" si="101"/>
        <v>0</v>
      </c>
      <c r="N331" s="489">
        <v>2080208</v>
      </c>
      <c r="O331" s="489">
        <v>25</v>
      </c>
      <c r="P331" s="397">
        <f>VLOOKUP(N331,B$4:B$1306,1,0)</f>
        <v>2080208</v>
      </c>
      <c r="Q331" s="397">
        <v>2210201</v>
      </c>
      <c r="R331" s="397">
        <v>7</v>
      </c>
      <c r="S331" s="397">
        <f>VLOOKUP(Q331,B$4:B$1306,1,0)</f>
        <v>2210201</v>
      </c>
      <c r="T331" s="397">
        <v>2040803</v>
      </c>
      <c r="U331" s="397">
        <v>0</v>
      </c>
      <c r="V331" s="397">
        <f t="shared" si="102"/>
        <v>2040803</v>
      </c>
      <c r="W331" s="407">
        <f t="shared" si="107"/>
        <v>0</v>
      </c>
      <c r="Y331" s="397">
        <f t="shared" si="103"/>
        <v>25</v>
      </c>
    </row>
    <row r="332" ht="18.6" customHeight="1" spans="1:25">
      <c r="A332" s="482" t="s">
        <v>593</v>
      </c>
      <c r="B332" s="480">
        <v>2040803</v>
      </c>
      <c r="C332" s="407">
        <f t="shared" si="104"/>
        <v>0</v>
      </c>
      <c r="D332" s="407">
        <f t="shared" si="105"/>
        <v>0</v>
      </c>
      <c r="E332" s="483" t="str">
        <f t="shared" si="106"/>
        <v/>
      </c>
      <c r="F332" s="473">
        <f t="shared" si="108"/>
        <v>7</v>
      </c>
      <c r="G332" s="471">
        <v>2040410</v>
      </c>
      <c r="H332" s="397" t="s">
        <v>1199</v>
      </c>
      <c r="K332" s="490">
        <f t="shared" si="109"/>
        <v>0</v>
      </c>
      <c r="L332" s="407">
        <f t="shared" si="110"/>
        <v>0</v>
      </c>
      <c r="M332" s="411">
        <f t="shared" si="101"/>
        <v>0</v>
      </c>
      <c r="N332" s="489">
        <v>2080208</v>
      </c>
      <c r="O332" s="489">
        <v>50</v>
      </c>
      <c r="P332" s="397">
        <f>VLOOKUP(N332,B$4:B$1306,1,0)</f>
        <v>2080208</v>
      </c>
      <c r="Q332" s="397">
        <v>2080501</v>
      </c>
      <c r="R332" s="397">
        <v>20</v>
      </c>
      <c r="S332" s="397">
        <f>VLOOKUP(Q332,B$4:B$1306,1,0)</f>
        <v>2080501</v>
      </c>
      <c r="T332" s="397">
        <v>2040804</v>
      </c>
      <c r="U332" s="397">
        <v>0</v>
      </c>
      <c r="V332" s="397">
        <f t="shared" si="102"/>
        <v>2040804</v>
      </c>
      <c r="W332" s="407">
        <f t="shared" si="107"/>
        <v>0</v>
      </c>
      <c r="Y332" s="397">
        <f t="shared" si="103"/>
        <v>50</v>
      </c>
    </row>
    <row r="333" ht="18.6" customHeight="1" spans="1:25">
      <c r="A333" s="482" t="s">
        <v>1231</v>
      </c>
      <c r="B333" s="480">
        <v>2040804</v>
      </c>
      <c r="C333" s="407">
        <f t="shared" si="104"/>
        <v>0</v>
      </c>
      <c r="D333" s="407">
        <f t="shared" si="105"/>
        <v>0</v>
      </c>
      <c r="E333" s="483" t="str">
        <f t="shared" si="106"/>
        <v/>
      </c>
      <c r="F333" s="473">
        <f t="shared" si="108"/>
        <v>7</v>
      </c>
      <c r="G333" s="471">
        <v>2040450</v>
      </c>
      <c r="H333" s="397" t="s">
        <v>622</v>
      </c>
      <c r="K333" s="490">
        <f t="shared" si="109"/>
        <v>0</v>
      </c>
      <c r="L333" s="407">
        <f t="shared" si="110"/>
        <v>0</v>
      </c>
      <c r="M333" s="411">
        <f t="shared" si="101"/>
        <v>0</v>
      </c>
      <c r="N333" s="489">
        <v>2080208</v>
      </c>
      <c r="O333" s="489">
        <v>3</v>
      </c>
      <c r="P333" s="397">
        <f>VLOOKUP(N333,B$4:B$1306,1,0)</f>
        <v>2080208</v>
      </c>
      <c r="Q333" s="397">
        <v>2080505</v>
      </c>
      <c r="R333" s="397">
        <v>31</v>
      </c>
      <c r="S333" s="397">
        <f>VLOOKUP(Q333,B$4:B$1306,1,0)</f>
        <v>2080505</v>
      </c>
      <c r="T333" s="397">
        <v>2040805</v>
      </c>
      <c r="U333" s="397">
        <v>0</v>
      </c>
      <c r="V333" s="397">
        <f t="shared" si="102"/>
        <v>2040805</v>
      </c>
      <c r="W333" s="407">
        <f t="shared" si="107"/>
        <v>0</v>
      </c>
      <c r="Y333" s="397">
        <f t="shared" si="103"/>
        <v>3</v>
      </c>
    </row>
    <row r="334" ht="18.6" customHeight="1" spans="1:25">
      <c r="A334" s="482" t="s">
        <v>1234</v>
      </c>
      <c r="B334" s="480">
        <v>2040805</v>
      </c>
      <c r="C334" s="407">
        <f t="shared" si="104"/>
        <v>0</v>
      </c>
      <c r="D334" s="407">
        <f t="shared" si="105"/>
        <v>0</v>
      </c>
      <c r="E334" s="483" t="str">
        <f t="shared" si="106"/>
        <v/>
      </c>
      <c r="F334" s="473">
        <f t="shared" si="108"/>
        <v>7</v>
      </c>
      <c r="G334" s="471">
        <v>2040499</v>
      </c>
      <c r="H334" s="397" t="s">
        <v>1204</v>
      </c>
      <c r="I334" s="397">
        <v>-42</v>
      </c>
      <c r="K334" s="490">
        <f t="shared" si="109"/>
        <v>0</v>
      </c>
      <c r="L334" s="407">
        <f t="shared" si="110"/>
        <v>0</v>
      </c>
      <c r="M334" s="411">
        <f t="shared" si="101"/>
        <v>0</v>
      </c>
      <c r="N334" s="489">
        <v>2012902</v>
      </c>
      <c r="O334" s="489">
        <v>7</v>
      </c>
      <c r="P334" s="397">
        <f>VLOOKUP(N334,B$4:B$1306,1,0)</f>
        <v>2012902</v>
      </c>
      <c r="Q334" s="397">
        <v>2080506</v>
      </c>
      <c r="R334" s="397">
        <v>15</v>
      </c>
      <c r="S334" s="397">
        <f>VLOOKUP(Q334,B$4:B$1306,1,0)</f>
        <v>2080506</v>
      </c>
      <c r="T334" s="397">
        <v>2040806</v>
      </c>
      <c r="U334" s="397">
        <v>0</v>
      </c>
      <c r="V334" s="397">
        <f t="shared" si="102"/>
        <v>2040806</v>
      </c>
      <c r="W334" s="407">
        <f t="shared" si="107"/>
        <v>0</v>
      </c>
      <c r="Y334" s="397">
        <f t="shared" si="103"/>
        <v>7</v>
      </c>
    </row>
    <row r="335" ht="18.6" customHeight="1" spans="1:25">
      <c r="A335" s="482" t="s">
        <v>1237</v>
      </c>
      <c r="B335" s="480">
        <v>2040806</v>
      </c>
      <c r="C335" s="407">
        <f t="shared" si="104"/>
        <v>0</v>
      </c>
      <c r="D335" s="407">
        <f t="shared" si="105"/>
        <v>0</v>
      </c>
      <c r="E335" s="483" t="str">
        <f t="shared" si="106"/>
        <v/>
      </c>
      <c r="F335" s="473">
        <f t="shared" si="108"/>
        <v>7</v>
      </c>
      <c r="G335" s="471">
        <v>20405</v>
      </c>
      <c r="H335" s="397" t="s">
        <v>1207</v>
      </c>
      <c r="I335" s="397">
        <v>43</v>
      </c>
      <c r="K335" s="490">
        <f t="shared" si="109"/>
        <v>0</v>
      </c>
      <c r="L335" s="407">
        <f t="shared" si="110"/>
        <v>0</v>
      </c>
      <c r="M335" s="411">
        <f t="shared" si="101"/>
        <v>0</v>
      </c>
      <c r="N335" s="491">
        <v>2010302</v>
      </c>
      <c r="O335" s="489">
        <v>5</v>
      </c>
      <c r="P335" s="397">
        <f>VLOOKUP(N335,B$4:B$1306,1,0)</f>
        <v>2010302</v>
      </c>
      <c r="Q335" s="397">
        <v>2101101</v>
      </c>
      <c r="R335" s="397">
        <v>20</v>
      </c>
      <c r="S335" s="397">
        <f>VLOOKUP(Q335,B$4:B$1306,1,0)</f>
        <v>2101101</v>
      </c>
      <c r="T335" s="397">
        <v>2040807</v>
      </c>
      <c r="U335" s="397">
        <v>0</v>
      </c>
      <c r="V335" s="397">
        <f t="shared" si="102"/>
        <v>2040807</v>
      </c>
      <c r="W335" s="407">
        <f t="shared" si="107"/>
        <v>0</v>
      </c>
      <c r="Y335" s="397">
        <f t="shared" si="103"/>
        <v>5</v>
      </c>
    </row>
    <row r="336" ht="18.6" customHeight="1" spans="1:25">
      <c r="A336" s="482" t="s">
        <v>713</v>
      </c>
      <c r="B336" s="480">
        <v>2040807</v>
      </c>
      <c r="C336" s="407">
        <f t="shared" si="104"/>
        <v>0</v>
      </c>
      <c r="D336" s="407">
        <f t="shared" si="105"/>
        <v>0</v>
      </c>
      <c r="E336" s="483" t="str">
        <f t="shared" si="106"/>
        <v/>
      </c>
      <c r="F336" s="473">
        <f t="shared" si="108"/>
        <v>7</v>
      </c>
      <c r="G336" s="471">
        <v>2040501</v>
      </c>
      <c r="H336" s="397" t="s">
        <v>595</v>
      </c>
      <c r="I336" s="397">
        <v>3</v>
      </c>
      <c r="K336" s="490">
        <f t="shared" si="109"/>
        <v>0</v>
      </c>
      <c r="L336" s="407">
        <f t="shared" si="110"/>
        <v>0</v>
      </c>
      <c r="M336" s="411">
        <f t="shared" si="101"/>
        <v>0</v>
      </c>
      <c r="N336" s="489">
        <v>2010108</v>
      </c>
      <c r="O336" s="489">
        <v>8</v>
      </c>
      <c r="P336" s="397">
        <f>VLOOKUP(N336,B$4:B$1306,1,0)</f>
        <v>2010108</v>
      </c>
      <c r="Q336" s="397">
        <v>2101102</v>
      </c>
      <c r="R336" s="397">
        <v>0</v>
      </c>
      <c r="S336" s="397">
        <f>VLOOKUP(Q336,B$4:B$1306,1,0)</f>
        <v>2101102</v>
      </c>
      <c r="T336" s="397">
        <v>2040850</v>
      </c>
      <c r="U336" s="397">
        <v>0</v>
      </c>
      <c r="V336" s="397">
        <f t="shared" si="102"/>
        <v>2040850</v>
      </c>
      <c r="W336" s="407">
        <f t="shared" si="107"/>
        <v>0</v>
      </c>
      <c r="Y336" s="397">
        <f t="shared" si="103"/>
        <v>8</v>
      </c>
    </row>
    <row r="337" ht="18.6" customHeight="1" spans="1:25">
      <c r="A337" s="482" t="s">
        <v>614</v>
      </c>
      <c r="B337" s="480">
        <v>2040850</v>
      </c>
      <c r="C337" s="407">
        <f t="shared" si="104"/>
        <v>0</v>
      </c>
      <c r="D337" s="407">
        <f t="shared" si="105"/>
        <v>0</v>
      </c>
      <c r="E337" s="483" t="str">
        <f t="shared" si="106"/>
        <v/>
      </c>
      <c r="F337" s="473">
        <f t="shared" si="108"/>
        <v>7</v>
      </c>
      <c r="G337" s="471">
        <v>2040502</v>
      </c>
      <c r="H337" s="397" t="s">
        <v>598</v>
      </c>
      <c r="K337" s="490">
        <f t="shared" si="109"/>
        <v>0</v>
      </c>
      <c r="L337" s="407">
        <f t="shared" si="110"/>
        <v>0</v>
      </c>
      <c r="M337" s="411">
        <f t="shared" si="101"/>
        <v>0</v>
      </c>
      <c r="N337" s="489">
        <v>2010108</v>
      </c>
      <c r="O337" s="489">
        <v>50</v>
      </c>
      <c r="P337" s="397">
        <f>VLOOKUP(N337,B$4:B$1306,1,0)</f>
        <v>2010108</v>
      </c>
      <c r="Q337" s="397">
        <v>2101103</v>
      </c>
      <c r="R337" s="397">
        <v>12</v>
      </c>
      <c r="S337" s="397">
        <f>VLOOKUP(Q337,B$4:B$1306,1,0)</f>
        <v>2101103</v>
      </c>
      <c r="T337" s="397">
        <v>2040899</v>
      </c>
      <c r="U337" s="397">
        <v>0</v>
      </c>
      <c r="V337" s="397">
        <f t="shared" si="102"/>
        <v>2040899</v>
      </c>
      <c r="W337" s="407">
        <f t="shared" si="107"/>
        <v>0</v>
      </c>
      <c r="Y337" s="397">
        <f t="shared" si="103"/>
        <v>50</v>
      </c>
    </row>
    <row r="338" ht="18.6" customHeight="1" spans="1:25">
      <c r="A338" s="482" t="s">
        <v>1244</v>
      </c>
      <c r="B338" s="480">
        <v>2040899</v>
      </c>
      <c r="C338" s="407">
        <f t="shared" si="104"/>
        <v>0</v>
      </c>
      <c r="D338" s="407">
        <f t="shared" si="105"/>
        <v>0</v>
      </c>
      <c r="E338" s="483" t="str">
        <f t="shared" si="106"/>
        <v/>
      </c>
      <c r="F338" s="473">
        <f t="shared" si="108"/>
        <v>7</v>
      </c>
      <c r="G338" s="471">
        <v>2040503</v>
      </c>
      <c r="H338" s="397" t="s">
        <v>601</v>
      </c>
      <c r="J338" s="488"/>
      <c r="K338" s="490">
        <f t="shared" si="109"/>
        <v>0</v>
      </c>
      <c r="L338" s="407">
        <f t="shared" si="110"/>
        <v>0</v>
      </c>
      <c r="M338" s="411">
        <f t="shared" si="101"/>
        <v>0</v>
      </c>
      <c r="N338" s="489">
        <v>2010108</v>
      </c>
      <c r="O338" s="489">
        <v>20</v>
      </c>
      <c r="P338" s="397">
        <f>VLOOKUP(N338,B$4:B$1306,1,0)</f>
        <v>2010108</v>
      </c>
      <c r="Q338" s="397">
        <v>2130213</v>
      </c>
      <c r="R338" s="397">
        <v>626</v>
      </c>
      <c r="S338" s="397">
        <f>VLOOKUP(Q338,B$4:B$1306,1,0)</f>
        <v>2130213</v>
      </c>
      <c r="T338" s="397">
        <v>20409</v>
      </c>
      <c r="U338" s="397">
        <v>0</v>
      </c>
      <c r="V338" s="397">
        <f t="shared" si="102"/>
        <v>20409</v>
      </c>
      <c r="W338" s="407">
        <f t="shared" si="107"/>
        <v>0</v>
      </c>
      <c r="Y338" s="397">
        <f t="shared" si="103"/>
        <v>20</v>
      </c>
    </row>
    <row r="339" ht="18.6" customHeight="1" spans="1:25">
      <c r="A339" s="482" t="s">
        <v>1245</v>
      </c>
      <c r="B339" s="480">
        <v>20409</v>
      </c>
      <c r="C339" s="407">
        <f t="shared" si="104"/>
        <v>0</v>
      </c>
      <c r="D339" s="407">
        <f t="shared" si="105"/>
        <v>0</v>
      </c>
      <c r="E339" s="483" t="str">
        <f t="shared" si="106"/>
        <v/>
      </c>
      <c r="F339" s="473">
        <f t="shared" si="108"/>
        <v>5</v>
      </c>
      <c r="G339" s="471">
        <v>2040504</v>
      </c>
      <c r="H339" s="397" t="s">
        <v>1212</v>
      </c>
      <c r="K339" s="486">
        <f>SUMIFS(K:K,$B:$B,"&gt;"&amp;$B339*100,$B:$B,"&lt;"&amp;$B339*100+100)</f>
        <v>0</v>
      </c>
      <c r="L339" s="411">
        <f>SUMIFS(L:L,$B:$B,"&gt;"&amp;$B339*100,$B:$B,"&lt;"&amp;$B339*100+100)</f>
        <v>0</v>
      </c>
      <c r="M339" s="411">
        <f t="shared" si="101"/>
        <v>0</v>
      </c>
      <c r="N339" s="489">
        <v>2011102</v>
      </c>
      <c r="O339" s="489">
        <v>1</v>
      </c>
      <c r="P339" s="397">
        <f>VLOOKUP(N339,B$4:B$1306,1,0)</f>
        <v>2011102</v>
      </c>
      <c r="Q339" s="397">
        <v>2210201</v>
      </c>
      <c r="R339" s="397">
        <v>25</v>
      </c>
      <c r="S339" s="397">
        <f>VLOOKUP(Q339,B$4:B$1306,1,0)</f>
        <v>2210201</v>
      </c>
      <c r="T339" s="397">
        <v>2040901</v>
      </c>
      <c r="U339" s="397">
        <v>0</v>
      </c>
      <c r="V339" s="397">
        <f t="shared" si="102"/>
        <v>2040901</v>
      </c>
      <c r="W339" s="407">
        <f t="shared" si="107"/>
        <v>0</v>
      </c>
      <c r="Y339" s="397">
        <f t="shared" si="103"/>
        <v>1</v>
      </c>
    </row>
    <row r="340" ht="18.6" customHeight="1" spans="1:25">
      <c r="A340" s="482" t="s">
        <v>587</v>
      </c>
      <c r="B340" s="480">
        <v>2040901</v>
      </c>
      <c r="C340" s="407">
        <f t="shared" si="104"/>
        <v>0</v>
      </c>
      <c r="D340" s="407">
        <f t="shared" si="105"/>
        <v>0</v>
      </c>
      <c r="E340" s="483" t="str">
        <f t="shared" si="106"/>
        <v/>
      </c>
      <c r="F340" s="473">
        <f t="shared" si="108"/>
        <v>7</v>
      </c>
      <c r="G340" s="471">
        <v>2040505</v>
      </c>
      <c r="H340" s="397" t="s">
        <v>1214</v>
      </c>
      <c r="K340" s="490">
        <f t="shared" ref="K340:K346" si="111">SUMIF(N:N,$B340,O:O)</f>
        <v>0</v>
      </c>
      <c r="L340" s="407">
        <f t="shared" ref="L340:L346" si="112">SUMIF(Q:Q,$B340,R:R)</f>
        <v>0</v>
      </c>
      <c r="M340" s="411">
        <f t="shared" si="101"/>
        <v>0</v>
      </c>
      <c r="N340" s="489">
        <v>2010199</v>
      </c>
      <c r="O340" s="489">
        <v>2</v>
      </c>
      <c r="P340" s="397">
        <f>VLOOKUP(N340,B$4:B$1306,1,0)</f>
        <v>2010199</v>
      </c>
      <c r="Q340" s="397">
        <v>2080505</v>
      </c>
      <c r="R340" s="397">
        <v>0</v>
      </c>
      <c r="S340" s="397">
        <f>VLOOKUP(Q340,B$4:B$1306,1,0)</f>
        <v>2080505</v>
      </c>
      <c r="T340" s="397">
        <v>2040902</v>
      </c>
      <c r="U340" s="397">
        <v>0</v>
      </c>
      <c r="V340" s="397">
        <f t="shared" si="102"/>
        <v>2040902</v>
      </c>
      <c r="W340" s="407">
        <f t="shared" si="107"/>
        <v>0</v>
      </c>
      <c r="Y340" s="397">
        <f t="shared" si="103"/>
        <v>2</v>
      </c>
    </row>
    <row r="341" ht="18.6" customHeight="1" spans="1:25">
      <c r="A341" s="482" t="s">
        <v>590</v>
      </c>
      <c r="B341" s="480">
        <v>2040902</v>
      </c>
      <c r="C341" s="407">
        <f t="shared" si="104"/>
        <v>0</v>
      </c>
      <c r="D341" s="407">
        <f t="shared" si="105"/>
        <v>0</v>
      </c>
      <c r="E341" s="483" t="str">
        <f t="shared" si="106"/>
        <v/>
      </c>
      <c r="F341" s="473">
        <f t="shared" si="108"/>
        <v>7</v>
      </c>
      <c r="G341" s="471">
        <v>2040506</v>
      </c>
      <c r="H341" s="397" t="s">
        <v>1215</v>
      </c>
      <c r="K341" s="490">
        <f t="shared" si="111"/>
        <v>0</v>
      </c>
      <c r="L341" s="407">
        <f t="shared" si="112"/>
        <v>0</v>
      </c>
      <c r="M341" s="411">
        <f t="shared" si="101"/>
        <v>0</v>
      </c>
      <c r="N341" s="489">
        <v>2012902</v>
      </c>
      <c r="O341" s="489">
        <v>5</v>
      </c>
      <c r="P341" s="397">
        <f>VLOOKUP(N341,B$4:B$1306,1,0)</f>
        <v>2012902</v>
      </c>
      <c r="Q341" s="397">
        <v>2080506</v>
      </c>
      <c r="R341" s="397">
        <v>0</v>
      </c>
      <c r="S341" s="397">
        <f>VLOOKUP(Q341,B$4:B$1306,1,0)</f>
        <v>2080506</v>
      </c>
      <c r="T341" s="397">
        <v>2040903</v>
      </c>
      <c r="U341" s="397">
        <v>0</v>
      </c>
      <c r="V341" s="397">
        <f t="shared" si="102"/>
        <v>2040903</v>
      </c>
      <c r="W341" s="407">
        <f t="shared" si="107"/>
        <v>0</v>
      </c>
      <c r="Y341" s="397">
        <f t="shared" si="103"/>
        <v>5</v>
      </c>
    </row>
    <row r="342" ht="18.6" customHeight="1" spans="1:25">
      <c r="A342" s="482" t="s">
        <v>593</v>
      </c>
      <c r="B342" s="480">
        <v>2040903</v>
      </c>
      <c r="C342" s="407">
        <f t="shared" si="104"/>
        <v>0</v>
      </c>
      <c r="D342" s="407">
        <f t="shared" si="105"/>
        <v>0</v>
      </c>
      <c r="E342" s="483" t="str">
        <f t="shared" si="106"/>
        <v/>
      </c>
      <c r="F342" s="473">
        <f t="shared" si="108"/>
        <v>7</v>
      </c>
      <c r="G342" s="471">
        <v>2040550</v>
      </c>
      <c r="H342" s="397" t="s">
        <v>622</v>
      </c>
      <c r="K342" s="490">
        <f t="shared" si="111"/>
        <v>0</v>
      </c>
      <c r="L342" s="407">
        <f t="shared" si="112"/>
        <v>0</v>
      </c>
      <c r="M342" s="411">
        <f t="shared" si="101"/>
        <v>0</v>
      </c>
      <c r="N342" s="489">
        <v>2010302</v>
      </c>
      <c r="O342" s="489">
        <v>5</v>
      </c>
      <c r="P342" s="397">
        <f>VLOOKUP(N342,B$4:B$1306,1,0)</f>
        <v>2010302</v>
      </c>
      <c r="Q342" s="397">
        <v>2101101</v>
      </c>
      <c r="R342" s="397">
        <v>0</v>
      </c>
      <c r="S342" s="397">
        <f>VLOOKUP(Q342,B$4:B$1306,1,0)</f>
        <v>2101101</v>
      </c>
      <c r="T342" s="397">
        <v>2040904</v>
      </c>
      <c r="U342" s="397">
        <v>0</v>
      </c>
      <c r="V342" s="397">
        <f t="shared" si="102"/>
        <v>2040904</v>
      </c>
      <c r="W342" s="407">
        <f t="shared" si="107"/>
        <v>0</v>
      </c>
      <c r="Y342" s="397">
        <f t="shared" si="103"/>
        <v>5</v>
      </c>
    </row>
    <row r="343" ht="18.6" customHeight="1" spans="1:25">
      <c r="A343" s="482" t="s">
        <v>1250</v>
      </c>
      <c r="B343" s="480">
        <v>2040904</v>
      </c>
      <c r="C343" s="407">
        <f t="shared" si="104"/>
        <v>0</v>
      </c>
      <c r="D343" s="407">
        <f t="shared" si="105"/>
        <v>0</v>
      </c>
      <c r="E343" s="483" t="str">
        <f t="shared" si="106"/>
        <v/>
      </c>
      <c r="F343" s="473">
        <f t="shared" si="108"/>
        <v>7</v>
      </c>
      <c r="G343" s="471">
        <v>2040599</v>
      </c>
      <c r="H343" s="397" t="s">
        <v>1217</v>
      </c>
      <c r="I343" s="397">
        <v>40</v>
      </c>
      <c r="K343" s="490">
        <f t="shared" si="111"/>
        <v>0</v>
      </c>
      <c r="L343" s="407">
        <f t="shared" si="112"/>
        <v>0</v>
      </c>
      <c r="M343" s="411">
        <f t="shared" si="101"/>
        <v>0</v>
      </c>
      <c r="N343" s="491">
        <v>2010108</v>
      </c>
      <c r="O343" s="489">
        <v>6</v>
      </c>
      <c r="P343" s="397">
        <f>VLOOKUP(N343,B$4:B$1306,1,0)</f>
        <v>2010108</v>
      </c>
      <c r="Q343" s="397">
        <v>2101102</v>
      </c>
      <c r="R343" s="397">
        <v>0</v>
      </c>
      <c r="S343" s="397">
        <f>VLOOKUP(Q343,B$4:B$1306,1,0)</f>
        <v>2101102</v>
      </c>
      <c r="T343" s="397">
        <v>2040905</v>
      </c>
      <c r="U343" s="397">
        <v>0</v>
      </c>
      <c r="V343" s="397">
        <f t="shared" si="102"/>
        <v>2040905</v>
      </c>
      <c r="W343" s="407">
        <f t="shared" si="107"/>
        <v>0</v>
      </c>
      <c r="Y343" s="397">
        <f t="shared" si="103"/>
        <v>6</v>
      </c>
    </row>
    <row r="344" ht="18.6" customHeight="1" spans="1:25">
      <c r="A344" s="482" t="s">
        <v>1251</v>
      </c>
      <c r="B344" s="480">
        <v>2040905</v>
      </c>
      <c r="C344" s="407">
        <f t="shared" si="104"/>
        <v>0</v>
      </c>
      <c r="D344" s="407">
        <f t="shared" si="105"/>
        <v>0</v>
      </c>
      <c r="E344" s="483" t="str">
        <f t="shared" si="106"/>
        <v/>
      </c>
      <c r="F344" s="473">
        <f t="shared" si="108"/>
        <v>7</v>
      </c>
      <c r="G344" s="471">
        <v>20406</v>
      </c>
      <c r="H344" s="397" t="s">
        <v>1220</v>
      </c>
      <c r="I344" s="397">
        <v>1011</v>
      </c>
      <c r="K344" s="490">
        <f t="shared" si="111"/>
        <v>0</v>
      </c>
      <c r="L344" s="407">
        <f t="shared" si="112"/>
        <v>0</v>
      </c>
      <c r="M344" s="411">
        <f t="shared" si="101"/>
        <v>0</v>
      </c>
      <c r="N344" s="489">
        <v>2010399</v>
      </c>
      <c r="O344" s="489">
        <v>4</v>
      </c>
      <c r="P344" s="397">
        <f>VLOOKUP(N344,B$4:B$1306,1,0)</f>
        <v>2010399</v>
      </c>
      <c r="Q344" s="397">
        <v>2101103</v>
      </c>
      <c r="R344" s="397">
        <v>0</v>
      </c>
      <c r="S344" s="397">
        <f>VLOOKUP(Q344,B$4:B$1306,1,0)</f>
        <v>2101103</v>
      </c>
      <c r="T344" s="397">
        <v>2040950</v>
      </c>
      <c r="U344" s="397">
        <v>0</v>
      </c>
      <c r="V344" s="397">
        <f t="shared" si="102"/>
        <v>2040950</v>
      </c>
      <c r="W344" s="407">
        <f t="shared" si="107"/>
        <v>0</v>
      </c>
      <c r="Y344" s="397">
        <f t="shared" si="103"/>
        <v>4</v>
      </c>
    </row>
    <row r="345" ht="18.6" customHeight="1" spans="1:25">
      <c r="A345" s="482" t="s">
        <v>614</v>
      </c>
      <c r="B345" s="480">
        <v>2040950</v>
      </c>
      <c r="C345" s="407">
        <f t="shared" si="104"/>
        <v>0</v>
      </c>
      <c r="D345" s="407">
        <f t="shared" si="105"/>
        <v>0</v>
      </c>
      <c r="E345" s="483" t="str">
        <f t="shared" si="106"/>
        <v/>
      </c>
      <c r="F345" s="473">
        <f t="shared" si="108"/>
        <v>7</v>
      </c>
      <c r="G345" s="471">
        <v>2040601</v>
      </c>
      <c r="H345" s="397" t="s">
        <v>595</v>
      </c>
      <c r="I345" s="397">
        <v>790</v>
      </c>
      <c r="K345" s="490">
        <f t="shared" si="111"/>
        <v>0</v>
      </c>
      <c r="L345" s="407">
        <f t="shared" si="112"/>
        <v>0</v>
      </c>
      <c r="M345" s="411">
        <f t="shared" si="101"/>
        <v>0</v>
      </c>
      <c r="N345" s="489">
        <v>2010399</v>
      </c>
      <c r="O345" s="489">
        <v>97</v>
      </c>
      <c r="P345" s="397">
        <f>VLOOKUP(N345,B$4:B$1306,1,0)</f>
        <v>2010399</v>
      </c>
      <c r="Q345" s="397">
        <v>2210201</v>
      </c>
      <c r="R345" s="397">
        <v>0</v>
      </c>
      <c r="S345" s="397">
        <f>VLOOKUP(Q345,B$4:B$1306,1,0)</f>
        <v>2210201</v>
      </c>
      <c r="T345" s="397">
        <v>2040999</v>
      </c>
      <c r="U345" s="397">
        <v>0</v>
      </c>
      <c r="V345" s="397">
        <f t="shared" si="102"/>
        <v>2040999</v>
      </c>
      <c r="W345" s="407">
        <f t="shared" si="107"/>
        <v>0</v>
      </c>
      <c r="Y345" s="397">
        <f t="shared" si="103"/>
        <v>97</v>
      </c>
    </row>
    <row r="346" ht="18.6" customHeight="1" spans="1:25">
      <c r="A346" s="482" t="s">
        <v>1255</v>
      </c>
      <c r="B346" s="480">
        <v>2040999</v>
      </c>
      <c r="C346" s="407">
        <f t="shared" si="104"/>
        <v>0</v>
      </c>
      <c r="D346" s="407">
        <f t="shared" si="105"/>
        <v>0</v>
      </c>
      <c r="E346" s="483" t="str">
        <f t="shared" si="106"/>
        <v/>
      </c>
      <c r="F346" s="473">
        <f t="shared" si="108"/>
        <v>7</v>
      </c>
      <c r="G346" s="471">
        <v>2040602</v>
      </c>
      <c r="H346" s="397" t="s">
        <v>598</v>
      </c>
      <c r="J346" s="488"/>
      <c r="K346" s="490">
        <f t="shared" si="111"/>
        <v>0</v>
      </c>
      <c r="L346" s="407">
        <f t="shared" si="112"/>
        <v>0</v>
      </c>
      <c r="M346" s="411">
        <f t="shared" si="101"/>
        <v>0</v>
      </c>
      <c r="N346" s="489">
        <v>2130705</v>
      </c>
      <c r="O346" s="489">
        <v>78</v>
      </c>
      <c r="P346" s="397">
        <f>VLOOKUP(N346,B$4:B$1306,1,0)</f>
        <v>2130705</v>
      </c>
      <c r="Q346" s="397">
        <v>2080101</v>
      </c>
      <c r="R346" s="397">
        <v>1</v>
      </c>
      <c r="S346" s="397">
        <f>VLOOKUP(Q346,B$4:B$1306,1,0)</f>
        <v>2080101</v>
      </c>
      <c r="T346" s="397">
        <v>20410</v>
      </c>
      <c r="U346" s="397">
        <v>0</v>
      </c>
      <c r="V346" s="397">
        <f t="shared" si="102"/>
        <v>20410</v>
      </c>
      <c r="W346" s="407">
        <f t="shared" si="107"/>
        <v>0</v>
      </c>
      <c r="Y346" s="397">
        <f t="shared" si="103"/>
        <v>78</v>
      </c>
    </row>
    <row r="347" ht="18.6" customHeight="1" spans="1:25">
      <c r="A347" s="482" t="s">
        <v>1258</v>
      </c>
      <c r="B347" s="480">
        <v>20410</v>
      </c>
      <c r="C347" s="407">
        <f t="shared" si="104"/>
        <v>0</v>
      </c>
      <c r="D347" s="407">
        <f t="shared" si="105"/>
        <v>0</v>
      </c>
      <c r="E347" s="483" t="str">
        <f t="shared" si="106"/>
        <v/>
      </c>
      <c r="F347" s="473">
        <f t="shared" si="108"/>
        <v>5</v>
      </c>
      <c r="G347" s="471">
        <v>2040603</v>
      </c>
      <c r="H347" s="397" t="s">
        <v>601</v>
      </c>
      <c r="K347" s="486">
        <f>SUMIFS(K:K,$B:$B,"&gt;"&amp;$B347*100,$B:$B,"&lt;"&amp;$B347*100+100)</f>
        <v>0</v>
      </c>
      <c r="L347" s="411">
        <f>SUMIFS(L:L,$B:$B,"&gt;"&amp;$B347*100,$B:$B,"&lt;"&amp;$B347*100+100)</f>
        <v>0</v>
      </c>
      <c r="M347" s="411">
        <f t="shared" si="101"/>
        <v>0</v>
      </c>
      <c r="N347" s="489">
        <v>2130705</v>
      </c>
      <c r="O347" s="489">
        <v>33</v>
      </c>
      <c r="P347" s="397">
        <f>VLOOKUP(N347,B$4:B$1306,1,0)</f>
        <v>2130705</v>
      </c>
      <c r="Q347" s="397">
        <v>2080201</v>
      </c>
      <c r="R347" s="397">
        <v>238</v>
      </c>
      <c r="S347" s="397">
        <f>VLOOKUP(Q347,B$4:B$1306,1,0)</f>
        <v>2080201</v>
      </c>
      <c r="T347" s="397">
        <v>2041001</v>
      </c>
      <c r="U347" s="397">
        <v>0</v>
      </c>
      <c r="V347" s="397">
        <f t="shared" si="102"/>
        <v>2041001</v>
      </c>
      <c r="W347" s="407">
        <f t="shared" si="107"/>
        <v>0</v>
      </c>
      <c r="Y347" s="397">
        <f t="shared" si="103"/>
        <v>33</v>
      </c>
    </row>
    <row r="348" ht="18.6" customHeight="1" spans="1:25">
      <c r="A348" s="482" t="s">
        <v>587</v>
      </c>
      <c r="B348" s="480">
        <v>2041001</v>
      </c>
      <c r="C348" s="407">
        <f t="shared" si="104"/>
        <v>0</v>
      </c>
      <c r="D348" s="407">
        <f t="shared" si="105"/>
        <v>0</v>
      </c>
      <c r="E348" s="483" t="str">
        <f t="shared" si="106"/>
        <v/>
      </c>
      <c r="F348" s="473">
        <f t="shared" si="108"/>
        <v>7</v>
      </c>
      <c r="G348" s="471">
        <v>2040604</v>
      </c>
      <c r="H348" s="397" t="s">
        <v>1226</v>
      </c>
      <c r="I348" s="397">
        <v>129</v>
      </c>
      <c r="K348" s="490">
        <f>SUMIF(N:N,$B348,O:O)</f>
        <v>0</v>
      </c>
      <c r="L348" s="407">
        <f>SUMIF(Q:Q,$B348,R:R)</f>
        <v>0</v>
      </c>
      <c r="M348" s="411">
        <f t="shared" si="101"/>
        <v>0</v>
      </c>
      <c r="N348" s="489">
        <v>2011102</v>
      </c>
      <c r="O348" s="489">
        <v>1</v>
      </c>
      <c r="P348" s="397">
        <f>VLOOKUP(N348,B$4:B$1306,1,0)</f>
        <v>2011102</v>
      </c>
      <c r="Q348" s="397">
        <v>2080501</v>
      </c>
      <c r="R348" s="397">
        <v>62</v>
      </c>
      <c r="S348" s="397">
        <f>VLOOKUP(Q348,B$4:B$1306,1,0)</f>
        <v>2080501</v>
      </c>
      <c r="T348" s="397">
        <v>2041002</v>
      </c>
      <c r="U348" s="397">
        <v>0</v>
      </c>
      <c r="V348" s="397">
        <f t="shared" si="102"/>
        <v>2041002</v>
      </c>
      <c r="W348" s="407">
        <f t="shared" si="107"/>
        <v>0</v>
      </c>
      <c r="Y348" s="397">
        <f t="shared" si="103"/>
        <v>1</v>
      </c>
    </row>
    <row r="349" ht="18.6" customHeight="1" spans="1:25">
      <c r="A349" s="482" t="s">
        <v>590</v>
      </c>
      <c r="B349" s="480">
        <v>2041002</v>
      </c>
      <c r="C349" s="407">
        <f t="shared" si="104"/>
        <v>0</v>
      </c>
      <c r="D349" s="407">
        <f t="shared" si="105"/>
        <v>0</v>
      </c>
      <c r="E349" s="483" t="str">
        <f t="shared" si="106"/>
        <v/>
      </c>
      <c r="F349" s="473">
        <f t="shared" si="108"/>
        <v>7</v>
      </c>
      <c r="G349" s="471">
        <v>2040605</v>
      </c>
      <c r="H349" s="397" t="s">
        <v>1227</v>
      </c>
      <c r="I349" s="397">
        <v>30</v>
      </c>
      <c r="K349" s="490">
        <f>SUMIF(N:N,$B349,O:O)</f>
        <v>0</v>
      </c>
      <c r="L349" s="407">
        <f>SUMIF(Q:Q,$B349,R:R)</f>
        <v>0</v>
      </c>
      <c r="M349" s="411">
        <f t="shared" si="101"/>
        <v>0</v>
      </c>
      <c r="N349" s="489">
        <v>2010199</v>
      </c>
      <c r="O349" s="489">
        <v>2</v>
      </c>
      <c r="P349" s="397">
        <f>VLOOKUP(N349,B$4:B$1306,1,0)</f>
        <v>2010199</v>
      </c>
      <c r="Q349" s="397">
        <v>2080505</v>
      </c>
      <c r="R349" s="397">
        <v>21</v>
      </c>
      <c r="S349" s="397">
        <f>VLOOKUP(Q349,B$4:B$1306,1,0)</f>
        <v>2080505</v>
      </c>
      <c r="T349" s="397">
        <v>2041006</v>
      </c>
      <c r="U349" s="397">
        <v>0</v>
      </c>
      <c r="V349" s="397">
        <f t="shared" si="102"/>
        <v>2041006</v>
      </c>
      <c r="W349" s="407">
        <f t="shared" si="107"/>
        <v>0</v>
      </c>
      <c r="Y349" s="397">
        <f t="shared" si="103"/>
        <v>2</v>
      </c>
    </row>
    <row r="350" ht="18.6" customHeight="1" spans="1:25">
      <c r="A350" s="482" t="s">
        <v>713</v>
      </c>
      <c r="B350" s="480">
        <v>2041006</v>
      </c>
      <c r="C350" s="407">
        <f t="shared" si="104"/>
        <v>0</v>
      </c>
      <c r="D350" s="407">
        <f t="shared" si="105"/>
        <v>0</v>
      </c>
      <c r="E350" s="483" t="str">
        <f t="shared" si="106"/>
        <v/>
      </c>
      <c r="F350" s="473">
        <f t="shared" si="108"/>
        <v>7</v>
      </c>
      <c r="G350" s="471">
        <v>2040606</v>
      </c>
      <c r="H350" s="397" t="s">
        <v>1228</v>
      </c>
      <c r="K350" s="490">
        <f>SUMIF(N:N,$B350,O:O)</f>
        <v>0</v>
      </c>
      <c r="L350" s="407">
        <f>SUMIF(Q:Q,$B350,R:R)</f>
        <v>0</v>
      </c>
      <c r="M350" s="411">
        <f t="shared" si="101"/>
        <v>0</v>
      </c>
      <c r="N350" s="489">
        <v>2012902</v>
      </c>
      <c r="O350" s="489">
        <v>6</v>
      </c>
      <c r="P350" s="397">
        <f>VLOOKUP(N350,B$4:B$1306,1,0)</f>
        <v>2012902</v>
      </c>
      <c r="Q350" s="397">
        <v>2080506</v>
      </c>
      <c r="R350" s="397">
        <v>10</v>
      </c>
      <c r="S350" s="397">
        <f>VLOOKUP(Q350,B$4:B$1306,1,0)</f>
        <v>2080506</v>
      </c>
      <c r="T350" s="397">
        <v>2041007</v>
      </c>
      <c r="U350" s="397">
        <v>0</v>
      </c>
      <c r="V350" s="397">
        <f t="shared" si="102"/>
        <v>2041007</v>
      </c>
      <c r="W350" s="407">
        <f t="shared" si="107"/>
        <v>0</v>
      </c>
      <c r="Y350" s="397">
        <f t="shared" si="103"/>
        <v>6</v>
      </c>
    </row>
    <row r="351" ht="18.6" customHeight="1" spans="1:25">
      <c r="A351" s="482" t="s">
        <v>1263</v>
      </c>
      <c r="B351" s="480">
        <v>2041007</v>
      </c>
      <c r="C351" s="407">
        <f t="shared" si="104"/>
        <v>0</v>
      </c>
      <c r="D351" s="407">
        <f t="shared" si="105"/>
        <v>0</v>
      </c>
      <c r="E351" s="483" t="str">
        <f t="shared" si="106"/>
        <v/>
      </c>
      <c r="F351" s="473">
        <f t="shared" si="108"/>
        <v>7</v>
      </c>
      <c r="G351" s="471">
        <v>2040607</v>
      </c>
      <c r="H351" s="397" t="s">
        <v>1230</v>
      </c>
      <c r="I351" s="397">
        <v>11</v>
      </c>
      <c r="K351" s="490">
        <f>SUMIF(N:N,$B351,O:O)</f>
        <v>0</v>
      </c>
      <c r="L351" s="407">
        <f>SUMIF(Q:Q,$B351,R:R)</f>
        <v>0</v>
      </c>
      <c r="M351" s="411">
        <f t="shared" si="101"/>
        <v>0</v>
      </c>
      <c r="N351" s="489">
        <v>2010302</v>
      </c>
      <c r="O351" s="489">
        <v>5</v>
      </c>
      <c r="P351" s="397">
        <f>VLOOKUP(N351,B$4:B$1306,1,0)</f>
        <v>2010302</v>
      </c>
      <c r="Q351" s="397">
        <v>2081001</v>
      </c>
      <c r="R351" s="397">
        <v>5</v>
      </c>
      <c r="S351" s="397">
        <f>VLOOKUP(Q351,B$4:B$1306,1,0)</f>
        <v>2081001</v>
      </c>
      <c r="T351" s="397">
        <v>2041099</v>
      </c>
      <c r="U351" s="397">
        <v>0</v>
      </c>
      <c r="V351" s="397">
        <f t="shared" si="102"/>
        <v>2041099</v>
      </c>
      <c r="W351" s="407">
        <f t="shared" si="107"/>
        <v>0</v>
      </c>
      <c r="Y351" s="397">
        <f t="shared" si="103"/>
        <v>5</v>
      </c>
    </row>
    <row r="352" ht="18.6" customHeight="1" spans="1:25">
      <c r="A352" s="482" t="s">
        <v>1265</v>
      </c>
      <c r="B352" s="480">
        <v>2041099</v>
      </c>
      <c r="C352" s="407">
        <f t="shared" si="104"/>
        <v>0</v>
      </c>
      <c r="D352" s="407">
        <f t="shared" si="105"/>
        <v>0</v>
      </c>
      <c r="E352" s="483" t="str">
        <f t="shared" si="106"/>
        <v/>
      </c>
      <c r="F352" s="473">
        <f t="shared" si="108"/>
        <v>7</v>
      </c>
      <c r="G352" s="471">
        <v>2040608</v>
      </c>
      <c r="H352" s="397" t="s">
        <v>1233</v>
      </c>
      <c r="J352" s="488"/>
      <c r="K352" s="490">
        <f>SUMIF(N:N,$B352,O:O)</f>
        <v>0</v>
      </c>
      <c r="L352" s="407">
        <f>SUMIF(Q:Q,$B352,R:R)</f>
        <v>0</v>
      </c>
      <c r="M352" s="411">
        <f t="shared" si="101"/>
        <v>0</v>
      </c>
      <c r="N352" s="489">
        <v>2010399</v>
      </c>
      <c r="O352" s="489">
        <v>122</v>
      </c>
      <c r="P352" s="397">
        <f>VLOOKUP(N352,B$4:B$1306,1,0)</f>
        <v>2010399</v>
      </c>
      <c r="Q352" s="397">
        <v>2081005</v>
      </c>
      <c r="R352" s="397">
        <v>0</v>
      </c>
      <c r="S352" s="397">
        <f>VLOOKUP(Q352,B$4:B$1306,1,0)</f>
        <v>2081005</v>
      </c>
      <c r="T352" s="397">
        <v>20499</v>
      </c>
      <c r="U352" s="397">
        <v>1570</v>
      </c>
      <c r="V352" s="397">
        <f t="shared" si="102"/>
        <v>20499</v>
      </c>
      <c r="W352" s="407">
        <f t="shared" si="107"/>
        <v>0</v>
      </c>
      <c r="Y352" s="397">
        <f t="shared" si="103"/>
        <v>122</v>
      </c>
    </row>
    <row r="353" ht="18.6" customHeight="1" spans="1:25">
      <c r="A353" s="482" t="s">
        <v>1266</v>
      </c>
      <c r="B353" s="480">
        <v>20499</v>
      </c>
      <c r="C353" s="407">
        <f t="shared" si="104"/>
        <v>2376</v>
      </c>
      <c r="D353" s="407">
        <f t="shared" si="105"/>
        <v>1570</v>
      </c>
      <c r="E353" s="483">
        <f t="shared" si="106"/>
        <v>-0.339225589225589</v>
      </c>
      <c r="F353" s="473">
        <f t="shared" si="108"/>
        <v>5</v>
      </c>
      <c r="G353" s="471">
        <v>2040609</v>
      </c>
      <c r="H353" s="397" t="s">
        <v>1236</v>
      </c>
      <c r="K353" s="486">
        <f>SUMIFS(K:K,$B:$B,"&gt;"&amp;$B353*100,$B:$B,"&lt;"&amp;$B353*100+100)</f>
        <v>0</v>
      </c>
      <c r="L353" s="411">
        <f>SUMIFS(L:L,$B:$B,"&gt;"&amp;$B353*100,$B:$B,"&lt;"&amp;$B353*100+100)</f>
        <v>0</v>
      </c>
      <c r="M353" s="411">
        <f t="shared" si="101"/>
        <v>1570</v>
      </c>
      <c r="N353" s="489">
        <v>2010108</v>
      </c>
      <c r="O353" s="489">
        <v>6</v>
      </c>
      <c r="P353" s="397">
        <f>VLOOKUP(N353,B$4:B$1306,1,0)</f>
        <v>2010108</v>
      </c>
      <c r="Q353" s="397">
        <v>2081107</v>
      </c>
      <c r="R353" s="397">
        <v>270</v>
      </c>
      <c r="S353" s="397">
        <f>VLOOKUP(Q353,B$4:B$1306,1,0)</f>
        <v>2081107</v>
      </c>
      <c r="T353" s="397">
        <v>2049901</v>
      </c>
      <c r="U353" s="397">
        <v>1570</v>
      </c>
      <c r="V353" s="397">
        <f t="shared" si="102"/>
        <v>2049901</v>
      </c>
      <c r="W353" s="407">
        <f t="shared" si="107"/>
        <v>0</v>
      </c>
      <c r="Y353" s="397">
        <f t="shared" si="103"/>
        <v>6</v>
      </c>
    </row>
    <row r="354" ht="18.6" customHeight="1" spans="1:25">
      <c r="A354" s="482" t="s">
        <v>1268</v>
      </c>
      <c r="B354" s="480">
        <v>2049901</v>
      </c>
      <c r="C354" s="407">
        <f t="shared" si="104"/>
        <v>2376</v>
      </c>
      <c r="D354" s="407">
        <f t="shared" si="105"/>
        <v>1570</v>
      </c>
      <c r="E354" s="483">
        <f t="shared" si="106"/>
        <v>-0.339225589225589</v>
      </c>
      <c r="F354" s="473">
        <f t="shared" si="108"/>
        <v>7</v>
      </c>
      <c r="G354" s="471">
        <v>2040610</v>
      </c>
      <c r="H354" s="397" t="s">
        <v>1239</v>
      </c>
      <c r="I354" s="397">
        <v>15</v>
      </c>
      <c r="J354" s="488"/>
      <c r="K354" s="490">
        <f>SUMIF(N:N,$B354,O:O)</f>
        <v>0</v>
      </c>
      <c r="L354" s="407">
        <f>SUMIF(Q:Q,$B354,R:R)</f>
        <v>0</v>
      </c>
      <c r="M354" s="411">
        <f t="shared" si="101"/>
        <v>1570</v>
      </c>
      <c r="N354" s="489">
        <v>2130705</v>
      </c>
      <c r="O354" s="489">
        <v>45</v>
      </c>
      <c r="P354" s="397">
        <f>VLOOKUP(N354,B$4:B$1306,1,0)</f>
        <v>2130705</v>
      </c>
      <c r="Q354" s="397">
        <v>2081901</v>
      </c>
      <c r="R354" s="397">
        <v>81</v>
      </c>
      <c r="S354" s="397">
        <f>VLOOKUP(Q354,B$4:B$1306,1,0)</f>
        <v>2081901</v>
      </c>
      <c r="T354" s="397">
        <v>205</v>
      </c>
      <c r="U354" s="397">
        <v>12101</v>
      </c>
      <c r="V354" s="397">
        <f t="shared" si="102"/>
        <v>205</v>
      </c>
      <c r="W354" s="407">
        <f t="shared" si="107"/>
        <v>0</v>
      </c>
      <c r="Y354" s="397">
        <f t="shared" si="103"/>
        <v>45</v>
      </c>
    </row>
    <row r="355" ht="18.6" customHeight="1" spans="1:25">
      <c r="A355" s="479" t="s">
        <v>1270</v>
      </c>
      <c r="B355" s="480">
        <v>205</v>
      </c>
      <c r="C355" s="411">
        <f t="shared" si="104"/>
        <v>61683</v>
      </c>
      <c r="D355" s="411">
        <f t="shared" si="105"/>
        <v>61823</v>
      </c>
      <c r="E355" s="481">
        <f t="shared" si="106"/>
        <v>0.00226966911466686</v>
      </c>
      <c r="F355" s="473">
        <f t="shared" si="108"/>
        <v>3</v>
      </c>
      <c r="G355" s="471">
        <v>2040611</v>
      </c>
      <c r="H355" s="397" t="s">
        <v>1241</v>
      </c>
      <c r="J355" s="488"/>
      <c r="K355" s="486">
        <f>SUMIFS(K:K,$B:$B,"&gt;"&amp;$B355*100,$B:$B,"&lt;"&amp;$B355*100+100)</f>
        <v>9104</v>
      </c>
      <c r="L355" s="411">
        <f>SUMIFS(L:L,$B:$B,"&gt;"&amp;$B355*100,$B:$B,"&lt;"&amp;$B355*100+100)</f>
        <v>40618</v>
      </c>
      <c r="M355" s="411">
        <f t="shared" si="101"/>
        <v>12101</v>
      </c>
      <c r="N355" s="489">
        <v>2011102</v>
      </c>
      <c r="O355" s="489">
        <v>1</v>
      </c>
      <c r="P355" s="397">
        <f>VLOOKUP(N355,B$4:B$1306,1,0)</f>
        <v>2011102</v>
      </c>
      <c r="Q355" s="397">
        <v>2081902</v>
      </c>
      <c r="R355" s="397">
        <v>124</v>
      </c>
      <c r="S355" s="397">
        <f>VLOOKUP(Q355,B$4:B$1306,1,0)</f>
        <v>2081902</v>
      </c>
      <c r="T355" s="397">
        <v>20501</v>
      </c>
      <c r="U355" s="397">
        <v>0</v>
      </c>
      <c r="V355" s="397">
        <f t="shared" si="102"/>
        <v>20501</v>
      </c>
      <c r="W355" s="407">
        <f t="shared" si="107"/>
        <v>0</v>
      </c>
      <c r="Y355" s="397">
        <f t="shared" si="103"/>
        <v>1</v>
      </c>
    </row>
    <row r="356" ht="18.6" customHeight="1" spans="1:25">
      <c r="A356" s="482" t="s">
        <v>1273</v>
      </c>
      <c r="B356" s="480">
        <v>20501</v>
      </c>
      <c r="C356" s="407">
        <f t="shared" si="104"/>
        <v>4712</v>
      </c>
      <c r="D356" s="407">
        <f t="shared" si="105"/>
        <v>1736</v>
      </c>
      <c r="E356" s="483">
        <f t="shared" si="106"/>
        <v>-0.631578947368421</v>
      </c>
      <c r="F356" s="473">
        <f t="shared" si="108"/>
        <v>5</v>
      </c>
      <c r="G356" s="471">
        <v>2040612</v>
      </c>
      <c r="H356" s="397" t="s">
        <v>1243</v>
      </c>
      <c r="K356" s="486">
        <f>SUMIFS(K:K,$B:$B,"&gt;"&amp;$B356*100,$B:$B,"&lt;"&amp;$B356*100+100)</f>
        <v>0</v>
      </c>
      <c r="L356" s="411">
        <f>SUMIFS(L:L,$B:$B,"&gt;"&amp;$B356*100,$B:$B,"&lt;"&amp;$B356*100+100)</f>
        <v>1736</v>
      </c>
      <c r="M356" s="411">
        <f t="shared" si="101"/>
        <v>0</v>
      </c>
      <c r="N356" s="489">
        <v>2010199</v>
      </c>
      <c r="O356" s="489">
        <v>2</v>
      </c>
      <c r="P356" s="397">
        <f>VLOOKUP(N356,B$4:B$1306,1,0)</f>
        <v>2010199</v>
      </c>
      <c r="Q356" s="397">
        <v>2082101</v>
      </c>
      <c r="R356" s="397">
        <v>10</v>
      </c>
      <c r="S356" s="397">
        <f>VLOOKUP(Q356,B$4:B$1306,1,0)</f>
        <v>2082101</v>
      </c>
      <c r="T356" s="397">
        <v>2050101</v>
      </c>
      <c r="U356" s="397">
        <v>0</v>
      </c>
      <c r="V356" s="397">
        <f t="shared" si="102"/>
        <v>2050101</v>
      </c>
      <c r="W356" s="407">
        <f t="shared" si="107"/>
        <v>0</v>
      </c>
      <c r="Y356" s="397">
        <f t="shared" si="103"/>
        <v>2</v>
      </c>
    </row>
    <row r="357" ht="18.6" customHeight="1" spans="1:25">
      <c r="A357" s="482" t="s">
        <v>587</v>
      </c>
      <c r="B357" s="480">
        <v>2050101</v>
      </c>
      <c r="C357" s="407">
        <f t="shared" si="104"/>
        <v>309</v>
      </c>
      <c r="D357" s="407">
        <f t="shared" si="105"/>
        <v>329</v>
      </c>
      <c r="E357" s="483">
        <f t="shared" si="106"/>
        <v>0.064724919093851</v>
      </c>
      <c r="F357" s="473">
        <f t="shared" si="108"/>
        <v>7</v>
      </c>
      <c r="G357" s="471">
        <v>2040613</v>
      </c>
      <c r="H357" s="397" t="s">
        <v>718</v>
      </c>
      <c r="I357" s="397">
        <v>11</v>
      </c>
      <c r="K357" s="490">
        <f>SUMIF(N:N,$B357,O:O)</f>
        <v>0</v>
      </c>
      <c r="L357" s="407">
        <f>SUMIF(Q:Q,$B357,R:R)</f>
        <v>329</v>
      </c>
      <c r="M357" s="411">
        <f t="shared" si="101"/>
        <v>0</v>
      </c>
      <c r="N357" s="489">
        <v>2012902</v>
      </c>
      <c r="O357" s="489">
        <v>4</v>
      </c>
      <c r="P357" s="397">
        <f>VLOOKUP(N357,B$4:B$1306,1,0)</f>
        <v>2012902</v>
      </c>
      <c r="Q357" s="397">
        <v>2082102</v>
      </c>
      <c r="R357" s="397">
        <v>93</v>
      </c>
      <c r="S357" s="397">
        <f>VLOOKUP(Q357,B$4:B$1306,1,0)</f>
        <v>2082102</v>
      </c>
      <c r="T357" s="397">
        <v>2050102</v>
      </c>
      <c r="U357" s="397">
        <v>0</v>
      </c>
      <c r="V357" s="397">
        <f t="shared" si="102"/>
        <v>2050102</v>
      </c>
      <c r="W357" s="407">
        <f t="shared" si="107"/>
        <v>0</v>
      </c>
      <c r="Y357" s="397">
        <f t="shared" si="103"/>
        <v>4</v>
      </c>
    </row>
    <row r="358" ht="18.6" customHeight="1" spans="1:25">
      <c r="A358" s="482" t="s">
        <v>590</v>
      </c>
      <c r="B358" s="480">
        <v>2050102</v>
      </c>
      <c r="C358" s="407">
        <f t="shared" si="104"/>
        <v>0</v>
      </c>
      <c r="D358" s="407">
        <f t="shared" si="105"/>
        <v>0</v>
      </c>
      <c r="E358" s="483" t="str">
        <f t="shared" si="106"/>
        <v/>
      </c>
      <c r="F358" s="473">
        <f t="shared" si="108"/>
        <v>7</v>
      </c>
      <c r="G358" s="471">
        <v>2040650</v>
      </c>
      <c r="H358" s="397" t="s">
        <v>622</v>
      </c>
      <c r="K358" s="490">
        <f>SUMIF(N:N,$B358,O:O)</f>
        <v>0</v>
      </c>
      <c r="L358" s="407">
        <f>SUMIF(Q:Q,$B358,R:R)</f>
        <v>0</v>
      </c>
      <c r="M358" s="411">
        <f t="shared" si="101"/>
        <v>0</v>
      </c>
      <c r="N358" s="489">
        <v>2010302</v>
      </c>
      <c r="O358" s="489">
        <v>5</v>
      </c>
      <c r="P358" s="397">
        <f>VLOOKUP(N358,B$4:B$1306,1,0)</f>
        <v>2010302</v>
      </c>
      <c r="Q358" s="397">
        <v>2082501</v>
      </c>
      <c r="R358" s="397">
        <v>4</v>
      </c>
      <c r="S358" s="397">
        <f>VLOOKUP(Q358,B$4:B$1306,1,0)</f>
        <v>2082501</v>
      </c>
      <c r="T358" s="397">
        <v>2050103</v>
      </c>
      <c r="U358" s="397">
        <v>0</v>
      </c>
      <c r="V358" s="397">
        <f t="shared" si="102"/>
        <v>2050103</v>
      </c>
      <c r="W358" s="407">
        <f t="shared" si="107"/>
        <v>0</v>
      </c>
      <c r="Y358" s="397">
        <f t="shared" si="103"/>
        <v>5</v>
      </c>
    </row>
    <row r="359" ht="18.6" customHeight="1" spans="1:25">
      <c r="A359" s="482" t="s">
        <v>593</v>
      </c>
      <c r="B359" s="480">
        <v>2050103</v>
      </c>
      <c r="C359" s="407">
        <f t="shared" si="104"/>
        <v>0</v>
      </c>
      <c r="D359" s="407">
        <f t="shared" si="105"/>
        <v>0</v>
      </c>
      <c r="E359" s="483" t="str">
        <f t="shared" si="106"/>
        <v/>
      </c>
      <c r="F359" s="473">
        <f t="shared" si="108"/>
        <v>7</v>
      </c>
      <c r="G359" s="471">
        <v>2040699</v>
      </c>
      <c r="H359" s="397" t="s">
        <v>1248</v>
      </c>
      <c r="I359" s="397">
        <v>25</v>
      </c>
      <c r="K359" s="490">
        <f>SUMIF(N:N,$B359,O:O)</f>
        <v>0</v>
      </c>
      <c r="L359" s="407">
        <f>SUMIF(Q:Q,$B359,R:R)</f>
        <v>0</v>
      </c>
      <c r="M359" s="411">
        <f t="shared" si="101"/>
        <v>0</v>
      </c>
      <c r="N359" s="489">
        <v>2013105</v>
      </c>
      <c r="O359" s="489">
        <v>15</v>
      </c>
      <c r="P359" s="397">
        <f>VLOOKUP(N359,B$4:B$1306,1,0)</f>
        <v>2013105</v>
      </c>
      <c r="Q359" s="397">
        <v>2082502</v>
      </c>
      <c r="R359" s="397">
        <v>18</v>
      </c>
      <c r="S359" s="397">
        <f>VLOOKUP(Q359,B$4:B$1306,1,0)</f>
        <v>2082502</v>
      </c>
      <c r="T359" s="397">
        <v>2050199</v>
      </c>
      <c r="U359" s="397">
        <v>0</v>
      </c>
      <c r="V359" s="397">
        <f t="shared" si="102"/>
        <v>2050199</v>
      </c>
      <c r="W359" s="407">
        <f t="shared" si="107"/>
        <v>0</v>
      </c>
      <c r="Y359" s="397">
        <f t="shared" si="103"/>
        <v>15</v>
      </c>
    </row>
    <row r="360" ht="18.6" customHeight="1" spans="1:25">
      <c r="A360" s="482" t="s">
        <v>1280</v>
      </c>
      <c r="B360" s="480">
        <v>2050199</v>
      </c>
      <c r="C360" s="407">
        <f t="shared" si="104"/>
        <v>4403</v>
      </c>
      <c r="D360" s="407">
        <f t="shared" si="105"/>
        <v>1407</v>
      </c>
      <c r="E360" s="483">
        <f t="shared" si="106"/>
        <v>-0.680445151033386</v>
      </c>
      <c r="F360" s="473">
        <f t="shared" si="108"/>
        <v>7</v>
      </c>
      <c r="G360" s="471">
        <v>20407</v>
      </c>
      <c r="H360" s="397" t="s">
        <v>1249</v>
      </c>
      <c r="J360" s="488"/>
      <c r="K360" s="490">
        <f>SUMIF(N:N,$B360,O:O)</f>
        <v>0</v>
      </c>
      <c r="L360" s="407">
        <f>SUMIF(Q:Q,$B360,R:R)</f>
        <v>1407</v>
      </c>
      <c r="M360" s="411">
        <f t="shared" si="101"/>
        <v>0</v>
      </c>
      <c r="N360" s="489">
        <v>2010399</v>
      </c>
      <c r="O360" s="489">
        <v>44</v>
      </c>
      <c r="P360" s="397">
        <f>VLOOKUP(N360,B$4:B$1306,1,0)</f>
        <v>2010399</v>
      </c>
      <c r="Q360" s="397">
        <v>2101101</v>
      </c>
      <c r="R360" s="397">
        <v>14</v>
      </c>
      <c r="S360" s="397">
        <f>VLOOKUP(Q360,B$4:B$1306,1,0)</f>
        <v>2101101</v>
      </c>
      <c r="T360" s="397">
        <v>20502</v>
      </c>
      <c r="U360" s="397">
        <v>11472</v>
      </c>
      <c r="V360" s="397">
        <f t="shared" si="102"/>
        <v>20502</v>
      </c>
      <c r="W360" s="407">
        <f t="shared" si="107"/>
        <v>0</v>
      </c>
      <c r="Y360" s="397">
        <f t="shared" si="103"/>
        <v>44</v>
      </c>
    </row>
    <row r="361" ht="18.6" customHeight="1" spans="1:25">
      <c r="A361" s="482" t="s">
        <v>1283</v>
      </c>
      <c r="B361" s="480">
        <v>20502</v>
      </c>
      <c r="C361" s="407">
        <f t="shared" si="104"/>
        <v>53672</v>
      </c>
      <c r="D361" s="407">
        <f t="shared" si="105"/>
        <v>54027</v>
      </c>
      <c r="E361" s="483">
        <f t="shared" si="106"/>
        <v>0.0066142495155761</v>
      </c>
      <c r="F361" s="473">
        <f t="shared" si="108"/>
        <v>5</v>
      </c>
      <c r="G361" s="471">
        <v>2040701</v>
      </c>
      <c r="H361" s="397" t="s">
        <v>595</v>
      </c>
      <c r="K361" s="486">
        <f>SUMIFS(K:K,$B:$B,"&gt;"&amp;$B361*100,$B:$B,"&lt;"&amp;$B361*100+100)</f>
        <v>5067</v>
      </c>
      <c r="L361" s="411">
        <f>SUMIFS(L:L,$B:$B,"&gt;"&amp;$B361*100,$B:$B,"&lt;"&amp;$B361*100+100)</f>
        <v>37488</v>
      </c>
      <c r="M361" s="411">
        <f t="shared" si="101"/>
        <v>11472</v>
      </c>
      <c r="N361" s="489">
        <v>2010108</v>
      </c>
      <c r="O361" s="489">
        <v>5</v>
      </c>
      <c r="P361" s="397">
        <f>VLOOKUP(N361,B$4:B$1306,1,0)</f>
        <v>2010108</v>
      </c>
      <c r="Q361" s="397">
        <v>2101102</v>
      </c>
      <c r="R361" s="397">
        <v>0</v>
      </c>
      <c r="S361" s="397">
        <f>VLOOKUP(Q361,B$4:B$1306,1,0)</f>
        <v>2101102</v>
      </c>
      <c r="T361" s="397">
        <v>2050201</v>
      </c>
      <c r="U361" s="397">
        <v>2906</v>
      </c>
      <c r="V361" s="397">
        <f t="shared" si="102"/>
        <v>2050201</v>
      </c>
      <c r="W361" s="407">
        <f t="shared" si="107"/>
        <v>0</v>
      </c>
      <c r="Y361" s="397">
        <f t="shared" si="103"/>
        <v>5</v>
      </c>
    </row>
    <row r="362" ht="18.6" customHeight="1" spans="1:25">
      <c r="A362" s="482" t="s">
        <v>1285</v>
      </c>
      <c r="B362" s="480">
        <v>2050201</v>
      </c>
      <c r="C362" s="407">
        <f t="shared" si="104"/>
        <v>8846</v>
      </c>
      <c r="D362" s="407">
        <f t="shared" si="105"/>
        <v>8929</v>
      </c>
      <c r="E362" s="483">
        <f t="shared" si="106"/>
        <v>0.00938277187429337</v>
      </c>
      <c r="F362" s="473">
        <f t="shared" si="108"/>
        <v>7</v>
      </c>
      <c r="G362" s="471">
        <v>2040702</v>
      </c>
      <c r="H362" s="397" t="s">
        <v>598</v>
      </c>
      <c r="K362" s="490">
        <f t="shared" ref="K362:K369" si="113">SUMIF(N:N,$B362,O:O)</f>
        <v>106</v>
      </c>
      <c r="L362" s="407">
        <f t="shared" ref="L362:L369" si="114">SUMIF(Q:Q,$B362,R:R)</f>
        <v>5917</v>
      </c>
      <c r="M362" s="411">
        <f t="shared" si="101"/>
        <v>2906</v>
      </c>
      <c r="N362" s="489">
        <v>2013105</v>
      </c>
      <c r="O362" s="489">
        <v>51</v>
      </c>
      <c r="P362" s="397">
        <f>VLOOKUP(N362,B$4:B$1306,1,0)</f>
        <v>2013105</v>
      </c>
      <c r="Q362" s="397">
        <v>2101103</v>
      </c>
      <c r="R362" s="397">
        <v>13</v>
      </c>
      <c r="S362" s="397">
        <f>VLOOKUP(Q362,B$4:B$1306,1,0)</f>
        <v>2101103</v>
      </c>
      <c r="T362" s="397">
        <v>2050202</v>
      </c>
      <c r="U362" s="397">
        <v>5411</v>
      </c>
      <c r="V362" s="397">
        <f t="shared" si="102"/>
        <v>2050202</v>
      </c>
      <c r="W362" s="407">
        <f t="shared" si="107"/>
        <v>0</v>
      </c>
      <c r="Y362" s="397">
        <f t="shared" si="103"/>
        <v>51</v>
      </c>
    </row>
    <row r="363" ht="18.6" customHeight="1" spans="1:25">
      <c r="A363" s="482" t="s">
        <v>1287</v>
      </c>
      <c r="B363" s="480">
        <v>2050202</v>
      </c>
      <c r="C363" s="407">
        <f t="shared" si="104"/>
        <v>24812</v>
      </c>
      <c r="D363" s="407">
        <f t="shared" si="105"/>
        <v>25208</v>
      </c>
      <c r="E363" s="483">
        <f t="shared" si="106"/>
        <v>0.0159600193454781</v>
      </c>
      <c r="F363" s="473">
        <f t="shared" si="108"/>
        <v>7</v>
      </c>
      <c r="G363" s="471">
        <v>2040703</v>
      </c>
      <c r="H363" s="397" t="s">
        <v>601</v>
      </c>
      <c r="K363" s="490">
        <f t="shared" si="113"/>
        <v>96</v>
      </c>
      <c r="L363" s="407">
        <f t="shared" si="114"/>
        <v>19701</v>
      </c>
      <c r="M363" s="411">
        <f t="shared" si="101"/>
        <v>5411</v>
      </c>
      <c r="N363" s="489">
        <v>2012902</v>
      </c>
      <c r="O363" s="489">
        <v>7</v>
      </c>
      <c r="P363" s="397">
        <f>VLOOKUP(N363,B$4:B$1306,1,0)</f>
        <v>2012902</v>
      </c>
      <c r="Q363" s="397">
        <v>2101601</v>
      </c>
      <c r="R363" s="397">
        <v>0</v>
      </c>
      <c r="S363" s="397">
        <f>VLOOKUP(Q363,B$4:B$1306,1,0)</f>
        <v>2101601</v>
      </c>
      <c r="T363" s="397">
        <v>2050203</v>
      </c>
      <c r="U363" s="397">
        <v>2667</v>
      </c>
      <c r="V363" s="397">
        <f t="shared" si="102"/>
        <v>2050203</v>
      </c>
      <c r="W363" s="407">
        <f t="shared" si="107"/>
        <v>0</v>
      </c>
      <c r="Y363" s="397">
        <f t="shared" si="103"/>
        <v>7</v>
      </c>
    </row>
    <row r="364" ht="18.6" customHeight="1" spans="1:25">
      <c r="A364" s="482" t="s">
        <v>1289</v>
      </c>
      <c r="B364" s="480">
        <v>2050203</v>
      </c>
      <c r="C364" s="407">
        <f t="shared" si="104"/>
        <v>11565</v>
      </c>
      <c r="D364" s="407">
        <f t="shared" si="105"/>
        <v>11634</v>
      </c>
      <c r="E364" s="483">
        <f t="shared" si="106"/>
        <v>0.00596627756160828</v>
      </c>
      <c r="F364" s="473">
        <f t="shared" si="108"/>
        <v>7</v>
      </c>
      <c r="G364" s="471">
        <v>2040704</v>
      </c>
      <c r="H364" s="397" t="s">
        <v>1254</v>
      </c>
      <c r="K364" s="490">
        <f t="shared" si="113"/>
        <v>63</v>
      </c>
      <c r="L364" s="407">
        <f t="shared" si="114"/>
        <v>8904</v>
      </c>
      <c r="M364" s="411">
        <f t="shared" si="101"/>
        <v>2667</v>
      </c>
      <c r="N364" s="489">
        <v>2010302</v>
      </c>
      <c r="O364" s="489">
        <v>5</v>
      </c>
      <c r="P364" s="397">
        <f>VLOOKUP(N364,B$4:B$1306,1,0)</f>
        <v>2010302</v>
      </c>
      <c r="Q364" s="397">
        <v>2210201</v>
      </c>
      <c r="R364" s="397">
        <v>17</v>
      </c>
      <c r="S364" s="397">
        <f>VLOOKUP(Q364,B$4:B$1306,1,0)</f>
        <v>2210201</v>
      </c>
      <c r="T364" s="397">
        <v>2050204</v>
      </c>
      <c r="U364" s="397">
        <v>246</v>
      </c>
      <c r="V364" s="397">
        <f t="shared" si="102"/>
        <v>2050204</v>
      </c>
      <c r="W364" s="407">
        <f t="shared" si="107"/>
        <v>0</v>
      </c>
      <c r="Y364" s="397">
        <f t="shared" si="103"/>
        <v>5</v>
      </c>
    </row>
    <row r="365" ht="18.6" customHeight="1" spans="1:25">
      <c r="A365" s="482" t="s">
        <v>1290</v>
      </c>
      <c r="B365" s="480">
        <v>2050204</v>
      </c>
      <c r="C365" s="407">
        <f t="shared" si="104"/>
        <v>3864</v>
      </c>
      <c r="D365" s="407">
        <f t="shared" si="105"/>
        <v>3548</v>
      </c>
      <c r="E365" s="483">
        <f t="shared" si="106"/>
        <v>-0.0817805383022774</v>
      </c>
      <c r="F365" s="473">
        <f t="shared" si="108"/>
        <v>7</v>
      </c>
      <c r="G365" s="471">
        <v>2040705</v>
      </c>
      <c r="H365" s="397" t="s">
        <v>1257</v>
      </c>
      <c r="K365" s="490">
        <f t="shared" si="113"/>
        <v>348</v>
      </c>
      <c r="L365" s="407">
        <f t="shared" si="114"/>
        <v>2954</v>
      </c>
      <c r="M365" s="411">
        <f t="shared" si="101"/>
        <v>246</v>
      </c>
      <c r="N365" s="489">
        <v>2010199</v>
      </c>
      <c r="O365" s="489">
        <v>2</v>
      </c>
      <c r="P365" s="397">
        <f>VLOOKUP(N365,B$4:B$1306,1,0)</f>
        <v>2010199</v>
      </c>
      <c r="Q365" s="397">
        <v>2080502</v>
      </c>
      <c r="R365" s="397">
        <v>25</v>
      </c>
      <c r="S365" s="397">
        <f>VLOOKUP(Q365,B$4:B$1306,1,0)</f>
        <v>2080502</v>
      </c>
      <c r="T365" s="397">
        <v>2050205</v>
      </c>
      <c r="U365" s="397">
        <v>54</v>
      </c>
      <c r="V365" s="397">
        <f t="shared" si="102"/>
        <v>2050205</v>
      </c>
      <c r="W365" s="407">
        <f t="shared" si="107"/>
        <v>0</v>
      </c>
      <c r="Y365" s="397">
        <f t="shared" si="103"/>
        <v>2</v>
      </c>
    </row>
    <row r="366" ht="18.6" customHeight="1" spans="1:25">
      <c r="A366" s="482" t="s">
        <v>1292</v>
      </c>
      <c r="B366" s="480">
        <v>2050205</v>
      </c>
      <c r="C366" s="407">
        <f t="shared" si="104"/>
        <v>59</v>
      </c>
      <c r="D366" s="407">
        <f t="shared" si="105"/>
        <v>54</v>
      </c>
      <c r="E366" s="483">
        <f t="shared" si="106"/>
        <v>-0.0847457627118644</v>
      </c>
      <c r="F366" s="473">
        <f t="shared" si="108"/>
        <v>7</v>
      </c>
      <c r="G366" s="471">
        <v>2040706</v>
      </c>
      <c r="H366" s="397" t="s">
        <v>1259</v>
      </c>
      <c r="K366" s="490">
        <f t="shared" si="113"/>
        <v>0</v>
      </c>
      <c r="L366" s="407">
        <f t="shared" si="114"/>
        <v>0</v>
      </c>
      <c r="M366" s="411">
        <f t="shared" si="101"/>
        <v>54</v>
      </c>
      <c r="N366" s="489">
        <v>2011102</v>
      </c>
      <c r="O366" s="489">
        <v>1</v>
      </c>
      <c r="P366" s="397">
        <f>VLOOKUP(N366,B$4:B$1306,1,0)</f>
        <v>2011102</v>
      </c>
      <c r="Q366" s="397">
        <v>2080505</v>
      </c>
      <c r="R366" s="397">
        <v>18</v>
      </c>
      <c r="S366" s="397">
        <f>VLOOKUP(Q366,B$4:B$1306,1,0)</f>
        <v>2080505</v>
      </c>
      <c r="T366" s="397">
        <v>2050206</v>
      </c>
      <c r="U366" s="397">
        <v>0</v>
      </c>
      <c r="V366" s="397">
        <f t="shared" si="102"/>
        <v>2050206</v>
      </c>
      <c r="W366" s="407">
        <f t="shared" si="107"/>
        <v>0</v>
      </c>
      <c r="Y366" s="397">
        <f t="shared" si="103"/>
        <v>1</v>
      </c>
    </row>
    <row r="367" ht="18.6" customHeight="1" spans="1:25">
      <c r="A367" s="482" t="s">
        <v>1294</v>
      </c>
      <c r="B367" s="480">
        <v>2050206</v>
      </c>
      <c r="C367" s="407">
        <f t="shared" si="104"/>
        <v>0</v>
      </c>
      <c r="D367" s="407">
        <f t="shared" si="105"/>
        <v>0</v>
      </c>
      <c r="E367" s="483" t="str">
        <f t="shared" si="106"/>
        <v/>
      </c>
      <c r="F367" s="473">
        <f t="shared" si="108"/>
        <v>7</v>
      </c>
      <c r="G367" s="471">
        <v>2040707</v>
      </c>
      <c r="H367" s="397" t="s">
        <v>718</v>
      </c>
      <c r="K367" s="490">
        <f t="shared" si="113"/>
        <v>0</v>
      </c>
      <c r="L367" s="407">
        <f t="shared" si="114"/>
        <v>0</v>
      </c>
      <c r="M367" s="411">
        <f t="shared" si="101"/>
        <v>0</v>
      </c>
      <c r="N367" s="489">
        <v>2010399</v>
      </c>
      <c r="O367" s="489">
        <v>54</v>
      </c>
      <c r="P367" s="397">
        <f>VLOOKUP(N367,B$4:B$1306,1,0)</f>
        <v>2010399</v>
      </c>
      <c r="Q367" s="397">
        <v>2080506</v>
      </c>
      <c r="R367" s="397">
        <v>9</v>
      </c>
      <c r="S367" s="397">
        <f>VLOOKUP(Q367,B$4:B$1306,1,0)</f>
        <v>2080506</v>
      </c>
      <c r="T367" s="397">
        <v>2050207</v>
      </c>
      <c r="U367" s="397">
        <v>0</v>
      </c>
      <c r="V367" s="397">
        <f t="shared" si="102"/>
        <v>2050207</v>
      </c>
      <c r="W367" s="407">
        <f t="shared" si="107"/>
        <v>0</v>
      </c>
      <c r="Y367" s="397">
        <f t="shared" si="103"/>
        <v>54</v>
      </c>
    </row>
    <row r="368" ht="18.6" customHeight="1" spans="1:25">
      <c r="A368" s="482" t="s">
        <v>1296</v>
      </c>
      <c r="B368" s="480">
        <v>2050207</v>
      </c>
      <c r="C368" s="407">
        <f t="shared" si="104"/>
        <v>0</v>
      </c>
      <c r="D368" s="407">
        <f t="shared" si="105"/>
        <v>0</v>
      </c>
      <c r="E368" s="483" t="str">
        <f t="shared" si="106"/>
        <v/>
      </c>
      <c r="F368" s="473">
        <f t="shared" si="108"/>
        <v>7</v>
      </c>
      <c r="G368" s="471">
        <v>2040750</v>
      </c>
      <c r="H368" s="397" t="s">
        <v>622</v>
      </c>
      <c r="K368" s="490">
        <f t="shared" si="113"/>
        <v>0</v>
      </c>
      <c r="L368" s="407">
        <f t="shared" si="114"/>
        <v>0</v>
      </c>
      <c r="M368" s="411">
        <f t="shared" si="101"/>
        <v>0</v>
      </c>
      <c r="N368" s="489">
        <v>2010399</v>
      </c>
      <c r="O368" s="489">
        <v>5</v>
      </c>
      <c r="P368" s="397">
        <f>VLOOKUP(N368,B$4:B$1306,1,0)</f>
        <v>2010399</v>
      </c>
      <c r="Q368" s="397">
        <v>2081005</v>
      </c>
      <c r="R368" s="397">
        <v>230</v>
      </c>
      <c r="S368" s="397">
        <f>VLOOKUP(Q368,B$4:B$1306,1,0)</f>
        <v>2081005</v>
      </c>
      <c r="T368" s="397">
        <v>2050299</v>
      </c>
      <c r="U368" s="397">
        <v>188</v>
      </c>
      <c r="V368" s="397">
        <f t="shared" si="102"/>
        <v>2050299</v>
      </c>
      <c r="W368" s="407">
        <f t="shared" si="107"/>
        <v>0</v>
      </c>
      <c r="Y368" s="397">
        <f t="shared" si="103"/>
        <v>5</v>
      </c>
    </row>
    <row r="369" ht="18.6" customHeight="1" spans="1:25">
      <c r="A369" s="482" t="s">
        <v>1299</v>
      </c>
      <c r="B369" s="480">
        <v>2050299</v>
      </c>
      <c r="C369" s="407">
        <f t="shared" si="104"/>
        <v>4526</v>
      </c>
      <c r="D369" s="407">
        <f t="shared" si="105"/>
        <v>4654</v>
      </c>
      <c r="E369" s="483">
        <f t="shared" si="106"/>
        <v>0.0282810428634557</v>
      </c>
      <c r="F369" s="473">
        <f t="shared" si="108"/>
        <v>7</v>
      </c>
      <c r="G369" s="471">
        <v>2040799</v>
      </c>
      <c r="H369" s="397" t="s">
        <v>1262</v>
      </c>
      <c r="J369" s="488"/>
      <c r="K369" s="490">
        <f t="shared" si="113"/>
        <v>4454</v>
      </c>
      <c r="L369" s="407">
        <f t="shared" si="114"/>
        <v>12</v>
      </c>
      <c r="M369" s="411">
        <f t="shared" si="101"/>
        <v>188</v>
      </c>
      <c r="N369" s="489">
        <v>2130705</v>
      </c>
      <c r="O369" s="489">
        <v>83</v>
      </c>
      <c r="P369" s="397">
        <f>VLOOKUP(N369,B$4:B$1306,1,0)</f>
        <v>2130705</v>
      </c>
      <c r="Q369" s="397">
        <v>2101101</v>
      </c>
      <c r="R369" s="397">
        <v>0</v>
      </c>
      <c r="S369" s="397">
        <f>VLOOKUP(Q369,B$4:B$1306,1,0)</f>
        <v>2101101</v>
      </c>
      <c r="T369" s="397">
        <v>20503</v>
      </c>
      <c r="U369" s="397">
        <v>550</v>
      </c>
      <c r="V369" s="397">
        <f t="shared" si="102"/>
        <v>20503</v>
      </c>
      <c r="W369" s="407">
        <f t="shared" si="107"/>
        <v>1</v>
      </c>
      <c r="Y369" s="397">
        <f t="shared" si="103"/>
        <v>83</v>
      </c>
    </row>
    <row r="370" ht="18.6" customHeight="1" spans="1:25">
      <c r="A370" s="482" t="s">
        <v>1302</v>
      </c>
      <c r="B370" s="480">
        <v>20503</v>
      </c>
      <c r="C370" s="407">
        <f t="shared" si="104"/>
        <v>1369</v>
      </c>
      <c r="D370" s="407">
        <f t="shared" si="105"/>
        <v>1637</v>
      </c>
      <c r="E370" s="483">
        <f t="shared" si="106"/>
        <v>0.195763330898466</v>
      </c>
      <c r="F370" s="473">
        <f t="shared" si="108"/>
        <v>5</v>
      </c>
      <c r="G370" s="471">
        <v>20408</v>
      </c>
      <c r="H370" s="397" t="s">
        <v>1264</v>
      </c>
      <c r="K370" s="486">
        <f>SUMIFS(K:K,$B:$B,"&gt;"&amp;$B370*100,$B:$B,"&lt;"&amp;$B370*100+100)</f>
        <v>84</v>
      </c>
      <c r="L370" s="411">
        <f>SUMIFS(L:L,$B:$B,"&gt;"&amp;$B370*100,$B:$B,"&lt;"&amp;$B370*100+100)</f>
        <v>1003</v>
      </c>
      <c r="M370" s="411">
        <f t="shared" si="101"/>
        <v>550</v>
      </c>
      <c r="N370" s="489">
        <v>2013105</v>
      </c>
      <c r="O370" s="489">
        <v>2</v>
      </c>
      <c r="P370" s="397">
        <f>VLOOKUP(N370,B$4:B$1306,1,0)</f>
        <v>2013105</v>
      </c>
      <c r="Q370" s="397">
        <v>2101102</v>
      </c>
      <c r="R370" s="397">
        <v>12</v>
      </c>
      <c r="S370" s="397">
        <f>VLOOKUP(Q370,B$4:B$1306,1,0)</f>
        <v>2101102</v>
      </c>
      <c r="T370" s="397">
        <v>2050301</v>
      </c>
      <c r="U370" s="397">
        <v>0</v>
      </c>
      <c r="V370" s="397">
        <f t="shared" si="102"/>
        <v>2050301</v>
      </c>
      <c r="W370" s="407">
        <f t="shared" si="107"/>
        <v>0</v>
      </c>
      <c r="Y370" s="397">
        <f t="shared" si="103"/>
        <v>2</v>
      </c>
    </row>
    <row r="371" ht="18.6" customHeight="1" spans="1:25">
      <c r="A371" s="482" t="s">
        <v>1303</v>
      </c>
      <c r="B371" s="480">
        <v>2050301</v>
      </c>
      <c r="C371" s="407">
        <f t="shared" si="104"/>
        <v>0</v>
      </c>
      <c r="D371" s="407">
        <f t="shared" si="105"/>
        <v>0</v>
      </c>
      <c r="E371" s="483" t="str">
        <f t="shared" si="106"/>
        <v/>
      </c>
      <c r="F371" s="473">
        <f t="shared" si="108"/>
        <v>7</v>
      </c>
      <c r="G371" s="471">
        <v>2040801</v>
      </c>
      <c r="H371" s="397" t="s">
        <v>595</v>
      </c>
      <c r="K371" s="490">
        <f t="shared" ref="K371:K376" si="115">SUMIF(N:N,$B371,O:O)</f>
        <v>0</v>
      </c>
      <c r="L371" s="407">
        <f t="shared" ref="L371:L376" si="116">SUMIF(Q:Q,$B371,R:R)</f>
        <v>0</v>
      </c>
      <c r="M371" s="411">
        <f t="shared" si="101"/>
        <v>0</v>
      </c>
      <c r="N371" s="489">
        <v>2012902</v>
      </c>
      <c r="O371" s="489">
        <v>6</v>
      </c>
      <c r="P371" s="397">
        <f>VLOOKUP(N371,B$4:B$1306,1,0)</f>
        <v>2012902</v>
      </c>
      <c r="Q371" s="397">
        <v>2101103</v>
      </c>
      <c r="R371" s="397">
        <v>8</v>
      </c>
      <c r="S371" s="397">
        <f>VLOOKUP(Q371,B$4:B$1306,1,0)</f>
        <v>2101103</v>
      </c>
      <c r="T371" s="397">
        <v>2050302</v>
      </c>
      <c r="U371" s="397">
        <v>549</v>
      </c>
      <c r="V371" s="397">
        <f t="shared" si="102"/>
        <v>2050302</v>
      </c>
      <c r="W371" s="407">
        <f t="shared" si="107"/>
        <v>0</v>
      </c>
      <c r="Y371" s="397">
        <f t="shared" si="103"/>
        <v>6</v>
      </c>
    </row>
    <row r="372" ht="18.6" customHeight="1" spans="1:25">
      <c r="A372" s="482" t="s">
        <v>4325</v>
      </c>
      <c r="B372" s="480">
        <v>2050302</v>
      </c>
      <c r="C372" s="407">
        <f t="shared" si="104"/>
        <v>100</v>
      </c>
      <c r="D372" s="407">
        <f t="shared" si="105"/>
        <v>1636</v>
      </c>
      <c r="E372" s="483">
        <f t="shared" si="106"/>
        <v>15.36</v>
      </c>
      <c r="F372" s="473">
        <f t="shared" si="108"/>
        <v>7</v>
      </c>
      <c r="K372" s="490">
        <f t="shared" si="115"/>
        <v>84</v>
      </c>
      <c r="L372" s="407">
        <f t="shared" si="116"/>
        <v>1003</v>
      </c>
      <c r="M372" s="411">
        <f t="shared" si="101"/>
        <v>549</v>
      </c>
      <c r="N372" s="489">
        <v>2010108</v>
      </c>
      <c r="O372" s="489">
        <v>6</v>
      </c>
      <c r="P372" s="397">
        <f>VLOOKUP(N372,B$4:B$1306,1,0)</f>
        <v>2010108</v>
      </c>
      <c r="Q372" s="397">
        <v>2210201</v>
      </c>
      <c r="R372" s="397">
        <v>13</v>
      </c>
      <c r="S372" s="397">
        <f>VLOOKUP(Q372,B$4:B$1306,1,0)</f>
        <v>2210201</v>
      </c>
      <c r="T372" s="397">
        <v>2050303</v>
      </c>
      <c r="U372" s="397">
        <v>0</v>
      </c>
      <c r="V372" s="397">
        <f t="shared" si="102"/>
        <v>2050303</v>
      </c>
      <c r="W372" s="407">
        <f t="shared" si="107"/>
        <v>0</v>
      </c>
      <c r="Y372" s="397">
        <f t="shared" si="103"/>
        <v>6</v>
      </c>
    </row>
    <row r="373" ht="18.6" customHeight="1" spans="1:25">
      <c r="A373" s="482" t="s">
        <v>1309</v>
      </c>
      <c r="B373" s="480">
        <v>2050304</v>
      </c>
      <c r="C373" s="407">
        <f t="shared" si="104"/>
        <v>1269</v>
      </c>
      <c r="D373" s="407">
        <f t="shared" si="105"/>
        <v>0</v>
      </c>
      <c r="E373" s="483">
        <f t="shared" si="106"/>
        <v>-1</v>
      </c>
      <c r="F373" s="473">
        <f t="shared" si="108"/>
        <v>7</v>
      </c>
      <c r="G373" s="471">
        <v>2040802</v>
      </c>
      <c r="H373" s="397" t="s">
        <v>598</v>
      </c>
      <c r="K373" s="490">
        <f t="shared" si="115"/>
        <v>0</v>
      </c>
      <c r="L373" s="407">
        <f t="shared" si="116"/>
        <v>0</v>
      </c>
      <c r="M373" s="411">
        <f t="shared" si="101"/>
        <v>0</v>
      </c>
      <c r="N373" s="489">
        <v>2012304</v>
      </c>
      <c r="O373" s="489">
        <v>5</v>
      </c>
      <c r="P373" s="397">
        <f>VLOOKUP(N373,B$4:B$1306,1,0)</f>
        <v>2012304</v>
      </c>
      <c r="Q373" s="397">
        <v>2080501</v>
      </c>
      <c r="R373" s="397">
        <v>55</v>
      </c>
      <c r="S373" s="397">
        <f>VLOOKUP(Q373,B$4:B$1306,1,0)</f>
        <v>2080501</v>
      </c>
      <c r="T373" s="397">
        <v>2050305</v>
      </c>
      <c r="U373" s="397">
        <v>0</v>
      </c>
      <c r="V373" s="397">
        <f t="shared" si="102"/>
        <v>2050305</v>
      </c>
      <c r="W373" s="407">
        <f t="shared" si="107"/>
        <v>0</v>
      </c>
      <c r="Y373" s="397">
        <f t="shared" si="103"/>
        <v>5</v>
      </c>
    </row>
    <row r="374" ht="18.6" customHeight="1" spans="1:25">
      <c r="A374" s="482" t="s">
        <v>1307</v>
      </c>
      <c r="B374" s="480">
        <v>2050303</v>
      </c>
      <c r="C374" s="407">
        <f t="shared" si="104"/>
        <v>0</v>
      </c>
      <c r="D374" s="407">
        <f t="shared" si="105"/>
        <v>0</v>
      </c>
      <c r="E374" s="483" t="str">
        <f t="shared" si="106"/>
        <v/>
      </c>
      <c r="F374" s="473">
        <f t="shared" si="108"/>
        <v>7</v>
      </c>
      <c r="G374" s="471">
        <v>2040803</v>
      </c>
      <c r="H374" s="397" t="s">
        <v>601</v>
      </c>
      <c r="K374" s="490">
        <f t="shared" si="115"/>
        <v>0</v>
      </c>
      <c r="L374" s="407">
        <f t="shared" si="116"/>
        <v>0</v>
      </c>
      <c r="M374" s="411">
        <f t="shared" si="101"/>
        <v>0</v>
      </c>
      <c r="N374" s="489">
        <v>2010199</v>
      </c>
      <c r="O374" s="489">
        <v>2</v>
      </c>
      <c r="P374" s="397">
        <f>VLOOKUP(N374,B$4:B$1306,1,0)</f>
        <v>2010199</v>
      </c>
      <c r="Q374" s="397">
        <v>2080505</v>
      </c>
      <c r="R374" s="397">
        <v>32</v>
      </c>
      <c r="S374" s="397">
        <f>VLOOKUP(Q374,B$4:B$1306,1,0)</f>
        <v>2080505</v>
      </c>
      <c r="T374" s="397">
        <v>2050399</v>
      </c>
      <c r="U374" s="397">
        <v>0</v>
      </c>
      <c r="V374" s="397">
        <f t="shared" si="102"/>
        <v>2050399</v>
      </c>
      <c r="W374" s="407">
        <f t="shared" si="107"/>
        <v>0</v>
      </c>
      <c r="Y374" s="397">
        <f t="shared" si="103"/>
        <v>2</v>
      </c>
    </row>
    <row r="375" ht="18.6" customHeight="1" spans="1:25">
      <c r="A375" s="482" t="s">
        <v>1311</v>
      </c>
      <c r="B375" s="480">
        <v>2050305</v>
      </c>
      <c r="C375" s="407">
        <f t="shared" si="104"/>
        <v>0</v>
      </c>
      <c r="D375" s="407">
        <f t="shared" si="105"/>
        <v>0</v>
      </c>
      <c r="E375" s="483" t="str">
        <f t="shared" si="106"/>
        <v/>
      </c>
      <c r="F375" s="473">
        <f t="shared" si="108"/>
        <v>7</v>
      </c>
      <c r="G375" s="471">
        <v>2040804</v>
      </c>
      <c r="H375" s="397" t="s">
        <v>1272</v>
      </c>
      <c r="K375" s="490">
        <f t="shared" si="115"/>
        <v>0</v>
      </c>
      <c r="L375" s="407">
        <f t="shared" si="116"/>
        <v>0</v>
      </c>
      <c r="M375" s="411">
        <f t="shared" si="101"/>
        <v>0</v>
      </c>
      <c r="N375" s="491">
        <v>2010302</v>
      </c>
      <c r="O375" s="489">
        <v>5</v>
      </c>
      <c r="P375" s="397">
        <f>VLOOKUP(N375,B$4:B$1306,1,0)</f>
        <v>2010302</v>
      </c>
      <c r="Q375" s="397">
        <v>2080506</v>
      </c>
      <c r="R375" s="397">
        <v>16</v>
      </c>
      <c r="S375" s="397">
        <f>VLOOKUP(Q375,B$4:B$1306,1,0)</f>
        <v>2080506</v>
      </c>
      <c r="T375" s="397">
        <v>20504</v>
      </c>
      <c r="U375" s="397">
        <v>0</v>
      </c>
      <c r="V375" s="397">
        <f t="shared" si="102"/>
        <v>20504</v>
      </c>
      <c r="W375" s="407">
        <f t="shared" si="107"/>
        <v>0</v>
      </c>
      <c r="Y375" s="397">
        <f t="shared" si="103"/>
        <v>5</v>
      </c>
    </row>
    <row r="376" ht="18.6" customHeight="1" spans="1:25">
      <c r="A376" s="482" t="s">
        <v>1313</v>
      </c>
      <c r="B376" s="480">
        <v>2050399</v>
      </c>
      <c r="C376" s="407">
        <f t="shared" si="104"/>
        <v>0</v>
      </c>
      <c r="D376" s="407">
        <f t="shared" si="105"/>
        <v>0</v>
      </c>
      <c r="E376" s="483" t="str">
        <f t="shared" si="106"/>
        <v/>
      </c>
      <c r="F376" s="473">
        <f t="shared" si="108"/>
        <v>7</v>
      </c>
      <c r="G376" s="471">
        <v>2040805</v>
      </c>
      <c r="H376" s="397" t="s">
        <v>1275</v>
      </c>
      <c r="J376" s="488"/>
      <c r="K376" s="490">
        <f t="shared" si="115"/>
        <v>0</v>
      </c>
      <c r="L376" s="407">
        <f t="shared" si="116"/>
        <v>0</v>
      </c>
      <c r="M376" s="411">
        <f t="shared" si="101"/>
        <v>0</v>
      </c>
      <c r="N376" s="489">
        <v>2011102</v>
      </c>
      <c r="O376" s="489">
        <v>1</v>
      </c>
      <c r="P376" s="397">
        <f>VLOOKUP(N376,B$4:B$1306,1,0)</f>
        <v>2011102</v>
      </c>
      <c r="Q376" s="397">
        <v>2081002</v>
      </c>
      <c r="R376" s="397">
        <v>273</v>
      </c>
      <c r="S376" s="397">
        <f>VLOOKUP(Q376,B$4:B$1306,1,0)</f>
        <v>2081002</v>
      </c>
      <c r="T376" s="397">
        <v>2050401</v>
      </c>
      <c r="U376" s="397">
        <v>0</v>
      </c>
      <c r="V376" s="397">
        <f t="shared" si="102"/>
        <v>2050401</v>
      </c>
      <c r="W376" s="407">
        <f t="shared" si="107"/>
        <v>0</v>
      </c>
      <c r="Y376" s="397">
        <f t="shared" si="103"/>
        <v>1</v>
      </c>
    </row>
    <row r="377" ht="18.6" customHeight="1" spans="1:25">
      <c r="A377" s="482" t="s">
        <v>1316</v>
      </c>
      <c r="B377" s="480">
        <v>20504</v>
      </c>
      <c r="C377" s="407">
        <f t="shared" si="104"/>
        <v>0</v>
      </c>
      <c r="D377" s="407">
        <f t="shared" si="105"/>
        <v>0</v>
      </c>
      <c r="E377" s="483" t="str">
        <f t="shared" si="106"/>
        <v/>
      </c>
      <c r="F377" s="473">
        <f t="shared" si="108"/>
        <v>5</v>
      </c>
      <c r="G377" s="471">
        <v>2040806</v>
      </c>
      <c r="H377" s="397" t="s">
        <v>1277</v>
      </c>
      <c r="K377" s="486">
        <f>SUMIFS(K:K,$B:$B,"&gt;"&amp;$B377*100,$B:$B,"&lt;"&amp;$B377*100+100)</f>
        <v>0</v>
      </c>
      <c r="L377" s="411">
        <f>SUMIFS(L:L,$B:$B,"&gt;"&amp;$B377*100,$B:$B,"&lt;"&amp;$B377*100+100)</f>
        <v>0</v>
      </c>
      <c r="M377" s="411">
        <f t="shared" si="101"/>
        <v>0</v>
      </c>
      <c r="N377" s="491">
        <v>2013105</v>
      </c>
      <c r="O377" s="489">
        <v>28</v>
      </c>
      <c r="P377" s="397">
        <f>VLOOKUP(N377,B$4:B$1306,1,0)</f>
        <v>2013105</v>
      </c>
      <c r="Q377" s="397">
        <v>2100101</v>
      </c>
      <c r="R377" s="397">
        <v>415</v>
      </c>
      <c r="S377" s="397">
        <f>VLOOKUP(Q377,B$4:B$1306,1,0)</f>
        <v>2100101</v>
      </c>
      <c r="T377" s="397">
        <v>2050402</v>
      </c>
      <c r="U377" s="397">
        <v>0</v>
      </c>
      <c r="V377" s="397">
        <f t="shared" si="102"/>
        <v>2050402</v>
      </c>
      <c r="W377" s="407">
        <f t="shared" si="107"/>
        <v>0</v>
      </c>
      <c r="Y377" s="397">
        <f t="shared" si="103"/>
        <v>28</v>
      </c>
    </row>
    <row r="378" ht="18.6" customHeight="1" spans="1:25">
      <c r="A378" s="482" t="s">
        <v>1319</v>
      </c>
      <c r="B378" s="480">
        <v>2050401</v>
      </c>
      <c r="C378" s="407">
        <f t="shared" si="104"/>
        <v>0</v>
      </c>
      <c r="D378" s="407">
        <f t="shared" si="105"/>
        <v>0</v>
      </c>
      <c r="E378" s="483" t="str">
        <f t="shared" si="106"/>
        <v/>
      </c>
      <c r="F378" s="473">
        <f t="shared" si="108"/>
        <v>7</v>
      </c>
      <c r="G378" s="471">
        <v>2040807</v>
      </c>
      <c r="H378" s="397" t="s">
        <v>718</v>
      </c>
      <c r="K378" s="490">
        <f>SUMIF(N:N,$B378,O:O)</f>
        <v>0</v>
      </c>
      <c r="L378" s="407">
        <f>SUMIF(Q:Q,$B378,R:R)</f>
        <v>0</v>
      </c>
      <c r="M378" s="411">
        <f t="shared" si="101"/>
        <v>0</v>
      </c>
      <c r="N378" s="489">
        <v>2130705</v>
      </c>
      <c r="O378" s="489">
        <v>60</v>
      </c>
      <c r="P378" s="397">
        <f>VLOOKUP(N378,B$4:B$1306,1,0)</f>
        <v>2130705</v>
      </c>
      <c r="Q378" s="397">
        <v>2101101</v>
      </c>
      <c r="R378" s="397">
        <v>21</v>
      </c>
      <c r="S378" s="397">
        <f>VLOOKUP(Q378,B$4:B$1306,1,0)</f>
        <v>2101101</v>
      </c>
      <c r="T378" s="397">
        <v>2050403</v>
      </c>
      <c r="U378" s="397">
        <v>0</v>
      </c>
      <c r="V378" s="397">
        <f t="shared" si="102"/>
        <v>2050403</v>
      </c>
      <c r="W378" s="407">
        <f t="shared" si="107"/>
        <v>0</v>
      </c>
      <c r="Y378" s="397">
        <f t="shared" si="103"/>
        <v>60</v>
      </c>
    </row>
    <row r="379" ht="18.6" customHeight="1" spans="1:25">
      <c r="A379" s="482" t="s">
        <v>1322</v>
      </c>
      <c r="B379" s="480">
        <v>2050402</v>
      </c>
      <c r="C379" s="407">
        <f t="shared" si="104"/>
        <v>0</v>
      </c>
      <c r="D379" s="407">
        <f t="shared" si="105"/>
        <v>0</v>
      </c>
      <c r="E379" s="483" t="str">
        <f t="shared" si="106"/>
        <v/>
      </c>
      <c r="F379" s="473">
        <f t="shared" si="108"/>
        <v>7</v>
      </c>
      <c r="G379" s="471">
        <v>2040850</v>
      </c>
      <c r="H379" s="397" t="s">
        <v>622</v>
      </c>
      <c r="K379" s="490">
        <f>SUMIF(N:N,$B379,O:O)</f>
        <v>0</v>
      </c>
      <c r="L379" s="407">
        <f>SUMIF(Q:Q,$B379,R:R)</f>
        <v>0</v>
      </c>
      <c r="M379" s="411">
        <f t="shared" si="101"/>
        <v>0</v>
      </c>
      <c r="N379" s="489">
        <v>2013105</v>
      </c>
      <c r="O379" s="489">
        <v>1</v>
      </c>
      <c r="P379" s="397">
        <f>VLOOKUP(N379,B$4:B$1306,1,0)</f>
        <v>2013105</v>
      </c>
      <c r="Q379" s="397">
        <v>2101102</v>
      </c>
      <c r="R379" s="397">
        <v>0</v>
      </c>
      <c r="S379" s="397">
        <f>VLOOKUP(Q379,B$4:B$1306,1,0)</f>
        <v>2101102</v>
      </c>
      <c r="T379" s="397">
        <v>2050404</v>
      </c>
      <c r="U379" s="397">
        <v>0</v>
      </c>
      <c r="V379" s="397">
        <f t="shared" si="102"/>
        <v>2050404</v>
      </c>
      <c r="W379" s="407">
        <f t="shared" si="107"/>
        <v>0</v>
      </c>
      <c r="Y379" s="397">
        <f t="shared" si="103"/>
        <v>1</v>
      </c>
    </row>
    <row r="380" ht="18.6" customHeight="1" spans="1:25">
      <c r="A380" s="482" t="s">
        <v>1323</v>
      </c>
      <c r="B380" s="480">
        <v>2050403</v>
      </c>
      <c r="C380" s="407">
        <f t="shared" si="104"/>
        <v>0</v>
      </c>
      <c r="D380" s="407">
        <f t="shared" si="105"/>
        <v>0</v>
      </c>
      <c r="E380" s="483" t="str">
        <f t="shared" si="106"/>
        <v/>
      </c>
      <c r="F380" s="473">
        <f t="shared" si="108"/>
        <v>7</v>
      </c>
      <c r="G380" s="471">
        <v>2040899</v>
      </c>
      <c r="H380" s="397" t="s">
        <v>1282</v>
      </c>
      <c r="K380" s="490">
        <f>SUMIF(N:N,$B380,O:O)</f>
        <v>0</v>
      </c>
      <c r="L380" s="407">
        <f>SUMIF(Q:Q,$B380,R:R)</f>
        <v>0</v>
      </c>
      <c r="M380" s="411">
        <f t="shared" si="101"/>
        <v>0</v>
      </c>
      <c r="N380" s="491">
        <v>2010108</v>
      </c>
      <c r="O380" s="489">
        <v>6</v>
      </c>
      <c r="P380" s="397">
        <f>VLOOKUP(N380,B$4:B$1306,1,0)</f>
        <v>2010108</v>
      </c>
      <c r="Q380" s="397">
        <v>2101103</v>
      </c>
      <c r="R380" s="397">
        <v>15</v>
      </c>
      <c r="S380" s="397">
        <f>VLOOKUP(Q380,B$4:B$1306,1,0)</f>
        <v>2101103</v>
      </c>
      <c r="T380" s="397">
        <v>2050499</v>
      </c>
      <c r="U380" s="397">
        <v>0</v>
      </c>
      <c r="V380" s="397">
        <f t="shared" si="102"/>
        <v>2050499</v>
      </c>
      <c r="W380" s="407">
        <f t="shared" si="107"/>
        <v>0</v>
      </c>
      <c r="Y380" s="397">
        <f t="shared" si="103"/>
        <v>6</v>
      </c>
    </row>
    <row r="381" ht="18.6" customHeight="1" spans="1:25">
      <c r="A381" s="482" t="s">
        <v>1325</v>
      </c>
      <c r="B381" s="480">
        <v>2050404</v>
      </c>
      <c r="C381" s="407">
        <f t="shared" si="104"/>
        <v>0</v>
      </c>
      <c r="D381" s="407">
        <f t="shared" si="105"/>
        <v>0</v>
      </c>
      <c r="E381" s="483" t="str">
        <f t="shared" si="106"/>
        <v/>
      </c>
      <c r="F381" s="473">
        <f t="shared" si="108"/>
        <v>7</v>
      </c>
      <c r="G381" s="471">
        <v>20409</v>
      </c>
      <c r="H381" s="397" t="s">
        <v>1284</v>
      </c>
      <c r="K381" s="490">
        <f>SUMIF(N:N,$B381,O:O)</f>
        <v>0</v>
      </c>
      <c r="L381" s="407">
        <f>SUMIF(Q:Q,$B381,R:R)</f>
        <v>0</v>
      </c>
      <c r="M381" s="411">
        <f t="shared" si="101"/>
        <v>0</v>
      </c>
      <c r="N381" s="489">
        <v>2011102</v>
      </c>
      <c r="O381" s="489">
        <v>1</v>
      </c>
      <c r="P381" s="397">
        <f>VLOOKUP(N381,B$4:B$1306,1,0)</f>
        <v>2011102</v>
      </c>
      <c r="Q381" s="397">
        <v>2210201</v>
      </c>
      <c r="R381" s="397">
        <v>27</v>
      </c>
      <c r="S381" s="397">
        <f>VLOOKUP(Q381,B$4:B$1306,1,0)</f>
        <v>2210201</v>
      </c>
      <c r="T381" s="397">
        <v>20505</v>
      </c>
      <c r="U381" s="397">
        <v>0</v>
      </c>
      <c r="V381" s="397">
        <f t="shared" si="102"/>
        <v>20505</v>
      </c>
      <c r="W381" s="407">
        <f t="shared" si="107"/>
        <v>0</v>
      </c>
      <c r="Y381" s="397">
        <f t="shared" si="103"/>
        <v>1</v>
      </c>
    </row>
    <row r="382" ht="18.6" customHeight="1" spans="1:25">
      <c r="A382" s="482" t="s">
        <v>1327</v>
      </c>
      <c r="B382" s="480">
        <v>2050499</v>
      </c>
      <c r="C382" s="407">
        <f t="shared" si="104"/>
        <v>0</v>
      </c>
      <c r="D382" s="407">
        <f t="shared" si="105"/>
        <v>0</v>
      </c>
      <c r="E382" s="483" t="str">
        <f t="shared" si="106"/>
        <v/>
      </c>
      <c r="F382" s="473">
        <f t="shared" si="108"/>
        <v>7</v>
      </c>
      <c r="G382" s="471">
        <v>2040901</v>
      </c>
      <c r="H382" s="397" t="s">
        <v>595</v>
      </c>
      <c r="J382" s="488"/>
      <c r="K382" s="490">
        <f>SUMIF(N:N,$B382,O:O)</f>
        <v>0</v>
      </c>
      <c r="L382" s="407">
        <f>SUMIF(Q:Q,$B382,R:R)</f>
        <v>0</v>
      </c>
      <c r="M382" s="411">
        <f t="shared" si="101"/>
        <v>0</v>
      </c>
      <c r="N382" s="489">
        <v>2013105</v>
      </c>
      <c r="O382" s="489">
        <v>22</v>
      </c>
      <c r="P382" s="397">
        <f>VLOOKUP(N382,B$4:B$1306,1,0)</f>
        <v>2013105</v>
      </c>
      <c r="Q382" s="397">
        <v>2080502</v>
      </c>
      <c r="R382" s="397">
        <v>483</v>
      </c>
      <c r="S382" s="397">
        <f>VLOOKUP(Q382,B$4:B$1306,1,0)</f>
        <v>2080502</v>
      </c>
      <c r="T382" s="397">
        <v>2050501</v>
      </c>
      <c r="U382" s="397">
        <v>0</v>
      </c>
      <c r="V382" s="397">
        <f t="shared" si="102"/>
        <v>2050501</v>
      </c>
      <c r="W382" s="407">
        <f t="shared" si="107"/>
        <v>0</v>
      </c>
      <c r="Y382" s="397">
        <f t="shared" si="103"/>
        <v>22</v>
      </c>
    </row>
    <row r="383" ht="18.6" customHeight="1" spans="1:25">
      <c r="A383" s="482" t="s">
        <v>1329</v>
      </c>
      <c r="B383" s="480">
        <v>20505</v>
      </c>
      <c r="C383" s="407">
        <f t="shared" si="104"/>
        <v>0</v>
      </c>
      <c r="D383" s="407">
        <f t="shared" si="105"/>
        <v>0</v>
      </c>
      <c r="E383" s="483" t="str">
        <f t="shared" si="106"/>
        <v/>
      </c>
      <c r="F383" s="473">
        <f t="shared" si="108"/>
        <v>5</v>
      </c>
      <c r="G383" s="471">
        <v>2040902</v>
      </c>
      <c r="H383" s="397" t="s">
        <v>598</v>
      </c>
      <c r="K383" s="486">
        <f>SUMIFS(K:K,$B:$B,"&gt;"&amp;$B383*100,$B:$B,"&lt;"&amp;$B383*100+100)</f>
        <v>0</v>
      </c>
      <c r="L383" s="411">
        <f>SUMIFS(L:L,$B:$B,"&gt;"&amp;$B383*100,$B:$B,"&lt;"&amp;$B383*100+100)</f>
        <v>0</v>
      </c>
      <c r="M383" s="411">
        <f t="shared" si="101"/>
        <v>0</v>
      </c>
      <c r="N383" s="489">
        <v>2012902</v>
      </c>
      <c r="O383" s="489">
        <v>5</v>
      </c>
      <c r="P383" s="397">
        <f>VLOOKUP(N383,B$4:B$1306,1,0)</f>
        <v>2012902</v>
      </c>
      <c r="Q383" s="397">
        <v>2080505</v>
      </c>
      <c r="R383" s="397">
        <v>161</v>
      </c>
      <c r="S383" s="397">
        <f>VLOOKUP(Q383,B$4:B$1306,1,0)</f>
        <v>2080505</v>
      </c>
      <c r="T383" s="397">
        <v>2050502</v>
      </c>
      <c r="U383" s="397">
        <v>0</v>
      </c>
      <c r="V383" s="397">
        <f t="shared" si="102"/>
        <v>2050502</v>
      </c>
      <c r="W383" s="407">
        <f t="shared" si="107"/>
        <v>0</v>
      </c>
      <c r="Y383" s="397">
        <f t="shared" si="103"/>
        <v>5</v>
      </c>
    </row>
    <row r="384" ht="18.6" customHeight="1" spans="1:25">
      <c r="A384" s="482" t="s">
        <v>1331</v>
      </c>
      <c r="B384" s="480">
        <v>2050501</v>
      </c>
      <c r="C384" s="407">
        <f t="shared" si="104"/>
        <v>0</v>
      </c>
      <c r="D384" s="407">
        <f t="shared" si="105"/>
        <v>0</v>
      </c>
      <c r="E384" s="483" t="str">
        <f t="shared" si="106"/>
        <v/>
      </c>
      <c r="F384" s="473">
        <f t="shared" si="108"/>
        <v>7</v>
      </c>
      <c r="G384" s="471">
        <v>2040903</v>
      </c>
      <c r="H384" s="397" t="s">
        <v>601</v>
      </c>
      <c r="K384" s="490">
        <f>SUMIF(N:N,$B384,O:O)</f>
        <v>0</v>
      </c>
      <c r="L384" s="407">
        <f>SUMIF(Q:Q,$B384,R:R)</f>
        <v>0</v>
      </c>
      <c r="M384" s="411">
        <f t="shared" si="101"/>
        <v>0</v>
      </c>
      <c r="N384" s="489">
        <v>2012304</v>
      </c>
      <c r="O384" s="489">
        <v>5</v>
      </c>
      <c r="P384" s="397">
        <f>VLOOKUP(N384,B$4:B$1306,1,0)</f>
        <v>2012304</v>
      </c>
      <c r="Q384" s="397">
        <v>2080506</v>
      </c>
      <c r="R384" s="397">
        <v>0</v>
      </c>
      <c r="S384" s="397">
        <f>VLOOKUP(Q384,B$4:B$1306,1,0)</f>
        <v>2080506</v>
      </c>
      <c r="T384" s="397">
        <v>2050599</v>
      </c>
      <c r="U384" s="397">
        <v>0</v>
      </c>
      <c r="V384" s="397">
        <f t="shared" si="102"/>
        <v>2050599</v>
      </c>
      <c r="W384" s="407">
        <f t="shared" si="107"/>
        <v>0</v>
      </c>
      <c r="Y384" s="397">
        <f t="shared" si="103"/>
        <v>5</v>
      </c>
    </row>
    <row r="385" ht="18.6" customHeight="1" spans="1:25">
      <c r="A385" s="482" t="s">
        <v>1333</v>
      </c>
      <c r="B385" s="480">
        <v>2050502</v>
      </c>
      <c r="C385" s="407">
        <f t="shared" si="104"/>
        <v>0</v>
      </c>
      <c r="D385" s="407">
        <f t="shared" si="105"/>
        <v>0</v>
      </c>
      <c r="E385" s="483" t="str">
        <f t="shared" si="106"/>
        <v/>
      </c>
      <c r="F385" s="473">
        <f t="shared" si="108"/>
        <v>7</v>
      </c>
      <c r="G385" s="471">
        <v>2040904</v>
      </c>
      <c r="H385" s="397" t="s">
        <v>1291</v>
      </c>
      <c r="K385" s="490">
        <f>SUMIF(N:N,$B385,O:O)</f>
        <v>0</v>
      </c>
      <c r="L385" s="407">
        <f>SUMIF(Q:Q,$B385,R:R)</f>
        <v>0</v>
      </c>
      <c r="M385" s="411">
        <f t="shared" si="101"/>
        <v>0</v>
      </c>
      <c r="N385" s="489">
        <v>2010302</v>
      </c>
      <c r="O385" s="489">
        <v>5</v>
      </c>
      <c r="P385" s="397">
        <f>VLOOKUP(N385,B$4:B$1306,1,0)</f>
        <v>2010302</v>
      </c>
      <c r="Q385" s="397">
        <v>2100201</v>
      </c>
      <c r="R385" s="397">
        <v>1249</v>
      </c>
      <c r="S385" s="397">
        <f>VLOOKUP(Q385,B$4:B$1306,1,0)</f>
        <v>2100201</v>
      </c>
      <c r="T385" s="397">
        <v>20506</v>
      </c>
      <c r="U385" s="397">
        <v>0</v>
      </c>
      <c r="V385" s="397">
        <f t="shared" si="102"/>
        <v>20506</v>
      </c>
      <c r="W385" s="407">
        <f t="shared" si="107"/>
        <v>0</v>
      </c>
      <c r="Y385" s="397">
        <f t="shared" si="103"/>
        <v>5</v>
      </c>
    </row>
    <row r="386" ht="18.6" customHeight="1" spans="1:25">
      <c r="A386" s="482" t="s">
        <v>1336</v>
      </c>
      <c r="B386" s="480">
        <v>2050599</v>
      </c>
      <c r="C386" s="407">
        <f t="shared" si="104"/>
        <v>0</v>
      </c>
      <c r="D386" s="407">
        <f t="shared" si="105"/>
        <v>0</v>
      </c>
      <c r="E386" s="483" t="str">
        <f t="shared" si="106"/>
        <v/>
      </c>
      <c r="F386" s="473">
        <f t="shared" si="108"/>
        <v>7</v>
      </c>
      <c r="G386" s="471">
        <v>2040905</v>
      </c>
      <c r="H386" s="397" t="s">
        <v>1293</v>
      </c>
      <c r="J386" s="488"/>
      <c r="K386" s="490">
        <f>SUMIF(N:N,$B386,O:O)</f>
        <v>0</v>
      </c>
      <c r="L386" s="407">
        <f>SUMIF(Q:Q,$B386,R:R)</f>
        <v>0</v>
      </c>
      <c r="M386" s="411">
        <f t="shared" si="101"/>
        <v>0</v>
      </c>
      <c r="N386" s="489">
        <v>2010108</v>
      </c>
      <c r="O386" s="489">
        <v>2</v>
      </c>
      <c r="P386" s="397">
        <f>VLOOKUP(N386,B$4:B$1306,1,0)</f>
        <v>2010108</v>
      </c>
      <c r="Q386" s="397">
        <v>2101101</v>
      </c>
      <c r="R386" s="397">
        <v>0</v>
      </c>
      <c r="S386" s="397">
        <f>VLOOKUP(Q386,B$4:B$1306,1,0)</f>
        <v>2101101</v>
      </c>
      <c r="T386" s="397">
        <v>2050601</v>
      </c>
      <c r="U386" s="397">
        <v>0</v>
      </c>
      <c r="V386" s="397">
        <f t="shared" si="102"/>
        <v>2050601</v>
      </c>
      <c r="W386" s="407">
        <f t="shared" si="107"/>
        <v>0</v>
      </c>
      <c r="Y386" s="397">
        <f t="shared" si="103"/>
        <v>2</v>
      </c>
    </row>
    <row r="387" ht="18.6" customHeight="1" spans="1:25">
      <c r="A387" s="482" t="s">
        <v>1339</v>
      </c>
      <c r="B387" s="480">
        <v>20506</v>
      </c>
      <c r="C387" s="407">
        <f t="shared" si="104"/>
        <v>0</v>
      </c>
      <c r="D387" s="407">
        <f t="shared" si="105"/>
        <v>0</v>
      </c>
      <c r="E387" s="483" t="str">
        <f t="shared" si="106"/>
        <v/>
      </c>
      <c r="F387" s="473">
        <f t="shared" si="108"/>
        <v>5</v>
      </c>
      <c r="G387" s="471">
        <v>2040950</v>
      </c>
      <c r="H387" s="397" t="s">
        <v>622</v>
      </c>
      <c r="K387" s="486">
        <f>SUMIFS(K:K,$B:$B,"&gt;"&amp;$B387*100,$B:$B,"&lt;"&amp;$B387*100+100)</f>
        <v>0</v>
      </c>
      <c r="L387" s="411">
        <f>SUMIFS(L:L,$B:$B,"&gt;"&amp;$B387*100,$B:$B,"&lt;"&amp;$B387*100+100)</f>
        <v>0</v>
      </c>
      <c r="M387" s="411">
        <f t="shared" si="101"/>
        <v>0</v>
      </c>
      <c r="N387" s="489">
        <v>2013105</v>
      </c>
      <c r="O387" s="489">
        <v>17</v>
      </c>
      <c r="P387" s="397">
        <f>VLOOKUP(N387,B$4:B$1306,1,0)</f>
        <v>2013105</v>
      </c>
      <c r="Q387" s="397">
        <v>2101102</v>
      </c>
      <c r="R387" s="397">
        <v>112</v>
      </c>
      <c r="S387" s="397">
        <f>VLOOKUP(Q387,B$4:B$1306,1,0)</f>
        <v>2101102</v>
      </c>
      <c r="T387" s="397">
        <v>2050602</v>
      </c>
      <c r="U387" s="397">
        <v>0</v>
      </c>
      <c r="V387" s="397">
        <f t="shared" si="102"/>
        <v>2050602</v>
      </c>
      <c r="W387" s="407">
        <f t="shared" si="107"/>
        <v>0</v>
      </c>
      <c r="Y387" s="397">
        <f t="shared" si="103"/>
        <v>17</v>
      </c>
    </row>
    <row r="388" ht="18.6" customHeight="1" spans="1:25">
      <c r="A388" s="482" t="s">
        <v>1341</v>
      </c>
      <c r="B388" s="480">
        <v>2050601</v>
      </c>
      <c r="C388" s="407">
        <f t="shared" si="104"/>
        <v>0</v>
      </c>
      <c r="D388" s="407">
        <f t="shared" si="105"/>
        <v>0</v>
      </c>
      <c r="E388" s="483" t="str">
        <f t="shared" si="106"/>
        <v/>
      </c>
      <c r="F388" s="473">
        <f t="shared" si="108"/>
        <v>7</v>
      </c>
      <c r="G388" s="471">
        <v>2040999</v>
      </c>
      <c r="H388" s="397" t="s">
        <v>1298</v>
      </c>
      <c r="K388" s="490">
        <f>SUMIF(N:N,$B388,O:O)</f>
        <v>0</v>
      </c>
      <c r="L388" s="407">
        <f>SUMIF(Q:Q,$B388,R:R)</f>
        <v>0</v>
      </c>
      <c r="M388" s="411">
        <f t="shared" ref="M388:M451" si="117">_xlfn.IFNA(VLOOKUP(B388,T:U,2,0),)</f>
        <v>0</v>
      </c>
      <c r="N388" s="489">
        <v>2012902</v>
      </c>
      <c r="O388" s="489">
        <v>5</v>
      </c>
      <c r="P388" s="397">
        <f>VLOOKUP(N388,B$4:B$1306,1,0)</f>
        <v>2012902</v>
      </c>
      <c r="Q388" s="397">
        <v>2101103</v>
      </c>
      <c r="R388" s="397">
        <v>99</v>
      </c>
      <c r="S388" s="397">
        <f>VLOOKUP(Q388,B$4:B$1306,1,0)</f>
        <v>2101103</v>
      </c>
      <c r="T388" s="397">
        <v>2050699</v>
      </c>
      <c r="U388" s="397">
        <v>0</v>
      </c>
      <c r="V388" s="397">
        <f t="shared" ref="V388:V451" si="118">VLOOKUP(T388,B$4:B$1306,1,0)</f>
        <v>2050699</v>
      </c>
      <c r="W388" s="407">
        <f t="shared" si="107"/>
        <v>0</v>
      </c>
      <c r="Y388" s="397">
        <f t="shared" ref="Y388:Y451" si="119">IF(O388&lt;1,ROUNDUP(O388,0),IF(O388&gt;10,ROUNDDOWN(O388,0),ROUND(O388,0)))</f>
        <v>5</v>
      </c>
    </row>
    <row r="389" ht="18.6" customHeight="1" spans="1:25">
      <c r="A389" s="482" t="s">
        <v>1344</v>
      </c>
      <c r="B389" s="480">
        <v>2050602</v>
      </c>
      <c r="C389" s="407">
        <f t="shared" ref="C389:C452" si="120">_xlfn.IFNA(VLOOKUP(B389,G:I,3,0),)</f>
        <v>0</v>
      </c>
      <c r="D389" s="407">
        <f t="shared" ref="D389:D452" si="121">K389+L389+M389</f>
        <v>0</v>
      </c>
      <c r="E389" s="483" t="str">
        <f t="shared" ref="E389:E452" si="122">IF(ISERROR(D389/C389-1),"",D389/C389-1)</f>
        <v/>
      </c>
      <c r="F389" s="473">
        <f t="shared" si="108"/>
        <v>7</v>
      </c>
      <c r="G389" s="471">
        <v>20410</v>
      </c>
      <c r="H389" s="397" t="s">
        <v>1301</v>
      </c>
      <c r="K389" s="490">
        <f>SUMIF(N:N,$B389,O:O)</f>
        <v>0</v>
      </c>
      <c r="L389" s="407">
        <f>SUMIF(Q:Q,$B389,R:R)</f>
        <v>0</v>
      </c>
      <c r="M389" s="411">
        <f t="shared" si="117"/>
        <v>0</v>
      </c>
      <c r="N389" s="489">
        <v>2011102</v>
      </c>
      <c r="O389" s="489">
        <v>1</v>
      </c>
      <c r="P389" s="397">
        <f>VLOOKUP(N389,B$4:B$1306,1,0)</f>
        <v>2011102</v>
      </c>
      <c r="Q389" s="397">
        <v>2210201</v>
      </c>
      <c r="R389" s="397">
        <v>0</v>
      </c>
      <c r="S389" s="397">
        <f>VLOOKUP(Q389,B$4:B$1306,1,0)</f>
        <v>2210201</v>
      </c>
      <c r="T389" s="397">
        <v>20507</v>
      </c>
      <c r="U389" s="397">
        <v>73</v>
      </c>
      <c r="V389" s="397">
        <f t="shared" si="118"/>
        <v>20507</v>
      </c>
      <c r="W389" s="407">
        <f t="shared" ref="W389:W452" si="123">U389-IF(T389&lt;111111,SUMIFS(U$4:U$1924,T$4:T$1924,"&gt;"&amp;T389*100,T$4:T$1924,"&lt;"&amp;T389*100+100),U389)</f>
        <v>0</v>
      </c>
      <c r="Y389" s="397">
        <f t="shared" si="119"/>
        <v>1</v>
      </c>
    </row>
    <row r="390" ht="18.6" customHeight="1" spans="1:25">
      <c r="A390" s="482" t="s">
        <v>1347</v>
      </c>
      <c r="B390" s="480">
        <v>2050699</v>
      </c>
      <c r="C390" s="407">
        <f t="shared" si="120"/>
        <v>0</v>
      </c>
      <c r="D390" s="407">
        <f t="shared" si="121"/>
        <v>0</v>
      </c>
      <c r="E390" s="483" t="str">
        <f t="shared" si="122"/>
        <v/>
      </c>
      <c r="F390" s="473">
        <f t="shared" ref="F390:F453" si="124">LEN(B390)</f>
        <v>7</v>
      </c>
      <c r="G390" s="471">
        <v>2041001</v>
      </c>
      <c r="H390" s="397" t="s">
        <v>595</v>
      </c>
      <c r="J390" s="488"/>
      <c r="K390" s="490">
        <f>SUMIF(N:N,$B390,O:O)</f>
        <v>0</v>
      </c>
      <c r="L390" s="407">
        <f>SUMIF(Q:Q,$B390,R:R)</f>
        <v>0</v>
      </c>
      <c r="M390" s="411">
        <f t="shared" si="117"/>
        <v>0</v>
      </c>
      <c r="N390" s="489">
        <v>2010302</v>
      </c>
      <c r="O390" s="489">
        <v>5</v>
      </c>
      <c r="P390" s="397">
        <f>VLOOKUP(N390,B$4:B$1306,1,0)</f>
        <v>2010302</v>
      </c>
      <c r="Q390" s="397">
        <v>2080502</v>
      </c>
      <c r="R390" s="397">
        <v>88</v>
      </c>
      <c r="S390" s="397">
        <f>VLOOKUP(Q390,B$4:B$1306,1,0)</f>
        <v>2080502</v>
      </c>
      <c r="T390" s="397">
        <v>2050701</v>
      </c>
      <c r="U390" s="397">
        <v>73</v>
      </c>
      <c r="V390" s="397">
        <f t="shared" si="118"/>
        <v>2050701</v>
      </c>
      <c r="W390" s="407">
        <f t="shared" si="123"/>
        <v>0</v>
      </c>
      <c r="Y390" s="397">
        <f t="shared" si="119"/>
        <v>5</v>
      </c>
    </row>
    <row r="391" ht="18.6" customHeight="1" spans="1:25">
      <c r="A391" s="482" t="s">
        <v>1349</v>
      </c>
      <c r="B391" s="480">
        <v>20507</v>
      </c>
      <c r="C391" s="407">
        <f t="shared" si="120"/>
        <v>66</v>
      </c>
      <c r="D391" s="407">
        <f t="shared" si="121"/>
        <v>88</v>
      </c>
      <c r="E391" s="483">
        <f t="shared" si="122"/>
        <v>0.333333333333333</v>
      </c>
      <c r="F391" s="473">
        <f t="shared" si="124"/>
        <v>5</v>
      </c>
      <c r="G391" s="471">
        <v>2041002</v>
      </c>
      <c r="H391" s="397" t="s">
        <v>598</v>
      </c>
      <c r="K391" s="486">
        <f>SUMIFS(K:K,$B:$B,"&gt;"&amp;$B391*100,$B:$B,"&lt;"&amp;$B391*100+100)</f>
        <v>15</v>
      </c>
      <c r="L391" s="411">
        <f>SUMIFS(L:L,$B:$B,"&gt;"&amp;$B391*100,$B:$B,"&lt;"&amp;$B391*100+100)</f>
        <v>0</v>
      </c>
      <c r="M391" s="411">
        <f t="shared" si="117"/>
        <v>73</v>
      </c>
      <c r="N391" s="489">
        <v>2010108</v>
      </c>
      <c r="O391" s="489">
        <v>6</v>
      </c>
      <c r="P391" s="397">
        <f>VLOOKUP(N391,B$4:B$1306,1,0)</f>
        <v>2010108</v>
      </c>
      <c r="Q391" s="397">
        <v>2080505</v>
      </c>
      <c r="R391" s="397">
        <v>62</v>
      </c>
      <c r="S391" s="397">
        <f>VLOOKUP(Q391,B$4:B$1306,1,0)</f>
        <v>2080505</v>
      </c>
      <c r="T391" s="397">
        <v>2050702</v>
      </c>
      <c r="U391" s="397">
        <v>0</v>
      </c>
      <c r="V391" s="397">
        <f t="shared" si="118"/>
        <v>2050702</v>
      </c>
      <c r="W391" s="407">
        <f t="shared" si="123"/>
        <v>0</v>
      </c>
      <c r="Y391" s="397">
        <f t="shared" si="119"/>
        <v>6</v>
      </c>
    </row>
    <row r="392" ht="18.6" customHeight="1" spans="1:25">
      <c r="A392" s="482" t="s">
        <v>1351</v>
      </c>
      <c r="B392" s="480">
        <v>2050701</v>
      </c>
      <c r="C392" s="407">
        <f t="shared" si="120"/>
        <v>66</v>
      </c>
      <c r="D392" s="407">
        <f t="shared" si="121"/>
        <v>88</v>
      </c>
      <c r="E392" s="483">
        <f t="shared" si="122"/>
        <v>0.333333333333333</v>
      </c>
      <c r="F392" s="473">
        <f t="shared" si="124"/>
        <v>7</v>
      </c>
      <c r="G392" s="471">
        <v>2041006</v>
      </c>
      <c r="H392" s="397" t="s">
        <v>718</v>
      </c>
      <c r="K392" s="490">
        <f>SUMIF(N:N,$B392,O:O)</f>
        <v>15</v>
      </c>
      <c r="L392" s="407">
        <f>SUMIF(Q:Q,$B392,R:R)</f>
        <v>0</v>
      </c>
      <c r="M392" s="411">
        <f t="shared" si="117"/>
        <v>73</v>
      </c>
      <c r="N392" s="489">
        <v>2010399</v>
      </c>
      <c r="O392" s="489">
        <v>307</v>
      </c>
      <c r="P392" s="397">
        <f>VLOOKUP(N392,B$4:B$1306,1,0)</f>
        <v>2010399</v>
      </c>
      <c r="Q392" s="397">
        <v>2080506</v>
      </c>
      <c r="R392" s="397">
        <v>0</v>
      </c>
      <c r="S392" s="397">
        <f>VLOOKUP(Q392,B$4:B$1306,1,0)</f>
        <v>2080506</v>
      </c>
      <c r="T392" s="397">
        <v>2050799</v>
      </c>
      <c r="U392" s="397">
        <v>0</v>
      </c>
      <c r="V392" s="397">
        <f t="shared" si="118"/>
        <v>2050799</v>
      </c>
      <c r="W392" s="407">
        <f t="shared" si="123"/>
        <v>0</v>
      </c>
      <c r="Y392" s="397">
        <f t="shared" si="119"/>
        <v>307</v>
      </c>
    </row>
    <row r="393" ht="18.6" customHeight="1" spans="1:25">
      <c r="A393" s="482" t="s">
        <v>1354</v>
      </c>
      <c r="B393" s="480">
        <v>2050702</v>
      </c>
      <c r="C393" s="407">
        <f t="shared" si="120"/>
        <v>0</v>
      </c>
      <c r="D393" s="407">
        <f t="shared" si="121"/>
        <v>0</v>
      </c>
      <c r="E393" s="483" t="str">
        <f t="shared" si="122"/>
        <v/>
      </c>
      <c r="F393" s="473">
        <f t="shared" si="124"/>
        <v>7</v>
      </c>
      <c r="G393" s="471">
        <v>2041007</v>
      </c>
      <c r="H393" s="397" t="s">
        <v>1308</v>
      </c>
      <c r="K393" s="490">
        <f>SUMIF(N:N,$B393,O:O)</f>
        <v>0</v>
      </c>
      <c r="L393" s="407">
        <f>SUMIF(Q:Q,$B393,R:R)</f>
        <v>0</v>
      </c>
      <c r="M393" s="411">
        <f t="shared" si="117"/>
        <v>0</v>
      </c>
      <c r="N393" s="489">
        <v>2010199</v>
      </c>
      <c r="O393" s="489">
        <v>2</v>
      </c>
      <c r="P393" s="397">
        <f>VLOOKUP(N393,B$4:B$1306,1,0)</f>
        <v>2010199</v>
      </c>
      <c r="Q393" s="397">
        <v>2100202</v>
      </c>
      <c r="R393" s="397">
        <v>497</v>
      </c>
      <c r="S393" s="397">
        <f>VLOOKUP(Q393,B$4:B$1306,1,0)</f>
        <v>2100202</v>
      </c>
      <c r="T393" s="397">
        <v>20508</v>
      </c>
      <c r="U393" s="397">
        <v>0</v>
      </c>
      <c r="V393" s="397">
        <f t="shared" si="118"/>
        <v>20508</v>
      </c>
      <c r="W393" s="407">
        <f t="shared" si="123"/>
        <v>0</v>
      </c>
      <c r="Y393" s="397">
        <f t="shared" si="119"/>
        <v>2</v>
      </c>
    </row>
    <row r="394" ht="18.6" customHeight="1" spans="1:25">
      <c r="A394" s="482" t="s">
        <v>1357</v>
      </c>
      <c r="B394" s="480">
        <v>2050799</v>
      </c>
      <c r="C394" s="407">
        <f t="shared" si="120"/>
        <v>0</v>
      </c>
      <c r="D394" s="407">
        <f t="shared" si="121"/>
        <v>0</v>
      </c>
      <c r="E394" s="483" t="str">
        <f t="shared" si="122"/>
        <v/>
      </c>
      <c r="F394" s="473">
        <f t="shared" si="124"/>
        <v>7</v>
      </c>
      <c r="G394" s="471">
        <v>2041099</v>
      </c>
      <c r="H394" s="397" t="s">
        <v>1310</v>
      </c>
      <c r="J394" s="488"/>
      <c r="K394" s="490">
        <f>SUMIF(N:N,$B394,O:O)</f>
        <v>0</v>
      </c>
      <c r="L394" s="407">
        <f>SUMIF(Q:Q,$B394,R:R)</f>
        <v>0</v>
      </c>
      <c r="M394" s="411">
        <f t="shared" si="117"/>
        <v>0</v>
      </c>
      <c r="N394" s="489">
        <v>227</v>
      </c>
      <c r="O394" s="489">
        <v>3500</v>
      </c>
      <c r="P394" s="397">
        <f>VLOOKUP(N394,B$4:B$1306,1,0)</f>
        <v>227</v>
      </c>
      <c r="Q394" s="397">
        <v>2101101</v>
      </c>
      <c r="R394" s="397">
        <v>0</v>
      </c>
      <c r="S394" s="397">
        <f>VLOOKUP(Q394,B$4:B$1306,1,0)</f>
        <v>2101101</v>
      </c>
      <c r="T394" s="397">
        <v>2050801</v>
      </c>
      <c r="U394" s="397">
        <v>0</v>
      </c>
      <c r="V394" s="397">
        <f t="shared" si="118"/>
        <v>2050801</v>
      </c>
      <c r="W394" s="407">
        <f t="shared" si="123"/>
        <v>0</v>
      </c>
      <c r="Y394" s="397">
        <f t="shared" si="119"/>
        <v>3500</v>
      </c>
    </row>
    <row r="395" ht="18.6" customHeight="1" spans="1:25">
      <c r="A395" s="482" t="s">
        <v>1360</v>
      </c>
      <c r="B395" s="480">
        <v>20508</v>
      </c>
      <c r="C395" s="407">
        <f t="shared" si="120"/>
        <v>391</v>
      </c>
      <c r="D395" s="407">
        <f t="shared" si="121"/>
        <v>394</v>
      </c>
      <c r="E395" s="483">
        <f t="shared" si="122"/>
        <v>0.00767263427109977</v>
      </c>
      <c r="F395" s="473">
        <f t="shared" si="124"/>
        <v>5</v>
      </c>
      <c r="G395" s="471">
        <v>20499</v>
      </c>
      <c r="H395" s="397" t="s">
        <v>1312</v>
      </c>
      <c r="I395" s="397">
        <v>2376</v>
      </c>
      <c r="K395" s="486">
        <f>SUMIFS(K:K,$B:$B,"&gt;"&amp;$B395*100,$B:$B,"&lt;"&amp;$B395*100+100)</f>
        <v>3</v>
      </c>
      <c r="L395" s="411">
        <f>SUMIFS(L:L,$B:$B,"&gt;"&amp;$B395*100,$B:$B,"&lt;"&amp;$B395*100+100)</f>
        <v>391</v>
      </c>
      <c r="M395" s="411">
        <f t="shared" si="117"/>
        <v>0</v>
      </c>
      <c r="N395" s="217">
        <v>2310301</v>
      </c>
      <c r="O395" s="397">
        <v>920</v>
      </c>
      <c r="P395" s="397">
        <f>VLOOKUP(N395,B$4:B$1306,1,0)</f>
        <v>2310301</v>
      </c>
      <c r="Q395" s="397">
        <v>2101102</v>
      </c>
      <c r="R395" s="397">
        <v>42</v>
      </c>
      <c r="S395" s="397">
        <f>VLOOKUP(Q395,B$4:B$1306,1,0)</f>
        <v>2101102</v>
      </c>
      <c r="T395" s="397">
        <v>2050802</v>
      </c>
      <c r="U395" s="397">
        <v>0</v>
      </c>
      <c r="V395" s="397">
        <f t="shared" si="118"/>
        <v>2050802</v>
      </c>
      <c r="W395" s="407">
        <f t="shared" si="123"/>
        <v>0</v>
      </c>
      <c r="Y395" s="397">
        <f t="shared" si="119"/>
        <v>920</v>
      </c>
    </row>
    <row r="396" ht="18.6" customHeight="1" spans="1:25">
      <c r="A396" s="482" t="s">
        <v>1362</v>
      </c>
      <c r="B396" s="480">
        <v>2050801</v>
      </c>
      <c r="C396" s="407">
        <f t="shared" si="120"/>
        <v>111</v>
      </c>
      <c r="D396" s="407">
        <f t="shared" si="121"/>
        <v>96</v>
      </c>
      <c r="E396" s="483">
        <f t="shared" si="122"/>
        <v>-0.135135135135135</v>
      </c>
      <c r="F396" s="473">
        <f t="shared" si="124"/>
        <v>7</v>
      </c>
      <c r="G396" s="471">
        <v>2049901</v>
      </c>
      <c r="H396" s="397" t="s">
        <v>1315</v>
      </c>
      <c r="I396" s="397">
        <v>2376</v>
      </c>
      <c r="K396" s="490">
        <f>SUMIF(N:N,$B396,O:O)</f>
        <v>0</v>
      </c>
      <c r="L396" s="407">
        <f>SUMIF(Q:Q,$B396,R:R)</f>
        <v>96</v>
      </c>
      <c r="M396" s="411">
        <f t="shared" si="117"/>
        <v>0</v>
      </c>
      <c r="N396" s="491">
        <v>2320301</v>
      </c>
      <c r="O396" s="489">
        <v>4095</v>
      </c>
      <c r="P396" s="397">
        <f>VLOOKUP(N396,B$4:B$1306,1,0)</f>
        <v>2320301</v>
      </c>
      <c r="Q396" s="397">
        <v>2101103</v>
      </c>
      <c r="R396" s="397">
        <v>29</v>
      </c>
      <c r="S396" s="397">
        <f>VLOOKUP(Q396,B$4:B$1306,1,0)</f>
        <v>2101103</v>
      </c>
      <c r="T396" s="397">
        <v>2050803</v>
      </c>
      <c r="U396" s="397">
        <v>0</v>
      </c>
      <c r="V396" s="397">
        <f t="shared" si="118"/>
        <v>2050803</v>
      </c>
      <c r="W396" s="407">
        <f t="shared" si="123"/>
        <v>0</v>
      </c>
      <c r="Y396" s="397">
        <f t="shared" si="119"/>
        <v>4095</v>
      </c>
    </row>
    <row r="397" ht="18.6" customHeight="1" spans="1:25">
      <c r="A397" s="482" t="s">
        <v>1365</v>
      </c>
      <c r="B397" s="480">
        <v>2050802</v>
      </c>
      <c r="C397" s="407">
        <f t="shared" si="120"/>
        <v>280</v>
      </c>
      <c r="D397" s="407">
        <f t="shared" si="121"/>
        <v>298</v>
      </c>
      <c r="E397" s="483">
        <f t="shared" si="122"/>
        <v>0.0642857142857143</v>
      </c>
      <c r="F397" s="473">
        <f t="shared" si="124"/>
        <v>7</v>
      </c>
      <c r="G397" s="471">
        <v>205</v>
      </c>
      <c r="H397" s="397" t="s">
        <v>1318</v>
      </c>
      <c r="I397" s="397">
        <v>61683</v>
      </c>
      <c r="K397" s="490">
        <f>SUMIF(N:N,$B397,O:O)</f>
        <v>3</v>
      </c>
      <c r="L397" s="407">
        <f>SUMIF(Q:Q,$B397,R:R)</f>
        <v>295</v>
      </c>
      <c r="M397" s="411">
        <f t="shared" si="117"/>
        <v>0</v>
      </c>
      <c r="N397" s="491">
        <v>23303</v>
      </c>
      <c r="O397" s="489">
        <v>66</v>
      </c>
      <c r="P397" s="397">
        <f>VLOOKUP(N397,B$4:B$1306,1,0)</f>
        <v>23303</v>
      </c>
      <c r="Q397" s="397">
        <v>2210201</v>
      </c>
      <c r="R397" s="397">
        <v>0</v>
      </c>
      <c r="S397" s="397">
        <f>VLOOKUP(Q397,B$4:B$1306,1,0)</f>
        <v>2210201</v>
      </c>
      <c r="T397" s="397">
        <v>2050804</v>
      </c>
      <c r="U397" s="397">
        <v>0</v>
      </c>
      <c r="V397" s="397">
        <f t="shared" si="118"/>
        <v>2050804</v>
      </c>
      <c r="W397" s="407">
        <f t="shared" si="123"/>
        <v>0</v>
      </c>
      <c r="Y397" s="397">
        <f t="shared" si="119"/>
        <v>66</v>
      </c>
    </row>
    <row r="398" ht="18.6" customHeight="1" spans="1:25">
      <c r="A398" s="482" t="s">
        <v>1368</v>
      </c>
      <c r="B398" s="480">
        <v>2050803</v>
      </c>
      <c r="C398" s="407">
        <f t="shared" si="120"/>
        <v>0</v>
      </c>
      <c r="D398" s="407">
        <f t="shared" si="121"/>
        <v>0</v>
      </c>
      <c r="E398" s="483" t="str">
        <f t="shared" si="122"/>
        <v/>
      </c>
      <c r="F398" s="473">
        <f t="shared" si="124"/>
        <v>7</v>
      </c>
      <c r="G398" s="471">
        <v>20501</v>
      </c>
      <c r="H398" s="397" t="s">
        <v>1321</v>
      </c>
      <c r="I398" s="397">
        <v>4712</v>
      </c>
      <c r="K398" s="490">
        <f>SUMIF(N:N,$B398,O:O)</f>
        <v>0</v>
      </c>
      <c r="L398" s="407">
        <f>SUMIF(Q:Q,$B398,R:R)</f>
        <v>0</v>
      </c>
      <c r="M398" s="411">
        <f t="shared" si="117"/>
        <v>0</v>
      </c>
      <c r="N398" s="491">
        <v>2109901</v>
      </c>
      <c r="O398" s="397">
        <v>3</v>
      </c>
      <c r="P398" s="397">
        <f>VLOOKUP(N398,B$4:B$1306,1,0)</f>
        <v>2109901</v>
      </c>
      <c r="Q398" s="397">
        <v>2080502</v>
      </c>
      <c r="R398" s="397">
        <v>106</v>
      </c>
      <c r="S398" s="397">
        <f>VLOOKUP(Q398,B$4:B$1306,1,0)</f>
        <v>2080502</v>
      </c>
      <c r="T398" s="397">
        <v>2050899</v>
      </c>
      <c r="U398" s="397">
        <v>0</v>
      </c>
      <c r="V398" s="397">
        <f t="shared" si="118"/>
        <v>2050899</v>
      </c>
      <c r="W398" s="407">
        <f t="shared" si="123"/>
        <v>0</v>
      </c>
      <c r="Y398" s="397">
        <f t="shared" si="119"/>
        <v>3</v>
      </c>
    </row>
    <row r="399" ht="18.6" customHeight="1" spans="1:25">
      <c r="A399" s="482" t="s">
        <v>1371</v>
      </c>
      <c r="B399" s="480">
        <v>2050804</v>
      </c>
      <c r="C399" s="407">
        <f t="shared" si="120"/>
        <v>0</v>
      </c>
      <c r="D399" s="407">
        <f t="shared" si="121"/>
        <v>0</v>
      </c>
      <c r="E399" s="483" t="str">
        <f t="shared" si="122"/>
        <v/>
      </c>
      <c r="F399" s="473">
        <f t="shared" si="124"/>
        <v>7</v>
      </c>
      <c r="G399" s="471">
        <v>2050101</v>
      </c>
      <c r="H399" s="397" t="s">
        <v>595</v>
      </c>
      <c r="I399" s="397">
        <v>309</v>
      </c>
      <c r="K399" s="490">
        <f>SUMIF(N:N,$B399,O:O)</f>
        <v>0</v>
      </c>
      <c r="L399" s="407">
        <f>SUMIF(Q:Q,$B399,R:R)</f>
        <v>0</v>
      </c>
      <c r="M399" s="411">
        <f t="shared" si="117"/>
        <v>0</v>
      </c>
      <c r="N399" s="217">
        <v>2220115</v>
      </c>
      <c r="O399" s="397">
        <v>74</v>
      </c>
      <c r="P399" s="397">
        <f>VLOOKUP(N399,B$4:B$1306,1,0)</f>
        <v>2220115</v>
      </c>
      <c r="Q399" s="397">
        <v>2080505</v>
      </c>
      <c r="R399" s="397">
        <v>67</v>
      </c>
      <c r="S399" s="397">
        <f>VLOOKUP(Q399,B$4:B$1306,1,0)</f>
        <v>2080505</v>
      </c>
      <c r="T399" s="397">
        <v>20509</v>
      </c>
      <c r="U399" s="397">
        <v>0</v>
      </c>
      <c r="V399" s="397">
        <f t="shared" si="118"/>
        <v>20509</v>
      </c>
      <c r="W399" s="407">
        <f t="shared" si="123"/>
        <v>0</v>
      </c>
      <c r="Y399" s="397">
        <f t="shared" si="119"/>
        <v>74</v>
      </c>
    </row>
    <row r="400" ht="18.6" customHeight="1" spans="1:25">
      <c r="A400" s="482" t="s">
        <v>1373</v>
      </c>
      <c r="B400" s="480">
        <v>2050899</v>
      </c>
      <c r="C400" s="407">
        <f t="shared" si="120"/>
        <v>0</v>
      </c>
      <c r="D400" s="407">
        <f t="shared" si="121"/>
        <v>0</v>
      </c>
      <c r="E400" s="483" t="str">
        <f t="shared" si="122"/>
        <v/>
      </c>
      <c r="F400" s="473">
        <f t="shared" si="124"/>
        <v>7</v>
      </c>
      <c r="G400" s="471">
        <v>2050102</v>
      </c>
      <c r="H400" s="397" t="s">
        <v>598</v>
      </c>
      <c r="J400" s="488"/>
      <c r="K400" s="490">
        <f>SUMIF(N:N,$B400,O:O)</f>
        <v>0</v>
      </c>
      <c r="L400" s="407">
        <f>SUMIF(Q:Q,$B400,R:R)</f>
        <v>0</v>
      </c>
      <c r="M400" s="411">
        <f t="shared" si="117"/>
        <v>0</v>
      </c>
      <c r="N400" s="493">
        <v>2220112</v>
      </c>
      <c r="O400" s="397">
        <v>30</v>
      </c>
      <c r="P400" s="397">
        <f>VLOOKUP(N400,B$4:B$1306,1,0)</f>
        <v>2220112</v>
      </c>
      <c r="Q400" s="397">
        <v>2080506</v>
      </c>
      <c r="R400" s="397">
        <v>33</v>
      </c>
      <c r="S400" s="397">
        <f>VLOOKUP(Q400,B$4:B$1306,1,0)</f>
        <v>2080506</v>
      </c>
      <c r="T400" s="397">
        <v>2050901</v>
      </c>
      <c r="U400" s="397">
        <v>0</v>
      </c>
      <c r="V400" s="397">
        <f t="shared" si="118"/>
        <v>2050901</v>
      </c>
      <c r="W400" s="407">
        <f t="shared" si="123"/>
        <v>0</v>
      </c>
      <c r="Y400" s="397">
        <f t="shared" si="119"/>
        <v>30</v>
      </c>
    </row>
    <row r="401" ht="18.6" customHeight="1" spans="1:25">
      <c r="A401" s="482" t="s">
        <v>1376</v>
      </c>
      <c r="B401" s="480">
        <v>20509</v>
      </c>
      <c r="C401" s="407">
        <f t="shared" si="120"/>
        <v>1468</v>
      </c>
      <c r="D401" s="407">
        <f t="shared" si="121"/>
        <v>1551</v>
      </c>
      <c r="E401" s="483">
        <f t="shared" si="122"/>
        <v>0.0565395095367847</v>
      </c>
      <c r="F401" s="473">
        <f t="shared" si="124"/>
        <v>5</v>
      </c>
      <c r="G401" s="471">
        <v>2050103</v>
      </c>
      <c r="H401" s="397" t="s">
        <v>601</v>
      </c>
      <c r="K401" s="486">
        <f>SUMIFS(K:K,$B:$B,"&gt;"&amp;$B401*100,$B:$B,"&lt;"&amp;$B401*100+100)</f>
        <v>1551</v>
      </c>
      <c r="L401" s="411">
        <f>SUMIFS(L:L,$B:$B,"&gt;"&amp;$B401*100,$B:$B,"&lt;"&amp;$B401*100+100)</f>
        <v>0</v>
      </c>
      <c r="M401" s="411">
        <f t="shared" si="117"/>
        <v>0</v>
      </c>
      <c r="N401" s="493">
        <v>2220402</v>
      </c>
      <c r="O401" s="397">
        <v>149</v>
      </c>
      <c r="P401" s="397">
        <f>VLOOKUP(N401,B$4:B$1306,1,0)</f>
        <v>2220402</v>
      </c>
      <c r="Q401" s="397">
        <v>2100403</v>
      </c>
      <c r="R401" s="397">
        <v>612</v>
      </c>
      <c r="S401" s="397">
        <f>VLOOKUP(Q401,B$4:B$1306,1,0)</f>
        <v>2100403</v>
      </c>
      <c r="T401" s="397">
        <v>2050902</v>
      </c>
      <c r="U401" s="397">
        <v>0</v>
      </c>
      <c r="V401" s="397">
        <f t="shared" si="118"/>
        <v>2050902</v>
      </c>
      <c r="W401" s="407">
        <f t="shared" si="123"/>
        <v>0</v>
      </c>
      <c r="Y401" s="397">
        <f t="shared" si="119"/>
        <v>149</v>
      </c>
    </row>
    <row r="402" ht="18.6" customHeight="1" spans="1:25">
      <c r="A402" s="482" t="s">
        <v>1379</v>
      </c>
      <c r="B402" s="480">
        <v>2050901</v>
      </c>
      <c r="C402" s="407">
        <f t="shared" si="120"/>
        <v>0</v>
      </c>
      <c r="D402" s="407">
        <f t="shared" si="121"/>
        <v>0</v>
      </c>
      <c r="E402" s="483" t="str">
        <f t="shared" si="122"/>
        <v/>
      </c>
      <c r="F402" s="473">
        <f t="shared" si="124"/>
        <v>7</v>
      </c>
      <c r="G402" s="471">
        <v>2050199</v>
      </c>
      <c r="H402" s="397" t="s">
        <v>1328</v>
      </c>
      <c r="I402" s="397">
        <v>4403</v>
      </c>
      <c r="K402" s="490">
        <f t="shared" ref="K402:K407" si="125">SUMIF(N:N,$B402,O:O)</f>
        <v>0</v>
      </c>
      <c r="L402" s="407">
        <f t="shared" ref="L402:L407" si="126">SUMIF(Q:Q,$B402,R:R)</f>
        <v>0</v>
      </c>
      <c r="M402" s="411">
        <f t="shared" si="117"/>
        <v>0</v>
      </c>
      <c r="N402" s="217">
        <v>2130804</v>
      </c>
      <c r="O402" s="397">
        <v>100</v>
      </c>
      <c r="P402" s="397">
        <f>VLOOKUP(N402,B$4:B$1306,1,0)</f>
        <v>2130804</v>
      </c>
      <c r="Q402" s="397">
        <v>2101101</v>
      </c>
      <c r="R402" s="397">
        <v>0</v>
      </c>
      <c r="S402" s="397">
        <f>VLOOKUP(Q402,B$4:B$1306,1,0)</f>
        <v>2101101</v>
      </c>
      <c r="T402" s="397">
        <v>2050903</v>
      </c>
      <c r="U402" s="397">
        <v>0</v>
      </c>
      <c r="V402" s="397">
        <f t="shared" si="118"/>
        <v>2050903</v>
      </c>
      <c r="W402" s="407">
        <f t="shared" si="123"/>
        <v>0</v>
      </c>
      <c r="Y402" s="397">
        <f t="shared" si="119"/>
        <v>100</v>
      </c>
    </row>
    <row r="403" ht="18.6" customHeight="1" spans="1:25">
      <c r="A403" s="482" t="s">
        <v>1382</v>
      </c>
      <c r="B403" s="480">
        <v>2050902</v>
      </c>
      <c r="C403" s="407">
        <f t="shared" si="120"/>
        <v>0</v>
      </c>
      <c r="D403" s="407">
        <f t="shared" si="121"/>
        <v>0</v>
      </c>
      <c r="E403" s="483" t="str">
        <f t="shared" si="122"/>
        <v/>
      </c>
      <c r="F403" s="473">
        <f t="shared" si="124"/>
        <v>7</v>
      </c>
      <c r="G403" s="471">
        <v>20502</v>
      </c>
      <c r="H403" s="397" t="s">
        <v>1330</v>
      </c>
      <c r="I403" s="397">
        <v>53672</v>
      </c>
      <c r="K403" s="490">
        <f t="shared" si="125"/>
        <v>0</v>
      </c>
      <c r="L403" s="407">
        <f t="shared" si="126"/>
        <v>0</v>
      </c>
      <c r="M403" s="411">
        <f t="shared" si="117"/>
        <v>0</v>
      </c>
      <c r="N403" s="217">
        <v>2080699</v>
      </c>
      <c r="O403" s="397">
        <v>30</v>
      </c>
      <c r="P403" s="397">
        <f>VLOOKUP(N403,B$4:B$1306,1,0)</f>
        <v>2080699</v>
      </c>
      <c r="Q403" s="397">
        <v>2101102</v>
      </c>
      <c r="R403" s="469">
        <v>45</v>
      </c>
      <c r="S403" s="397">
        <f>VLOOKUP(Q403,B$4:B$1306,1,0)</f>
        <v>2101102</v>
      </c>
      <c r="T403" s="469">
        <v>2050904</v>
      </c>
      <c r="U403" s="397">
        <v>0</v>
      </c>
      <c r="V403" s="397">
        <f t="shared" si="118"/>
        <v>2050904</v>
      </c>
      <c r="W403" s="407">
        <f t="shared" si="123"/>
        <v>0</v>
      </c>
      <c r="Y403" s="397">
        <f t="shared" si="119"/>
        <v>30</v>
      </c>
    </row>
    <row r="404" ht="18.6" customHeight="1" spans="1:25">
      <c r="A404" s="482" t="s">
        <v>1385</v>
      </c>
      <c r="B404" s="480">
        <v>2050903</v>
      </c>
      <c r="C404" s="407">
        <f t="shared" si="120"/>
        <v>0</v>
      </c>
      <c r="D404" s="407">
        <f t="shared" si="121"/>
        <v>0</v>
      </c>
      <c r="E404" s="483" t="str">
        <f t="shared" si="122"/>
        <v/>
      </c>
      <c r="F404" s="473">
        <f t="shared" si="124"/>
        <v>7</v>
      </c>
      <c r="G404" s="471">
        <v>2050201</v>
      </c>
      <c r="H404" s="397" t="s">
        <v>1332</v>
      </c>
      <c r="I404" s="397">
        <v>8846</v>
      </c>
      <c r="K404" s="490">
        <f t="shared" si="125"/>
        <v>0</v>
      </c>
      <c r="L404" s="407">
        <f t="shared" si="126"/>
        <v>0</v>
      </c>
      <c r="M404" s="411">
        <f t="shared" si="117"/>
        <v>0</v>
      </c>
      <c r="N404" s="489">
        <v>2130803</v>
      </c>
      <c r="O404" s="489">
        <v>160</v>
      </c>
      <c r="P404" s="397">
        <f>VLOOKUP(N404,B$4:B$1306,1,0)</f>
        <v>2130803</v>
      </c>
      <c r="Q404" s="397">
        <v>2101103</v>
      </c>
      <c r="R404" s="397">
        <v>32</v>
      </c>
      <c r="S404" s="397">
        <f>VLOOKUP(Q404,B$4:B$1306,1,0)</f>
        <v>2101103</v>
      </c>
      <c r="T404" s="397">
        <v>2050905</v>
      </c>
      <c r="U404" s="397">
        <v>0</v>
      </c>
      <c r="V404" s="397">
        <f t="shared" si="118"/>
        <v>2050905</v>
      </c>
      <c r="W404" s="407">
        <f t="shared" si="123"/>
        <v>0</v>
      </c>
      <c r="Y404" s="397">
        <f t="shared" si="119"/>
        <v>160</v>
      </c>
    </row>
    <row r="405" ht="18.6" customHeight="1" spans="1:25">
      <c r="A405" s="482" t="s">
        <v>1388</v>
      </c>
      <c r="B405" s="480">
        <v>2050904</v>
      </c>
      <c r="C405" s="407">
        <f t="shared" si="120"/>
        <v>0</v>
      </c>
      <c r="D405" s="407">
        <f t="shared" si="121"/>
        <v>0</v>
      </c>
      <c r="E405" s="483" t="str">
        <f t="shared" si="122"/>
        <v/>
      </c>
      <c r="F405" s="473">
        <f t="shared" si="124"/>
        <v>7</v>
      </c>
      <c r="G405" s="471">
        <v>2050202</v>
      </c>
      <c r="H405" s="397" t="s">
        <v>1335</v>
      </c>
      <c r="I405" s="397">
        <v>24812</v>
      </c>
      <c r="K405" s="490">
        <f t="shared" si="125"/>
        <v>0</v>
      </c>
      <c r="L405" s="407">
        <f t="shared" si="126"/>
        <v>0</v>
      </c>
      <c r="M405" s="411">
        <f t="shared" si="117"/>
        <v>0</v>
      </c>
      <c r="N405" s="217">
        <v>2101199</v>
      </c>
      <c r="O405" s="397">
        <v>20</v>
      </c>
      <c r="P405" s="397">
        <f t="shared" ref="P405:P416" si="127">VLOOKUP(N405,B$4:B$1306,1,0)</f>
        <v>2101199</v>
      </c>
      <c r="Q405" s="397">
        <v>2210201</v>
      </c>
      <c r="R405" s="397">
        <v>50</v>
      </c>
      <c r="S405" s="397">
        <f>VLOOKUP(Q405,B$4:B$1306,1,0)</f>
        <v>2210201</v>
      </c>
      <c r="T405" s="397">
        <v>2050999</v>
      </c>
      <c r="U405" s="397">
        <v>0</v>
      </c>
      <c r="V405" s="397">
        <f t="shared" si="118"/>
        <v>2050999</v>
      </c>
      <c r="W405" s="407">
        <f t="shared" si="123"/>
        <v>0</v>
      </c>
      <c r="Y405" s="397">
        <f t="shared" si="119"/>
        <v>20</v>
      </c>
    </row>
    <row r="406" ht="18.6" customHeight="1" spans="1:25">
      <c r="A406" s="482" t="s">
        <v>1391</v>
      </c>
      <c r="B406" s="480">
        <v>2050905</v>
      </c>
      <c r="C406" s="407">
        <f t="shared" si="120"/>
        <v>60</v>
      </c>
      <c r="D406" s="407">
        <f t="shared" si="121"/>
        <v>369</v>
      </c>
      <c r="E406" s="483">
        <f t="shared" si="122"/>
        <v>5.15</v>
      </c>
      <c r="F406" s="473">
        <f t="shared" si="124"/>
        <v>7</v>
      </c>
      <c r="G406" s="471">
        <v>2050203</v>
      </c>
      <c r="H406" s="397" t="s">
        <v>1338</v>
      </c>
      <c r="I406" s="397">
        <v>11565</v>
      </c>
      <c r="K406" s="490">
        <f t="shared" si="125"/>
        <v>369</v>
      </c>
      <c r="L406" s="407">
        <f t="shared" si="126"/>
        <v>0</v>
      </c>
      <c r="M406" s="411">
        <f t="shared" si="117"/>
        <v>0</v>
      </c>
      <c r="N406" s="217">
        <v>2010302</v>
      </c>
      <c r="O406" s="397">
        <v>100</v>
      </c>
      <c r="P406" s="397">
        <f t="shared" si="127"/>
        <v>2010302</v>
      </c>
      <c r="Q406" s="397">
        <v>2080502</v>
      </c>
      <c r="R406" s="469">
        <v>110</v>
      </c>
      <c r="S406" s="397">
        <f>VLOOKUP(Q406,B$4:B$1306,1,0)</f>
        <v>2080502</v>
      </c>
      <c r="T406" s="469">
        <v>20599</v>
      </c>
      <c r="U406" s="397">
        <v>6</v>
      </c>
      <c r="V406" s="397">
        <f t="shared" si="118"/>
        <v>20599</v>
      </c>
      <c r="W406" s="407">
        <f t="shared" si="123"/>
        <v>6</v>
      </c>
      <c r="Y406" s="397">
        <f t="shared" si="119"/>
        <v>100</v>
      </c>
    </row>
    <row r="407" ht="18.6" customHeight="1" spans="1:25">
      <c r="A407" s="482" t="s">
        <v>1394</v>
      </c>
      <c r="B407" s="480">
        <v>2050999</v>
      </c>
      <c r="C407" s="407">
        <f t="shared" si="120"/>
        <v>1408</v>
      </c>
      <c r="D407" s="407">
        <f t="shared" si="121"/>
        <v>1182</v>
      </c>
      <c r="E407" s="483">
        <f t="shared" si="122"/>
        <v>-0.160511363636364</v>
      </c>
      <c r="F407" s="473">
        <f t="shared" si="124"/>
        <v>7</v>
      </c>
      <c r="G407" s="471">
        <v>2050204</v>
      </c>
      <c r="H407" s="397" t="s">
        <v>1340</v>
      </c>
      <c r="I407" s="397">
        <v>3864</v>
      </c>
      <c r="J407" s="488"/>
      <c r="K407" s="490">
        <f t="shared" si="125"/>
        <v>1182</v>
      </c>
      <c r="L407" s="407">
        <f t="shared" si="126"/>
        <v>0</v>
      </c>
      <c r="M407" s="411">
        <f t="shared" si="117"/>
        <v>0</v>
      </c>
      <c r="N407" s="217">
        <v>2040302</v>
      </c>
      <c r="O407" s="397">
        <v>10</v>
      </c>
      <c r="P407" s="397">
        <f t="shared" si="127"/>
        <v>2040302</v>
      </c>
      <c r="Q407" s="397">
        <v>2080505</v>
      </c>
      <c r="R407" s="397">
        <v>66</v>
      </c>
      <c r="S407" s="397">
        <f>VLOOKUP(Q407,B$4:B$1306,1,0)</f>
        <v>2080505</v>
      </c>
      <c r="T407" s="397">
        <v>206</v>
      </c>
      <c r="U407" s="397">
        <v>220</v>
      </c>
      <c r="V407" s="397">
        <f t="shared" si="118"/>
        <v>206</v>
      </c>
      <c r="W407" s="407">
        <f t="shared" si="123"/>
        <v>0</v>
      </c>
      <c r="Y407" s="397">
        <f t="shared" si="119"/>
        <v>10</v>
      </c>
    </row>
    <row r="408" s="469" customFormat="1" ht="18.6" customHeight="1" spans="1:25">
      <c r="A408" s="482" t="s">
        <v>1397</v>
      </c>
      <c r="B408" s="480">
        <v>20599</v>
      </c>
      <c r="C408" s="407">
        <f t="shared" si="120"/>
        <v>5</v>
      </c>
      <c r="D408" s="407">
        <f t="shared" si="121"/>
        <v>2390</v>
      </c>
      <c r="E408" s="483">
        <f t="shared" si="122"/>
        <v>477</v>
      </c>
      <c r="F408" s="473">
        <f t="shared" si="124"/>
        <v>5</v>
      </c>
      <c r="G408" s="492">
        <v>2050205</v>
      </c>
      <c r="H408" s="469" t="s">
        <v>1343</v>
      </c>
      <c r="I408" s="469">
        <v>59</v>
      </c>
      <c r="J408" s="472"/>
      <c r="K408" s="486">
        <f>SUMIFS(K:K,$B:$B,"&gt;"&amp;$B408*100,$B:$B,"&lt;"&amp;$B408*100+100)</f>
        <v>2384</v>
      </c>
      <c r="L408" s="411">
        <f>SUMIFS(L:L,$B:$B,"&gt;"&amp;$B408*100,$B:$B,"&lt;"&amp;$B408*100+100)</f>
        <v>0</v>
      </c>
      <c r="M408" s="411">
        <f t="shared" si="117"/>
        <v>6</v>
      </c>
      <c r="N408" s="489">
        <v>2210203</v>
      </c>
      <c r="O408" s="489">
        <v>200</v>
      </c>
      <c r="P408" s="397">
        <f t="shared" si="127"/>
        <v>2210203</v>
      </c>
      <c r="Q408" s="397">
        <v>2080506</v>
      </c>
      <c r="R408" s="397">
        <v>33</v>
      </c>
      <c r="S408" s="397">
        <f>VLOOKUP(Q408,B$4:B$1306,1,0)</f>
        <v>2080506</v>
      </c>
      <c r="T408" s="397">
        <v>20601</v>
      </c>
      <c r="U408" s="397">
        <v>0</v>
      </c>
      <c r="V408" s="397">
        <f t="shared" si="118"/>
        <v>20601</v>
      </c>
      <c r="W408" s="407">
        <f t="shared" si="123"/>
        <v>0</v>
      </c>
      <c r="Y408" s="397">
        <f t="shared" si="119"/>
        <v>200</v>
      </c>
    </row>
    <row r="409" ht="18.6" customHeight="1" spans="1:25">
      <c r="A409" s="482" t="s">
        <v>4326</v>
      </c>
      <c r="B409" s="480">
        <v>2059999</v>
      </c>
      <c r="C409" s="407">
        <f t="shared" si="120"/>
        <v>5</v>
      </c>
      <c r="D409" s="407">
        <f t="shared" si="121"/>
        <v>2384</v>
      </c>
      <c r="E409" s="483">
        <f t="shared" si="122"/>
        <v>475.8</v>
      </c>
      <c r="F409" s="473">
        <f t="shared" si="124"/>
        <v>7</v>
      </c>
      <c r="G409" s="471">
        <v>2050206</v>
      </c>
      <c r="H409" s="397" t="s">
        <v>1346</v>
      </c>
      <c r="J409" s="488"/>
      <c r="K409" s="490">
        <f>SUMIF(N:N,$B409,O:O)</f>
        <v>2384</v>
      </c>
      <c r="L409" s="407">
        <f>SUMIF(Q:Q,$B409,R:R)</f>
        <v>0</v>
      </c>
      <c r="M409" s="411">
        <f t="shared" si="117"/>
        <v>0</v>
      </c>
      <c r="N409" s="217">
        <v>2010302</v>
      </c>
      <c r="O409" s="397">
        <v>500</v>
      </c>
      <c r="P409" s="397">
        <f t="shared" si="127"/>
        <v>2010302</v>
      </c>
      <c r="Q409" s="397">
        <v>2100401</v>
      </c>
      <c r="R409" s="397">
        <v>656</v>
      </c>
      <c r="S409" s="397">
        <f>VLOOKUP(Q409,B$4:B$1306,1,0)</f>
        <v>2100401</v>
      </c>
      <c r="T409" s="397">
        <v>2060101</v>
      </c>
      <c r="U409" s="397">
        <v>0</v>
      </c>
      <c r="V409" s="397">
        <f t="shared" si="118"/>
        <v>2060101</v>
      </c>
      <c r="W409" s="407">
        <f t="shared" si="123"/>
        <v>0</v>
      </c>
      <c r="Y409" s="397">
        <f t="shared" si="119"/>
        <v>500</v>
      </c>
    </row>
    <row r="410" ht="18.6" customHeight="1" spans="1:25">
      <c r="A410" s="479" t="s">
        <v>1402</v>
      </c>
      <c r="B410" s="480">
        <v>206</v>
      </c>
      <c r="C410" s="411">
        <f t="shared" si="120"/>
        <v>354</v>
      </c>
      <c r="D410" s="411">
        <f t="shared" si="121"/>
        <v>588</v>
      </c>
      <c r="E410" s="481">
        <f t="shared" si="122"/>
        <v>0.661016949152542</v>
      </c>
      <c r="F410" s="473">
        <f t="shared" si="124"/>
        <v>3</v>
      </c>
      <c r="G410" s="471">
        <v>2050207</v>
      </c>
      <c r="H410" s="397" t="s">
        <v>1348</v>
      </c>
      <c r="J410" s="488"/>
      <c r="K410" s="486">
        <f>SUMIFS(K:K,$B:$B,"&gt;"&amp;$B410*100,$B:$B,"&lt;"&amp;$B410*100+100)</f>
        <v>230</v>
      </c>
      <c r="L410" s="411">
        <f>SUMIFS(L:L,$B:$B,"&gt;"&amp;$B410*100,$B:$B,"&lt;"&amp;$B410*100+100)</f>
        <v>138</v>
      </c>
      <c r="M410" s="411">
        <f t="shared" si="117"/>
        <v>220</v>
      </c>
      <c r="N410" s="217">
        <v>2100410</v>
      </c>
      <c r="O410" s="397">
        <v>50</v>
      </c>
      <c r="P410" s="397">
        <f t="shared" si="127"/>
        <v>2100410</v>
      </c>
      <c r="Q410" s="397">
        <v>2101101</v>
      </c>
      <c r="R410" s="397">
        <v>0</v>
      </c>
      <c r="S410" s="397">
        <f>VLOOKUP(Q410,B$4:B$1306,1,0)</f>
        <v>2101101</v>
      </c>
      <c r="T410" s="397">
        <v>2060102</v>
      </c>
      <c r="U410" s="397">
        <v>0</v>
      </c>
      <c r="V410" s="397">
        <f t="shared" si="118"/>
        <v>2060102</v>
      </c>
      <c r="W410" s="407">
        <f t="shared" si="123"/>
        <v>0</v>
      </c>
      <c r="Y410" s="397">
        <f t="shared" si="119"/>
        <v>50</v>
      </c>
    </row>
    <row r="411" s="469" customFormat="1" ht="18.6" customHeight="1" spans="1:25">
      <c r="A411" s="482" t="s">
        <v>1405</v>
      </c>
      <c r="B411" s="480">
        <v>20601</v>
      </c>
      <c r="C411" s="407">
        <f t="shared" si="120"/>
        <v>102</v>
      </c>
      <c r="D411" s="407">
        <f t="shared" si="121"/>
        <v>318</v>
      </c>
      <c r="E411" s="483">
        <f t="shared" si="122"/>
        <v>2.11764705882353</v>
      </c>
      <c r="F411" s="473">
        <f t="shared" si="124"/>
        <v>5</v>
      </c>
      <c r="G411" s="492">
        <v>2050299</v>
      </c>
      <c r="H411" s="469" t="s">
        <v>1350</v>
      </c>
      <c r="I411" s="469">
        <v>4526</v>
      </c>
      <c r="J411" s="472"/>
      <c r="K411" s="486">
        <f>SUMIFS(K:K,$B:$B,"&gt;"&amp;$B411*100,$B:$B,"&lt;"&amp;$B411*100+100)</f>
        <v>180</v>
      </c>
      <c r="L411" s="411">
        <f>SUMIFS(L:L,$B:$B,"&gt;"&amp;$B411*100,$B:$B,"&lt;"&amp;$B411*100+100)</f>
        <v>138</v>
      </c>
      <c r="M411" s="411">
        <f t="shared" si="117"/>
        <v>0</v>
      </c>
      <c r="N411" s="217">
        <v>2089901</v>
      </c>
      <c r="O411" s="469">
        <v>140</v>
      </c>
      <c r="P411" s="397">
        <f t="shared" si="127"/>
        <v>2089901</v>
      </c>
      <c r="Q411" s="397">
        <v>2101102</v>
      </c>
      <c r="R411" s="397">
        <v>44</v>
      </c>
      <c r="S411" s="397">
        <f>VLOOKUP(Q411,B$4:B$1306,1,0)</f>
        <v>2101102</v>
      </c>
      <c r="T411" s="397">
        <v>2060103</v>
      </c>
      <c r="U411" s="397">
        <v>0</v>
      </c>
      <c r="V411" s="397">
        <f t="shared" si="118"/>
        <v>2060103</v>
      </c>
      <c r="W411" s="407">
        <f t="shared" si="123"/>
        <v>0</v>
      </c>
      <c r="Y411" s="397">
        <f t="shared" si="119"/>
        <v>140</v>
      </c>
    </row>
    <row r="412" ht="18.6" customHeight="1" spans="1:25">
      <c r="A412" s="482" t="s">
        <v>587</v>
      </c>
      <c r="B412" s="480">
        <v>2060101</v>
      </c>
      <c r="C412" s="407">
        <f t="shared" si="120"/>
        <v>102</v>
      </c>
      <c r="D412" s="407">
        <f t="shared" si="121"/>
        <v>138</v>
      </c>
      <c r="E412" s="483">
        <f t="shared" si="122"/>
        <v>0.352941176470588</v>
      </c>
      <c r="F412" s="473">
        <f t="shared" si="124"/>
        <v>7</v>
      </c>
      <c r="G412" s="471">
        <v>20503</v>
      </c>
      <c r="H412" s="397" t="s">
        <v>1353</v>
      </c>
      <c r="I412" s="397">
        <v>1369</v>
      </c>
      <c r="K412" s="490">
        <f>SUMIF(N:N,$B412,O:O)</f>
        <v>0</v>
      </c>
      <c r="L412" s="407">
        <f>SUMIF(Q:Q,$B412,R:R)</f>
        <v>138</v>
      </c>
      <c r="M412" s="411">
        <f t="shared" si="117"/>
        <v>0</v>
      </c>
      <c r="N412" s="217">
        <v>2130701</v>
      </c>
      <c r="O412" s="397">
        <v>437</v>
      </c>
      <c r="P412" s="397">
        <f t="shared" si="127"/>
        <v>2130701</v>
      </c>
      <c r="Q412" s="397">
        <v>2101103</v>
      </c>
      <c r="R412" s="397">
        <v>32</v>
      </c>
      <c r="S412" s="397">
        <f>VLOOKUP(Q412,B$4:B$1306,1,0)</f>
        <v>2101103</v>
      </c>
      <c r="T412" s="397">
        <v>2060199</v>
      </c>
      <c r="U412" s="397">
        <v>0</v>
      </c>
      <c r="V412" s="397">
        <f t="shared" si="118"/>
        <v>2060199</v>
      </c>
      <c r="W412" s="407">
        <f t="shared" si="123"/>
        <v>0</v>
      </c>
      <c r="Y412" s="397">
        <f t="shared" si="119"/>
        <v>437</v>
      </c>
    </row>
    <row r="413" ht="18.6" customHeight="1" spans="1:25">
      <c r="A413" s="482" t="s">
        <v>590</v>
      </c>
      <c r="B413" s="480">
        <v>2060102</v>
      </c>
      <c r="C413" s="407">
        <f t="shared" si="120"/>
        <v>0</v>
      </c>
      <c r="D413" s="407">
        <f t="shared" si="121"/>
        <v>180</v>
      </c>
      <c r="E413" s="483" t="str">
        <f t="shared" si="122"/>
        <v/>
      </c>
      <c r="F413" s="473">
        <f t="shared" si="124"/>
        <v>7</v>
      </c>
      <c r="G413" s="471">
        <v>2050301</v>
      </c>
      <c r="H413" s="397" t="s">
        <v>1356</v>
      </c>
      <c r="K413" s="490">
        <f>SUMIF(N:N,$B413,O:O)</f>
        <v>180</v>
      </c>
      <c r="L413" s="407">
        <f>SUMIF(Q:Q,$B413,R:R)</f>
        <v>0</v>
      </c>
      <c r="M413" s="411">
        <f t="shared" si="117"/>
        <v>0</v>
      </c>
      <c r="N413" s="217">
        <v>22999</v>
      </c>
      <c r="O413" s="397">
        <v>600</v>
      </c>
      <c r="P413" s="397">
        <f t="shared" si="127"/>
        <v>22999</v>
      </c>
      <c r="Q413" s="397">
        <v>2210201</v>
      </c>
      <c r="R413" s="397">
        <v>50</v>
      </c>
      <c r="S413" s="397">
        <f>VLOOKUP(Q413,B$4:B$1306,1,0)</f>
        <v>2210201</v>
      </c>
      <c r="T413" s="397">
        <v>20602</v>
      </c>
      <c r="U413" s="397">
        <v>0</v>
      </c>
      <c r="V413" s="397">
        <f t="shared" si="118"/>
        <v>20602</v>
      </c>
      <c r="W413" s="407">
        <f t="shared" si="123"/>
        <v>0</v>
      </c>
      <c r="Y413" s="397">
        <f t="shared" si="119"/>
        <v>600</v>
      </c>
    </row>
    <row r="414" ht="18.6" customHeight="1" spans="1:25">
      <c r="A414" s="482" t="s">
        <v>593</v>
      </c>
      <c r="B414" s="480">
        <v>2060103</v>
      </c>
      <c r="C414" s="407">
        <f t="shared" si="120"/>
        <v>0</v>
      </c>
      <c r="D414" s="407">
        <f t="shared" si="121"/>
        <v>0</v>
      </c>
      <c r="E414" s="483" t="str">
        <f t="shared" si="122"/>
        <v/>
      </c>
      <c r="F414" s="473">
        <f t="shared" si="124"/>
        <v>7</v>
      </c>
      <c r="G414" s="471">
        <v>2050302</v>
      </c>
      <c r="H414" s="397" t="s">
        <v>1359</v>
      </c>
      <c r="I414" s="397">
        <v>100</v>
      </c>
      <c r="K414" s="490">
        <f>SUMIF(N:N,$B414,O:O)</f>
        <v>0</v>
      </c>
      <c r="L414" s="407">
        <f>SUMIF(Q:Q,$B414,R:R)</f>
        <v>0</v>
      </c>
      <c r="M414" s="411">
        <f t="shared" si="117"/>
        <v>0</v>
      </c>
      <c r="O414" s="397">
        <v>0</v>
      </c>
      <c r="Q414" s="397">
        <v>2080502</v>
      </c>
      <c r="R414" s="397">
        <v>11</v>
      </c>
      <c r="S414" s="397">
        <f>VLOOKUP(Q414,B$4:B$1306,1,0)</f>
        <v>2080502</v>
      </c>
      <c r="T414" s="397">
        <v>2060201</v>
      </c>
      <c r="U414" s="397">
        <v>0</v>
      </c>
      <c r="V414" s="397">
        <f t="shared" si="118"/>
        <v>2060201</v>
      </c>
      <c r="W414" s="407">
        <f t="shared" si="123"/>
        <v>0</v>
      </c>
      <c r="Y414" s="397">
        <f t="shared" si="119"/>
        <v>0</v>
      </c>
    </row>
    <row r="415" ht="18.6" customHeight="1" spans="1:25">
      <c r="A415" s="482" t="s">
        <v>1411</v>
      </c>
      <c r="B415" s="480">
        <v>2060199</v>
      </c>
      <c r="C415" s="407">
        <f t="shared" si="120"/>
        <v>0</v>
      </c>
      <c r="D415" s="407">
        <f t="shared" si="121"/>
        <v>0</v>
      </c>
      <c r="E415" s="483" t="str">
        <f t="shared" si="122"/>
        <v/>
      </c>
      <c r="F415" s="473">
        <f t="shared" si="124"/>
        <v>7</v>
      </c>
      <c r="G415" s="471">
        <v>2050303</v>
      </c>
      <c r="H415" s="397" t="s">
        <v>1361</v>
      </c>
      <c r="J415" s="488"/>
      <c r="K415" s="490">
        <f>SUMIF(N:N,$B415,O:O)</f>
        <v>0</v>
      </c>
      <c r="L415" s="407">
        <f>SUMIF(Q:Q,$B415,R:R)</f>
        <v>0</v>
      </c>
      <c r="M415" s="411">
        <f t="shared" si="117"/>
        <v>0</v>
      </c>
      <c r="O415" s="397">
        <v>0</v>
      </c>
      <c r="Q415" s="397">
        <v>2080505</v>
      </c>
      <c r="R415" s="397">
        <v>41</v>
      </c>
      <c r="S415" s="397">
        <f>VLOOKUP(Q415,B$4:B$1306,1,0)</f>
        <v>2080505</v>
      </c>
      <c r="T415" s="397">
        <v>2060203</v>
      </c>
      <c r="U415" s="397">
        <v>0</v>
      </c>
      <c r="V415" s="397">
        <f t="shared" si="118"/>
        <v>2060203</v>
      </c>
      <c r="W415" s="407">
        <f t="shared" si="123"/>
        <v>0</v>
      </c>
      <c r="Y415" s="397">
        <f t="shared" si="119"/>
        <v>0</v>
      </c>
    </row>
    <row r="416" ht="18.6" customHeight="1" spans="1:25">
      <c r="A416" s="482" t="s">
        <v>1414</v>
      </c>
      <c r="B416" s="480">
        <v>20602</v>
      </c>
      <c r="C416" s="407">
        <f t="shared" si="120"/>
        <v>0</v>
      </c>
      <c r="D416" s="407">
        <f t="shared" si="121"/>
        <v>0</v>
      </c>
      <c r="E416" s="483" t="str">
        <f t="shared" si="122"/>
        <v/>
      </c>
      <c r="F416" s="473">
        <f t="shared" si="124"/>
        <v>5</v>
      </c>
      <c r="G416" s="471">
        <v>2050304</v>
      </c>
      <c r="H416" s="397" t="s">
        <v>1364</v>
      </c>
      <c r="I416" s="397">
        <v>1269</v>
      </c>
      <c r="K416" s="486">
        <f>SUMIFS(K:K,$B:$B,"&gt;"&amp;$B416*100,$B:$B,"&lt;"&amp;$B416*100+100)</f>
        <v>0</v>
      </c>
      <c r="L416" s="411">
        <f>SUMIFS(L:L,$B:$B,"&gt;"&amp;$B416*100,$B:$B,"&lt;"&amp;$B416*100+100)</f>
        <v>0</v>
      </c>
      <c r="M416" s="411">
        <f t="shared" si="117"/>
        <v>0</v>
      </c>
      <c r="N416" s="217">
        <v>22999</v>
      </c>
      <c r="O416" s="397">
        <v>5500</v>
      </c>
      <c r="P416" s="397">
        <f t="shared" si="127"/>
        <v>22999</v>
      </c>
      <c r="Q416" s="397">
        <v>2080506</v>
      </c>
      <c r="R416" s="397">
        <v>21</v>
      </c>
      <c r="S416" s="397">
        <f>VLOOKUP(Q416,B$4:B$1306,1,0)</f>
        <v>2080506</v>
      </c>
      <c r="T416" s="397">
        <v>2060204</v>
      </c>
      <c r="U416" s="397">
        <v>0</v>
      </c>
      <c r="V416" s="397">
        <f t="shared" si="118"/>
        <v>2060204</v>
      </c>
      <c r="W416" s="407">
        <f t="shared" si="123"/>
        <v>0</v>
      </c>
      <c r="Y416" s="397">
        <f t="shared" si="119"/>
        <v>5500</v>
      </c>
    </row>
    <row r="417" ht="18.6" customHeight="1" spans="1:25">
      <c r="A417" s="482" t="s">
        <v>1417</v>
      </c>
      <c r="B417" s="480">
        <v>2060201</v>
      </c>
      <c r="C417" s="407">
        <f t="shared" si="120"/>
        <v>0</v>
      </c>
      <c r="D417" s="407">
        <f t="shared" si="121"/>
        <v>0</v>
      </c>
      <c r="E417" s="483" t="str">
        <f t="shared" si="122"/>
        <v/>
      </c>
      <c r="F417" s="473">
        <f t="shared" si="124"/>
        <v>7</v>
      </c>
      <c r="G417" s="471">
        <v>2050305</v>
      </c>
      <c r="H417" s="397" t="s">
        <v>1367</v>
      </c>
      <c r="K417" s="490">
        <f t="shared" ref="K417:K423" si="128">SUMIF(N:N,$B417,O:O)</f>
        <v>0</v>
      </c>
      <c r="L417" s="407">
        <f t="shared" ref="L417:L423" si="129">SUMIF(Q:Q,$B417,R:R)</f>
        <v>0</v>
      </c>
      <c r="M417" s="411">
        <f t="shared" si="117"/>
        <v>0</v>
      </c>
      <c r="O417" s="397">
        <v>0</v>
      </c>
      <c r="Q417" s="397">
        <v>2100302</v>
      </c>
      <c r="R417" s="397">
        <v>448</v>
      </c>
      <c r="S417" s="397">
        <f>VLOOKUP(Q417,B$4:B$1306,1,0)</f>
        <v>2100302</v>
      </c>
      <c r="T417" s="397">
        <v>2060205</v>
      </c>
      <c r="U417" s="397">
        <v>0</v>
      </c>
      <c r="V417" s="397">
        <f t="shared" si="118"/>
        <v>2060205</v>
      </c>
      <c r="W417" s="407">
        <f t="shared" si="123"/>
        <v>0</v>
      </c>
      <c r="Y417" s="397">
        <f t="shared" si="119"/>
        <v>0</v>
      </c>
    </row>
    <row r="418" ht="18.6" customHeight="1" spans="1:25">
      <c r="A418" s="482" t="s">
        <v>1423</v>
      </c>
      <c r="B418" s="480">
        <v>2060203</v>
      </c>
      <c r="C418" s="407">
        <f t="shared" si="120"/>
        <v>0</v>
      </c>
      <c r="D418" s="407">
        <f t="shared" si="121"/>
        <v>0</v>
      </c>
      <c r="E418" s="483" t="str">
        <f t="shared" si="122"/>
        <v/>
      </c>
      <c r="F418" s="473">
        <f t="shared" si="124"/>
        <v>7</v>
      </c>
      <c r="G418" s="471">
        <v>2050399</v>
      </c>
      <c r="H418" s="397" t="s">
        <v>1370</v>
      </c>
      <c r="K418" s="490">
        <f t="shared" si="128"/>
        <v>0</v>
      </c>
      <c r="L418" s="407">
        <f t="shared" si="129"/>
        <v>0</v>
      </c>
      <c r="M418" s="411">
        <f t="shared" si="117"/>
        <v>0</v>
      </c>
      <c r="O418" s="397">
        <v>0</v>
      </c>
      <c r="Q418" s="397">
        <v>2101101</v>
      </c>
      <c r="R418" s="397">
        <v>0</v>
      </c>
      <c r="S418" s="397">
        <f>VLOOKUP(Q418,B$4:B$1306,1,0)</f>
        <v>2101101</v>
      </c>
      <c r="T418" s="397">
        <v>2060206</v>
      </c>
      <c r="U418" s="397">
        <v>0</v>
      </c>
      <c r="V418" s="397">
        <f t="shared" si="118"/>
        <v>2060206</v>
      </c>
      <c r="W418" s="407">
        <f t="shared" si="123"/>
        <v>0</v>
      </c>
      <c r="Y418" s="397">
        <f t="shared" si="119"/>
        <v>0</v>
      </c>
    </row>
    <row r="419" ht="18.6" customHeight="1" spans="1:25">
      <c r="A419" s="482" t="s">
        <v>1426</v>
      </c>
      <c r="B419" s="480">
        <v>2060204</v>
      </c>
      <c r="C419" s="407">
        <f t="shared" si="120"/>
        <v>0</v>
      </c>
      <c r="D419" s="407">
        <f t="shared" si="121"/>
        <v>0</v>
      </c>
      <c r="E419" s="483" t="str">
        <f t="shared" si="122"/>
        <v/>
      </c>
      <c r="F419" s="473">
        <f t="shared" si="124"/>
        <v>7</v>
      </c>
      <c r="G419" s="471">
        <v>20504</v>
      </c>
      <c r="H419" s="397" t="s">
        <v>1372</v>
      </c>
      <c r="K419" s="490">
        <f t="shared" si="128"/>
        <v>0</v>
      </c>
      <c r="L419" s="407">
        <f t="shared" si="129"/>
        <v>0</v>
      </c>
      <c r="M419" s="411">
        <f t="shared" si="117"/>
        <v>0</v>
      </c>
      <c r="O419" s="397">
        <v>0</v>
      </c>
      <c r="Q419" s="397">
        <v>2101102</v>
      </c>
      <c r="R419" s="397">
        <v>27</v>
      </c>
      <c r="S419" s="397">
        <f>VLOOKUP(Q419,B$4:B$1306,1,0)</f>
        <v>2101102</v>
      </c>
      <c r="T419" s="397">
        <v>2060207</v>
      </c>
      <c r="U419" s="397">
        <v>0</v>
      </c>
      <c r="V419" s="397">
        <f t="shared" si="118"/>
        <v>2060207</v>
      </c>
      <c r="W419" s="407">
        <f t="shared" si="123"/>
        <v>0</v>
      </c>
      <c r="Y419" s="397">
        <f t="shared" si="119"/>
        <v>0</v>
      </c>
    </row>
    <row r="420" ht="18.6" customHeight="1" spans="1:25">
      <c r="A420" s="482" t="s">
        <v>1429</v>
      </c>
      <c r="B420" s="480">
        <v>2060205</v>
      </c>
      <c r="C420" s="407">
        <f t="shared" si="120"/>
        <v>0</v>
      </c>
      <c r="D420" s="407">
        <f t="shared" si="121"/>
        <v>0</v>
      </c>
      <c r="E420" s="483" t="str">
        <f t="shared" si="122"/>
        <v/>
      </c>
      <c r="F420" s="473">
        <f t="shared" si="124"/>
        <v>7</v>
      </c>
      <c r="G420" s="471">
        <v>2050401</v>
      </c>
      <c r="H420" s="397" t="s">
        <v>1375</v>
      </c>
      <c r="K420" s="490">
        <f t="shared" si="128"/>
        <v>0</v>
      </c>
      <c r="L420" s="407">
        <f t="shared" si="129"/>
        <v>0</v>
      </c>
      <c r="M420" s="411">
        <f t="shared" si="117"/>
        <v>0</v>
      </c>
      <c r="O420" s="397">
        <v>0</v>
      </c>
      <c r="Q420" s="397">
        <v>2101103</v>
      </c>
      <c r="R420" s="397">
        <v>14</v>
      </c>
      <c r="S420" s="397">
        <f>VLOOKUP(Q420,B$4:B$1306,1,0)</f>
        <v>2101103</v>
      </c>
      <c r="T420" s="397">
        <v>2060299</v>
      </c>
      <c r="U420" s="397">
        <v>0</v>
      </c>
      <c r="V420" s="397">
        <f t="shared" si="118"/>
        <v>2060299</v>
      </c>
      <c r="W420" s="407">
        <f t="shared" si="123"/>
        <v>0</v>
      </c>
      <c r="Y420" s="397">
        <f t="shared" si="119"/>
        <v>0</v>
      </c>
    </row>
    <row r="421" ht="18.6" customHeight="1" spans="1:25">
      <c r="A421" s="482" t="s">
        <v>1432</v>
      </c>
      <c r="B421" s="480">
        <v>2060206</v>
      </c>
      <c r="C421" s="407">
        <f t="shared" si="120"/>
        <v>0</v>
      </c>
      <c r="D421" s="407">
        <f t="shared" si="121"/>
        <v>0</v>
      </c>
      <c r="E421" s="483" t="str">
        <f t="shared" si="122"/>
        <v/>
      </c>
      <c r="F421" s="473">
        <f t="shared" si="124"/>
        <v>7</v>
      </c>
      <c r="G421" s="471">
        <v>2050402</v>
      </c>
      <c r="H421" s="397" t="s">
        <v>1378</v>
      </c>
      <c r="K421" s="490">
        <f t="shared" si="128"/>
        <v>0</v>
      </c>
      <c r="L421" s="407">
        <f t="shared" si="129"/>
        <v>0</v>
      </c>
      <c r="M421" s="411">
        <f t="shared" si="117"/>
        <v>0</v>
      </c>
      <c r="O421" s="397">
        <v>0</v>
      </c>
      <c r="Q421" s="397">
        <v>2210201</v>
      </c>
      <c r="R421" s="397">
        <v>31</v>
      </c>
      <c r="S421" s="397">
        <f>VLOOKUP(Q421,B$4:B$1306,1,0)</f>
        <v>2210201</v>
      </c>
      <c r="T421" s="397">
        <v>20603</v>
      </c>
      <c r="U421" s="397">
        <v>0</v>
      </c>
      <c r="V421" s="397">
        <f t="shared" si="118"/>
        <v>20603</v>
      </c>
      <c r="W421" s="407">
        <f t="shared" si="123"/>
        <v>0</v>
      </c>
      <c r="Y421" s="397">
        <f t="shared" si="119"/>
        <v>0</v>
      </c>
    </row>
    <row r="422" ht="18.6" customHeight="1" spans="1:25">
      <c r="A422" s="482" t="s">
        <v>1435</v>
      </c>
      <c r="B422" s="480">
        <v>2060207</v>
      </c>
      <c r="C422" s="407">
        <f t="shared" si="120"/>
        <v>0</v>
      </c>
      <c r="D422" s="407">
        <f t="shared" si="121"/>
        <v>0</v>
      </c>
      <c r="E422" s="483" t="str">
        <f t="shared" si="122"/>
        <v/>
      </c>
      <c r="F422" s="473">
        <f t="shared" si="124"/>
        <v>7</v>
      </c>
      <c r="G422" s="471">
        <v>2050403</v>
      </c>
      <c r="H422" s="397" t="s">
        <v>1381</v>
      </c>
      <c r="K422" s="490">
        <f t="shared" si="128"/>
        <v>0</v>
      </c>
      <c r="L422" s="407">
        <f t="shared" si="129"/>
        <v>0</v>
      </c>
      <c r="M422" s="411">
        <f t="shared" si="117"/>
        <v>0</v>
      </c>
      <c r="O422" s="397">
        <v>0</v>
      </c>
      <c r="Q422" s="397">
        <v>2080502</v>
      </c>
      <c r="R422" s="397">
        <v>56</v>
      </c>
      <c r="S422" s="397">
        <f>VLOOKUP(Q422,B$4:B$1306,1,0)</f>
        <v>2080502</v>
      </c>
      <c r="T422" s="397">
        <v>2060301</v>
      </c>
      <c r="U422" s="397">
        <v>0</v>
      </c>
      <c r="V422" s="397">
        <f t="shared" si="118"/>
        <v>2060301</v>
      </c>
      <c r="W422" s="407">
        <f t="shared" si="123"/>
        <v>0</v>
      </c>
      <c r="Y422" s="397">
        <f t="shared" si="119"/>
        <v>0</v>
      </c>
    </row>
    <row r="423" ht="18.6" customHeight="1" spans="1:25">
      <c r="A423" s="482" t="s">
        <v>1438</v>
      </c>
      <c r="B423" s="480">
        <v>2060299</v>
      </c>
      <c r="C423" s="407">
        <f t="shared" si="120"/>
        <v>0</v>
      </c>
      <c r="D423" s="407">
        <f t="shared" si="121"/>
        <v>0</v>
      </c>
      <c r="E423" s="483" t="str">
        <f t="shared" si="122"/>
        <v/>
      </c>
      <c r="F423" s="473">
        <f t="shared" si="124"/>
        <v>7</v>
      </c>
      <c r="G423" s="471">
        <v>2050404</v>
      </c>
      <c r="H423" s="397" t="s">
        <v>1384</v>
      </c>
      <c r="J423" s="488"/>
      <c r="K423" s="490">
        <f t="shared" si="128"/>
        <v>0</v>
      </c>
      <c r="L423" s="407">
        <f t="shared" si="129"/>
        <v>0</v>
      </c>
      <c r="M423" s="411">
        <f t="shared" si="117"/>
        <v>0</v>
      </c>
      <c r="O423" s="397">
        <v>0</v>
      </c>
      <c r="Q423" s="397">
        <v>2080505</v>
      </c>
      <c r="R423" s="397">
        <v>52</v>
      </c>
      <c r="S423" s="397">
        <f>VLOOKUP(Q423,B$4:B$1306,1,0)</f>
        <v>2080505</v>
      </c>
      <c r="T423" s="397">
        <v>2060302</v>
      </c>
      <c r="U423" s="397">
        <v>0</v>
      </c>
      <c r="V423" s="397">
        <f t="shared" si="118"/>
        <v>2060302</v>
      </c>
      <c r="W423" s="407">
        <f t="shared" si="123"/>
        <v>0</v>
      </c>
      <c r="Y423" s="397">
        <f t="shared" si="119"/>
        <v>0</v>
      </c>
    </row>
    <row r="424" ht="18.6" customHeight="1" spans="1:25">
      <c r="A424" s="482" t="s">
        <v>1441</v>
      </c>
      <c r="B424" s="480">
        <v>20603</v>
      </c>
      <c r="C424" s="407">
        <f t="shared" si="120"/>
        <v>0</v>
      </c>
      <c r="D424" s="407">
        <f t="shared" si="121"/>
        <v>0</v>
      </c>
      <c r="E424" s="483" t="str">
        <f t="shared" si="122"/>
        <v/>
      </c>
      <c r="F424" s="473">
        <f t="shared" si="124"/>
        <v>5</v>
      </c>
      <c r="G424" s="471">
        <v>2050499</v>
      </c>
      <c r="H424" s="397" t="s">
        <v>1387</v>
      </c>
      <c r="K424" s="486">
        <f>SUMIFS(K:K,$B:$B,"&gt;"&amp;$B424*100,$B:$B,"&lt;"&amp;$B424*100+100)</f>
        <v>0</v>
      </c>
      <c r="L424" s="411">
        <f>SUMIFS(L:L,$B:$B,"&gt;"&amp;$B424*100,$B:$B,"&lt;"&amp;$B424*100+100)</f>
        <v>0</v>
      </c>
      <c r="M424" s="411">
        <f t="shared" si="117"/>
        <v>0</v>
      </c>
      <c r="O424" s="397">
        <v>0</v>
      </c>
      <c r="Q424" s="397">
        <v>2080506</v>
      </c>
      <c r="R424" s="397">
        <v>26</v>
      </c>
      <c r="S424" s="397">
        <f>VLOOKUP(Q424,B$4:B$1306,1,0)</f>
        <v>2080506</v>
      </c>
      <c r="T424" s="397">
        <v>2060303</v>
      </c>
      <c r="U424" s="397">
        <v>0</v>
      </c>
      <c r="V424" s="397">
        <f t="shared" si="118"/>
        <v>2060303</v>
      </c>
      <c r="W424" s="407">
        <f t="shared" si="123"/>
        <v>0</v>
      </c>
      <c r="Y424" s="397">
        <f t="shared" si="119"/>
        <v>0</v>
      </c>
    </row>
    <row r="425" ht="18.6" customHeight="1" spans="1:25">
      <c r="A425" s="482" t="s">
        <v>1417</v>
      </c>
      <c r="B425" s="480">
        <v>2060301</v>
      </c>
      <c r="C425" s="407">
        <f t="shared" si="120"/>
        <v>0</v>
      </c>
      <c r="D425" s="407">
        <f t="shared" si="121"/>
        <v>0</v>
      </c>
      <c r="E425" s="483" t="str">
        <f t="shared" si="122"/>
        <v/>
      </c>
      <c r="F425" s="473">
        <f t="shared" si="124"/>
        <v>7</v>
      </c>
      <c r="G425" s="471">
        <v>20505</v>
      </c>
      <c r="H425" s="397" t="s">
        <v>1390</v>
      </c>
      <c r="K425" s="490">
        <f>SUMIF(N:N,$B425,O:O)</f>
        <v>0</v>
      </c>
      <c r="L425" s="407">
        <f>SUMIF(Q:Q,$B425,R:R)</f>
        <v>0</v>
      </c>
      <c r="M425" s="411">
        <f t="shared" si="117"/>
        <v>0</v>
      </c>
      <c r="O425" s="397">
        <v>0</v>
      </c>
      <c r="Q425" s="397">
        <v>2100302</v>
      </c>
      <c r="R425" s="397">
        <v>536</v>
      </c>
      <c r="S425" s="397">
        <f>VLOOKUP(Q425,B$4:B$1306,1,0)</f>
        <v>2100302</v>
      </c>
      <c r="T425" s="397">
        <v>2060304</v>
      </c>
      <c r="U425" s="397">
        <v>0</v>
      </c>
      <c r="V425" s="397">
        <f t="shared" si="118"/>
        <v>2060304</v>
      </c>
      <c r="W425" s="407">
        <f t="shared" si="123"/>
        <v>0</v>
      </c>
      <c r="Y425" s="397">
        <f t="shared" si="119"/>
        <v>0</v>
      </c>
    </row>
    <row r="426" ht="18.6" customHeight="1" spans="1:25">
      <c r="A426" s="482" t="s">
        <v>1446</v>
      </c>
      <c r="B426" s="480">
        <v>2060302</v>
      </c>
      <c r="C426" s="407">
        <f t="shared" si="120"/>
        <v>0</v>
      </c>
      <c r="D426" s="407">
        <f t="shared" si="121"/>
        <v>0</v>
      </c>
      <c r="E426" s="483" t="str">
        <f t="shared" si="122"/>
        <v/>
      </c>
      <c r="F426" s="473">
        <f t="shared" si="124"/>
        <v>7</v>
      </c>
      <c r="G426" s="471">
        <v>2050501</v>
      </c>
      <c r="H426" s="397" t="s">
        <v>1393</v>
      </c>
      <c r="K426" s="490">
        <f>SUMIF(N:N,$B426,O:O)</f>
        <v>0</v>
      </c>
      <c r="L426" s="407">
        <f>SUMIF(Q:Q,$B426,R:R)</f>
        <v>0</v>
      </c>
      <c r="M426" s="411">
        <f t="shared" si="117"/>
        <v>0</v>
      </c>
      <c r="O426" s="397">
        <v>0</v>
      </c>
      <c r="Q426" s="397">
        <v>2101101</v>
      </c>
      <c r="R426" s="397">
        <v>0</v>
      </c>
      <c r="S426" s="397">
        <f>VLOOKUP(Q426,B$4:B$1306,1,0)</f>
        <v>2101101</v>
      </c>
      <c r="T426" s="397">
        <v>2060399</v>
      </c>
      <c r="U426" s="397">
        <v>0</v>
      </c>
      <c r="V426" s="397">
        <f t="shared" si="118"/>
        <v>2060399</v>
      </c>
      <c r="W426" s="407">
        <f t="shared" si="123"/>
        <v>0</v>
      </c>
      <c r="Y426" s="397">
        <f t="shared" si="119"/>
        <v>0</v>
      </c>
    </row>
    <row r="427" ht="18.6" customHeight="1" spans="1:25">
      <c r="A427" s="482" t="s">
        <v>1449</v>
      </c>
      <c r="B427" s="480">
        <v>2060303</v>
      </c>
      <c r="C427" s="407">
        <f t="shared" si="120"/>
        <v>0</v>
      </c>
      <c r="D427" s="407">
        <f t="shared" si="121"/>
        <v>0</v>
      </c>
      <c r="E427" s="483" t="str">
        <f t="shared" si="122"/>
        <v/>
      </c>
      <c r="F427" s="473">
        <f t="shared" si="124"/>
        <v>7</v>
      </c>
      <c r="G427" s="471">
        <v>2050502</v>
      </c>
      <c r="H427" s="397" t="s">
        <v>1396</v>
      </c>
      <c r="K427" s="490">
        <f>SUMIF(N:N,$B427,O:O)</f>
        <v>0</v>
      </c>
      <c r="L427" s="407">
        <f>SUMIF(Q:Q,$B427,R:R)</f>
        <v>0</v>
      </c>
      <c r="M427" s="411">
        <f t="shared" si="117"/>
        <v>0</v>
      </c>
      <c r="O427" s="397">
        <v>0</v>
      </c>
      <c r="Q427" s="397">
        <v>2101102</v>
      </c>
      <c r="R427" s="397">
        <v>34</v>
      </c>
      <c r="S427" s="397">
        <f>VLOOKUP(Q427,B$4:B$1306,1,0)</f>
        <v>2101102</v>
      </c>
      <c r="T427" s="397">
        <v>20604</v>
      </c>
      <c r="U427" s="397">
        <v>150</v>
      </c>
      <c r="V427" s="397">
        <f t="shared" si="118"/>
        <v>20604</v>
      </c>
      <c r="W427" s="407">
        <f t="shared" si="123"/>
        <v>0</v>
      </c>
      <c r="Y427" s="397">
        <f t="shared" si="119"/>
        <v>0</v>
      </c>
    </row>
    <row r="428" ht="18.6" customHeight="1" spans="1:25">
      <c r="A428" s="482" t="s">
        <v>1452</v>
      </c>
      <c r="B428" s="480">
        <v>2060304</v>
      </c>
      <c r="C428" s="407">
        <f t="shared" si="120"/>
        <v>0</v>
      </c>
      <c r="D428" s="407">
        <f t="shared" si="121"/>
        <v>0</v>
      </c>
      <c r="E428" s="483" t="str">
        <f t="shared" si="122"/>
        <v/>
      </c>
      <c r="F428" s="473">
        <f t="shared" si="124"/>
        <v>7</v>
      </c>
      <c r="G428" s="471">
        <v>2050599</v>
      </c>
      <c r="H428" s="397" t="s">
        <v>1399</v>
      </c>
      <c r="K428" s="490">
        <f>SUMIF(N:N,$B428,O:O)</f>
        <v>0</v>
      </c>
      <c r="L428" s="407">
        <f>SUMIF(Q:Q,$B428,R:R)</f>
        <v>0</v>
      </c>
      <c r="M428" s="411">
        <f t="shared" si="117"/>
        <v>0</v>
      </c>
      <c r="O428" s="397">
        <v>0</v>
      </c>
      <c r="Q428" s="397">
        <v>2101103</v>
      </c>
      <c r="R428" s="397">
        <v>22</v>
      </c>
      <c r="S428" s="397">
        <f>VLOOKUP(Q428,B$4:B$1306,1,0)</f>
        <v>2101103</v>
      </c>
      <c r="T428" s="397">
        <v>2060401</v>
      </c>
      <c r="U428" s="397">
        <v>0</v>
      </c>
      <c r="V428" s="397">
        <f t="shared" si="118"/>
        <v>2060401</v>
      </c>
      <c r="W428" s="407">
        <f t="shared" si="123"/>
        <v>0</v>
      </c>
      <c r="Y428" s="397">
        <f t="shared" si="119"/>
        <v>0</v>
      </c>
    </row>
    <row r="429" ht="18.6" customHeight="1" spans="1:25">
      <c r="A429" s="482" t="s">
        <v>1455</v>
      </c>
      <c r="B429" s="480">
        <v>2060399</v>
      </c>
      <c r="C429" s="407">
        <f t="shared" si="120"/>
        <v>0</v>
      </c>
      <c r="D429" s="407">
        <f t="shared" si="121"/>
        <v>0</v>
      </c>
      <c r="E429" s="483" t="str">
        <f t="shared" si="122"/>
        <v/>
      </c>
      <c r="F429" s="473">
        <f t="shared" si="124"/>
        <v>7</v>
      </c>
      <c r="G429" s="471">
        <v>20506</v>
      </c>
      <c r="H429" s="397" t="s">
        <v>1401</v>
      </c>
      <c r="J429" s="488"/>
      <c r="K429" s="490">
        <f>SUMIF(N:N,$B429,O:O)</f>
        <v>0</v>
      </c>
      <c r="L429" s="407">
        <f>SUMIF(Q:Q,$B429,R:R)</f>
        <v>0</v>
      </c>
      <c r="M429" s="411">
        <f t="shared" si="117"/>
        <v>0</v>
      </c>
      <c r="O429" s="397">
        <v>0</v>
      </c>
      <c r="Q429" s="397">
        <v>2210201</v>
      </c>
      <c r="R429" s="397">
        <v>39</v>
      </c>
      <c r="S429" s="397">
        <f>VLOOKUP(Q429,B$4:B$1306,1,0)</f>
        <v>2210201</v>
      </c>
      <c r="T429" s="397">
        <v>2060402</v>
      </c>
      <c r="U429" s="397">
        <v>150</v>
      </c>
      <c r="V429" s="397">
        <f t="shared" si="118"/>
        <v>2060402</v>
      </c>
      <c r="W429" s="407">
        <f t="shared" si="123"/>
        <v>0</v>
      </c>
      <c r="Y429" s="397">
        <f t="shared" si="119"/>
        <v>0</v>
      </c>
    </row>
    <row r="430" ht="18.6" customHeight="1" spans="1:25">
      <c r="A430" s="482" t="s">
        <v>1458</v>
      </c>
      <c r="B430" s="480">
        <v>20604</v>
      </c>
      <c r="C430" s="407">
        <f t="shared" si="120"/>
        <v>145</v>
      </c>
      <c r="D430" s="407">
        <f t="shared" si="121"/>
        <v>150</v>
      </c>
      <c r="E430" s="483">
        <f t="shared" si="122"/>
        <v>0.0344827586206897</v>
      </c>
      <c r="F430" s="473">
        <f t="shared" si="124"/>
        <v>5</v>
      </c>
      <c r="G430" s="471">
        <v>2050601</v>
      </c>
      <c r="H430" s="397" t="s">
        <v>1404</v>
      </c>
      <c r="K430" s="486">
        <f>SUMIFS(K:K,$B:$B,"&gt;"&amp;$B430*100,$B:$B,"&lt;"&amp;$B430*100+100)</f>
        <v>0</v>
      </c>
      <c r="L430" s="411">
        <f>SUMIFS(L:L,$B:$B,"&gt;"&amp;$B430*100,$B:$B,"&lt;"&amp;$B430*100+100)</f>
        <v>0</v>
      </c>
      <c r="M430" s="411">
        <f t="shared" si="117"/>
        <v>150</v>
      </c>
      <c r="O430" s="397">
        <v>0</v>
      </c>
      <c r="Q430" s="397">
        <v>2080502</v>
      </c>
      <c r="R430" s="397">
        <v>63</v>
      </c>
      <c r="S430" s="397">
        <f>VLOOKUP(Q430,B$4:B$1306,1,0)</f>
        <v>2080502</v>
      </c>
      <c r="T430" s="397">
        <v>2060404</v>
      </c>
      <c r="U430" s="397">
        <v>0</v>
      </c>
      <c r="V430" s="397">
        <f t="shared" si="118"/>
        <v>2060404</v>
      </c>
      <c r="W430" s="407">
        <f t="shared" si="123"/>
        <v>0</v>
      </c>
      <c r="Y430" s="397">
        <f t="shared" si="119"/>
        <v>0</v>
      </c>
    </row>
    <row r="431" ht="18.6" customHeight="1" spans="1:25">
      <c r="A431" s="482" t="s">
        <v>1417</v>
      </c>
      <c r="B431" s="480">
        <v>2060401</v>
      </c>
      <c r="C431" s="407">
        <f t="shared" si="120"/>
        <v>0</v>
      </c>
      <c r="D431" s="407">
        <f t="shared" si="121"/>
        <v>0</v>
      </c>
      <c r="E431" s="483" t="str">
        <f t="shared" si="122"/>
        <v/>
      </c>
      <c r="F431" s="473">
        <f t="shared" si="124"/>
        <v>7</v>
      </c>
      <c r="K431" s="490">
        <f>SUMIF(N:N,$B431,O:O)</f>
        <v>0</v>
      </c>
      <c r="L431" s="407">
        <f>SUMIF(Q:Q,$B431,R:R)</f>
        <v>0</v>
      </c>
      <c r="M431" s="411">
        <f t="shared" si="117"/>
        <v>0</v>
      </c>
      <c r="O431" s="397">
        <v>0</v>
      </c>
      <c r="Q431" s="397">
        <v>2080505</v>
      </c>
      <c r="R431" s="397">
        <v>64</v>
      </c>
      <c r="S431" s="397">
        <f>VLOOKUP(Q431,B$4:B$1306,1,0)</f>
        <v>2080505</v>
      </c>
      <c r="T431" s="397">
        <v>2060499</v>
      </c>
      <c r="U431" s="397">
        <v>0</v>
      </c>
      <c r="V431" s="397">
        <f t="shared" si="118"/>
        <v>2060499</v>
      </c>
      <c r="W431" s="407">
        <f t="shared" si="123"/>
        <v>0</v>
      </c>
      <c r="Y431" s="397">
        <f t="shared" si="119"/>
        <v>0</v>
      </c>
    </row>
    <row r="432" ht="18.6" customHeight="1" spans="1:25">
      <c r="A432" s="482" t="s">
        <v>1463</v>
      </c>
      <c r="B432" s="480">
        <v>2060402</v>
      </c>
      <c r="C432" s="407">
        <f t="shared" si="120"/>
        <v>145</v>
      </c>
      <c r="D432" s="407">
        <f t="shared" si="121"/>
        <v>150</v>
      </c>
      <c r="E432" s="483">
        <f t="shared" si="122"/>
        <v>0.0344827586206897</v>
      </c>
      <c r="F432" s="473">
        <f t="shared" si="124"/>
        <v>7</v>
      </c>
      <c r="G432" s="471">
        <v>2050602</v>
      </c>
      <c r="H432" s="397" t="s">
        <v>1406</v>
      </c>
      <c r="K432" s="490">
        <f>SUMIF(N:N,$B432,O:O)</f>
        <v>0</v>
      </c>
      <c r="L432" s="407">
        <f>SUMIF(Q:Q,$B432,R:R)</f>
        <v>0</v>
      </c>
      <c r="M432" s="411">
        <f t="shared" si="117"/>
        <v>150</v>
      </c>
      <c r="O432" s="397">
        <v>0</v>
      </c>
      <c r="Q432" s="397">
        <v>2080506</v>
      </c>
      <c r="R432" s="397">
        <v>32</v>
      </c>
      <c r="S432" s="397">
        <f>VLOOKUP(Q432,B$4:B$1306,1,0)</f>
        <v>2080506</v>
      </c>
      <c r="T432" s="397">
        <v>20605</v>
      </c>
      <c r="U432" s="397">
        <v>0</v>
      </c>
      <c r="V432" s="397">
        <f t="shared" si="118"/>
        <v>20605</v>
      </c>
      <c r="W432" s="407">
        <f t="shared" si="123"/>
        <v>0</v>
      </c>
      <c r="Y432" s="397">
        <f t="shared" si="119"/>
        <v>0</v>
      </c>
    </row>
    <row r="433" ht="18.6" customHeight="1" spans="1:25">
      <c r="A433" s="482" t="s">
        <v>1468</v>
      </c>
      <c r="B433" s="480">
        <v>2060404</v>
      </c>
      <c r="C433" s="407">
        <f t="shared" si="120"/>
        <v>0</v>
      </c>
      <c r="D433" s="407">
        <f t="shared" si="121"/>
        <v>0</v>
      </c>
      <c r="E433" s="483" t="str">
        <f t="shared" si="122"/>
        <v/>
      </c>
      <c r="F433" s="473">
        <f t="shared" si="124"/>
        <v>7</v>
      </c>
      <c r="G433" s="471">
        <v>2050699</v>
      </c>
      <c r="H433" s="397" t="s">
        <v>1407</v>
      </c>
      <c r="K433" s="490">
        <f>SUMIF(N:N,$B433,O:O)</f>
        <v>0</v>
      </c>
      <c r="L433" s="407">
        <f>SUMIF(Q:Q,$B433,R:R)</f>
        <v>0</v>
      </c>
      <c r="M433" s="411">
        <f t="shared" si="117"/>
        <v>0</v>
      </c>
      <c r="O433" s="397">
        <v>0</v>
      </c>
      <c r="Q433" s="397">
        <v>2100302</v>
      </c>
      <c r="R433" s="397">
        <v>680</v>
      </c>
      <c r="S433" s="397">
        <f>VLOOKUP(Q433,B$4:B$1306,1,0)</f>
        <v>2100302</v>
      </c>
      <c r="T433" s="397">
        <v>2060501</v>
      </c>
      <c r="U433" s="397">
        <v>0</v>
      </c>
      <c r="V433" s="397">
        <f t="shared" si="118"/>
        <v>2060501</v>
      </c>
      <c r="W433" s="407">
        <f t="shared" si="123"/>
        <v>0</v>
      </c>
      <c r="Y433" s="397">
        <f t="shared" si="119"/>
        <v>0</v>
      </c>
    </row>
    <row r="434" ht="18.6" customHeight="1" spans="1:25">
      <c r="A434" s="482" t="s">
        <v>1470</v>
      </c>
      <c r="B434" s="480">
        <v>2060499</v>
      </c>
      <c r="C434" s="407">
        <f t="shared" si="120"/>
        <v>0</v>
      </c>
      <c r="D434" s="407">
        <f t="shared" si="121"/>
        <v>0</v>
      </c>
      <c r="E434" s="483" t="str">
        <f t="shared" si="122"/>
        <v/>
      </c>
      <c r="F434" s="473">
        <f t="shared" si="124"/>
        <v>7</v>
      </c>
      <c r="G434" s="471">
        <v>20507</v>
      </c>
      <c r="H434" s="397" t="s">
        <v>1408</v>
      </c>
      <c r="I434" s="397">
        <v>66</v>
      </c>
      <c r="J434" s="488"/>
      <c r="K434" s="490">
        <f>SUMIF(N:N,$B434,O:O)</f>
        <v>0</v>
      </c>
      <c r="L434" s="407">
        <f>SUMIF(Q:Q,$B434,R:R)</f>
        <v>0</v>
      </c>
      <c r="M434" s="411">
        <f t="shared" si="117"/>
        <v>0</v>
      </c>
      <c r="O434" s="397">
        <v>0</v>
      </c>
      <c r="Q434" s="397">
        <v>2101101</v>
      </c>
      <c r="R434" s="397">
        <v>0</v>
      </c>
      <c r="S434" s="397">
        <f>VLOOKUP(Q434,B$4:B$1306,1,0)</f>
        <v>2101101</v>
      </c>
      <c r="T434" s="397">
        <v>2060502</v>
      </c>
      <c r="U434" s="397">
        <v>0</v>
      </c>
      <c r="V434" s="397">
        <f t="shared" si="118"/>
        <v>2060502</v>
      </c>
      <c r="W434" s="407">
        <f t="shared" si="123"/>
        <v>0</v>
      </c>
      <c r="Y434" s="397">
        <f t="shared" si="119"/>
        <v>0</v>
      </c>
    </row>
    <row r="435" ht="18.6" customHeight="1" spans="1:25">
      <c r="A435" s="482" t="s">
        <v>1472</v>
      </c>
      <c r="B435" s="480">
        <v>20605</v>
      </c>
      <c r="C435" s="407">
        <f t="shared" si="120"/>
        <v>0</v>
      </c>
      <c r="D435" s="407">
        <f t="shared" si="121"/>
        <v>0</v>
      </c>
      <c r="E435" s="483" t="str">
        <f t="shared" si="122"/>
        <v/>
      </c>
      <c r="F435" s="473">
        <f t="shared" si="124"/>
        <v>5</v>
      </c>
      <c r="G435" s="471">
        <v>2050701</v>
      </c>
      <c r="H435" s="397" t="s">
        <v>1410</v>
      </c>
      <c r="I435" s="397">
        <v>66</v>
      </c>
      <c r="K435" s="486">
        <f>SUMIFS(K:K,$B:$B,"&gt;"&amp;$B435*100,$B:$B,"&lt;"&amp;$B435*100+100)</f>
        <v>0</v>
      </c>
      <c r="L435" s="411">
        <f>SUMIFS(L:L,$B:$B,"&gt;"&amp;$B435*100,$B:$B,"&lt;"&amp;$B435*100+100)</f>
        <v>0</v>
      </c>
      <c r="M435" s="411">
        <f t="shared" si="117"/>
        <v>0</v>
      </c>
      <c r="O435" s="397">
        <v>0</v>
      </c>
      <c r="Q435" s="397">
        <v>2101102</v>
      </c>
      <c r="R435" s="397">
        <v>43</v>
      </c>
      <c r="S435" s="397">
        <f>VLOOKUP(Q435,B$4:B$1306,1,0)</f>
        <v>2101102</v>
      </c>
      <c r="T435" s="397">
        <v>2060503</v>
      </c>
      <c r="U435" s="397">
        <v>0</v>
      </c>
      <c r="V435" s="397">
        <f t="shared" si="118"/>
        <v>2060503</v>
      </c>
      <c r="W435" s="407">
        <f t="shared" si="123"/>
        <v>0</v>
      </c>
      <c r="Y435" s="397">
        <f t="shared" si="119"/>
        <v>0</v>
      </c>
    </row>
    <row r="436" ht="18.6" customHeight="1" spans="1:25">
      <c r="A436" s="482" t="s">
        <v>1417</v>
      </c>
      <c r="B436" s="480">
        <v>2060501</v>
      </c>
      <c r="C436" s="407">
        <f t="shared" si="120"/>
        <v>0</v>
      </c>
      <c r="D436" s="407">
        <f t="shared" si="121"/>
        <v>0</v>
      </c>
      <c r="E436" s="483" t="str">
        <f t="shared" si="122"/>
        <v/>
      </c>
      <c r="F436" s="473">
        <f t="shared" si="124"/>
        <v>7</v>
      </c>
      <c r="G436" s="471">
        <v>2050702</v>
      </c>
      <c r="H436" s="397" t="s">
        <v>1413</v>
      </c>
      <c r="K436" s="490">
        <f>SUMIF(N:N,$B436,O:O)</f>
        <v>0</v>
      </c>
      <c r="L436" s="407">
        <f>SUMIF(Q:Q,$B436,R:R)</f>
        <v>0</v>
      </c>
      <c r="M436" s="411">
        <f t="shared" si="117"/>
        <v>0</v>
      </c>
      <c r="O436" s="397">
        <v>0</v>
      </c>
      <c r="Q436" s="397">
        <v>2101103</v>
      </c>
      <c r="R436" s="397">
        <v>26</v>
      </c>
      <c r="S436" s="397">
        <f>VLOOKUP(Q436,B$4:B$1306,1,0)</f>
        <v>2101103</v>
      </c>
      <c r="T436" s="397">
        <v>2060599</v>
      </c>
      <c r="U436" s="397">
        <v>0</v>
      </c>
      <c r="V436" s="397">
        <f t="shared" si="118"/>
        <v>2060599</v>
      </c>
      <c r="W436" s="407">
        <f t="shared" si="123"/>
        <v>0</v>
      </c>
      <c r="Y436" s="397">
        <f t="shared" si="119"/>
        <v>0</v>
      </c>
    </row>
    <row r="437" ht="18.6" customHeight="1" spans="1:25">
      <c r="A437" s="482" t="s">
        <v>1477</v>
      </c>
      <c r="B437" s="480">
        <v>2060502</v>
      </c>
      <c r="C437" s="407">
        <f t="shared" si="120"/>
        <v>0</v>
      </c>
      <c r="D437" s="407">
        <f t="shared" si="121"/>
        <v>0</v>
      </c>
      <c r="E437" s="483" t="str">
        <f t="shared" si="122"/>
        <v/>
      </c>
      <c r="F437" s="473">
        <f t="shared" si="124"/>
        <v>7</v>
      </c>
      <c r="G437" s="471">
        <v>2050799</v>
      </c>
      <c r="H437" s="397" t="s">
        <v>1416</v>
      </c>
      <c r="K437" s="490">
        <f>SUMIF(N:N,$B437,O:O)</f>
        <v>0</v>
      </c>
      <c r="L437" s="407">
        <f>SUMIF(Q:Q,$B437,R:R)</f>
        <v>0</v>
      </c>
      <c r="M437" s="411">
        <f t="shared" si="117"/>
        <v>0</v>
      </c>
      <c r="O437" s="397">
        <v>0</v>
      </c>
      <c r="Q437" s="397">
        <v>2210201</v>
      </c>
      <c r="R437" s="397">
        <v>48</v>
      </c>
      <c r="S437" s="397">
        <f>VLOOKUP(Q437,B$4:B$1306,1,0)</f>
        <v>2210201</v>
      </c>
      <c r="T437" s="397">
        <v>20606</v>
      </c>
      <c r="U437" s="397">
        <v>0</v>
      </c>
      <c r="V437" s="397">
        <f t="shared" si="118"/>
        <v>20606</v>
      </c>
      <c r="W437" s="407">
        <f t="shared" si="123"/>
        <v>0</v>
      </c>
      <c r="Y437" s="397">
        <f t="shared" si="119"/>
        <v>0</v>
      </c>
    </row>
    <row r="438" ht="18.6" customHeight="1" spans="1:25">
      <c r="A438" s="482" t="s">
        <v>1480</v>
      </c>
      <c r="B438" s="480">
        <v>2060503</v>
      </c>
      <c r="C438" s="407">
        <f t="shared" si="120"/>
        <v>0</v>
      </c>
      <c r="D438" s="407">
        <f t="shared" si="121"/>
        <v>0</v>
      </c>
      <c r="E438" s="483" t="str">
        <f t="shared" si="122"/>
        <v/>
      </c>
      <c r="F438" s="473">
        <f t="shared" si="124"/>
        <v>7</v>
      </c>
      <c r="G438" s="471">
        <v>20508</v>
      </c>
      <c r="H438" s="397" t="s">
        <v>1419</v>
      </c>
      <c r="I438" s="397">
        <v>391</v>
      </c>
      <c r="K438" s="490">
        <f>SUMIF(N:N,$B438,O:O)</f>
        <v>0</v>
      </c>
      <c r="L438" s="407">
        <f>SUMIF(Q:Q,$B438,R:R)</f>
        <v>0</v>
      </c>
      <c r="M438" s="411">
        <f t="shared" si="117"/>
        <v>0</v>
      </c>
      <c r="O438" s="397">
        <v>0</v>
      </c>
      <c r="Q438" s="397">
        <v>2080502</v>
      </c>
      <c r="R438" s="397">
        <v>11</v>
      </c>
      <c r="S438" s="397">
        <f>VLOOKUP(Q438,B$4:B$1306,1,0)</f>
        <v>2080502</v>
      </c>
      <c r="T438" s="397">
        <v>2060601</v>
      </c>
      <c r="U438" s="397">
        <v>0</v>
      </c>
      <c r="V438" s="397">
        <f t="shared" si="118"/>
        <v>2060601</v>
      </c>
      <c r="W438" s="407">
        <f t="shared" si="123"/>
        <v>0</v>
      </c>
      <c r="Y438" s="397">
        <f t="shared" si="119"/>
        <v>0</v>
      </c>
    </row>
    <row r="439" ht="18.6" customHeight="1" spans="1:25">
      <c r="A439" s="482" t="s">
        <v>1483</v>
      </c>
      <c r="B439" s="480">
        <v>2060599</v>
      </c>
      <c r="C439" s="407">
        <f t="shared" si="120"/>
        <v>0</v>
      </c>
      <c r="D439" s="407">
        <f t="shared" si="121"/>
        <v>0</v>
      </c>
      <c r="E439" s="483" t="str">
        <f t="shared" si="122"/>
        <v/>
      </c>
      <c r="F439" s="473">
        <f t="shared" si="124"/>
        <v>7</v>
      </c>
      <c r="G439" s="471">
        <v>2050801</v>
      </c>
      <c r="H439" s="397" t="s">
        <v>1422</v>
      </c>
      <c r="I439" s="397">
        <v>111</v>
      </c>
      <c r="J439" s="488"/>
      <c r="K439" s="490">
        <f>SUMIF(N:N,$B439,O:O)</f>
        <v>0</v>
      </c>
      <c r="L439" s="407">
        <f>SUMIF(Q:Q,$B439,R:R)</f>
        <v>0</v>
      </c>
      <c r="M439" s="411">
        <f t="shared" si="117"/>
        <v>0</v>
      </c>
      <c r="O439" s="397">
        <v>0</v>
      </c>
      <c r="Q439" s="397">
        <v>2080505</v>
      </c>
      <c r="R439" s="397">
        <v>34</v>
      </c>
      <c r="S439" s="397">
        <f>VLOOKUP(Q439,B$4:B$1306,1,0)</f>
        <v>2080505</v>
      </c>
      <c r="T439" s="397">
        <v>2060602</v>
      </c>
      <c r="U439" s="397">
        <v>0</v>
      </c>
      <c r="V439" s="397">
        <f t="shared" si="118"/>
        <v>2060602</v>
      </c>
      <c r="W439" s="407">
        <f t="shared" si="123"/>
        <v>0</v>
      </c>
      <c r="Y439" s="397">
        <f t="shared" si="119"/>
        <v>0</v>
      </c>
    </row>
    <row r="440" ht="18.6" customHeight="1" spans="1:25">
      <c r="A440" s="482" t="s">
        <v>1486</v>
      </c>
      <c r="B440" s="480">
        <v>20606</v>
      </c>
      <c r="C440" s="407">
        <f t="shared" si="120"/>
        <v>0</v>
      </c>
      <c r="D440" s="407">
        <f t="shared" si="121"/>
        <v>0</v>
      </c>
      <c r="E440" s="483" t="str">
        <f t="shared" si="122"/>
        <v/>
      </c>
      <c r="F440" s="473">
        <f t="shared" si="124"/>
        <v>5</v>
      </c>
      <c r="G440" s="471">
        <v>2050802</v>
      </c>
      <c r="H440" s="397" t="s">
        <v>1425</v>
      </c>
      <c r="I440" s="397">
        <v>280</v>
      </c>
      <c r="K440" s="486">
        <f>SUMIFS(K:K,$B:$B,"&gt;"&amp;$B440*100,$B:$B,"&lt;"&amp;$B440*100+100)</f>
        <v>0</v>
      </c>
      <c r="L440" s="411">
        <f>SUMIFS(L:L,$B:$B,"&gt;"&amp;$B440*100,$B:$B,"&lt;"&amp;$B440*100+100)</f>
        <v>0</v>
      </c>
      <c r="M440" s="411">
        <f t="shared" si="117"/>
        <v>0</v>
      </c>
      <c r="O440" s="397">
        <v>0</v>
      </c>
      <c r="Q440" s="397">
        <v>2080506</v>
      </c>
      <c r="R440" s="397">
        <v>17</v>
      </c>
      <c r="S440" s="397">
        <f>VLOOKUP(Q440,B$4:B$1306,1,0)</f>
        <v>2080506</v>
      </c>
      <c r="T440" s="397">
        <v>2060603</v>
      </c>
      <c r="U440" s="397">
        <v>0</v>
      </c>
      <c r="V440" s="397">
        <f t="shared" si="118"/>
        <v>2060603</v>
      </c>
      <c r="W440" s="407">
        <f t="shared" si="123"/>
        <v>0</v>
      </c>
      <c r="Y440" s="397">
        <f t="shared" si="119"/>
        <v>0</v>
      </c>
    </row>
    <row r="441" ht="18.6" customHeight="1" spans="1:25">
      <c r="A441" s="482" t="s">
        <v>1489</v>
      </c>
      <c r="B441" s="480">
        <v>2060601</v>
      </c>
      <c r="C441" s="407">
        <f t="shared" si="120"/>
        <v>0</v>
      </c>
      <c r="D441" s="407">
        <f t="shared" si="121"/>
        <v>0</v>
      </c>
      <c r="E441" s="483" t="str">
        <f t="shared" si="122"/>
        <v/>
      </c>
      <c r="F441" s="473">
        <f t="shared" si="124"/>
        <v>7</v>
      </c>
      <c r="G441" s="471">
        <v>2050803</v>
      </c>
      <c r="H441" s="397" t="s">
        <v>1428</v>
      </c>
      <c r="K441" s="490">
        <f>SUMIF(N:N,$B441,O:O)</f>
        <v>0</v>
      </c>
      <c r="L441" s="407">
        <f>SUMIF(Q:Q,$B441,R:R)</f>
        <v>0</v>
      </c>
      <c r="M441" s="411">
        <f t="shared" si="117"/>
        <v>0</v>
      </c>
      <c r="O441" s="397">
        <v>0</v>
      </c>
      <c r="Q441" s="397">
        <v>2100302</v>
      </c>
      <c r="R441" s="397">
        <v>369</v>
      </c>
      <c r="S441" s="397">
        <f>VLOOKUP(Q441,B$4:B$1306,1,0)</f>
        <v>2100302</v>
      </c>
      <c r="T441" s="397">
        <v>2060699</v>
      </c>
      <c r="U441" s="397">
        <v>0</v>
      </c>
      <c r="V441" s="397">
        <f t="shared" si="118"/>
        <v>2060699</v>
      </c>
      <c r="W441" s="407">
        <f t="shared" si="123"/>
        <v>0</v>
      </c>
      <c r="Y441" s="397">
        <f t="shared" si="119"/>
        <v>0</v>
      </c>
    </row>
    <row r="442" ht="18.6" customHeight="1" spans="1:25">
      <c r="A442" s="482" t="s">
        <v>1492</v>
      </c>
      <c r="B442" s="480">
        <v>2060602</v>
      </c>
      <c r="C442" s="407">
        <f t="shared" si="120"/>
        <v>0</v>
      </c>
      <c r="D442" s="407">
        <f t="shared" si="121"/>
        <v>0</v>
      </c>
      <c r="E442" s="483" t="str">
        <f t="shared" si="122"/>
        <v/>
      </c>
      <c r="F442" s="473">
        <f t="shared" si="124"/>
        <v>7</v>
      </c>
      <c r="G442" s="471">
        <v>2050804</v>
      </c>
      <c r="H442" s="397" t="s">
        <v>1431</v>
      </c>
      <c r="K442" s="490">
        <f>SUMIF(N:N,$B442,O:O)</f>
        <v>0</v>
      </c>
      <c r="L442" s="407">
        <f>SUMIF(Q:Q,$B442,R:R)</f>
        <v>0</v>
      </c>
      <c r="M442" s="411">
        <f t="shared" si="117"/>
        <v>0</v>
      </c>
      <c r="O442" s="397">
        <v>0</v>
      </c>
      <c r="Q442" s="397">
        <v>2101101</v>
      </c>
      <c r="R442" s="397">
        <v>0</v>
      </c>
      <c r="S442" s="397">
        <f>VLOOKUP(Q442,B$4:B$1306,1,0)</f>
        <v>2101101</v>
      </c>
      <c r="T442" s="397">
        <v>20607</v>
      </c>
      <c r="U442" s="397">
        <v>70</v>
      </c>
      <c r="V442" s="397">
        <f t="shared" si="118"/>
        <v>20607</v>
      </c>
      <c r="W442" s="407">
        <f t="shared" si="123"/>
        <v>0</v>
      </c>
      <c r="Y442" s="397">
        <f t="shared" si="119"/>
        <v>0</v>
      </c>
    </row>
    <row r="443" ht="18.6" customHeight="1" spans="1:25">
      <c r="A443" s="482" t="s">
        <v>1495</v>
      </c>
      <c r="B443" s="480">
        <v>2060603</v>
      </c>
      <c r="C443" s="407">
        <f t="shared" si="120"/>
        <v>0</v>
      </c>
      <c r="D443" s="407">
        <f t="shared" si="121"/>
        <v>0</v>
      </c>
      <c r="E443" s="483" t="str">
        <f t="shared" si="122"/>
        <v/>
      </c>
      <c r="F443" s="473">
        <f t="shared" si="124"/>
        <v>7</v>
      </c>
      <c r="G443" s="471">
        <v>2050899</v>
      </c>
      <c r="H443" s="397" t="s">
        <v>1434</v>
      </c>
      <c r="K443" s="490">
        <f>SUMIF(N:N,$B443,O:O)</f>
        <v>0</v>
      </c>
      <c r="L443" s="407">
        <f>SUMIF(Q:Q,$B443,R:R)</f>
        <v>0</v>
      </c>
      <c r="M443" s="411">
        <f t="shared" si="117"/>
        <v>0</v>
      </c>
      <c r="O443" s="397">
        <v>0</v>
      </c>
      <c r="Q443" s="397">
        <v>2101102</v>
      </c>
      <c r="R443" s="397">
        <v>23</v>
      </c>
      <c r="S443" s="397">
        <f>VLOOKUP(Q443,B$4:B$1306,1,0)</f>
        <v>2101102</v>
      </c>
      <c r="T443" s="397">
        <v>2060701</v>
      </c>
      <c r="U443" s="397">
        <v>0</v>
      </c>
      <c r="V443" s="397">
        <f t="shared" si="118"/>
        <v>2060701</v>
      </c>
      <c r="W443" s="407">
        <f t="shared" si="123"/>
        <v>0</v>
      </c>
      <c r="Y443" s="397">
        <f t="shared" si="119"/>
        <v>0</v>
      </c>
    </row>
    <row r="444" ht="18.6" customHeight="1" spans="1:25">
      <c r="A444" s="482" t="s">
        <v>1498</v>
      </c>
      <c r="B444" s="480">
        <v>2060699</v>
      </c>
      <c r="C444" s="407">
        <f t="shared" si="120"/>
        <v>0</v>
      </c>
      <c r="D444" s="407">
        <f t="shared" si="121"/>
        <v>0</v>
      </c>
      <c r="E444" s="483" t="str">
        <f t="shared" si="122"/>
        <v/>
      </c>
      <c r="F444" s="473">
        <f t="shared" si="124"/>
        <v>7</v>
      </c>
      <c r="G444" s="471">
        <v>20509</v>
      </c>
      <c r="H444" s="397" t="s">
        <v>1437</v>
      </c>
      <c r="I444" s="397">
        <v>1468</v>
      </c>
      <c r="J444" s="488"/>
      <c r="K444" s="490">
        <f>SUMIF(N:N,$B444,O:O)</f>
        <v>0</v>
      </c>
      <c r="L444" s="407">
        <f>SUMIF(Q:Q,$B444,R:R)</f>
        <v>0</v>
      </c>
      <c r="M444" s="411">
        <f t="shared" si="117"/>
        <v>0</v>
      </c>
      <c r="O444" s="397">
        <v>0</v>
      </c>
      <c r="Q444" s="397">
        <v>2101103</v>
      </c>
      <c r="R444" s="397">
        <v>11</v>
      </c>
      <c r="S444" s="397">
        <f>VLOOKUP(Q444,B$4:B$1306,1,0)</f>
        <v>2101103</v>
      </c>
      <c r="T444" s="397">
        <v>2060702</v>
      </c>
      <c r="U444" s="397">
        <v>26</v>
      </c>
      <c r="V444" s="397">
        <f t="shared" si="118"/>
        <v>2060702</v>
      </c>
      <c r="W444" s="407">
        <f t="shared" si="123"/>
        <v>0</v>
      </c>
      <c r="Y444" s="397">
        <f t="shared" si="119"/>
        <v>0</v>
      </c>
    </row>
    <row r="445" ht="18.6" customHeight="1" spans="1:25">
      <c r="A445" s="482" t="s">
        <v>1501</v>
      </c>
      <c r="B445" s="480">
        <v>20607</v>
      </c>
      <c r="C445" s="407">
        <f t="shared" si="120"/>
        <v>107</v>
      </c>
      <c r="D445" s="407">
        <f t="shared" si="121"/>
        <v>120</v>
      </c>
      <c r="E445" s="483">
        <f t="shared" si="122"/>
        <v>0.121495327102804</v>
      </c>
      <c r="F445" s="473">
        <f t="shared" si="124"/>
        <v>5</v>
      </c>
      <c r="G445" s="471">
        <v>2050901</v>
      </c>
      <c r="H445" s="397" t="s">
        <v>1440</v>
      </c>
      <c r="K445" s="486">
        <f>SUMIFS(K:K,$B:$B,"&gt;"&amp;$B445*100,$B:$B,"&lt;"&amp;$B445*100+100)</f>
        <v>50</v>
      </c>
      <c r="L445" s="411">
        <f>SUMIFS(L:L,$B:$B,"&gt;"&amp;$B445*100,$B:$B,"&lt;"&amp;$B445*100+100)</f>
        <v>0</v>
      </c>
      <c r="M445" s="411">
        <f t="shared" si="117"/>
        <v>70</v>
      </c>
      <c r="O445" s="397">
        <v>0</v>
      </c>
      <c r="Q445" s="397">
        <v>2210201</v>
      </c>
      <c r="R445" s="397">
        <v>26</v>
      </c>
      <c r="S445" s="397">
        <f>VLOOKUP(Q445,B$4:B$1306,1,0)</f>
        <v>2210201</v>
      </c>
      <c r="T445" s="397">
        <v>2060703</v>
      </c>
      <c r="U445" s="397">
        <v>0</v>
      </c>
      <c r="V445" s="397">
        <f t="shared" si="118"/>
        <v>2060703</v>
      </c>
      <c r="W445" s="407">
        <f t="shared" si="123"/>
        <v>0</v>
      </c>
      <c r="Y445" s="397">
        <f t="shared" si="119"/>
        <v>0</v>
      </c>
    </row>
    <row r="446" ht="18.6" customHeight="1" spans="1:25">
      <c r="A446" s="482" t="s">
        <v>1417</v>
      </c>
      <c r="B446" s="480">
        <v>2060701</v>
      </c>
      <c r="C446" s="407">
        <f t="shared" si="120"/>
        <v>0</v>
      </c>
      <c r="D446" s="407">
        <f t="shared" si="121"/>
        <v>0</v>
      </c>
      <c r="E446" s="483" t="str">
        <f t="shared" si="122"/>
        <v/>
      </c>
      <c r="F446" s="473">
        <f t="shared" si="124"/>
        <v>7</v>
      </c>
      <c r="G446" s="471">
        <v>2050902</v>
      </c>
      <c r="H446" s="397" t="s">
        <v>1443</v>
      </c>
      <c r="K446" s="490">
        <f t="shared" ref="K446:K451" si="130">SUMIF(N:N,$B446,O:O)</f>
        <v>0</v>
      </c>
      <c r="L446" s="407">
        <f t="shared" ref="L446:L451" si="131">SUMIF(Q:Q,$B446,R:R)</f>
        <v>0</v>
      </c>
      <c r="M446" s="411">
        <f t="shared" si="117"/>
        <v>0</v>
      </c>
      <c r="O446" s="397">
        <v>0</v>
      </c>
      <c r="Q446" s="397">
        <v>2080502</v>
      </c>
      <c r="R446" s="397">
        <v>36</v>
      </c>
      <c r="S446" s="397">
        <f>VLOOKUP(Q446,B$4:B$1306,1,0)</f>
        <v>2080502</v>
      </c>
      <c r="T446" s="397">
        <v>2060704</v>
      </c>
      <c r="U446" s="397">
        <v>0</v>
      </c>
      <c r="V446" s="397">
        <f t="shared" si="118"/>
        <v>2060704</v>
      </c>
      <c r="W446" s="407">
        <f t="shared" si="123"/>
        <v>0</v>
      </c>
      <c r="Y446" s="397">
        <f t="shared" si="119"/>
        <v>0</v>
      </c>
    </row>
    <row r="447" ht="18.6" customHeight="1" spans="1:25">
      <c r="A447" s="482" t="s">
        <v>1505</v>
      </c>
      <c r="B447" s="480">
        <v>2060702</v>
      </c>
      <c r="C447" s="407">
        <f t="shared" si="120"/>
        <v>66</v>
      </c>
      <c r="D447" s="407">
        <f t="shared" si="121"/>
        <v>76</v>
      </c>
      <c r="E447" s="483">
        <f t="shared" si="122"/>
        <v>0.151515151515152</v>
      </c>
      <c r="F447" s="473">
        <f t="shared" si="124"/>
        <v>7</v>
      </c>
      <c r="G447" s="471">
        <v>2050903</v>
      </c>
      <c r="H447" s="397" t="s">
        <v>1445</v>
      </c>
      <c r="K447" s="490">
        <f t="shared" si="130"/>
        <v>50</v>
      </c>
      <c r="L447" s="407">
        <f t="shared" si="131"/>
        <v>0</v>
      </c>
      <c r="M447" s="411">
        <f t="shared" si="117"/>
        <v>26</v>
      </c>
      <c r="O447" s="397">
        <v>0</v>
      </c>
      <c r="Q447" s="397">
        <v>2080505</v>
      </c>
      <c r="R447" s="397">
        <v>34</v>
      </c>
      <c r="S447" s="397">
        <f>VLOOKUP(Q447,B$4:B$1306,1,0)</f>
        <v>2080505</v>
      </c>
      <c r="T447" s="397">
        <v>2060705</v>
      </c>
      <c r="U447" s="397">
        <v>0</v>
      </c>
      <c r="V447" s="397">
        <f t="shared" si="118"/>
        <v>2060705</v>
      </c>
      <c r="W447" s="407">
        <f t="shared" si="123"/>
        <v>0</v>
      </c>
      <c r="Y447" s="397">
        <f t="shared" si="119"/>
        <v>0</v>
      </c>
    </row>
    <row r="448" ht="18.6" customHeight="1" spans="1:25">
      <c r="A448" s="482" t="s">
        <v>1508</v>
      </c>
      <c r="B448" s="480">
        <v>2060703</v>
      </c>
      <c r="C448" s="407">
        <f t="shared" si="120"/>
        <v>0</v>
      </c>
      <c r="D448" s="407">
        <f t="shared" si="121"/>
        <v>0</v>
      </c>
      <c r="E448" s="483" t="str">
        <f t="shared" si="122"/>
        <v/>
      </c>
      <c r="F448" s="473">
        <f t="shared" si="124"/>
        <v>7</v>
      </c>
      <c r="G448" s="471">
        <v>2050904</v>
      </c>
      <c r="H448" s="397" t="s">
        <v>1448</v>
      </c>
      <c r="K448" s="490">
        <f t="shared" si="130"/>
        <v>0</v>
      </c>
      <c r="L448" s="407">
        <f t="shared" si="131"/>
        <v>0</v>
      </c>
      <c r="M448" s="411">
        <f t="shared" si="117"/>
        <v>0</v>
      </c>
      <c r="O448" s="397">
        <v>0</v>
      </c>
      <c r="Q448" s="397">
        <v>2080506</v>
      </c>
      <c r="R448" s="397">
        <v>17</v>
      </c>
      <c r="S448" s="397">
        <f>VLOOKUP(Q448,B$4:B$1306,1,0)</f>
        <v>2080506</v>
      </c>
      <c r="T448" s="397">
        <v>2060799</v>
      </c>
      <c r="U448" s="397">
        <v>44</v>
      </c>
      <c r="V448" s="397">
        <f t="shared" si="118"/>
        <v>2060799</v>
      </c>
      <c r="W448" s="407">
        <f t="shared" si="123"/>
        <v>0</v>
      </c>
      <c r="Y448" s="397">
        <f t="shared" si="119"/>
        <v>0</v>
      </c>
    </row>
    <row r="449" ht="18.6" customHeight="1" spans="1:25">
      <c r="A449" s="482" t="s">
        <v>1511</v>
      </c>
      <c r="B449" s="480">
        <v>2060704</v>
      </c>
      <c r="C449" s="407">
        <f t="shared" si="120"/>
        <v>0</v>
      </c>
      <c r="D449" s="407">
        <f t="shared" si="121"/>
        <v>0</v>
      </c>
      <c r="E449" s="483" t="str">
        <f t="shared" si="122"/>
        <v/>
      </c>
      <c r="F449" s="473">
        <f t="shared" si="124"/>
        <v>7</v>
      </c>
      <c r="G449" s="471">
        <v>2050905</v>
      </c>
      <c r="H449" s="397" t="s">
        <v>1451</v>
      </c>
      <c r="I449" s="397">
        <v>60</v>
      </c>
      <c r="K449" s="490">
        <f t="shared" si="130"/>
        <v>0</v>
      </c>
      <c r="L449" s="407">
        <f t="shared" si="131"/>
        <v>0</v>
      </c>
      <c r="M449" s="411">
        <f t="shared" si="117"/>
        <v>0</v>
      </c>
      <c r="O449" s="397">
        <v>0</v>
      </c>
      <c r="Q449" s="397">
        <v>2100302</v>
      </c>
      <c r="R449" s="397">
        <v>373</v>
      </c>
      <c r="S449" s="397">
        <f>VLOOKUP(Q449,B$4:B$1306,1,0)</f>
        <v>2100302</v>
      </c>
      <c r="T449" s="397">
        <v>20608</v>
      </c>
      <c r="U449" s="397">
        <v>0</v>
      </c>
      <c r="V449" s="397">
        <f t="shared" si="118"/>
        <v>20608</v>
      </c>
      <c r="W449" s="407">
        <f t="shared" si="123"/>
        <v>0</v>
      </c>
      <c r="Y449" s="397">
        <f t="shared" si="119"/>
        <v>0</v>
      </c>
    </row>
    <row r="450" ht="18.6" customHeight="1" spans="1:25">
      <c r="A450" s="482" t="s">
        <v>1514</v>
      </c>
      <c r="B450" s="480">
        <v>2060705</v>
      </c>
      <c r="C450" s="407">
        <f t="shared" si="120"/>
        <v>0</v>
      </c>
      <c r="D450" s="407">
        <f t="shared" si="121"/>
        <v>0</v>
      </c>
      <c r="E450" s="483" t="str">
        <f t="shared" si="122"/>
        <v/>
      </c>
      <c r="F450" s="473">
        <f t="shared" si="124"/>
        <v>7</v>
      </c>
      <c r="G450" s="471">
        <v>2050999</v>
      </c>
      <c r="H450" s="397" t="s">
        <v>1454</v>
      </c>
      <c r="I450" s="397">
        <v>1408</v>
      </c>
      <c r="K450" s="490">
        <f t="shared" si="130"/>
        <v>0</v>
      </c>
      <c r="L450" s="407">
        <f t="shared" si="131"/>
        <v>0</v>
      </c>
      <c r="M450" s="411">
        <f t="shared" si="117"/>
        <v>0</v>
      </c>
      <c r="O450" s="397">
        <v>0</v>
      </c>
      <c r="Q450" s="397">
        <v>2101101</v>
      </c>
      <c r="R450" s="397">
        <v>0</v>
      </c>
      <c r="S450" s="397">
        <f>VLOOKUP(Q450,B$4:B$1306,1,0)</f>
        <v>2101101</v>
      </c>
      <c r="T450" s="397">
        <v>2060801</v>
      </c>
      <c r="U450" s="397">
        <v>0</v>
      </c>
      <c r="V450" s="397">
        <f t="shared" si="118"/>
        <v>2060801</v>
      </c>
      <c r="W450" s="407">
        <f t="shared" si="123"/>
        <v>0</v>
      </c>
      <c r="Y450" s="397">
        <f t="shared" si="119"/>
        <v>0</v>
      </c>
    </row>
    <row r="451" ht="18.6" customHeight="1" spans="1:25">
      <c r="A451" s="482" t="s">
        <v>1517</v>
      </c>
      <c r="B451" s="480">
        <v>2060799</v>
      </c>
      <c r="C451" s="407">
        <f t="shared" si="120"/>
        <v>41</v>
      </c>
      <c r="D451" s="407">
        <f t="shared" si="121"/>
        <v>44</v>
      </c>
      <c r="E451" s="483">
        <f t="shared" si="122"/>
        <v>0.0731707317073171</v>
      </c>
      <c r="F451" s="473">
        <f t="shared" si="124"/>
        <v>7</v>
      </c>
      <c r="G451" s="471">
        <v>20599</v>
      </c>
      <c r="H451" s="397" t="s">
        <v>1457</v>
      </c>
      <c r="I451" s="397">
        <v>5</v>
      </c>
      <c r="J451" s="488"/>
      <c r="K451" s="490">
        <f t="shared" si="130"/>
        <v>0</v>
      </c>
      <c r="L451" s="407">
        <f t="shared" si="131"/>
        <v>0</v>
      </c>
      <c r="M451" s="411">
        <f t="shared" si="117"/>
        <v>44</v>
      </c>
      <c r="O451" s="397">
        <v>0</v>
      </c>
      <c r="Q451" s="397">
        <v>2101102</v>
      </c>
      <c r="R451" s="397">
        <v>23</v>
      </c>
      <c r="S451" s="397">
        <f>VLOOKUP(Q451,B$4:B$1306,1,0)</f>
        <v>2101102</v>
      </c>
      <c r="T451" s="397">
        <v>2060802</v>
      </c>
      <c r="U451" s="397">
        <v>0</v>
      </c>
      <c r="V451" s="397">
        <f t="shared" si="118"/>
        <v>2060802</v>
      </c>
      <c r="W451" s="407">
        <f t="shared" si="123"/>
        <v>0</v>
      </c>
      <c r="Y451" s="397">
        <f t="shared" si="119"/>
        <v>0</v>
      </c>
    </row>
    <row r="452" ht="18.6" customHeight="1" spans="1:25">
      <c r="A452" s="482" t="s">
        <v>1520</v>
      </c>
      <c r="B452" s="480">
        <v>20608</v>
      </c>
      <c r="C452" s="407">
        <f t="shared" si="120"/>
        <v>0</v>
      </c>
      <c r="D452" s="407">
        <f t="shared" si="121"/>
        <v>0</v>
      </c>
      <c r="E452" s="483" t="str">
        <f t="shared" si="122"/>
        <v/>
      </c>
      <c r="F452" s="473">
        <f t="shared" si="124"/>
        <v>5</v>
      </c>
      <c r="G452" s="471">
        <v>2059999</v>
      </c>
      <c r="H452" s="397" t="s">
        <v>1460</v>
      </c>
      <c r="I452" s="397">
        <v>5</v>
      </c>
      <c r="K452" s="486">
        <f>SUMIFS(K:K,$B:$B,"&gt;"&amp;$B452*100,$B:$B,"&lt;"&amp;$B452*100+100)</f>
        <v>0</v>
      </c>
      <c r="L452" s="411">
        <f>SUMIFS(L:L,$B:$B,"&gt;"&amp;$B452*100,$B:$B,"&lt;"&amp;$B452*100+100)</f>
        <v>0</v>
      </c>
      <c r="M452" s="411">
        <f t="shared" ref="M452:M515" si="132">_xlfn.IFNA(VLOOKUP(B452,T:U,2,0),)</f>
        <v>0</v>
      </c>
      <c r="O452" s="397">
        <v>0</v>
      </c>
      <c r="Q452" s="397">
        <v>2101103</v>
      </c>
      <c r="R452" s="397">
        <v>14</v>
      </c>
      <c r="S452" s="397">
        <f>VLOOKUP(Q452,B$4:B$1306,1,0)</f>
        <v>2101103</v>
      </c>
      <c r="T452" s="397">
        <v>2060899</v>
      </c>
      <c r="U452" s="397">
        <v>0</v>
      </c>
      <c r="V452" s="397">
        <f t="shared" ref="V452:V515" si="133">VLOOKUP(T452,B$4:B$1306,1,0)</f>
        <v>2060899</v>
      </c>
      <c r="W452" s="407">
        <f t="shared" si="123"/>
        <v>0</v>
      </c>
      <c r="Y452" s="397">
        <f t="shared" ref="Y452:Y515" si="134">IF(O452&lt;1,ROUNDUP(O452,0),IF(O452&gt;10,ROUNDDOWN(O452,0),ROUND(O452,0)))</f>
        <v>0</v>
      </c>
    </row>
    <row r="453" ht="18.6" customHeight="1" spans="1:25">
      <c r="A453" s="482" t="s">
        <v>1522</v>
      </c>
      <c r="B453" s="480">
        <v>2060801</v>
      </c>
      <c r="C453" s="407">
        <f t="shared" ref="C453:C516" si="135">_xlfn.IFNA(VLOOKUP(B453,G:I,3,0),)</f>
        <v>0</v>
      </c>
      <c r="D453" s="407">
        <f t="shared" ref="D453:D516" si="136">K453+L453+M453</f>
        <v>0</v>
      </c>
      <c r="E453" s="483" t="str">
        <f t="shared" ref="E453:E516" si="137">IF(ISERROR(D453/C453-1),"",D453/C453-1)</f>
        <v/>
      </c>
      <c r="F453" s="473">
        <f t="shared" si="124"/>
        <v>7</v>
      </c>
      <c r="G453" s="471">
        <v>206</v>
      </c>
      <c r="H453" s="397" t="s">
        <v>1462</v>
      </c>
      <c r="I453" s="397">
        <v>354</v>
      </c>
      <c r="K453" s="490">
        <f>SUMIF(N:N,$B453,O:O)</f>
        <v>0</v>
      </c>
      <c r="L453" s="407">
        <f>SUMIF(Q:Q,$B453,R:R)</f>
        <v>0</v>
      </c>
      <c r="M453" s="411">
        <f t="shared" si="132"/>
        <v>0</v>
      </c>
      <c r="O453" s="397">
        <v>0</v>
      </c>
      <c r="Q453" s="397">
        <v>2210201</v>
      </c>
      <c r="R453" s="397">
        <v>26</v>
      </c>
      <c r="S453" s="397">
        <f>VLOOKUP(Q453,B$4:B$1306,1,0)</f>
        <v>2210201</v>
      </c>
      <c r="T453" s="397">
        <v>20609</v>
      </c>
      <c r="U453" s="397">
        <v>0</v>
      </c>
      <c r="V453" s="397">
        <f t="shared" si="133"/>
        <v>20609</v>
      </c>
      <c r="W453" s="407">
        <f t="shared" ref="W453:W516" si="138">U453-IF(T453&lt;111111,SUMIFS(U$4:U$1924,T$4:T$1924,"&gt;"&amp;T453*100,T$4:T$1924,"&lt;"&amp;T453*100+100),U453)</f>
        <v>0</v>
      </c>
      <c r="Y453" s="397">
        <f t="shared" si="134"/>
        <v>0</v>
      </c>
    </row>
    <row r="454" ht="18.6" customHeight="1" spans="1:25">
      <c r="A454" s="482" t="s">
        <v>1525</v>
      </c>
      <c r="B454" s="480">
        <v>2060802</v>
      </c>
      <c r="C454" s="407">
        <f t="shared" si="135"/>
        <v>0</v>
      </c>
      <c r="D454" s="407">
        <f t="shared" si="136"/>
        <v>0</v>
      </c>
      <c r="E454" s="483" t="str">
        <f t="shared" si="137"/>
        <v/>
      </c>
      <c r="F454" s="473">
        <f t="shared" ref="F454:F517" si="139">LEN(B454)</f>
        <v>7</v>
      </c>
      <c r="G454" s="471">
        <v>20601</v>
      </c>
      <c r="H454" s="397" t="s">
        <v>1465</v>
      </c>
      <c r="I454" s="397">
        <v>102</v>
      </c>
      <c r="K454" s="490">
        <f>SUMIF(N:N,$B454,O:O)</f>
        <v>0</v>
      </c>
      <c r="L454" s="407">
        <f>SUMIF(Q:Q,$B454,R:R)</f>
        <v>0</v>
      </c>
      <c r="M454" s="411">
        <f t="shared" si="132"/>
        <v>0</v>
      </c>
      <c r="O454" s="397">
        <v>0</v>
      </c>
      <c r="Q454" s="397">
        <v>2080502</v>
      </c>
      <c r="R454" s="397">
        <v>33</v>
      </c>
      <c r="S454" s="397">
        <f>VLOOKUP(Q454,B$4:B$1306,1,0)</f>
        <v>2080502</v>
      </c>
      <c r="T454" s="397">
        <v>2060901</v>
      </c>
      <c r="U454" s="397">
        <v>0</v>
      </c>
      <c r="V454" s="397">
        <f t="shared" si="133"/>
        <v>2060901</v>
      </c>
      <c r="W454" s="407">
        <f t="shared" si="138"/>
        <v>0</v>
      </c>
      <c r="Y454" s="397">
        <f t="shared" si="134"/>
        <v>0</v>
      </c>
    </row>
    <row r="455" ht="18.6" customHeight="1" spans="1:25">
      <c r="A455" s="482" t="s">
        <v>1528</v>
      </c>
      <c r="B455" s="480">
        <v>2060899</v>
      </c>
      <c r="C455" s="407">
        <f t="shared" si="135"/>
        <v>0</v>
      </c>
      <c r="D455" s="407">
        <f t="shared" si="136"/>
        <v>0</v>
      </c>
      <c r="E455" s="483" t="str">
        <f t="shared" si="137"/>
        <v/>
      </c>
      <c r="F455" s="473">
        <f t="shared" si="139"/>
        <v>7</v>
      </c>
      <c r="G455" s="471">
        <v>2060101</v>
      </c>
      <c r="H455" s="397" t="s">
        <v>595</v>
      </c>
      <c r="I455" s="397">
        <v>102</v>
      </c>
      <c r="J455" s="488"/>
      <c r="K455" s="490">
        <f>SUMIF(N:N,$B455,O:O)</f>
        <v>0</v>
      </c>
      <c r="L455" s="407">
        <f>SUMIF(Q:Q,$B455,R:R)</f>
        <v>0</v>
      </c>
      <c r="M455" s="411">
        <f t="shared" si="132"/>
        <v>0</v>
      </c>
      <c r="O455" s="397">
        <v>0</v>
      </c>
      <c r="Q455" s="397">
        <v>2080505</v>
      </c>
      <c r="R455" s="397">
        <v>30</v>
      </c>
      <c r="S455" s="397">
        <f>VLOOKUP(Q455,B$4:B$1306,1,0)</f>
        <v>2080505</v>
      </c>
      <c r="T455" s="397">
        <v>2060902</v>
      </c>
      <c r="U455" s="397">
        <v>0</v>
      </c>
      <c r="V455" s="397">
        <f t="shared" si="133"/>
        <v>2060902</v>
      </c>
      <c r="W455" s="407">
        <f t="shared" si="138"/>
        <v>0</v>
      </c>
      <c r="Y455" s="397">
        <f t="shared" si="134"/>
        <v>0</v>
      </c>
    </row>
    <row r="456" ht="18.6" customHeight="1" spans="1:25">
      <c r="A456" s="482" t="s">
        <v>1531</v>
      </c>
      <c r="B456" s="480">
        <v>20609</v>
      </c>
      <c r="C456" s="407">
        <f t="shared" si="135"/>
        <v>0</v>
      </c>
      <c r="D456" s="407">
        <f t="shared" si="136"/>
        <v>0</v>
      </c>
      <c r="E456" s="483" t="str">
        <f t="shared" si="137"/>
        <v/>
      </c>
      <c r="F456" s="473">
        <f t="shared" si="139"/>
        <v>5</v>
      </c>
      <c r="G456" s="471">
        <v>2060102</v>
      </c>
      <c r="H456" s="397" t="s">
        <v>598</v>
      </c>
      <c r="K456" s="486">
        <f>SUMIFS(K:K,$B:$B,"&gt;"&amp;$B456*100,$B:$B,"&lt;"&amp;$B456*100+100)</f>
        <v>0</v>
      </c>
      <c r="L456" s="411">
        <f>SUMIFS(L:L,$B:$B,"&gt;"&amp;$B456*100,$B:$B,"&lt;"&amp;$B456*100+100)</f>
        <v>0</v>
      </c>
      <c r="M456" s="411">
        <f t="shared" si="132"/>
        <v>0</v>
      </c>
      <c r="O456" s="397">
        <v>0</v>
      </c>
      <c r="Q456" s="397">
        <v>2080506</v>
      </c>
      <c r="R456" s="397">
        <v>15</v>
      </c>
      <c r="S456" s="397">
        <f>VLOOKUP(Q456,B$4:B$1306,1,0)</f>
        <v>2080506</v>
      </c>
      <c r="T456" s="397">
        <v>2060999</v>
      </c>
      <c r="U456" s="397">
        <v>0</v>
      </c>
      <c r="V456" s="397">
        <f t="shared" si="133"/>
        <v>2060999</v>
      </c>
      <c r="W456" s="407">
        <f t="shared" si="138"/>
        <v>0</v>
      </c>
      <c r="Y456" s="397">
        <f t="shared" si="134"/>
        <v>0</v>
      </c>
    </row>
    <row r="457" ht="18.6" customHeight="1" spans="1:25">
      <c r="A457" s="482" t="s">
        <v>1534</v>
      </c>
      <c r="B457" s="480">
        <v>2060901</v>
      </c>
      <c r="C457" s="407">
        <f t="shared" si="135"/>
        <v>0</v>
      </c>
      <c r="D457" s="407">
        <f t="shared" si="136"/>
        <v>0</v>
      </c>
      <c r="E457" s="483" t="str">
        <f t="shared" si="137"/>
        <v/>
      </c>
      <c r="F457" s="473">
        <f t="shared" si="139"/>
        <v>7</v>
      </c>
      <c r="G457" s="471">
        <v>2060103</v>
      </c>
      <c r="H457" s="397" t="s">
        <v>601</v>
      </c>
      <c r="K457" s="490">
        <f>SUMIF(N:N,$B457,O:O)</f>
        <v>0</v>
      </c>
      <c r="L457" s="407">
        <f>SUMIF(Q:Q,$B457,R:R)</f>
        <v>0</v>
      </c>
      <c r="M457" s="411">
        <f t="shared" si="132"/>
        <v>0</v>
      </c>
      <c r="O457" s="397">
        <v>0</v>
      </c>
      <c r="Q457" s="397">
        <v>2100302</v>
      </c>
      <c r="R457" s="397">
        <v>330</v>
      </c>
      <c r="S457" s="397">
        <f>VLOOKUP(Q457,B$4:B$1306,1,0)</f>
        <v>2100302</v>
      </c>
      <c r="T457" s="397">
        <v>20699</v>
      </c>
      <c r="U457" s="397">
        <v>0</v>
      </c>
      <c r="V457" s="397">
        <f t="shared" si="133"/>
        <v>20699</v>
      </c>
      <c r="W457" s="407">
        <f t="shared" si="138"/>
        <v>0</v>
      </c>
      <c r="Y457" s="397">
        <f t="shared" si="134"/>
        <v>0</v>
      </c>
    </row>
    <row r="458" ht="18.6" customHeight="1" spans="1:25">
      <c r="A458" s="482" t="s">
        <v>1537</v>
      </c>
      <c r="B458" s="480">
        <v>2060902</v>
      </c>
      <c r="C458" s="407">
        <f t="shared" si="135"/>
        <v>0</v>
      </c>
      <c r="D458" s="407">
        <f t="shared" si="136"/>
        <v>0</v>
      </c>
      <c r="E458" s="483" t="str">
        <f t="shared" si="137"/>
        <v/>
      </c>
      <c r="F458" s="473">
        <f t="shared" si="139"/>
        <v>7</v>
      </c>
      <c r="G458" s="471">
        <v>2060199</v>
      </c>
      <c r="H458" s="397" t="s">
        <v>1474</v>
      </c>
      <c r="K458" s="490">
        <f>SUMIF(N:N,$B458,O:O)</f>
        <v>0</v>
      </c>
      <c r="L458" s="407">
        <f>SUMIF(Q:Q,$B458,R:R)</f>
        <v>0</v>
      </c>
      <c r="M458" s="411">
        <f t="shared" si="132"/>
        <v>0</v>
      </c>
      <c r="O458" s="397">
        <v>0</v>
      </c>
      <c r="Q458" s="397">
        <v>2101101</v>
      </c>
      <c r="R458" s="397">
        <v>0</v>
      </c>
      <c r="S458" s="397">
        <f>VLOOKUP(Q458,B$4:B$1306,1,0)</f>
        <v>2101101</v>
      </c>
      <c r="T458" s="397">
        <v>2069901</v>
      </c>
      <c r="U458" s="397">
        <v>0</v>
      </c>
      <c r="V458" s="397">
        <f t="shared" si="133"/>
        <v>2069901</v>
      </c>
      <c r="W458" s="407">
        <f t="shared" si="138"/>
        <v>0</v>
      </c>
      <c r="Y458" s="397">
        <f t="shared" si="134"/>
        <v>0</v>
      </c>
    </row>
    <row r="459" ht="18.6" customHeight="1" spans="1:25">
      <c r="A459" s="482" t="s">
        <v>4327</v>
      </c>
      <c r="B459" s="480">
        <v>2060999</v>
      </c>
      <c r="C459" s="407">
        <f t="shared" si="135"/>
        <v>0</v>
      </c>
      <c r="D459" s="407">
        <f t="shared" si="136"/>
        <v>0</v>
      </c>
      <c r="E459" s="483" t="str">
        <f t="shared" si="137"/>
        <v/>
      </c>
      <c r="F459" s="473">
        <f t="shared" si="139"/>
        <v>7</v>
      </c>
      <c r="G459" s="471">
        <v>20602</v>
      </c>
      <c r="H459" s="397" t="s">
        <v>1476</v>
      </c>
      <c r="J459" s="488"/>
      <c r="K459" s="490">
        <f>SUMIF(N:N,$B459,O:O)</f>
        <v>0</v>
      </c>
      <c r="L459" s="407">
        <f>SUMIF(Q:Q,$B459,R:R)</f>
        <v>0</v>
      </c>
      <c r="M459" s="411">
        <f t="shared" si="132"/>
        <v>0</v>
      </c>
      <c r="O459" s="397">
        <v>0</v>
      </c>
      <c r="Q459" s="397">
        <v>2101102</v>
      </c>
      <c r="R459" s="397">
        <v>20</v>
      </c>
      <c r="S459" s="397">
        <f>VLOOKUP(Q459,B$4:B$1306,1,0)</f>
        <v>2101102</v>
      </c>
      <c r="T459" s="397">
        <v>2069902</v>
      </c>
      <c r="U459" s="397">
        <v>0</v>
      </c>
      <c r="V459" s="397">
        <f t="shared" si="133"/>
        <v>2069902</v>
      </c>
      <c r="W459" s="407">
        <f t="shared" si="138"/>
        <v>0</v>
      </c>
      <c r="Y459" s="397">
        <f t="shared" si="134"/>
        <v>0</v>
      </c>
    </row>
    <row r="460" ht="18.6" customHeight="1" spans="1:25">
      <c r="A460" s="482" t="s">
        <v>1539</v>
      </c>
      <c r="B460" s="480">
        <v>20699</v>
      </c>
      <c r="C460" s="407">
        <f t="shared" si="135"/>
        <v>0</v>
      </c>
      <c r="D460" s="407">
        <f t="shared" si="136"/>
        <v>0</v>
      </c>
      <c r="E460" s="483" t="str">
        <f t="shared" si="137"/>
        <v/>
      </c>
      <c r="F460" s="473">
        <f t="shared" si="139"/>
        <v>5</v>
      </c>
      <c r="G460" s="471">
        <v>2060201</v>
      </c>
      <c r="H460" s="397" t="s">
        <v>1479</v>
      </c>
      <c r="K460" s="486">
        <f>SUMIFS(K:K,$B:$B,"&gt;"&amp;$B460*100,$B:$B,"&lt;"&amp;$B460*100+100)</f>
        <v>0</v>
      </c>
      <c r="L460" s="411">
        <f>SUMIFS(L:L,$B:$B,"&gt;"&amp;$B460*100,$B:$B,"&lt;"&amp;$B460*100+100)</f>
        <v>0</v>
      </c>
      <c r="M460" s="411">
        <f t="shared" si="132"/>
        <v>0</v>
      </c>
      <c r="O460" s="397">
        <v>0</v>
      </c>
      <c r="Q460" s="397">
        <v>2101103</v>
      </c>
      <c r="R460" s="397">
        <v>13</v>
      </c>
      <c r="S460" s="397">
        <f>VLOOKUP(Q460,B$4:B$1306,1,0)</f>
        <v>2101103</v>
      </c>
      <c r="T460" s="397">
        <v>2069903</v>
      </c>
      <c r="U460" s="397">
        <v>0</v>
      </c>
      <c r="V460" s="397">
        <f t="shared" si="133"/>
        <v>2069903</v>
      </c>
      <c r="W460" s="407">
        <f t="shared" si="138"/>
        <v>0</v>
      </c>
      <c r="Y460" s="397">
        <f t="shared" si="134"/>
        <v>0</v>
      </c>
    </row>
    <row r="461" ht="18.6" customHeight="1" spans="1:25">
      <c r="A461" s="482" t="s">
        <v>1542</v>
      </c>
      <c r="B461" s="480">
        <v>2069901</v>
      </c>
      <c r="C461" s="407">
        <f t="shared" si="135"/>
        <v>0</v>
      </c>
      <c r="D461" s="407">
        <f t="shared" si="136"/>
        <v>0</v>
      </c>
      <c r="E461" s="483" t="str">
        <f t="shared" si="137"/>
        <v/>
      </c>
      <c r="F461" s="473">
        <f t="shared" si="139"/>
        <v>7</v>
      </c>
      <c r="G461" s="471">
        <v>2060202</v>
      </c>
      <c r="H461" s="397" t="s">
        <v>1482</v>
      </c>
      <c r="K461" s="490">
        <f>SUMIF(N:N,$B461,O:O)</f>
        <v>0</v>
      </c>
      <c r="L461" s="407">
        <f>SUMIF(Q:Q,$B461,R:R)</f>
        <v>0</v>
      </c>
      <c r="M461" s="411">
        <f t="shared" si="132"/>
        <v>0</v>
      </c>
      <c r="O461" s="397">
        <v>0</v>
      </c>
      <c r="Q461" s="397">
        <v>2210201</v>
      </c>
      <c r="R461" s="397">
        <v>23</v>
      </c>
      <c r="S461" s="397">
        <f>VLOOKUP(Q461,B$4:B$1306,1,0)</f>
        <v>2210201</v>
      </c>
      <c r="T461" s="397">
        <v>2069999</v>
      </c>
      <c r="U461" s="397">
        <v>0</v>
      </c>
      <c r="V461" s="397">
        <f t="shared" si="133"/>
        <v>2069999</v>
      </c>
      <c r="W461" s="407">
        <f t="shared" si="138"/>
        <v>0</v>
      </c>
      <c r="Y461" s="397">
        <f t="shared" si="134"/>
        <v>0</v>
      </c>
    </row>
    <row r="462" ht="18.6" customHeight="1" spans="1:25">
      <c r="A462" s="482" t="s">
        <v>1545</v>
      </c>
      <c r="B462" s="480">
        <v>2069902</v>
      </c>
      <c r="C462" s="407">
        <f t="shared" si="135"/>
        <v>0</v>
      </c>
      <c r="D462" s="407">
        <f t="shared" si="136"/>
        <v>0</v>
      </c>
      <c r="E462" s="483" t="str">
        <f t="shared" si="137"/>
        <v/>
      </c>
      <c r="F462" s="473">
        <f t="shared" si="139"/>
        <v>7</v>
      </c>
      <c r="G462" s="471">
        <v>2060203</v>
      </c>
      <c r="H462" s="397" t="s">
        <v>1485</v>
      </c>
      <c r="K462" s="490">
        <f>SUMIF(N:N,$B462,O:O)</f>
        <v>0</v>
      </c>
      <c r="L462" s="407">
        <f>SUMIF(Q:Q,$B462,R:R)</f>
        <v>0</v>
      </c>
      <c r="M462" s="411">
        <f t="shared" si="132"/>
        <v>0</v>
      </c>
      <c r="O462" s="397">
        <v>0</v>
      </c>
      <c r="Q462" s="397">
        <v>2080502</v>
      </c>
      <c r="R462" s="397">
        <v>8</v>
      </c>
      <c r="S462" s="397">
        <f>VLOOKUP(Q462,B$4:B$1306,1,0)</f>
        <v>2080502</v>
      </c>
      <c r="T462" s="397">
        <v>207</v>
      </c>
      <c r="U462" s="397">
        <v>961</v>
      </c>
      <c r="V462" s="397">
        <f t="shared" si="133"/>
        <v>207</v>
      </c>
      <c r="W462" s="407">
        <f t="shared" si="138"/>
        <v>0</v>
      </c>
      <c r="Y462" s="397">
        <f t="shared" si="134"/>
        <v>0</v>
      </c>
    </row>
    <row r="463" ht="18.6" customHeight="1" spans="1:25">
      <c r="A463" s="482" t="s">
        <v>1548</v>
      </c>
      <c r="B463" s="480">
        <v>2069903</v>
      </c>
      <c r="C463" s="407">
        <f t="shared" si="135"/>
        <v>0</v>
      </c>
      <c r="D463" s="407">
        <f t="shared" si="136"/>
        <v>0</v>
      </c>
      <c r="E463" s="483" t="str">
        <f t="shared" si="137"/>
        <v/>
      </c>
      <c r="F463" s="473">
        <f t="shared" si="139"/>
        <v>7</v>
      </c>
      <c r="G463" s="471">
        <v>2060204</v>
      </c>
      <c r="H463" s="397" t="s">
        <v>1488</v>
      </c>
      <c r="K463" s="490">
        <f>SUMIF(N:N,$B463,O:O)</f>
        <v>0</v>
      </c>
      <c r="L463" s="407">
        <f>SUMIF(Q:Q,$B463,R:R)</f>
        <v>0</v>
      </c>
      <c r="M463" s="411">
        <f t="shared" si="132"/>
        <v>0</v>
      </c>
      <c r="O463" s="397">
        <v>0</v>
      </c>
      <c r="Q463" s="397">
        <v>2080505</v>
      </c>
      <c r="R463" s="397">
        <v>24</v>
      </c>
      <c r="S463" s="397">
        <f>VLOOKUP(Q463,B$4:B$1306,1,0)</f>
        <v>2080505</v>
      </c>
      <c r="T463" s="397">
        <v>20701</v>
      </c>
      <c r="U463" s="397">
        <v>710</v>
      </c>
      <c r="V463" s="397">
        <f t="shared" si="133"/>
        <v>20701</v>
      </c>
      <c r="W463" s="407">
        <f t="shared" si="138"/>
        <v>0</v>
      </c>
      <c r="Y463" s="397">
        <f t="shared" si="134"/>
        <v>0</v>
      </c>
    </row>
    <row r="464" ht="18.6" customHeight="1" spans="1:25">
      <c r="A464" s="482" t="s">
        <v>1550</v>
      </c>
      <c r="B464" s="480">
        <v>2069999</v>
      </c>
      <c r="C464" s="407">
        <f t="shared" si="135"/>
        <v>0</v>
      </c>
      <c r="D464" s="407">
        <f t="shared" si="136"/>
        <v>0</v>
      </c>
      <c r="E464" s="483" t="str">
        <f t="shared" si="137"/>
        <v/>
      </c>
      <c r="F464" s="473">
        <f t="shared" si="139"/>
        <v>7</v>
      </c>
      <c r="G464" s="471">
        <v>2060205</v>
      </c>
      <c r="H464" s="397" t="s">
        <v>1491</v>
      </c>
      <c r="J464" s="488"/>
      <c r="K464" s="490">
        <f>SUMIF(N:N,$B464,O:O)</f>
        <v>0</v>
      </c>
      <c r="L464" s="407">
        <f>SUMIF(Q:Q,$B464,R:R)</f>
        <v>0</v>
      </c>
      <c r="M464" s="411">
        <f t="shared" si="132"/>
        <v>0</v>
      </c>
      <c r="O464" s="397">
        <v>0</v>
      </c>
      <c r="Q464" s="397">
        <v>2080506</v>
      </c>
      <c r="R464" s="397">
        <v>12</v>
      </c>
      <c r="S464" s="397">
        <f>VLOOKUP(Q464,B$4:B$1306,1,0)</f>
        <v>2080506</v>
      </c>
      <c r="T464" s="397">
        <v>2070101</v>
      </c>
      <c r="U464" s="397">
        <v>0</v>
      </c>
      <c r="V464" s="397">
        <f t="shared" si="133"/>
        <v>2070101</v>
      </c>
      <c r="W464" s="407">
        <f t="shared" si="138"/>
        <v>0</v>
      </c>
      <c r="Y464" s="397">
        <f t="shared" si="134"/>
        <v>0</v>
      </c>
    </row>
    <row r="465" ht="18.6" customHeight="1" spans="1:25">
      <c r="A465" s="479" t="s">
        <v>1553</v>
      </c>
      <c r="B465" s="480">
        <v>207</v>
      </c>
      <c r="C465" s="411">
        <f t="shared" si="135"/>
        <v>4201</v>
      </c>
      <c r="D465" s="411">
        <f t="shared" si="136"/>
        <v>3385</v>
      </c>
      <c r="E465" s="481">
        <f t="shared" si="137"/>
        <v>-0.194239466793621</v>
      </c>
      <c r="F465" s="473">
        <f t="shared" si="139"/>
        <v>3</v>
      </c>
      <c r="G465" s="471">
        <v>2060206</v>
      </c>
      <c r="H465" s="397" t="s">
        <v>1494</v>
      </c>
      <c r="J465" s="488"/>
      <c r="K465" s="486">
        <f>SUMIFS(K:K,$B:$B,"&gt;"&amp;$B465*100,$B:$B,"&lt;"&amp;$B465*100+100)</f>
        <v>461</v>
      </c>
      <c r="L465" s="411">
        <f>SUMIFS(L:L,$B:$B,"&gt;"&amp;$B465*100,$B:$B,"&lt;"&amp;$B465*100+100)</f>
        <v>1963</v>
      </c>
      <c r="M465" s="411">
        <f t="shared" si="132"/>
        <v>961</v>
      </c>
      <c r="O465" s="397">
        <v>0</v>
      </c>
      <c r="Q465" s="397">
        <v>2100302</v>
      </c>
      <c r="R465" s="397">
        <v>277</v>
      </c>
      <c r="S465" s="397">
        <f>VLOOKUP(Q465,B$4:B$1306,1,0)</f>
        <v>2100302</v>
      </c>
      <c r="T465" s="397">
        <v>2070102</v>
      </c>
      <c r="U465" s="397">
        <v>0</v>
      </c>
      <c r="V465" s="397">
        <f t="shared" si="133"/>
        <v>2070102</v>
      </c>
      <c r="W465" s="407">
        <f t="shared" si="138"/>
        <v>0</v>
      </c>
      <c r="Y465" s="397">
        <f t="shared" si="134"/>
        <v>0</v>
      </c>
    </row>
    <row r="466" ht="18.6" customHeight="1" spans="1:25">
      <c r="A466" s="482" t="s">
        <v>1555</v>
      </c>
      <c r="B466" s="480">
        <v>20701</v>
      </c>
      <c r="C466" s="407">
        <f t="shared" si="135"/>
        <v>2783</v>
      </c>
      <c r="D466" s="407">
        <f t="shared" si="136"/>
        <v>2460</v>
      </c>
      <c r="E466" s="483">
        <f t="shared" si="137"/>
        <v>-0.116061803808839</v>
      </c>
      <c r="F466" s="473">
        <f t="shared" si="139"/>
        <v>5</v>
      </c>
      <c r="G466" s="471">
        <v>2060207</v>
      </c>
      <c r="H466" s="397" t="s">
        <v>1497</v>
      </c>
      <c r="K466" s="486">
        <f>SUMIFS(K:K,$B:$B,"&gt;"&amp;$B466*100,$B:$B,"&lt;"&amp;$B466*100+100)</f>
        <v>406</v>
      </c>
      <c r="L466" s="411">
        <f>SUMIFS(L:L,$B:$B,"&gt;"&amp;$B466*100,$B:$B,"&lt;"&amp;$B466*100+100)</f>
        <v>1344</v>
      </c>
      <c r="M466" s="411">
        <f t="shared" si="132"/>
        <v>710</v>
      </c>
      <c r="O466" s="397">
        <v>0</v>
      </c>
      <c r="Q466" s="397">
        <v>2101101</v>
      </c>
      <c r="R466" s="397">
        <v>0</v>
      </c>
      <c r="S466" s="397">
        <f>VLOOKUP(Q466,B$4:B$1306,1,0)</f>
        <v>2101101</v>
      </c>
      <c r="T466" s="397">
        <v>2070103</v>
      </c>
      <c r="U466" s="397">
        <v>0</v>
      </c>
      <c r="V466" s="397">
        <f t="shared" si="133"/>
        <v>2070103</v>
      </c>
      <c r="W466" s="407">
        <f t="shared" si="138"/>
        <v>0</v>
      </c>
      <c r="Y466" s="397">
        <f t="shared" si="134"/>
        <v>0</v>
      </c>
    </row>
    <row r="467" ht="18.6" customHeight="1" spans="1:25">
      <c r="A467" s="482" t="s">
        <v>587</v>
      </c>
      <c r="B467" s="480">
        <v>2070101</v>
      </c>
      <c r="C467" s="407">
        <f t="shared" si="135"/>
        <v>266</v>
      </c>
      <c r="D467" s="407">
        <f t="shared" si="136"/>
        <v>243</v>
      </c>
      <c r="E467" s="483">
        <f t="shared" si="137"/>
        <v>-0.0864661654135338</v>
      </c>
      <c r="F467" s="473">
        <f t="shared" si="139"/>
        <v>7</v>
      </c>
      <c r="G467" s="471">
        <v>2060299</v>
      </c>
      <c r="H467" s="397" t="s">
        <v>1500</v>
      </c>
      <c r="K467" s="490">
        <f t="shared" ref="K467:K481" si="140">SUMIF(N:N,$B467,O:O)</f>
        <v>0</v>
      </c>
      <c r="L467" s="407">
        <f t="shared" ref="L467:L481" si="141">SUMIF(Q:Q,$B467,R:R)</f>
        <v>243</v>
      </c>
      <c r="M467" s="411">
        <f t="shared" si="132"/>
        <v>0</v>
      </c>
      <c r="O467" s="397">
        <v>0</v>
      </c>
      <c r="Q467" s="397">
        <v>2101102</v>
      </c>
      <c r="R467" s="397">
        <v>16</v>
      </c>
      <c r="S467" s="397">
        <f>VLOOKUP(Q467,B$4:B$1306,1,0)</f>
        <v>2101102</v>
      </c>
      <c r="T467" s="397">
        <v>2070104</v>
      </c>
      <c r="U467" s="397">
        <v>0</v>
      </c>
      <c r="V467" s="397">
        <f t="shared" si="133"/>
        <v>2070104</v>
      </c>
      <c r="W467" s="407">
        <f t="shared" si="138"/>
        <v>0</v>
      </c>
      <c r="Y467" s="397">
        <f t="shared" si="134"/>
        <v>0</v>
      </c>
    </row>
    <row r="468" ht="18.6" customHeight="1" spans="1:25">
      <c r="A468" s="482" t="s">
        <v>590</v>
      </c>
      <c r="B468" s="480">
        <v>2070102</v>
      </c>
      <c r="C468" s="407">
        <f t="shared" si="135"/>
        <v>0</v>
      </c>
      <c r="D468" s="407">
        <f t="shared" si="136"/>
        <v>0</v>
      </c>
      <c r="E468" s="483" t="str">
        <f t="shared" si="137"/>
        <v/>
      </c>
      <c r="F468" s="473">
        <f t="shared" si="139"/>
        <v>7</v>
      </c>
      <c r="G468" s="471">
        <v>20603</v>
      </c>
      <c r="H468" s="397" t="s">
        <v>1503</v>
      </c>
      <c r="K468" s="490">
        <f t="shared" si="140"/>
        <v>0</v>
      </c>
      <c r="L468" s="407">
        <f t="shared" si="141"/>
        <v>0</v>
      </c>
      <c r="M468" s="411">
        <f t="shared" si="132"/>
        <v>0</v>
      </c>
      <c r="O468" s="397">
        <v>0</v>
      </c>
      <c r="Q468" s="397">
        <v>2101103</v>
      </c>
      <c r="R468" s="397">
        <v>8</v>
      </c>
      <c r="S468" s="397">
        <f>VLOOKUP(Q468,B$4:B$1306,1,0)</f>
        <v>2101103</v>
      </c>
      <c r="T468" s="397">
        <v>2070105</v>
      </c>
      <c r="U468" s="397">
        <v>0</v>
      </c>
      <c r="V468" s="397">
        <f t="shared" si="133"/>
        <v>2070105</v>
      </c>
      <c r="W468" s="407">
        <f t="shared" si="138"/>
        <v>0</v>
      </c>
      <c r="Y468" s="397">
        <f t="shared" si="134"/>
        <v>0</v>
      </c>
    </row>
    <row r="469" ht="18.6" customHeight="1" spans="1:25">
      <c r="A469" s="482" t="s">
        <v>593</v>
      </c>
      <c r="B469" s="480">
        <v>2070103</v>
      </c>
      <c r="C469" s="407">
        <f t="shared" si="135"/>
        <v>0</v>
      </c>
      <c r="D469" s="407">
        <f t="shared" si="136"/>
        <v>0</v>
      </c>
      <c r="E469" s="483" t="str">
        <f t="shared" si="137"/>
        <v/>
      </c>
      <c r="F469" s="473">
        <f t="shared" si="139"/>
        <v>7</v>
      </c>
      <c r="G469" s="471">
        <v>2060301</v>
      </c>
      <c r="H469" s="397" t="s">
        <v>1479</v>
      </c>
      <c r="K469" s="490">
        <f t="shared" si="140"/>
        <v>0</v>
      </c>
      <c r="L469" s="407">
        <f t="shared" si="141"/>
        <v>0</v>
      </c>
      <c r="M469" s="411">
        <f t="shared" si="132"/>
        <v>0</v>
      </c>
      <c r="O469" s="397">
        <v>0</v>
      </c>
      <c r="Q469" s="397">
        <v>2210201</v>
      </c>
      <c r="R469" s="397">
        <v>18</v>
      </c>
      <c r="S469" s="397">
        <f>VLOOKUP(Q469,B$4:B$1306,1,0)</f>
        <v>2210201</v>
      </c>
      <c r="T469" s="397">
        <v>2070106</v>
      </c>
      <c r="U469" s="397">
        <v>0</v>
      </c>
      <c r="V469" s="397">
        <f t="shared" si="133"/>
        <v>2070106</v>
      </c>
      <c r="W469" s="407">
        <f t="shared" si="138"/>
        <v>0</v>
      </c>
      <c r="Y469" s="397">
        <f t="shared" si="134"/>
        <v>0</v>
      </c>
    </row>
    <row r="470" ht="18.6" customHeight="1" spans="1:25">
      <c r="A470" s="482" t="s">
        <v>1561</v>
      </c>
      <c r="B470" s="480">
        <v>2070104</v>
      </c>
      <c r="C470" s="407">
        <f t="shared" si="135"/>
        <v>170</v>
      </c>
      <c r="D470" s="407">
        <f t="shared" si="136"/>
        <v>176</v>
      </c>
      <c r="E470" s="483">
        <f t="shared" si="137"/>
        <v>0.0352941176470589</v>
      </c>
      <c r="F470" s="473">
        <f t="shared" si="139"/>
        <v>7</v>
      </c>
      <c r="G470" s="471">
        <v>2060302</v>
      </c>
      <c r="H470" s="397" t="s">
        <v>1507</v>
      </c>
      <c r="K470" s="490">
        <f t="shared" si="140"/>
        <v>0</v>
      </c>
      <c r="L470" s="407">
        <f t="shared" si="141"/>
        <v>176</v>
      </c>
      <c r="M470" s="411">
        <f t="shared" si="132"/>
        <v>0</v>
      </c>
      <c r="O470" s="397">
        <v>0</v>
      </c>
      <c r="Q470" s="397">
        <v>2080502</v>
      </c>
      <c r="R470" s="397">
        <v>5</v>
      </c>
      <c r="S470" s="397">
        <f>VLOOKUP(Q470,B$4:B$1306,1,0)</f>
        <v>2080502</v>
      </c>
      <c r="T470" s="397">
        <v>2070107</v>
      </c>
      <c r="U470" s="397">
        <v>0</v>
      </c>
      <c r="V470" s="397">
        <f t="shared" si="133"/>
        <v>2070107</v>
      </c>
      <c r="W470" s="407">
        <f t="shared" si="138"/>
        <v>0</v>
      </c>
      <c r="Y470" s="397">
        <f t="shared" si="134"/>
        <v>0</v>
      </c>
    </row>
    <row r="471" ht="18.6" customHeight="1" spans="1:25">
      <c r="A471" s="482" t="s">
        <v>1564</v>
      </c>
      <c r="B471" s="480">
        <v>2070105</v>
      </c>
      <c r="C471" s="407">
        <f t="shared" si="135"/>
        <v>0</v>
      </c>
      <c r="D471" s="407">
        <f t="shared" si="136"/>
        <v>0</v>
      </c>
      <c r="E471" s="483" t="str">
        <f t="shared" si="137"/>
        <v/>
      </c>
      <c r="F471" s="473">
        <f t="shared" si="139"/>
        <v>7</v>
      </c>
      <c r="G471" s="471">
        <v>2060303</v>
      </c>
      <c r="H471" s="397" t="s">
        <v>1510</v>
      </c>
      <c r="K471" s="490">
        <f t="shared" si="140"/>
        <v>0</v>
      </c>
      <c r="L471" s="407">
        <f t="shared" si="141"/>
        <v>0</v>
      </c>
      <c r="M471" s="411">
        <f t="shared" si="132"/>
        <v>0</v>
      </c>
      <c r="O471" s="397">
        <v>0</v>
      </c>
      <c r="Q471" s="397">
        <v>2080505</v>
      </c>
      <c r="R471" s="397">
        <v>21</v>
      </c>
      <c r="S471" s="397">
        <f>VLOOKUP(Q471,B$4:B$1306,1,0)</f>
        <v>2080505</v>
      </c>
      <c r="T471" s="397">
        <v>2070108</v>
      </c>
      <c r="U471" s="397">
        <v>0</v>
      </c>
      <c r="V471" s="397">
        <f t="shared" si="133"/>
        <v>2070108</v>
      </c>
      <c r="W471" s="407">
        <f t="shared" si="138"/>
        <v>0</v>
      </c>
      <c r="Y471" s="397">
        <f t="shared" si="134"/>
        <v>0</v>
      </c>
    </row>
    <row r="472" ht="18.6" customHeight="1" spans="1:25">
      <c r="A472" s="482" t="s">
        <v>1567</v>
      </c>
      <c r="B472" s="480">
        <v>2070106</v>
      </c>
      <c r="C472" s="407">
        <f t="shared" si="135"/>
        <v>0</v>
      </c>
      <c r="D472" s="407">
        <f t="shared" si="136"/>
        <v>0</v>
      </c>
      <c r="E472" s="483" t="str">
        <f t="shared" si="137"/>
        <v/>
      </c>
      <c r="F472" s="473">
        <f t="shared" si="139"/>
        <v>7</v>
      </c>
      <c r="G472" s="471">
        <v>2060304</v>
      </c>
      <c r="H472" s="397" t="s">
        <v>1513</v>
      </c>
      <c r="K472" s="490">
        <f t="shared" si="140"/>
        <v>0</v>
      </c>
      <c r="L472" s="407">
        <f t="shared" si="141"/>
        <v>0</v>
      </c>
      <c r="M472" s="411">
        <f t="shared" si="132"/>
        <v>0</v>
      </c>
      <c r="O472" s="397">
        <v>0</v>
      </c>
      <c r="Q472" s="397">
        <v>2080506</v>
      </c>
      <c r="R472" s="397">
        <v>11</v>
      </c>
      <c r="S472" s="397">
        <f>VLOOKUP(Q472,B$4:B$1306,1,0)</f>
        <v>2080506</v>
      </c>
      <c r="T472" s="397">
        <v>2070109</v>
      </c>
      <c r="U472" s="397">
        <v>0</v>
      </c>
      <c r="V472" s="397">
        <f t="shared" si="133"/>
        <v>2070109</v>
      </c>
      <c r="W472" s="407">
        <f t="shared" si="138"/>
        <v>0</v>
      </c>
      <c r="Y472" s="397">
        <f t="shared" si="134"/>
        <v>0</v>
      </c>
    </row>
    <row r="473" ht="18.6" customHeight="1" spans="1:25">
      <c r="A473" s="482" t="s">
        <v>1570</v>
      </c>
      <c r="B473" s="480">
        <v>2070107</v>
      </c>
      <c r="C473" s="407">
        <f t="shared" si="135"/>
        <v>0</v>
      </c>
      <c r="D473" s="407">
        <f t="shared" si="136"/>
        <v>0</v>
      </c>
      <c r="E473" s="483" t="str">
        <f t="shared" si="137"/>
        <v/>
      </c>
      <c r="F473" s="473">
        <f t="shared" si="139"/>
        <v>7</v>
      </c>
      <c r="G473" s="471">
        <v>2060399</v>
      </c>
      <c r="H473" s="397" t="s">
        <v>1516</v>
      </c>
      <c r="K473" s="490">
        <f t="shared" si="140"/>
        <v>0</v>
      </c>
      <c r="L473" s="407">
        <f t="shared" si="141"/>
        <v>0</v>
      </c>
      <c r="M473" s="411">
        <f t="shared" si="132"/>
        <v>0</v>
      </c>
      <c r="O473" s="397">
        <v>0</v>
      </c>
      <c r="Q473" s="397">
        <v>2100302</v>
      </c>
      <c r="R473" s="397">
        <v>234</v>
      </c>
      <c r="S473" s="397">
        <f>VLOOKUP(Q473,B$4:B$1306,1,0)</f>
        <v>2100302</v>
      </c>
      <c r="T473" s="397">
        <v>2070110</v>
      </c>
      <c r="U473" s="397">
        <v>0</v>
      </c>
      <c r="V473" s="397">
        <f t="shared" si="133"/>
        <v>2070110</v>
      </c>
      <c r="W473" s="407">
        <f t="shared" si="138"/>
        <v>0</v>
      </c>
      <c r="Y473" s="397">
        <f t="shared" si="134"/>
        <v>0</v>
      </c>
    </row>
    <row r="474" ht="18.6" customHeight="1" spans="1:25">
      <c r="A474" s="482" t="s">
        <v>1573</v>
      </c>
      <c r="B474" s="480">
        <v>2070108</v>
      </c>
      <c r="C474" s="407">
        <f t="shared" si="135"/>
        <v>0</v>
      </c>
      <c r="D474" s="407">
        <f t="shared" si="136"/>
        <v>0</v>
      </c>
      <c r="E474" s="483" t="str">
        <f t="shared" si="137"/>
        <v/>
      </c>
      <c r="F474" s="473">
        <f t="shared" si="139"/>
        <v>7</v>
      </c>
      <c r="G474" s="471">
        <v>20604</v>
      </c>
      <c r="H474" s="397" t="s">
        <v>1519</v>
      </c>
      <c r="I474" s="397">
        <v>145</v>
      </c>
      <c r="K474" s="490">
        <f t="shared" si="140"/>
        <v>0</v>
      </c>
      <c r="L474" s="407">
        <f t="shared" si="141"/>
        <v>0</v>
      </c>
      <c r="M474" s="411">
        <f t="shared" si="132"/>
        <v>0</v>
      </c>
      <c r="O474" s="397">
        <v>0</v>
      </c>
      <c r="Q474" s="397">
        <v>2101101</v>
      </c>
      <c r="R474" s="397">
        <v>0</v>
      </c>
      <c r="S474" s="397">
        <f>VLOOKUP(Q474,B$4:B$1306,1,0)</f>
        <v>2101101</v>
      </c>
      <c r="T474" s="397">
        <v>2070111</v>
      </c>
      <c r="U474" s="397">
        <v>23</v>
      </c>
      <c r="V474" s="397">
        <f t="shared" si="133"/>
        <v>2070111</v>
      </c>
      <c r="W474" s="407">
        <f t="shared" si="138"/>
        <v>0</v>
      </c>
      <c r="Y474" s="397">
        <f t="shared" si="134"/>
        <v>0</v>
      </c>
    </row>
    <row r="475" ht="18.6" customHeight="1" spans="1:25">
      <c r="A475" s="482" t="s">
        <v>1576</v>
      </c>
      <c r="B475" s="480">
        <v>2070109</v>
      </c>
      <c r="C475" s="407">
        <f t="shared" si="135"/>
        <v>655</v>
      </c>
      <c r="D475" s="407">
        <f t="shared" si="136"/>
        <v>749</v>
      </c>
      <c r="E475" s="483">
        <f t="shared" si="137"/>
        <v>0.143511450381679</v>
      </c>
      <c r="F475" s="473">
        <f t="shared" si="139"/>
        <v>7</v>
      </c>
      <c r="G475" s="471">
        <v>2060401</v>
      </c>
      <c r="H475" s="397" t="s">
        <v>1479</v>
      </c>
      <c r="K475" s="490">
        <f t="shared" si="140"/>
        <v>0</v>
      </c>
      <c r="L475" s="407">
        <f t="shared" si="141"/>
        <v>749</v>
      </c>
      <c r="M475" s="411">
        <f t="shared" si="132"/>
        <v>0</v>
      </c>
      <c r="O475" s="397">
        <v>0</v>
      </c>
      <c r="Q475" s="397">
        <v>2101102</v>
      </c>
      <c r="R475" s="397">
        <v>14</v>
      </c>
      <c r="S475" s="397">
        <f>VLOOKUP(Q475,B$4:B$1306,1,0)</f>
        <v>2101102</v>
      </c>
      <c r="T475" s="397">
        <v>2070112</v>
      </c>
      <c r="U475" s="397">
        <v>0</v>
      </c>
      <c r="V475" s="397">
        <f t="shared" si="133"/>
        <v>2070112</v>
      </c>
      <c r="W475" s="407">
        <f t="shared" si="138"/>
        <v>0</v>
      </c>
      <c r="Y475" s="397">
        <f t="shared" si="134"/>
        <v>0</v>
      </c>
    </row>
    <row r="476" ht="18.6" customHeight="1" spans="1:25">
      <c r="A476" s="482" t="s">
        <v>1579</v>
      </c>
      <c r="B476" s="480">
        <v>2070110</v>
      </c>
      <c r="C476" s="407">
        <f t="shared" si="135"/>
        <v>0</v>
      </c>
      <c r="D476" s="407">
        <f t="shared" si="136"/>
        <v>0</v>
      </c>
      <c r="E476" s="483" t="str">
        <f t="shared" si="137"/>
        <v/>
      </c>
      <c r="F476" s="473">
        <f t="shared" si="139"/>
        <v>7</v>
      </c>
      <c r="G476" s="471">
        <v>2060402</v>
      </c>
      <c r="H476" s="397" t="s">
        <v>1524</v>
      </c>
      <c r="I476" s="397">
        <v>145</v>
      </c>
      <c r="K476" s="490">
        <f t="shared" si="140"/>
        <v>0</v>
      </c>
      <c r="L476" s="407">
        <f t="shared" si="141"/>
        <v>0</v>
      </c>
      <c r="M476" s="411">
        <f t="shared" si="132"/>
        <v>0</v>
      </c>
      <c r="O476" s="397">
        <v>0</v>
      </c>
      <c r="Q476" s="397">
        <v>2101103</v>
      </c>
      <c r="R476" s="397">
        <v>7</v>
      </c>
      <c r="S476" s="397">
        <f>VLOOKUP(Q476,B$4:B$1306,1,0)</f>
        <v>2101103</v>
      </c>
      <c r="T476" s="397">
        <v>2070113</v>
      </c>
      <c r="U476" s="397">
        <v>0</v>
      </c>
      <c r="V476" s="397">
        <f t="shared" si="133"/>
        <v>2070113</v>
      </c>
      <c r="W476" s="407">
        <f t="shared" si="138"/>
        <v>0</v>
      </c>
      <c r="Y476" s="397">
        <f t="shared" si="134"/>
        <v>0</v>
      </c>
    </row>
    <row r="477" ht="18.6" customHeight="1" spans="1:25">
      <c r="A477" s="482" t="s">
        <v>1582</v>
      </c>
      <c r="B477" s="480">
        <v>2070111</v>
      </c>
      <c r="C477" s="407">
        <f t="shared" si="135"/>
        <v>20</v>
      </c>
      <c r="D477" s="407">
        <f t="shared" si="136"/>
        <v>23</v>
      </c>
      <c r="E477" s="483">
        <f t="shared" si="137"/>
        <v>0.15</v>
      </c>
      <c r="F477" s="473">
        <f t="shared" si="139"/>
        <v>7</v>
      </c>
      <c r="G477" s="471">
        <v>2060403</v>
      </c>
      <c r="H477" s="397" t="s">
        <v>1527</v>
      </c>
      <c r="K477" s="490">
        <f t="shared" si="140"/>
        <v>0</v>
      </c>
      <c r="L477" s="407">
        <f t="shared" si="141"/>
        <v>0</v>
      </c>
      <c r="M477" s="411">
        <f t="shared" si="132"/>
        <v>23</v>
      </c>
      <c r="O477" s="397">
        <v>0</v>
      </c>
      <c r="Q477" s="397">
        <v>2210201</v>
      </c>
      <c r="R477" s="397">
        <v>16</v>
      </c>
      <c r="S477" s="397">
        <f>VLOOKUP(Q477,B$4:B$1306,1,0)</f>
        <v>2210201</v>
      </c>
      <c r="T477" s="397">
        <v>2070114</v>
      </c>
      <c r="U477" s="397">
        <v>0</v>
      </c>
      <c r="V477" s="397">
        <f t="shared" si="133"/>
        <v>2070114</v>
      </c>
      <c r="W477" s="407">
        <f t="shared" si="138"/>
        <v>0</v>
      </c>
      <c r="Y477" s="397">
        <f t="shared" si="134"/>
        <v>0</v>
      </c>
    </row>
    <row r="478" ht="18.6" customHeight="1" spans="1:25">
      <c r="A478" s="482" t="s">
        <v>1585</v>
      </c>
      <c r="B478" s="480">
        <v>2070112</v>
      </c>
      <c r="C478" s="407">
        <f t="shared" si="135"/>
        <v>79</v>
      </c>
      <c r="D478" s="407">
        <f t="shared" si="136"/>
        <v>90</v>
      </c>
      <c r="E478" s="483">
        <f t="shared" si="137"/>
        <v>0.139240506329114</v>
      </c>
      <c r="F478" s="473">
        <f t="shared" si="139"/>
        <v>7</v>
      </c>
      <c r="G478" s="471">
        <v>2060404</v>
      </c>
      <c r="H478" s="397" t="s">
        <v>1530</v>
      </c>
      <c r="K478" s="490">
        <f t="shared" si="140"/>
        <v>0</v>
      </c>
      <c r="L478" s="407">
        <f t="shared" si="141"/>
        <v>90</v>
      </c>
      <c r="M478" s="411">
        <f t="shared" si="132"/>
        <v>0</v>
      </c>
      <c r="O478" s="397">
        <v>0</v>
      </c>
      <c r="Q478" s="397">
        <v>2080502</v>
      </c>
      <c r="R478" s="397">
        <v>19</v>
      </c>
      <c r="S478" s="397">
        <f>VLOOKUP(Q478,B$4:B$1306,1,0)</f>
        <v>2080502</v>
      </c>
      <c r="T478" s="397">
        <v>2070199</v>
      </c>
      <c r="U478" s="397">
        <v>687</v>
      </c>
      <c r="V478" s="397">
        <f t="shared" si="133"/>
        <v>2070199</v>
      </c>
      <c r="W478" s="407">
        <f t="shared" si="138"/>
        <v>0</v>
      </c>
      <c r="Y478" s="397">
        <f t="shared" si="134"/>
        <v>0</v>
      </c>
    </row>
    <row r="479" ht="18.6" customHeight="1" spans="1:25">
      <c r="A479" s="482" t="s">
        <v>1588</v>
      </c>
      <c r="B479" s="480">
        <v>2070113</v>
      </c>
      <c r="C479" s="407">
        <f t="shared" si="135"/>
        <v>0</v>
      </c>
      <c r="D479" s="407">
        <f t="shared" si="136"/>
        <v>18</v>
      </c>
      <c r="E479" s="483" t="str">
        <f t="shared" si="137"/>
        <v/>
      </c>
      <c r="F479" s="473">
        <f t="shared" si="139"/>
        <v>7</v>
      </c>
      <c r="G479" s="471">
        <v>2060499</v>
      </c>
      <c r="H479" s="397" t="s">
        <v>1533</v>
      </c>
      <c r="K479" s="490">
        <f t="shared" si="140"/>
        <v>18</v>
      </c>
      <c r="L479" s="407">
        <f t="shared" si="141"/>
        <v>0</v>
      </c>
      <c r="M479" s="411">
        <f t="shared" si="132"/>
        <v>0</v>
      </c>
      <c r="O479" s="397">
        <v>0</v>
      </c>
      <c r="Q479" s="397">
        <v>2080505</v>
      </c>
      <c r="R479" s="397">
        <v>31</v>
      </c>
      <c r="S479" s="397">
        <f>VLOOKUP(Q479,B$4:B$1306,1,0)</f>
        <v>2080505</v>
      </c>
      <c r="T479" s="397">
        <v>20702</v>
      </c>
      <c r="U479" s="397">
        <v>0</v>
      </c>
      <c r="V479" s="397">
        <f t="shared" si="133"/>
        <v>20702</v>
      </c>
      <c r="W479" s="407">
        <f t="shared" si="138"/>
        <v>0</v>
      </c>
      <c r="Y479" s="397">
        <f t="shared" si="134"/>
        <v>0</v>
      </c>
    </row>
    <row r="480" ht="18.6" customHeight="1" spans="1:25">
      <c r="A480" s="482" t="s">
        <v>4328</v>
      </c>
      <c r="B480" s="480">
        <v>2070114</v>
      </c>
      <c r="C480" s="407">
        <f t="shared" si="135"/>
        <v>0</v>
      </c>
      <c r="D480" s="407">
        <f t="shared" si="136"/>
        <v>0</v>
      </c>
      <c r="E480" s="483" t="str">
        <f t="shared" si="137"/>
        <v/>
      </c>
      <c r="F480" s="473">
        <f t="shared" si="139"/>
        <v>7</v>
      </c>
      <c r="G480" s="471">
        <v>20605</v>
      </c>
      <c r="H480" s="397" t="s">
        <v>1536</v>
      </c>
      <c r="K480" s="490">
        <f t="shared" si="140"/>
        <v>0</v>
      </c>
      <c r="L480" s="407">
        <f t="shared" si="141"/>
        <v>0</v>
      </c>
      <c r="M480" s="411">
        <f t="shared" si="132"/>
        <v>0</v>
      </c>
      <c r="O480" s="397">
        <v>0</v>
      </c>
      <c r="Q480" s="397">
        <v>2080506</v>
      </c>
      <c r="R480" s="397">
        <v>15</v>
      </c>
      <c r="S480" s="397">
        <f>VLOOKUP(Q480,B$4:B$1306,1,0)</f>
        <v>2080506</v>
      </c>
      <c r="T480" s="397">
        <v>2070201</v>
      </c>
      <c r="U480" s="397">
        <v>0</v>
      </c>
      <c r="V480" s="397">
        <f t="shared" si="133"/>
        <v>2070201</v>
      </c>
      <c r="W480" s="407">
        <f t="shared" si="138"/>
        <v>0</v>
      </c>
      <c r="Y480" s="397">
        <f t="shared" si="134"/>
        <v>0</v>
      </c>
    </row>
    <row r="481" ht="18.6" customHeight="1" spans="1:25">
      <c r="A481" s="482" t="s">
        <v>1593</v>
      </c>
      <c r="B481" s="480">
        <v>2070199</v>
      </c>
      <c r="C481" s="407">
        <f t="shared" si="135"/>
        <v>1593</v>
      </c>
      <c r="D481" s="407">
        <f t="shared" si="136"/>
        <v>1161</v>
      </c>
      <c r="E481" s="483">
        <f t="shared" si="137"/>
        <v>-0.271186440677966</v>
      </c>
      <c r="F481" s="473">
        <f t="shared" si="139"/>
        <v>7</v>
      </c>
      <c r="G481" s="471">
        <v>2060501</v>
      </c>
      <c r="H481" s="397" t="s">
        <v>1479</v>
      </c>
      <c r="J481" s="488"/>
      <c r="K481" s="490">
        <f t="shared" si="140"/>
        <v>388</v>
      </c>
      <c r="L481" s="407">
        <f t="shared" si="141"/>
        <v>86</v>
      </c>
      <c r="M481" s="411">
        <f t="shared" si="132"/>
        <v>687</v>
      </c>
      <c r="O481" s="397">
        <v>0</v>
      </c>
      <c r="Q481" s="397">
        <v>2100302</v>
      </c>
      <c r="R481" s="397">
        <v>350</v>
      </c>
      <c r="S481" s="397">
        <f>VLOOKUP(Q481,B$4:B$1306,1,0)</f>
        <v>2100302</v>
      </c>
      <c r="T481" s="397">
        <v>2070202</v>
      </c>
      <c r="U481" s="397">
        <v>0</v>
      </c>
      <c r="V481" s="397">
        <f t="shared" si="133"/>
        <v>2070202</v>
      </c>
      <c r="W481" s="407">
        <f t="shared" si="138"/>
        <v>0</v>
      </c>
      <c r="Y481" s="397">
        <f t="shared" si="134"/>
        <v>0</v>
      </c>
    </row>
    <row r="482" ht="18.6" customHeight="1" spans="1:25">
      <c r="A482" s="482" t="s">
        <v>1596</v>
      </c>
      <c r="B482" s="480">
        <v>20702</v>
      </c>
      <c r="C482" s="407">
        <f t="shared" si="135"/>
        <v>12</v>
      </c>
      <c r="D482" s="407">
        <f t="shared" si="136"/>
        <v>16</v>
      </c>
      <c r="E482" s="483">
        <f t="shared" si="137"/>
        <v>0.333333333333333</v>
      </c>
      <c r="F482" s="473">
        <f t="shared" si="139"/>
        <v>5</v>
      </c>
      <c r="G482" s="471">
        <v>2060502</v>
      </c>
      <c r="H482" s="397" t="s">
        <v>1541</v>
      </c>
      <c r="K482" s="486">
        <f>SUMIFS(K:K,$B:$B,"&gt;"&amp;$B482*100,$B:$B,"&lt;"&amp;$B482*100+100)</f>
        <v>16</v>
      </c>
      <c r="L482" s="411">
        <f>SUMIFS(L:L,$B:$B,"&gt;"&amp;$B482*100,$B:$B,"&lt;"&amp;$B482*100+100)</f>
        <v>0</v>
      </c>
      <c r="M482" s="411">
        <f t="shared" si="132"/>
        <v>0</v>
      </c>
      <c r="O482" s="397">
        <v>0</v>
      </c>
      <c r="Q482" s="397">
        <v>2101101</v>
      </c>
      <c r="R482" s="397">
        <v>0</v>
      </c>
      <c r="S482" s="397">
        <f>VLOOKUP(Q482,B$4:B$1306,1,0)</f>
        <v>2101101</v>
      </c>
      <c r="T482" s="397">
        <v>2070203</v>
      </c>
      <c r="U482" s="397">
        <v>0</v>
      </c>
      <c r="V482" s="397">
        <f t="shared" si="133"/>
        <v>2070203</v>
      </c>
      <c r="W482" s="407">
        <f t="shared" si="138"/>
        <v>0</v>
      </c>
      <c r="Y482" s="397">
        <f t="shared" si="134"/>
        <v>0</v>
      </c>
    </row>
    <row r="483" ht="18.6" customHeight="1" spans="1:25">
      <c r="A483" s="482" t="s">
        <v>587</v>
      </c>
      <c r="B483" s="480">
        <v>2070201</v>
      </c>
      <c r="C483" s="407">
        <f t="shared" si="135"/>
        <v>0</v>
      </c>
      <c r="D483" s="407">
        <f t="shared" si="136"/>
        <v>0</v>
      </c>
      <c r="E483" s="483" t="str">
        <f t="shared" si="137"/>
        <v/>
      </c>
      <c r="F483" s="473">
        <f t="shared" si="139"/>
        <v>7</v>
      </c>
      <c r="G483" s="471">
        <v>2060503</v>
      </c>
      <c r="H483" s="397" t="s">
        <v>1544</v>
      </c>
      <c r="K483" s="490">
        <f t="shared" ref="K483:K489" si="142">SUMIF(N:N,$B483,O:O)</f>
        <v>0</v>
      </c>
      <c r="L483" s="407">
        <f t="shared" ref="L483:L489" si="143">SUMIF(Q:Q,$B483,R:R)</f>
        <v>0</v>
      </c>
      <c r="M483" s="411">
        <f t="shared" si="132"/>
        <v>0</v>
      </c>
      <c r="O483" s="397">
        <v>0</v>
      </c>
      <c r="Q483" s="397">
        <v>2101102</v>
      </c>
      <c r="R483" s="397">
        <v>20</v>
      </c>
      <c r="S483" s="397">
        <f>VLOOKUP(Q483,B$4:B$1306,1,0)</f>
        <v>2101102</v>
      </c>
      <c r="T483" s="397">
        <v>2070204</v>
      </c>
      <c r="U483" s="397">
        <v>0</v>
      </c>
      <c r="V483" s="397">
        <f t="shared" si="133"/>
        <v>2070204</v>
      </c>
      <c r="W483" s="407">
        <f t="shared" si="138"/>
        <v>0</v>
      </c>
      <c r="Y483" s="397">
        <f t="shared" si="134"/>
        <v>0</v>
      </c>
    </row>
    <row r="484" ht="18.6" customHeight="1" spans="1:25">
      <c r="A484" s="482" t="s">
        <v>590</v>
      </c>
      <c r="B484" s="480">
        <v>2070202</v>
      </c>
      <c r="C484" s="407">
        <f t="shared" si="135"/>
        <v>0</v>
      </c>
      <c r="D484" s="407">
        <f t="shared" si="136"/>
        <v>0</v>
      </c>
      <c r="E484" s="483" t="str">
        <f t="shared" si="137"/>
        <v/>
      </c>
      <c r="F484" s="473">
        <f t="shared" si="139"/>
        <v>7</v>
      </c>
      <c r="G484" s="471">
        <v>2060599</v>
      </c>
      <c r="H484" s="397" t="s">
        <v>1547</v>
      </c>
      <c r="K484" s="490">
        <f t="shared" si="142"/>
        <v>0</v>
      </c>
      <c r="L484" s="407">
        <f t="shared" si="143"/>
        <v>0</v>
      </c>
      <c r="M484" s="411">
        <f t="shared" si="132"/>
        <v>0</v>
      </c>
      <c r="O484" s="397">
        <v>0</v>
      </c>
      <c r="Q484" s="397">
        <v>2101103</v>
      </c>
      <c r="R484" s="397">
        <v>11</v>
      </c>
      <c r="S484" s="397">
        <f>VLOOKUP(Q484,B$4:B$1306,1,0)</f>
        <v>2101103</v>
      </c>
      <c r="T484" s="397">
        <v>2070205</v>
      </c>
      <c r="U484" s="397">
        <v>0</v>
      </c>
      <c r="V484" s="397">
        <f t="shared" si="133"/>
        <v>2070205</v>
      </c>
      <c r="W484" s="407">
        <f t="shared" si="138"/>
        <v>0</v>
      </c>
      <c r="Y484" s="397">
        <f t="shared" si="134"/>
        <v>0</v>
      </c>
    </row>
    <row r="485" ht="18.6" customHeight="1" spans="1:25">
      <c r="A485" s="482" t="s">
        <v>593</v>
      </c>
      <c r="B485" s="480">
        <v>2070203</v>
      </c>
      <c r="C485" s="407">
        <f t="shared" si="135"/>
        <v>0</v>
      </c>
      <c r="D485" s="407">
        <f t="shared" si="136"/>
        <v>0</v>
      </c>
      <c r="E485" s="483" t="str">
        <f t="shared" si="137"/>
        <v/>
      </c>
      <c r="F485" s="473">
        <f t="shared" si="139"/>
        <v>7</v>
      </c>
      <c r="G485" s="471">
        <v>20606</v>
      </c>
      <c r="H485" s="397" t="s">
        <v>1549</v>
      </c>
      <c r="K485" s="490">
        <f t="shared" si="142"/>
        <v>0</v>
      </c>
      <c r="L485" s="407">
        <f t="shared" si="143"/>
        <v>0</v>
      </c>
      <c r="M485" s="411">
        <f t="shared" si="132"/>
        <v>0</v>
      </c>
      <c r="O485" s="397">
        <v>0</v>
      </c>
      <c r="Q485" s="397">
        <v>2210201</v>
      </c>
      <c r="R485" s="397">
        <v>23</v>
      </c>
      <c r="S485" s="397">
        <f>VLOOKUP(Q485,B$4:B$1306,1,0)</f>
        <v>2210201</v>
      </c>
      <c r="T485" s="397">
        <v>2070206</v>
      </c>
      <c r="U485" s="397">
        <v>0</v>
      </c>
      <c r="V485" s="397">
        <f t="shared" si="133"/>
        <v>2070206</v>
      </c>
      <c r="W485" s="407">
        <f t="shared" si="138"/>
        <v>0</v>
      </c>
      <c r="Y485" s="397">
        <f t="shared" si="134"/>
        <v>0</v>
      </c>
    </row>
    <row r="486" ht="18.6" customHeight="1" spans="1:25">
      <c r="A486" s="482" t="s">
        <v>1604</v>
      </c>
      <c r="B486" s="480">
        <v>2070204</v>
      </c>
      <c r="C486" s="407">
        <f t="shared" si="135"/>
        <v>10</v>
      </c>
      <c r="D486" s="407">
        <f t="shared" si="136"/>
        <v>16</v>
      </c>
      <c r="E486" s="483">
        <f t="shared" si="137"/>
        <v>0.6</v>
      </c>
      <c r="F486" s="473">
        <f t="shared" si="139"/>
        <v>7</v>
      </c>
      <c r="G486" s="471">
        <v>2060601</v>
      </c>
      <c r="H486" s="397" t="s">
        <v>1552</v>
      </c>
      <c r="K486" s="490">
        <f t="shared" si="142"/>
        <v>16</v>
      </c>
      <c r="L486" s="407">
        <f t="shared" si="143"/>
        <v>0</v>
      </c>
      <c r="M486" s="411">
        <f t="shared" si="132"/>
        <v>0</v>
      </c>
      <c r="O486" s="397">
        <v>0</v>
      </c>
      <c r="Q486" s="397">
        <v>2080502</v>
      </c>
      <c r="R486" s="397">
        <v>8</v>
      </c>
      <c r="S486" s="397">
        <f>VLOOKUP(Q486,B$4:B$1306,1,0)</f>
        <v>2080502</v>
      </c>
      <c r="T486" s="397">
        <v>2070299</v>
      </c>
      <c r="U486" s="397">
        <v>0</v>
      </c>
      <c r="V486" s="397">
        <f t="shared" si="133"/>
        <v>2070299</v>
      </c>
      <c r="W486" s="407">
        <f t="shared" si="138"/>
        <v>0</v>
      </c>
      <c r="Y486" s="397">
        <f t="shared" si="134"/>
        <v>0</v>
      </c>
    </row>
    <row r="487" ht="18.6" customHeight="1" spans="1:25">
      <c r="A487" s="482" t="s">
        <v>1607</v>
      </c>
      <c r="B487" s="480">
        <v>2070205</v>
      </c>
      <c r="C487" s="407">
        <f t="shared" si="135"/>
        <v>2</v>
      </c>
      <c r="D487" s="407">
        <f t="shared" si="136"/>
        <v>0</v>
      </c>
      <c r="E487" s="483">
        <f t="shared" si="137"/>
        <v>-1</v>
      </c>
      <c r="F487" s="473">
        <f t="shared" si="139"/>
        <v>7</v>
      </c>
      <c r="G487" s="471">
        <v>2060602</v>
      </c>
      <c r="H487" s="397" t="s">
        <v>1554</v>
      </c>
      <c r="K487" s="490">
        <f t="shared" si="142"/>
        <v>0</v>
      </c>
      <c r="L487" s="407">
        <f t="shared" si="143"/>
        <v>0</v>
      </c>
      <c r="M487" s="411">
        <f t="shared" si="132"/>
        <v>0</v>
      </c>
      <c r="O487" s="397">
        <v>0</v>
      </c>
      <c r="Q487" s="397">
        <v>2080505</v>
      </c>
      <c r="R487" s="397">
        <v>21</v>
      </c>
      <c r="S487" s="397">
        <f>VLOOKUP(Q487,B$4:B$1306,1,0)</f>
        <v>2080505</v>
      </c>
      <c r="T487" s="397">
        <v>20703</v>
      </c>
      <c r="U487" s="397">
        <v>0</v>
      </c>
      <c r="V487" s="397">
        <f t="shared" si="133"/>
        <v>20703</v>
      </c>
      <c r="W487" s="407">
        <f t="shared" si="138"/>
        <v>0</v>
      </c>
      <c r="Y487" s="397">
        <f t="shared" si="134"/>
        <v>0</v>
      </c>
    </row>
    <row r="488" ht="18.6" customHeight="1" spans="1:25">
      <c r="A488" s="482" t="s">
        <v>1610</v>
      </c>
      <c r="B488" s="480">
        <v>2070206</v>
      </c>
      <c r="C488" s="407">
        <f t="shared" si="135"/>
        <v>0</v>
      </c>
      <c r="D488" s="407">
        <f t="shared" si="136"/>
        <v>0</v>
      </c>
      <c r="E488" s="483" t="str">
        <f t="shared" si="137"/>
        <v/>
      </c>
      <c r="F488" s="473">
        <f t="shared" si="139"/>
        <v>7</v>
      </c>
      <c r="G488" s="471">
        <v>2060603</v>
      </c>
      <c r="H488" s="397" t="s">
        <v>1556</v>
      </c>
      <c r="K488" s="490">
        <f t="shared" si="142"/>
        <v>0</v>
      </c>
      <c r="L488" s="407">
        <f t="shared" si="143"/>
        <v>0</v>
      </c>
      <c r="M488" s="411">
        <f t="shared" si="132"/>
        <v>0</v>
      </c>
      <c r="O488" s="397">
        <v>0</v>
      </c>
      <c r="Q488" s="397">
        <v>2080506</v>
      </c>
      <c r="R488" s="397">
        <v>11</v>
      </c>
      <c r="S488" s="397">
        <f>VLOOKUP(Q488,B$4:B$1306,1,0)</f>
        <v>2080506</v>
      </c>
      <c r="T488" s="397">
        <v>2070301</v>
      </c>
      <c r="U488" s="397">
        <v>0</v>
      </c>
      <c r="V488" s="397">
        <f t="shared" si="133"/>
        <v>2070301</v>
      </c>
      <c r="W488" s="407">
        <f t="shared" si="138"/>
        <v>0</v>
      </c>
      <c r="Y488" s="397">
        <f t="shared" si="134"/>
        <v>0</v>
      </c>
    </row>
    <row r="489" ht="18.6" customHeight="1" spans="1:25">
      <c r="A489" s="482" t="s">
        <v>1613</v>
      </c>
      <c r="B489" s="480">
        <v>2070299</v>
      </c>
      <c r="C489" s="407">
        <f t="shared" si="135"/>
        <v>0</v>
      </c>
      <c r="D489" s="407">
        <f t="shared" si="136"/>
        <v>0</v>
      </c>
      <c r="E489" s="483" t="str">
        <f t="shared" si="137"/>
        <v/>
      </c>
      <c r="F489" s="473">
        <f t="shared" si="139"/>
        <v>7</v>
      </c>
      <c r="G489" s="471">
        <v>2060699</v>
      </c>
      <c r="H489" s="397" t="s">
        <v>1557</v>
      </c>
      <c r="J489" s="488"/>
      <c r="K489" s="490">
        <f t="shared" si="142"/>
        <v>0</v>
      </c>
      <c r="L489" s="407">
        <f t="shared" si="143"/>
        <v>0</v>
      </c>
      <c r="M489" s="411">
        <f t="shared" si="132"/>
        <v>0</v>
      </c>
      <c r="O489" s="397">
        <v>0</v>
      </c>
      <c r="Q489" s="397">
        <v>2100302</v>
      </c>
      <c r="R489" s="397">
        <v>232</v>
      </c>
      <c r="S489" s="397">
        <f>VLOOKUP(Q489,B$4:B$1306,1,0)</f>
        <v>2100302</v>
      </c>
      <c r="T489" s="397">
        <v>2070302</v>
      </c>
      <c r="U489" s="397">
        <v>0</v>
      </c>
      <c r="V489" s="397">
        <f t="shared" si="133"/>
        <v>2070302</v>
      </c>
      <c r="W489" s="407">
        <f t="shared" si="138"/>
        <v>0</v>
      </c>
      <c r="Y489" s="397">
        <f t="shared" si="134"/>
        <v>0</v>
      </c>
    </row>
    <row r="490" ht="18.6" customHeight="1" spans="1:25">
      <c r="A490" s="482" t="s">
        <v>1615</v>
      </c>
      <c r="B490" s="480">
        <v>20703</v>
      </c>
      <c r="C490" s="407">
        <f t="shared" si="135"/>
        <v>296</v>
      </c>
      <c r="D490" s="407">
        <f t="shared" si="136"/>
        <v>3</v>
      </c>
      <c r="E490" s="483">
        <f t="shared" si="137"/>
        <v>-0.989864864864865</v>
      </c>
      <c r="F490" s="473">
        <f t="shared" si="139"/>
        <v>5</v>
      </c>
      <c r="G490" s="471">
        <v>20607</v>
      </c>
      <c r="H490" s="397" t="s">
        <v>1559</v>
      </c>
      <c r="I490" s="397">
        <v>107</v>
      </c>
      <c r="K490" s="486">
        <f>SUMIFS(K:K,$B:$B,"&gt;"&amp;$B490*100,$B:$B,"&lt;"&amp;$B490*100+100)</f>
        <v>3</v>
      </c>
      <c r="L490" s="411">
        <f>SUMIFS(L:L,$B:$B,"&gt;"&amp;$B490*100,$B:$B,"&lt;"&amp;$B490*100+100)</f>
        <v>0</v>
      </c>
      <c r="M490" s="411">
        <f t="shared" si="132"/>
        <v>0</v>
      </c>
      <c r="O490" s="397">
        <v>0</v>
      </c>
      <c r="Q490" s="397">
        <v>2101101</v>
      </c>
      <c r="R490" s="397">
        <v>0</v>
      </c>
      <c r="S490" s="397">
        <f>VLOOKUP(Q490,B$4:B$1306,1,0)</f>
        <v>2101101</v>
      </c>
      <c r="T490" s="397">
        <v>2070303</v>
      </c>
      <c r="U490" s="397">
        <v>0</v>
      </c>
      <c r="V490" s="397">
        <f t="shared" si="133"/>
        <v>2070303</v>
      </c>
      <c r="W490" s="407">
        <f t="shared" si="138"/>
        <v>0</v>
      </c>
      <c r="Y490" s="397">
        <f t="shared" si="134"/>
        <v>0</v>
      </c>
    </row>
    <row r="491" ht="18.6" customHeight="1" spans="1:25">
      <c r="A491" s="482" t="s">
        <v>587</v>
      </c>
      <c r="B491" s="480">
        <v>2070301</v>
      </c>
      <c r="C491" s="407">
        <f t="shared" si="135"/>
        <v>0</v>
      </c>
      <c r="D491" s="407">
        <f t="shared" si="136"/>
        <v>0</v>
      </c>
      <c r="E491" s="483" t="str">
        <f t="shared" si="137"/>
        <v/>
      </c>
      <c r="F491" s="473">
        <f t="shared" si="139"/>
        <v>7</v>
      </c>
      <c r="G491" s="471">
        <v>2060701</v>
      </c>
      <c r="H491" s="397" t="s">
        <v>1479</v>
      </c>
      <c r="K491" s="490">
        <f t="shared" ref="K491:K500" si="144">SUMIF(N:N,$B491,O:O)</f>
        <v>0</v>
      </c>
      <c r="L491" s="407">
        <f t="shared" ref="L491:L500" si="145">SUMIF(Q:Q,$B491,R:R)</f>
        <v>0</v>
      </c>
      <c r="M491" s="411">
        <f t="shared" si="132"/>
        <v>0</v>
      </c>
      <c r="O491" s="397">
        <v>0</v>
      </c>
      <c r="Q491" s="397">
        <v>2101102</v>
      </c>
      <c r="R491" s="397">
        <v>14</v>
      </c>
      <c r="S491" s="397">
        <f>VLOOKUP(Q491,B$4:B$1306,1,0)</f>
        <v>2101102</v>
      </c>
      <c r="T491" s="397">
        <v>2070304</v>
      </c>
      <c r="U491" s="397">
        <v>0</v>
      </c>
      <c r="V491" s="397">
        <f t="shared" si="133"/>
        <v>2070304</v>
      </c>
      <c r="W491" s="407">
        <f t="shared" si="138"/>
        <v>0</v>
      </c>
      <c r="Y491" s="397">
        <f t="shared" si="134"/>
        <v>0</v>
      </c>
    </row>
    <row r="492" ht="18.6" customHeight="1" spans="1:25">
      <c r="A492" s="482" t="s">
        <v>590</v>
      </c>
      <c r="B492" s="480">
        <v>2070302</v>
      </c>
      <c r="C492" s="407">
        <f t="shared" si="135"/>
        <v>0</v>
      </c>
      <c r="D492" s="407">
        <f t="shared" si="136"/>
        <v>0</v>
      </c>
      <c r="E492" s="483" t="str">
        <f t="shared" si="137"/>
        <v/>
      </c>
      <c r="F492" s="473">
        <f t="shared" si="139"/>
        <v>7</v>
      </c>
      <c r="G492" s="471">
        <v>2060702</v>
      </c>
      <c r="H492" s="397" t="s">
        <v>1563</v>
      </c>
      <c r="I492" s="397">
        <v>66</v>
      </c>
      <c r="K492" s="490">
        <f t="shared" si="144"/>
        <v>0</v>
      </c>
      <c r="L492" s="407">
        <f t="shared" si="145"/>
        <v>0</v>
      </c>
      <c r="M492" s="411">
        <f t="shared" si="132"/>
        <v>0</v>
      </c>
      <c r="O492" s="397">
        <v>0</v>
      </c>
      <c r="Q492" s="397">
        <v>2101103</v>
      </c>
      <c r="R492" s="397">
        <v>7</v>
      </c>
      <c r="S492" s="397">
        <f>VLOOKUP(Q492,B$4:B$1306,1,0)</f>
        <v>2101103</v>
      </c>
      <c r="T492" s="397">
        <v>2070305</v>
      </c>
      <c r="U492" s="397">
        <v>0</v>
      </c>
      <c r="V492" s="397">
        <f t="shared" si="133"/>
        <v>2070305</v>
      </c>
      <c r="W492" s="407">
        <f t="shared" si="138"/>
        <v>0</v>
      </c>
      <c r="Y492" s="397">
        <f t="shared" si="134"/>
        <v>0</v>
      </c>
    </row>
    <row r="493" ht="18.6" customHeight="1" spans="1:25">
      <c r="A493" s="482" t="s">
        <v>593</v>
      </c>
      <c r="B493" s="480">
        <v>2070303</v>
      </c>
      <c r="C493" s="407">
        <f t="shared" si="135"/>
        <v>0</v>
      </c>
      <c r="D493" s="407">
        <f t="shared" si="136"/>
        <v>0</v>
      </c>
      <c r="E493" s="483" t="str">
        <f t="shared" si="137"/>
        <v/>
      </c>
      <c r="F493" s="473">
        <f t="shared" si="139"/>
        <v>7</v>
      </c>
      <c r="G493" s="471">
        <v>2060703</v>
      </c>
      <c r="H493" s="397" t="s">
        <v>1566</v>
      </c>
      <c r="K493" s="490">
        <f t="shared" si="144"/>
        <v>0</v>
      </c>
      <c r="L493" s="407">
        <f t="shared" si="145"/>
        <v>0</v>
      </c>
      <c r="M493" s="411">
        <f t="shared" si="132"/>
        <v>0</v>
      </c>
      <c r="O493" s="397">
        <v>0</v>
      </c>
      <c r="Q493" s="397">
        <v>2210201</v>
      </c>
      <c r="R493" s="397">
        <v>16</v>
      </c>
      <c r="S493" s="397">
        <f>VLOOKUP(Q493,B$4:B$1306,1,0)</f>
        <v>2210201</v>
      </c>
      <c r="T493" s="397">
        <v>2070306</v>
      </c>
      <c r="U493" s="397">
        <v>0</v>
      </c>
      <c r="V493" s="397">
        <f t="shared" si="133"/>
        <v>2070306</v>
      </c>
      <c r="W493" s="407">
        <f t="shared" si="138"/>
        <v>0</v>
      </c>
      <c r="Y493" s="397">
        <f t="shared" si="134"/>
        <v>0</v>
      </c>
    </row>
    <row r="494" ht="18.6" customHeight="1" spans="1:25">
      <c r="A494" s="482" t="s">
        <v>1621</v>
      </c>
      <c r="B494" s="480">
        <v>2070304</v>
      </c>
      <c r="C494" s="407">
        <f t="shared" si="135"/>
        <v>0</v>
      </c>
      <c r="D494" s="407">
        <f t="shared" si="136"/>
        <v>0</v>
      </c>
      <c r="E494" s="483" t="str">
        <f t="shared" si="137"/>
        <v/>
      </c>
      <c r="F494" s="473">
        <f t="shared" si="139"/>
        <v>7</v>
      </c>
      <c r="G494" s="471">
        <v>2060704</v>
      </c>
      <c r="H494" s="397" t="s">
        <v>1569</v>
      </c>
      <c r="K494" s="490">
        <f t="shared" si="144"/>
        <v>0</v>
      </c>
      <c r="L494" s="407">
        <f t="shared" si="145"/>
        <v>0</v>
      </c>
      <c r="M494" s="411">
        <f t="shared" si="132"/>
        <v>0</v>
      </c>
      <c r="O494" s="397">
        <v>0</v>
      </c>
      <c r="Q494" s="397">
        <v>2080502</v>
      </c>
      <c r="R494" s="397">
        <v>8</v>
      </c>
      <c r="S494" s="397">
        <f>VLOOKUP(Q494,B$4:B$1306,1,0)</f>
        <v>2080502</v>
      </c>
      <c r="T494" s="397">
        <v>2070307</v>
      </c>
      <c r="U494" s="397">
        <v>0</v>
      </c>
      <c r="V494" s="397">
        <f t="shared" si="133"/>
        <v>2070307</v>
      </c>
      <c r="W494" s="407">
        <f t="shared" si="138"/>
        <v>0</v>
      </c>
      <c r="Y494" s="397">
        <f t="shared" si="134"/>
        <v>0</v>
      </c>
    </row>
    <row r="495" ht="18.6" customHeight="1" spans="1:25">
      <c r="A495" s="482" t="s">
        <v>1624</v>
      </c>
      <c r="B495" s="480">
        <v>2070305</v>
      </c>
      <c r="C495" s="407">
        <f t="shared" si="135"/>
        <v>0</v>
      </c>
      <c r="D495" s="407">
        <f t="shared" si="136"/>
        <v>0</v>
      </c>
      <c r="E495" s="483" t="str">
        <f t="shared" si="137"/>
        <v/>
      </c>
      <c r="F495" s="473">
        <f t="shared" si="139"/>
        <v>7</v>
      </c>
      <c r="G495" s="471">
        <v>2060705</v>
      </c>
      <c r="H495" s="397" t="s">
        <v>1572</v>
      </c>
      <c r="K495" s="490">
        <f t="shared" si="144"/>
        <v>0</v>
      </c>
      <c r="L495" s="407">
        <f t="shared" si="145"/>
        <v>0</v>
      </c>
      <c r="M495" s="411">
        <f t="shared" si="132"/>
        <v>0</v>
      </c>
      <c r="O495" s="397">
        <v>0</v>
      </c>
      <c r="Q495" s="397">
        <v>2080505</v>
      </c>
      <c r="R495" s="397">
        <v>23</v>
      </c>
      <c r="S495" s="397">
        <f>VLOOKUP(Q495,B$4:B$1306,1,0)</f>
        <v>2080505</v>
      </c>
      <c r="T495" s="397">
        <v>2070308</v>
      </c>
      <c r="U495" s="397">
        <v>0</v>
      </c>
      <c r="V495" s="397">
        <f t="shared" si="133"/>
        <v>2070308</v>
      </c>
      <c r="W495" s="407">
        <f t="shared" si="138"/>
        <v>0</v>
      </c>
      <c r="Y495" s="397">
        <f t="shared" si="134"/>
        <v>0</v>
      </c>
    </row>
    <row r="496" ht="18.6" customHeight="1" spans="1:25">
      <c r="A496" s="482" t="s">
        <v>1627</v>
      </c>
      <c r="B496" s="480">
        <v>2070306</v>
      </c>
      <c r="C496" s="407">
        <f t="shared" si="135"/>
        <v>0</v>
      </c>
      <c r="D496" s="407">
        <f t="shared" si="136"/>
        <v>0</v>
      </c>
      <c r="E496" s="483" t="str">
        <f t="shared" si="137"/>
        <v/>
      </c>
      <c r="F496" s="473">
        <f t="shared" si="139"/>
        <v>7</v>
      </c>
      <c r="G496" s="471">
        <v>2060799</v>
      </c>
      <c r="H496" s="397" t="s">
        <v>1575</v>
      </c>
      <c r="I496" s="397">
        <v>41</v>
      </c>
      <c r="K496" s="490">
        <f t="shared" si="144"/>
        <v>0</v>
      </c>
      <c r="L496" s="407">
        <f t="shared" si="145"/>
        <v>0</v>
      </c>
      <c r="M496" s="411">
        <f t="shared" si="132"/>
        <v>0</v>
      </c>
      <c r="O496" s="397">
        <v>0</v>
      </c>
      <c r="Q496" s="397">
        <v>2080506</v>
      </c>
      <c r="R496" s="397">
        <v>12</v>
      </c>
      <c r="S496" s="397">
        <f>VLOOKUP(Q496,B$4:B$1306,1,0)</f>
        <v>2080506</v>
      </c>
      <c r="T496" s="397">
        <v>2070309</v>
      </c>
      <c r="U496" s="397">
        <v>0</v>
      </c>
      <c r="V496" s="397">
        <f t="shared" si="133"/>
        <v>2070309</v>
      </c>
      <c r="W496" s="407">
        <f t="shared" si="138"/>
        <v>0</v>
      </c>
      <c r="Y496" s="397">
        <f t="shared" si="134"/>
        <v>0</v>
      </c>
    </row>
    <row r="497" ht="18.6" customHeight="1" spans="1:25">
      <c r="A497" s="482" t="s">
        <v>1630</v>
      </c>
      <c r="B497" s="480">
        <v>2070307</v>
      </c>
      <c r="C497" s="407">
        <f t="shared" si="135"/>
        <v>278</v>
      </c>
      <c r="D497" s="407">
        <f t="shared" si="136"/>
        <v>0</v>
      </c>
      <c r="E497" s="483">
        <f t="shared" si="137"/>
        <v>-1</v>
      </c>
      <c r="F497" s="473">
        <f t="shared" si="139"/>
        <v>7</v>
      </c>
      <c r="G497" s="471">
        <v>20608</v>
      </c>
      <c r="H497" s="397" t="s">
        <v>1578</v>
      </c>
      <c r="K497" s="490">
        <f t="shared" si="144"/>
        <v>0</v>
      </c>
      <c r="L497" s="407">
        <f t="shared" si="145"/>
        <v>0</v>
      </c>
      <c r="M497" s="411">
        <f t="shared" si="132"/>
        <v>0</v>
      </c>
      <c r="O497" s="397">
        <v>0</v>
      </c>
      <c r="Q497" s="397">
        <v>2100302</v>
      </c>
      <c r="R497" s="397">
        <v>260</v>
      </c>
      <c r="S497" s="397">
        <f>VLOOKUP(Q497,B$4:B$1306,1,0)</f>
        <v>2100302</v>
      </c>
      <c r="T497" s="397">
        <v>2070399</v>
      </c>
      <c r="U497" s="397">
        <v>0</v>
      </c>
      <c r="V497" s="397">
        <f t="shared" si="133"/>
        <v>2070399</v>
      </c>
      <c r="W497" s="407">
        <f t="shared" si="138"/>
        <v>0</v>
      </c>
      <c r="Y497" s="397">
        <f t="shared" si="134"/>
        <v>0</v>
      </c>
    </row>
    <row r="498" ht="18.6" customHeight="1" spans="1:25">
      <c r="A498" s="482" t="s">
        <v>1633</v>
      </c>
      <c r="B498" s="480">
        <v>2070308</v>
      </c>
      <c r="C498" s="407">
        <f t="shared" si="135"/>
        <v>18</v>
      </c>
      <c r="D498" s="407">
        <f t="shared" si="136"/>
        <v>3</v>
      </c>
      <c r="E498" s="483">
        <f t="shared" si="137"/>
        <v>-0.833333333333333</v>
      </c>
      <c r="F498" s="473">
        <f t="shared" si="139"/>
        <v>7</v>
      </c>
      <c r="G498" s="471">
        <v>2060801</v>
      </c>
      <c r="H498" s="397" t="s">
        <v>1581</v>
      </c>
      <c r="K498" s="490">
        <f t="shared" si="144"/>
        <v>3</v>
      </c>
      <c r="L498" s="407">
        <f t="shared" si="145"/>
        <v>0</v>
      </c>
      <c r="M498" s="411">
        <f t="shared" si="132"/>
        <v>0</v>
      </c>
      <c r="O498" s="397">
        <v>0</v>
      </c>
      <c r="Q498" s="397">
        <v>2101101</v>
      </c>
      <c r="R498" s="397">
        <v>0</v>
      </c>
      <c r="S498" s="397">
        <f>VLOOKUP(Q498,B$4:B$1306,1,0)</f>
        <v>2101101</v>
      </c>
      <c r="T498" s="397">
        <v>20706</v>
      </c>
      <c r="U498" s="397">
        <v>0</v>
      </c>
      <c r="V498" s="397">
        <f t="shared" si="133"/>
        <v>20706</v>
      </c>
      <c r="W498" s="407">
        <f t="shared" si="138"/>
        <v>0</v>
      </c>
      <c r="Y498" s="397">
        <f t="shared" si="134"/>
        <v>0</v>
      </c>
    </row>
    <row r="499" ht="18.6" customHeight="1" spans="1:25">
      <c r="A499" s="482" t="s">
        <v>1636</v>
      </c>
      <c r="B499" s="480">
        <v>2070309</v>
      </c>
      <c r="C499" s="407">
        <f t="shared" si="135"/>
        <v>0</v>
      </c>
      <c r="D499" s="407">
        <f t="shared" si="136"/>
        <v>0</v>
      </c>
      <c r="E499" s="483" t="str">
        <f t="shared" si="137"/>
        <v/>
      </c>
      <c r="F499" s="473">
        <f t="shared" si="139"/>
        <v>7</v>
      </c>
      <c r="G499" s="471">
        <v>2060802</v>
      </c>
      <c r="H499" s="397" t="s">
        <v>1584</v>
      </c>
      <c r="K499" s="490">
        <f t="shared" si="144"/>
        <v>0</v>
      </c>
      <c r="L499" s="407">
        <f t="shared" si="145"/>
        <v>0</v>
      </c>
      <c r="M499" s="411">
        <f t="shared" si="132"/>
        <v>0</v>
      </c>
      <c r="O499" s="397">
        <v>0</v>
      </c>
      <c r="Q499" s="397">
        <v>2101102</v>
      </c>
      <c r="R499" s="397">
        <v>15</v>
      </c>
      <c r="S499" s="397">
        <f>VLOOKUP(Q499,B$4:B$1306,1,0)</f>
        <v>2101102</v>
      </c>
      <c r="T499" s="397">
        <v>2070601</v>
      </c>
      <c r="U499" s="397">
        <v>0</v>
      </c>
      <c r="V499" s="397">
        <f t="shared" si="133"/>
        <v>2070601</v>
      </c>
      <c r="W499" s="407">
        <f t="shared" si="138"/>
        <v>0</v>
      </c>
      <c r="Y499" s="397">
        <f t="shared" si="134"/>
        <v>0</v>
      </c>
    </row>
    <row r="500" ht="18.6" customHeight="1" spans="1:25">
      <c r="A500" s="482" t="s">
        <v>1639</v>
      </c>
      <c r="B500" s="480">
        <v>2070399</v>
      </c>
      <c r="C500" s="407">
        <f t="shared" si="135"/>
        <v>0</v>
      </c>
      <c r="D500" s="407">
        <f t="shared" si="136"/>
        <v>0</v>
      </c>
      <c r="E500" s="483" t="str">
        <f t="shared" si="137"/>
        <v/>
      </c>
      <c r="F500" s="473">
        <f t="shared" si="139"/>
        <v>7</v>
      </c>
      <c r="G500" s="471">
        <v>2060899</v>
      </c>
      <c r="H500" s="397" t="s">
        <v>1587</v>
      </c>
      <c r="J500" s="488"/>
      <c r="K500" s="490">
        <f t="shared" si="144"/>
        <v>0</v>
      </c>
      <c r="L500" s="407">
        <f t="shared" si="145"/>
        <v>0</v>
      </c>
      <c r="M500" s="411">
        <f t="shared" si="132"/>
        <v>0</v>
      </c>
      <c r="O500" s="397">
        <v>0</v>
      </c>
      <c r="Q500" s="397">
        <v>2101103</v>
      </c>
      <c r="R500" s="397">
        <v>8</v>
      </c>
      <c r="S500" s="397">
        <f>VLOOKUP(Q500,B$4:B$1306,1,0)</f>
        <v>2101103</v>
      </c>
      <c r="T500" s="397">
        <v>2070602</v>
      </c>
      <c r="U500" s="397">
        <v>0</v>
      </c>
      <c r="V500" s="397">
        <f t="shared" si="133"/>
        <v>2070602</v>
      </c>
      <c r="W500" s="407">
        <f t="shared" si="138"/>
        <v>0</v>
      </c>
      <c r="Y500" s="397">
        <f t="shared" si="134"/>
        <v>0</v>
      </c>
    </row>
    <row r="501" ht="18.6" customHeight="1" spans="1:25">
      <c r="A501" s="482" t="s">
        <v>1653</v>
      </c>
      <c r="B501" s="480">
        <v>20706</v>
      </c>
      <c r="C501" s="407">
        <f t="shared" si="135"/>
        <v>30</v>
      </c>
      <c r="D501" s="407">
        <f t="shared" si="136"/>
        <v>27</v>
      </c>
      <c r="E501" s="483">
        <f t="shared" si="137"/>
        <v>-0.1</v>
      </c>
      <c r="F501" s="473">
        <f t="shared" si="139"/>
        <v>5</v>
      </c>
      <c r="G501" s="471">
        <v>20609</v>
      </c>
      <c r="H501" s="397" t="s">
        <v>1589</v>
      </c>
      <c r="K501" s="486">
        <f>SUMIFS(K:K,$B:$B,"&gt;"&amp;$B501*100,$B:$B,"&lt;"&amp;$B501*100+100)</f>
        <v>2</v>
      </c>
      <c r="L501" s="411">
        <f>SUMIFS(L:L,$B:$B,"&gt;"&amp;$B501*100,$B:$B,"&lt;"&amp;$B501*100+100)</f>
        <v>25</v>
      </c>
      <c r="M501" s="411">
        <f t="shared" si="132"/>
        <v>0</v>
      </c>
      <c r="O501" s="397">
        <v>0</v>
      </c>
      <c r="Q501" s="397">
        <v>2210201</v>
      </c>
      <c r="R501" s="397">
        <v>17</v>
      </c>
      <c r="S501" s="397">
        <f>VLOOKUP(Q501,B$4:B$1306,1,0)</f>
        <v>2210201</v>
      </c>
      <c r="T501" s="397">
        <v>2070603</v>
      </c>
      <c r="U501" s="397">
        <v>0</v>
      </c>
      <c r="V501" s="397">
        <f t="shared" si="133"/>
        <v>2070603</v>
      </c>
      <c r="W501" s="407">
        <f t="shared" si="138"/>
        <v>0</v>
      </c>
      <c r="Y501" s="397">
        <f t="shared" si="134"/>
        <v>0</v>
      </c>
    </row>
    <row r="502" ht="18.6" customHeight="1" spans="1:25">
      <c r="A502" s="482" t="s">
        <v>587</v>
      </c>
      <c r="B502" s="480">
        <v>2070601</v>
      </c>
      <c r="C502" s="407">
        <f t="shared" si="135"/>
        <v>0</v>
      </c>
      <c r="D502" s="407">
        <f t="shared" si="136"/>
        <v>0</v>
      </c>
      <c r="E502" s="483" t="str">
        <f t="shared" si="137"/>
        <v/>
      </c>
      <c r="F502" s="473">
        <f t="shared" si="139"/>
        <v>7</v>
      </c>
      <c r="G502" s="471">
        <v>2060901</v>
      </c>
      <c r="H502" s="397" t="s">
        <v>1592</v>
      </c>
      <c r="K502" s="490">
        <f t="shared" ref="K502:K509" si="146">SUMIF(N:N,$B502,O:O)</f>
        <v>0</v>
      </c>
      <c r="L502" s="407">
        <f t="shared" ref="L502:L509" si="147">SUMIF(Q:Q,$B502,R:R)</f>
        <v>0</v>
      </c>
      <c r="M502" s="411">
        <f t="shared" si="132"/>
        <v>0</v>
      </c>
      <c r="O502" s="397">
        <v>0</v>
      </c>
      <c r="Q502" s="397">
        <v>2080501</v>
      </c>
      <c r="R502" s="397">
        <v>10</v>
      </c>
      <c r="S502" s="397">
        <f>VLOOKUP(Q502,B$4:B$1306,1,0)</f>
        <v>2080501</v>
      </c>
      <c r="T502" s="397">
        <v>2070604</v>
      </c>
      <c r="U502" s="397">
        <v>0</v>
      </c>
      <c r="V502" s="397">
        <f t="shared" si="133"/>
        <v>2070604</v>
      </c>
      <c r="W502" s="407">
        <f t="shared" si="138"/>
        <v>0</v>
      </c>
      <c r="Y502" s="397">
        <f t="shared" si="134"/>
        <v>0</v>
      </c>
    </row>
    <row r="503" ht="18.6" customHeight="1" spans="1:25">
      <c r="A503" s="482" t="s">
        <v>590</v>
      </c>
      <c r="B503" s="480">
        <v>2070602</v>
      </c>
      <c r="C503" s="407">
        <f t="shared" si="135"/>
        <v>0</v>
      </c>
      <c r="D503" s="407">
        <f t="shared" si="136"/>
        <v>0</v>
      </c>
      <c r="E503" s="483" t="str">
        <f t="shared" si="137"/>
        <v/>
      </c>
      <c r="F503" s="473">
        <f t="shared" si="139"/>
        <v>7</v>
      </c>
      <c r="G503" s="471">
        <v>2060902</v>
      </c>
      <c r="H503" s="397" t="s">
        <v>1595</v>
      </c>
      <c r="K503" s="490">
        <f t="shared" si="146"/>
        <v>0</v>
      </c>
      <c r="L503" s="407">
        <f t="shared" si="147"/>
        <v>0</v>
      </c>
      <c r="M503" s="411">
        <f t="shared" si="132"/>
        <v>0</v>
      </c>
      <c r="O503" s="397">
        <v>0</v>
      </c>
      <c r="Q503" s="397">
        <v>2080505</v>
      </c>
      <c r="R503" s="397">
        <v>14</v>
      </c>
      <c r="S503" s="397">
        <f>VLOOKUP(Q503,B$4:B$1306,1,0)</f>
        <v>2080505</v>
      </c>
      <c r="T503" s="397">
        <v>2070605</v>
      </c>
      <c r="U503" s="397">
        <v>0</v>
      </c>
      <c r="V503" s="397">
        <f t="shared" si="133"/>
        <v>2070605</v>
      </c>
      <c r="W503" s="407">
        <f t="shared" si="138"/>
        <v>0</v>
      </c>
      <c r="Y503" s="397">
        <f t="shared" si="134"/>
        <v>0</v>
      </c>
    </row>
    <row r="504" ht="18.6" customHeight="1" spans="1:25">
      <c r="A504" s="482" t="s">
        <v>593</v>
      </c>
      <c r="B504" s="480">
        <v>2070603</v>
      </c>
      <c r="C504" s="407">
        <f t="shared" si="135"/>
        <v>0</v>
      </c>
      <c r="D504" s="407">
        <f t="shared" si="136"/>
        <v>0</v>
      </c>
      <c r="E504" s="483" t="str">
        <f t="shared" si="137"/>
        <v/>
      </c>
      <c r="F504" s="473">
        <f t="shared" si="139"/>
        <v>7</v>
      </c>
      <c r="G504" s="471">
        <v>20699</v>
      </c>
      <c r="H504" s="397" t="s">
        <v>1598</v>
      </c>
      <c r="K504" s="490">
        <f t="shared" si="146"/>
        <v>0</v>
      </c>
      <c r="L504" s="407">
        <f t="shared" si="147"/>
        <v>0</v>
      </c>
      <c r="M504" s="411">
        <f t="shared" si="132"/>
        <v>0</v>
      </c>
      <c r="O504" s="397">
        <v>0</v>
      </c>
      <c r="Q504" s="397">
        <v>2080506</v>
      </c>
      <c r="R504" s="397">
        <v>7</v>
      </c>
      <c r="S504" s="397">
        <f>VLOOKUP(Q504,B$4:B$1306,1,0)</f>
        <v>2080506</v>
      </c>
      <c r="T504" s="397">
        <v>2070606</v>
      </c>
      <c r="U504" s="397">
        <v>0</v>
      </c>
      <c r="V504" s="397">
        <f t="shared" si="133"/>
        <v>2070606</v>
      </c>
      <c r="W504" s="407">
        <f t="shared" si="138"/>
        <v>0</v>
      </c>
      <c r="Y504" s="397">
        <f t="shared" si="134"/>
        <v>0</v>
      </c>
    </row>
    <row r="505" ht="18.6" customHeight="1" spans="1:25">
      <c r="A505" s="482" t="s">
        <v>1660</v>
      </c>
      <c r="B505" s="480">
        <v>2070604</v>
      </c>
      <c r="C505" s="407">
        <f t="shared" si="135"/>
        <v>0</v>
      </c>
      <c r="D505" s="407">
        <f t="shared" si="136"/>
        <v>0</v>
      </c>
      <c r="E505" s="483" t="str">
        <f t="shared" si="137"/>
        <v/>
      </c>
      <c r="F505" s="473">
        <f t="shared" si="139"/>
        <v>7</v>
      </c>
      <c r="G505" s="471">
        <v>2069901</v>
      </c>
      <c r="H505" s="397" t="s">
        <v>1600</v>
      </c>
      <c r="K505" s="490">
        <f t="shared" si="146"/>
        <v>0</v>
      </c>
      <c r="L505" s="407">
        <f t="shared" si="147"/>
        <v>0</v>
      </c>
      <c r="M505" s="411">
        <f t="shared" si="132"/>
        <v>0</v>
      </c>
      <c r="O505" s="397">
        <v>0</v>
      </c>
      <c r="Q505" s="397">
        <v>2100402</v>
      </c>
      <c r="R505" s="397">
        <v>171</v>
      </c>
      <c r="S505" s="397">
        <f>VLOOKUP(Q505,B$4:B$1306,1,0)</f>
        <v>2100402</v>
      </c>
      <c r="T505" s="397">
        <v>2070607</v>
      </c>
      <c r="U505" s="397">
        <v>0</v>
      </c>
      <c r="V505" s="397">
        <f t="shared" si="133"/>
        <v>2070607</v>
      </c>
      <c r="W505" s="407">
        <f t="shared" si="138"/>
        <v>0</v>
      </c>
      <c r="Y505" s="397">
        <f t="shared" si="134"/>
        <v>0</v>
      </c>
    </row>
    <row r="506" ht="18.6" customHeight="1" spans="1:25">
      <c r="A506" s="482" t="s">
        <v>1663</v>
      </c>
      <c r="B506" s="480">
        <v>2070605</v>
      </c>
      <c r="C506" s="407">
        <f t="shared" si="135"/>
        <v>0</v>
      </c>
      <c r="D506" s="407">
        <f t="shared" si="136"/>
        <v>0</v>
      </c>
      <c r="E506" s="483" t="str">
        <f t="shared" si="137"/>
        <v/>
      </c>
      <c r="F506" s="473">
        <f t="shared" si="139"/>
        <v>7</v>
      </c>
      <c r="G506" s="471">
        <v>2069902</v>
      </c>
      <c r="H506" s="397" t="s">
        <v>1602</v>
      </c>
      <c r="K506" s="490">
        <f t="shared" si="146"/>
        <v>0</v>
      </c>
      <c r="L506" s="407">
        <f t="shared" si="147"/>
        <v>0</v>
      </c>
      <c r="M506" s="411">
        <f t="shared" si="132"/>
        <v>0</v>
      </c>
      <c r="O506" s="397">
        <v>0</v>
      </c>
      <c r="Q506" s="397">
        <v>2101101</v>
      </c>
      <c r="R506" s="397">
        <v>9</v>
      </c>
      <c r="S506" s="397">
        <f>VLOOKUP(Q506,B$4:B$1306,1,0)</f>
        <v>2101101</v>
      </c>
      <c r="T506" s="397">
        <v>2070699</v>
      </c>
      <c r="U506" s="397">
        <v>0</v>
      </c>
      <c r="V506" s="397">
        <f t="shared" si="133"/>
        <v>2070699</v>
      </c>
      <c r="W506" s="407">
        <f t="shared" si="138"/>
        <v>0</v>
      </c>
      <c r="Y506" s="397">
        <f t="shared" si="134"/>
        <v>0</v>
      </c>
    </row>
    <row r="507" ht="18.6" customHeight="1" spans="1:25">
      <c r="A507" s="482" t="s">
        <v>1666</v>
      </c>
      <c r="B507" s="480">
        <v>2070606</v>
      </c>
      <c r="C507" s="407">
        <f t="shared" si="135"/>
        <v>0</v>
      </c>
      <c r="D507" s="407">
        <f t="shared" si="136"/>
        <v>0</v>
      </c>
      <c r="E507" s="483" t="str">
        <f t="shared" si="137"/>
        <v/>
      </c>
      <c r="F507" s="473">
        <f t="shared" si="139"/>
        <v>7</v>
      </c>
      <c r="G507" s="471">
        <v>2069903</v>
      </c>
      <c r="H507" s="397" t="s">
        <v>1603</v>
      </c>
      <c r="K507" s="490">
        <f t="shared" si="146"/>
        <v>0</v>
      </c>
      <c r="L507" s="407">
        <f t="shared" si="147"/>
        <v>0</v>
      </c>
      <c r="M507" s="411">
        <f t="shared" si="132"/>
        <v>0</v>
      </c>
      <c r="O507" s="397">
        <v>0</v>
      </c>
      <c r="Q507" s="397">
        <v>2101102</v>
      </c>
      <c r="R507" s="397">
        <v>0</v>
      </c>
      <c r="S507" s="397">
        <f>VLOOKUP(Q507,B$4:B$1306,1,0)</f>
        <v>2101102</v>
      </c>
      <c r="T507" s="397">
        <v>20708</v>
      </c>
      <c r="U507" s="397">
        <v>24</v>
      </c>
      <c r="V507" s="397">
        <f t="shared" si="133"/>
        <v>20708</v>
      </c>
      <c r="W507" s="407">
        <f t="shared" si="138"/>
        <v>0</v>
      </c>
      <c r="Y507" s="397">
        <f t="shared" si="134"/>
        <v>0</v>
      </c>
    </row>
    <row r="508" ht="18.6" customHeight="1" spans="1:25">
      <c r="A508" s="482" t="s">
        <v>1647</v>
      </c>
      <c r="B508" s="480">
        <v>2070607</v>
      </c>
      <c r="C508" s="407">
        <f t="shared" si="135"/>
        <v>30</v>
      </c>
      <c r="D508" s="407">
        <f t="shared" si="136"/>
        <v>27</v>
      </c>
      <c r="E508" s="483">
        <f t="shared" si="137"/>
        <v>-0.1</v>
      </c>
      <c r="F508" s="473">
        <f t="shared" si="139"/>
        <v>7</v>
      </c>
      <c r="G508" s="471">
        <v>2069999</v>
      </c>
      <c r="H508" s="397" t="s">
        <v>1606</v>
      </c>
      <c r="K508" s="490">
        <f t="shared" si="146"/>
        <v>2</v>
      </c>
      <c r="L508" s="407">
        <f t="shared" si="147"/>
        <v>25</v>
      </c>
      <c r="M508" s="411">
        <f t="shared" si="132"/>
        <v>0</v>
      </c>
      <c r="O508" s="397">
        <v>0</v>
      </c>
      <c r="Q508" s="397">
        <v>2101103</v>
      </c>
      <c r="R508" s="397">
        <v>5</v>
      </c>
      <c r="S508" s="397">
        <f>VLOOKUP(Q508,B$4:B$1306,1,0)</f>
        <v>2101103</v>
      </c>
      <c r="T508" s="397">
        <v>2070801</v>
      </c>
      <c r="U508" s="397">
        <v>0</v>
      </c>
      <c r="V508" s="397">
        <f t="shared" si="133"/>
        <v>2070801</v>
      </c>
      <c r="W508" s="407">
        <f t="shared" si="138"/>
        <v>0</v>
      </c>
      <c r="Y508" s="397">
        <f t="shared" si="134"/>
        <v>0</v>
      </c>
    </row>
    <row r="509" ht="18.6" customHeight="1" spans="1:25">
      <c r="A509" s="482" t="s">
        <v>1671</v>
      </c>
      <c r="B509" s="480">
        <v>2070699</v>
      </c>
      <c r="C509" s="407">
        <f t="shared" si="135"/>
        <v>0</v>
      </c>
      <c r="D509" s="407">
        <f t="shared" si="136"/>
        <v>0</v>
      </c>
      <c r="E509" s="483" t="str">
        <f t="shared" si="137"/>
        <v/>
      </c>
      <c r="F509" s="473">
        <f t="shared" si="139"/>
        <v>7</v>
      </c>
      <c r="G509" s="471">
        <v>207</v>
      </c>
      <c r="H509" s="397" t="s">
        <v>1609</v>
      </c>
      <c r="I509" s="397">
        <v>4201</v>
      </c>
      <c r="J509" s="488"/>
      <c r="K509" s="490">
        <f t="shared" si="146"/>
        <v>0</v>
      </c>
      <c r="L509" s="407">
        <f t="shared" si="147"/>
        <v>0</v>
      </c>
      <c r="M509" s="411">
        <f t="shared" si="132"/>
        <v>0</v>
      </c>
      <c r="O509" s="397">
        <v>0</v>
      </c>
      <c r="Q509" s="397">
        <v>2210201</v>
      </c>
      <c r="R509" s="397">
        <v>12</v>
      </c>
      <c r="S509" s="397">
        <f>VLOOKUP(Q509,B$4:B$1306,1,0)</f>
        <v>2210201</v>
      </c>
      <c r="T509" s="397">
        <v>2070802</v>
      </c>
      <c r="U509" s="397">
        <v>0</v>
      </c>
      <c r="V509" s="397">
        <f t="shared" si="133"/>
        <v>2070802</v>
      </c>
      <c r="W509" s="407">
        <f t="shared" si="138"/>
        <v>0</v>
      </c>
      <c r="Y509" s="397">
        <f t="shared" si="134"/>
        <v>0</v>
      </c>
    </row>
    <row r="510" ht="18.6" customHeight="1" spans="1:25">
      <c r="A510" s="482" t="s">
        <v>1673</v>
      </c>
      <c r="B510" s="480">
        <v>20708</v>
      </c>
      <c r="C510" s="407">
        <f t="shared" si="135"/>
        <v>413</v>
      </c>
      <c r="D510" s="407">
        <f t="shared" si="136"/>
        <v>252</v>
      </c>
      <c r="E510" s="483">
        <f t="shared" si="137"/>
        <v>-0.389830508474576</v>
      </c>
      <c r="F510" s="473">
        <f t="shared" si="139"/>
        <v>5</v>
      </c>
      <c r="G510" s="471">
        <v>20701</v>
      </c>
      <c r="H510" s="397" t="s">
        <v>1612</v>
      </c>
      <c r="I510" s="397">
        <v>2783</v>
      </c>
      <c r="K510" s="486">
        <f>SUMIFS(K:K,$B:$B,"&gt;"&amp;$B510*100,$B:$B,"&lt;"&amp;$B510*100+100)</f>
        <v>0</v>
      </c>
      <c r="L510" s="411">
        <f>SUMIFS(L:L,$B:$B,"&gt;"&amp;$B510*100,$B:$B,"&lt;"&amp;$B510*100+100)</f>
        <v>228</v>
      </c>
      <c r="M510" s="411">
        <f t="shared" si="132"/>
        <v>24</v>
      </c>
      <c r="O510" s="397">
        <v>0</v>
      </c>
      <c r="Q510" s="397">
        <v>2080502</v>
      </c>
      <c r="R510" s="397">
        <v>176</v>
      </c>
      <c r="S510" s="397">
        <f>VLOOKUP(Q510,B$4:B$1306,1,0)</f>
        <v>2080502</v>
      </c>
      <c r="T510" s="397">
        <v>2070803</v>
      </c>
      <c r="U510" s="397">
        <v>0</v>
      </c>
      <c r="V510" s="397">
        <f t="shared" si="133"/>
        <v>2070803</v>
      </c>
      <c r="W510" s="407">
        <f t="shared" si="138"/>
        <v>0</v>
      </c>
      <c r="Y510" s="397">
        <f t="shared" si="134"/>
        <v>0</v>
      </c>
    </row>
    <row r="511" ht="18.6" customHeight="1" spans="1:25">
      <c r="A511" s="482" t="s">
        <v>587</v>
      </c>
      <c r="B511" s="480">
        <v>2070801</v>
      </c>
      <c r="C511" s="407">
        <f t="shared" si="135"/>
        <v>0</v>
      </c>
      <c r="D511" s="407">
        <f t="shared" si="136"/>
        <v>0</v>
      </c>
      <c r="E511" s="483" t="str">
        <f t="shared" si="137"/>
        <v/>
      </c>
      <c r="F511" s="473">
        <f t="shared" si="139"/>
        <v>7</v>
      </c>
      <c r="G511" s="471">
        <v>2070101</v>
      </c>
      <c r="H511" s="397" t="s">
        <v>595</v>
      </c>
      <c r="I511" s="397">
        <v>266</v>
      </c>
      <c r="K511" s="490">
        <f t="shared" ref="K511:K517" si="148">SUMIF(N:N,$B511,O:O)</f>
        <v>0</v>
      </c>
      <c r="L511" s="407">
        <f t="shared" ref="L511:L517" si="149">SUMIF(Q:Q,$B511,R:R)</f>
        <v>0</v>
      </c>
      <c r="M511" s="411">
        <f t="shared" si="132"/>
        <v>0</v>
      </c>
      <c r="O511" s="397">
        <v>0</v>
      </c>
      <c r="Q511" s="397">
        <v>2080505</v>
      </c>
      <c r="R511" s="397">
        <v>48</v>
      </c>
      <c r="S511" s="397">
        <f>VLOOKUP(Q511,B$4:B$1306,1,0)</f>
        <v>2080505</v>
      </c>
      <c r="T511" s="397">
        <v>2070804</v>
      </c>
      <c r="U511" s="397">
        <v>0</v>
      </c>
      <c r="V511" s="397">
        <f t="shared" si="133"/>
        <v>2070804</v>
      </c>
      <c r="W511" s="407">
        <f t="shared" si="138"/>
        <v>0</v>
      </c>
      <c r="Y511" s="397">
        <f t="shared" si="134"/>
        <v>0</v>
      </c>
    </row>
    <row r="512" ht="18.6" customHeight="1" spans="1:25">
      <c r="A512" s="482" t="s">
        <v>590</v>
      </c>
      <c r="B512" s="480">
        <v>2070802</v>
      </c>
      <c r="C512" s="407">
        <f t="shared" si="135"/>
        <v>0</v>
      </c>
      <c r="D512" s="407">
        <f t="shared" si="136"/>
        <v>0</v>
      </c>
      <c r="E512" s="483" t="str">
        <f t="shared" si="137"/>
        <v/>
      </c>
      <c r="F512" s="473">
        <f t="shared" si="139"/>
        <v>7</v>
      </c>
      <c r="G512" s="471">
        <v>2070102</v>
      </c>
      <c r="H512" s="397" t="s">
        <v>598</v>
      </c>
      <c r="K512" s="490">
        <f t="shared" si="148"/>
        <v>0</v>
      </c>
      <c r="L512" s="407">
        <f t="shared" si="149"/>
        <v>0</v>
      </c>
      <c r="M512" s="411">
        <f t="shared" si="132"/>
        <v>0</v>
      </c>
      <c r="O512" s="397">
        <v>0</v>
      </c>
      <c r="Q512" s="397">
        <v>2080506</v>
      </c>
      <c r="R512" s="397">
        <v>0</v>
      </c>
      <c r="S512" s="397">
        <f>VLOOKUP(Q512,B$4:B$1306,1,0)</f>
        <v>2080506</v>
      </c>
      <c r="T512" s="397">
        <v>2070805</v>
      </c>
      <c r="U512" s="397">
        <v>4</v>
      </c>
      <c r="V512" s="397">
        <f t="shared" si="133"/>
        <v>2070805</v>
      </c>
      <c r="W512" s="407">
        <f t="shared" si="138"/>
        <v>0</v>
      </c>
      <c r="Y512" s="397">
        <f t="shared" si="134"/>
        <v>0</v>
      </c>
    </row>
    <row r="513" ht="18.6" customHeight="1" spans="1:25">
      <c r="A513" s="482" t="s">
        <v>593</v>
      </c>
      <c r="B513" s="480">
        <v>2070803</v>
      </c>
      <c r="C513" s="407">
        <f t="shared" si="135"/>
        <v>0</v>
      </c>
      <c r="D513" s="407">
        <f t="shared" si="136"/>
        <v>0</v>
      </c>
      <c r="E513" s="483" t="str">
        <f t="shared" si="137"/>
        <v/>
      </c>
      <c r="F513" s="473">
        <f t="shared" si="139"/>
        <v>7</v>
      </c>
      <c r="G513" s="471">
        <v>2070103</v>
      </c>
      <c r="H513" s="397" t="s">
        <v>601</v>
      </c>
      <c r="K513" s="490">
        <f t="shared" si="148"/>
        <v>0</v>
      </c>
      <c r="L513" s="407">
        <f t="shared" si="149"/>
        <v>0</v>
      </c>
      <c r="M513" s="411">
        <f t="shared" si="132"/>
        <v>0</v>
      </c>
      <c r="O513" s="397">
        <v>0</v>
      </c>
      <c r="Q513" s="397">
        <v>2100201</v>
      </c>
      <c r="R513" s="397">
        <v>302</v>
      </c>
      <c r="S513" s="397">
        <f>VLOOKUP(Q513,B$4:B$1306,1,0)</f>
        <v>2100201</v>
      </c>
      <c r="T513" s="397">
        <v>2070806</v>
      </c>
      <c r="U513" s="397">
        <v>0</v>
      </c>
      <c r="V513" s="397">
        <f t="shared" si="133"/>
        <v>2070806</v>
      </c>
      <c r="W513" s="407">
        <f t="shared" si="138"/>
        <v>0</v>
      </c>
      <c r="Y513" s="397">
        <f t="shared" si="134"/>
        <v>0</v>
      </c>
    </row>
    <row r="514" ht="18.6" customHeight="1" spans="1:25">
      <c r="A514" s="482" t="s">
        <v>1644</v>
      </c>
      <c r="B514" s="480">
        <v>2070804</v>
      </c>
      <c r="C514" s="407">
        <f t="shared" si="135"/>
        <v>168</v>
      </c>
      <c r="D514" s="407">
        <f t="shared" si="136"/>
        <v>0</v>
      </c>
      <c r="E514" s="483">
        <f t="shared" si="137"/>
        <v>-1</v>
      </c>
      <c r="F514" s="473">
        <f t="shared" si="139"/>
        <v>7</v>
      </c>
      <c r="G514" s="471">
        <v>2070104</v>
      </c>
      <c r="H514" s="397" t="s">
        <v>1618</v>
      </c>
      <c r="I514" s="397">
        <v>170</v>
      </c>
      <c r="K514" s="490">
        <f t="shared" si="148"/>
        <v>0</v>
      </c>
      <c r="L514" s="407">
        <f t="shared" si="149"/>
        <v>0</v>
      </c>
      <c r="M514" s="411">
        <f t="shared" si="132"/>
        <v>0</v>
      </c>
      <c r="O514" s="397">
        <v>0</v>
      </c>
      <c r="Q514" s="397">
        <v>2101101</v>
      </c>
      <c r="R514" s="397">
        <v>0</v>
      </c>
      <c r="S514" s="397">
        <f>VLOOKUP(Q514,B$4:B$1306,1,0)</f>
        <v>2101101</v>
      </c>
      <c r="T514" s="397">
        <v>2070899</v>
      </c>
      <c r="U514" s="397">
        <v>20</v>
      </c>
      <c r="V514" s="397">
        <f t="shared" si="133"/>
        <v>2070899</v>
      </c>
      <c r="W514" s="407">
        <f t="shared" si="138"/>
        <v>0</v>
      </c>
      <c r="Y514" s="397">
        <f t="shared" si="134"/>
        <v>0</v>
      </c>
    </row>
    <row r="515" ht="18.6" customHeight="1" spans="1:25">
      <c r="A515" s="482" t="s">
        <v>1682</v>
      </c>
      <c r="B515" s="480">
        <v>2070805</v>
      </c>
      <c r="C515" s="407">
        <f t="shared" si="135"/>
        <v>4</v>
      </c>
      <c r="D515" s="407">
        <f t="shared" si="136"/>
        <v>4</v>
      </c>
      <c r="E515" s="483">
        <f t="shared" si="137"/>
        <v>0</v>
      </c>
      <c r="F515" s="473">
        <f t="shared" si="139"/>
        <v>7</v>
      </c>
      <c r="G515" s="471">
        <v>2070105</v>
      </c>
      <c r="H515" s="397" t="s">
        <v>1620</v>
      </c>
      <c r="K515" s="490">
        <f t="shared" si="148"/>
        <v>0</v>
      </c>
      <c r="L515" s="407">
        <f t="shared" si="149"/>
        <v>0</v>
      </c>
      <c r="M515" s="411">
        <f t="shared" si="132"/>
        <v>4</v>
      </c>
      <c r="O515" s="397">
        <v>0</v>
      </c>
      <c r="Q515" s="397">
        <v>2101102</v>
      </c>
      <c r="R515" s="397">
        <v>34</v>
      </c>
      <c r="S515" s="397">
        <f>VLOOKUP(Q515,B$4:B$1306,1,0)</f>
        <v>2101102</v>
      </c>
      <c r="T515" s="397">
        <v>20799</v>
      </c>
      <c r="U515" s="397">
        <v>227</v>
      </c>
      <c r="V515" s="397">
        <f t="shared" si="133"/>
        <v>20799</v>
      </c>
      <c r="W515" s="407">
        <f t="shared" si="138"/>
        <v>0</v>
      </c>
      <c r="Y515" s="397">
        <f t="shared" si="134"/>
        <v>0</v>
      </c>
    </row>
    <row r="516" ht="18.6" customHeight="1" spans="1:25">
      <c r="A516" s="482" t="s">
        <v>4329</v>
      </c>
      <c r="B516" s="480">
        <v>2070806</v>
      </c>
      <c r="C516" s="407">
        <f t="shared" si="135"/>
        <v>0</v>
      </c>
      <c r="D516" s="407">
        <f t="shared" si="136"/>
        <v>0</v>
      </c>
      <c r="E516" s="483" t="str">
        <f t="shared" si="137"/>
        <v/>
      </c>
      <c r="F516" s="473">
        <f t="shared" si="139"/>
        <v>7</v>
      </c>
      <c r="G516" s="471">
        <v>2070106</v>
      </c>
      <c r="H516" s="397" t="s">
        <v>1623</v>
      </c>
      <c r="K516" s="490">
        <f t="shared" si="148"/>
        <v>0</v>
      </c>
      <c r="L516" s="407">
        <f t="shared" si="149"/>
        <v>0</v>
      </c>
      <c r="M516" s="411">
        <f t="shared" ref="M516:M579" si="150">_xlfn.IFNA(VLOOKUP(B516,T:U,2,0),)</f>
        <v>0</v>
      </c>
      <c r="O516" s="397">
        <v>0</v>
      </c>
      <c r="Q516" s="397">
        <v>2101103</v>
      </c>
      <c r="R516" s="397">
        <v>33</v>
      </c>
      <c r="S516" s="397">
        <f>VLOOKUP(Q516,B$4:B$1306,1,0)</f>
        <v>2101103</v>
      </c>
      <c r="T516" s="397">
        <v>2079902</v>
      </c>
      <c r="U516" s="397">
        <v>0</v>
      </c>
      <c r="V516" s="397">
        <f t="shared" ref="V516:V579" si="151">VLOOKUP(T516,B$4:B$1306,1,0)</f>
        <v>2079902</v>
      </c>
      <c r="W516" s="407">
        <f t="shared" si="138"/>
        <v>0</v>
      </c>
      <c r="Y516" s="397">
        <f t="shared" ref="Y516:Y579" si="152">IF(O516&lt;1,ROUNDUP(O516,0),IF(O516&gt;10,ROUNDDOWN(O516,0),ROUND(O516,0)))</f>
        <v>0</v>
      </c>
    </row>
    <row r="517" ht="18.6" customHeight="1" spans="1:25">
      <c r="A517" s="482" t="s">
        <v>1685</v>
      </c>
      <c r="B517" s="480">
        <v>2070899</v>
      </c>
      <c r="C517" s="407">
        <f t="shared" ref="C517:C580" si="153">_xlfn.IFNA(VLOOKUP(B517,G:I,3,0),)</f>
        <v>241</v>
      </c>
      <c r="D517" s="407">
        <f t="shared" ref="D517:D580" si="154">K517+L517+M517</f>
        <v>248</v>
      </c>
      <c r="E517" s="483">
        <f t="shared" ref="E517:E580" si="155">IF(ISERROR(D517/C517-1),"",D517/C517-1)</f>
        <v>0.0290456431535269</v>
      </c>
      <c r="F517" s="473">
        <f t="shared" si="139"/>
        <v>7</v>
      </c>
      <c r="G517" s="471">
        <v>2070107</v>
      </c>
      <c r="H517" s="397" t="s">
        <v>1626</v>
      </c>
      <c r="J517" s="488"/>
      <c r="K517" s="490">
        <f t="shared" si="148"/>
        <v>0</v>
      </c>
      <c r="L517" s="407">
        <f t="shared" si="149"/>
        <v>228</v>
      </c>
      <c r="M517" s="411">
        <f t="shared" si="150"/>
        <v>20</v>
      </c>
      <c r="O517" s="397">
        <v>0</v>
      </c>
      <c r="Q517" s="397">
        <v>2210201</v>
      </c>
      <c r="R517" s="397">
        <v>0</v>
      </c>
      <c r="S517" s="397">
        <f>VLOOKUP(Q517,B$4:B$1306,1,0)</f>
        <v>2210201</v>
      </c>
      <c r="T517" s="397">
        <v>2079903</v>
      </c>
      <c r="U517" s="397">
        <v>0</v>
      </c>
      <c r="V517" s="397">
        <f t="shared" si="151"/>
        <v>2079903</v>
      </c>
      <c r="W517" s="407">
        <f t="shared" ref="W517:W580" si="156">U517-IF(T517&lt;111111,SUMIFS(U$4:U$1924,T$4:T$1924,"&gt;"&amp;T517*100,T$4:T$1924,"&lt;"&amp;T517*100+100),U517)</f>
        <v>0</v>
      </c>
      <c r="Y517" s="397">
        <f t="shared" si="152"/>
        <v>0</v>
      </c>
    </row>
    <row r="518" ht="18.6" customHeight="1" spans="1:25">
      <c r="A518" s="482" t="s">
        <v>4330</v>
      </c>
      <c r="B518" s="480">
        <v>20799</v>
      </c>
      <c r="C518" s="407">
        <f t="shared" si="153"/>
        <v>667</v>
      </c>
      <c r="D518" s="407">
        <f t="shared" si="154"/>
        <v>627</v>
      </c>
      <c r="E518" s="483">
        <f t="shared" si="155"/>
        <v>-0.0599700149925038</v>
      </c>
      <c r="F518" s="473">
        <f t="shared" ref="F518:F581" si="157">LEN(B518)</f>
        <v>5</v>
      </c>
      <c r="G518" s="471">
        <v>2070108</v>
      </c>
      <c r="H518" s="397" t="s">
        <v>1629</v>
      </c>
      <c r="K518" s="486">
        <f>SUMIFS(K:K,$B:$B,"&gt;"&amp;$B518*100,$B:$B,"&lt;"&amp;$B518*100+100)</f>
        <v>34</v>
      </c>
      <c r="L518" s="411">
        <f>SUMIFS(L:L,$B:$B,"&gt;"&amp;$B518*100,$B:$B,"&lt;"&amp;$B518*100+100)</f>
        <v>366</v>
      </c>
      <c r="M518" s="411">
        <f t="shared" si="150"/>
        <v>227</v>
      </c>
      <c r="O518" s="397">
        <v>0</v>
      </c>
      <c r="Q518" s="397">
        <v>2011001</v>
      </c>
      <c r="R518" s="397">
        <v>300</v>
      </c>
      <c r="S518" s="397">
        <f>VLOOKUP(Q518,B$4:B$1306,1,0)</f>
        <v>2011001</v>
      </c>
      <c r="T518" s="397">
        <v>2079999</v>
      </c>
      <c r="U518" s="397">
        <v>227</v>
      </c>
      <c r="V518" s="397">
        <f t="shared" si="151"/>
        <v>2079999</v>
      </c>
      <c r="W518" s="407">
        <f t="shared" si="156"/>
        <v>0</v>
      </c>
      <c r="Y518" s="397">
        <f t="shared" si="152"/>
        <v>0</v>
      </c>
    </row>
    <row r="519" ht="18.6" customHeight="1" spans="1:25">
      <c r="A519" s="482" t="s">
        <v>1690</v>
      </c>
      <c r="B519" s="480">
        <v>2079902</v>
      </c>
      <c r="C519" s="407">
        <f t="shared" si="153"/>
        <v>0</v>
      </c>
      <c r="D519" s="407">
        <f t="shared" si="154"/>
        <v>0</v>
      </c>
      <c r="E519" s="483" t="str">
        <f t="shared" si="155"/>
        <v/>
      </c>
      <c r="F519" s="473">
        <f t="shared" si="157"/>
        <v>7</v>
      </c>
      <c r="G519" s="471">
        <v>2070109</v>
      </c>
      <c r="H519" s="397" t="s">
        <v>1632</v>
      </c>
      <c r="I519" s="397">
        <v>655</v>
      </c>
      <c r="K519" s="490">
        <f>SUMIF(N:N,$B519,O:O)</f>
        <v>0</v>
      </c>
      <c r="L519" s="407">
        <f>SUMIF(Q:Q,$B519,R:R)</f>
        <v>0</v>
      </c>
      <c r="M519" s="411">
        <f t="shared" si="150"/>
        <v>0</v>
      </c>
      <c r="O519" s="397">
        <v>0</v>
      </c>
      <c r="Q519" s="397">
        <v>2080501</v>
      </c>
      <c r="R519" s="397">
        <v>36</v>
      </c>
      <c r="S519" s="397">
        <f>VLOOKUP(Q519,B$4:B$1306,1,0)</f>
        <v>2080501</v>
      </c>
      <c r="T519" s="397">
        <v>208</v>
      </c>
      <c r="U519" s="397">
        <v>26239</v>
      </c>
      <c r="V519" s="397">
        <f t="shared" si="151"/>
        <v>208</v>
      </c>
      <c r="W519" s="407">
        <f t="shared" si="156"/>
        <v>0</v>
      </c>
      <c r="Y519" s="397">
        <f t="shared" si="152"/>
        <v>0</v>
      </c>
    </row>
    <row r="520" ht="18.6" customHeight="1" spans="1:25">
      <c r="A520" s="482" t="s">
        <v>1692</v>
      </c>
      <c r="B520" s="480">
        <v>2079903</v>
      </c>
      <c r="C520" s="407">
        <f t="shared" si="153"/>
        <v>46</v>
      </c>
      <c r="D520" s="407">
        <f t="shared" si="154"/>
        <v>10</v>
      </c>
      <c r="E520" s="483">
        <f t="shared" si="155"/>
        <v>-0.782608695652174</v>
      </c>
      <c r="F520" s="473">
        <f t="shared" si="157"/>
        <v>7</v>
      </c>
      <c r="G520" s="471">
        <v>2070110</v>
      </c>
      <c r="H520" s="397" t="s">
        <v>1635</v>
      </c>
      <c r="K520" s="490">
        <f>SUMIF(N:N,$B520,O:O)</f>
        <v>10</v>
      </c>
      <c r="L520" s="407">
        <f>SUMIF(Q:Q,$B520,R:R)</f>
        <v>0</v>
      </c>
      <c r="M520" s="411">
        <f t="shared" si="150"/>
        <v>0</v>
      </c>
      <c r="O520" s="397">
        <v>0</v>
      </c>
      <c r="Q520" s="397">
        <v>2080505</v>
      </c>
      <c r="R520" s="397">
        <v>19</v>
      </c>
      <c r="S520" s="397">
        <f>VLOOKUP(Q520,B$4:B$1306,1,0)</f>
        <v>2080505</v>
      </c>
      <c r="T520" s="397">
        <v>20801</v>
      </c>
      <c r="U520" s="397">
        <v>0</v>
      </c>
      <c r="V520" s="397">
        <f t="shared" si="151"/>
        <v>20801</v>
      </c>
      <c r="W520" s="407">
        <f t="shared" si="156"/>
        <v>0</v>
      </c>
      <c r="Y520" s="397">
        <f t="shared" si="152"/>
        <v>0</v>
      </c>
    </row>
    <row r="521" ht="18.6" customHeight="1" spans="1:25">
      <c r="A521" s="482" t="s">
        <v>4331</v>
      </c>
      <c r="B521" s="480">
        <v>2079999</v>
      </c>
      <c r="C521" s="407">
        <f t="shared" si="153"/>
        <v>621</v>
      </c>
      <c r="D521" s="407">
        <f t="shared" si="154"/>
        <v>617</v>
      </c>
      <c r="E521" s="483">
        <f t="shared" si="155"/>
        <v>-0.00644122383252821</v>
      </c>
      <c r="F521" s="473">
        <f t="shared" si="157"/>
        <v>7</v>
      </c>
      <c r="G521" s="471">
        <v>2070111</v>
      </c>
      <c r="H521" s="397" t="s">
        <v>1638</v>
      </c>
      <c r="I521" s="397">
        <v>20</v>
      </c>
      <c r="J521" s="488"/>
      <c r="K521" s="490">
        <f>SUMIF(N:N,$B521,O:O)</f>
        <v>24</v>
      </c>
      <c r="L521" s="407">
        <f>SUMIF(Q:Q,$B521,R:R)</f>
        <v>366</v>
      </c>
      <c r="M521" s="411">
        <f t="shared" si="150"/>
        <v>227</v>
      </c>
      <c r="O521" s="397">
        <v>0</v>
      </c>
      <c r="Q521" s="397">
        <v>2080506</v>
      </c>
      <c r="R521" s="397">
        <v>10</v>
      </c>
      <c r="S521" s="397">
        <f>VLOOKUP(Q521,B$4:B$1306,1,0)</f>
        <v>2080506</v>
      </c>
      <c r="T521" s="397">
        <v>2080101</v>
      </c>
      <c r="U521" s="397">
        <v>0</v>
      </c>
      <c r="V521" s="397">
        <f t="shared" si="151"/>
        <v>2080101</v>
      </c>
      <c r="W521" s="407">
        <f t="shared" si="156"/>
        <v>0</v>
      </c>
      <c r="Y521" s="397">
        <f t="shared" si="152"/>
        <v>0</v>
      </c>
    </row>
    <row r="522" ht="18.6" customHeight="1" spans="1:25">
      <c r="A522" s="479" t="s">
        <v>1696</v>
      </c>
      <c r="B522" s="480">
        <v>208</v>
      </c>
      <c r="C522" s="411">
        <f t="shared" si="153"/>
        <v>53757</v>
      </c>
      <c r="D522" s="411">
        <f t="shared" si="154"/>
        <v>59887</v>
      </c>
      <c r="E522" s="481">
        <f t="shared" si="155"/>
        <v>0.114031660992987</v>
      </c>
      <c r="F522" s="473">
        <f t="shared" si="157"/>
        <v>3</v>
      </c>
      <c r="G522" s="471">
        <v>2070112</v>
      </c>
      <c r="H522" s="397" t="s">
        <v>1641</v>
      </c>
      <c r="I522" s="397">
        <v>79</v>
      </c>
      <c r="J522" s="488"/>
      <c r="K522" s="486">
        <f>SUMIFS(K:K,$B:$B,"&gt;"&amp;$B522*100,$B:$B,"&lt;"&amp;$B522*100+100)</f>
        <v>7032</v>
      </c>
      <c r="L522" s="411">
        <f>SUMIFS(L:L,$B:$B,"&gt;"&amp;$B522*100,$B:$B,"&lt;"&amp;$B522*100+100)</f>
        <v>26616</v>
      </c>
      <c r="M522" s="411">
        <f t="shared" si="150"/>
        <v>26239</v>
      </c>
      <c r="O522" s="397">
        <v>0</v>
      </c>
      <c r="Q522" s="397">
        <v>2101101</v>
      </c>
      <c r="R522" s="397">
        <v>13</v>
      </c>
      <c r="S522" s="397">
        <f>VLOOKUP(Q522,B$4:B$1306,1,0)</f>
        <v>2101101</v>
      </c>
      <c r="T522" s="397">
        <v>2080102</v>
      </c>
      <c r="U522" s="397">
        <v>0</v>
      </c>
      <c r="V522" s="397">
        <f t="shared" si="151"/>
        <v>2080102</v>
      </c>
      <c r="W522" s="407">
        <f t="shared" si="156"/>
        <v>0</v>
      </c>
      <c r="Y522" s="397">
        <f t="shared" si="152"/>
        <v>0</v>
      </c>
    </row>
    <row r="523" ht="18.6" customHeight="1" spans="1:25">
      <c r="A523" s="482" t="s">
        <v>1698</v>
      </c>
      <c r="B523" s="480">
        <v>20801</v>
      </c>
      <c r="C523" s="407">
        <f t="shared" si="153"/>
        <v>1556</v>
      </c>
      <c r="D523" s="407">
        <f t="shared" si="154"/>
        <v>1359</v>
      </c>
      <c r="E523" s="483">
        <f t="shared" si="155"/>
        <v>-0.126606683804627</v>
      </c>
      <c r="F523" s="473">
        <f t="shared" si="157"/>
        <v>5</v>
      </c>
      <c r="G523" s="471">
        <v>2070113</v>
      </c>
      <c r="H523" s="397" t="s">
        <v>1643</v>
      </c>
      <c r="K523" s="486">
        <f>SUMIFS(K:K,$B:$B,"&gt;"&amp;$B523*100,$B:$B,"&lt;"&amp;$B523*100+100)</f>
        <v>126</v>
      </c>
      <c r="L523" s="411">
        <f>SUMIFS(L:L,$B:$B,"&gt;"&amp;$B523*100,$B:$B,"&lt;"&amp;$B523*100+100)</f>
        <v>1233</v>
      </c>
      <c r="M523" s="411">
        <f t="shared" si="150"/>
        <v>0</v>
      </c>
      <c r="O523" s="397">
        <v>0</v>
      </c>
      <c r="Q523" s="397">
        <v>2101102</v>
      </c>
      <c r="R523" s="397">
        <v>0</v>
      </c>
      <c r="S523" s="397">
        <f>VLOOKUP(Q523,B$4:B$1306,1,0)</f>
        <v>2101102</v>
      </c>
      <c r="T523" s="397">
        <v>2080103</v>
      </c>
      <c r="U523" s="397">
        <v>0</v>
      </c>
      <c r="V523" s="397">
        <f t="shared" si="151"/>
        <v>2080103</v>
      </c>
      <c r="W523" s="407">
        <f t="shared" si="156"/>
        <v>0</v>
      </c>
      <c r="Y523" s="397">
        <f t="shared" si="152"/>
        <v>0</v>
      </c>
    </row>
    <row r="524" ht="18.6" customHeight="1" spans="1:25">
      <c r="A524" s="482" t="s">
        <v>587</v>
      </c>
      <c r="B524" s="480">
        <v>2080101</v>
      </c>
      <c r="C524" s="407">
        <f t="shared" si="153"/>
        <v>250</v>
      </c>
      <c r="D524" s="407">
        <f t="shared" si="154"/>
        <v>0</v>
      </c>
      <c r="E524" s="483">
        <f t="shared" si="155"/>
        <v>-1</v>
      </c>
      <c r="F524" s="473">
        <f t="shared" si="157"/>
        <v>7</v>
      </c>
      <c r="G524" s="471">
        <v>2070114</v>
      </c>
      <c r="H524" s="397" t="s">
        <v>1646</v>
      </c>
      <c r="K524" s="490">
        <f t="shared" ref="K524:K536" si="158">SUMIF(N:N,$B524,O:O)</f>
        <v>0</v>
      </c>
      <c r="L524" s="407">
        <f t="shared" ref="L524:L536" si="159">SUMIF(Q:Q,$B524,R:R)</f>
        <v>0</v>
      </c>
      <c r="M524" s="411">
        <f t="shared" si="150"/>
        <v>0</v>
      </c>
      <c r="O524" s="397">
        <v>0</v>
      </c>
      <c r="Q524" s="397">
        <v>2101103</v>
      </c>
      <c r="R524" s="397">
        <v>10</v>
      </c>
      <c r="S524" s="397">
        <f>VLOOKUP(Q524,B$4:B$1306,1,0)</f>
        <v>2101103</v>
      </c>
      <c r="T524" s="397">
        <v>2080104</v>
      </c>
      <c r="U524" s="397">
        <v>0</v>
      </c>
      <c r="V524" s="397">
        <f t="shared" si="151"/>
        <v>2080104</v>
      </c>
      <c r="W524" s="407">
        <f t="shared" si="156"/>
        <v>0</v>
      </c>
      <c r="Y524" s="397">
        <f t="shared" si="152"/>
        <v>0</v>
      </c>
    </row>
    <row r="525" ht="18.6" customHeight="1" spans="1:25">
      <c r="A525" s="482" t="s">
        <v>590</v>
      </c>
      <c r="B525" s="480">
        <v>2080102</v>
      </c>
      <c r="C525" s="407">
        <f t="shared" si="153"/>
        <v>0</v>
      </c>
      <c r="D525" s="407">
        <f t="shared" si="154"/>
        <v>0</v>
      </c>
      <c r="E525" s="483" t="str">
        <f t="shared" si="155"/>
        <v/>
      </c>
      <c r="F525" s="473">
        <f t="shared" si="157"/>
        <v>7</v>
      </c>
      <c r="G525" s="471">
        <v>2070199</v>
      </c>
      <c r="H525" s="397" t="s">
        <v>1649</v>
      </c>
      <c r="I525" s="397">
        <v>1593</v>
      </c>
      <c r="K525" s="490">
        <f t="shared" si="158"/>
        <v>0</v>
      </c>
      <c r="L525" s="407">
        <f t="shared" si="159"/>
        <v>0</v>
      </c>
      <c r="M525" s="411">
        <f t="shared" si="150"/>
        <v>0</v>
      </c>
      <c r="O525" s="397">
        <v>0</v>
      </c>
      <c r="Q525" s="397">
        <v>2210201</v>
      </c>
      <c r="R525" s="397">
        <v>16</v>
      </c>
      <c r="S525" s="397">
        <f>VLOOKUP(Q525,B$4:B$1306,1,0)</f>
        <v>2210201</v>
      </c>
      <c r="T525" s="397">
        <v>2080105</v>
      </c>
      <c r="U525" s="397">
        <v>0</v>
      </c>
      <c r="V525" s="397">
        <f t="shared" si="151"/>
        <v>2080105</v>
      </c>
      <c r="W525" s="407">
        <f t="shared" si="156"/>
        <v>0</v>
      </c>
      <c r="Y525" s="397">
        <f t="shared" si="152"/>
        <v>0</v>
      </c>
    </row>
    <row r="526" ht="18.6" customHeight="1" spans="1:25">
      <c r="A526" s="482" t="s">
        <v>593</v>
      </c>
      <c r="B526" s="480">
        <v>2080103</v>
      </c>
      <c r="C526" s="407">
        <f t="shared" si="153"/>
        <v>0</v>
      </c>
      <c r="D526" s="407">
        <f t="shared" si="154"/>
        <v>0</v>
      </c>
      <c r="E526" s="483" t="str">
        <f t="shared" si="155"/>
        <v/>
      </c>
      <c r="F526" s="473">
        <f t="shared" si="157"/>
        <v>7</v>
      </c>
      <c r="G526" s="471">
        <v>20702</v>
      </c>
      <c r="H526" s="397" t="s">
        <v>1652</v>
      </c>
      <c r="I526" s="397">
        <v>12</v>
      </c>
      <c r="K526" s="490">
        <f t="shared" si="158"/>
        <v>0</v>
      </c>
      <c r="L526" s="407">
        <f t="shared" si="159"/>
        <v>0</v>
      </c>
      <c r="M526" s="411">
        <f t="shared" si="150"/>
        <v>0</v>
      </c>
      <c r="O526" s="397">
        <v>0</v>
      </c>
      <c r="Q526" s="397">
        <v>2080109</v>
      </c>
      <c r="R526" s="397">
        <v>456</v>
      </c>
      <c r="S526" s="397">
        <f>VLOOKUP(Q526,B$4:B$1306,1,0)</f>
        <v>2080109</v>
      </c>
      <c r="T526" s="397">
        <v>2080106</v>
      </c>
      <c r="U526" s="397">
        <v>0</v>
      </c>
      <c r="V526" s="397">
        <f t="shared" si="151"/>
        <v>2080106</v>
      </c>
      <c r="W526" s="407">
        <f t="shared" si="156"/>
        <v>0</v>
      </c>
      <c r="Y526" s="397">
        <f t="shared" si="152"/>
        <v>0</v>
      </c>
    </row>
    <row r="527" ht="18.6" customHeight="1" spans="1:25">
      <c r="A527" s="482" t="s">
        <v>1706</v>
      </c>
      <c r="B527" s="480">
        <v>2080104</v>
      </c>
      <c r="C527" s="407">
        <f t="shared" si="153"/>
        <v>0</v>
      </c>
      <c r="D527" s="407">
        <f t="shared" si="154"/>
        <v>0</v>
      </c>
      <c r="E527" s="483" t="str">
        <f t="shared" si="155"/>
        <v/>
      </c>
      <c r="F527" s="473">
        <f t="shared" si="157"/>
        <v>7</v>
      </c>
      <c r="G527" s="471">
        <v>2070201</v>
      </c>
      <c r="H527" s="397" t="s">
        <v>595</v>
      </c>
      <c r="K527" s="490">
        <f t="shared" si="158"/>
        <v>0</v>
      </c>
      <c r="L527" s="407">
        <f t="shared" si="159"/>
        <v>0</v>
      </c>
      <c r="M527" s="411">
        <f t="shared" si="150"/>
        <v>0</v>
      </c>
      <c r="O527" s="397">
        <v>0</v>
      </c>
      <c r="Q527" s="397">
        <v>2080501</v>
      </c>
      <c r="R527" s="397">
        <v>23</v>
      </c>
      <c r="S527" s="397">
        <f>VLOOKUP(Q527,B$4:B$1306,1,0)</f>
        <v>2080501</v>
      </c>
      <c r="T527" s="397">
        <v>2080107</v>
      </c>
      <c r="U527" s="397">
        <v>0</v>
      </c>
      <c r="V527" s="397">
        <f t="shared" si="151"/>
        <v>2080107</v>
      </c>
      <c r="W527" s="407">
        <f t="shared" si="156"/>
        <v>0</v>
      </c>
      <c r="Y527" s="397">
        <f t="shared" si="152"/>
        <v>0</v>
      </c>
    </row>
    <row r="528" ht="18.6" customHeight="1" spans="1:25">
      <c r="A528" s="482" t="s">
        <v>1709</v>
      </c>
      <c r="B528" s="480">
        <v>2080105</v>
      </c>
      <c r="C528" s="407">
        <f t="shared" si="153"/>
        <v>0</v>
      </c>
      <c r="D528" s="407">
        <f t="shared" si="154"/>
        <v>0</v>
      </c>
      <c r="E528" s="483" t="str">
        <f t="shared" si="155"/>
        <v/>
      </c>
      <c r="F528" s="473">
        <f t="shared" si="157"/>
        <v>7</v>
      </c>
      <c r="G528" s="471">
        <v>2070202</v>
      </c>
      <c r="H528" s="397" t="s">
        <v>598</v>
      </c>
      <c r="K528" s="490">
        <f t="shared" si="158"/>
        <v>0</v>
      </c>
      <c r="L528" s="407">
        <f t="shared" si="159"/>
        <v>0</v>
      </c>
      <c r="M528" s="411">
        <f t="shared" si="150"/>
        <v>0</v>
      </c>
      <c r="O528" s="397">
        <v>0</v>
      </c>
      <c r="Q528" s="397">
        <v>2080505</v>
      </c>
      <c r="R528" s="397">
        <v>19</v>
      </c>
      <c r="S528" s="397">
        <f>VLOOKUP(Q528,B$4:B$1306,1,0)</f>
        <v>2080505</v>
      </c>
      <c r="T528" s="397">
        <v>2080108</v>
      </c>
      <c r="U528" s="397">
        <v>0</v>
      </c>
      <c r="V528" s="397">
        <f t="shared" si="151"/>
        <v>2080108</v>
      </c>
      <c r="W528" s="407">
        <f t="shared" si="156"/>
        <v>0</v>
      </c>
      <c r="Y528" s="397">
        <f t="shared" si="152"/>
        <v>0</v>
      </c>
    </row>
    <row r="529" ht="18.6" customHeight="1" spans="1:25">
      <c r="A529" s="482" t="s">
        <v>1712</v>
      </c>
      <c r="B529" s="480">
        <v>2080106</v>
      </c>
      <c r="C529" s="407">
        <f t="shared" si="153"/>
        <v>0</v>
      </c>
      <c r="D529" s="407">
        <f t="shared" si="154"/>
        <v>0</v>
      </c>
      <c r="E529" s="483" t="str">
        <f t="shared" si="155"/>
        <v/>
      </c>
      <c r="F529" s="473">
        <f t="shared" si="157"/>
        <v>7</v>
      </c>
      <c r="G529" s="471">
        <v>2070203</v>
      </c>
      <c r="H529" s="397" t="s">
        <v>601</v>
      </c>
      <c r="K529" s="490">
        <f t="shared" si="158"/>
        <v>0</v>
      </c>
      <c r="L529" s="407">
        <f t="shared" si="159"/>
        <v>0</v>
      </c>
      <c r="M529" s="411">
        <f t="shared" si="150"/>
        <v>0</v>
      </c>
      <c r="O529" s="397">
        <v>0</v>
      </c>
      <c r="Q529" s="397">
        <v>2080506</v>
      </c>
      <c r="R529" s="397">
        <v>10</v>
      </c>
      <c r="S529" s="397">
        <f>VLOOKUP(Q529,B$4:B$1306,1,0)</f>
        <v>2080506</v>
      </c>
      <c r="T529" s="397">
        <v>2080109</v>
      </c>
      <c r="U529" s="397">
        <v>0</v>
      </c>
      <c r="V529" s="397">
        <f t="shared" si="151"/>
        <v>2080109</v>
      </c>
      <c r="W529" s="407">
        <f t="shared" si="156"/>
        <v>0</v>
      </c>
      <c r="Y529" s="397">
        <f t="shared" si="152"/>
        <v>0</v>
      </c>
    </row>
    <row r="530" ht="18.6" customHeight="1" spans="1:25">
      <c r="A530" s="482" t="s">
        <v>1715</v>
      </c>
      <c r="B530" s="480">
        <v>2080107</v>
      </c>
      <c r="C530" s="407">
        <f t="shared" si="153"/>
        <v>4</v>
      </c>
      <c r="D530" s="407">
        <f t="shared" si="154"/>
        <v>0</v>
      </c>
      <c r="E530" s="483">
        <f t="shared" si="155"/>
        <v>-1</v>
      </c>
      <c r="F530" s="473">
        <f t="shared" si="157"/>
        <v>7</v>
      </c>
      <c r="G530" s="471">
        <v>2070204</v>
      </c>
      <c r="H530" s="397" t="s">
        <v>1659</v>
      </c>
      <c r="I530" s="397">
        <v>10</v>
      </c>
      <c r="K530" s="490">
        <f t="shared" si="158"/>
        <v>0</v>
      </c>
      <c r="L530" s="407">
        <f t="shared" si="159"/>
        <v>0</v>
      </c>
      <c r="M530" s="411">
        <f t="shared" si="150"/>
        <v>0</v>
      </c>
      <c r="O530" s="397">
        <v>0</v>
      </c>
      <c r="Q530" s="397">
        <v>2080799</v>
      </c>
      <c r="R530" s="397">
        <v>801</v>
      </c>
      <c r="S530" s="397">
        <f>VLOOKUP(Q530,B$4:B$1306,1,0)</f>
        <v>2080799</v>
      </c>
      <c r="T530" s="397">
        <v>2080110</v>
      </c>
      <c r="U530" s="397">
        <v>0</v>
      </c>
      <c r="V530" s="397">
        <f t="shared" si="151"/>
        <v>2080110</v>
      </c>
      <c r="W530" s="407">
        <f t="shared" si="156"/>
        <v>0</v>
      </c>
      <c r="Y530" s="397">
        <f t="shared" si="152"/>
        <v>0</v>
      </c>
    </row>
    <row r="531" ht="18.6" customHeight="1" spans="1:25">
      <c r="A531" s="482" t="s">
        <v>713</v>
      </c>
      <c r="B531" s="480">
        <v>2080108</v>
      </c>
      <c r="C531" s="407">
        <f t="shared" si="153"/>
        <v>0</v>
      </c>
      <c r="D531" s="407">
        <f t="shared" si="154"/>
        <v>0</v>
      </c>
      <c r="E531" s="483" t="str">
        <f t="shared" si="155"/>
        <v/>
      </c>
      <c r="F531" s="473">
        <f t="shared" si="157"/>
        <v>7</v>
      </c>
      <c r="G531" s="471">
        <v>2070205</v>
      </c>
      <c r="H531" s="397" t="s">
        <v>1662</v>
      </c>
      <c r="I531" s="397">
        <v>2</v>
      </c>
      <c r="K531" s="490">
        <f t="shared" si="158"/>
        <v>0</v>
      </c>
      <c r="L531" s="407">
        <f t="shared" si="159"/>
        <v>0</v>
      </c>
      <c r="M531" s="411">
        <f t="shared" si="150"/>
        <v>0</v>
      </c>
      <c r="O531" s="397">
        <v>0</v>
      </c>
      <c r="Q531" s="397">
        <v>2101101</v>
      </c>
      <c r="R531" s="397">
        <v>13</v>
      </c>
      <c r="S531" s="397">
        <f>VLOOKUP(Q531,B$4:B$1306,1,0)</f>
        <v>2101101</v>
      </c>
      <c r="T531" s="397">
        <v>2080111</v>
      </c>
      <c r="U531" s="397">
        <v>0</v>
      </c>
      <c r="V531" s="397">
        <f t="shared" si="151"/>
        <v>2080111</v>
      </c>
      <c r="W531" s="407">
        <f t="shared" si="156"/>
        <v>0</v>
      </c>
      <c r="Y531" s="397">
        <f t="shared" si="152"/>
        <v>0</v>
      </c>
    </row>
    <row r="532" ht="18.6" customHeight="1" spans="1:25">
      <c r="A532" s="482" t="s">
        <v>1718</v>
      </c>
      <c r="B532" s="480">
        <v>2080109</v>
      </c>
      <c r="C532" s="407">
        <f t="shared" si="153"/>
        <v>1299</v>
      </c>
      <c r="D532" s="407">
        <f t="shared" si="154"/>
        <v>1256</v>
      </c>
      <c r="E532" s="483">
        <f t="shared" si="155"/>
        <v>-0.0331023864511163</v>
      </c>
      <c r="F532" s="473">
        <f t="shared" si="157"/>
        <v>7</v>
      </c>
      <c r="G532" s="471">
        <v>2070206</v>
      </c>
      <c r="H532" s="397" t="s">
        <v>1665</v>
      </c>
      <c r="K532" s="490">
        <f t="shared" si="158"/>
        <v>23</v>
      </c>
      <c r="L532" s="407">
        <f t="shared" si="159"/>
        <v>1233</v>
      </c>
      <c r="M532" s="411">
        <f t="shared" si="150"/>
        <v>0</v>
      </c>
      <c r="O532" s="397">
        <v>0</v>
      </c>
      <c r="Q532" s="397">
        <v>2101102</v>
      </c>
      <c r="R532" s="397">
        <v>0</v>
      </c>
      <c r="S532" s="397">
        <f>VLOOKUP(Q532,B$4:B$1306,1,0)</f>
        <v>2101102</v>
      </c>
      <c r="T532" s="397">
        <v>2080112</v>
      </c>
      <c r="U532" s="397">
        <v>0</v>
      </c>
      <c r="V532" s="397">
        <f t="shared" si="151"/>
        <v>2080112</v>
      </c>
      <c r="W532" s="407">
        <f t="shared" si="156"/>
        <v>0</v>
      </c>
      <c r="Y532" s="397">
        <f t="shared" si="152"/>
        <v>0</v>
      </c>
    </row>
    <row r="533" ht="18.6" customHeight="1" spans="1:25">
      <c r="A533" s="482" t="s">
        <v>1719</v>
      </c>
      <c r="B533" s="480">
        <v>2080110</v>
      </c>
      <c r="C533" s="407">
        <f t="shared" si="153"/>
        <v>0</v>
      </c>
      <c r="D533" s="407">
        <f t="shared" si="154"/>
        <v>0</v>
      </c>
      <c r="E533" s="483" t="str">
        <f t="shared" si="155"/>
        <v/>
      </c>
      <c r="F533" s="473">
        <f t="shared" si="157"/>
        <v>7</v>
      </c>
      <c r="G533" s="471">
        <v>2070299</v>
      </c>
      <c r="H533" s="397" t="s">
        <v>1668</v>
      </c>
      <c r="K533" s="490">
        <f t="shared" si="158"/>
        <v>0</v>
      </c>
      <c r="L533" s="407">
        <f t="shared" si="159"/>
        <v>0</v>
      </c>
      <c r="M533" s="411">
        <f t="shared" si="150"/>
        <v>0</v>
      </c>
      <c r="O533" s="397">
        <v>0</v>
      </c>
      <c r="Q533" s="397">
        <v>2101103</v>
      </c>
      <c r="R533" s="397">
        <v>8</v>
      </c>
      <c r="S533" s="397">
        <f>VLOOKUP(Q533,B$4:B$1306,1,0)</f>
        <v>2101103</v>
      </c>
      <c r="T533" s="397">
        <v>2080199</v>
      </c>
      <c r="U533" s="397">
        <v>0</v>
      </c>
      <c r="V533" s="397">
        <f t="shared" si="151"/>
        <v>2080199</v>
      </c>
      <c r="W533" s="407">
        <f t="shared" si="156"/>
        <v>0</v>
      </c>
      <c r="Y533" s="397">
        <f t="shared" si="152"/>
        <v>0</v>
      </c>
    </row>
    <row r="534" ht="18.6" customHeight="1" spans="1:25">
      <c r="A534" s="482" t="s">
        <v>1721</v>
      </c>
      <c r="B534" s="480">
        <v>2080111</v>
      </c>
      <c r="C534" s="407">
        <f t="shared" si="153"/>
        <v>0</v>
      </c>
      <c r="D534" s="407">
        <f t="shared" si="154"/>
        <v>0</v>
      </c>
      <c r="E534" s="483" t="str">
        <f t="shared" si="155"/>
        <v/>
      </c>
      <c r="F534" s="473">
        <f t="shared" si="157"/>
        <v>7</v>
      </c>
      <c r="G534" s="471">
        <v>20703</v>
      </c>
      <c r="H534" s="397" t="s">
        <v>1670</v>
      </c>
      <c r="I534" s="397">
        <v>296</v>
      </c>
      <c r="K534" s="490">
        <f t="shared" si="158"/>
        <v>0</v>
      </c>
      <c r="L534" s="407">
        <f t="shared" si="159"/>
        <v>0</v>
      </c>
      <c r="M534" s="411">
        <f t="shared" si="150"/>
        <v>0</v>
      </c>
      <c r="O534" s="397">
        <v>0</v>
      </c>
      <c r="Q534" s="397">
        <v>2210201</v>
      </c>
      <c r="R534" s="397">
        <v>16</v>
      </c>
      <c r="S534" s="397">
        <f>VLOOKUP(Q534,B$4:B$1306,1,0)</f>
        <v>2210201</v>
      </c>
      <c r="T534" s="397">
        <v>20802</v>
      </c>
      <c r="U534" s="397">
        <v>406</v>
      </c>
      <c r="V534" s="397">
        <f t="shared" si="151"/>
        <v>20802</v>
      </c>
      <c r="W534" s="407">
        <f t="shared" si="156"/>
        <v>0</v>
      </c>
      <c r="Y534" s="397">
        <f t="shared" si="152"/>
        <v>0</v>
      </c>
    </row>
    <row r="535" ht="18.6" customHeight="1" spans="1:25">
      <c r="A535" s="482" t="s">
        <v>1723</v>
      </c>
      <c r="B535" s="480">
        <v>2080112</v>
      </c>
      <c r="C535" s="407">
        <f t="shared" si="153"/>
        <v>3</v>
      </c>
      <c r="D535" s="407">
        <f t="shared" si="154"/>
        <v>3</v>
      </c>
      <c r="E535" s="483">
        <f t="shared" si="155"/>
        <v>0</v>
      </c>
      <c r="F535" s="473">
        <f t="shared" si="157"/>
        <v>7</v>
      </c>
      <c r="G535" s="471">
        <v>2070301</v>
      </c>
      <c r="H535" s="397" t="s">
        <v>595</v>
      </c>
      <c r="K535" s="490">
        <f t="shared" si="158"/>
        <v>3</v>
      </c>
      <c r="L535" s="407">
        <f t="shared" si="159"/>
        <v>0</v>
      </c>
      <c r="M535" s="411">
        <f t="shared" si="150"/>
        <v>0</v>
      </c>
      <c r="O535" s="397">
        <v>0</v>
      </c>
      <c r="Q535" s="397">
        <v>2080109</v>
      </c>
      <c r="R535" s="397">
        <v>193</v>
      </c>
      <c r="S535" s="397">
        <f>VLOOKUP(Q535,B$4:B$1306,1,0)</f>
        <v>2080109</v>
      </c>
      <c r="T535" s="397">
        <v>2080201</v>
      </c>
      <c r="U535" s="397">
        <v>0</v>
      </c>
      <c r="V535" s="397">
        <f t="shared" si="151"/>
        <v>2080201</v>
      </c>
      <c r="W535" s="407">
        <f t="shared" si="156"/>
        <v>0</v>
      </c>
      <c r="Y535" s="397">
        <f t="shared" si="152"/>
        <v>0</v>
      </c>
    </row>
    <row r="536" ht="18.6" customHeight="1" spans="1:25">
      <c r="A536" s="482" t="s">
        <v>1726</v>
      </c>
      <c r="B536" s="480">
        <v>2080199</v>
      </c>
      <c r="C536" s="407">
        <f t="shared" si="153"/>
        <v>0</v>
      </c>
      <c r="D536" s="407">
        <f t="shared" si="154"/>
        <v>100</v>
      </c>
      <c r="E536" s="483" t="str">
        <f t="shared" si="155"/>
        <v/>
      </c>
      <c r="F536" s="473">
        <f t="shared" si="157"/>
        <v>7</v>
      </c>
      <c r="G536" s="471">
        <v>2070302</v>
      </c>
      <c r="H536" s="397" t="s">
        <v>598</v>
      </c>
      <c r="J536" s="488"/>
      <c r="K536" s="490">
        <f t="shared" si="158"/>
        <v>100</v>
      </c>
      <c r="L536" s="407">
        <f t="shared" si="159"/>
        <v>0</v>
      </c>
      <c r="M536" s="411">
        <f t="shared" si="150"/>
        <v>0</v>
      </c>
      <c r="O536" s="397">
        <v>0</v>
      </c>
      <c r="Q536" s="397">
        <v>2080501</v>
      </c>
      <c r="R536" s="397">
        <v>16</v>
      </c>
      <c r="S536" s="397">
        <f>VLOOKUP(Q536,B$4:B$1306,1,0)</f>
        <v>2080501</v>
      </c>
      <c r="T536" s="397">
        <v>2080202</v>
      </c>
      <c r="U536" s="397">
        <v>0</v>
      </c>
      <c r="V536" s="397">
        <f t="shared" si="151"/>
        <v>2080202</v>
      </c>
      <c r="W536" s="407">
        <f t="shared" si="156"/>
        <v>0</v>
      </c>
      <c r="Y536" s="397">
        <f t="shared" si="152"/>
        <v>0</v>
      </c>
    </row>
    <row r="537" ht="18.6" customHeight="1" spans="1:25">
      <c r="A537" s="482" t="s">
        <v>1729</v>
      </c>
      <c r="B537" s="480">
        <v>20802</v>
      </c>
      <c r="C537" s="407">
        <f t="shared" si="153"/>
        <v>2284</v>
      </c>
      <c r="D537" s="407">
        <f t="shared" si="154"/>
        <v>1798</v>
      </c>
      <c r="E537" s="483">
        <f t="shared" si="155"/>
        <v>-0.212784588441331</v>
      </c>
      <c r="F537" s="473">
        <f t="shared" si="157"/>
        <v>5</v>
      </c>
      <c r="G537" s="471">
        <v>2070303</v>
      </c>
      <c r="H537" s="397" t="s">
        <v>601</v>
      </c>
      <c r="K537" s="486">
        <f>SUMIFS(K:K,$B:$B,"&gt;"&amp;$B537*100,$B:$B,"&lt;"&amp;$B537*100+100)</f>
        <v>101</v>
      </c>
      <c r="L537" s="411">
        <f>SUMIFS(L:L,$B:$B,"&gt;"&amp;$B537*100,$B:$B,"&lt;"&amp;$B537*100+100)</f>
        <v>1291</v>
      </c>
      <c r="M537" s="411">
        <f t="shared" si="150"/>
        <v>406</v>
      </c>
      <c r="O537" s="397">
        <v>0</v>
      </c>
      <c r="Q537" s="397">
        <v>2080505</v>
      </c>
      <c r="R537" s="397">
        <v>15</v>
      </c>
      <c r="S537" s="397">
        <f>VLOOKUP(Q537,B$4:B$1306,1,0)</f>
        <v>2080505</v>
      </c>
      <c r="T537" s="397">
        <v>2080203</v>
      </c>
      <c r="U537" s="397">
        <v>0</v>
      </c>
      <c r="V537" s="397">
        <f t="shared" si="151"/>
        <v>2080203</v>
      </c>
      <c r="W537" s="407">
        <f t="shared" si="156"/>
        <v>0</v>
      </c>
      <c r="Y537" s="397">
        <f t="shared" si="152"/>
        <v>0</v>
      </c>
    </row>
    <row r="538" ht="18.6" customHeight="1" spans="1:25">
      <c r="A538" s="482" t="s">
        <v>587</v>
      </c>
      <c r="B538" s="480">
        <v>2080201</v>
      </c>
      <c r="C538" s="407">
        <f t="shared" si="153"/>
        <v>0</v>
      </c>
      <c r="D538" s="407">
        <f t="shared" si="154"/>
        <v>244</v>
      </c>
      <c r="E538" s="483" t="str">
        <f t="shared" si="155"/>
        <v/>
      </c>
      <c r="F538" s="473">
        <f t="shared" si="157"/>
        <v>7</v>
      </c>
      <c r="G538" s="471">
        <v>2070304</v>
      </c>
      <c r="H538" s="397" t="s">
        <v>1677</v>
      </c>
      <c r="K538" s="490">
        <f t="shared" ref="K538:K544" si="160">SUMIF(N:N,$B538,O:O)</f>
        <v>5</v>
      </c>
      <c r="L538" s="407">
        <f t="shared" ref="L538:L544" si="161">SUMIF(Q:Q,$B538,R:R)</f>
        <v>239</v>
      </c>
      <c r="M538" s="411">
        <f t="shared" si="150"/>
        <v>0</v>
      </c>
      <c r="O538" s="397">
        <v>0</v>
      </c>
      <c r="Q538" s="397">
        <v>2080506</v>
      </c>
      <c r="R538" s="397">
        <v>8</v>
      </c>
      <c r="S538" s="397">
        <f>VLOOKUP(Q538,B$4:B$1306,1,0)</f>
        <v>2080506</v>
      </c>
      <c r="T538" s="397">
        <v>2080206</v>
      </c>
      <c r="U538" s="397">
        <v>0</v>
      </c>
      <c r="V538" s="397">
        <f t="shared" si="151"/>
        <v>2080206</v>
      </c>
      <c r="W538" s="407">
        <f t="shared" si="156"/>
        <v>0</v>
      </c>
      <c r="Y538" s="397">
        <f t="shared" si="152"/>
        <v>0</v>
      </c>
    </row>
    <row r="539" ht="18.6" customHeight="1" spans="1:25">
      <c r="A539" s="482" t="s">
        <v>590</v>
      </c>
      <c r="B539" s="480">
        <v>2080202</v>
      </c>
      <c r="C539" s="407">
        <f t="shared" si="153"/>
        <v>0</v>
      </c>
      <c r="D539" s="407">
        <f t="shared" si="154"/>
        <v>0</v>
      </c>
      <c r="E539" s="483" t="str">
        <f t="shared" si="155"/>
        <v/>
      </c>
      <c r="F539" s="473">
        <f t="shared" si="157"/>
        <v>7</v>
      </c>
      <c r="G539" s="471">
        <v>2070305</v>
      </c>
      <c r="H539" s="397" t="s">
        <v>1679</v>
      </c>
      <c r="K539" s="490">
        <f t="shared" si="160"/>
        <v>0</v>
      </c>
      <c r="L539" s="407">
        <f t="shared" si="161"/>
        <v>0</v>
      </c>
      <c r="M539" s="411">
        <f t="shared" si="150"/>
        <v>0</v>
      </c>
      <c r="O539" s="397">
        <v>0</v>
      </c>
      <c r="Q539" s="397">
        <v>2101101</v>
      </c>
      <c r="R539" s="397">
        <v>10</v>
      </c>
      <c r="S539" s="397">
        <f>VLOOKUP(Q539,B$4:B$1306,1,0)</f>
        <v>2101101</v>
      </c>
      <c r="T539" s="397">
        <v>2080207</v>
      </c>
      <c r="U539" s="397">
        <v>0</v>
      </c>
      <c r="V539" s="397">
        <f t="shared" si="151"/>
        <v>2080207</v>
      </c>
      <c r="W539" s="407">
        <f t="shared" si="156"/>
        <v>0</v>
      </c>
      <c r="Y539" s="397">
        <f t="shared" si="152"/>
        <v>0</v>
      </c>
    </row>
    <row r="540" ht="18.6" customHeight="1" spans="1:25">
      <c r="A540" s="482" t="s">
        <v>593</v>
      </c>
      <c r="B540" s="480">
        <v>2080203</v>
      </c>
      <c r="C540" s="407">
        <f t="shared" si="153"/>
        <v>0</v>
      </c>
      <c r="D540" s="407">
        <f t="shared" si="154"/>
        <v>0</v>
      </c>
      <c r="E540" s="483" t="str">
        <f t="shared" si="155"/>
        <v/>
      </c>
      <c r="F540" s="473">
        <f t="shared" si="157"/>
        <v>7</v>
      </c>
      <c r="G540" s="471">
        <v>2070306</v>
      </c>
      <c r="H540" s="397" t="s">
        <v>1681</v>
      </c>
      <c r="K540" s="490">
        <f t="shared" si="160"/>
        <v>0</v>
      </c>
      <c r="L540" s="407">
        <f t="shared" si="161"/>
        <v>0</v>
      </c>
      <c r="M540" s="411">
        <f t="shared" si="150"/>
        <v>0</v>
      </c>
      <c r="O540" s="397">
        <v>0</v>
      </c>
      <c r="Q540" s="397">
        <v>2101102</v>
      </c>
      <c r="R540" s="397">
        <v>0</v>
      </c>
      <c r="S540" s="397">
        <f>VLOOKUP(Q540,B$4:B$1306,1,0)</f>
        <v>2101102</v>
      </c>
      <c r="T540" s="397">
        <v>2080208</v>
      </c>
      <c r="U540" s="397">
        <v>106</v>
      </c>
      <c r="V540" s="397">
        <f t="shared" si="151"/>
        <v>2080208</v>
      </c>
      <c r="W540" s="407">
        <f t="shared" si="156"/>
        <v>0</v>
      </c>
      <c r="Y540" s="397">
        <f t="shared" si="152"/>
        <v>0</v>
      </c>
    </row>
    <row r="541" ht="18.6" customHeight="1" spans="1:25">
      <c r="A541" s="482" t="s">
        <v>4332</v>
      </c>
      <c r="B541" s="480">
        <v>2080206</v>
      </c>
      <c r="C541" s="407">
        <f t="shared" si="153"/>
        <v>0</v>
      </c>
      <c r="D541" s="407">
        <f t="shared" si="154"/>
        <v>0</v>
      </c>
      <c r="E541" s="483" t="str">
        <f t="shared" si="155"/>
        <v/>
      </c>
      <c r="F541" s="473">
        <f t="shared" si="157"/>
        <v>7</v>
      </c>
      <c r="G541" s="471">
        <v>2070307</v>
      </c>
      <c r="H541" s="397" t="s">
        <v>1684</v>
      </c>
      <c r="I541" s="397">
        <v>278</v>
      </c>
      <c r="K541" s="490">
        <f t="shared" si="160"/>
        <v>0</v>
      </c>
      <c r="L541" s="407">
        <f t="shared" si="161"/>
        <v>0</v>
      </c>
      <c r="M541" s="411">
        <f t="shared" si="150"/>
        <v>0</v>
      </c>
      <c r="O541" s="397">
        <v>0</v>
      </c>
      <c r="Q541" s="397">
        <v>2101103</v>
      </c>
      <c r="R541" s="397">
        <v>6</v>
      </c>
      <c r="S541" s="397">
        <f>VLOOKUP(Q541,B$4:B$1306,1,0)</f>
        <v>2101103</v>
      </c>
      <c r="T541" s="397">
        <v>2080299</v>
      </c>
      <c r="U541" s="397">
        <v>300</v>
      </c>
      <c r="V541" s="397">
        <f t="shared" si="151"/>
        <v>2080299</v>
      </c>
      <c r="W541" s="407">
        <f t="shared" si="156"/>
        <v>0</v>
      </c>
      <c r="Y541" s="397">
        <f t="shared" si="152"/>
        <v>0</v>
      </c>
    </row>
    <row r="542" ht="18.6" customHeight="1" spans="1:25">
      <c r="A542" s="482" t="s">
        <v>1740</v>
      </c>
      <c r="B542" s="480">
        <v>2080207</v>
      </c>
      <c r="C542" s="407">
        <f t="shared" si="153"/>
        <v>22</v>
      </c>
      <c r="D542" s="407">
        <f t="shared" si="154"/>
        <v>0</v>
      </c>
      <c r="E542" s="483">
        <f t="shared" si="155"/>
        <v>-1</v>
      </c>
      <c r="F542" s="473">
        <f t="shared" si="157"/>
        <v>7</v>
      </c>
      <c r="G542" s="471">
        <v>2070308</v>
      </c>
      <c r="H542" s="397" t="s">
        <v>1687</v>
      </c>
      <c r="I542" s="397">
        <v>18</v>
      </c>
      <c r="K542" s="490">
        <f t="shared" si="160"/>
        <v>0</v>
      </c>
      <c r="L542" s="407">
        <f t="shared" si="161"/>
        <v>0</v>
      </c>
      <c r="M542" s="411">
        <f t="shared" si="150"/>
        <v>0</v>
      </c>
      <c r="O542" s="397">
        <v>0</v>
      </c>
      <c r="Q542" s="397">
        <v>2210201</v>
      </c>
      <c r="R542" s="397">
        <v>13</v>
      </c>
      <c r="S542" s="397">
        <f>VLOOKUP(Q542,B$4:B$1306,1,0)</f>
        <v>2210201</v>
      </c>
      <c r="T542" s="397">
        <v>20804</v>
      </c>
      <c r="U542" s="397">
        <v>0</v>
      </c>
      <c r="V542" s="397">
        <f t="shared" si="151"/>
        <v>20804</v>
      </c>
      <c r="W542" s="407">
        <f t="shared" si="156"/>
        <v>0</v>
      </c>
      <c r="Y542" s="397">
        <f t="shared" si="152"/>
        <v>0</v>
      </c>
    </row>
    <row r="543" ht="18.6" customHeight="1" spans="1:25">
      <c r="A543" s="482" t="s">
        <v>4333</v>
      </c>
      <c r="B543" s="480">
        <v>2080208</v>
      </c>
      <c r="C543" s="407">
        <f t="shared" si="153"/>
        <v>1177</v>
      </c>
      <c r="D543" s="407">
        <f t="shared" si="154"/>
        <v>1248</v>
      </c>
      <c r="E543" s="483">
        <f t="shared" si="155"/>
        <v>0.060322854715378</v>
      </c>
      <c r="F543" s="473">
        <f t="shared" si="157"/>
        <v>7</v>
      </c>
      <c r="G543" s="471">
        <v>2070309</v>
      </c>
      <c r="H543" s="397" t="s">
        <v>1689</v>
      </c>
      <c r="K543" s="490">
        <f t="shared" si="160"/>
        <v>90</v>
      </c>
      <c r="L543" s="407">
        <f t="shared" si="161"/>
        <v>1052</v>
      </c>
      <c r="M543" s="411">
        <f t="shared" si="150"/>
        <v>106</v>
      </c>
      <c r="O543" s="397">
        <v>0</v>
      </c>
      <c r="Q543" s="397">
        <v>2080109</v>
      </c>
      <c r="R543" s="397">
        <v>177</v>
      </c>
      <c r="S543" s="397">
        <f>VLOOKUP(Q543,B$4:B$1306,1,0)</f>
        <v>2080109</v>
      </c>
      <c r="T543" s="397">
        <v>2080402</v>
      </c>
      <c r="U543" s="397">
        <v>0</v>
      </c>
      <c r="V543" s="397">
        <f t="shared" si="151"/>
        <v>2080402</v>
      </c>
      <c r="W543" s="407">
        <f t="shared" si="156"/>
        <v>0</v>
      </c>
      <c r="Y543" s="397">
        <f t="shared" si="152"/>
        <v>0</v>
      </c>
    </row>
    <row r="544" ht="18.6" customHeight="1" spans="1:25">
      <c r="A544" s="482" t="s">
        <v>1744</v>
      </c>
      <c r="B544" s="480">
        <v>2080299</v>
      </c>
      <c r="C544" s="407">
        <f t="shared" si="153"/>
        <v>1085</v>
      </c>
      <c r="D544" s="407">
        <f t="shared" si="154"/>
        <v>306</v>
      </c>
      <c r="E544" s="483">
        <f t="shared" si="155"/>
        <v>-0.717972350230415</v>
      </c>
      <c r="F544" s="473">
        <f t="shared" si="157"/>
        <v>7</v>
      </c>
      <c r="G544" s="471">
        <v>2070399</v>
      </c>
      <c r="H544" s="397" t="s">
        <v>1691</v>
      </c>
      <c r="J544" s="488"/>
      <c r="K544" s="490">
        <f t="shared" si="160"/>
        <v>6</v>
      </c>
      <c r="L544" s="407">
        <f t="shared" si="161"/>
        <v>0</v>
      </c>
      <c r="M544" s="411">
        <f t="shared" si="150"/>
        <v>300</v>
      </c>
      <c r="O544" s="397">
        <v>0</v>
      </c>
      <c r="Q544" s="397">
        <v>2080505</v>
      </c>
      <c r="R544" s="397">
        <v>14</v>
      </c>
      <c r="S544" s="397">
        <f>VLOOKUP(Q544,B$4:B$1306,1,0)</f>
        <v>2080505</v>
      </c>
      <c r="T544" s="397">
        <v>20805</v>
      </c>
      <c r="U544" s="397">
        <v>688</v>
      </c>
      <c r="V544" s="397">
        <f t="shared" si="151"/>
        <v>20805</v>
      </c>
      <c r="W544" s="407">
        <f t="shared" si="156"/>
        <v>0</v>
      </c>
      <c r="Y544" s="397">
        <f t="shared" si="152"/>
        <v>0</v>
      </c>
    </row>
    <row r="545" ht="18.6" customHeight="1" spans="1:25">
      <c r="A545" s="482" t="s">
        <v>1747</v>
      </c>
      <c r="B545" s="480">
        <v>20804</v>
      </c>
      <c r="C545" s="407">
        <f t="shared" si="153"/>
        <v>0</v>
      </c>
      <c r="D545" s="407">
        <f t="shared" si="154"/>
        <v>0</v>
      </c>
      <c r="E545" s="483" t="str">
        <f t="shared" si="155"/>
        <v/>
      </c>
      <c r="F545" s="473">
        <f t="shared" si="157"/>
        <v>5</v>
      </c>
      <c r="G545" s="471">
        <v>20706</v>
      </c>
      <c r="H545" s="397" t="s">
        <v>1693</v>
      </c>
      <c r="I545" s="397">
        <v>30</v>
      </c>
      <c r="K545" s="486">
        <f>SUMIFS(K:K,$B:$B,"&gt;"&amp;$B545*100,$B:$B,"&lt;"&amp;$B545*100+100)</f>
        <v>0</v>
      </c>
      <c r="L545" s="411">
        <f>SUMIFS(L:L,$B:$B,"&gt;"&amp;$B545*100,$B:$B,"&lt;"&amp;$B545*100+100)</f>
        <v>0</v>
      </c>
      <c r="M545" s="411">
        <f t="shared" si="150"/>
        <v>0</v>
      </c>
      <c r="O545" s="397">
        <v>0</v>
      </c>
      <c r="Q545" s="397">
        <v>2080506</v>
      </c>
      <c r="R545" s="397">
        <v>7</v>
      </c>
      <c r="S545" s="397">
        <f>VLOOKUP(Q545,B$4:B$1306,1,0)</f>
        <v>2080506</v>
      </c>
      <c r="T545" s="397">
        <v>2080501</v>
      </c>
      <c r="U545" s="397">
        <v>0</v>
      </c>
      <c r="V545" s="397">
        <f t="shared" si="151"/>
        <v>2080501</v>
      </c>
      <c r="W545" s="407">
        <f t="shared" si="156"/>
        <v>0</v>
      </c>
      <c r="Y545" s="397">
        <f t="shared" si="152"/>
        <v>0</v>
      </c>
    </row>
    <row r="546" ht="18.6" customHeight="1" spans="1:25">
      <c r="A546" s="482" t="s">
        <v>1750</v>
      </c>
      <c r="B546" s="480">
        <v>2080402</v>
      </c>
      <c r="C546" s="407">
        <f t="shared" si="153"/>
        <v>0</v>
      </c>
      <c r="D546" s="407">
        <f t="shared" si="154"/>
        <v>0</v>
      </c>
      <c r="E546" s="483" t="str">
        <f t="shared" si="155"/>
        <v/>
      </c>
      <c r="F546" s="473">
        <f t="shared" si="157"/>
        <v>7</v>
      </c>
      <c r="G546" s="471">
        <v>2070601</v>
      </c>
      <c r="H546" s="397" t="s">
        <v>595</v>
      </c>
      <c r="J546" s="488"/>
      <c r="K546" s="490">
        <f>SUMIF(N:N,$B546,O:O)</f>
        <v>0</v>
      </c>
      <c r="L546" s="407">
        <f>SUMIF(Q:Q,$B546,R:R)</f>
        <v>0</v>
      </c>
      <c r="M546" s="411">
        <f t="shared" si="150"/>
        <v>0</v>
      </c>
      <c r="O546" s="397">
        <v>0</v>
      </c>
      <c r="Q546" s="397">
        <v>2101101</v>
      </c>
      <c r="R546" s="397">
        <v>9</v>
      </c>
      <c r="S546" s="397">
        <f>VLOOKUP(Q546,B$4:B$1306,1,0)</f>
        <v>2101101</v>
      </c>
      <c r="T546" s="397">
        <v>2080502</v>
      </c>
      <c r="U546" s="397">
        <v>0</v>
      </c>
      <c r="V546" s="397">
        <f t="shared" si="151"/>
        <v>2080502</v>
      </c>
      <c r="W546" s="407">
        <f t="shared" si="156"/>
        <v>0</v>
      </c>
      <c r="Y546" s="397">
        <f t="shared" si="152"/>
        <v>0</v>
      </c>
    </row>
    <row r="547" ht="18.6" customHeight="1" spans="1:25">
      <c r="A547" s="482" t="s">
        <v>4334</v>
      </c>
      <c r="B547" s="480">
        <v>20805</v>
      </c>
      <c r="C547" s="407">
        <f t="shared" si="153"/>
        <v>21903</v>
      </c>
      <c r="D547" s="407">
        <f t="shared" si="154"/>
        <v>26773</v>
      </c>
      <c r="E547" s="483">
        <f t="shared" si="155"/>
        <v>0.222343971145505</v>
      </c>
      <c r="F547" s="473">
        <f t="shared" si="157"/>
        <v>5</v>
      </c>
      <c r="G547" s="471">
        <v>2070602</v>
      </c>
      <c r="H547" s="397" t="s">
        <v>598</v>
      </c>
      <c r="K547" s="486">
        <f>SUMIFS(K:K,$B:$B,"&gt;"&amp;$B547*100,$B:$B,"&lt;"&amp;$B547*100+100)</f>
        <v>4607</v>
      </c>
      <c r="L547" s="411">
        <f>SUMIFS(L:L,$B:$B,"&gt;"&amp;$B547*100,$B:$B,"&lt;"&amp;$B547*100+100)</f>
        <v>21478</v>
      </c>
      <c r="M547" s="411">
        <f t="shared" si="150"/>
        <v>688</v>
      </c>
      <c r="O547" s="397">
        <v>0</v>
      </c>
      <c r="Q547" s="397">
        <v>2101102</v>
      </c>
      <c r="R547" s="397">
        <v>0</v>
      </c>
      <c r="S547" s="397">
        <f>VLOOKUP(Q547,B$4:B$1306,1,0)</f>
        <v>2101102</v>
      </c>
      <c r="T547" s="397">
        <v>2080503</v>
      </c>
      <c r="U547" s="397">
        <v>0</v>
      </c>
      <c r="V547" s="397">
        <f t="shared" si="151"/>
        <v>2080503</v>
      </c>
      <c r="W547" s="407">
        <f t="shared" si="156"/>
        <v>0</v>
      </c>
      <c r="Y547" s="397">
        <f t="shared" si="152"/>
        <v>0</v>
      </c>
    </row>
    <row r="548" ht="18.6" customHeight="1" spans="1:25">
      <c r="A548" s="482" t="s">
        <v>4335</v>
      </c>
      <c r="B548" s="480">
        <v>2080501</v>
      </c>
      <c r="C548" s="407">
        <f t="shared" si="153"/>
        <v>0</v>
      </c>
      <c r="D548" s="407">
        <f t="shared" si="154"/>
        <v>3222</v>
      </c>
      <c r="E548" s="483" t="str">
        <f t="shared" si="155"/>
        <v/>
      </c>
      <c r="F548" s="473">
        <f t="shared" si="157"/>
        <v>7</v>
      </c>
      <c r="G548" s="471">
        <v>2070603</v>
      </c>
      <c r="H548" s="397" t="s">
        <v>601</v>
      </c>
      <c r="K548" s="490">
        <f t="shared" ref="K548:K555" si="162">SUMIF(N:N,$B548,O:O)</f>
        <v>0</v>
      </c>
      <c r="L548" s="407">
        <f t="shared" ref="L548:L555" si="163">SUMIF(Q:Q,$B548,R:R)</f>
        <v>3222</v>
      </c>
      <c r="M548" s="411">
        <f t="shared" si="150"/>
        <v>0</v>
      </c>
      <c r="O548" s="397">
        <v>0</v>
      </c>
      <c r="Q548" s="397">
        <v>2101103</v>
      </c>
      <c r="R548" s="397">
        <v>4</v>
      </c>
      <c r="S548" s="397">
        <f>VLOOKUP(Q548,B$4:B$1306,1,0)</f>
        <v>2101103</v>
      </c>
      <c r="T548" s="397">
        <v>2080505</v>
      </c>
      <c r="U548" s="397">
        <v>0</v>
      </c>
      <c r="V548" s="397">
        <f t="shared" si="151"/>
        <v>2080505</v>
      </c>
      <c r="W548" s="407">
        <f t="shared" si="156"/>
        <v>0</v>
      </c>
      <c r="Y548" s="397">
        <f t="shared" si="152"/>
        <v>0</v>
      </c>
    </row>
    <row r="549" ht="18.6" customHeight="1" spans="1:25">
      <c r="A549" s="482" t="s">
        <v>1758</v>
      </c>
      <c r="B549" s="480">
        <v>2080502</v>
      </c>
      <c r="C549" s="407">
        <f t="shared" si="153"/>
        <v>6593</v>
      </c>
      <c r="D549" s="407">
        <f t="shared" si="154"/>
        <v>6445</v>
      </c>
      <c r="E549" s="483">
        <f t="shared" si="155"/>
        <v>-0.0224480509631427</v>
      </c>
      <c r="F549" s="473">
        <f t="shared" si="157"/>
        <v>7</v>
      </c>
      <c r="G549" s="471">
        <v>2070604</v>
      </c>
      <c r="H549" s="397" t="s">
        <v>1701</v>
      </c>
      <c r="K549" s="490">
        <f t="shared" si="162"/>
        <v>0</v>
      </c>
      <c r="L549" s="407">
        <f t="shared" si="163"/>
        <v>6445</v>
      </c>
      <c r="M549" s="411">
        <f t="shared" si="150"/>
        <v>0</v>
      </c>
      <c r="O549" s="397">
        <v>0</v>
      </c>
      <c r="Q549" s="397">
        <v>2210201</v>
      </c>
      <c r="R549" s="397">
        <v>12</v>
      </c>
      <c r="S549" s="397">
        <f>VLOOKUP(Q549,B$4:B$1306,1,0)</f>
        <v>2210201</v>
      </c>
      <c r="T549" s="397">
        <v>2080506</v>
      </c>
      <c r="U549" s="397">
        <v>0</v>
      </c>
      <c r="V549" s="397">
        <f t="shared" si="151"/>
        <v>2080506</v>
      </c>
      <c r="W549" s="407">
        <f t="shared" si="156"/>
        <v>0</v>
      </c>
      <c r="Y549" s="397">
        <f t="shared" si="152"/>
        <v>0</v>
      </c>
    </row>
    <row r="550" ht="18.6" customHeight="1" spans="1:25">
      <c r="A550" s="482" t="s">
        <v>1761</v>
      </c>
      <c r="B550" s="480">
        <v>2080503</v>
      </c>
      <c r="C550" s="407">
        <f t="shared" si="153"/>
        <v>71</v>
      </c>
      <c r="D550" s="407">
        <f t="shared" si="154"/>
        <v>0</v>
      </c>
      <c r="E550" s="483">
        <f t="shared" si="155"/>
        <v>-1</v>
      </c>
      <c r="F550" s="473">
        <f t="shared" si="157"/>
        <v>7</v>
      </c>
      <c r="K550" s="490">
        <f t="shared" si="162"/>
        <v>0</v>
      </c>
      <c r="L550" s="407">
        <f t="shared" si="163"/>
        <v>0</v>
      </c>
      <c r="M550" s="411">
        <f t="shared" si="150"/>
        <v>0</v>
      </c>
      <c r="O550" s="397">
        <v>0</v>
      </c>
      <c r="Q550" s="397">
        <v>2080502</v>
      </c>
      <c r="R550" s="397">
        <v>12</v>
      </c>
      <c r="S550" s="397">
        <f>VLOOKUP(Q550,B$4:B$1306,1,0)</f>
        <v>2080502</v>
      </c>
      <c r="T550" s="397">
        <v>2080507</v>
      </c>
      <c r="U550" s="397">
        <v>588</v>
      </c>
      <c r="V550" s="397">
        <f t="shared" si="151"/>
        <v>2080507</v>
      </c>
      <c r="W550" s="407">
        <f t="shared" si="156"/>
        <v>0</v>
      </c>
      <c r="Y550" s="397">
        <f t="shared" si="152"/>
        <v>0</v>
      </c>
    </row>
    <row r="551" ht="18.6" customHeight="1" spans="1:25">
      <c r="A551" s="482" t="s">
        <v>1763</v>
      </c>
      <c r="B551" s="480">
        <v>2080504</v>
      </c>
      <c r="C551" s="407">
        <f t="shared" si="153"/>
        <v>3826</v>
      </c>
      <c r="D551" s="407">
        <f t="shared" si="154"/>
        <v>0</v>
      </c>
      <c r="E551" s="483">
        <f t="shared" si="155"/>
        <v>-1</v>
      </c>
      <c r="F551" s="473">
        <f t="shared" si="157"/>
        <v>7</v>
      </c>
      <c r="G551" s="471">
        <v>2070605</v>
      </c>
      <c r="H551" s="397" t="s">
        <v>1703</v>
      </c>
      <c r="K551" s="490">
        <f t="shared" si="162"/>
        <v>0</v>
      </c>
      <c r="L551" s="407">
        <f t="shared" si="163"/>
        <v>0</v>
      </c>
      <c r="M551" s="411">
        <f t="shared" si="150"/>
        <v>0</v>
      </c>
      <c r="O551" s="397">
        <v>0</v>
      </c>
      <c r="Q551" s="397">
        <v>2080505</v>
      </c>
      <c r="R551" s="397">
        <v>8</v>
      </c>
      <c r="S551" s="397">
        <f>VLOOKUP(Q551,B$4:B$1306,1,0)</f>
        <v>2080505</v>
      </c>
      <c r="T551" s="397">
        <v>2080599</v>
      </c>
      <c r="U551" s="397">
        <v>100</v>
      </c>
      <c r="V551" s="397">
        <f t="shared" si="151"/>
        <v>2080599</v>
      </c>
      <c r="W551" s="407">
        <f t="shared" si="156"/>
        <v>0</v>
      </c>
      <c r="Y551" s="397">
        <f t="shared" si="152"/>
        <v>0</v>
      </c>
    </row>
    <row r="552" ht="18.6" customHeight="1" spans="1:25">
      <c r="A552" s="482" t="s">
        <v>1765</v>
      </c>
      <c r="B552" s="480">
        <v>2080505</v>
      </c>
      <c r="C552" s="407">
        <f t="shared" si="153"/>
        <v>7871</v>
      </c>
      <c r="D552" s="407">
        <f t="shared" si="154"/>
        <v>7956</v>
      </c>
      <c r="E552" s="483">
        <f t="shared" si="155"/>
        <v>0.0107991360691144</v>
      </c>
      <c r="F552" s="473">
        <f t="shared" si="157"/>
        <v>7</v>
      </c>
      <c r="G552" s="471">
        <v>2070606</v>
      </c>
      <c r="H552" s="397" t="s">
        <v>1705</v>
      </c>
      <c r="K552" s="490">
        <f t="shared" si="162"/>
        <v>0</v>
      </c>
      <c r="L552" s="407">
        <f t="shared" si="163"/>
        <v>7956</v>
      </c>
      <c r="M552" s="411">
        <f t="shared" si="150"/>
        <v>0</v>
      </c>
      <c r="O552" s="397">
        <v>0</v>
      </c>
      <c r="Q552" s="397">
        <v>2080506</v>
      </c>
      <c r="R552" s="397">
        <v>4</v>
      </c>
      <c r="S552" s="397">
        <f>VLOOKUP(Q552,B$4:B$1306,1,0)</f>
        <v>2080506</v>
      </c>
      <c r="T552" s="397">
        <v>20806</v>
      </c>
      <c r="U552" s="397">
        <v>0</v>
      </c>
      <c r="V552" s="397">
        <f t="shared" si="151"/>
        <v>20806</v>
      </c>
      <c r="W552" s="407">
        <f t="shared" si="156"/>
        <v>0</v>
      </c>
      <c r="Y552" s="397">
        <f t="shared" si="152"/>
        <v>0</v>
      </c>
    </row>
    <row r="553" ht="18.6" customHeight="1" spans="1:25">
      <c r="A553" s="482" t="s">
        <v>1767</v>
      </c>
      <c r="B553" s="480">
        <v>2080506</v>
      </c>
      <c r="C553" s="407">
        <f t="shared" si="153"/>
        <v>647</v>
      </c>
      <c r="D553" s="407">
        <f t="shared" si="154"/>
        <v>3855</v>
      </c>
      <c r="E553" s="483">
        <f t="shared" si="155"/>
        <v>4.95826893353941</v>
      </c>
      <c r="F553" s="473">
        <f t="shared" si="157"/>
        <v>7</v>
      </c>
      <c r="G553" s="471">
        <v>2070607</v>
      </c>
      <c r="H553" s="397" t="s">
        <v>1708</v>
      </c>
      <c r="I553" s="397">
        <v>30</v>
      </c>
      <c r="K553" s="490">
        <f t="shared" si="162"/>
        <v>0</v>
      </c>
      <c r="L553" s="407">
        <f t="shared" si="163"/>
        <v>3855</v>
      </c>
      <c r="M553" s="411">
        <f t="shared" si="150"/>
        <v>0</v>
      </c>
      <c r="O553" s="397">
        <v>0</v>
      </c>
      <c r="Q553" s="397">
        <v>2081101</v>
      </c>
      <c r="R553" s="397">
        <v>99</v>
      </c>
      <c r="S553" s="397">
        <f>VLOOKUP(Q553,B$4:B$1306,1,0)</f>
        <v>2081101</v>
      </c>
      <c r="T553" s="397">
        <v>2080601</v>
      </c>
      <c r="U553" s="397">
        <v>0</v>
      </c>
      <c r="V553" s="397">
        <f t="shared" si="151"/>
        <v>2080601</v>
      </c>
      <c r="W553" s="407">
        <f t="shared" si="156"/>
        <v>0</v>
      </c>
      <c r="Y553" s="397">
        <f t="shared" si="152"/>
        <v>0</v>
      </c>
    </row>
    <row r="554" ht="29.4" customHeight="1" spans="1:25">
      <c r="A554" s="482" t="s">
        <v>1770</v>
      </c>
      <c r="B554" s="480">
        <v>2080507</v>
      </c>
      <c r="C554" s="407">
        <f t="shared" si="153"/>
        <v>2742</v>
      </c>
      <c r="D554" s="407">
        <f t="shared" si="154"/>
        <v>4588</v>
      </c>
      <c r="E554" s="483">
        <f t="shared" si="155"/>
        <v>0.673231218088986</v>
      </c>
      <c r="F554" s="473">
        <f t="shared" si="157"/>
        <v>7</v>
      </c>
      <c r="G554" s="471">
        <v>2070699</v>
      </c>
      <c r="H554" s="397" t="s">
        <v>1711</v>
      </c>
      <c r="K554" s="490">
        <f t="shared" si="162"/>
        <v>4000</v>
      </c>
      <c r="L554" s="407">
        <f t="shared" si="163"/>
        <v>0</v>
      </c>
      <c r="M554" s="411">
        <f t="shared" si="150"/>
        <v>588</v>
      </c>
      <c r="O554" s="397">
        <v>0</v>
      </c>
      <c r="Q554" s="397">
        <v>2101101</v>
      </c>
      <c r="R554" s="397">
        <v>6</v>
      </c>
      <c r="S554" s="397">
        <f>VLOOKUP(Q554,B$4:B$1306,1,0)</f>
        <v>2101101</v>
      </c>
      <c r="T554" s="397">
        <v>2080602</v>
      </c>
      <c r="U554" s="397">
        <v>0</v>
      </c>
      <c r="V554" s="397">
        <f t="shared" si="151"/>
        <v>2080602</v>
      </c>
      <c r="W554" s="407">
        <f t="shared" si="156"/>
        <v>0</v>
      </c>
      <c r="Y554" s="397">
        <f t="shared" si="152"/>
        <v>0</v>
      </c>
    </row>
    <row r="555" ht="18.6" customHeight="1" spans="1:25">
      <c r="A555" s="482" t="s">
        <v>4336</v>
      </c>
      <c r="B555" s="480">
        <v>2080599</v>
      </c>
      <c r="C555" s="407">
        <f t="shared" si="153"/>
        <v>153</v>
      </c>
      <c r="D555" s="407">
        <f t="shared" si="154"/>
        <v>707</v>
      </c>
      <c r="E555" s="483">
        <f t="shared" si="155"/>
        <v>3.62091503267974</v>
      </c>
      <c r="F555" s="473">
        <f t="shared" si="157"/>
        <v>7</v>
      </c>
      <c r="G555" s="471">
        <v>20708</v>
      </c>
      <c r="H555" s="397" t="s">
        <v>1714</v>
      </c>
      <c r="I555" s="397">
        <v>413</v>
      </c>
      <c r="J555" s="488"/>
      <c r="K555" s="490">
        <f t="shared" si="162"/>
        <v>607</v>
      </c>
      <c r="L555" s="407">
        <f t="shared" si="163"/>
        <v>0</v>
      </c>
      <c r="M555" s="411">
        <f t="shared" si="150"/>
        <v>100</v>
      </c>
      <c r="O555" s="397">
        <v>0</v>
      </c>
      <c r="Q555" s="397">
        <v>2101102</v>
      </c>
      <c r="R555" s="397">
        <v>1</v>
      </c>
      <c r="S555" s="397">
        <f>VLOOKUP(Q555,B$4:B$1306,1,0)</f>
        <v>2101102</v>
      </c>
      <c r="T555" s="397">
        <v>2080699</v>
      </c>
      <c r="U555" s="397">
        <v>0</v>
      </c>
      <c r="V555" s="397">
        <f t="shared" si="151"/>
        <v>2080699</v>
      </c>
      <c r="W555" s="407">
        <f t="shared" si="156"/>
        <v>0</v>
      </c>
      <c r="Y555" s="397">
        <f t="shared" si="152"/>
        <v>0</v>
      </c>
    </row>
    <row r="556" ht="18.6" customHeight="1" spans="1:25">
      <c r="A556" s="482" t="s">
        <v>1775</v>
      </c>
      <c r="B556" s="480">
        <v>20806</v>
      </c>
      <c r="C556" s="407">
        <f t="shared" si="153"/>
        <v>25</v>
      </c>
      <c r="D556" s="407">
        <f t="shared" si="154"/>
        <v>30</v>
      </c>
      <c r="E556" s="483">
        <f t="shared" si="155"/>
        <v>0.2</v>
      </c>
      <c r="F556" s="473">
        <f t="shared" si="157"/>
        <v>5</v>
      </c>
      <c r="G556" s="471">
        <v>2070801</v>
      </c>
      <c r="H556" s="397" t="s">
        <v>595</v>
      </c>
      <c r="K556" s="486">
        <f>SUMIFS(K:K,$B:$B,"&gt;"&amp;$B556*100,$B:$B,"&lt;"&amp;$B556*100+100)</f>
        <v>30</v>
      </c>
      <c r="L556" s="411">
        <f>SUMIFS(L:L,$B:$B,"&gt;"&amp;$B556*100,$B:$B,"&lt;"&amp;$B556*100+100)</f>
        <v>0</v>
      </c>
      <c r="M556" s="411">
        <f t="shared" si="150"/>
        <v>0</v>
      </c>
      <c r="O556" s="397">
        <v>0</v>
      </c>
      <c r="Q556" s="397">
        <v>2101103</v>
      </c>
      <c r="R556" s="397">
        <v>4</v>
      </c>
      <c r="S556" s="397">
        <f>VLOOKUP(Q556,B$4:B$1306,1,0)</f>
        <v>2101103</v>
      </c>
      <c r="T556" s="397">
        <v>20807</v>
      </c>
      <c r="U556" s="397">
        <v>1611</v>
      </c>
      <c r="V556" s="397">
        <f t="shared" si="151"/>
        <v>20807</v>
      </c>
      <c r="W556" s="407">
        <f t="shared" si="156"/>
        <v>0</v>
      </c>
      <c r="Y556" s="397">
        <f t="shared" si="152"/>
        <v>0</v>
      </c>
    </row>
    <row r="557" ht="18.6" customHeight="1" spans="1:25">
      <c r="A557" s="482" t="s">
        <v>1777</v>
      </c>
      <c r="B557" s="480">
        <v>2080601</v>
      </c>
      <c r="C557" s="407">
        <f t="shared" si="153"/>
        <v>0</v>
      </c>
      <c r="D557" s="407">
        <f t="shared" si="154"/>
        <v>0</v>
      </c>
      <c r="E557" s="483" t="str">
        <f t="shared" si="155"/>
        <v/>
      </c>
      <c r="F557" s="473">
        <f t="shared" si="157"/>
        <v>7</v>
      </c>
      <c r="G557" s="471">
        <v>2070802</v>
      </c>
      <c r="H557" s="397" t="s">
        <v>598</v>
      </c>
      <c r="K557" s="490">
        <f>SUMIF(N:N,$B557,O:O)</f>
        <v>0</v>
      </c>
      <c r="L557" s="407">
        <f>SUMIF(Q:Q,$B557,R:R)</f>
        <v>0</v>
      </c>
      <c r="M557" s="411">
        <f t="shared" si="150"/>
        <v>0</v>
      </c>
      <c r="O557" s="397">
        <v>0</v>
      </c>
      <c r="Q557" s="397">
        <v>2210201</v>
      </c>
      <c r="R557" s="397">
        <v>7</v>
      </c>
      <c r="S557" s="397">
        <f>VLOOKUP(Q557,B$4:B$1306,1,0)</f>
        <v>2210201</v>
      </c>
      <c r="T557" s="397">
        <v>2080701</v>
      </c>
      <c r="U557" s="397">
        <v>0</v>
      </c>
      <c r="V557" s="397">
        <f t="shared" si="151"/>
        <v>2080701</v>
      </c>
      <c r="W557" s="407">
        <f t="shared" si="156"/>
        <v>0</v>
      </c>
      <c r="Y557" s="397">
        <f t="shared" si="152"/>
        <v>0</v>
      </c>
    </row>
    <row r="558" ht="18.6" customHeight="1" spans="1:25">
      <c r="A558" s="482" t="s">
        <v>1779</v>
      </c>
      <c r="B558" s="480">
        <v>2080602</v>
      </c>
      <c r="C558" s="407">
        <f t="shared" si="153"/>
        <v>0</v>
      </c>
      <c r="D558" s="407">
        <f t="shared" si="154"/>
        <v>0</v>
      </c>
      <c r="E558" s="483" t="str">
        <f t="shared" si="155"/>
        <v/>
      </c>
      <c r="F558" s="473">
        <f t="shared" si="157"/>
        <v>7</v>
      </c>
      <c r="G558" s="471">
        <v>2070803</v>
      </c>
      <c r="H558" s="397" t="s">
        <v>601</v>
      </c>
      <c r="K558" s="490">
        <f>SUMIF(N:N,$B558,O:O)</f>
        <v>0</v>
      </c>
      <c r="L558" s="407">
        <f>SUMIF(Q:Q,$B558,R:R)</f>
        <v>0</v>
      </c>
      <c r="M558" s="411">
        <f t="shared" si="150"/>
        <v>0</v>
      </c>
      <c r="O558" s="397">
        <v>0</v>
      </c>
      <c r="Q558" s="397">
        <v>2080109</v>
      </c>
      <c r="R558" s="397">
        <v>0</v>
      </c>
      <c r="S558" s="397">
        <f>VLOOKUP(Q558,B$4:B$1306,1,0)</f>
        <v>2080109</v>
      </c>
      <c r="T558" s="397">
        <v>2080702</v>
      </c>
      <c r="U558" s="397">
        <v>84</v>
      </c>
      <c r="V558" s="397">
        <f t="shared" si="151"/>
        <v>2080702</v>
      </c>
      <c r="W558" s="407">
        <f t="shared" si="156"/>
        <v>0</v>
      </c>
      <c r="Y558" s="397">
        <f t="shared" si="152"/>
        <v>0</v>
      </c>
    </row>
    <row r="559" ht="18.6" customHeight="1" spans="1:25">
      <c r="A559" s="482" t="s">
        <v>1782</v>
      </c>
      <c r="B559" s="480">
        <v>2080699</v>
      </c>
      <c r="C559" s="407">
        <f t="shared" si="153"/>
        <v>25</v>
      </c>
      <c r="D559" s="407">
        <f t="shared" si="154"/>
        <v>30</v>
      </c>
      <c r="E559" s="483">
        <f t="shared" si="155"/>
        <v>0.2</v>
      </c>
      <c r="F559" s="473">
        <f t="shared" si="157"/>
        <v>7</v>
      </c>
      <c r="G559" s="471">
        <v>2070804</v>
      </c>
      <c r="H559" s="397" t="s">
        <v>1720</v>
      </c>
      <c r="I559" s="397">
        <v>168</v>
      </c>
      <c r="J559" s="488"/>
      <c r="K559" s="490">
        <f>SUMIF(N:N,$B559,O:O)</f>
        <v>30</v>
      </c>
      <c r="L559" s="407">
        <f>SUMIF(Q:Q,$B559,R:R)</f>
        <v>0</v>
      </c>
      <c r="M559" s="411">
        <f t="shared" si="150"/>
        <v>0</v>
      </c>
      <c r="O559" s="397">
        <v>0</v>
      </c>
      <c r="Q559" s="397">
        <v>2080505</v>
      </c>
      <c r="R559" s="397">
        <v>39</v>
      </c>
      <c r="S559" s="397">
        <f>VLOOKUP(Q559,B$4:B$1306,1,0)</f>
        <v>2080505</v>
      </c>
      <c r="T559" s="397">
        <v>2080704</v>
      </c>
      <c r="U559" s="397">
        <v>48</v>
      </c>
      <c r="V559" s="397">
        <f t="shared" si="151"/>
        <v>2080704</v>
      </c>
      <c r="W559" s="407">
        <f t="shared" si="156"/>
        <v>0</v>
      </c>
      <c r="Y559" s="397">
        <f t="shared" si="152"/>
        <v>0</v>
      </c>
    </row>
    <row r="560" ht="18.6" customHeight="1" spans="1:25">
      <c r="A560" s="482" t="s">
        <v>1785</v>
      </c>
      <c r="B560" s="480">
        <v>20807</v>
      </c>
      <c r="C560" s="407">
        <f t="shared" si="153"/>
        <v>2888</v>
      </c>
      <c r="D560" s="407">
        <f t="shared" si="154"/>
        <v>3227</v>
      </c>
      <c r="E560" s="483">
        <f t="shared" si="155"/>
        <v>0.117382271468144</v>
      </c>
      <c r="F560" s="473">
        <f t="shared" si="157"/>
        <v>5</v>
      </c>
      <c r="G560" s="471">
        <v>2070805</v>
      </c>
      <c r="H560" s="397" t="s">
        <v>1722</v>
      </c>
      <c r="I560" s="397">
        <v>4</v>
      </c>
      <c r="K560" s="486">
        <f>SUMIFS(K:K,$B:$B,"&gt;"&amp;$B560*100,$B:$B,"&lt;"&amp;$B560*100+100)</f>
        <v>815</v>
      </c>
      <c r="L560" s="411">
        <f>SUMIFS(L:L,$B:$B,"&gt;"&amp;$B560*100,$B:$B,"&lt;"&amp;$B560*100+100)</f>
        <v>801</v>
      </c>
      <c r="M560" s="411">
        <f t="shared" si="150"/>
        <v>1611</v>
      </c>
      <c r="O560" s="397">
        <v>0</v>
      </c>
      <c r="Q560" s="397">
        <v>2080506</v>
      </c>
      <c r="R560" s="397">
        <v>19</v>
      </c>
      <c r="S560" s="397">
        <f>VLOOKUP(Q560,B$4:B$1306,1,0)</f>
        <v>2080506</v>
      </c>
      <c r="T560" s="397">
        <v>2080705</v>
      </c>
      <c r="U560" s="397">
        <v>480</v>
      </c>
      <c r="V560" s="397">
        <f t="shared" si="151"/>
        <v>2080705</v>
      </c>
      <c r="W560" s="407">
        <f t="shared" si="156"/>
        <v>0</v>
      </c>
      <c r="Y560" s="397">
        <f t="shared" si="152"/>
        <v>0</v>
      </c>
    </row>
    <row r="561" ht="18.6" customHeight="1" spans="1:25">
      <c r="A561" s="482" t="s">
        <v>1788</v>
      </c>
      <c r="B561" s="480">
        <v>2080701</v>
      </c>
      <c r="C561" s="407">
        <f t="shared" si="153"/>
        <v>0</v>
      </c>
      <c r="D561" s="407">
        <f t="shared" si="154"/>
        <v>0</v>
      </c>
      <c r="E561" s="483" t="str">
        <f t="shared" si="155"/>
        <v/>
      </c>
      <c r="F561" s="473">
        <f t="shared" si="157"/>
        <v>7</v>
      </c>
      <c r="G561" s="471">
        <v>2070899</v>
      </c>
      <c r="H561" s="397" t="s">
        <v>1725</v>
      </c>
      <c r="I561" s="397">
        <v>241</v>
      </c>
      <c r="K561" s="490">
        <f t="shared" ref="K561:K569" si="164">SUMIF(N:N,$B561,O:O)</f>
        <v>0</v>
      </c>
      <c r="L561" s="407">
        <f t="shared" ref="L561:L569" si="165">SUMIF(Q:Q,$B561,R:R)</f>
        <v>0</v>
      </c>
      <c r="M561" s="411">
        <f t="shared" si="150"/>
        <v>0</v>
      </c>
      <c r="O561" s="397">
        <v>0</v>
      </c>
      <c r="Q561" s="397">
        <v>2101101</v>
      </c>
      <c r="R561" s="397">
        <v>25</v>
      </c>
      <c r="S561" s="397">
        <f>VLOOKUP(Q561,B$4:B$1306,1,0)</f>
        <v>2101101</v>
      </c>
      <c r="T561" s="397">
        <v>2080709</v>
      </c>
      <c r="U561" s="397">
        <v>24</v>
      </c>
      <c r="V561" s="397">
        <f t="shared" si="151"/>
        <v>2080709</v>
      </c>
      <c r="W561" s="407">
        <f t="shared" si="156"/>
        <v>0</v>
      </c>
      <c r="Y561" s="397">
        <f t="shared" si="152"/>
        <v>0</v>
      </c>
    </row>
    <row r="562" ht="18.6" customHeight="1" spans="1:25">
      <c r="A562" s="482" t="s">
        <v>1791</v>
      </c>
      <c r="B562" s="480">
        <v>2080702</v>
      </c>
      <c r="C562" s="407">
        <f t="shared" si="153"/>
        <v>70</v>
      </c>
      <c r="D562" s="407">
        <f t="shared" si="154"/>
        <v>84</v>
      </c>
      <c r="E562" s="483">
        <f t="shared" si="155"/>
        <v>0.2</v>
      </c>
      <c r="F562" s="473">
        <f t="shared" si="157"/>
        <v>7</v>
      </c>
      <c r="G562" s="471">
        <v>20799</v>
      </c>
      <c r="H562" s="397" t="s">
        <v>1728</v>
      </c>
      <c r="I562" s="397">
        <v>667</v>
      </c>
      <c r="K562" s="490">
        <f t="shared" si="164"/>
        <v>0</v>
      </c>
      <c r="L562" s="407">
        <f t="shared" si="165"/>
        <v>0</v>
      </c>
      <c r="M562" s="411">
        <f t="shared" si="150"/>
        <v>84</v>
      </c>
      <c r="O562" s="397">
        <v>0</v>
      </c>
      <c r="Q562" s="397">
        <v>2101102</v>
      </c>
      <c r="R562" s="397">
        <v>0</v>
      </c>
      <c r="S562" s="397">
        <f>VLOOKUP(Q562,B$4:B$1306,1,0)</f>
        <v>2101102</v>
      </c>
      <c r="T562" s="397">
        <v>2080711</v>
      </c>
      <c r="U562" s="397">
        <v>35</v>
      </c>
      <c r="V562" s="397">
        <f t="shared" si="151"/>
        <v>2080711</v>
      </c>
      <c r="W562" s="407">
        <f t="shared" si="156"/>
        <v>0</v>
      </c>
      <c r="Y562" s="397">
        <f t="shared" si="152"/>
        <v>0</v>
      </c>
    </row>
    <row r="563" ht="18.6" customHeight="1" spans="1:25">
      <c r="A563" s="482" t="s">
        <v>1794</v>
      </c>
      <c r="B563" s="480">
        <v>2080704</v>
      </c>
      <c r="C563" s="407">
        <f t="shared" si="153"/>
        <v>131</v>
      </c>
      <c r="D563" s="407">
        <f t="shared" si="154"/>
        <v>48</v>
      </c>
      <c r="E563" s="483">
        <f t="shared" si="155"/>
        <v>-0.633587786259542</v>
      </c>
      <c r="F563" s="473">
        <f t="shared" si="157"/>
        <v>7</v>
      </c>
      <c r="G563" s="471">
        <v>2079902</v>
      </c>
      <c r="H563" s="397" t="s">
        <v>1731</v>
      </c>
      <c r="K563" s="490">
        <f t="shared" si="164"/>
        <v>0</v>
      </c>
      <c r="L563" s="407">
        <f t="shared" si="165"/>
        <v>0</v>
      </c>
      <c r="M563" s="411">
        <f t="shared" si="150"/>
        <v>48</v>
      </c>
      <c r="O563" s="397">
        <v>0</v>
      </c>
      <c r="Q563" s="397">
        <v>2101103</v>
      </c>
      <c r="R563" s="397">
        <v>12</v>
      </c>
      <c r="S563" s="397">
        <f>VLOOKUP(Q563,B$4:B$1306,1,0)</f>
        <v>2101103</v>
      </c>
      <c r="T563" s="397">
        <v>2080712</v>
      </c>
      <c r="U563" s="397">
        <v>0</v>
      </c>
      <c r="V563" s="397">
        <f t="shared" si="151"/>
        <v>2080712</v>
      </c>
      <c r="W563" s="407">
        <f t="shared" si="156"/>
        <v>0</v>
      </c>
      <c r="Y563" s="397">
        <f t="shared" si="152"/>
        <v>0</v>
      </c>
    </row>
    <row r="564" ht="18.6" customHeight="1" spans="1:25">
      <c r="A564" s="482" t="s">
        <v>1797</v>
      </c>
      <c r="B564" s="480">
        <v>2080705</v>
      </c>
      <c r="C564" s="407">
        <f t="shared" si="153"/>
        <v>950</v>
      </c>
      <c r="D564" s="407">
        <f t="shared" si="154"/>
        <v>480</v>
      </c>
      <c r="E564" s="483">
        <f t="shared" si="155"/>
        <v>-0.494736842105263</v>
      </c>
      <c r="F564" s="473">
        <f t="shared" si="157"/>
        <v>7</v>
      </c>
      <c r="G564" s="471">
        <v>2079903</v>
      </c>
      <c r="H564" s="397" t="s">
        <v>1733</v>
      </c>
      <c r="I564" s="397">
        <v>46</v>
      </c>
      <c r="K564" s="490">
        <f t="shared" si="164"/>
        <v>0</v>
      </c>
      <c r="L564" s="407">
        <f t="shared" si="165"/>
        <v>0</v>
      </c>
      <c r="M564" s="411">
        <f t="shared" si="150"/>
        <v>480</v>
      </c>
      <c r="O564" s="397">
        <v>0</v>
      </c>
      <c r="Q564" s="397">
        <v>2101501</v>
      </c>
      <c r="R564" s="397">
        <v>479</v>
      </c>
      <c r="S564" s="397">
        <f>VLOOKUP(Q564,B$4:B$1306,1,0)</f>
        <v>2101501</v>
      </c>
      <c r="T564" s="397">
        <v>2080713</v>
      </c>
      <c r="U564" s="397">
        <v>0</v>
      </c>
      <c r="V564" s="397">
        <f t="shared" si="151"/>
        <v>2080713</v>
      </c>
      <c r="W564" s="407">
        <f t="shared" si="156"/>
        <v>0</v>
      </c>
      <c r="Y564" s="397">
        <f t="shared" si="152"/>
        <v>0</v>
      </c>
    </row>
    <row r="565" ht="18.6" customHeight="1" spans="1:25">
      <c r="A565" s="482" t="s">
        <v>1799</v>
      </c>
      <c r="B565" s="480">
        <v>2080709</v>
      </c>
      <c r="C565" s="407">
        <f t="shared" si="153"/>
        <v>20</v>
      </c>
      <c r="D565" s="407">
        <f t="shared" si="154"/>
        <v>24</v>
      </c>
      <c r="E565" s="483">
        <f t="shared" si="155"/>
        <v>0.2</v>
      </c>
      <c r="F565" s="473">
        <f t="shared" si="157"/>
        <v>7</v>
      </c>
      <c r="G565" s="471">
        <v>2079999</v>
      </c>
      <c r="H565" s="397" t="s">
        <v>1735</v>
      </c>
      <c r="I565" s="397">
        <v>621</v>
      </c>
      <c r="K565" s="490">
        <f t="shared" si="164"/>
        <v>0</v>
      </c>
      <c r="L565" s="407">
        <f t="shared" si="165"/>
        <v>0</v>
      </c>
      <c r="M565" s="411">
        <f t="shared" si="150"/>
        <v>24</v>
      </c>
      <c r="O565" s="397">
        <v>0</v>
      </c>
      <c r="Q565" s="397">
        <v>2210201</v>
      </c>
      <c r="R565" s="397">
        <v>33</v>
      </c>
      <c r="S565" s="397">
        <f>VLOOKUP(Q565,B$4:B$1306,1,0)</f>
        <v>2210201</v>
      </c>
      <c r="T565" s="397">
        <v>2080799</v>
      </c>
      <c r="U565" s="397">
        <v>940</v>
      </c>
      <c r="V565" s="397">
        <f t="shared" si="151"/>
        <v>2080799</v>
      </c>
      <c r="W565" s="407">
        <f t="shared" si="156"/>
        <v>0</v>
      </c>
      <c r="Y565" s="397">
        <f t="shared" si="152"/>
        <v>0</v>
      </c>
    </row>
    <row r="566" ht="18.6" customHeight="1" spans="1:25">
      <c r="A566" s="482" t="s">
        <v>1802</v>
      </c>
      <c r="B566" s="480">
        <v>2080711</v>
      </c>
      <c r="C566" s="407">
        <f t="shared" si="153"/>
        <v>39</v>
      </c>
      <c r="D566" s="407">
        <f t="shared" si="154"/>
        <v>35</v>
      </c>
      <c r="E566" s="483">
        <f t="shared" si="155"/>
        <v>-0.102564102564103</v>
      </c>
      <c r="F566" s="473">
        <f t="shared" si="157"/>
        <v>7</v>
      </c>
      <c r="G566" s="471">
        <v>208</v>
      </c>
      <c r="H566" s="397" t="s">
        <v>1736</v>
      </c>
      <c r="I566" s="397">
        <v>53757</v>
      </c>
      <c r="K566" s="490">
        <f t="shared" si="164"/>
        <v>0</v>
      </c>
      <c r="L566" s="407">
        <f t="shared" si="165"/>
        <v>0</v>
      </c>
      <c r="M566" s="411">
        <f t="shared" si="150"/>
        <v>35</v>
      </c>
      <c r="O566" s="397">
        <v>0</v>
      </c>
      <c r="Q566" s="397">
        <v>2080505</v>
      </c>
      <c r="R566" s="397">
        <v>14</v>
      </c>
      <c r="S566" s="397">
        <f>VLOOKUP(Q566,B$4:B$1306,1,0)</f>
        <v>2080505</v>
      </c>
      <c r="T566" s="397">
        <v>20808</v>
      </c>
      <c r="U566" s="397">
        <v>868</v>
      </c>
      <c r="V566" s="397">
        <f t="shared" si="151"/>
        <v>20808</v>
      </c>
      <c r="W566" s="407">
        <f t="shared" si="156"/>
        <v>0</v>
      </c>
      <c r="Y566" s="397">
        <f t="shared" si="152"/>
        <v>0</v>
      </c>
    </row>
    <row r="567" ht="18.6" customHeight="1" spans="1:25">
      <c r="A567" s="482" t="s">
        <v>1804</v>
      </c>
      <c r="B567" s="480">
        <v>2080712</v>
      </c>
      <c r="C567" s="407">
        <f t="shared" si="153"/>
        <v>0</v>
      </c>
      <c r="D567" s="407">
        <f t="shared" si="154"/>
        <v>0</v>
      </c>
      <c r="E567" s="483" t="str">
        <f t="shared" si="155"/>
        <v/>
      </c>
      <c r="F567" s="473">
        <f t="shared" si="157"/>
        <v>7</v>
      </c>
      <c r="G567" s="471">
        <v>20801</v>
      </c>
      <c r="H567" s="397" t="s">
        <v>1738</v>
      </c>
      <c r="I567" s="397">
        <v>1556</v>
      </c>
      <c r="K567" s="490">
        <f t="shared" si="164"/>
        <v>0</v>
      </c>
      <c r="L567" s="407">
        <f t="shared" si="165"/>
        <v>0</v>
      </c>
      <c r="M567" s="411">
        <f t="shared" si="150"/>
        <v>0</v>
      </c>
      <c r="O567" s="397">
        <v>0</v>
      </c>
      <c r="Q567" s="397">
        <v>2080506</v>
      </c>
      <c r="R567" s="397">
        <v>7</v>
      </c>
      <c r="S567" s="397">
        <f>VLOOKUP(Q567,B$4:B$1306,1,0)</f>
        <v>2080506</v>
      </c>
      <c r="T567" s="397">
        <v>2080801</v>
      </c>
      <c r="U567" s="397">
        <v>23</v>
      </c>
      <c r="V567" s="397">
        <f t="shared" si="151"/>
        <v>2080801</v>
      </c>
      <c r="W567" s="407">
        <f t="shared" si="156"/>
        <v>0</v>
      </c>
      <c r="Y567" s="397">
        <f t="shared" si="152"/>
        <v>0</v>
      </c>
    </row>
    <row r="568" ht="18.6" customHeight="1" spans="1:25">
      <c r="A568" s="482" t="s">
        <v>1806</v>
      </c>
      <c r="B568" s="480">
        <v>2080713</v>
      </c>
      <c r="C568" s="407">
        <f t="shared" si="153"/>
        <v>0</v>
      </c>
      <c r="D568" s="407">
        <f t="shared" si="154"/>
        <v>0</v>
      </c>
      <c r="E568" s="483" t="str">
        <f t="shared" si="155"/>
        <v/>
      </c>
      <c r="F568" s="473">
        <f t="shared" si="157"/>
        <v>7</v>
      </c>
      <c r="G568" s="471">
        <v>2080101</v>
      </c>
      <c r="H568" s="397" t="s">
        <v>595</v>
      </c>
      <c r="I568" s="397">
        <v>250</v>
      </c>
      <c r="K568" s="490">
        <f t="shared" si="164"/>
        <v>0</v>
      </c>
      <c r="L568" s="407">
        <f t="shared" si="165"/>
        <v>0</v>
      </c>
      <c r="M568" s="411">
        <f t="shared" si="150"/>
        <v>0</v>
      </c>
      <c r="O568" s="397">
        <v>0</v>
      </c>
      <c r="Q568" s="397">
        <v>2080805</v>
      </c>
      <c r="R568" s="397">
        <v>91</v>
      </c>
      <c r="S568" s="397">
        <f>VLOOKUP(Q568,B$4:B$1306,1,0)</f>
        <v>2080805</v>
      </c>
      <c r="T568" s="397">
        <v>2080802</v>
      </c>
      <c r="U568" s="397">
        <v>59</v>
      </c>
      <c r="V568" s="397">
        <f t="shared" si="151"/>
        <v>2080802</v>
      </c>
      <c r="W568" s="407">
        <f t="shared" si="156"/>
        <v>0</v>
      </c>
      <c r="Y568" s="397">
        <f t="shared" si="152"/>
        <v>0</v>
      </c>
    </row>
    <row r="569" ht="18.6" customHeight="1" spans="1:25">
      <c r="A569" s="482" t="s">
        <v>1808</v>
      </c>
      <c r="B569" s="480">
        <v>2080799</v>
      </c>
      <c r="C569" s="407">
        <f t="shared" si="153"/>
        <v>1678</v>
      </c>
      <c r="D569" s="407">
        <f t="shared" si="154"/>
        <v>2556</v>
      </c>
      <c r="E569" s="483">
        <f t="shared" si="155"/>
        <v>0.523241954707986</v>
      </c>
      <c r="F569" s="473">
        <f t="shared" si="157"/>
        <v>7</v>
      </c>
      <c r="G569" s="471">
        <v>2080102</v>
      </c>
      <c r="H569" s="397" t="s">
        <v>598</v>
      </c>
      <c r="J569" s="488"/>
      <c r="K569" s="490">
        <f t="shared" si="164"/>
        <v>815</v>
      </c>
      <c r="L569" s="407">
        <f t="shared" si="165"/>
        <v>801</v>
      </c>
      <c r="M569" s="411">
        <f t="shared" si="150"/>
        <v>940</v>
      </c>
      <c r="O569" s="397">
        <v>0</v>
      </c>
      <c r="Q569" s="397">
        <v>2080899</v>
      </c>
      <c r="R569" s="397">
        <v>34</v>
      </c>
      <c r="S569" s="397">
        <f>VLOOKUP(Q569,B$4:B$1306,1,0)</f>
        <v>2080899</v>
      </c>
      <c r="T569" s="397">
        <v>2080803</v>
      </c>
      <c r="U569" s="397">
        <v>12</v>
      </c>
      <c r="V569" s="397">
        <f t="shared" si="151"/>
        <v>2080803</v>
      </c>
      <c r="W569" s="407">
        <f t="shared" si="156"/>
        <v>0</v>
      </c>
      <c r="Y569" s="397">
        <f t="shared" si="152"/>
        <v>0</v>
      </c>
    </row>
    <row r="570" ht="18.6" customHeight="1" spans="1:25">
      <c r="A570" s="482" t="s">
        <v>1811</v>
      </c>
      <c r="B570" s="480">
        <v>20808</v>
      </c>
      <c r="C570" s="407">
        <f t="shared" si="153"/>
        <v>1081</v>
      </c>
      <c r="D570" s="407">
        <f t="shared" si="154"/>
        <v>993</v>
      </c>
      <c r="E570" s="483">
        <f t="shared" si="155"/>
        <v>-0.0814061054579094</v>
      </c>
      <c r="F570" s="473">
        <f t="shared" si="157"/>
        <v>5</v>
      </c>
      <c r="G570" s="471">
        <v>2080103</v>
      </c>
      <c r="H570" s="397" t="s">
        <v>601</v>
      </c>
      <c r="K570" s="486">
        <f>SUMIFS(K:K,$B:$B,"&gt;"&amp;$B570*100,$B:$B,"&lt;"&amp;$B570*100+100)</f>
        <v>0</v>
      </c>
      <c r="L570" s="411">
        <f>SUMIFS(L:L,$B:$B,"&gt;"&amp;$B570*100,$B:$B,"&lt;"&amp;$B570*100+100)</f>
        <v>125</v>
      </c>
      <c r="M570" s="411">
        <f t="shared" si="150"/>
        <v>868</v>
      </c>
      <c r="O570" s="397">
        <v>0</v>
      </c>
      <c r="Q570" s="397">
        <v>2080901</v>
      </c>
      <c r="R570" s="397">
        <v>159</v>
      </c>
      <c r="S570" s="397">
        <f>VLOOKUP(Q570,B$4:B$1306,1,0)</f>
        <v>2080901</v>
      </c>
      <c r="T570" s="397">
        <v>2080804</v>
      </c>
      <c r="U570" s="397">
        <v>0</v>
      </c>
      <c r="V570" s="397">
        <f t="shared" si="151"/>
        <v>2080804</v>
      </c>
      <c r="W570" s="407">
        <f t="shared" si="156"/>
        <v>0</v>
      </c>
      <c r="Y570" s="397">
        <f t="shared" si="152"/>
        <v>0</v>
      </c>
    </row>
    <row r="571" ht="18.6" customHeight="1" spans="1:25">
      <c r="A571" s="482" t="s">
        <v>1814</v>
      </c>
      <c r="B571" s="480">
        <v>2080801</v>
      </c>
      <c r="C571" s="407">
        <f t="shared" si="153"/>
        <v>23</v>
      </c>
      <c r="D571" s="407">
        <f t="shared" si="154"/>
        <v>23</v>
      </c>
      <c r="E571" s="483">
        <f t="shared" si="155"/>
        <v>0</v>
      </c>
      <c r="F571" s="473">
        <f t="shared" si="157"/>
        <v>7</v>
      </c>
      <c r="G571" s="471">
        <v>2080104</v>
      </c>
      <c r="H571" s="397" t="s">
        <v>1746</v>
      </c>
      <c r="K571" s="490">
        <f t="shared" ref="K571:K577" si="166">SUMIF(N:N,$B571,O:O)</f>
        <v>0</v>
      </c>
      <c r="L571" s="407">
        <f t="shared" ref="L571:L577" si="167">SUMIF(Q:Q,$B571,R:R)</f>
        <v>0</v>
      </c>
      <c r="M571" s="411">
        <f t="shared" si="150"/>
        <v>23</v>
      </c>
      <c r="O571" s="397">
        <v>0</v>
      </c>
      <c r="Q571" s="397">
        <v>2080904</v>
      </c>
      <c r="R571" s="397">
        <v>10</v>
      </c>
      <c r="S571" s="397">
        <f>VLOOKUP(Q571,B$4:B$1306,1,0)</f>
        <v>2080904</v>
      </c>
      <c r="T571" s="397">
        <v>2080805</v>
      </c>
      <c r="U571" s="397">
        <v>0</v>
      </c>
      <c r="V571" s="397">
        <f t="shared" si="151"/>
        <v>2080805</v>
      </c>
      <c r="W571" s="407">
        <f t="shared" si="156"/>
        <v>0</v>
      </c>
      <c r="Y571" s="397">
        <f t="shared" si="152"/>
        <v>0</v>
      </c>
    </row>
    <row r="572" ht="18.6" customHeight="1" spans="1:25">
      <c r="A572" s="482" t="s">
        <v>1817</v>
      </c>
      <c r="B572" s="480">
        <v>2080802</v>
      </c>
      <c r="C572" s="407">
        <f t="shared" si="153"/>
        <v>77</v>
      </c>
      <c r="D572" s="407">
        <f t="shared" si="154"/>
        <v>59</v>
      </c>
      <c r="E572" s="483">
        <f t="shared" si="155"/>
        <v>-0.233766233766234</v>
      </c>
      <c r="F572" s="473">
        <f t="shared" si="157"/>
        <v>7</v>
      </c>
      <c r="G572" s="471">
        <v>2080105</v>
      </c>
      <c r="H572" s="397" t="s">
        <v>1749</v>
      </c>
      <c r="K572" s="490">
        <f t="shared" si="166"/>
        <v>0</v>
      </c>
      <c r="L572" s="407">
        <f t="shared" si="167"/>
        <v>0</v>
      </c>
      <c r="M572" s="411">
        <f t="shared" si="150"/>
        <v>59</v>
      </c>
      <c r="O572" s="397">
        <v>0</v>
      </c>
      <c r="Q572" s="397">
        <v>2080905</v>
      </c>
      <c r="R572" s="397">
        <v>6</v>
      </c>
      <c r="S572" s="397">
        <f>VLOOKUP(Q572,B$4:B$1306,1,0)</f>
        <v>2080905</v>
      </c>
      <c r="T572" s="397">
        <v>2080806</v>
      </c>
      <c r="U572" s="397">
        <v>126</v>
      </c>
      <c r="V572" s="397">
        <f t="shared" si="151"/>
        <v>2080806</v>
      </c>
      <c r="W572" s="407">
        <f t="shared" si="156"/>
        <v>0</v>
      </c>
      <c r="Y572" s="397">
        <f t="shared" si="152"/>
        <v>0</v>
      </c>
    </row>
    <row r="573" ht="18.6" customHeight="1" spans="1:25">
      <c r="A573" s="482" t="s">
        <v>1820</v>
      </c>
      <c r="B573" s="480">
        <v>2080803</v>
      </c>
      <c r="C573" s="407">
        <f t="shared" si="153"/>
        <v>13</v>
      </c>
      <c r="D573" s="407">
        <f t="shared" si="154"/>
        <v>12</v>
      </c>
      <c r="E573" s="483">
        <f t="shared" si="155"/>
        <v>-0.0769230769230769</v>
      </c>
      <c r="F573" s="473">
        <f t="shared" si="157"/>
        <v>7</v>
      </c>
      <c r="G573" s="471">
        <v>2080106</v>
      </c>
      <c r="H573" s="397" t="s">
        <v>1752</v>
      </c>
      <c r="K573" s="490">
        <f t="shared" si="166"/>
        <v>0</v>
      </c>
      <c r="L573" s="407">
        <f t="shared" si="167"/>
        <v>0</v>
      </c>
      <c r="M573" s="411">
        <f t="shared" si="150"/>
        <v>12</v>
      </c>
      <c r="O573" s="397">
        <v>0</v>
      </c>
      <c r="Q573" s="397">
        <v>2082801</v>
      </c>
      <c r="R573" s="397">
        <v>100</v>
      </c>
      <c r="S573" s="397">
        <f>VLOOKUP(Q573,B$4:B$1306,1,0)</f>
        <v>2082801</v>
      </c>
      <c r="T573" s="397">
        <v>2080899</v>
      </c>
      <c r="U573" s="397">
        <v>648</v>
      </c>
      <c r="V573" s="397">
        <f t="shared" si="151"/>
        <v>2080899</v>
      </c>
      <c r="W573" s="407">
        <f t="shared" si="156"/>
        <v>0</v>
      </c>
      <c r="Y573" s="397">
        <f t="shared" si="152"/>
        <v>0</v>
      </c>
    </row>
    <row r="574" ht="18.6" customHeight="1" spans="1:25">
      <c r="A574" s="482" t="s">
        <v>1822</v>
      </c>
      <c r="B574" s="480">
        <v>2080804</v>
      </c>
      <c r="C574" s="407">
        <f t="shared" si="153"/>
        <v>0</v>
      </c>
      <c r="D574" s="407">
        <f t="shared" si="154"/>
        <v>0</v>
      </c>
      <c r="E574" s="483" t="str">
        <f t="shared" si="155"/>
        <v/>
      </c>
      <c r="F574" s="473">
        <f t="shared" si="157"/>
        <v>7</v>
      </c>
      <c r="G574" s="471">
        <v>2080107</v>
      </c>
      <c r="H574" s="397" t="s">
        <v>1755</v>
      </c>
      <c r="I574" s="397">
        <v>4</v>
      </c>
      <c r="K574" s="490">
        <f t="shared" si="166"/>
        <v>0</v>
      </c>
      <c r="L574" s="407">
        <f t="shared" si="167"/>
        <v>0</v>
      </c>
      <c r="M574" s="411">
        <f t="shared" si="150"/>
        <v>0</v>
      </c>
      <c r="O574" s="397">
        <v>0</v>
      </c>
      <c r="Q574" s="397">
        <v>2082850</v>
      </c>
      <c r="R574" s="397">
        <v>57</v>
      </c>
      <c r="S574" s="397">
        <f>VLOOKUP(Q574,B$4:B$1306,1,0)</f>
        <v>2082850</v>
      </c>
      <c r="T574" s="397">
        <v>20809</v>
      </c>
      <c r="U574" s="397">
        <v>101</v>
      </c>
      <c r="V574" s="397">
        <f t="shared" si="151"/>
        <v>20809</v>
      </c>
      <c r="W574" s="407">
        <f t="shared" si="156"/>
        <v>0</v>
      </c>
      <c r="Y574" s="397">
        <f t="shared" si="152"/>
        <v>0</v>
      </c>
    </row>
    <row r="575" ht="18.6" customHeight="1" spans="1:25">
      <c r="A575" s="482" t="s">
        <v>1825</v>
      </c>
      <c r="B575" s="480">
        <v>2080805</v>
      </c>
      <c r="C575" s="407">
        <f t="shared" si="153"/>
        <v>96</v>
      </c>
      <c r="D575" s="407">
        <f t="shared" si="154"/>
        <v>91</v>
      </c>
      <c r="E575" s="483">
        <f t="shared" si="155"/>
        <v>-0.0520833333333334</v>
      </c>
      <c r="F575" s="473">
        <f t="shared" si="157"/>
        <v>7</v>
      </c>
      <c r="G575" s="471">
        <v>2080108</v>
      </c>
      <c r="H575" s="397" t="s">
        <v>718</v>
      </c>
      <c r="K575" s="490">
        <f t="shared" si="166"/>
        <v>0</v>
      </c>
      <c r="L575" s="407">
        <f t="shared" si="167"/>
        <v>91</v>
      </c>
      <c r="M575" s="411">
        <f t="shared" si="150"/>
        <v>0</v>
      </c>
      <c r="O575" s="397">
        <v>0</v>
      </c>
      <c r="Q575" s="397">
        <v>2101101</v>
      </c>
      <c r="R575" s="397">
        <v>5</v>
      </c>
      <c r="S575" s="397">
        <f>VLOOKUP(Q575,B$4:B$1306,1,0)</f>
        <v>2101101</v>
      </c>
      <c r="T575" s="397">
        <v>2080901</v>
      </c>
      <c r="U575" s="397">
        <v>16</v>
      </c>
      <c r="V575" s="397">
        <f t="shared" si="151"/>
        <v>2080901</v>
      </c>
      <c r="W575" s="407">
        <f t="shared" si="156"/>
        <v>0</v>
      </c>
      <c r="Y575" s="397">
        <f t="shared" si="152"/>
        <v>0</v>
      </c>
    </row>
    <row r="576" ht="18.6" customHeight="1" spans="1:25">
      <c r="A576" s="482" t="s">
        <v>1828</v>
      </c>
      <c r="B576" s="480">
        <v>2080806</v>
      </c>
      <c r="C576" s="407">
        <f t="shared" si="153"/>
        <v>118</v>
      </c>
      <c r="D576" s="407">
        <f t="shared" si="154"/>
        <v>126</v>
      </c>
      <c r="E576" s="483">
        <f t="shared" si="155"/>
        <v>0.0677966101694916</v>
      </c>
      <c r="F576" s="473">
        <f t="shared" si="157"/>
        <v>7</v>
      </c>
      <c r="G576" s="471">
        <v>2080109</v>
      </c>
      <c r="H576" s="397" t="s">
        <v>1760</v>
      </c>
      <c r="I576" s="397">
        <v>1299</v>
      </c>
      <c r="K576" s="490">
        <f t="shared" si="166"/>
        <v>0</v>
      </c>
      <c r="L576" s="407">
        <f t="shared" si="167"/>
        <v>0</v>
      </c>
      <c r="M576" s="411">
        <f t="shared" si="150"/>
        <v>126</v>
      </c>
      <c r="O576" s="397">
        <v>0</v>
      </c>
      <c r="Q576" s="397">
        <v>2101102</v>
      </c>
      <c r="R576" s="397">
        <v>4</v>
      </c>
      <c r="S576" s="397">
        <f>VLOOKUP(Q576,B$4:B$1306,1,0)</f>
        <v>2101102</v>
      </c>
      <c r="T576" s="397">
        <v>2080902</v>
      </c>
      <c r="U576" s="397">
        <v>24</v>
      </c>
      <c r="V576" s="397">
        <f t="shared" si="151"/>
        <v>2080902</v>
      </c>
      <c r="W576" s="407">
        <f t="shared" si="156"/>
        <v>0</v>
      </c>
      <c r="Y576" s="397">
        <f t="shared" si="152"/>
        <v>0</v>
      </c>
    </row>
    <row r="577" ht="18.6" customHeight="1" spans="1:25">
      <c r="A577" s="482" t="s">
        <v>1831</v>
      </c>
      <c r="B577" s="480">
        <v>2080899</v>
      </c>
      <c r="C577" s="407">
        <f t="shared" si="153"/>
        <v>754</v>
      </c>
      <c r="D577" s="407">
        <f t="shared" si="154"/>
        <v>682</v>
      </c>
      <c r="E577" s="483">
        <f t="shared" si="155"/>
        <v>-0.0954907161803713</v>
      </c>
      <c r="F577" s="473">
        <f t="shared" si="157"/>
        <v>7</v>
      </c>
      <c r="G577" s="471">
        <v>2080110</v>
      </c>
      <c r="H577" s="397" t="s">
        <v>1762</v>
      </c>
      <c r="J577" s="488"/>
      <c r="K577" s="490">
        <f t="shared" si="166"/>
        <v>0</v>
      </c>
      <c r="L577" s="407">
        <f t="shared" si="167"/>
        <v>34</v>
      </c>
      <c r="M577" s="411">
        <f t="shared" si="150"/>
        <v>648</v>
      </c>
      <c r="O577" s="397">
        <v>0</v>
      </c>
      <c r="Q577" s="397">
        <v>2101103</v>
      </c>
      <c r="R577" s="397">
        <v>4</v>
      </c>
      <c r="S577" s="397">
        <f>VLOOKUP(Q577,B$4:B$1306,1,0)</f>
        <v>2101103</v>
      </c>
      <c r="T577" s="397">
        <v>2080903</v>
      </c>
      <c r="U577" s="397">
        <v>1</v>
      </c>
      <c r="V577" s="397">
        <f t="shared" si="151"/>
        <v>2080903</v>
      </c>
      <c r="W577" s="407">
        <f t="shared" si="156"/>
        <v>0</v>
      </c>
      <c r="Y577" s="397">
        <f t="shared" si="152"/>
        <v>0</v>
      </c>
    </row>
    <row r="578" ht="18.6" customHeight="1" spans="1:25">
      <c r="A578" s="494" t="s">
        <v>1834</v>
      </c>
      <c r="B578" s="480">
        <v>20809</v>
      </c>
      <c r="C578" s="407">
        <f t="shared" si="153"/>
        <v>110</v>
      </c>
      <c r="D578" s="407">
        <f t="shared" si="154"/>
        <v>276</v>
      </c>
      <c r="E578" s="483">
        <f t="shared" si="155"/>
        <v>1.50909090909091</v>
      </c>
      <c r="F578" s="473">
        <f t="shared" si="157"/>
        <v>5</v>
      </c>
      <c r="G578" s="471">
        <v>2080111</v>
      </c>
      <c r="H578" s="397" t="s">
        <v>1764</v>
      </c>
      <c r="K578" s="486">
        <f>SUMIFS(K:K,$B:$B,"&gt;"&amp;$B578*100,$B:$B,"&lt;"&amp;$B578*100+100)</f>
        <v>0</v>
      </c>
      <c r="L578" s="411">
        <f>SUMIFS(L:L,$B:$B,"&gt;"&amp;$B578*100,$B:$B,"&lt;"&amp;$B578*100+100)</f>
        <v>175</v>
      </c>
      <c r="M578" s="411">
        <f t="shared" si="150"/>
        <v>101</v>
      </c>
      <c r="O578" s="397">
        <v>0</v>
      </c>
      <c r="Q578" s="397">
        <v>2210201</v>
      </c>
      <c r="R578" s="397">
        <v>11</v>
      </c>
      <c r="S578" s="397">
        <f>VLOOKUP(Q578,B$4:B$1306,1,0)</f>
        <v>2210201</v>
      </c>
      <c r="T578" s="397">
        <v>2080904</v>
      </c>
      <c r="U578" s="397">
        <v>0</v>
      </c>
      <c r="V578" s="397">
        <f t="shared" si="151"/>
        <v>2080904</v>
      </c>
      <c r="W578" s="407">
        <f t="shared" si="156"/>
        <v>0</v>
      </c>
      <c r="Y578" s="397">
        <f t="shared" si="152"/>
        <v>0</v>
      </c>
    </row>
    <row r="579" ht="18.6" customHeight="1" spans="1:25">
      <c r="A579" s="494" t="s">
        <v>1837</v>
      </c>
      <c r="B579" s="480">
        <v>2080901</v>
      </c>
      <c r="C579" s="407">
        <f t="shared" si="153"/>
        <v>28</v>
      </c>
      <c r="D579" s="407">
        <f t="shared" si="154"/>
        <v>175</v>
      </c>
      <c r="E579" s="483">
        <f t="shared" si="155"/>
        <v>5.25</v>
      </c>
      <c r="F579" s="473">
        <f t="shared" si="157"/>
        <v>7</v>
      </c>
      <c r="G579" s="471">
        <v>2080112</v>
      </c>
      <c r="H579" s="397" t="s">
        <v>1766</v>
      </c>
      <c r="I579" s="397">
        <v>3</v>
      </c>
      <c r="K579" s="490">
        <f t="shared" ref="K579:K584" si="168">SUMIF(N:N,$B579,O:O)</f>
        <v>0</v>
      </c>
      <c r="L579" s="407">
        <f t="shared" ref="L579:L584" si="169">SUMIF(Q:Q,$B579,R:R)</f>
        <v>159</v>
      </c>
      <c r="M579" s="411">
        <f t="shared" si="150"/>
        <v>16</v>
      </c>
      <c r="O579" s="397">
        <v>0</v>
      </c>
      <c r="Q579" s="397">
        <v>2013101</v>
      </c>
      <c r="R579" s="397">
        <v>271</v>
      </c>
      <c r="S579" s="397">
        <f>VLOOKUP(Q579,B$4:B$1306,1,0)</f>
        <v>2013101</v>
      </c>
      <c r="T579" s="397">
        <v>2080905</v>
      </c>
      <c r="U579" s="397">
        <v>60</v>
      </c>
      <c r="V579" s="397">
        <f t="shared" si="151"/>
        <v>2080905</v>
      </c>
      <c r="W579" s="407">
        <f t="shared" si="156"/>
        <v>0</v>
      </c>
      <c r="Y579" s="397">
        <f t="shared" si="152"/>
        <v>0</v>
      </c>
    </row>
    <row r="580" ht="18.6" customHeight="1" spans="1:25">
      <c r="A580" s="494" t="s">
        <v>1840</v>
      </c>
      <c r="B580" s="480">
        <v>2080902</v>
      </c>
      <c r="C580" s="407">
        <f t="shared" si="153"/>
        <v>23</v>
      </c>
      <c r="D580" s="407">
        <f t="shared" si="154"/>
        <v>24</v>
      </c>
      <c r="E580" s="483">
        <f t="shared" si="155"/>
        <v>0.0434782608695652</v>
      </c>
      <c r="F580" s="473">
        <f t="shared" si="157"/>
        <v>7</v>
      </c>
      <c r="G580" s="471">
        <v>2080199</v>
      </c>
      <c r="H580" s="397" t="s">
        <v>1769</v>
      </c>
      <c r="K580" s="490">
        <f t="shared" si="168"/>
        <v>0</v>
      </c>
      <c r="L580" s="407">
        <f t="shared" si="169"/>
        <v>0</v>
      </c>
      <c r="M580" s="411">
        <f t="shared" ref="M580:M643" si="170">_xlfn.IFNA(VLOOKUP(B580,T:U,2,0),)</f>
        <v>24</v>
      </c>
      <c r="O580" s="397">
        <v>0</v>
      </c>
      <c r="Q580" s="397">
        <v>2080501</v>
      </c>
      <c r="R580" s="397">
        <v>16</v>
      </c>
      <c r="S580" s="397">
        <f>VLOOKUP(Q580,B$4:B$1306,1,0)</f>
        <v>2080501</v>
      </c>
      <c r="T580" s="397">
        <v>2080999</v>
      </c>
      <c r="U580" s="397">
        <v>0</v>
      </c>
      <c r="V580" s="397">
        <f t="shared" ref="V580:V643" si="171">VLOOKUP(T580,B$4:B$1306,1,0)</f>
        <v>2080999</v>
      </c>
      <c r="W580" s="407">
        <f t="shared" si="156"/>
        <v>0</v>
      </c>
      <c r="Y580" s="397">
        <f t="shared" ref="Y580:Y643" si="172">IF(O580&lt;1,ROUNDUP(O580,0),IF(O580&gt;10,ROUNDDOWN(O580,0),ROUND(O580,0)))</f>
        <v>0</v>
      </c>
    </row>
    <row r="581" ht="18.6" customHeight="1" spans="1:25">
      <c r="A581" s="494" t="s">
        <v>1842</v>
      </c>
      <c r="B581" s="480">
        <v>2080903</v>
      </c>
      <c r="C581" s="407">
        <f t="shared" ref="C581:C644" si="173">_xlfn.IFNA(VLOOKUP(B581,G:I,3,0),)</f>
        <v>1</v>
      </c>
      <c r="D581" s="407">
        <f t="shared" ref="D581:D644" si="174">K581+L581+M581</f>
        <v>1</v>
      </c>
      <c r="E581" s="483">
        <f t="shared" ref="E581:E644" si="175">IF(ISERROR(D581/C581-1),"",D581/C581-1)</f>
        <v>0</v>
      </c>
      <c r="F581" s="473">
        <f t="shared" si="157"/>
        <v>7</v>
      </c>
      <c r="G581" s="471">
        <v>20802</v>
      </c>
      <c r="H581" s="397" t="s">
        <v>1772</v>
      </c>
      <c r="I581" s="397">
        <v>2284</v>
      </c>
      <c r="K581" s="490">
        <f t="shared" si="168"/>
        <v>0</v>
      </c>
      <c r="L581" s="407">
        <f t="shared" si="169"/>
        <v>0</v>
      </c>
      <c r="M581" s="411">
        <f t="shared" si="170"/>
        <v>1</v>
      </c>
      <c r="O581" s="397">
        <v>0</v>
      </c>
      <c r="Q581" s="397">
        <v>2080505</v>
      </c>
      <c r="R581" s="397">
        <v>23</v>
      </c>
      <c r="S581" s="397">
        <f>VLOOKUP(Q581,B$4:B$1306,1,0)</f>
        <v>2080505</v>
      </c>
      <c r="T581" s="397">
        <v>20810</v>
      </c>
      <c r="U581" s="397">
        <v>60</v>
      </c>
      <c r="V581" s="397">
        <f t="shared" si="171"/>
        <v>20810</v>
      </c>
      <c r="W581" s="407">
        <f t="shared" ref="W581:W644" si="176">U581-IF(T581&lt;111111,SUMIFS(U$4:U$1924,T$4:T$1924,"&gt;"&amp;T581*100,T$4:T$1924,"&lt;"&amp;T581*100+100),U581)</f>
        <v>0</v>
      </c>
      <c r="Y581" s="397">
        <f t="shared" si="172"/>
        <v>0</v>
      </c>
    </row>
    <row r="582" ht="18.6" customHeight="1" spans="1:25">
      <c r="A582" s="494" t="s">
        <v>1844</v>
      </c>
      <c r="B582" s="480">
        <v>2080904</v>
      </c>
      <c r="C582" s="407">
        <f t="shared" si="173"/>
        <v>7</v>
      </c>
      <c r="D582" s="407">
        <f t="shared" si="174"/>
        <v>10</v>
      </c>
      <c r="E582" s="483">
        <f t="shared" si="175"/>
        <v>0.428571428571429</v>
      </c>
      <c r="F582" s="473">
        <f t="shared" ref="F582:F645" si="177">LEN(B582)</f>
        <v>7</v>
      </c>
      <c r="G582" s="471">
        <v>2080201</v>
      </c>
      <c r="H582" s="397" t="s">
        <v>595</v>
      </c>
      <c r="K582" s="490">
        <f t="shared" si="168"/>
        <v>0</v>
      </c>
      <c r="L582" s="407">
        <f t="shared" si="169"/>
        <v>10</v>
      </c>
      <c r="M582" s="411">
        <f t="shared" si="170"/>
        <v>0</v>
      </c>
      <c r="O582" s="397">
        <v>0</v>
      </c>
      <c r="Q582" s="397">
        <v>2080506</v>
      </c>
      <c r="R582" s="397">
        <v>11</v>
      </c>
      <c r="S582" s="397">
        <f>VLOOKUP(Q582,B$4:B$1306,1,0)</f>
        <v>2080506</v>
      </c>
      <c r="T582" s="397">
        <v>2081001</v>
      </c>
      <c r="U582" s="397">
        <v>54</v>
      </c>
      <c r="V582" s="397">
        <f t="shared" si="171"/>
        <v>2081001</v>
      </c>
      <c r="W582" s="407">
        <f t="shared" si="176"/>
        <v>0</v>
      </c>
      <c r="Y582" s="397">
        <f t="shared" si="172"/>
        <v>0</v>
      </c>
    </row>
    <row r="583" ht="18.6" customHeight="1" spans="1:25">
      <c r="A583" s="494" t="s">
        <v>791</v>
      </c>
      <c r="B583" s="480">
        <v>2080905</v>
      </c>
      <c r="C583" s="407">
        <f t="shared" si="173"/>
        <v>51</v>
      </c>
      <c r="D583" s="407">
        <f t="shared" si="174"/>
        <v>66</v>
      </c>
      <c r="E583" s="483">
        <f t="shared" si="175"/>
        <v>0.294117647058824</v>
      </c>
      <c r="F583" s="473">
        <f t="shared" si="177"/>
        <v>7</v>
      </c>
      <c r="G583" s="471">
        <v>2080202</v>
      </c>
      <c r="H583" s="397" t="s">
        <v>598</v>
      </c>
      <c r="K583" s="490">
        <f t="shared" si="168"/>
        <v>0</v>
      </c>
      <c r="L583" s="407">
        <f t="shared" si="169"/>
        <v>6</v>
      </c>
      <c r="M583" s="411">
        <f t="shared" si="170"/>
        <v>60</v>
      </c>
      <c r="O583" s="397">
        <v>0</v>
      </c>
      <c r="Q583" s="397">
        <v>2101101</v>
      </c>
      <c r="R583" s="397">
        <v>15</v>
      </c>
      <c r="S583" s="397">
        <f>VLOOKUP(Q583,B$4:B$1306,1,0)</f>
        <v>2101101</v>
      </c>
      <c r="T583" s="397">
        <v>2081002</v>
      </c>
      <c r="U583" s="397">
        <v>6</v>
      </c>
      <c r="V583" s="397">
        <f t="shared" si="171"/>
        <v>2081002</v>
      </c>
      <c r="W583" s="407">
        <f t="shared" si="176"/>
        <v>0</v>
      </c>
      <c r="Y583" s="397">
        <f t="shared" si="172"/>
        <v>0</v>
      </c>
    </row>
    <row r="584" ht="18.6" customHeight="1" spans="1:25">
      <c r="A584" s="494" t="s">
        <v>1848</v>
      </c>
      <c r="B584" s="480">
        <v>2080999</v>
      </c>
      <c r="C584" s="407">
        <f t="shared" si="173"/>
        <v>0</v>
      </c>
      <c r="D584" s="407">
        <f t="shared" si="174"/>
        <v>0</v>
      </c>
      <c r="E584" s="483" t="str">
        <f t="shared" si="175"/>
        <v/>
      </c>
      <c r="F584" s="473">
        <f t="shared" si="177"/>
        <v>7</v>
      </c>
      <c r="G584" s="471">
        <v>2080203</v>
      </c>
      <c r="H584" s="397" t="s">
        <v>601</v>
      </c>
      <c r="J584" s="488"/>
      <c r="K584" s="490">
        <f t="shared" si="168"/>
        <v>0</v>
      </c>
      <c r="L584" s="407">
        <f t="shared" si="169"/>
        <v>0</v>
      </c>
      <c r="M584" s="411">
        <f t="shared" si="170"/>
        <v>0</v>
      </c>
      <c r="O584" s="397">
        <v>0</v>
      </c>
      <c r="Q584" s="397">
        <v>2101102</v>
      </c>
      <c r="R584" s="397">
        <v>0</v>
      </c>
      <c r="S584" s="397">
        <f>VLOOKUP(Q584,B$4:B$1306,1,0)</f>
        <v>2101102</v>
      </c>
      <c r="T584" s="397">
        <v>2081003</v>
      </c>
      <c r="U584" s="397">
        <v>0</v>
      </c>
      <c r="V584" s="397">
        <f t="shared" si="171"/>
        <v>2081003</v>
      </c>
      <c r="W584" s="407">
        <f t="shared" si="176"/>
        <v>0</v>
      </c>
      <c r="Y584" s="397">
        <f t="shared" si="172"/>
        <v>0</v>
      </c>
    </row>
    <row r="585" ht="18.6" customHeight="1" spans="1:25">
      <c r="A585" s="494" t="s">
        <v>1851</v>
      </c>
      <c r="B585" s="480">
        <v>20810</v>
      </c>
      <c r="C585" s="407">
        <f t="shared" si="173"/>
        <v>1265</v>
      </c>
      <c r="D585" s="407">
        <f t="shared" si="174"/>
        <v>684</v>
      </c>
      <c r="E585" s="483">
        <f t="shared" si="175"/>
        <v>-0.459288537549407</v>
      </c>
      <c r="F585" s="473">
        <f t="shared" si="177"/>
        <v>5</v>
      </c>
      <c r="G585" s="471">
        <v>2080206</v>
      </c>
      <c r="H585" s="397" t="s">
        <v>1781</v>
      </c>
      <c r="K585" s="486">
        <f>SUMIFS(K:K,$B:$B,"&gt;"&amp;$B585*100,$B:$B,"&lt;"&amp;$B585*100+100)</f>
        <v>116</v>
      </c>
      <c r="L585" s="411">
        <f>SUMIFS(L:L,$B:$B,"&gt;"&amp;$B585*100,$B:$B,"&lt;"&amp;$B585*100+100)</f>
        <v>508</v>
      </c>
      <c r="M585" s="411">
        <f t="shared" si="170"/>
        <v>60</v>
      </c>
      <c r="O585" s="397">
        <v>0</v>
      </c>
      <c r="Q585" s="397">
        <v>2101103</v>
      </c>
      <c r="R585" s="352">
        <v>9</v>
      </c>
      <c r="S585" s="397">
        <f>VLOOKUP(Q585,B$4:B$1306,1,0)</f>
        <v>2101103</v>
      </c>
      <c r="T585" s="352">
        <v>2081004</v>
      </c>
      <c r="U585" s="397">
        <v>0</v>
      </c>
      <c r="V585" s="397">
        <f t="shared" si="171"/>
        <v>2081004</v>
      </c>
      <c r="W585" s="407">
        <f t="shared" si="176"/>
        <v>0</v>
      </c>
      <c r="Y585" s="397">
        <f t="shared" si="172"/>
        <v>0</v>
      </c>
    </row>
    <row r="586" ht="18.6" customHeight="1" spans="1:25">
      <c r="A586" s="494" t="s">
        <v>1854</v>
      </c>
      <c r="B586" s="480">
        <v>2081001</v>
      </c>
      <c r="C586" s="407">
        <f t="shared" si="173"/>
        <v>38</v>
      </c>
      <c r="D586" s="407">
        <f t="shared" si="174"/>
        <v>59</v>
      </c>
      <c r="E586" s="483">
        <f t="shared" si="175"/>
        <v>0.552631578947368</v>
      </c>
      <c r="F586" s="473">
        <f t="shared" si="177"/>
        <v>7</v>
      </c>
      <c r="G586" s="471">
        <v>2080207</v>
      </c>
      <c r="H586" s="397" t="s">
        <v>1784</v>
      </c>
      <c r="I586" s="397">
        <v>22</v>
      </c>
      <c r="K586" s="490">
        <f t="shared" ref="K586:K592" si="178">SUMIF(N:N,$B586,O:O)</f>
        <v>0</v>
      </c>
      <c r="L586" s="407">
        <f t="shared" ref="L586:L592" si="179">SUMIF(Q:Q,$B586,R:R)</f>
        <v>5</v>
      </c>
      <c r="M586" s="411">
        <f t="shared" si="170"/>
        <v>54</v>
      </c>
      <c r="O586" s="397">
        <v>0</v>
      </c>
      <c r="Q586" s="397">
        <v>2210201</v>
      </c>
      <c r="R586" s="397">
        <v>19</v>
      </c>
      <c r="S586" s="397">
        <f>VLOOKUP(Q586,B$4:B$1306,1,0)</f>
        <v>2210201</v>
      </c>
      <c r="T586" s="397">
        <v>2081005</v>
      </c>
      <c r="U586" s="397">
        <v>0</v>
      </c>
      <c r="V586" s="397">
        <f t="shared" si="171"/>
        <v>2081005</v>
      </c>
      <c r="W586" s="407">
        <f t="shared" si="176"/>
        <v>0</v>
      </c>
      <c r="Y586" s="397">
        <f t="shared" si="172"/>
        <v>0</v>
      </c>
    </row>
    <row r="587" ht="18.6" customHeight="1" spans="1:25">
      <c r="A587" s="494" t="s">
        <v>1857</v>
      </c>
      <c r="B587" s="480">
        <v>2081002</v>
      </c>
      <c r="C587" s="407">
        <f t="shared" si="173"/>
        <v>228</v>
      </c>
      <c r="D587" s="407">
        <f t="shared" si="174"/>
        <v>279</v>
      </c>
      <c r="E587" s="483">
        <f t="shared" si="175"/>
        <v>0.223684210526316</v>
      </c>
      <c r="F587" s="473">
        <f t="shared" si="177"/>
        <v>7</v>
      </c>
      <c r="G587" s="471">
        <v>2080208</v>
      </c>
      <c r="H587" s="397" t="s">
        <v>1787</v>
      </c>
      <c r="I587" s="397">
        <v>1177</v>
      </c>
      <c r="K587" s="490">
        <f t="shared" si="178"/>
        <v>0</v>
      </c>
      <c r="L587" s="407">
        <f t="shared" si="179"/>
        <v>273</v>
      </c>
      <c r="M587" s="411">
        <f t="shared" si="170"/>
        <v>6</v>
      </c>
      <c r="O587" s="397">
        <v>0</v>
      </c>
      <c r="Q587" s="397">
        <v>2010350</v>
      </c>
      <c r="R587" s="397">
        <v>25</v>
      </c>
      <c r="S587" s="397">
        <f>VLOOKUP(Q587,B$4:B$1306,1,0)</f>
        <v>2010350</v>
      </c>
      <c r="T587" s="397">
        <v>2081006</v>
      </c>
      <c r="U587" s="397">
        <v>0</v>
      </c>
      <c r="V587" s="397">
        <f t="shared" si="171"/>
        <v>2081006</v>
      </c>
      <c r="W587" s="407">
        <f t="shared" si="176"/>
        <v>0</v>
      </c>
      <c r="Y587" s="397">
        <f t="shared" si="172"/>
        <v>0</v>
      </c>
    </row>
    <row r="588" ht="18.6" customHeight="1" spans="1:25">
      <c r="A588" s="494" t="s">
        <v>4337</v>
      </c>
      <c r="B588" s="480">
        <v>2081003</v>
      </c>
      <c r="C588" s="407">
        <f t="shared" si="173"/>
        <v>0</v>
      </c>
      <c r="D588" s="407">
        <f t="shared" si="174"/>
        <v>0</v>
      </c>
      <c r="E588" s="483" t="str">
        <f t="shared" si="175"/>
        <v/>
      </c>
      <c r="F588" s="473">
        <f t="shared" si="177"/>
        <v>7</v>
      </c>
      <c r="G588" s="471">
        <v>2080299</v>
      </c>
      <c r="H588" s="397" t="s">
        <v>1790</v>
      </c>
      <c r="I588" s="397">
        <v>1085</v>
      </c>
      <c r="K588" s="490">
        <f t="shared" si="178"/>
        <v>0</v>
      </c>
      <c r="L588" s="407">
        <f t="shared" si="179"/>
        <v>0</v>
      </c>
      <c r="M588" s="411">
        <f t="shared" si="170"/>
        <v>0</v>
      </c>
      <c r="O588" s="397">
        <v>0</v>
      </c>
      <c r="Q588" s="397">
        <v>2080502</v>
      </c>
      <c r="R588" s="397">
        <v>3</v>
      </c>
      <c r="S588" s="397">
        <f>VLOOKUP(Q588,B$4:B$1306,1,0)</f>
        <v>2080502</v>
      </c>
      <c r="T588" s="397">
        <v>2081099</v>
      </c>
      <c r="U588" s="397">
        <v>0</v>
      </c>
      <c r="V588" s="397">
        <f t="shared" si="171"/>
        <v>2081099</v>
      </c>
      <c r="W588" s="407">
        <f t="shared" si="176"/>
        <v>0</v>
      </c>
      <c r="Y588" s="397">
        <f t="shared" si="172"/>
        <v>0</v>
      </c>
    </row>
    <row r="589" ht="18.6" customHeight="1" spans="1:25">
      <c r="A589" s="494" t="s">
        <v>1863</v>
      </c>
      <c r="B589" s="480">
        <v>2081004</v>
      </c>
      <c r="C589" s="407">
        <f t="shared" si="173"/>
        <v>776</v>
      </c>
      <c r="D589" s="407">
        <f t="shared" si="174"/>
        <v>100</v>
      </c>
      <c r="E589" s="483">
        <f t="shared" si="175"/>
        <v>-0.871134020618557</v>
      </c>
      <c r="F589" s="473">
        <f t="shared" si="177"/>
        <v>7</v>
      </c>
      <c r="G589" s="471">
        <v>20804</v>
      </c>
      <c r="H589" s="397" t="s">
        <v>1793</v>
      </c>
      <c r="K589" s="490">
        <f t="shared" si="178"/>
        <v>100</v>
      </c>
      <c r="L589" s="407">
        <f t="shared" si="179"/>
        <v>0</v>
      </c>
      <c r="M589" s="411">
        <f t="shared" si="170"/>
        <v>0</v>
      </c>
      <c r="O589" s="397">
        <v>0</v>
      </c>
      <c r="Q589" s="397">
        <v>2080505</v>
      </c>
      <c r="R589" s="397">
        <v>3</v>
      </c>
      <c r="S589" s="397">
        <f>VLOOKUP(Q589,B$4:B$1306,1,0)</f>
        <v>2080505</v>
      </c>
      <c r="T589" s="397">
        <v>20811</v>
      </c>
      <c r="U589" s="397">
        <v>107</v>
      </c>
      <c r="V589" s="397">
        <f t="shared" si="171"/>
        <v>20811</v>
      </c>
      <c r="W589" s="407">
        <f t="shared" si="176"/>
        <v>0</v>
      </c>
      <c r="Y589" s="397">
        <f t="shared" si="172"/>
        <v>0</v>
      </c>
    </row>
    <row r="590" s="352" customFormat="1" ht="18.6" customHeight="1" spans="1:25">
      <c r="A590" s="494" t="s">
        <v>1866</v>
      </c>
      <c r="B590" s="480">
        <v>2081005</v>
      </c>
      <c r="C590" s="407">
        <f t="shared" si="173"/>
        <v>223</v>
      </c>
      <c r="D590" s="407">
        <f t="shared" si="174"/>
        <v>230</v>
      </c>
      <c r="E590" s="483">
        <f t="shared" si="175"/>
        <v>0.0313901345291481</v>
      </c>
      <c r="F590" s="473">
        <f t="shared" si="177"/>
        <v>7</v>
      </c>
      <c r="G590" s="495">
        <v>2080402</v>
      </c>
      <c r="H590" s="352" t="s">
        <v>1796</v>
      </c>
      <c r="J590" s="472"/>
      <c r="K590" s="490">
        <f t="shared" si="178"/>
        <v>0</v>
      </c>
      <c r="L590" s="407">
        <f t="shared" si="179"/>
        <v>230</v>
      </c>
      <c r="M590" s="411">
        <f t="shared" si="170"/>
        <v>0</v>
      </c>
      <c r="N590" s="217"/>
      <c r="O590" s="352">
        <v>0</v>
      </c>
      <c r="P590" s="397"/>
      <c r="Q590" s="397">
        <v>2080506</v>
      </c>
      <c r="R590" s="352">
        <v>1</v>
      </c>
      <c r="S590" s="397">
        <f>VLOOKUP(Q590,B$4:B$1306,1,0)</f>
        <v>2080506</v>
      </c>
      <c r="T590" s="352">
        <v>2081101</v>
      </c>
      <c r="U590" s="397">
        <v>0</v>
      </c>
      <c r="V590" s="397">
        <f t="shared" si="171"/>
        <v>2081101</v>
      </c>
      <c r="W590" s="407">
        <f t="shared" si="176"/>
        <v>0</v>
      </c>
      <c r="Y590" s="397">
        <f t="shared" si="172"/>
        <v>0</v>
      </c>
    </row>
    <row r="591" ht="18.6" customHeight="1" spans="1:25">
      <c r="A591" s="494" t="s">
        <v>4338</v>
      </c>
      <c r="B591" s="480">
        <v>2081006</v>
      </c>
      <c r="C591" s="407">
        <f t="shared" si="173"/>
        <v>0</v>
      </c>
      <c r="D591" s="407">
        <f t="shared" si="174"/>
        <v>0</v>
      </c>
      <c r="E591" s="483" t="str">
        <f t="shared" si="175"/>
        <v/>
      </c>
      <c r="F591" s="473">
        <f t="shared" si="177"/>
        <v>7</v>
      </c>
      <c r="G591" s="471">
        <v>20805</v>
      </c>
      <c r="H591" s="397" t="s">
        <v>1798</v>
      </c>
      <c r="I591" s="397">
        <v>21903</v>
      </c>
      <c r="K591" s="490">
        <f t="shared" si="178"/>
        <v>0</v>
      </c>
      <c r="L591" s="407">
        <f t="shared" si="179"/>
        <v>0</v>
      </c>
      <c r="M591" s="411">
        <f t="shared" si="170"/>
        <v>0</v>
      </c>
      <c r="O591" s="397">
        <v>0</v>
      </c>
      <c r="Q591" s="397">
        <v>2101101</v>
      </c>
      <c r="R591" s="397">
        <v>0</v>
      </c>
      <c r="S591" s="397">
        <f>VLOOKUP(Q591,B$4:B$1306,1,0)</f>
        <v>2101101</v>
      </c>
      <c r="T591" s="397">
        <v>2081102</v>
      </c>
      <c r="U591" s="397">
        <v>0</v>
      </c>
      <c r="V591" s="397">
        <f t="shared" si="171"/>
        <v>2081102</v>
      </c>
      <c r="W591" s="407">
        <f t="shared" si="176"/>
        <v>0</v>
      </c>
      <c r="Y591" s="397">
        <f t="shared" si="172"/>
        <v>0</v>
      </c>
    </row>
    <row r="592" ht="18.6" customHeight="1" spans="1:25">
      <c r="A592" s="494" t="s">
        <v>1869</v>
      </c>
      <c r="B592" s="480">
        <v>2081099</v>
      </c>
      <c r="C592" s="407">
        <f t="shared" si="173"/>
        <v>0</v>
      </c>
      <c r="D592" s="407">
        <f t="shared" si="174"/>
        <v>16</v>
      </c>
      <c r="E592" s="483" t="str">
        <f t="shared" si="175"/>
        <v/>
      </c>
      <c r="F592" s="473">
        <f t="shared" si="177"/>
        <v>7</v>
      </c>
      <c r="G592" s="471">
        <v>2080501</v>
      </c>
      <c r="H592" s="397" t="s">
        <v>1801</v>
      </c>
      <c r="J592" s="488"/>
      <c r="K592" s="490">
        <f t="shared" si="178"/>
        <v>16</v>
      </c>
      <c r="L592" s="407">
        <f t="shared" si="179"/>
        <v>0</v>
      </c>
      <c r="M592" s="411">
        <f t="shared" si="170"/>
        <v>0</v>
      </c>
      <c r="O592" s="397">
        <v>0</v>
      </c>
      <c r="Q592" s="397">
        <v>2101102</v>
      </c>
      <c r="R592" s="397">
        <v>2</v>
      </c>
      <c r="S592" s="397">
        <f>VLOOKUP(Q592,B$4:B$1306,1,0)</f>
        <v>2101102</v>
      </c>
      <c r="T592" s="397">
        <v>2081103</v>
      </c>
      <c r="U592" s="397">
        <v>0</v>
      </c>
      <c r="V592" s="397">
        <f t="shared" si="171"/>
        <v>2081103</v>
      </c>
      <c r="W592" s="407">
        <f t="shared" si="176"/>
        <v>0</v>
      </c>
      <c r="Y592" s="397">
        <f t="shared" si="172"/>
        <v>0</v>
      </c>
    </row>
    <row r="593" ht="18.6" customHeight="1" spans="1:25">
      <c r="A593" s="494" t="s">
        <v>1872</v>
      </c>
      <c r="B593" s="480">
        <v>20811</v>
      </c>
      <c r="C593" s="407">
        <f t="shared" si="173"/>
        <v>484</v>
      </c>
      <c r="D593" s="407">
        <f t="shared" si="174"/>
        <v>697</v>
      </c>
      <c r="E593" s="483">
        <f t="shared" si="175"/>
        <v>0.440082644628099</v>
      </c>
      <c r="F593" s="473">
        <f t="shared" si="177"/>
        <v>5</v>
      </c>
      <c r="G593" s="471">
        <v>2080502</v>
      </c>
      <c r="H593" s="397" t="s">
        <v>1803</v>
      </c>
      <c r="I593" s="397">
        <v>6593</v>
      </c>
      <c r="K593" s="486">
        <f>SUMIFS(K:K,$B:$B,"&gt;"&amp;$B593*100,$B:$B,"&lt;"&amp;$B593*100+100)</f>
        <v>221</v>
      </c>
      <c r="L593" s="411">
        <f>SUMIFS(L:L,$B:$B,"&gt;"&amp;$B593*100,$B:$B,"&lt;"&amp;$B593*100+100)</f>
        <v>369</v>
      </c>
      <c r="M593" s="411">
        <f t="shared" si="170"/>
        <v>107</v>
      </c>
      <c r="O593" s="397">
        <v>0</v>
      </c>
      <c r="Q593" s="397">
        <v>2101103</v>
      </c>
      <c r="R593" s="397">
        <v>1</v>
      </c>
      <c r="S593" s="397">
        <f>VLOOKUP(Q593,B$4:B$1306,1,0)</f>
        <v>2101103</v>
      </c>
      <c r="T593" s="397">
        <v>2081104</v>
      </c>
      <c r="U593" s="397">
        <v>23</v>
      </c>
      <c r="V593" s="397">
        <f t="shared" si="171"/>
        <v>2081104</v>
      </c>
      <c r="W593" s="407">
        <f t="shared" si="176"/>
        <v>0</v>
      </c>
      <c r="Y593" s="397">
        <f t="shared" si="172"/>
        <v>0</v>
      </c>
    </row>
    <row r="594" ht="18.6" customHeight="1" spans="1:25">
      <c r="A594" s="494" t="s">
        <v>587</v>
      </c>
      <c r="B594" s="480">
        <v>2081101</v>
      </c>
      <c r="C594" s="407">
        <f t="shared" si="173"/>
        <v>80</v>
      </c>
      <c r="D594" s="407">
        <f t="shared" si="174"/>
        <v>99</v>
      </c>
      <c r="E594" s="483">
        <f t="shared" si="175"/>
        <v>0.2375</v>
      </c>
      <c r="F594" s="473">
        <f t="shared" si="177"/>
        <v>7</v>
      </c>
      <c r="G594" s="471">
        <v>2080503</v>
      </c>
      <c r="H594" s="397" t="s">
        <v>1805</v>
      </c>
      <c r="I594" s="397">
        <v>71</v>
      </c>
      <c r="K594" s="490">
        <f t="shared" ref="K594:K601" si="180">SUMIF(N:N,$B594,O:O)</f>
        <v>0</v>
      </c>
      <c r="L594" s="407">
        <f t="shared" ref="L594:L601" si="181">SUMIF(Q:Q,$B594,R:R)</f>
        <v>99</v>
      </c>
      <c r="M594" s="411">
        <f t="shared" si="170"/>
        <v>0</v>
      </c>
      <c r="O594" s="397">
        <v>0</v>
      </c>
      <c r="Q594" s="397">
        <v>2210201</v>
      </c>
      <c r="R594" s="397">
        <v>2</v>
      </c>
      <c r="S594" s="397">
        <f>VLOOKUP(Q594,B$4:B$1306,1,0)</f>
        <v>2210201</v>
      </c>
      <c r="T594" s="397">
        <v>2081105</v>
      </c>
      <c r="U594" s="397">
        <v>33</v>
      </c>
      <c r="V594" s="397">
        <f t="shared" si="171"/>
        <v>2081105</v>
      </c>
      <c r="W594" s="407">
        <f t="shared" si="176"/>
        <v>0</v>
      </c>
      <c r="Y594" s="397">
        <f t="shared" si="172"/>
        <v>0</v>
      </c>
    </row>
    <row r="595" s="352" customFormat="1" ht="18.6" customHeight="1" spans="1:25">
      <c r="A595" s="494" t="s">
        <v>590</v>
      </c>
      <c r="B595" s="480">
        <v>2081102</v>
      </c>
      <c r="C595" s="407">
        <f t="shared" si="173"/>
        <v>0</v>
      </c>
      <c r="D595" s="407">
        <f t="shared" si="174"/>
        <v>0</v>
      </c>
      <c r="E595" s="483" t="str">
        <f t="shared" si="175"/>
        <v/>
      </c>
      <c r="F595" s="473">
        <f t="shared" si="177"/>
        <v>7</v>
      </c>
      <c r="G595" s="495">
        <v>2080504</v>
      </c>
      <c r="H595" s="352" t="s">
        <v>1807</v>
      </c>
      <c r="I595" s="352">
        <v>3826</v>
      </c>
      <c r="J595" s="472"/>
      <c r="K595" s="490">
        <f t="shared" si="180"/>
        <v>0</v>
      </c>
      <c r="L595" s="407">
        <f t="shared" si="181"/>
        <v>0</v>
      </c>
      <c r="M595" s="411">
        <f t="shared" si="170"/>
        <v>0</v>
      </c>
      <c r="N595" s="217"/>
      <c r="O595" s="352">
        <v>0</v>
      </c>
      <c r="P595" s="397"/>
      <c r="Q595" s="397">
        <v>2010301</v>
      </c>
      <c r="R595" s="397">
        <v>189</v>
      </c>
      <c r="S595" s="397">
        <f>VLOOKUP(Q595,B$4:B$1306,1,0)</f>
        <v>2010301</v>
      </c>
      <c r="T595" s="397">
        <v>2081106</v>
      </c>
      <c r="U595" s="397">
        <v>0</v>
      </c>
      <c r="V595" s="397">
        <f t="shared" si="171"/>
        <v>2081106</v>
      </c>
      <c r="W595" s="407">
        <f t="shared" si="176"/>
        <v>0</v>
      </c>
      <c r="Y595" s="397">
        <f t="shared" si="172"/>
        <v>0</v>
      </c>
    </row>
    <row r="596" ht="18.6" customHeight="1" spans="1:25">
      <c r="A596" s="494" t="s">
        <v>593</v>
      </c>
      <c r="B596" s="480">
        <v>2081103</v>
      </c>
      <c r="C596" s="407">
        <f t="shared" si="173"/>
        <v>0</v>
      </c>
      <c r="D596" s="407">
        <f t="shared" si="174"/>
        <v>0</v>
      </c>
      <c r="E596" s="483" t="str">
        <f t="shared" si="175"/>
        <v/>
      </c>
      <c r="F596" s="473">
        <f t="shared" si="177"/>
        <v>7</v>
      </c>
      <c r="G596" s="471">
        <v>2080505</v>
      </c>
      <c r="H596" s="397" t="s">
        <v>1810</v>
      </c>
      <c r="I596" s="397">
        <v>7871</v>
      </c>
      <c r="K596" s="490">
        <f t="shared" si="180"/>
        <v>0</v>
      </c>
      <c r="L596" s="407">
        <f t="shared" si="181"/>
        <v>0</v>
      </c>
      <c r="M596" s="411">
        <f t="shared" si="170"/>
        <v>0</v>
      </c>
      <c r="O596" s="397">
        <v>0</v>
      </c>
      <c r="Q596" s="397">
        <v>2010350</v>
      </c>
      <c r="R596" s="397">
        <v>36</v>
      </c>
      <c r="S596" s="397">
        <f>VLOOKUP(Q596,B$4:B$1306,1,0)</f>
        <v>2010350</v>
      </c>
      <c r="T596" s="397">
        <v>2081107</v>
      </c>
      <c r="U596" s="397">
        <v>0</v>
      </c>
      <c r="V596" s="397">
        <f t="shared" si="171"/>
        <v>2081107</v>
      </c>
      <c r="W596" s="407">
        <f t="shared" si="176"/>
        <v>0</v>
      </c>
      <c r="Y596" s="397">
        <f t="shared" si="172"/>
        <v>0</v>
      </c>
    </row>
    <row r="597" ht="18.6" customHeight="1" spans="1:25">
      <c r="A597" s="482" t="s">
        <v>1881</v>
      </c>
      <c r="B597" s="480">
        <v>2081104</v>
      </c>
      <c r="C597" s="407">
        <f t="shared" si="173"/>
        <v>10</v>
      </c>
      <c r="D597" s="407">
        <f t="shared" si="174"/>
        <v>23</v>
      </c>
      <c r="E597" s="483">
        <f t="shared" si="175"/>
        <v>1.3</v>
      </c>
      <c r="F597" s="473">
        <f t="shared" si="177"/>
        <v>7</v>
      </c>
      <c r="G597" s="471">
        <v>2080506</v>
      </c>
      <c r="H597" s="397" t="s">
        <v>1813</v>
      </c>
      <c r="I597" s="397">
        <v>647</v>
      </c>
      <c r="K597" s="490">
        <f t="shared" si="180"/>
        <v>0</v>
      </c>
      <c r="L597" s="407">
        <f t="shared" si="181"/>
        <v>0</v>
      </c>
      <c r="M597" s="411">
        <f t="shared" si="170"/>
        <v>23</v>
      </c>
      <c r="O597" s="397">
        <v>0</v>
      </c>
      <c r="Q597" s="397">
        <v>2080505</v>
      </c>
      <c r="R597" s="397">
        <v>17</v>
      </c>
      <c r="S597" s="397">
        <f>VLOOKUP(Q597,B$4:B$1306,1,0)</f>
        <v>2080505</v>
      </c>
      <c r="T597" s="397">
        <v>2081199</v>
      </c>
      <c r="U597" s="397">
        <v>51</v>
      </c>
      <c r="V597" s="397">
        <f t="shared" si="171"/>
        <v>2081199</v>
      </c>
      <c r="W597" s="407">
        <f t="shared" si="176"/>
        <v>0</v>
      </c>
      <c r="Y597" s="397">
        <f t="shared" si="172"/>
        <v>0</v>
      </c>
    </row>
    <row r="598" ht="18.6" customHeight="1" spans="1:25">
      <c r="A598" s="482" t="s">
        <v>1884</v>
      </c>
      <c r="B598" s="480">
        <v>2081105</v>
      </c>
      <c r="C598" s="407">
        <f t="shared" si="173"/>
        <v>40</v>
      </c>
      <c r="D598" s="407">
        <f t="shared" si="174"/>
        <v>33</v>
      </c>
      <c r="E598" s="483">
        <f t="shared" si="175"/>
        <v>-0.175</v>
      </c>
      <c r="F598" s="473">
        <f t="shared" si="177"/>
        <v>7</v>
      </c>
      <c r="G598" s="471">
        <v>2080507</v>
      </c>
      <c r="H598" s="397" t="s">
        <v>1816</v>
      </c>
      <c r="I598" s="397">
        <v>2742</v>
      </c>
      <c r="K598" s="490">
        <f t="shared" si="180"/>
        <v>0</v>
      </c>
      <c r="L598" s="407">
        <f t="shared" si="181"/>
        <v>0</v>
      </c>
      <c r="M598" s="411">
        <f t="shared" si="170"/>
        <v>33</v>
      </c>
      <c r="O598" s="397">
        <v>0</v>
      </c>
      <c r="Q598" s="397">
        <v>2080506</v>
      </c>
      <c r="R598" s="397">
        <v>9</v>
      </c>
      <c r="S598" s="397">
        <f>VLOOKUP(Q598,B$4:B$1306,1,0)</f>
        <v>2080506</v>
      </c>
      <c r="T598" s="397">
        <v>20816</v>
      </c>
      <c r="U598" s="397">
        <v>0</v>
      </c>
      <c r="V598" s="397">
        <f t="shared" si="171"/>
        <v>20816</v>
      </c>
      <c r="W598" s="407">
        <f t="shared" si="176"/>
        <v>0</v>
      </c>
      <c r="Y598" s="397">
        <f t="shared" si="172"/>
        <v>0</v>
      </c>
    </row>
    <row r="599" ht="18.6" customHeight="1" spans="1:25">
      <c r="A599" s="482" t="s">
        <v>1887</v>
      </c>
      <c r="B599" s="480">
        <v>2081106</v>
      </c>
      <c r="C599" s="407">
        <f t="shared" si="173"/>
        <v>0</v>
      </c>
      <c r="D599" s="407">
        <f t="shared" si="174"/>
        <v>0</v>
      </c>
      <c r="E599" s="483" t="str">
        <f t="shared" si="175"/>
        <v/>
      </c>
      <c r="F599" s="473">
        <f t="shared" si="177"/>
        <v>7</v>
      </c>
      <c r="G599" s="471">
        <v>2080599</v>
      </c>
      <c r="H599" s="397" t="s">
        <v>1819</v>
      </c>
      <c r="I599" s="397">
        <v>153</v>
      </c>
      <c r="K599" s="490">
        <f t="shared" si="180"/>
        <v>0</v>
      </c>
      <c r="L599" s="407">
        <f t="shared" si="181"/>
        <v>0</v>
      </c>
      <c r="M599" s="411">
        <f t="shared" si="170"/>
        <v>0</v>
      </c>
      <c r="O599" s="397">
        <v>0</v>
      </c>
      <c r="Q599" s="397">
        <v>2101101</v>
      </c>
      <c r="R599" s="397">
        <v>9</v>
      </c>
      <c r="S599" s="397">
        <f>VLOOKUP(Q599,B$4:B$1306,1,0)</f>
        <v>2101101</v>
      </c>
      <c r="T599" s="397">
        <v>2081601</v>
      </c>
      <c r="U599" s="397">
        <v>0</v>
      </c>
      <c r="V599" s="397">
        <f t="shared" si="171"/>
        <v>2081601</v>
      </c>
      <c r="W599" s="407">
        <f t="shared" si="176"/>
        <v>0</v>
      </c>
      <c r="Y599" s="397">
        <f t="shared" si="172"/>
        <v>0</v>
      </c>
    </row>
    <row r="600" ht="18.6" customHeight="1" spans="1:25">
      <c r="A600" s="482" t="s">
        <v>1890</v>
      </c>
      <c r="B600" s="480">
        <v>2081107</v>
      </c>
      <c r="C600" s="407">
        <f t="shared" si="173"/>
        <v>224</v>
      </c>
      <c r="D600" s="407">
        <f t="shared" si="174"/>
        <v>270</v>
      </c>
      <c r="E600" s="483">
        <f t="shared" si="175"/>
        <v>0.205357142857143</v>
      </c>
      <c r="F600" s="473">
        <f t="shared" si="177"/>
        <v>7</v>
      </c>
      <c r="G600" s="471">
        <v>20806</v>
      </c>
      <c r="H600" s="397" t="s">
        <v>1821</v>
      </c>
      <c r="I600" s="397">
        <v>25</v>
      </c>
      <c r="K600" s="490">
        <f t="shared" si="180"/>
        <v>0</v>
      </c>
      <c r="L600" s="407">
        <f t="shared" si="181"/>
        <v>270</v>
      </c>
      <c r="M600" s="411">
        <f t="shared" si="170"/>
        <v>0</v>
      </c>
      <c r="O600" s="397">
        <v>0</v>
      </c>
      <c r="Q600" s="397">
        <v>2101102</v>
      </c>
      <c r="R600" s="397">
        <v>2</v>
      </c>
      <c r="S600" s="397">
        <f>VLOOKUP(Q600,B$4:B$1306,1,0)</f>
        <v>2101102</v>
      </c>
      <c r="T600" s="397">
        <v>2081602</v>
      </c>
      <c r="U600" s="397">
        <v>0</v>
      </c>
      <c r="V600" s="397">
        <f t="shared" si="171"/>
        <v>2081602</v>
      </c>
      <c r="W600" s="407">
        <f t="shared" si="176"/>
        <v>0</v>
      </c>
      <c r="Y600" s="397">
        <f t="shared" si="172"/>
        <v>0</v>
      </c>
    </row>
    <row r="601" ht="18.6" customHeight="1" spans="1:25">
      <c r="A601" s="482" t="s">
        <v>1893</v>
      </c>
      <c r="B601" s="480">
        <v>2081199</v>
      </c>
      <c r="C601" s="407">
        <f t="shared" si="173"/>
        <v>130</v>
      </c>
      <c r="D601" s="407">
        <f t="shared" si="174"/>
        <v>272</v>
      </c>
      <c r="E601" s="483">
        <f t="shared" si="175"/>
        <v>1.09230769230769</v>
      </c>
      <c r="F601" s="473">
        <f t="shared" si="177"/>
        <v>7</v>
      </c>
      <c r="G601" s="471">
        <v>2080601</v>
      </c>
      <c r="H601" s="397" t="s">
        <v>1824</v>
      </c>
      <c r="J601" s="488"/>
      <c r="K601" s="490">
        <f t="shared" si="180"/>
        <v>221</v>
      </c>
      <c r="L601" s="407">
        <f t="shared" si="181"/>
        <v>0</v>
      </c>
      <c r="M601" s="411">
        <f t="shared" si="170"/>
        <v>51</v>
      </c>
      <c r="O601" s="397">
        <v>0</v>
      </c>
      <c r="Q601" s="397">
        <v>2101103</v>
      </c>
      <c r="R601" s="397">
        <v>5</v>
      </c>
      <c r="S601" s="397">
        <f>VLOOKUP(Q601,B$4:B$1306,1,0)</f>
        <v>2101103</v>
      </c>
      <c r="T601" s="397">
        <v>2081603</v>
      </c>
      <c r="U601" s="397">
        <v>0</v>
      </c>
      <c r="V601" s="397">
        <f t="shared" si="171"/>
        <v>2081603</v>
      </c>
      <c r="W601" s="407">
        <f t="shared" si="176"/>
        <v>0</v>
      </c>
      <c r="Y601" s="397">
        <f t="shared" si="172"/>
        <v>0</v>
      </c>
    </row>
    <row r="602" ht="18.6" customHeight="1" spans="1:25">
      <c r="A602" s="482" t="s">
        <v>1902</v>
      </c>
      <c r="B602" s="480">
        <v>20816</v>
      </c>
      <c r="C602" s="407">
        <f t="shared" si="173"/>
        <v>0</v>
      </c>
      <c r="D602" s="407">
        <f t="shared" si="174"/>
        <v>0</v>
      </c>
      <c r="E602" s="483" t="str">
        <f t="shared" si="175"/>
        <v/>
      </c>
      <c r="F602" s="473">
        <f t="shared" si="177"/>
        <v>5</v>
      </c>
      <c r="G602" s="471">
        <v>2080602</v>
      </c>
      <c r="H602" s="397" t="s">
        <v>1827</v>
      </c>
      <c r="K602" s="486">
        <f>SUMIFS(K:K,$B:$B,"&gt;"&amp;$B602*100,$B:$B,"&lt;"&amp;$B602*100+100)</f>
        <v>0</v>
      </c>
      <c r="L602" s="411">
        <f>SUMIFS(L:L,$B:$B,"&gt;"&amp;$B602*100,$B:$B,"&lt;"&amp;$B602*100+100)</f>
        <v>0</v>
      </c>
      <c r="M602" s="411">
        <f t="shared" si="170"/>
        <v>0</v>
      </c>
      <c r="O602" s="397">
        <v>0</v>
      </c>
      <c r="Q602" s="397">
        <v>2210201</v>
      </c>
      <c r="R602" s="397">
        <v>14</v>
      </c>
      <c r="S602" s="397">
        <f>VLOOKUP(Q602,B$4:B$1306,1,0)</f>
        <v>2210201</v>
      </c>
      <c r="T602" s="397">
        <v>2081699</v>
      </c>
      <c r="U602" s="397">
        <v>0</v>
      </c>
      <c r="V602" s="397">
        <f t="shared" si="171"/>
        <v>2081699</v>
      </c>
      <c r="W602" s="407">
        <f t="shared" si="176"/>
        <v>0</v>
      </c>
      <c r="Y602" s="397">
        <f t="shared" si="172"/>
        <v>0</v>
      </c>
    </row>
    <row r="603" ht="18.6" customHeight="1" spans="1:25">
      <c r="A603" s="482" t="s">
        <v>587</v>
      </c>
      <c r="B603" s="480">
        <v>2081601</v>
      </c>
      <c r="C603" s="407">
        <f t="shared" si="173"/>
        <v>0</v>
      </c>
      <c r="D603" s="407">
        <f t="shared" si="174"/>
        <v>0</v>
      </c>
      <c r="E603" s="483" t="str">
        <f t="shared" si="175"/>
        <v/>
      </c>
      <c r="F603" s="473">
        <f t="shared" si="177"/>
        <v>7</v>
      </c>
      <c r="G603" s="471">
        <v>2080699</v>
      </c>
      <c r="H603" s="397" t="s">
        <v>1830</v>
      </c>
      <c r="I603" s="397">
        <v>25</v>
      </c>
      <c r="K603" s="490">
        <f>SUMIF(N:N,$B603,O:O)</f>
        <v>0</v>
      </c>
      <c r="L603" s="407">
        <f>SUMIF(Q:Q,$B603,R:R)</f>
        <v>0</v>
      </c>
      <c r="M603" s="411">
        <f t="shared" si="170"/>
        <v>0</v>
      </c>
      <c r="O603" s="397">
        <v>0</v>
      </c>
      <c r="Q603" s="397">
        <v>2010350</v>
      </c>
      <c r="R603" s="397">
        <v>52</v>
      </c>
      <c r="S603" s="397">
        <f>VLOOKUP(Q603,B$4:B$1306,1,0)</f>
        <v>2010350</v>
      </c>
      <c r="T603" s="397">
        <v>20819</v>
      </c>
      <c r="U603" s="397">
        <v>2843</v>
      </c>
      <c r="V603" s="397">
        <f t="shared" si="171"/>
        <v>20819</v>
      </c>
      <c r="W603" s="407">
        <f t="shared" si="176"/>
        <v>0</v>
      </c>
      <c r="Y603" s="397">
        <f t="shared" si="172"/>
        <v>0</v>
      </c>
    </row>
    <row r="604" ht="18.6" customHeight="1" spans="1:25">
      <c r="A604" s="482" t="s">
        <v>590</v>
      </c>
      <c r="B604" s="480">
        <v>2081602</v>
      </c>
      <c r="C604" s="407">
        <f t="shared" si="173"/>
        <v>0</v>
      </c>
      <c r="D604" s="407">
        <f t="shared" si="174"/>
        <v>0</v>
      </c>
      <c r="E604" s="483" t="str">
        <f t="shared" si="175"/>
        <v/>
      </c>
      <c r="F604" s="473">
        <f t="shared" si="177"/>
        <v>7</v>
      </c>
      <c r="G604" s="471">
        <v>20807</v>
      </c>
      <c r="H604" s="397" t="s">
        <v>1833</v>
      </c>
      <c r="I604" s="397">
        <v>2888</v>
      </c>
      <c r="K604" s="490">
        <f>SUMIF(N:N,$B604,O:O)</f>
        <v>0</v>
      </c>
      <c r="L604" s="407">
        <f>SUMIF(Q:Q,$B604,R:R)</f>
        <v>0</v>
      </c>
      <c r="M604" s="411">
        <f t="shared" si="170"/>
        <v>0</v>
      </c>
      <c r="O604" s="397">
        <v>0</v>
      </c>
      <c r="Q604" s="397">
        <v>2080502</v>
      </c>
      <c r="R604" s="397">
        <v>3</v>
      </c>
      <c r="S604" s="397">
        <f>VLOOKUP(Q604,B$4:B$1306,1,0)</f>
        <v>2080502</v>
      </c>
      <c r="T604" s="397">
        <v>2081901</v>
      </c>
      <c r="U604" s="397">
        <v>373</v>
      </c>
      <c r="V604" s="397">
        <f t="shared" si="171"/>
        <v>2081901</v>
      </c>
      <c r="W604" s="407">
        <f t="shared" si="176"/>
        <v>0</v>
      </c>
      <c r="Y604" s="397">
        <f t="shared" si="172"/>
        <v>0</v>
      </c>
    </row>
    <row r="605" ht="18.6" customHeight="1" spans="1:25">
      <c r="A605" s="482" t="s">
        <v>593</v>
      </c>
      <c r="B605" s="480">
        <v>2081603</v>
      </c>
      <c r="C605" s="407">
        <f t="shared" si="173"/>
        <v>0</v>
      </c>
      <c r="D605" s="407">
        <f t="shared" si="174"/>
        <v>0</v>
      </c>
      <c r="E605" s="483" t="str">
        <f t="shared" si="175"/>
        <v/>
      </c>
      <c r="F605" s="473">
        <f t="shared" si="177"/>
        <v>7</v>
      </c>
      <c r="G605" s="471">
        <v>2080701</v>
      </c>
      <c r="H605" s="397" t="s">
        <v>1836</v>
      </c>
      <c r="K605" s="490">
        <f>SUMIF(N:N,$B605,O:O)</f>
        <v>0</v>
      </c>
      <c r="L605" s="407">
        <f>SUMIF(Q:Q,$B605,R:R)</f>
        <v>0</v>
      </c>
      <c r="M605" s="411">
        <f t="shared" si="170"/>
        <v>0</v>
      </c>
      <c r="O605" s="397">
        <v>0</v>
      </c>
      <c r="Q605" s="397">
        <v>2080505</v>
      </c>
      <c r="R605" s="397">
        <v>5</v>
      </c>
      <c r="S605" s="397">
        <f>VLOOKUP(Q605,B$4:B$1306,1,0)</f>
        <v>2080505</v>
      </c>
      <c r="T605" s="397">
        <v>2081902</v>
      </c>
      <c r="U605" s="397">
        <v>2470</v>
      </c>
      <c r="V605" s="397">
        <f t="shared" si="171"/>
        <v>2081902</v>
      </c>
      <c r="W605" s="407">
        <f t="shared" si="176"/>
        <v>0</v>
      </c>
      <c r="Y605" s="397">
        <f t="shared" si="172"/>
        <v>0</v>
      </c>
    </row>
    <row r="606" ht="18.6" customHeight="1" spans="1:25">
      <c r="A606" s="482" t="s">
        <v>1911</v>
      </c>
      <c r="B606" s="480">
        <v>2081699</v>
      </c>
      <c r="C606" s="407">
        <f t="shared" si="173"/>
        <v>0</v>
      </c>
      <c r="D606" s="407">
        <f t="shared" si="174"/>
        <v>0</v>
      </c>
      <c r="E606" s="483" t="str">
        <f t="shared" si="175"/>
        <v/>
      </c>
      <c r="F606" s="473">
        <f t="shared" si="177"/>
        <v>7</v>
      </c>
      <c r="G606" s="471">
        <v>2080702</v>
      </c>
      <c r="H606" s="397" t="s">
        <v>1839</v>
      </c>
      <c r="I606" s="397">
        <v>70</v>
      </c>
      <c r="J606" s="488"/>
      <c r="K606" s="490">
        <f>SUMIF(N:N,$B606,O:O)</f>
        <v>0</v>
      </c>
      <c r="L606" s="407">
        <f>SUMIF(Q:Q,$B606,R:R)</f>
        <v>0</v>
      </c>
      <c r="M606" s="411">
        <f t="shared" si="170"/>
        <v>0</v>
      </c>
      <c r="O606" s="397">
        <v>0</v>
      </c>
      <c r="Q606" s="397">
        <v>2080506</v>
      </c>
      <c r="R606" s="397">
        <v>3</v>
      </c>
      <c r="S606" s="397">
        <f>VLOOKUP(Q606,B$4:B$1306,1,0)</f>
        <v>2080506</v>
      </c>
      <c r="T606" s="397">
        <v>20820</v>
      </c>
      <c r="U606" s="397">
        <v>660</v>
      </c>
      <c r="V606" s="397">
        <f t="shared" si="171"/>
        <v>20820</v>
      </c>
      <c r="W606" s="407">
        <f t="shared" si="176"/>
        <v>0</v>
      </c>
      <c r="Y606" s="397">
        <f t="shared" si="172"/>
        <v>0</v>
      </c>
    </row>
    <row r="607" ht="18.6" customHeight="1" spans="1:25">
      <c r="A607" s="482" t="s">
        <v>1914</v>
      </c>
      <c r="B607" s="480">
        <v>20819</v>
      </c>
      <c r="C607" s="407">
        <f t="shared" si="173"/>
        <v>2603</v>
      </c>
      <c r="D607" s="407">
        <f t="shared" si="174"/>
        <v>3048</v>
      </c>
      <c r="E607" s="483">
        <f t="shared" si="175"/>
        <v>0.170956588551671</v>
      </c>
      <c r="F607" s="473">
        <f t="shared" si="177"/>
        <v>5</v>
      </c>
      <c r="G607" s="471">
        <v>2080704</v>
      </c>
      <c r="H607" s="397" t="s">
        <v>1841</v>
      </c>
      <c r="I607" s="397">
        <v>131</v>
      </c>
      <c r="K607" s="486">
        <f>SUMIFS(K:K,$B:$B,"&gt;"&amp;$B607*100,$B:$B,"&lt;"&amp;$B607*100+100)</f>
        <v>0</v>
      </c>
      <c r="L607" s="411">
        <f>SUMIFS(L:L,$B:$B,"&gt;"&amp;$B607*100,$B:$B,"&lt;"&amp;$B607*100+100)</f>
        <v>205</v>
      </c>
      <c r="M607" s="411">
        <f t="shared" si="170"/>
        <v>2843</v>
      </c>
      <c r="O607" s="397">
        <v>0</v>
      </c>
      <c r="Q607" s="397">
        <v>2101101</v>
      </c>
      <c r="R607" s="397">
        <v>0</v>
      </c>
      <c r="S607" s="397">
        <f>VLOOKUP(Q607,B$4:B$1306,1,0)</f>
        <v>2101101</v>
      </c>
      <c r="T607" s="397">
        <v>2082001</v>
      </c>
      <c r="U607" s="397">
        <v>414</v>
      </c>
      <c r="V607" s="397">
        <f t="shared" si="171"/>
        <v>2082001</v>
      </c>
      <c r="W607" s="407">
        <f t="shared" si="176"/>
        <v>0</v>
      </c>
      <c r="Y607" s="397">
        <f t="shared" si="172"/>
        <v>0</v>
      </c>
    </row>
    <row r="608" ht="18.6" customHeight="1" spans="1:25">
      <c r="A608" s="482" t="s">
        <v>1917</v>
      </c>
      <c r="B608" s="480">
        <v>2081901</v>
      </c>
      <c r="C608" s="407">
        <f t="shared" si="173"/>
        <v>493</v>
      </c>
      <c r="D608" s="407">
        <f t="shared" si="174"/>
        <v>454</v>
      </c>
      <c r="E608" s="483">
        <f t="shared" si="175"/>
        <v>-0.079107505070994</v>
      </c>
      <c r="F608" s="473">
        <f t="shared" si="177"/>
        <v>7</v>
      </c>
      <c r="G608" s="471">
        <v>2080705</v>
      </c>
      <c r="H608" s="397" t="s">
        <v>1843</v>
      </c>
      <c r="I608" s="397">
        <v>950</v>
      </c>
      <c r="K608" s="490">
        <f>SUMIF(N:N,$B608,O:O)</f>
        <v>0</v>
      </c>
      <c r="L608" s="407">
        <f>SUMIF(Q:Q,$B608,R:R)</f>
        <v>81</v>
      </c>
      <c r="M608" s="411">
        <f t="shared" si="170"/>
        <v>373</v>
      </c>
      <c r="O608" s="397">
        <v>0</v>
      </c>
      <c r="Q608" s="397">
        <v>2101102</v>
      </c>
      <c r="R608" s="397">
        <v>4</v>
      </c>
      <c r="S608" s="397">
        <f>VLOOKUP(Q608,B$4:B$1306,1,0)</f>
        <v>2101102</v>
      </c>
      <c r="T608" s="397">
        <v>2082002</v>
      </c>
      <c r="U608" s="397">
        <v>246</v>
      </c>
      <c r="V608" s="397">
        <f t="shared" si="171"/>
        <v>2082002</v>
      </c>
      <c r="W608" s="407">
        <f t="shared" si="176"/>
        <v>0</v>
      </c>
      <c r="Y608" s="397">
        <f t="shared" si="172"/>
        <v>0</v>
      </c>
    </row>
    <row r="609" ht="18.6" customHeight="1" spans="1:25">
      <c r="A609" s="482" t="s">
        <v>1920</v>
      </c>
      <c r="B609" s="480">
        <v>2081902</v>
      </c>
      <c r="C609" s="407">
        <f t="shared" si="173"/>
        <v>2110</v>
      </c>
      <c r="D609" s="407">
        <f t="shared" si="174"/>
        <v>2594</v>
      </c>
      <c r="E609" s="483">
        <f t="shared" si="175"/>
        <v>0.229383886255924</v>
      </c>
      <c r="F609" s="473">
        <f t="shared" si="177"/>
        <v>7</v>
      </c>
      <c r="G609" s="471">
        <v>2080709</v>
      </c>
      <c r="H609" s="397" t="s">
        <v>1845</v>
      </c>
      <c r="I609" s="397">
        <v>20</v>
      </c>
      <c r="J609" s="488"/>
      <c r="K609" s="490">
        <f>SUMIF(N:N,$B609,O:O)</f>
        <v>0</v>
      </c>
      <c r="L609" s="407">
        <f>SUMIF(Q:Q,$B609,R:R)</f>
        <v>124</v>
      </c>
      <c r="M609" s="411">
        <f t="shared" si="170"/>
        <v>2470</v>
      </c>
      <c r="O609" s="397">
        <v>0</v>
      </c>
      <c r="Q609" s="397">
        <v>2101103</v>
      </c>
      <c r="R609" s="397">
        <v>2</v>
      </c>
      <c r="S609" s="397">
        <f>VLOOKUP(Q609,B$4:B$1306,1,0)</f>
        <v>2101103</v>
      </c>
      <c r="T609" s="397">
        <v>20821</v>
      </c>
      <c r="U609" s="397">
        <v>318</v>
      </c>
      <c r="V609" s="397">
        <f t="shared" si="171"/>
        <v>20821</v>
      </c>
      <c r="W609" s="407">
        <f t="shared" si="176"/>
        <v>0</v>
      </c>
      <c r="Y609" s="397">
        <f t="shared" si="172"/>
        <v>0</v>
      </c>
    </row>
    <row r="610" ht="18.6" customHeight="1" spans="1:25">
      <c r="A610" s="482" t="s">
        <v>1922</v>
      </c>
      <c r="B610" s="480">
        <v>20820</v>
      </c>
      <c r="C610" s="407">
        <f t="shared" si="173"/>
        <v>950</v>
      </c>
      <c r="D610" s="407">
        <f t="shared" si="174"/>
        <v>835</v>
      </c>
      <c r="E610" s="483">
        <f t="shared" si="175"/>
        <v>-0.121052631578947</v>
      </c>
      <c r="F610" s="473">
        <f t="shared" si="177"/>
        <v>5</v>
      </c>
      <c r="G610" s="471">
        <v>2080711</v>
      </c>
      <c r="H610" s="397" t="s">
        <v>1847</v>
      </c>
      <c r="I610" s="397">
        <v>39</v>
      </c>
      <c r="K610" s="486">
        <f>SUMIFS(K:K,$B:$B,"&gt;"&amp;$B610*100,$B:$B,"&lt;"&amp;$B610*100+100)</f>
        <v>26</v>
      </c>
      <c r="L610" s="411">
        <f>SUMIFS(L:L,$B:$B,"&gt;"&amp;$B610*100,$B:$B,"&lt;"&amp;$B610*100+100)</f>
        <v>149</v>
      </c>
      <c r="M610" s="411">
        <f t="shared" si="170"/>
        <v>660</v>
      </c>
      <c r="O610" s="397">
        <v>0</v>
      </c>
      <c r="Q610" s="397">
        <v>2210201</v>
      </c>
      <c r="R610" s="397">
        <v>4</v>
      </c>
      <c r="S610" s="397">
        <f>VLOOKUP(Q610,B$4:B$1306,1,0)</f>
        <v>2210201</v>
      </c>
      <c r="T610" s="397">
        <v>2082101</v>
      </c>
      <c r="U610" s="397">
        <v>43</v>
      </c>
      <c r="V610" s="397">
        <f t="shared" si="171"/>
        <v>2082101</v>
      </c>
      <c r="W610" s="407">
        <f t="shared" si="176"/>
        <v>0</v>
      </c>
      <c r="Y610" s="397">
        <f t="shared" si="172"/>
        <v>0</v>
      </c>
    </row>
    <row r="611" ht="18.6" customHeight="1" spans="1:25">
      <c r="A611" s="482" t="s">
        <v>1924</v>
      </c>
      <c r="B611" s="480">
        <v>2082001</v>
      </c>
      <c r="C611" s="407">
        <f t="shared" si="173"/>
        <v>623</v>
      </c>
      <c r="D611" s="407">
        <f t="shared" si="174"/>
        <v>582</v>
      </c>
      <c r="E611" s="483">
        <f t="shared" si="175"/>
        <v>-0.0658105939004815</v>
      </c>
      <c r="F611" s="473">
        <f t="shared" si="177"/>
        <v>7</v>
      </c>
      <c r="G611" s="471">
        <v>2080712</v>
      </c>
      <c r="H611" s="397" t="s">
        <v>1850</v>
      </c>
      <c r="K611" s="490">
        <f>SUMIF(N:N,$B611,O:O)</f>
        <v>19</v>
      </c>
      <c r="L611" s="407">
        <f>SUMIF(Q:Q,$B611,R:R)</f>
        <v>149</v>
      </c>
      <c r="M611" s="411">
        <f t="shared" si="170"/>
        <v>414</v>
      </c>
      <c r="O611" s="397">
        <v>0</v>
      </c>
      <c r="Q611" s="397">
        <v>2080505</v>
      </c>
      <c r="R611" s="397">
        <v>0</v>
      </c>
      <c r="S611" s="397">
        <f>VLOOKUP(Q611,B$4:B$1306,1,0)</f>
        <v>2080505</v>
      </c>
      <c r="T611" s="397">
        <v>2082102</v>
      </c>
      <c r="U611" s="397">
        <v>275</v>
      </c>
      <c r="V611" s="397">
        <f t="shared" si="171"/>
        <v>2082102</v>
      </c>
      <c r="W611" s="407">
        <f t="shared" si="176"/>
        <v>0</v>
      </c>
      <c r="Y611" s="397">
        <f t="shared" si="172"/>
        <v>0</v>
      </c>
    </row>
    <row r="612" ht="18.6" customHeight="1" spans="1:25">
      <c r="A612" s="482" t="s">
        <v>1926</v>
      </c>
      <c r="B612" s="480">
        <v>2082002</v>
      </c>
      <c r="C612" s="407">
        <f t="shared" si="173"/>
        <v>327</v>
      </c>
      <c r="D612" s="407">
        <f t="shared" si="174"/>
        <v>253</v>
      </c>
      <c r="E612" s="483">
        <f t="shared" si="175"/>
        <v>-0.226299694189602</v>
      </c>
      <c r="F612" s="473">
        <f t="shared" si="177"/>
        <v>7</v>
      </c>
      <c r="G612" s="471">
        <v>2080713</v>
      </c>
      <c r="H612" s="397" t="s">
        <v>1853</v>
      </c>
      <c r="J612" s="488"/>
      <c r="K612" s="490">
        <f>SUMIF(N:N,$B612,O:O)</f>
        <v>7</v>
      </c>
      <c r="L612" s="407">
        <f>SUMIF(Q:Q,$B612,R:R)</f>
        <v>0</v>
      </c>
      <c r="M612" s="411">
        <f t="shared" si="170"/>
        <v>246</v>
      </c>
      <c r="O612" s="397">
        <v>0</v>
      </c>
      <c r="Q612" s="397">
        <v>2080506</v>
      </c>
      <c r="R612" s="397">
        <v>0</v>
      </c>
      <c r="S612" s="397">
        <f>VLOOKUP(Q612,B$4:B$1306,1,0)</f>
        <v>2080506</v>
      </c>
      <c r="T612" s="397">
        <v>20824</v>
      </c>
      <c r="U612" s="397">
        <v>0</v>
      </c>
      <c r="V612" s="397">
        <f t="shared" si="171"/>
        <v>20824</v>
      </c>
      <c r="W612" s="407">
        <f t="shared" si="176"/>
        <v>0</v>
      </c>
      <c r="Y612" s="397">
        <f t="shared" si="172"/>
        <v>0</v>
      </c>
    </row>
    <row r="613" ht="18.6" customHeight="1" spans="1:25">
      <c r="A613" s="482" t="s">
        <v>1929</v>
      </c>
      <c r="B613" s="480">
        <v>20821</v>
      </c>
      <c r="C613" s="407">
        <f t="shared" si="173"/>
        <v>293</v>
      </c>
      <c r="D613" s="407">
        <f t="shared" si="174"/>
        <v>440</v>
      </c>
      <c r="E613" s="483">
        <f t="shared" si="175"/>
        <v>0.501706484641638</v>
      </c>
      <c r="F613" s="473">
        <f t="shared" si="177"/>
        <v>5</v>
      </c>
      <c r="G613" s="471">
        <v>2080799</v>
      </c>
      <c r="H613" s="397" t="s">
        <v>1856</v>
      </c>
      <c r="I613" s="397">
        <v>1678</v>
      </c>
      <c r="K613" s="486">
        <f>SUMIFS(K:K,$B:$B,"&gt;"&amp;$B613*100,$B:$B,"&lt;"&amp;$B613*100+100)</f>
        <v>19</v>
      </c>
      <c r="L613" s="411">
        <f>SUMIFS(L:L,$B:$B,"&gt;"&amp;$B613*100,$B:$B,"&lt;"&amp;$B613*100+100)</f>
        <v>103</v>
      </c>
      <c r="M613" s="411">
        <f t="shared" si="170"/>
        <v>318</v>
      </c>
      <c r="O613" s="397">
        <v>0</v>
      </c>
      <c r="Q613" s="397">
        <v>2101101</v>
      </c>
      <c r="R613" s="397">
        <v>0</v>
      </c>
      <c r="S613" s="397">
        <f>VLOOKUP(Q613,B$4:B$1306,1,0)</f>
        <v>2101101</v>
      </c>
      <c r="T613" s="397">
        <v>2082401</v>
      </c>
      <c r="U613" s="397">
        <v>0</v>
      </c>
      <c r="V613" s="397">
        <f t="shared" si="171"/>
        <v>2082401</v>
      </c>
      <c r="W613" s="407">
        <f t="shared" si="176"/>
        <v>0</v>
      </c>
      <c r="Y613" s="397">
        <f t="shared" si="172"/>
        <v>0</v>
      </c>
    </row>
    <row r="614" ht="18.6" customHeight="1" spans="1:25">
      <c r="A614" s="482" t="s">
        <v>1932</v>
      </c>
      <c r="B614" s="480">
        <v>2082101</v>
      </c>
      <c r="C614" s="407">
        <f t="shared" si="173"/>
        <v>29</v>
      </c>
      <c r="D614" s="407">
        <f t="shared" si="174"/>
        <v>53</v>
      </c>
      <c r="E614" s="483">
        <f t="shared" si="175"/>
        <v>0.827586206896552</v>
      </c>
      <c r="F614" s="473">
        <f t="shared" si="177"/>
        <v>7</v>
      </c>
      <c r="G614" s="471">
        <v>20808</v>
      </c>
      <c r="H614" s="397" t="s">
        <v>1859</v>
      </c>
      <c r="I614" s="397">
        <v>1081</v>
      </c>
      <c r="K614" s="490">
        <f>SUMIF(N:N,$B614,O:O)</f>
        <v>0</v>
      </c>
      <c r="L614" s="407">
        <f>SUMIF(Q:Q,$B614,R:R)</f>
        <v>10</v>
      </c>
      <c r="M614" s="411">
        <f t="shared" si="170"/>
        <v>43</v>
      </c>
      <c r="O614" s="397">
        <v>0</v>
      </c>
      <c r="Q614" s="397">
        <v>2101102</v>
      </c>
      <c r="R614" s="397">
        <v>0</v>
      </c>
      <c r="S614" s="397">
        <f>VLOOKUP(Q614,B$4:B$1306,1,0)</f>
        <v>2101102</v>
      </c>
      <c r="T614" s="397">
        <v>2082402</v>
      </c>
      <c r="U614" s="397">
        <v>0</v>
      </c>
      <c r="V614" s="397">
        <f t="shared" si="171"/>
        <v>2082402</v>
      </c>
      <c r="W614" s="407">
        <f t="shared" si="176"/>
        <v>0</v>
      </c>
      <c r="Y614" s="397">
        <f t="shared" si="172"/>
        <v>0</v>
      </c>
    </row>
    <row r="615" ht="18.6" customHeight="1" spans="1:25">
      <c r="A615" s="482" t="s">
        <v>1935</v>
      </c>
      <c r="B615" s="480">
        <v>2082102</v>
      </c>
      <c r="C615" s="407">
        <f t="shared" si="173"/>
        <v>264</v>
      </c>
      <c r="D615" s="407">
        <f t="shared" si="174"/>
        <v>387</v>
      </c>
      <c r="E615" s="483">
        <f t="shared" si="175"/>
        <v>0.465909090909091</v>
      </c>
      <c r="F615" s="473">
        <f t="shared" si="177"/>
        <v>7</v>
      </c>
      <c r="G615" s="471">
        <v>2080801</v>
      </c>
      <c r="H615" s="397" t="s">
        <v>1862</v>
      </c>
      <c r="I615" s="397">
        <v>23</v>
      </c>
      <c r="J615" s="488"/>
      <c r="K615" s="490">
        <f>SUMIF(N:N,$B615,O:O)</f>
        <v>19</v>
      </c>
      <c r="L615" s="407">
        <f>SUMIF(Q:Q,$B615,R:R)</f>
        <v>93</v>
      </c>
      <c r="M615" s="411">
        <f t="shared" si="170"/>
        <v>275</v>
      </c>
      <c r="O615" s="397">
        <v>0</v>
      </c>
      <c r="Q615" s="397">
        <v>2101103</v>
      </c>
      <c r="R615" s="397">
        <v>0</v>
      </c>
      <c r="S615" s="397">
        <f>VLOOKUP(Q615,B$4:B$1306,1,0)</f>
        <v>2101103</v>
      </c>
      <c r="T615" s="397">
        <v>20825</v>
      </c>
      <c r="U615" s="397">
        <v>0</v>
      </c>
      <c r="V615" s="397">
        <f t="shared" si="171"/>
        <v>20825</v>
      </c>
      <c r="W615" s="407">
        <f t="shared" si="176"/>
        <v>0</v>
      </c>
      <c r="Y615" s="397">
        <f t="shared" si="172"/>
        <v>0</v>
      </c>
    </row>
    <row r="616" ht="18.6" customHeight="1" spans="1:25">
      <c r="A616" s="482" t="s">
        <v>1938</v>
      </c>
      <c r="B616" s="480">
        <v>20824</v>
      </c>
      <c r="C616" s="407">
        <f t="shared" si="173"/>
        <v>0</v>
      </c>
      <c r="D616" s="407">
        <f t="shared" si="174"/>
        <v>0</v>
      </c>
      <c r="E616" s="483" t="str">
        <f t="shared" si="175"/>
        <v/>
      </c>
      <c r="F616" s="473">
        <f t="shared" si="177"/>
        <v>5</v>
      </c>
      <c r="G616" s="471">
        <v>2080802</v>
      </c>
      <c r="H616" s="397" t="s">
        <v>1865</v>
      </c>
      <c r="I616" s="397">
        <v>77</v>
      </c>
      <c r="K616" s="486">
        <f>SUMIFS(K:K,$B:$B,"&gt;"&amp;$B616*100,$B:$B,"&lt;"&amp;$B616*100+100)</f>
        <v>0</v>
      </c>
      <c r="L616" s="411">
        <f>SUMIFS(L:L,$B:$B,"&gt;"&amp;$B616*100,$B:$B,"&lt;"&amp;$B616*100+100)</f>
        <v>0</v>
      </c>
      <c r="M616" s="411">
        <f t="shared" si="170"/>
        <v>0</v>
      </c>
      <c r="O616" s="397">
        <v>0</v>
      </c>
      <c r="Q616" s="397">
        <v>2210201</v>
      </c>
      <c r="R616" s="397">
        <v>0</v>
      </c>
      <c r="S616" s="397">
        <f>VLOOKUP(Q616,B$4:B$1306,1,0)</f>
        <v>2210201</v>
      </c>
      <c r="T616" s="397">
        <v>2082501</v>
      </c>
      <c r="U616" s="397">
        <v>0</v>
      </c>
      <c r="V616" s="397">
        <f t="shared" si="171"/>
        <v>2082501</v>
      </c>
      <c r="W616" s="407">
        <f t="shared" si="176"/>
        <v>0</v>
      </c>
      <c r="Y616" s="397">
        <f t="shared" si="172"/>
        <v>0</v>
      </c>
    </row>
    <row r="617" ht="18.6" customHeight="1" spans="1:25">
      <c r="A617" s="482" t="s">
        <v>1941</v>
      </c>
      <c r="B617" s="480">
        <v>2082401</v>
      </c>
      <c r="C617" s="407">
        <f t="shared" si="173"/>
        <v>0</v>
      </c>
      <c r="D617" s="407">
        <f t="shared" si="174"/>
        <v>0</v>
      </c>
      <c r="E617" s="483" t="str">
        <f t="shared" si="175"/>
        <v/>
      </c>
      <c r="F617" s="473">
        <f t="shared" si="177"/>
        <v>7</v>
      </c>
      <c r="G617" s="471">
        <v>2080803</v>
      </c>
      <c r="H617" s="397" t="s">
        <v>1868</v>
      </c>
      <c r="I617" s="397">
        <v>13</v>
      </c>
      <c r="K617" s="490">
        <f>SUMIF(N:N,$B617,O:O)</f>
        <v>0</v>
      </c>
      <c r="L617" s="407">
        <f>SUMIF(Q:Q,$B617,R:R)</f>
        <v>0</v>
      </c>
      <c r="M617" s="411">
        <f t="shared" si="170"/>
        <v>0</v>
      </c>
      <c r="O617" s="397">
        <v>0</v>
      </c>
      <c r="Q617" s="397">
        <v>2040601</v>
      </c>
      <c r="R617" s="397">
        <v>848</v>
      </c>
      <c r="S617" s="397">
        <f>VLOOKUP(Q617,B$4:B$1306,1,0)</f>
        <v>2040601</v>
      </c>
      <c r="T617" s="397">
        <v>2082502</v>
      </c>
      <c r="U617" s="397">
        <v>0</v>
      </c>
      <c r="V617" s="397">
        <f t="shared" si="171"/>
        <v>2082502</v>
      </c>
      <c r="W617" s="407">
        <f t="shared" si="176"/>
        <v>0</v>
      </c>
      <c r="Y617" s="397">
        <f t="shared" si="172"/>
        <v>0</v>
      </c>
    </row>
    <row r="618" ht="18.6" customHeight="1" spans="1:25">
      <c r="A618" s="482" t="s">
        <v>1944</v>
      </c>
      <c r="B618" s="480">
        <v>2082402</v>
      </c>
      <c r="C618" s="407">
        <f t="shared" si="173"/>
        <v>0</v>
      </c>
      <c r="D618" s="407">
        <f t="shared" si="174"/>
        <v>0</v>
      </c>
      <c r="E618" s="483" t="str">
        <f t="shared" si="175"/>
        <v/>
      </c>
      <c r="F618" s="473">
        <f t="shared" si="177"/>
        <v>7</v>
      </c>
      <c r="G618" s="471">
        <v>2080804</v>
      </c>
      <c r="H618" s="397" t="s">
        <v>1871</v>
      </c>
      <c r="J618" s="488"/>
      <c r="K618" s="490">
        <f>SUMIF(N:N,$B618,O:O)</f>
        <v>0</v>
      </c>
      <c r="L618" s="407">
        <f>SUMIF(Q:Q,$B618,R:R)</f>
        <v>0</v>
      </c>
      <c r="M618" s="411">
        <f t="shared" si="170"/>
        <v>0</v>
      </c>
      <c r="O618" s="397">
        <v>0</v>
      </c>
      <c r="Q618" s="397">
        <v>2080501</v>
      </c>
      <c r="R618" s="397">
        <v>52</v>
      </c>
      <c r="S618" s="397">
        <f>VLOOKUP(Q618,B$4:B$1306,1,0)</f>
        <v>2080501</v>
      </c>
      <c r="T618" s="397">
        <v>20826</v>
      </c>
      <c r="U618" s="397">
        <v>11946</v>
      </c>
      <c r="V618" s="397">
        <f t="shared" si="171"/>
        <v>20826</v>
      </c>
      <c r="W618" s="407">
        <f t="shared" si="176"/>
        <v>0</v>
      </c>
      <c r="Y618" s="397">
        <f t="shared" si="172"/>
        <v>0</v>
      </c>
    </row>
    <row r="619" ht="18.6" customHeight="1" spans="1:25">
      <c r="A619" s="482" t="s">
        <v>1946</v>
      </c>
      <c r="B619" s="480">
        <v>20825</v>
      </c>
      <c r="C619" s="407">
        <f t="shared" si="173"/>
        <v>23</v>
      </c>
      <c r="D619" s="407">
        <f t="shared" si="174"/>
        <v>22</v>
      </c>
      <c r="E619" s="483">
        <f t="shared" si="175"/>
        <v>-0.0434782608695652</v>
      </c>
      <c r="F619" s="473">
        <f t="shared" si="177"/>
        <v>5</v>
      </c>
      <c r="G619" s="471">
        <v>2080805</v>
      </c>
      <c r="H619" s="397" t="s">
        <v>1874</v>
      </c>
      <c r="I619" s="397">
        <v>96</v>
      </c>
      <c r="K619" s="486">
        <f>SUMIFS(K:K,$B:$B,"&gt;"&amp;$B619*100,$B:$B,"&lt;"&amp;$B619*100+100)</f>
        <v>0</v>
      </c>
      <c r="L619" s="411">
        <f>SUMIFS(L:L,$B:$B,"&gt;"&amp;$B619*100,$B:$B,"&lt;"&amp;$B619*100+100)</f>
        <v>22</v>
      </c>
      <c r="M619" s="411">
        <f t="shared" si="170"/>
        <v>0</v>
      </c>
      <c r="O619" s="397">
        <v>0</v>
      </c>
      <c r="Q619" s="397">
        <v>2080505</v>
      </c>
      <c r="R619" s="397">
        <v>73</v>
      </c>
      <c r="S619" s="397">
        <f>VLOOKUP(Q619,B$4:B$1306,1,0)</f>
        <v>2080505</v>
      </c>
      <c r="T619" s="397">
        <v>2082601</v>
      </c>
      <c r="U619" s="397">
        <v>7536</v>
      </c>
      <c r="V619" s="397">
        <f t="shared" si="171"/>
        <v>2082601</v>
      </c>
      <c r="W619" s="407">
        <f t="shared" si="176"/>
        <v>0</v>
      </c>
      <c r="Y619" s="397">
        <f t="shared" si="172"/>
        <v>0</v>
      </c>
    </row>
    <row r="620" ht="18.6" customHeight="1" spans="1:25">
      <c r="A620" s="482" t="s">
        <v>1948</v>
      </c>
      <c r="B620" s="480">
        <v>2082501</v>
      </c>
      <c r="C620" s="407">
        <f t="shared" si="173"/>
        <v>4</v>
      </c>
      <c r="D620" s="407">
        <f t="shared" si="174"/>
        <v>4</v>
      </c>
      <c r="E620" s="483">
        <f t="shared" si="175"/>
        <v>0</v>
      </c>
      <c r="F620" s="473">
        <f t="shared" si="177"/>
        <v>7</v>
      </c>
      <c r="G620" s="471">
        <v>2080806</v>
      </c>
      <c r="H620" s="397" t="s">
        <v>1876</v>
      </c>
      <c r="I620" s="397">
        <v>118</v>
      </c>
      <c r="K620" s="490">
        <f>SUMIF(N:N,$B620,O:O)</f>
        <v>0</v>
      </c>
      <c r="L620" s="407">
        <f>SUMIF(Q:Q,$B620,R:R)</f>
        <v>4</v>
      </c>
      <c r="M620" s="411">
        <f t="shared" si="170"/>
        <v>0</v>
      </c>
      <c r="O620" s="397">
        <v>0</v>
      </c>
      <c r="Q620" s="397">
        <v>2080506</v>
      </c>
      <c r="R620" s="397">
        <v>37</v>
      </c>
      <c r="S620" s="397">
        <f>VLOOKUP(Q620,B$4:B$1306,1,0)</f>
        <v>2080506</v>
      </c>
      <c r="T620" s="397">
        <v>2082602</v>
      </c>
      <c r="U620" s="397">
        <v>4410</v>
      </c>
      <c r="V620" s="397">
        <f t="shared" si="171"/>
        <v>2082602</v>
      </c>
      <c r="W620" s="407">
        <f t="shared" si="176"/>
        <v>0</v>
      </c>
      <c r="Y620" s="397">
        <f t="shared" si="172"/>
        <v>0</v>
      </c>
    </row>
    <row r="621" ht="18.6" customHeight="1" spans="1:25">
      <c r="A621" s="482" t="s">
        <v>1950</v>
      </c>
      <c r="B621" s="480">
        <v>2082502</v>
      </c>
      <c r="C621" s="407">
        <f t="shared" si="173"/>
        <v>19</v>
      </c>
      <c r="D621" s="407">
        <f t="shared" si="174"/>
        <v>18</v>
      </c>
      <c r="E621" s="483">
        <f t="shared" si="175"/>
        <v>-0.0526315789473685</v>
      </c>
      <c r="F621" s="473">
        <f t="shared" si="177"/>
        <v>7</v>
      </c>
      <c r="G621" s="471">
        <v>2080899</v>
      </c>
      <c r="H621" s="397" t="s">
        <v>1878</v>
      </c>
      <c r="I621" s="397">
        <v>754</v>
      </c>
      <c r="J621" s="488"/>
      <c r="K621" s="490">
        <f>SUMIF(N:N,$B621,O:O)</f>
        <v>0</v>
      </c>
      <c r="L621" s="407">
        <f>SUMIF(Q:Q,$B621,R:R)</f>
        <v>18</v>
      </c>
      <c r="M621" s="411">
        <f t="shared" si="170"/>
        <v>0</v>
      </c>
      <c r="O621" s="397">
        <v>0</v>
      </c>
      <c r="Q621" s="397">
        <v>2101101</v>
      </c>
      <c r="R621" s="397">
        <v>48</v>
      </c>
      <c r="S621" s="397">
        <f>VLOOKUP(Q621,B$4:B$1306,1,0)</f>
        <v>2101101</v>
      </c>
      <c r="T621" s="397">
        <v>2082699</v>
      </c>
      <c r="U621" s="397">
        <v>0</v>
      </c>
      <c r="V621" s="397">
        <f t="shared" si="171"/>
        <v>2082699</v>
      </c>
      <c r="W621" s="407">
        <f t="shared" si="176"/>
        <v>0</v>
      </c>
      <c r="Y621" s="397">
        <f t="shared" si="172"/>
        <v>0</v>
      </c>
    </row>
    <row r="622" ht="31.2" customHeight="1" spans="1:25">
      <c r="A622" s="482" t="s">
        <v>1953</v>
      </c>
      <c r="B622" s="480">
        <v>20826</v>
      </c>
      <c r="C622" s="407">
        <f t="shared" si="173"/>
        <v>11683</v>
      </c>
      <c r="D622" s="407">
        <f t="shared" si="174"/>
        <v>12729</v>
      </c>
      <c r="E622" s="483">
        <f t="shared" si="175"/>
        <v>0.0895317983394677</v>
      </c>
      <c r="F622" s="473">
        <f t="shared" si="177"/>
        <v>5</v>
      </c>
      <c r="G622" s="471">
        <v>20809</v>
      </c>
      <c r="H622" s="397" t="s">
        <v>1880</v>
      </c>
      <c r="I622" s="397">
        <v>110</v>
      </c>
      <c r="K622" s="486">
        <f>SUMIFS(K:K,$B:$B,"&gt;"&amp;$B622*100,$B:$B,"&lt;"&amp;$B622*100+100)</f>
        <v>783</v>
      </c>
      <c r="L622" s="411">
        <f>SUMIFS(L:L,$B:$B,"&gt;"&amp;$B622*100,$B:$B,"&lt;"&amp;$B622*100+100)</f>
        <v>0</v>
      </c>
      <c r="M622" s="411">
        <f t="shared" si="170"/>
        <v>11946</v>
      </c>
      <c r="O622" s="397">
        <v>0</v>
      </c>
      <c r="Q622" s="397">
        <v>2101102</v>
      </c>
      <c r="R622" s="397">
        <v>0</v>
      </c>
      <c r="S622" s="397">
        <f>VLOOKUP(Q622,B$4:B$1306,1,0)</f>
        <v>2101102</v>
      </c>
      <c r="T622" s="397">
        <v>20827</v>
      </c>
      <c r="U622" s="397">
        <v>0</v>
      </c>
      <c r="V622" s="397">
        <f t="shared" si="171"/>
        <v>20827</v>
      </c>
      <c r="W622" s="407">
        <f t="shared" si="176"/>
        <v>0</v>
      </c>
      <c r="Y622" s="397">
        <f t="shared" si="172"/>
        <v>0</v>
      </c>
    </row>
    <row r="623" ht="31.2" customHeight="1" spans="1:25">
      <c r="A623" s="482" t="s">
        <v>1956</v>
      </c>
      <c r="B623" s="480">
        <v>2082601</v>
      </c>
      <c r="C623" s="407">
        <f t="shared" si="173"/>
        <v>7102</v>
      </c>
      <c r="D623" s="407">
        <f t="shared" si="174"/>
        <v>7581</v>
      </c>
      <c r="E623" s="483">
        <f t="shared" si="175"/>
        <v>0.0674457899183329</v>
      </c>
      <c r="F623" s="473">
        <f t="shared" si="177"/>
        <v>7</v>
      </c>
      <c r="G623" s="471">
        <v>2080901</v>
      </c>
      <c r="H623" s="397" t="s">
        <v>1883</v>
      </c>
      <c r="I623" s="397">
        <v>28</v>
      </c>
      <c r="K623" s="490">
        <f>SUMIF(N:N,$B623,O:O)</f>
        <v>45</v>
      </c>
      <c r="L623" s="407">
        <f>SUMIF(Q:Q,$B623,R:R)</f>
        <v>0</v>
      </c>
      <c r="M623" s="411">
        <f t="shared" si="170"/>
        <v>7536</v>
      </c>
      <c r="O623" s="397">
        <v>0</v>
      </c>
      <c r="Q623" s="397">
        <v>2101103</v>
      </c>
      <c r="R623" s="397">
        <v>28</v>
      </c>
      <c r="S623" s="397">
        <f>VLOOKUP(Q623,B$4:B$1306,1,0)</f>
        <v>2101103</v>
      </c>
      <c r="T623" s="397">
        <v>2082701</v>
      </c>
      <c r="U623" s="397">
        <v>0</v>
      </c>
      <c r="V623" s="397">
        <f t="shared" si="171"/>
        <v>2082701</v>
      </c>
      <c r="W623" s="407">
        <f t="shared" si="176"/>
        <v>0</v>
      </c>
      <c r="Y623" s="397">
        <f t="shared" si="172"/>
        <v>0</v>
      </c>
    </row>
    <row r="624" ht="31.2" customHeight="1" spans="1:25">
      <c r="A624" s="482" t="s">
        <v>1959</v>
      </c>
      <c r="B624" s="480">
        <v>2082602</v>
      </c>
      <c r="C624" s="407">
        <f t="shared" si="173"/>
        <v>4581</v>
      </c>
      <c r="D624" s="407">
        <f t="shared" si="174"/>
        <v>5148</v>
      </c>
      <c r="E624" s="483">
        <f t="shared" si="175"/>
        <v>0.1237721021611</v>
      </c>
      <c r="F624" s="473">
        <f t="shared" si="177"/>
        <v>7</v>
      </c>
      <c r="G624" s="471">
        <v>2080902</v>
      </c>
      <c r="H624" s="397" t="s">
        <v>1886</v>
      </c>
      <c r="I624" s="397">
        <v>23</v>
      </c>
      <c r="K624" s="490">
        <f>SUMIF(N:N,$B624,O:O)</f>
        <v>738</v>
      </c>
      <c r="L624" s="407">
        <f>SUMIF(Q:Q,$B624,R:R)</f>
        <v>0</v>
      </c>
      <c r="M624" s="411">
        <f t="shared" si="170"/>
        <v>4410</v>
      </c>
      <c r="O624" s="397">
        <v>0</v>
      </c>
      <c r="Q624" s="397">
        <v>2210201</v>
      </c>
      <c r="R624" s="397">
        <v>60</v>
      </c>
      <c r="S624" s="397">
        <f>VLOOKUP(Q624,B$4:B$1306,1,0)</f>
        <v>2210201</v>
      </c>
      <c r="T624" s="397">
        <v>2082702</v>
      </c>
      <c r="U624" s="397">
        <v>0</v>
      </c>
      <c r="V624" s="397">
        <f t="shared" si="171"/>
        <v>2082702</v>
      </c>
      <c r="W624" s="407">
        <f t="shared" si="176"/>
        <v>0</v>
      </c>
      <c r="Y624" s="397">
        <f t="shared" si="172"/>
        <v>0</v>
      </c>
    </row>
    <row r="625" ht="18.6" customHeight="1" spans="1:25">
      <c r="A625" s="482" t="s">
        <v>1962</v>
      </c>
      <c r="B625" s="480">
        <v>2082699</v>
      </c>
      <c r="C625" s="407">
        <f t="shared" si="173"/>
        <v>0</v>
      </c>
      <c r="D625" s="407">
        <f t="shared" si="174"/>
        <v>0</v>
      </c>
      <c r="E625" s="483" t="str">
        <f t="shared" si="175"/>
        <v/>
      </c>
      <c r="F625" s="473">
        <f t="shared" si="177"/>
        <v>7</v>
      </c>
      <c r="G625" s="471">
        <v>2080903</v>
      </c>
      <c r="H625" s="397" t="s">
        <v>1889</v>
      </c>
      <c r="I625" s="397">
        <v>1</v>
      </c>
      <c r="J625" s="488"/>
      <c r="K625" s="490">
        <f>SUMIF(N:N,$B625,O:O)</f>
        <v>0</v>
      </c>
      <c r="L625" s="407">
        <f>SUMIF(Q:Q,$B625,R:R)</f>
        <v>0</v>
      </c>
      <c r="M625" s="411">
        <f t="shared" si="170"/>
        <v>0</v>
      </c>
      <c r="O625" s="397">
        <v>0</v>
      </c>
      <c r="Q625" s="397">
        <v>2040501</v>
      </c>
      <c r="R625" s="397">
        <v>0</v>
      </c>
      <c r="S625" s="397">
        <f>VLOOKUP(Q625,B$4:B$1306,1,0)</f>
        <v>2040501</v>
      </c>
      <c r="T625" s="397">
        <v>2082703</v>
      </c>
      <c r="U625" s="397">
        <v>0</v>
      </c>
      <c r="V625" s="397">
        <f t="shared" si="171"/>
        <v>2082703</v>
      </c>
      <c r="W625" s="407">
        <f t="shared" si="176"/>
        <v>0</v>
      </c>
      <c r="Y625" s="397">
        <f t="shared" si="172"/>
        <v>0</v>
      </c>
    </row>
    <row r="626" ht="18.6" customHeight="1" spans="1:25">
      <c r="A626" s="482" t="s">
        <v>1965</v>
      </c>
      <c r="B626" s="480">
        <v>20827</v>
      </c>
      <c r="C626" s="407">
        <f t="shared" si="173"/>
        <v>-4</v>
      </c>
      <c r="D626" s="407">
        <f t="shared" si="174"/>
        <v>0</v>
      </c>
      <c r="E626" s="483">
        <f t="shared" si="175"/>
        <v>-1</v>
      </c>
      <c r="F626" s="473">
        <f t="shared" si="177"/>
        <v>5</v>
      </c>
      <c r="G626" s="471">
        <v>2080904</v>
      </c>
      <c r="H626" s="397" t="s">
        <v>1892</v>
      </c>
      <c r="I626" s="397">
        <v>7</v>
      </c>
      <c r="K626" s="486">
        <f>SUMIFS(K:K,$B:$B,"&gt;"&amp;$B626*100,$B:$B,"&lt;"&amp;$B626*100+100)</f>
        <v>0</v>
      </c>
      <c r="L626" s="411">
        <f>SUMIFS(L:L,$B:$B,"&gt;"&amp;$B626*100,$B:$B,"&lt;"&amp;$B626*100+100)</f>
        <v>0</v>
      </c>
      <c r="M626" s="411">
        <f t="shared" si="170"/>
        <v>0</v>
      </c>
      <c r="O626" s="397">
        <v>0</v>
      </c>
      <c r="Q626" s="397">
        <v>2080501</v>
      </c>
      <c r="R626" s="397">
        <v>79</v>
      </c>
      <c r="S626" s="397">
        <f>VLOOKUP(Q626,B$4:B$1306,1,0)</f>
        <v>2080501</v>
      </c>
      <c r="T626" s="397">
        <v>2082799</v>
      </c>
      <c r="U626" s="397">
        <v>0</v>
      </c>
      <c r="V626" s="397">
        <f t="shared" si="171"/>
        <v>2082799</v>
      </c>
      <c r="W626" s="407">
        <f t="shared" si="176"/>
        <v>0</v>
      </c>
      <c r="Y626" s="397">
        <f t="shared" si="172"/>
        <v>0</v>
      </c>
    </row>
    <row r="627" ht="18.6" customHeight="1" spans="1:25">
      <c r="A627" s="482" t="s">
        <v>1968</v>
      </c>
      <c r="B627" s="480">
        <v>2082701</v>
      </c>
      <c r="C627" s="407">
        <f t="shared" si="173"/>
        <v>0</v>
      </c>
      <c r="D627" s="407">
        <f t="shared" si="174"/>
        <v>0</v>
      </c>
      <c r="E627" s="483" t="str">
        <f t="shared" si="175"/>
        <v/>
      </c>
      <c r="F627" s="473">
        <f t="shared" si="177"/>
        <v>7</v>
      </c>
      <c r="G627" s="471">
        <v>2080905</v>
      </c>
      <c r="H627" s="397" t="s">
        <v>1895</v>
      </c>
      <c r="I627" s="397">
        <v>51</v>
      </c>
      <c r="K627" s="490">
        <f>SUMIF(N:N,$B627,O:O)</f>
        <v>0</v>
      </c>
      <c r="L627" s="407">
        <f>SUMIF(Q:Q,$B627,R:R)</f>
        <v>0</v>
      </c>
      <c r="M627" s="411">
        <f t="shared" si="170"/>
        <v>0</v>
      </c>
      <c r="O627" s="397">
        <v>0</v>
      </c>
      <c r="Q627" s="397">
        <v>2080505</v>
      </c>
      <c r="R627" s="397">
        <v>0</v>
      </c>
      <c r="S627" s="397">
        <f>VLOOKUP(Q627,B$4:B$1306,1,0)</f>
        <v>2080505</v>
      </c>
      <c r="T627" s="397">
        <v>20828</v>
      </c>
      <c r="U627" s="397">
        <v>2</v>
      </c>
      <c r="V627" s="397">
        <f t="shared" si="171"/>
        <v>20828</v>
      </c>
      <c r="W627" s="407">
        <f t="shared" si="176"/>
        <v>0</v>
      </c>
      <c r="Y627" s="397">
        <f t="shared" si="172"/>
        <v>0</v>
      </c>
    </row>
    <row r="628" ht="18.6" customHeight="1" spans="1:25">
      <c r="A628" s="482" t="s">
        <v>1971</v>
      </c>
      <c r="B628" s="480">
        <v>2082702</v>
      </c>
      <c r="C628" s="407">
        <f t="shared" si="173"/>
        <v>-2</v>
      </c>
      <c r="D628" s="407">
        <f t="shared" si="174"/>
        <v>0</v>
      </c>
      <c r="E628" s="483">
        <f t="shared" si="175"/>
        <v>-1</v>
      </c>
      <c r="F628" s="473">
        <f t="shared" si="177"/>
        <v>7</v>
      </c>
      <c r="G628" s="471">
        <v>2080999</v>
      </c>
      <c r="H628" s="397" t="s">
        <v>1898</v>
      </c>
      <c r="K628" s="490">
        <f>SUMIF(N:N,$B628,O:O)</f>
        <v>0</v>
      </c>
      <c r="L628" s="407">
        <f>SUMIF(Q:Q,$B628,R:R)</f>
        <v>0</v>
      </c>
      <c r="M628" s="411">
        <f t="shared" si="170"/>
        <v>0</v>
      </c>
      <c r="O628" s="397">
        <v>0</v>
      </c>
      <c r="Q628" s="397">
        <v>2080506</v>
      </c>
      <c r="R628" s="397">
        <v>0</v>
      </c>
      <c r="S628" s="397">
        <f>VLOOKUP(Q628,B$4:B$1306,1,0)</f>
        <v>2080506</v>
      </c>
      <c r="T628" s="397">
        <v>2082801</v>
      </c>
      <c r="U628" s="397">
        <v>0</v>
      </c>
      <c r="V628" s="397">
        <f t="shared" si="171"/>
        <v>2082801</v>
      </c>
      <c r="W628" s="407">
        <f t="shared" si="176"/>
        <v>0</v>
      </c>
      <c r="Y628" s="397">
        <f t="shared" si="172"/>
        <v>0</v>
      </c>
    </row>
    <row r="629" ht="18.6" customHeight="1" spans="1:25">
      <c r="A629" s="482" t="s">
        <v>1974</v>
      </c>
      <c r="B629" s="480">
        <v>2082703</v>
      </c>
      <c r="C629" s="407">
        <f t="shared" si="173"/>
        <v>-2</v>
      </c>
      <c r="D629" s="407">
        <f t="shared" si="174"/>
        <v>0</v>
      </c>
      <c r="E629" s="483">
        <f t="shared" si="175"/>
        <v>-1</v>
      </c>
      <c r="F629" s="473">
        <f t="shared" si="177"/>
        <v>7</v>
      </c>
      <c r="G629" s="471">
        <v>20810</v>
      </c>
      <c r="H629" s="397" t="s">
        <v>1901</v>
      </c>
      <c r="I629" s="397">
        <v>1265</v>
      </c>
      <c r="K629" s="490">
        <f>SUMIF(N:N,$B629,O:O)</f>
        <v>0</v>
      </c>
      <c r="L629" s="407">
        <f>SUMIF(Q:Q,$B629,R:R)</f>
        <v>0</v>
      </c>
      <c r="M629" s="411">
        <f t="shared" si="170"/>
        <v>0</v>
      </c>
      <c r="O629" s="397">
        <v>0</v>
      </c>
      <c r="Q629" s="397">
        <v>2101101</v>
      </c>
      <c r="R629" s="397">
        <v>1</v>
      </c>
      <c r="S629" s="397">
        <f>VLOOKUP(Q629,B$4:B$1306,1,0)</f>
        <v>2101101</v>
      </c>
      <c r="T629" s="397">
        <v>2082802</v>
      </c>
      <c r="U629" s="397">
        <v>0</v>
      </c>
      <c r="V629" s="397">
        <f t="shared" si="171"/>
        <v>2082802</v>
      </c>
      <c r="W629" s="407">
        <f t="shared" si="176"/>
        <v>0</v>
      </c>
      <c r="Y629" s="397">
        <f t="shared" si="172"/>
        <v>0</v>
      </c>
    </row>
    <row r="630" ht="18.6" customHeight="1" spans="1:25">
      <c r="A630" s="482" t="s">
        <v>1977</v>
      </c>
      <c r="B630" s="480">
        <v>2082799</v>
      </c>
      <c r="C630" s="407">
        <f t="shared" si="173"/>
        <v>0</v>
      </c>
      <c r="D630" s="407">
        <f t="shared" si="174"/>
        <v>0</v>
      </c>
      <c r="E630" s="483" t="str">
        <f t="shared" si="175"/>
        <v/>
      </c>
      <c r="F630" s="473">
        <f t="shared" si="177"/>
        <v>7</v>
      </c>
      <c r="G630" s="471">
        <v>2081001</v>
      </c>
      <c r="H630" s="397" t="s">
        <v>1904</v>
      </c>
      <c r="I630" s="397">
        <v>38</v>
      </c>
      <c r="J630" s="488"/>
      <c r="K630" s="490">
        <f>SUMIF(N:N,$B630,O:O)</f>
        <v>0</v>
      </c>
      <c r="L630" s="407">
        <f>SUMIF(Q:Q,$B630,R:R)</f>
        <v>0</v>
      </c>
      <c r="M630" s="411">
        <f t="shared" si="170"/>
        <v>0</v>
      </c>
      <c r="O630" s="397">
        <v>0</v>
      </c>
      <c r="Q630" s="397">
        <v>2101102</v>
      </c>
      <c r="R630" s="397">
        <v>0</v>
      </c>
      <c r="S630" s="397">
        <f>VLOOKUP(Q630,B$4:B$1306,1,0)</f>
        <v>2101102</v>
      </c>
      <c r="T630" s="397">
        <v>2082803</v>
      </c>
      <c r="U630" s="397">
        <v>0</v>
      </c>
      <c r="V630" s="397">
        <f t="shared" si="171"/>
        <v>2082803</v>
      </c>
      <c r="W630" s="407">
        <f t="shared" si="176"/>
        <v>0</v>
      </c>
      <c r="Y630" s="397">
        <f t="shared" si="172"/>
        <v>0</v>
      </c>
    </row>
    <row r="631" ht="18.6" customHeight="1" spans="1:25">
      <c r="A631" s="482" t="s">
        <v>1980</v>
      </c>
      <c r="B631" s="480">
        <v>20828</v>
      </c>
      <c r="C631" s="407">
        <f t="shared" si="173"/>
        <v>95</v>
      </c>
      <c r="D631" s="407">
        <f t="shared" si="174"/>
        <v>197</v>
      </c>
      <c r="E631" s="483">
        <f t="shared" si="175"/>
        <v>1.07368421052632</v>
      </c>
      <c r="F631" s="473">
        <f t="shared" si="177"/>
        <v>5</v>
      </c>
      <c r="G631" s="471">
        <v>2081002</v>
      </c>
      <c r="H631" s="397" t="s">
        <v>1906</v>
      </c>
      <c r="I631" s="397">
        <v>228</v>
      </c>
      <c r="K631" s="486">
        <f>SUMIFS(K:K,$B:$B,"&gt;"&amp;$B631*100,$B:$B,"&lt;"&amp;$B631*100+100)</f>
        <v>38</v>
      </c>
      <c r="L631" s="411">
        <f>SUMIFS(L:L,$B:$B,"&gt;"&amp;$B631*100,$B:$B,"&lt;"&amp;$B631*100+100)</f>
        <v>157</v>
      </c>
      <c r="M631" s="411">
        <f t="shared" si="170"/>
        <v>2</v>
      </c>
      <c r="O631" s="397">
        <v>0</v>
      </c>
      <c r="Q631" s="397">
        <v>2101103</v>
      </c>
      <c r="R631" s="397">
        <v>8</v>
      </c>
      <c r="S631" s="397">
        <f>VLOOKUP(Q631,B$4:B$1306,1,0)</f>
        <v>2101103</v>
      </c>
      <c r="T631" s="397">
        <v>2082804</v>
      </c>
      <c r="U631" s="397">
        <v>2</v>
      </c>
      <c r="V631" s="397">
        <f t="shared" si="171"/>
        <v>2082804</v>
      </c>
      <c r="W631" s="407">
        <f t="shared" si="176"/>
        <v>0</v>
      </c>
      <c r="Y631" s="397">
        <f t="shared" si="172"/>
        <v>0</v>
      </c>
    </row>
    <row r="632" ht="18.6" customHeight="1" spans="1:25">
      <c r="A632" s="482" t="s">
        <v>587</v>
      </c>
      <c r="B632" s="480">
        <v>2082801</v>
      </c>
      <c r="C632" s="407">
        <f t="shared" si="173"/>
        <v>70</v>
      </c>
      <c r="D632" s="407">
        <f t="shared" si="174"/>
        <v>100</v>
      </c>
      <c r="E632" s="483">
        <f t="shared" si="175"/>
        <v>0.428571428571429</v>
      </c>
      <c r="F632" s="473">
        <f t="shared" si="177"/>
        <v>7</v>
      </c>
      <c r="G632" s="471">
        <v>2081003</v>
      </c>
      <c r="H632" s="397" t="s">
        <v>1908</v>
      </c>
      <c r="K632" s="490">
        <f t="shared" ref="K632:K638" si="182">SUMIF(N:N,$B632,O:O)</f>
        <v>0</v>
      </c>
      <c r="L632" s="407">
        <f t="shared" ref="L632:L638" si="183">SUMIF(Q:Q,$B632,R:R)</f>
        <v>100</v>
      </c>
      <c r="M632" s="411">
        <f t="shared" si="170"/>
        <v>0</v>
      </c>
      <c r="O632" s="397">
        <v>0</v>
      </c>
      <c r="Q632" s="397">
        <v>2210201</v>
      </c>
      <c r="R632" s="397">
        <v>0</v>
      </c>
      <c r="S632" s="397">
        <f>VLOOKUP(Q632,B$4:B$1306,1,0)</f>
        <v>2210201</v>
      </c>
      <c r="T632" s="397">
        <v>2082805</v>
      </c>
      <c r="U632" s="397">
        <v>0</v>
      </c>
      <c r="V632" s="397">
        <f t="shared" si="171"/>
        <v>2082805</v>
      </c>
      <c r="W632" s="407">
        <f t="shared" si="176"/>
        <v>0</v>
      </c>
      <c r="Y632" s="397">
        <f t="shared" si="172"/>
        <v>0</v>
      </c>
    </row>
    <row r="633" ht="18.6" customHeight="1" spans="1:25">
      <c r="A633" s="482" t="s">
        <v>590</v>
      </c>
      <c r="B633" s="480">
        <v>2082802</v>
      </c>
      <c r="C633" s="407">
        <f t="shared" si="173"/>
        <v>0</v>
      </c>
      <c r="D633" s="407">
        <f t="shared" si="174"/>
        <v>0</v>
      </c>
      <c r="E633" s="483" t="str">
        <f t="shared" si="175"/>
        <v/>
      </c>
      <c r="F633" s="473">
        <f t="shared" si="177"/>
        <v>7</v>
      </c>
      <c r="G633" s="471">
        <v>2081004</v>
      </c>
      <c r="H633" s="397" t="s">
        <v>1910</v>
      </c>
      <c r="I633" s="397">
        <v>776</v>
      </c>
      <c r="K633" s="490">
        <f t="shared" si="182"/>
        <v>0</v>
      </c>
      <c r="L633" s="407">
        <f t="shared" si="183"/>
        <v>0</v>
      </c>
      <c r="M633" s="411">
        <f t="shared" si="170"/>
        <v>0</v>
      </c>
      <c r="O633" s="397">
        <v>0</v>
      </c>
      <c r="Q633" s="397">
        <v>2013101</v>
      </c>
      <c r="R633" s="397">
        <v>547</v>
      </c>
      <c r="S633" s="397">
        <f>VLOOKUP(Q633,B$4:B$1306,1,0)</f>
        <v>2013101</v>
      </c>
      <c r="T633" s="397">
        <v>2082850</v>
      </c>
      <c r="U633" s="397">
        <v>0</v>
      </c>
      <c r="V633" s="397">
        <f t="shared" si="171"/>
        <v>2082850</v>
      </c>
      <c r="W633" s="407">
        <f t="shared" si="176"/>
        <v>0</v>
      </c>
      <c r="Y633" s="397">
        <f t="shared" si="172"/>
        <v>0</v>
      </c>
    </row>
    <row r="634" ht="18.6" customHeight="1" spans="1:25">
      <c r="A634" s="482" t="s">
        <v>593</v>
      </c>
      <c r="B634" s="480">
        <v>2082803</v>
      </c>
      <c r="C634" s="407">
        <f t="shared" si="173"/>
        <v>0</v>
      </c>
      <c r="D634" s="407">
        <f t="shared" si="174"/>
        <v>0</v>
      </c>
      <c r="E634" s="483" t="str">
        <f t="shared" si="175"/>
        <v/>
      </c>
      <c r="F634" s="473">
        <f t="shared" si="177"/>
        <v>7</v>
      </c>
      <c r="G634" s="471">
        <v>2081005</v>
      </c>
      <c r="H634" s="397" t="s">
        <v>1913</v>
      </c>
      <c r="I634" s="397">
        <v>223</v>
      </c>
      <c r="K634" s="490">
        <f t="shared" si="182"/>
        <v>0</v>
      </c>
      <c r="L634" s="407">
        <f t="shared" si="183"/>
        <v>0</v>
      </c>
      <c r="M634" s="411">
        <f t="shared" si="170"/>
        <v>0</v>
      </c>
      <c r="O634" s="397">
        <v>0</v>
      </c>
      <c r="Q634" s="397">
        <v>2080501</v>
      </c>
      <c r="R634" s="397">
        <v>36</v>
      </c>
      <c r="S634" s="397">
        <f>VLOOKUP(Q634,B$4:B$1306,1,0)</f>
        <v>2080501</v>
      </c>
      <c r="T634" s="397">
        <v>2082899</v>
      </c>
      <c r="U634" s="397">
        <v>0</v>
      </c>
      <c r="V634" s="397">
        <f t="shared" si="171"/>
        <v>2082899</v>
      </c>
      <c r="W634" s="407">
        <f t="shared" si="176"/>
        <v>0</v>
      </c>
      <c r="Y634" s="397">
        <f t="shared" si="172"/>
        <v>0</v>
      </c>
    </row>
    <row r="635" ht="18.6" customHeight="1" spans="1:25">
      <c r="A635" s="482" t="s">
        <v>1989</v>
      </c>
      <c r="B635" s="480">
        <v>2082804</v>
      </c>
      <c r="C635" s="407">
        <f t="shared" si="173"/>
        <v>1</v>
      </c>
      <c r="D635" s="407">
        <f t="shared" si="174"/>
        <v>2</v>
      </c>
      <c r="E635" s="483">
        <f t="shared" si="175"/>
        <v>1</v>
      </c>
      <c r="F635" s="473">
        <f t="shared" si="177"/>
        <v>7</v>
      </c>
      <c r="G635" s="471">
        <v>2081099</v>
      </c>
      <c r="H635" s="397" t="s">
        <v>1916</v>
      </c>
      <c r="K635" s="490">
        <f t="shared" si="182"/>
        <v>0</v>
      </c>
      <c r="L635" s="407">
        <f t="shared" si="183"/>
        <v>0</v>
      </c>
      <c r="M635" s="411">
        <f t="shared" si="170"/>
        <v>2</v>
      </c>
      <c r="O635" s="397">
        <v>0</v>
      </c>
      <c r="Q635" s="397">
        <v>2080505</v>
      </c>
      <c r="R635" s="397">
        <v>42</v>
      </c>
      <c r="S635" s="397">
        <f>VLOOKUP(Q635,B$4:B$1306,1,0)</f>
        <v>2080505</v>
      </c>
      <c r="T635" s="397">
        <v>20830</v>
      </c>
      <c r="U635" s="397">
        <v>0</v>
      </c>
      <c r="V635" s="397">
        <f t="shared" si="171"/>
        <v>20830</v>
      </c>
      <c r="W635" s="407">
        <f t="shared" si="176"/>
        <v>0</v>
      </c>
      <c r="Y635" s="397">
        <f t="shared" si="172"/>
        <v>0</v>
      </c>
    </row>
    <row r="636" ht="18.6" customHeight="1" spans="1:25">
      <c r="A636" s="482" t="s">
        <v>1992</v>
      </c>
      <c r="B636" s="480">
        <v>2082805</v>
      </c>
      <c r="C636" s="407">
        <f t="shared" si="173"/>
        <v>0</v>
      </c>
      <c r="D636" s="407">
        <f t="shared" si="174"/>
        <v>0</v>
      </c>
      <c r="E636" s="483" t="str">
        <f t="shared" si="175"/>
        <v/>
      </c>
      <c r="F636" s="473">
        <f t="shared" si="177"/>
        <v>7</v>
      </c>
      <c r="G636" s="471">
        <v>20811</v>
      </c>
      <c r="H636" s="397" t="s">
        <v>1919</v>
      </c>
      <c r="I636" s="397">
        <v>484</v>
      </c>
      <c r="K636" s="490">
        <f t="shared" si="182"/>
        <v>0</v>
      </c>
      <c r="L636" s="407">
        <f t="shared" si="183"/>
        <v>0</v>
      </c>
      <c r="M636" s="411">
        <f t="shared" si="170"/>
        <v>0</v>
      </c>
      <c r="O636" s="397">
        <v>0</v>
      </c>
      <c r="Q636" s="397">
        <v>2080506</v>
      </c>
      <c r="R636" s="397">
        <v>21</v>
      </c>
      <c r="S636" s="397">
        <f>VLOOKUP(Q636,B$4:B$1306,1,0)</f>
        <v>2080506</v>
      </c>
      <c r="T636" s="397">
        <v>2083001</v>
      </c>
      <c r="U636" s="397">
        <v>0</v>
      </c>
      <c r="V636" s="397">
        <f t="shared" si="171"/>
        <v>2083001</v>
      </c>
      <c r="W636" s="407">
        <f t="shared" si="176"/>
        <v>0</v>
      </c>
      <c r="Y636" s="397">
        <f t="shared" si="172"/>
        <v>0</v>
      </c>
    </row>
    <row r="637" ht="18.6" customHeight="1" spans="1:25">
      <c r="A637" s="482" t="s">
        <v>614</v>
      </c>
      <c r="B637" s="480">
        <v>2082850</v>
      </c>
      <c r="C637" s="407">
        <f t="shared" si="173"/>
        <v>24</v>
      </c>
      <c r="D637" s="407">
        <f t="shared" si="174"/>
        <v>57</v>
      </c>
      <c r="E637" s="483">
        <f t="shared" si="175"/>
        <v>1.375</v>
      </c>
      <c r="F637" s="473">
        <f t="shared" si="177"/>
        <v>7</v>
      </c>
      <c r="G637" s="471">
        <v>2081101</v>
      </c>
      <c r="H637" s="397" t="s">
        <v>595</v>
      </c>
      <c r="I637" s="397">
        <v>80</v>
      </c>
      <c r="K637" s="490">
        <f t="shared" si="182"/>
        <v>0</v>
      </c>
      <c r="L637" s="407">
        <f t="shared" si="183"/>
        <v>57</v>
      </c>
      <c r="M637" s="411">
        <f t="shared" si="170"/>
        <v>0</v>
      </c>
      <c r="O637" s="397">
        <v>0</v>
      </c>
      <c r="Q637" s="397">
        <v>2101101</v>
      </c>
      <c r="R637" s="397">
        <v>28</v>
      </c>
      <c r="S637" s="397">
        <f>VLOOKUP(Q637,B$4:B$1306,1,0)</f>
        <v>2101101</v>
      </c>
      <c r="T637" s="397">
        <v>2083099</v>
      </c>
      <c r="U637" s="397">
        <v>0</v>
      </c>
      <c r="V637" s="397">
        <f t="shared" si="171"/>
        <v>2083099</v>
      </c>
      <c r="W637" s="407">
        <f t="shared" si="176"/>
        <v>0</v>
      </c>
      <c r="Y637" s="397">
        <f t="shared" si="172"/>
        <v>0</v>
      </c>
    </row>
    <row r="638" ht="18.6" customHeight="1" spans="1:25">
      <c r="A638" s="482" t="s">
        <v>1995</v>
      </c>
      <c r="B638" s="480">
        <v>2082899</v>
      </c>
      <c r="C638" s="407">
        <f t="shared" si="173"/>
        <v>0</v>
      </c>
      <c r="D638" s="407">
        <f t="shared" si="174"/>
        <v>38</v>
      </c>
      <c r="E638" s="483" t="str">
        <f t="shared" si="175"/>
        <v/>
      </c>
      <c r="F638" s="473">
        <f t="shared" si="177"/>
        <v>7</v>
      </c>
      <c r="G638" s="471">
        <v>2081102</v>
      </c>
      <c r="H638" s="397" t="s">
        <v>598</v>
      </c>
      <c r="J638" s="488"/>
      <c r="K638" s="490">
        <f t="shared" si="182"/>
        <v>38</v>
      </c>
      <c r="L638" s="407">
        <f t="shared" si="183"/>
        <v>0</v>
      </c>
      <c r="M638" s="411">
        <f t="shared" si="170"/>
        <v>0</v>
      </c>
      <c r="O638" s="397">
        <v>0</v>
      </c>
      <c r="Q638" s="397">
        <v>2101102</v>
      </c>
      <c r="R638" s="397">
        <v>0</v>
      </c>
      <c r="S638" s="397">
        <f>VLOOKUP(Q638,B$4:B$1306,1,0)</f>
        <v>2101102</v>
      </c>
      <c r="T638" s="397">
        <v>20899</v>
      </c>
      <c r="U638" s="397">
        <v>6629</v>
      </c>
      <c r="V638" s="397">
        <f t="shared" si="171"/>
        <v>20899</v>
      </c>
      <c r="W638" s="407">
        <f t="shared" si="176"/>
        <v>6629</v>
      </c>
      <c r="Y638" s="397">
        <f t="shared" si="172"/>
        <v>0</v>
      </c>
    </row>
    <row r="639" ht="18.6" customHeight="1" spans="1:25">
      <c r="A639" s="482" t="s">
        <v>4339</v>
      </c>
      <c r="B639" s="480">
        <v>20830</v>
      </c>
      <c r="C639" s="407">
        <f t="shared" si="173"/>
        <v>0</v>
      </c>
      <c r="D639" s="407">
        <f t="shared" si="174"/>
        <v>10</v>
      </c>
      <c r="E639" s="483" t="str">
        <f t="shared" si="175"/>
        <v/>
      </c>
      <c r="F639" s="473">
        <f t="shared" si="177"/>
        <v>5</v>
      </c>
      <c r="G639" s="471">
        <v>2081103</v>
      </c>
      <c r="H639" s="397" t="s">
        <v>601</v>
      </c>
      <c r="K639" s="486">
        <f>SUMIFS(K:K,$B:$B,"&gt;"&amp;$B639*100,$B:$B,"&lt;"&amp;$B639*100+100)</f>
        <v>10</v>
      </c>
      <c r="L639" s="411">
        <f>SUMIFS(L:L,$B:$B,"&gt;"&amp;$B639*100,$B:$B,"&lt;"&amp;$B639*100+100)</f>
        <v>0</v>
      </c>
      <c r="M639" s="411">
        <f t="shared" si="170"/>
        <v>0</v>
      </c>
      <c r="O639" s="397">
        <v>0</v>
      </c>
      <c r="Q639" s="397">
        <v>2101103</v>
      </c>
      <c r="R639" s="397">
        <v>16</v>
      </c>
      <c r="S639" s="397">
        <f>VLOOKUP(Q639,B$4:B$1306,1,0)</f>
        <v>2101103</v>
      </c>
      <c r="T639" s="397">
        <v>210</v>
      </c>
      <c r="U639" s="397">
        <v>23006</v>
      </c>
      <c r="V639" s="397">
        <f t="shared" si="171"/>
        <v>210</v>
      </c>
      <c r="W639" s="407">
        <f t="shared" si="176"/>
        <v>0</v>
      </c>
      <c r="Y639" s="397">
        <f t="shared" si="172"/>
        <v>0</v>
      </c>
    </row>
    <row r="640" ht="18.6" customHeight="1" spans="1:25">
      <c r="A640" s="482" t="s">
        <v>4340</v>
      </c>
      <c r="B640" s="480">
        <v>2083001</v>
      </c>
      <c r="C640" s="407">
        <f t="shared" si="173"/>
        <v>0</v>
      </c>
      <c r="D640" s="407">
        <f t="shared" si="174"/>
        <v>0</v>
      </c>
      <c r="E640" s="483" t="str">
        <f t="shared" si="175"/>
        <v/>
      </c>
      <c r="F640" s="473">
        <f t="shared" si="177"/>
        <v>7</v>
      </c>
      <c r="G640" s="471">
        <v>2081104</v>
      </c>
      <c r="H640" s="397" t="s">
        <v>1928</v>
      </c>
      <c r="I640" s="397">
        <v>10</v>
      </c>
      <c r="K640" s="490">
        <f>SUMIF(N:N,$B640,O:O)</f>
        <v>0</v>
      </c>
      <c r="L640" s="407">
        <f>SUMIF(Q:Q,$B640,R:R)</f>
        <v>0</v>
      </c>
      <c r="M640" s="411">
        <f t="shared" si="170"/>
        <v>0</v>
      </c>
      <c r="O640" s="397">
        <v>0</v>
      </c>
      <c r="Q640" s="397">
        <v>2210201</v>
      </c>
      <c r="R640" s="397">
        <v>35</v>
      </c>
      <c r="S640" s="397">
        <f>VLOOKUP(Q640,B$4:B$1306,1,0)</f>
        <v>2210201</v>
      </c>
      <c r="T640" s="397">
        <v>21001</v>
      </c>
      <c r="U640" s="397">
        <v>0</v>
      </c>
      <c r="V640" s="397">
        <f t="shared" si="171"/>
        <v>21001</v>
      </c>
      <c r="W640" s="407">
        <f t="shared" si="176"/>
        <v>0</v>
      </c>
      <c r="Y640" s="397">
        <f t="shared" si="172"/>
        <v>0</v>
      </c>
    </row>
    <row r="641" ht="18.6" customHeight="1" spans="1:25">
      <c r="A641" s="482" t="s">
        <v>4341</v>
      </c>
      <c r="B641" s="480">
        <v>2083099</v>
      </c>
      <c r="C641" s="407">
        <f t="shared" si="173"/>
        <v>0</v>
      </c>
      <c r="D641" s="407">
        <f t="shared" si="174"/>
        <v>10</v>
      </c>
      <c r="E641" s="483" t="str">
        <f t="shared" si="175"/>
        <v/>
      </c>
      <c r="F641" s="473">
        <f t="shared" si="177"/>
        <v>7</v>
      </c>
      <c r="G641" s="471">
        <v>2081105</v>
      </c>
      <c r="H641" s="397" t="s">
        <v>1931</v>
      </c>
      <c r="I641" s="397">
        <v>40</v>
      </c>
      <c r="J641" s="488"/>
      <c r="K641" s="490">
        <f>SUMIF(N:N,$B641,O:O)</f>
        <v>10</v>
      </c>
      <c r="L641" s="407">
        <f>SUMIF(Q:Q,$B641,R:R)</f>
        <v>0</v>
      </c>
      <c r="M641" s="411">
        <f t="shared" si="170"/>
        <v>0</v>
      </c>
      <c r="O641" s="397">
        <v>0</v>
      </c>
      <c r="Q641" s="397">
        <v>2011101</v>
      </c>
      <c r="R641" s="397">
        <v>1341</v>
      </c>
      <c r="S641" s="397">
        <f>VLOOKUP(Q641,B$4:B$1306,1,0)</f>
        <v>2011101</v>
      </c>
      <c r="T641" s="397">
        <v>2100101</v>
      </c>
      <c r="U641" s="397">
        <v>0</v>
      </c>
      <c r="V641" s="397">
        <f t="shared" si="171"/>
        <v>2100101</v>
      </c>
      <c r="W641" s="407">
        <f t="shared" si="176"/>
        <v>0</v>
      </c>
      <c r="Y641" s="397">
        <f t="shared" si="172"/>
        <v>0</v>
      </c>
    </row>
    <row r="642" ht="18.6" customHeight="1" spans="1:25">
      <c r="A642" s="482" t="s">
        <v>1997</v>
      </c>
      <c r="B642" s="480">
        <v>20899</v>
      </c>
      <c r="C642" s="407">
        <f t="shared" si="173"/>
        <v>6518</v>
      </c>
      <c r="D642" s="407">
        <f t="shared" si="174"/>
        <v>6769</v>
      </c>
      <c r="E642" s="483">
        <f t="shared" si="175"/>
        <v>0.038508745013808</v>
      </c>
      <c r="F642" s="473">
        <f t="shared" si="177"/>
        <v>5</v>
      </c>
      <c r="G642" s="471">
        <v>2081106</v>
      </c>
      <c r="H642" s="397" t="s">
        <v>1934</v>
      </c>
      <c r="K642" s="486">
        <f>SUMIFS(K:K,$B:$B,"&gt;"&amp;$B642*100,$B:$B,"&lt;"&amp;$B642*100+100)</f>
        <v>140</v>
      </c>
      <c r="L642" s="411">
        <f>SUMIFS(L:L,$B:$B,"&gt;"&amp;$B642*100,$B:$B,"&lt;"&amp;$B642*100+100)</f>
        <v>0</v>
      </c>
      <c r="M642" s="411">
        <f t="shared" si="170"/>
        <v>6629</v>
      </c>
      <c r="O642" s="397">
        <v>0</v>
      </c>
      <c r="Q642" s="397">
        <v>2080501</v>
      </c>
      <c r="R642" s="397">
        <v>49</v>
      </c>
      <c r="S642" s="397">
        <f>VLOOKUP(Q642,B$4:B$1306,1,0)</f>
        <v>2080501</v>
      </c>
      <c r="T642" s="397">
        <v>2100102</v>
      </c>
      <c r="U642" s="397">
        <v>0</v>
      </c>
      <c r="V642" s="397">
        <f t="shared" si="171"/>
        <v>2100102</v>
      </c>
      <c r="W642" s="407">
        <f t="shared" si="176"/>
        <v>0</v>
      </c>
      <c r="Y642" s="397">
        <f t="shared" si="172"/>
        <v>0</v>
      </c>
    </row>
    <row r="643" ht="18.6" customHeight="1" spans="1:25">
      <c r="A643" s="482" t="s">
        <v>4342</v>
      </c>
      <c r="B643" s="480">
        <v>2089901</v>
      </c>
      <c r="C643" s="407">
        <f t="shared" si="173"/>
        <v>6518</v>
      </c>
      <c r="D643" s="407">
        <f t="shared" si="174"/>
        <v>140</v>
      </c>
      <c r="E643" s="483">
        <f t="shared" si="175"/>
        <v>-0.978521018717398</v>
      </c>
      <c r="F643" s="473">
        <f t="shared" si="177"/>
        <v>7</v>
      </c>
      <c r="G643" s="471">
        <v>2081107</v>
      </c>
      <c r="H643" s="397" t="s">
        <v>1937</v>
      </c>
      <c r="I643" s="397">
        <v>224</v>
      </c>
      <c r="J643" s="488"/>
      <c r="K643" s="490">
        <f>SUMIF(N:N,$B643,O:O)</f>
        <v>140</v>
      </c>
      <c r="L643" s="407">
        <f>SUMIF(Q:Q,$B643,R:R)</f>
        <v>0</v>
      </c>
      <c r="M643" s="411">
        <f t="shared" si="170"/>
        <v>0</v>
      </c>
      <c r="O643" s="397">
        <v>0</v>
      </c>
      <c r="Q643" s="397">
        <v>2080505</v>
      </c>
      <c r="R643" s="397">
        <v>103</v>
      </c>
      <c r="S643" s="397">
        <f>VLOOKUP(Q643,B$4:B$1306,1,0)</f>
        <v>2080505</v>
      </c>
      <c r="T643" s="397">
        <v>2100103</v>
      </c>
      <c r="U643" s="397">
        <v>0</v>
      </c>
      <c r="V643" s="397">
        <f t="shared" si="171"/>
        <v>2100103</v>
      </c>
      <c r="W643" s="407">
        <f t="shared" si="176"/>
        <v>0</v>
      </c>
      <c r="Y643" s="397">
        <f t="shared" si="172"/>
        <v>0</v>
      </c>
    </row>
    <row r="644" ht="18.6" customHeight="1" spans="1:25">
      <c r="A644" s="479" t="s">
        <v>2003</v>
      </c>
      <c r="B644" s="480">
        <v>210</v>
      </c>
      <c r="C644" s="411">
        <f t="shared" si="173"/>
        <v>44403</v>
      </c>
      <c r="D644" s="411">
        <f t="shared" si="174"/>
        <v>42154</v>
      </c>
      <c r="E644" s="481">
        <f t="shared" si="175"/>
        <v>-0.05064973087404</v>
      </c>
      <c r="F644" s="473">
        <f t="shared" si="177"/>
        <v>3</v>
      </c>
      <c r="G644" s="471">
        <v>2081199</v>
      </c>
      <c r="H644" s="397" t="s">
        <v>1940</v>
      </c>
      <c r="I644" s="397">
        <v>130</v>
      </c>
      <c r="J644" s="488"/>
      <c r="K644" s="486">
        <f>SUMIFS(K:K,$B:$B,"&gt;"&amp;$B644*100,$B:$B,"&lt;"&amp;$B644*100+100)</f>
        <v>1703</v>
      </c>
      <c r="L644" s="411">
        <f>SUMIFS(L:L,$B:$B,"&gt;"&amp;$B644*100,$B:$B,"&lt;"&amp;$B644*100+100)</f>
        <v>17445</v>
      </c>
      <c r="M644" s="411">
        <f t="shared" ref="M644:M707" si="184">_xlfn.IFNA(VLOOKUP(B644,T:U,2,0),)</f>
        <v>23006</v>
      </c>
      <c r="O644" s="397">
        <v>0</v>
      </c>
      <c r="Q644" s="397">
        <v>2080506</v>
      </c>
      <c r="R644" s="397">
        <v>51</v>
      </c>
      <c r="S644" s="397">
        <f>VLOOKUP(Q644,B$4:B$1306,1,0)</f>
        <v>2080506</v>
      </c>
      <c r="T644" s="397">
        <v>2100199</v>
      </c>
      <c r="U644" s="397">
        <v>0</v>
      </c>
      <c r="V644" s="397">
        <f t="shared" ref="V644:V707" si="185">VLOOKUP(T644,B$4:B$1306,1,0)</f>
        <v>2100199</v>
      </c>
      <c r="W644" s="407">
        <f t="shared" si="176"/>
        <v>0</v>
      </c>
      <c r="Y644" s="397">
        <f t="shared" ref="Y644:Y707" si="186">IF(O644&lt;1,ROUNDUP(O644,0),IF(O644&gt;10,ROUNDDOWN(O644,0),ROUND(O644,0)))</f>
        <v>0</v>
      </c>
    </row>
    <row r="645" ht="18.6" customHeight="1" spans="1:25">
      <c r="A645" s="482" t="s">
        <v>2006</v>
      </c>
      <c r="B645" s="480">
        <v>21001</v>
      </c>
      <c r="C645" s="407">
        <f t="shared" ref="C645:C708" si="187">_xlfn.IFNA(VLOOKUP(B645,G:I,3,0),)</f>
        <v>410</v>
      </c>
      <c r="D645" s="407">
        <f t="shared" ref="D645:D708" si="188">K645+L645+M645</f>
        <v>415</v>
      </c>
      <c r="E645" s="483">
        <f t="shared" ref="E645:E708" si="189">IF(ISERROR(D645/C645-1),"",D645/C645-1)</f>
        <v>0.0121951219512195</v>
      </c>
      <c r="F645" s="473">
        <f t="shared" si="177"/>
        <v>5</v>
      </c>
      <c r="G645" s="471">
        <v>20816</v>
      </c>
      <c r="H645" s="397" t="s">
        <v>1943</v>
      </c>
      <c r="K645" s="486">
        <f>SUMIFS(K:K,$B:$B,"&gt;"&amp;$B645*100,$B:$B,"&lt;"&amp;$B645*100+100)</f>
        <v>0</v>
      </c>
      <c r="L645" s="411">
        <f>SUMIFS(L:L,$B:$B,"&gt;"&amp;$B645*100,$B:$B,"&lt;"&amp;$B645*100+100)</f>
        <v>415</v>
      </c>
      <c r="M645" s="411">
        <f t="shared" si="184"/>
        <v>0</v>
      </c>
      <c r="O645" s="397">
        <v>0</v>
      </c>
      <c r="Q645" s="397">
        <v>2101101</v>
      </c>
      <c r="R645" s="397">
        <v>67</v>
      </c>
      <c r="S645" s="397">
        <f>VLOOKUP(Q645,B$4:B$1306,1,0)</f>
        <v>2101101</v>
      </c>
      <c r="T645" s="397">
        <v>21002</v>
      </c>
      <c r="U645" s="397">
        <v>480</v>
      </c>
      <c r="V645" s="397">
        <f t="shared" si="185"/>
        <v>21002</v>
      </c>
      <c r="W645" s="407">
        <f t="shared" ref="W645:W708" si="190">U645-IF(T645&lt;111111,SUMIFS(U$4:U$1924,T$4:T$1924,"&gt;"&amp;T645*100,T$4:T$1924,"&lt;"&amp;T645*100+100),U645)</f>
        <v>0</v>
      </c>
      <c r="Y645" s="397">
        <f t="shared" si="186"/>
        <v>0</v>
      </c>
    </row>
    <row r="646" ht="18.6" customHeight="1" spans="1:25">
      <c r="A646" s="482" t="s">
        <v>587</v>
      </c>
      <c r="B646" s="480">
        <v>2100101</v>
      </c>
      <c r="C646" s="407">
        <f t="shared" si="187"/>
        <v>410</v>
      </c>
      <c r="D646" s="407">
        <f t="shared" si="188"/>
        <v>415</v>
      </c>
      <c r="E646" s="483">
        <f t="shared" si="189"/>
        <v>0.0121951219512195</v>
      </c>
      <c r="F646" s="473">
        <f t="shared" ref="F646:F709" si="191">LEN(B646)</f>
        <v>7</v>
      </c>
      <c r="G646" s="471">
        <v>2081601</v>
      </c>
      <c r="H646" s="397" t="s">
        <v>595</v>
      </c>
      <c r="K646" s="490">
        <f>SUMIF(N:N,$B646,O:O)</f>
        <v>0</v>
      </c>
      <c r="L646" s="407">
        <f>SUMIF(Q:Q,$B646,R:R)</f>
        <v>415</v>
      </c>
      <c r="M646" s="411">
        <f t="shared" si="184"/>
        <v>0</v>
      </c>
      <c r="O646" s="397">
        <v>0</v>
      </c>
      <c r="Q646" s="397">
        <v>2101102</v>
      </c>
      <c r="R646" s="397">
        <v>0</v>
      </c>
      <c r="S646" s="397">
        <f>VLOOKUP(Q646,B$4:B$1306,1,0)</f>
        <v>2101102</v>
      </c>
      <c r="T646" s="397">
        <v>2100201</v>
      </c>
      <c r="U646" s="397">
        <v>0</v>
      </c>
      <c r="V646" s="397">
        <f t="shared" si="185"/>
        <v>2100201</v>
      </c>
      <c r="W646" s="407">
        <f t="shared" si="190"/>
        <v>0</v>
      </c>
      <c r="Y646" s="397">
        <f t="shared" si="186"/>
        <v>0</v>
      </c>
    </row>
    <row r="647" ht="18.6" customHeight="1" spans="1:25">
      <c r="A647" s="482" t="s">
        <v>590</v>
      </c>
      <c r="B647" s="480">
        <v>2100102</v>
      </c>
      <c r="C647" s="407">
        <f t="shared" si="187"/>
        <v>0</v>
      </c>
      <c r="D647" s="407">
        <f t="shared" si="188"/>
        <v>0</v>
      </c>
      <c r="E647" s="483" t="str">
        <f t="shared" si="189"/>
        <v/>
      </c>
      <c r="F647" s="473">
        <f t="shared" si="191"/>
        <v>7</v>
      </c>
      <c r="G647" s="471">
        <v>2081602</v>
      </c>
      <c r="H647" s="397" t="s">
        <v>598</v>
      </c>
      <c r="K647" s="490">
        <f>SUMIF(N:N,$B647,O:O)</f>
        <v>0</v>
      </c>
      <c r="L647" s="407">
        <f>SUMIF(Q:Q,$B647,R:R)</f>
        <v>0</v>
      </c>
      <c r="M647" s="411">
        <f t="shared" si="184"/>
        <v>0</v>
      </c>
      <c r="O647" s="397">
        <v>0</v>
      </c>
      <c r="Q647" s="397">
        <v>2101103</v>
      </c>
      <c r="R647" s="397">
        <v>35</v>
      </c>
      <c r="S647" s="397">
        <f>VLOOKUP(Q647,B$4:B$1306,1,0)</f>
        <v>2101103</v>
      </c>
      <c r="T647" s="397">
        <v>2100202</v>
      </c>
      <c r="U647" s="397">
        <v>0</v>
      </c>
      <c r="V647" s="397">
        <f t="shared" si="185"/>
        <v>2100202</v>
      </c>
      <c r="W647" s="407">
        <f t="shared" si="190"/>
        <v>0</v>
      </c>
      <c r="Y647" s="397">
        <f t="shared" si="186"/>
        <v>0</v>
      </c>
    </row>
    <row r="648" ht="18.6" customHeight="1" spans="1:25">
      <c r="A648" s="482" t="s">
        <v>593</v>
      </c>
      <c r="B648" s="480">
        <v>2100103</v>
      </c>
      <c r="C648" s="407">
        <f t="shared" si="187"/>
        <v>0</v>
      </c>
      <c r="D648" s="407">
        <f t="shared" si="188"/>
        <v>0</v>
      </c>
      <c r="E648" s="483" t="str">
        <f t="shared" si="189"/>
        <v/>
      </c>
      <c r="F648" s="473">
        <f t="shared" si="191"/>
        <v>7</v>
      </c>
      <c r="G648" s="471">
        <v>2081603</v>
      </c>
      <c r="H648" s="397" t="s">
        <v>601</v>
      </c>
      <c r="K648" s="490">
        <f>SUMIF(N:N,$B648,O:O)</f>
        <v>0</v>
      </c>
      <c r="L648" s="407">
        <f>SUMIF(Q:Q,$B648,R:R)</f>
        <v>0</v>
      </c>
      <c r="M648" s="411">
        <f t="shared" si="184"/>
        <v>0</v>
      </c>
      <c r="O648" s="397">
        <v>0</v>
      </c>
      <c r="Q648" s="397">
        <v>2210201</v>
      </c>
      <c r="R648" s="397">
        <v>85</v>
      </c>
      <c r="S648" s="397">
        <f>VLOOKUP(Q648,B$4:B$1306,1,0)</f>
        <v>2210201</v>
      </c>
      <c r="T648" s="397">
        <v>2100203</v>
      </c>
      <c r="U648" s="397">
        <v>0</v>
      </c>
      <c r="V648" s="397">
        <f t="shared" si="185"/>
        <v>2100203</v>
      </c>
      <c r="W648" s="407">
        <f t="shared" si="190"/>
        <v>0</v>
      </c>
      <c r="Y648" s="397">
        <f t="shared" si="186"/>
        <v>0</v>
      </c>
    </row>
    <row r="649" ht="18.6" customHeight="1" spans="1:25">
      <c r="A649" s="482" t="s">
        <v>2015</v>
      </c>
      <c r="B649" s="480">
        <v>2100199</v>
      </c>
      <c r="C649" s="407">
        <f t="shared" si="187"/>
        <v>0</v>
      </c>
      <c r="D649" s="407">
        <f t="shared" si="188"/>
        <v>0</v>
      </c>
      <c r="E649" s="483" t="str">
        <f t="shared" si="189"/>
        <v/>
      </c>
      <c r="F649" s="473">
        <f t="shared" si="191"/>
        <v>7</v>
      </c>
      <c r="G649" s="471">
        <v>2081699</v>
      </c>
      <c r="H649" s="397" t="s">
        <v>1952</v>
      </c>
      <c r="J649" s="488"/>
      <c r="K649" s="490">
        <f>SUMIF(N:N,$B649,O:O)</f>
        <v>0</v>
      </c>
      <c r="L649" s="407">
        <f>SUMIF(Q:Q,$B649,R:R)</f>
        <v>0</v>
      </c>
      <c r="M649" s="411">
        <f t="shared" si="184"/>
        <v>0</v>
      </c>
      <c r="O649" s="397">
        <v>0</v>
      </c>
      <c r="Q649" s="397">
        <v>2040201</v>
      </c>
      <c r="R649" s="397">
        <v>7027</v>
      </c>
      <c r="S649" s="397">
        <f>VLOOKUP(Q649,B$4:B$1306,1,0)</f>
        <v>2040201</v>
      </c>
      <c r="T649" s="397">
        <v>2100204</v>
      </c>
      <c r="U649" s="397">
        <v>0</v>
      </c>
      <c r="V649" s="397">
        <f t="shared" si="185"/>
        <v>2100204</v>
      </c>
      <c r="W649" s="407">
        <f t="shared" si="190"/>
        <v>0</v>
      </c>
      <c r="Y649" s="397">
        <f t="shared" si="186"/>
        <v>0</v>
      </c>
    </row>
    <row r="650" ht="18.6" customHeight="1" spans="1:25">
      <c r="A650" s="482" t="s">
        <v>2018</v>
      </c>
      <c r="B650" s="480">
        <v>21002</v>
      </c>
      <c r="C650" s="407">
        <f t="shared" si="187"/>
        <v>4772</v>
      </c>
      <c r="D650" s="407">
        <f t="shared" si="188"/>
        <v>2528</v>
      </c>
      <c r="E650" s="483">
        <f t="shared" si="189"/>
        <v>-0.47024308466052</v>
      </c>
      <c r="F650" s="473">
        <f t="shared" si="191"/>
        <v>5</v>
      </c>
      <c r="G650" s="471">
        <v>20819</v>
      </c>
      <c r="H650" s="397" t="s">
        <v>1955</v>
      </c>
      <c r="I650" s="397">
        <v>2603</v>
      </c>
      <c r="K650" s="486">
        <f>SUMIFS(K:K,$B:$B,"&gt;"&amp;$B650*100,$B:$B,"&lt;"&amp;$B650*100+100)</f>
        <v>0</v>
      </c>
      <c r="L650" s="411">
        <f>SUMIFS(L:L,$B:$B,"&gt;"&amp;$B650*100,$B:$B,"&lt;"&amp;$B650*100+100)</f>
        <v>2048</v>
      </c>
      <c r="M650" s="411">
        <f t="shared" si="184"/>
        <v>480</v>
      </c>
      <c r="O650" s="397">
        <v>0</v>
      </c>
      <c r="Q650" s="397">
        <v>2080501</v>
      </c>
      <c r="R650" s="397">
        <v>337</v>
      </c>
      <c r="S650" s="397">
        <f>VLOOKUP(Q650,B$4:B$1306,1,0)</f>
        <v>2080501</v>
      </c>
      <c r="T650" s="397">
        <v>2100205</v>
      </c>
      <c r="U650" s="397">
        <v>0</v>
      </c>
      <c r="V650" s="397">
        <f t="shared" si="185"/>
        <v>2100205</v>
      </c>
      <c r="W650" s="407">
        <f t="shared" si="190"/>
        <v>0</v>
      </c>
      <c r="Y650" s="397">
        <f t="shared" si="186"/>
        <v>0</v>
      </c>
    </row>
    <row r="651" ht="18.6" customHeight="1" spans="1:25">
      <c r="A651" s="482" t="s">
        <v>2020</v>
      </c>
      <c r="B651" s="480">
        <v>2100201</v>
      </c>
      <c r="C651" s="407">
        <f t="shared" si="187"/>
        <v>2625</v>
      </c>
      <c r="D651" s="407">
        <f t="shared" si="188"/>
        <v>1551</v>
      </c>
      <c r="E651" s="483">
        <f t="shared" si="189"/>
        <v>-0.409142857142857</v>
      </c>
      <c r="F651" s="473">
        <f t="shared" si="191"/>
        <v>7</v>
      </c>
      <c r="G651" s="471">
        <v>2081901</v>
      </c>
      <c r="H651" s="397" t="s">
        <v>1958</v>
      </c>
      <c r="I651" s="397">
        <v>493</v>
      </c>
      <c r="K651" s="490">
        <f t="shared" ref="K651:K663" si="192">SUMIF(N:N,$B651,O:O)</f>
        <v>0</v>
      </c>
      <c r="L651" s="407">
        <f t="shared" ref="L651:L663" si="193">SUMIF(Q:Q,$B651,R:R)</f>
        <v>1551</v>
      </c>
      <c r="M651" s="411">
        <f t="shared" si="184"/>
        <v>0</v>
      </c>
      <c r="O651" s="397">
        <v>0</v>
      </c>
      <c r="Q651" s="397">
        <v>2080505</v>
      </c>
      <c r="R651" s="397">
        <v>461</v>
      </c>
      <c r="S651" s="397">
        <f>VLOOKUP(Q651,B$4:B$1306,1,0)</f>
        <v>2080505</v>
      </c>
      <c r="T651" s="397">
        <v>2100206</v>
      </c>
      <c r="U651" s="397">
        <v>0</v>
      </c>
      <c r="V651" s="397">
        <f t="shared" si="185"/>
        <v>2100206</v>
      </c>
      <c r="W651" s="407">
        <f t="shared" si="190"/>
        <v>0</v>
      </c>
      <c r="Y651" s="397">
        <f t="shared" si="186"/>
        <v>0</v>
      </c>
    </row>
    <row r="652" ht="18.6" customHeight="1" spans="1:25">
      <c r="A652" s="482" t="s">
        <v>2022</v>
      </c>
      <c r="B652" s="480">
        <v>2100202</v>
      </c>
      <c r="C652" s="407">
        <f t="shared" si="187"/>
        <v>1750</v>
      </c>
      <c r="D652" s="407">
        <f t="shared" si="188"/>
        <v>497</v>
      </c>
      <c r="E652" s="483">
        <f t="shared" si="189"/>
        <v>-0.716</v>
      </c>
      <c r="F652" s="473">
        <f t="shared" si="191"/>
        <v>7</v>
      </c>
      <c r="G652" s="471">
        <v>2081902</v>
      </c>
      <c r="H652" s="397" t="s">
        <v>1961</v>
      </c>
      <c r="I652" s="397">
        <v>2110</v>
      </c>
      <c r="K652" s="490">
        <f t="shared" si="192"/>
        <v>0</v>
      </c>
      <c r="L652" s="407">
        <f t="shared" si="193"/>
        <v>497</v>
      </c>
      <c r="M652" s="411">
        <f t="shared" si="184"/>
        <v>0</v>
      </c>
      <c r="O652" s="397">
        <v>0</v>
      </c>
      <c r="Q652" s="397">
        <v>2080506</v>
      </c>
      <c r="R652" s="397">
        <v>231</v>
      </c>
      <c r="S652" s="397">
        <f>VLOOKUP(Q652,B$4:B$1306,1,0)</f>
        <v>2080506</v>
      </c>
      <c r="T652" s="397">
        <v>2100207</v>
      </c>
      <c r="U652" s="397">
        <v>0</v>
      </c>
      <c r="V652" s="397">
        <f t="shared" si="185"/>
        <v>2100207</v>
      </c>
      <c r="W652" s="407">
        <f t="shared" si="190"/>
        <v>0</v>
      </c>
      <c r="Y652" s="397">
        <f t="shared" si="186"/>
        <v>0</v>
      </c>
    </row>
    <row r="653" ht="18.6" customHeight="1" spans="1:25">
      <c r="A653" s="482" t="s">
        <v>2024</v>
      </c>
      <c r="B653" s="480">
        <v>2100203</v>
      </c>
      <c r="C653" s="407">
        <f t="shared" si="187"/>
        <v>0</v>
      </c>
      <c r="D653" s="407">
        <f t="shared" si="188"/>
        <v>0</v>
      </c>
      <c r="E653" s="483" t="str">
        <f t="shared" si="189"/>
        <v/>
      </c>
      <c r="F653" s="473">
        <f t="shared" si="191"/>
        <v>7</v>
      </c>
      <c r="G653" s="471">
        <v>20820</v>
      </c>
      <c r="H653" s="397" t="s">
        <v>1964</v>
      </c>
      <c r="I653" s="397">
        <v>950</v>
      </c>
      <c r="K653" s="490">
        <f t="shared" si="192"/>
        <v>0</v>
      </c>
      <c r="L653" s="407">
        <f t="shared" si="193"/>
        <v>0</v>
      </c>
      <c r="M653" s="411">
        <f t="shared" si="184"/>
        <v>0</v>
      </c>
      <c r="O653" s="397">
        <v>0</v>
      </c>
      <c r="Q653" s="397">
        <v>2101101</v>
      </c>
      <c r="R653" s="397">
        <v>301</v>
      </c>
      <c r="S653" s="397">
        <f>VLOOKUP(Q653,B$4:B$1306,1,0)</f>
        <v>2101101</v>
      </c>
      <c r="T653" s="397">
        <v>2100208</v>
      </c>
      <c r="U653" s="397">
        <v>0</v>
      </c>
      <c r="V653" s="397">
        <f t="shared" si="185"/>
        <v>2100208</v>
      </c>
      <c r="W653" s="407">
        <f t="shared" si="190"/>
        <v>0</v>
      </c>
      <c r="Y653" s="397">
        <f t="shared" si="186"/>
        <v>0</v>
      </c>
    </row>
    <row r="654" ht="18.6" customHeight="1" spans="1:25">
      <c r="A654" s="482" t="s">
        <v>2026</v>
      </c>
      <c r="B654" s="480">
        <v>2100204</v>
      </c>
      <c r="C654" s="407">
        <f t="shared" si="187"/>
        <v>0</v>
      </c>
      <c r="D654" s="407">
        <f t="shared" si="188"/>
        <v>0</v>
      </c>
      <c r="E654" s="483" t="str">
        <f t="shared" si="189"/>
        <v/>
      </c>
      <c r="F654" s="473">
        <f t="shared" si="191"/>
        <v>7</v>
      </c>
      <c r="G654" s="471">
        <v>2082001</v>
      </c>
      <c r="H654" s="397" t="s">
        <v>1967</v>
      </c>
      <c r="I654" s="397">
        <v>623</v>
      </c>
      <c r="K654" s="490">
        <f t="shared" si="192"/>
        <v>0</v>
      </c>
      <c r="L654" s="407">
        <f t="shared" si="193"/>
        <v>0</v>
      </c>
      <c r="M654" s="411">
        <f t="shared" si="184"/>
        <v>0</v>
      </c>
      <c r="O654" s="397">
        <v>0</v>
      </c>
      <c r="Q654" s="397">
        <v>2101102</v>
      </c>
      <c r="R654" s="397">
        <v>0</v>
      </c>
      <c r="S654" s="397">
        <f>VLOOKUP(Q654,B$4:B$1306,1,0)</f>
        <v>2101102</v>
      </c>
      <c r="T654" s="397">
        <v>2100209</v>
      </c>
      <c r="U654" s="397">
        <v>0</v>
      </c>
      <c r="V654" s="397">
        <f t="shared" si="185"/>
        <v>2100209</v>
      </c>
      <c r="W654" s="407">
        <f t="shared" si="190"/>
        <v>0</v>
      </c>
      <c r="Y654" s="397">
        <f t="shared" si="186"/>
        <v>0</v>
      </c>
    </row>
    <row r="655" ht="18.6" customHeight="1" spans="1:25">
      <c r="A655" s="482" t="s">
        <v>2028</v>
      </c>
      <c r="B655" s="480">
        <v>2100205</v>
      </c>
      <c r="C655" s="407">
        <f t="shared" si="187"/>
        <v>0</v>
      </c>
      <c r="D655" s="407">
        <f t="shared" si="188"/>
        <v>0</v>
      </c>
      <c r="E655" s="483" t="str">
        <f t="shared" si="189"/>
        <v/>
      </c>
      <c r="F655" s="473">
        <f t="shared" si="191"/>
        <v>7</v>
      </c>
      <c r="G655" s="471">
        <v>2082002</v>
      </c>
      <c r="H655" s="397" t="s">
        <v>1970</v>
      </c>
      <c r="I655" s="397">
        <v>327</v>
      </c>
      <c r="K655" s="490">
        <f t="shared" si="192"/>
        <v>0</v>
      </c>
      <c r="L655" s="407">
        <f t="shared" si="193"/>
        <v>0</v>
      </c>
      <c r="M655" s="411">
        <f t="shared" si="184"/>
        <v>0</v>
      </c>
      <c r="O655" s="397">
        <v>0</v>
      </c>
      <c r="Q655" s="397">
        <v>2101103</v>
      </c>
      <c r="R655" s="397">
        <v>175</v>
      </c>
      <c r="S655" s="397">
        <f>VLOOKUP(Q655,B$4:B$1306,1,0)</f>
        <v>2101103</v>
      </c>
      <c r="T655" s="397">
        <v>2100210</v>
      </c>
      <c r="U655" s="397">
        <v>0</v>
      </c>
      <c r="V655" s="397">
        <f t="shared" si="185"/>
        <v>2100210</v>
      </c>
      <c r="W655" s="407">
        <f t="shared" si="190"/>
        <v>0</v>
      </c>
      <c r="Y655" s="397">
        <f t="shared" si="186"/>
        <v>0</v>
      </c>
    </row>
    <row r="656" ht="18.6" customHeight="1" spans="1:25">
      <c r="A656" s="482" t="s">
        <v>4343</v>
      </c>
      <c r="B656" s="480">
        <v>2100206</v>
      </c>
      <c r="C656" s="407">
        <f t="shared" si="187"/>
        <v>0</v>
      </c>
      <c r="D656" s="407">
        <f t="shared" si="188"/>
        <v>0</v>
      </c>
      <c r="E656" s="483" t="str">
        <f t="shared" si="189"/>
        <v/>
      </c>
      <c r="F656" s="473">
        <f t="shared" si="191"/>
        <v>7</v>
      </c>
      <c r="G656" s="471">
        <v>20821</v>
      </c>
      <c r="H656" s="397" t="s">
        <v>1973</v>
      </c>
      <c r="I656" s="397">
        <v>293</v>
      </c>
      <c r="K656" s="490">
        <f t="shared" si="192"/>
        <v>0</v>
      </c>
      <c r="L656" s="407">
        <f t="shared" si="193"/>
        <v>0</v>
      </c>
      <c r="M656" s="411">
        <f t="shared" si="184"/>
        <v>0</v>
      </c>
      <c r="O656" s="397">
        <v>0</v>
      </c>
      <c r="Q656" s="397">
        <v>2210201</v>
      </c>
      <c r="R656" s="397">
        <v>376</v>
      </c>
      <c r="S656" s="397">
        <f>VLOOKUP(Q656,B$4:B$1306,1,0)</f>
        <v>2210201</v>
      </c>
      <c r="T656" s="397">
        <v>2100211</v>
      </c>
      <c r="U656" s="397">
        <v>0</v>
      </c>
      <c r="V656" s="397">
        <f t="shared" si="185"/>
        <v>2100211</v>
      </c>
      <c r="W656" s="407">
        <f t="shared" si="190"/>
        <v>0</v>
      </c>
      <c r="Y656" s="397">
        <f t="shared" si="186"/>
        <v>0</v>
      </c>
    </row>
    <row r="657" ht="18.6" customHeight="1" spans="1:25">
      <c r="A657" s="482" t="s">
        <v>2032</v>
      </c>
      <c r="B657" s="480">
        <v>2100207</v>
      </c>
      <c r="C657" s="407">
        <f t="shared" si="187"/>
        <v>0</v>
      </c>
      <c r="D657" s="407">
        <f t="shared" si="188"/>
        <v>0</v>
      </c>
      <c r="E657" s="483" t="str">
        <f t="shared" si="189"/>
        <v/>
      </c>
      <c r="F657" s="473">
        <f t="shared" si="191"/>
        <v>7</v>
      </c>
      <c r="G657" s="471">
        <v>2082101</v>
      </c>
      <c r="H657" s="397" t="s">
        <v>1976</v>
      </c>
      <c r="I657" s="397">
        <v>29</v>
      </c>
      <c r="K657" s="490">
        <f t="shared" si="192"/>
        <v>0</v>
      </c>
      <c r="L657" s="407">
        <f t="shared" si="193"/>
        <v>0</v>
      </c>
      <c r="M657" s="411">
        <f t="shared" si="184"/>
        <v>0</v>
      </c>
      <c r="O657" s="397">
        <v>0</v>
      </c>
      <c r="Q657" s="397">
        <v>2040250</v>
      </c>
      <c r="R657" s="397">
        <v>131</v>
      </c>
      <c r="S657" s="397">
        <f>VLOOKUP(Q657,B$4:B$1306,1,0)</f>
        <v>2040250</v>
      </c>
      <c r="T657" s="397">
        <v>2100212</v>
      </c>
      <c r="U657" s="397">
        <v>0</v>
      </c>
      <c r="V657" s="397">
        <f t="shared" si="185"/>
        <v>2100212</v>
      </c>
      <c r="W657" s="407">
        <f t="shared" si="190"/>
        <v>0</v>
      </c>
      <c r="Y657" s="397">
        <f t="shared" si="186"/>
        <v>0</v>
      </c>
    </row>
    <row r="658" ht="18.6" customHeight="1" spans="1:25">
      <c r="A658" s="482" t="s">
        <v>2035</v>
      </c>
      <c r="B658" s="480">
        <v>2100208</v>
      </c>
      <c r="C658" s="407">
        <f t="shared" si="187"/>
        <v>0</v>
      </c>
      <c r="D658" s="407">
        <f t="shared" si="188"/>
        <v>0</v>
      </c>
      <c r="E658" s="483" t="str">
        <f t="shared" si="189"/>
        <v/>
      </c>
      <c r="F658" s="473">
        <f t="shared" si="191"/>
        <v>7</v>
      </c>
      <c r="G658" s="471">
        <v>2082102</v>
      </c>
      <c r="H658" s="397" t="s">
        <v>1979</v>
      </c>
      <c r="I658" s="397">
        <v>264</v>
      </c>
      <c r="K658" s="490">
        <f t="shared" si="192"/>
        <v>0</v>
      </c>
      <c r="L658" s="407">
        <f t="shared" si="193"/>
        <v>0</v>
      </c>
      <c r="M658" s="411">
        <f t="shared" si="184"/>
        <v>0</v>
      </c>
      <c r="O658" s="397">
        <v>0</v>
      </c>
      <c r="Q658" s="397">
        <v>2080502</v>
      </c>
      <c r="R658" s="397">
        <v>16</v>
      </c>
      <c r="S658" s="397">
        <f>VLOOKUP(Q658,B$4:B$1306,1,0)</f>
        <v>2080502</v>
      </c>
      <c r="T658" s="397">
        <v>2100299</v>
      </c>
      <c r="U658" s="397">
        <v>480</v>
      </c>
      <c r="V658" s="397">
        <f t="shared" si="185"/>
        <v>2100299</v>
      </c>
      <c r="W658" s="407">
        <f t="shared" si="190"/>
        <v>0</v>
      </c>
      <c r="Y658" s="397">
        <f t="shared" si="186"/>
        <v>0</v>
      </c>
    </row>
    <row r="659" ht="18.6" customHeight="1" spans="1:25">
      <c r="A659" s="482" t="s">
        <v>2038</v>
      </c>
      <c r="B659" s="480">
        <v>2100209</v>
      </c>
      <c r="C659" s="407">
        <f t="shared" si="187"/>
        <v>0</v>
      </c>
      <c r="D659" s="407">
        <f t="shared" si="188"/>
        <v>0</v>
      </c>
      <c r="E659" s="483" t="str">
        <f t="shared" si="189"/>
        <v/>
      </c>
      <c r="F659" s="473">
        <f t="shared" si="191"/>
        <v>7</v>
      </c>
      <c r="G659" s="471">
        <v>20824</v>
      </c>
      <c r="H659" s="397" t="s">
        <v>1982</v>
      </c>
      <c r="K659" s="490">
        <f t="shared" si="192"/>
        <v>0</v>
      </c>
      <c r="L659" s="407">
        <f t="shared" si="193"/>
        <v>0</v>
      </c>
      <c r="M659" s="411">
        <f t="shared" si="184"/>
        <v>0</v>
      </c>
      <c r="O659" s="397">
        <v>0</v>
      </c>
      <c r="Q659" s="397">
        <v>2080505</v>
      </c>
      <c r="R659" s="397">
        <v>14</v>
      </c>
      <c r="S659" s="397">
        <f>VLOOKUP(Q659,B$4:B$1306,1,0)</f>
        <v>2080505</v>
      </c>
      <c r="T659" s="397">
        <v>21003</v>
      </c>
      <c r="U659" s="397">
        <v>657</v>
      </c>
      <c r="V659" s="397">
        <f t="shared" si="185"/>
        <v>21003</v>
      </c>
      <c r="W659" s="407">
        <f t="shared" si="190"/>
        <v>0</v>
      </c>
      <c r="Y659" s="397">
        <f t="shared" si="186"/>
        <v>0</v>
      </c>
    </row>
    <row r="660" ht="18.6" customHeight="1" spans="1:25">
      <c r="A660" s="482" t="s">
        <v>2041</v>
      </c>
      <c r="B660" s="480">
        <v>2100210</v>
      </c>
      <c r="C660" s="407">
        <f t="shared" si="187"/>
        <v>0</v>
      </c>
      <c r="D660" s="407">
        <f t="shared" si="188"/>
        <v>0</v>
      </c>
      <c r="E660" s="483" t="str">
        <f t="shared" si="189"/>
        <v/>
      </c>
      <c r="F660" s="473">
        <f t="shared" si="191"/>
        <v>7</v>
      </c>
      <c r="G660" s="471">
        <v>2082401</v>
      </c>
      <c r="H660" s="397" t="s">
        <v>1984</v>
      </c>
      <c r="K660" s="490">
        <f t="shared" si="192"/>
        <v>0</v>
      </c>
      <c r="L660" s="407">
        <f t="shared" si="193"/>
        <v>0</v>
      </c>
      <c r="M660" s="411">
        <f t="shared" si="184"/>
        <v>0</v>
      </c>
      <c r="O660" s="397">
        <v>0</v>
      </c>
      <c r="Q660" s="397">
        <v>2080506</v>
      </c>
      <c r="R660" s="397">
        <v>7</v>
      </c>
      <c r="S660" s="397">
        <f>VLOOKUP(Q660,B$4:B$1306,1,0)</f>
        <v>2080506</v>
      </c>
      <c r="T660" s="397">
        <v>2100301</v>
      </c>
      <c r="U660" s="397">
        <v>0</v>
      </c>
      <c r="V660" s="397">
        <f t="shared" si="185"/>
        <v>2100301</v>
      </c>
      <c r="W660" s="407">
        <f t="shared" si="190"/>
        <v>0</v>
      </c>
      <c r="Y660" s="397">
        <f t="shared" si="186"/>
        <v>0</v>
      </c>
    </row>
    <row r="661" ht="18.6" customHeight="1" spans="1:25">
      <c r="A661" s="482" t="s">
        <v>2044</v>
      </c>
      <c r="B661" s="480">
        <v>2100211</v>
      </c>
      <c r="C661" s="407">
        <f t="shared" si="187"/>
        <v>0</v>
      </c>
      <c r="D661" s="407">
        <f t="shared" si="188"/>
        <v>0</v>
      </c>
      <c r="E661" s="483" t="str">
        <f t="shared" si="189"/>
        <v/>
      </c>
      <c r="F661" s="473">
        <f t="shared" si="191"/>
        <v>7</v>
      </c>
      <c r="G661" s="471">
        <v>2082402</v>
      </c>
      <c r="H661" s="397" t="s">
        <v>1986</v>
      </c>
      <c r="K661" s="490">
        <f t="shared" si="192"/>
        <v>0</v>
      </c>
      <c r="L661" s="407">
        <f t="shared" si="193"/>
        <v>0</v>
      </c>
      <c r="M661" s="411">
        <f t="shared" si="184"/>
        <v>0</v>
      </c>
      <c r="O661" s="397">
        <v>0</v>
      </c>
      <c r="Q661" s="397">
        <v>2101101</v>
      </c>
      <c r="R661" s="397">
        <v>0</v>
      </c>
      <c r="S661" s="397">
        <f>VLOOKUP(Q661,B$4:B$1306,1,0)</f>
        <v>2101101</v>
      </c>
      <c r="T661" s="397">
        <v>2100302</v>
      </c>
      <c r="U661" s="397">
        <v>0</v>
      </c>
      <c r="V661" s="397">
        <f t="shared" si="185"/>
        <v>2100302</v>
      </c>
      <c r="W661" s="407">
        <f t="shared" si="190"/>
        <v>0</v>
      </c>
      <c r="Y661" s="397">
        <f t="shared" si="186"/>
        <v>0</v>
      </c>
    </row>
    <row r="662" ht="18.6" customHeight="1" spans="1:25">
      <c r="A662" s="482" t="s">
        <v>4344</v>
      </c>
      <c r="B662" s="480">
        <v>2100212</v>
      </c>
      <c r="C662" s="407">
        <f t="shared" si="187"/>
        <v>0</v>
      </c>
      <c r="D662" s="407">
        <f t="shared" si="188"/>
        <v>0</v>
      </c>
      <c r="E662" s="483" t="str">
        <f t="shared" si="189"/>
        <v/>
      </c>
      <c r="F662" s="473">
        <f t="shared" si="191"/>
        <v>7</v>
      </c>
      <c r="G662" s="471">
        <v>20825</v>
      </c>
      <c r="H662" s="397" t="s">
        <v>1988</v>
      </c>
      <c r="I662" s="397">
        <v>23</v>
      </c>
      <c r="K662" s="490">
        <f t="shared" si="192"/>
        <v>0</v>
      </c>
      <c r="L662" s="407">
        <f t="shared" si="193"/>
        <v>0</v>
      </c>
      <c r="M662" s="411">
        <f t="shared" si="184"/>
        <v>0</v>
      </c>
      <c r="O662" s="397">
        <v>0</v>
      </c>
      <c r="Q662" s="397">
        <v>2101102</v>
      </c>
      <c r="R662" s="397">
        <v>9</v>
      </c>
      <c r="S662" s="397">
        <f>VLOOKUP(Q662,B$4:B$1306,1,0)</f>
        <v>2101102</v>
      </c>
      <c r="T662" s="397">
        <v>2100399</v>
      </c>
      <c r="U662" s="397">
        <v>657</v>
      </c>
      <c r="V662" s="397">
        <f t="shared" si="185"/>
        <v>2100399</v>
      </c>
      <c r="W662" s="407">
        <f t="shared" si="190"/>
        <v>0</v>
      </c>
      <c r="Y662" s="397">
        <f t="shared" si="186"/>
        <v>0</v>
      </c>
    </row>
    <row r="663" ht="18.6" customHeight="1" spans="1:25">
      <c r="A663" s="482" t="s">
        <v>2046</v>
      </c>
      <c r="B663" s="480">
        <v>2100299</v>
      </c>
      <c r="C663" s="407">
        <f t="shared" si="187"/>
        <v>397</v>
      </c>
      <c r="D663" s="407">
        <f t="shared" si="188"/>
        <v>480</v>
      </c>
      <c r="E663" s="483">
        <f t="shared" si="189"/>
        <v>0.209068010075567</v>
      </c>
      <c r="F663" s="473">
        <f t="shared" si="191"/>
        <v>7</v>
      </c>
      <c r="G663" s="471">
        <v>2082501</v>
      </c>
      <c r="H663" s="397" t="s">
        <v>1991</v>
      </c>
      <c r="I663" s="397">
        <v>4</v>
      </c>
      <c r="J663" s="488"/>
      <c r="K663" s="490">
        <f t="shared" si="192"/>
        <v>0</v>
      </c>
      <c r="L663" s="407">
        <f t="shared" si="193"/>
        <v>0</v>
      </c>
      <c r="M663" s="411">
        <f t="shared" si="184"/>
        <v>480</v>
      </c>
      <c r="O663" s="397">
        <v>0</v>
      </c>
      <c r="Q663" s="397">
        <v>2101103</v>
      </c>
      <c r="R663" s="397">
        <v>6</v>
      </c>
      <c r="S663" s="397">
        <f>VLOOKUP(Q663,B$4:B$1306,1,0)</f>
        <v>2101103</v>
      </c>
      <c r="T663" s="397">
        <v>21004</v>
      </c>
      <c r="U663" s="397">
        <v>2627</v>
      </c>
      <c r="V663" s="397">
        <f t="shared" si="185"/>
        <v>21004</v>
      </c>
      <c r="W663" s="407">
        <f t="shared" si="190"/>
        <v>0</v>
      </c>
      <c r="Y663" s="397">
        <f t="shared" si="186"/>
        <v>0</v>
      </c>
    </row>
    <row r="664" ht="18.6" customHeight="1" spans="1:25">
      <c r="A664" s="482" t="s">
        <v>2048</v>
      </c>
      <c r="B664" s="480">
        <v>21003</v>
      </c>
      <c r="C664" s="407">
        <f t="shared" si="187"/>
        <v>4653</v>
      </c>
      <c r="D664" s="407">
        <f t="shared" si="188"/>
        <v>4772</v>
      </c>
      <c r="E664" s="483">
        <f t="shared" si="189"/>
        <v>0.0255748979153234</v>
      </c>
      <c r="F664" s="473">
        <f t="shared" si="191"/>
        <v>5</v>
      </c>
      <c r="G664" s="471">
        <v>2082502</v>
      </c>
      <c r="H664" s="397" t="s">
        <v>1993</v>
      </c>
      <c r="I664" s="397">
        <v>19</v>
      </c>
      <c r="K664" s="486">
        <f>SUMIFS(K:K,$B:$B,"&gt;"&amp;$B664*100,$B:$B,"&lt;"&amp;$B664*100+100)</f>
        <v>26</v>
      </c>
      <c r="L664" s="411">
        <f>SUMIFS(L:L,$B:$B,"&gt;"&amp;$B664*100,$B:$B,"&lt;"&amp;$B664*100+100)</f>
        <v>4089</v>
      </c>
      <c r="M664" s="411">
        <f t="shared" si="184"/>
        <v>657</v>
      </c>
      <c r="O664" s="397">
        <v>0</v>
      </c>
      <c r="Q664" s="397">
        <v>2210201</v>
      </c>
      <c r="R664" s="397">
        <v>10</v>
      </c>
      <c r="S664" s="397">
        <f>VLOOKUP(Q664,B$4:B$1306,1,0)</f>
        <v>2210201</v>
      </c>
      <c r="T664" s="397">
        <v>2100401</v>
      </c>
      <c r="U664" s="397">
        <v>0</v>
      </c>
      <c r="V664" s="397">
        <f t="shared" si="185"/>
        <v>2100401</v>
      </c>
      <c r="W664" s="407">
        <f t="shared" si="190"/>
        <v>0</v>
      </c>
      <c r="Y664" s="397">
        <f t="shared" si="186"/>
        <v>0</v>
      </c>
    </row>
    <row r="665" ht="18.6" customHeight="1" spans="1:25">
      <c r="A665" s="482" t="s">
        <v>2050</v>
      </c>
      <c r="B665" s="480">
        <v>2100301</v>
      </c>
      <c r="C665" s="407">
        <f t="shared" si="187"/>
        <v>0</v>
      </c>
      <c r="D665" s="407">
        <f t="shared" si="188"/>
        <v>0</v>
      </c>
      <c r="E665" s="483" t="str">
        <f t="shared" si="189"/>
        <v/>
      </c>
      <c r="F665" s="473">
        <f t="shared" si="191"/>
        <v>7</v>
      </c>
      <c r="G665" s="471">
        <v>20826</v>
      </c>
      <c r="H665" s="397" t="s">
        <v>1994</v>
      </c>
      <c r="I665" s="397">
        <v>11683</v>
      </c>
      <c r="K665" s="490">
        <f>SUMIF(N:N,$B665,O:O)</f>
        <v>0</v>
      </c>
      <c r="L665" s="407">
        <f>SUMIF(Q:Q,$B665,R:R)</f>
        <v>0</v>
      </c>
      <c r="M665" s="411">
        <f t="shared" si="184"/>
        <v>0</v>
      </c>
      <c r="O665" s="397">
        <v>0</v>
      </c>
      <c r="Q665" s="397">
        <v>2040250</v>
      </c>
      <c r="R665" s="397">
        <v>78</v>
      </c>
      <c r="S665" s="397">
        <f>VLOOKUP(Q665,B$4:B$1306,1,0)</f>
        <v>2040250</v>
      </c>
      <c r="T665" s="397">
        <v>2100402</v>
      </c>
      <c r="U665" s="397">
        <v>0</v>
      </c>
      <c r="V665" s="397">
        <f t="shared" si="185"/>
        <v>2100402</v>
      </c>
      <c r="W665" s="407">
        <f t="shared" si="190"/>
        <v>0</v>
      </c>
      <c r="Y665" s="397">
        <f t="shared" si="186"/>
        <v>0</v>
      </c>
    </row>
    <row r="666" ht="18.6" customHeight="1" spans="1:25">
      <c r="A666" s="482" t="s">
        <v>2053</v>
      </c>
      <c r="B666" s="480">
        <v>2100302</v>
      </c>
      <c r="C666" s="407">
        <f t="shared" si="187"/>
        <v>4219</v>
      </c>
      <c r="D666" s="407">
        <f t="shared" si="188"/>
        <v>4089</v>
      </c>
      <c r="E666" s="483">
        <f t="shared" si="189"/>
        <v>-0.0308129888599195</v>
      </c>
      <c r="F666" s="473">
        <f t="shared" si="191"/>
        <v>7</v>
      </c>
      <c r="G666" s="471">
        <v>2082601</v>
      </c>
      <c r="H666" s="397" t="s">
        <v>1996</v>
      </c>
      <c r="I666" s="397">
        <v>7102</v>
      </c>
      <c r="K666" s="490">
        <f>SUMIF(N:N,$B666,O:O)</f>
        <v>0</v>
      </c>
      <c r="L666" s="407">
        <f>SUMIF(Q:Q,$B666,R:R)</f>
        <v>4089</v>
      </c>
      <c r="M666" s="411">
        <f t="shared" si="184"/>
        <v>0</v>
      </c>
      <c r="O666" s="397">
        <v>0</v>
      </c>
      <c r="Q666" s="397">
        <v>2080505</v>
      </c>
      <c r="R666" s="397">
        <v>8</v>
      </c>
      <c r="S666" s="397">
        <f>VLOOKUP(Q666,B$4:B$1306,1,0)</f>
        <v>2080505</v>
      </c>
      <c r="T666" s="397">
        <v>2100403</v>
      </c>
      <c r="U666" s="397">
        <v>0</v>
      </c>
      <c r="V666" s="397">
        <f t="shared" si="185"/>
        <v>2100403</v>
      </c>
      <c r="W666" s="407">
        <f t="shared" si="190"/>
        <v>0</v>
      </c>
      <c r="Y666" s="397">
        <f t="shared" si="186"/>
        <v>0</v>
      </c>
    </row>
    <row r="667" ht="18.6" customHeight="1" spans="1:25">
      <c r="A667" s="482" t="s">
        <v>2056</v>
      </c>
      <c r="B667" s="480">
        <v>2100399</v>
      </c>
      <c r="C667" s="407">
        <f t="shared" si="187"/>
        <v>434</v>
      </c>
      <c r="D667" s="407">
        <f t="shared" si="188"/>
        <v>683</v>
      </c>
      <c r="E667" s="483">
        <f t="shared" si="189"/>
        <v>0.573732718894009</v>
      </c>
      <c r="F667" s="473">
        <f t="shared" si="191"/>
        <v>7</v>
      </c>
      <c r="G667" s="471">
        <v>2082602</v>
      </c>
      <c r="H667" s="397" t="s">
        <v>1999</v>
      </c>
      <c r="I667" s="397">
        <v>4581</v>
      </c>
      <c r="J667" s="488"/>
      <c r="K667" s="490">
        <f>SUMIF(N:N,$B667,O:O)</f>
        <v>26</v>
      </c>
      <c r="L667" s="407">
        <f>SUMIF(Q:Q,$B667,R:R)</f>
        <v>0</v>
      </c>
      <c r="M667" s="411">
        <f t="shared" si="184"/>
        <v>657</v>
      </c>
      <c r="O667" s="397">
        <v>0</v>
      </c>
      <c r="Q667" s="397">
        <v>2080506</v>
      </c>
      <c r="R667" s="397">
        <v>4</v>
      </c>
      <c r="S667" s="397">
        <f>VLOOKUP(Q667,B$4:B$1306,1,0)</f>
        <v>2080506</v>
      </c>
      <c r="T667" s="397">
        <v>2100404</v>
      </c>
      <c r="U667" s="397">
        <v>0</v>
      </c>
      <c r="V667" s="397">
        <f t="shared" si="185"/>
        <v>2100404</v>
      </c>
      <c r="W667" s="407">
        <f t="shared" si="190"/>
        <v>0</v>
      </c>
      <c r="Y667" s="397">
        <f t="shared" si="186"/>
        <v>0</v>
      </c>
    </row>
    <row r="668" ht="18.6" customHeight="1" spans="1:25">
      <c r="A668" s="482" t="s">
        <v>2059</v>
      </c>
      <c r="B668" s="480">
        <v>21004</v>
      </c>
      <c r="C668" s="407">
        <f t="shared" si="187"/>
        <v>6179</v>
      </c>
      <c r="D668" s="407">
        <f t="shared" si="188"/>
        <v>4729</v>
      </c>
      <c r="E668" s="483">
        <f t="shared" si="189"/>
        <v>-0.234665803528079</v>
      </c>
      <c r="F668" s="473">
        <f t="shared" si="191"/>
        <v>5</v>
      </c>
      <c r="G668" s="471">
        <v>2082699</v>
      </c>
      <c r="H668" s="397" t="s">
        <v>2002</v>
      </c>
      <c r="K668" s="486">
        <f>SUMIFS(K:K,$B:$B,"&gt;"&amp;$B668*100,$B:$B,"&lt;"&amp;$B668*100+100)</f>
        <v>663</v>
      </c>
      <c r="L668" s="411">
        <f>SUMIFS(L:L,$B:$B,"&gt;"&amp;$B668*100,$B:$B,"&lt;"&amp;$B668*100+100)</f>
        <v>1439</v>
      </c>
      <c r="M668" s="411">
        <f t="shared" si="184"/>
        <v>2627</v>
      </c>
      <c r="O668" s="397">
        <v>0</v>
      </c>
      <c r="Q668" s="397">
        <v>2101101</v>
      </c>
      <c r="R668" s="397">
        <v>0</v>
      </c>
      <c r="S668" s="397">
        <f>VLOOKUP(Q668,B$4:B$1306,1,0)</f>
        <v>2101101</v>
      </c>
      <c r="T668" s="397">
        <v>2100405</v>
      </c>
      <c r="U668" s="397">
        <v>0</v>
      </c>
      <c r="V668" s="397">
        <f t="shared" si="185"/>
        <v>2100405</v>
      </c>
      <c r="W668" s="407">
        <f t="shared" si="190"/>
        <v>0</v>
      </c>
      <c r="Y668" s="397">
        <f t="shared" si="186"/>
        <v>0</v>
      </c>
    </row>
    <row r="669" ht="18.6" customHeight="1" spans="1:25">
      <c r="A669" s="482" t="s">
        <v>2062</v>
      </c>
      <c r="B669" s="480">
        <v>2100401</v>
      </c>
      <c r="C669" s="407">
        <f t="shared" si="187"/>
        <v>708</v>
      </c>
      <c r="D669" s="407">
        <f t="shared" si="188"/>
        <v>856</v>
      </c>
      <c r="E669" s="483">
        <f t="shared" si="189"/>
        <v>0.209039548022599</v>
      </c>
      <c r="F669" s="473">
        <f t="shared" si="191"/>
        <v>7</v>
      </c>
      <c r="G669" s="471">
        <v>20827</v>
      </c>
      <c r="H669" s="397" t="s">
        <v>2005</v>
      </c>
      <c r="I669" s="397">
        <v>-4</v>
      </c>
      <c r="K669" s="490">
        <f t="shared" ref="K669:K679" si="194">SUMIF(N:N,$B669,O:O)</f>
        <v>200</v>
      </c>
      <c r="L669" s="407">
        <f t="shared" ref="L669:L679" si="195">SUMIF(Q:Q,$B669,R:R)</f>
        <v>656</v>
      </c>
      <c r="M669" s="411">
        <f t="shared" si="184"/>
        <v>0</v>
      </c>
      <c r="O669" s="397">
        <v>0</v>
      </c>
      <c r="Q669" s="397">
        <v>2101102</v>
      </c>
      <c r="R669" s="397">
        <v>5</v>
      </c>
      <c r="S669" s="397">
        <f>VLOOKUP(Q669,B$4:B$1306,1,0)</f>
        <v>2101102</v>
      </c>
      <c r="T669" s="397">
        <v>2100406</v>
      </c>
      <c r="U669" s="397">
        <v>0</v>
      </c>
      <c r="V669" s="397">
        <f t="shared" si="185"/>
        <v>2100406</v>
      </c>
      <c r="W669" s="407">
        <f t="shared" si="190"/>
        <v>0</v>
      </c>
      <c r="Y669" s="397">
        <f t="shared" si="186"/>
        <v>0</v>
      </c>
    </row>
    <row r="670" ht="18.6" customHeight="1" spans="1:25">
      <c r="A670" s="482" t="s">
        <v>2065</v>
      </c>
      <c r="B670" s="480">
        <v>2100402</v>
      </c>
      <c r="C670" s="407">
        <f t="shared" si="187"/>
        <v>143</v>
      </c>
      <c r="D670" s="407">
        <f t="shared" si="188"/>
        <v>171</v>
      </c>
      <c r="E670" s="483">
        <f t="shared" si="189"/>
        <v>0.195804195804196</v>
      </c>
      <c r="F670" s="473">
        <f t="shared" si="191"/>
        <v>7</v>
      </c>
      <c r="G670" s="471">
        <v>2082701</v>
      </c>
      <c r="H670" s="397" t="s">
        <v>2008</v>
      </c>
      <c r="K670" s="490">
        <f t="shared" si="194"/>
        <v>0</v>
      </c>
      <c r="L670" s="407">
        <f t="shared" si="195"/>
        <v>171</v>
      </c>
      <c r="M670" s="411">
        <f t="shared" si="184"/>
        <v>0</v>
      </c>
      <c r="O670" s="397">
        <v>0</v>
      </c>
      <c r="Q670" s="397">
        <v>2101103</v>
      </c>
      <c r="R670" s="397">
        <v>3</v>
      </c>
      <c r="S670" s="397">
        <f>VLOOKUP(Q670,B$4:B$1306,1,0)</f>
        <v>2101103</v>
      </c>
      <c r="T670" s="397">
        <v>2100407</v>
      </c>
      <c r="U670" s="397">
        <v>0</v>
      </c>
      <c r="V670" s="397">
        <f t="shared" si="185"/>
        <v>2100407</v>
      </c>
      <c r="W670" s="407">
        <f t="shared" si="190"/>
        <v>0</v>
      </c>
      <c r="Y670" s="397">
        <f t="shared" si="186"/>
        <v>0</v>
      </c>
    </row>
    <row r="671" ht="18.6" customHeight="1" spans="1:25">
      <c r="A671" s="482" t="s">
        <v>2068</v>
      </c>
      <c r="B671" s="480">
        <v>2100403</v>
      </c>
      <c r="C671" s="407">
        <f t="shared" si="187"/>
        <v>851</v>
      </c>
      <c r="D671" s="407">
        <f t="shared" si="188"/>
        <v>912</v>
      </c>
      <c r="E671" s="483">
        <f t="shared" si="189"/>
        <v>0.0716803760282021</v>
      </c>
      <c r="F671" s="473">
        <f t="shared" si="191"/>
        <v>7</v>
      </c>
      <c r="G671" s="471">
        <v>2082702</v>
      </c>
      <c r="H671" s="397" t="s">
        <v>2010</v>
      </c>
      <c r="I671" s="397">
        <v>-2</v>
      </c>
      <c r="K671" s="490">
        <f t="shared" si="194"/>
        <v>300</v>
      </c>
      <c r="L671" s="407">
        <f t="shared" si="195"/>
        <v>612</v>
      </c>
      <c r="M671" s="411">
        <f t="shared" si="184"/>
        <v>0</v>
      </c>
      <c r="O671" s="397">
        <v>0</v>
      </c>
      <c r="Q671" s="397">
        <v>2210201</v>
      </c>
      <c r="R671" s="397">
        <v>6</v>
      </c>
      <c r="S671" s="397">
        <f>VLOOKUP(Q671,B$4:B$1306,1,0)</f>
        <v>2210201</v>
      </c>
      <c r="T671" s="397">
        <v>2100408</v>
      </c>
      <c r="U671" s="397">
        <v>2297</v>
      </c>
      <c r="V671" s="397">
        <f t="shared" si="185"/>
        <v>2100408</v>
      </c>
      <c r="W671" s="407">
        <f t="shared" si="190"/>
        <v>0</v>
      </c>
      <c r="Y671" s="397">
        <f t="shared" si="186"/>
        <v>0</v>
      </c>
    </row>
    <row r="672" ht="18.6" customHeight="1" spans="1:25">
      <c r="A672" s="482" t="s">
        <v>2071</v>
      </c>
      <c r="B672" s="480">
        <v>2100404</v>
      </c>
      <c r="C672" s="407">
        <f t="shared" si="187"/>
        <v>0</v>
      </c>
      <c r="D672" s="407">
        <f t="shared" si="188"/>
        <v>0</v>
      </c>
      <c r="E672" s="483" t="str">
        <f t="shared" si="189"/>
        <v/>
      </c>
      <c r="F672" s="473">
        <f t="shared" si="191"/>
        <v>7</v>
      </c>
      <c r="G672" s="471">
        <v>2082703</v>
      </c>
      <c r="H672" s="397" t="s">
        <v>2012</v>
      </c>
      <c r="I672" s="397">
        <v>-2</v>
      </c>
      <c r="K672" s="490">
        <f t="shared" si="194"/>
        <v>0</v>
      </c>
      <c r="L672" s="407">
        <f t="shared" si="195"/>
        <v>0</v>
      </c>
      <c r="M672" s="411">
        <f t="shared" si="184"/>
        <v>0</v>
      </c>
      <c r="O672" s="397">
        <v>0</v>
      </c>
      <c r="Q672" s="397">
        <v>2010601</v>
      </c>
      <c r="R672" s="397">
        <v>721</v>
      </c>
      <c r="S672" s="397">
        <f>VLOOKUP(Q672,B$4:B$1306,1,0)</f>
        <v>2010601</v>
      </c>
      <c r="T672" s="397">
        <v>2100409</v>
      </c>
      <c r="U672" s="397">
        <v>300</v>
      </c>
      <c r="V672" s="397">
        <f t="shared" si="185"/>
        <v>2100409</v>
      </c>
      <c r="W672" s="407">
        <f t="shared" si="190"/>
        <v>0</v>
      </c>
      <c r="Y672" s="397">
        <f t="shared" si="186"/>
        <v>0</v>
      </c>
    </row>
    <row r="673" ht="18.6" customHeight="1" spans="1:25">
      <c r="A673" s="482" t="s">
        <v>2074</v>
      </c>
      <c r="B673" s="480">
        <v>2100405</v>
      </c>
      <c r="C673" s="407">
        <f t="shared" si="187"/>
        <v>0</v>
      </c>
      <c r="D673" s="407">
        <f t="shared" si="188"/>
        <v>0</v>
      </c>
      <c r="E673" s="483" t="str">
        <f t="shared" si="189"/>
        <v/>
      </c>
      <c r="F673" s="473">
        <f t="shared" si="191"/>
        <v>7</v>
      </c>
      <c r="G673" s="471">
        <v>2082799</v>
      </c>
      <c r="H673" s="397" t="s">
        <v>2014</v>
      </c>
      <c r="K673" s="490">
        <f t="shared" si="194"/>
        <v>0</v>
      </c>
      <c r="L673" s="407">
        <f t="shared" si="195"/>
        <v>0</v>
      </c>
      <c r="M673" s="411">
        <f t="shared" si="184"/>
        <v>0</v>
      </c>
      <c r="O673" s="397">
        <v>0</v>
      </c>
      <c r="Q673" s="397">
        <v>2080501</v>
      </c>
      <c r="R673" s="397">
        <v>79</v>
      </c>
      <c r="S673" s="397">
        <f>VLOOKUP(Q673,B$4:B$1306,1,0)</f>
        <v>2080501</v>
      </c>
      <c r="T673" s="397">
        <v>2100410</v>
      </c>
      <c r="U673" s="397">
        <v>30</v>
      </c>
      <c r="V673" s="397">
        <f t="shared" si="185"/>
        <v>2100410</v>
      </c>
      <c r="W673" s="407">
        <f t="shared" si="190"/>
        <v>0</v>
      </c>
      <c r="Y673" s="397">
        <f t="shared" si="186"/>
        <v>0</v>
      </c>
    </row>
    <row r="674" ht="18.6" customHeight="1" spans="1:25">
      <c r="A674" s="482" t="s">
        <v>2077</v>
      </c>
      <c r="B674" s="480">
        <v>2100406</v>
      </c>
      <c r="C674" s="407">
        <f t="shared" si="187"/>
        <v>0</v>
      </c>
      <c r="D674" s="407">
        <f t="shared" si="188"/>
        <v>0</v>
      </c>
      <c r="E674" s="483" t="str">
        <f t="shared" si="189"/>
        <v/>
      </c>
      <c r="F674" s="473">
        <f t="shared" si="191"/>
        <v>7</v>
      </c>
      <c r="G674" s="471">
        <v>20828</v>
      </c>
      <c r="H674" s="397" t="s">
        <v>2017</v>
      </c>
      <c r="I674" s="397">
        <v>95</v>
      </c>
      <c r="K674" s="490">
        <f t="shared" si="194"/>
        <v>0</v>
      </c>
      <c r="L674" s="407">
        <f t="shared" si="195"/>
        <v>0</v>
      </c>
      <c r="M674" s="411">
        <f t="shared" si="184"/>
        <v>0</v>
      </c>
      <c r="O674" s="397">
        <v>0</v>
      </c>
      <c r="Q674" s="397">
        <v>2080505</v>
      </c>
      <c r="R674" s="397">
        <v>56</v>
      </c>
      <c r="S674" s="397">
        <f>VLOOKUP(Q674,B$4:B$1306,1,0)</f>
        <v>2080505</v>
      </c>
      <c r="T674" s="397">
        <v>2100499</v>
      </c>
      <c r="U674" s="397">
        <v>0</v>
      </c>
      <c r="V674" s="397">
        <f t="shared" si="185"/>
        <v>2100499</v>
      </c>
      <c r="W674" s="407">
        <f t="shared" si="190"/>
        <v>0</v>
      </c>
      <c r="Y674" s="397">
        <f t="shared" si="186"/>
        <v>0</v>
      </c>
    </row>
    <row r="675" ht="18.6" customHeight="1" spans="1:25">
      <c r="A675" s="482" t="s">
        <v>2080</v>
      </c>
      <c r="B675" s="480">
        <v>2100407</v>
      </c>
      <c r="C675" s="407">
        <f t="shared" si="187"/>
        <v>0</v>
      </c>
      <c r="D675" s="407">
        <f t="shared" si="188"/>
        <v>0</v>
      </c>
      <c r="E675" s="483" t="str">
        <f t="shared" si="189"/>
        <v/>
      </c>
      <c r="F675" s="473">
        <f t="shared" si="191"/>
        <v>7</v>
      </c>
      <c r="G675" s="471">
        <v>2082801</v>
      </c>
      <c r="H675" s="397" t="s">
        <v>595</v>
      </c>
      <c r="I675" s="397">
        <v>70</v>
      </c>
      <c r="K675" s="490">
        <f t="shared" si="194"/>
        <v>0</v>
      </c>
      <c r="L675" s="407">
        <f t="shared" si="195"/>
        <v>0</v>
      </c>
      <c r="M675" s="411">
        <f t="shared" si="184"/>
        <v>0</v>
      </c>
      <c r="O675" s="397">
        <v>0</v>
      </c>
      <c r="Q675" s="397">
        <v>2080506</v>
      </c>
      <c r="R675" s="397">
        <v>28</v>
      </c>
      <c r="S675" s="397">
        <f>VLOOKUP(Q675,B$4:B$1306,1,0)</f>
        <v>2080506</v>
      </c>
      <c r="T675" s="397">
        <v>21006</v>
      </c>
      <c r="U675" s="397">
        <v>113</v>
      </c>
      <c r="V675" s="397">
        <f t="shared" si="185"/>
        <v>21006</v>
      </c>
      <c r="W675" s="407">
        <f t="shared" si="190"/>
        <v>0</v>
      </c>
      <c r="Y675" s="397">
        <f t="shared" si="186"/>
        <v>0</v>
      </c>
    </row>
    <row r="676" ht="18.6" customHeight="1" spans="1:25">
      <c r="A676" s="482" t="s">
        <v>2083</v>
      </c>
      <c r="B676" s="480">
        <v>2100408</v>
      </c>
      <c r="C676" s="407">
        <f t="shared" si="187"/>
        <v>2947</v>
      </c>
      <c r="D676" s="407">
        <f t="shared" si="188"/>
        <v>2372</v>
      </c>
      <c r="E676" s="483">
        <f t="shared" si="189"/>
        <v>-0.195113674923651</v>
      </c>
      <c r="F676" s="473">
        <f t="shared" si="191"/>
        <v>7</v>
      </c>
      <c r="G676" s="471">
        <v>2082802</v>
      </c>
      <c r="H676" s="397" t="s">
        <v>598</v>
      </c>
      <c r="K676" s="490">
        <f t="shared" si="194"/>
        <v>75</v>
      </c>
      <c r="L676" s="407">
        <f t="shared" si="195"/>
        <v>0</v>
      </c>
      <c r="M676" s="411">
        <f t="shared" si="184"/>
        <v>2297</v>
      </c>
      <c r="O676" s="397">
        <v>0</v>
      </c>
      <c r="Q676" s="397">
        <v>2101101</v>
      </c>
      <c r="R676" s="397">
        <v>37</v>
      </c>
      <c r="S676" s="397">
        <f>VLOOKUP(Q676,B$4:B$1306,1,0)</f>
        <v>2101101</v>
      </c>
      <c r="T676" s="397">
        <v>2100601</v>
      </c>
      <c r="U676" s="397">
        <v>113</v>
      </c>
      <c r="V676" s="397">
        <f t="shared" si="185"/>
        <v>2100601</v>
      </c>
      <c r="W676" s="407">
        <f t="shared" si="190"/>
        <v>0</v>
      </c>
      <c r="Y676" s="397">
        <f t="shared" si="186"/>
        <v>0</v>
      </c>
    </row>
    <row r="677" ht="18.6" customHeight="1" spans="1:25">
      <c r="A677" s="482" t="s">
        <v>4345</v>
      </c>
      <c r="B677" s="480">
        <v>2100409</v>
      </c>
      <c r="C677" s="407">
        <f t="shared" si="187"/>
        <v>595</v>
      </c>
      <c r="D677" s="407">
        <f t="shared" si="188"/>
        <v>320</v>
      </c>
      <c r="E677" s="483">
        <f t="shared" si="189"/>
        <v>-0.46218487394958</v>
      </c>
      <c r="F677" s="473">
        <f t="shared" si="191"/>
        <v>7</v>
      </c>
      <c r="G677" s="471">
        <v>2082803</v>
      </c>
      <c r="H677" s="397" t="s">
        <v>601</v>
      </c>
      <c r="K677" s="490">
        <f t="shared" si="194"/>
        <v>20</v>
      </c>
      <c r="L677" s="407">
        <f t="shared" si="195"/>
        <v>0</v>
      </c>
      <c r="M677" s="411">
        <f t="shared" si="184"/>
        <v>300</v>
      </c>
      <c r="O677" s="397">
        <v>0</v>
      </c>
      <c r="Q677" s="397">
        <v>2101102</v>
      </c>
      <c r="R677" s="397">
        <v>0</v>
      </c>
      <c r="S677" s="397">
        <f>VLOOKUP(Q677,B$4:B$1306,1,0)</f>
        <v>2101102</v>
      </c>
      <c r="T677" s="397">
        <v>2100699</v>
      </c>
      <c r="U677" s="397">
        <v>0</v>
      </c>
      <c r="V677" s="397">
        <f t="shared" si="185"/>
        <v>2100699</v>
      </c>
      <c r="W677" s="407">
        <f t="shared" si="190"/>
        <v>0</v>
      </c>
      <c r="Y677" s="397">
        <f t="shared" si="186"/>
        <v>0</v>
      </c>
    </row>
    <row r="678" ht="18.6" customHeight="1" spans="1:25">
      <c r="A678" s="482" t="s">
        <v>2089</v>
      </c>
      <c r="B678" s="480">
        <v>2100410</v>
      </c>
      <c r="C678" s="407">
        <f t="shared" si="187"/>
        <v>935</v>
      </c>
      <c r="D678" s="407">
        <f t="shared" si="188"/>
        <v>96</v>
      </c>
      <c r="E678" s="483">
        <f t="shared" si="189"/>
        <v>-0.897326203208556</v>
      </c>
      <c r="F678" s="473">
        <f t="shared" si="191"/>
        <v>7</v>
      </c>
      <c r="G678" s="471">
        <v>2082804</v>
      </c>
      <c r="H678" s="397" t="s">
        <v>2025</v>
      </c>
      <c r="I678" s="397">
        <v>1</v>
      </c>
      <c r="K678" s="490">
        <f t="shared" si="194"/>
        <v>66</v>
      </c>
      <c r="L678" s="407">
        <f t="shared" si="195"/>
        <v>0</v>
      </c>
      <c r="M678" s="411">
        <f t="shared" si="184"/>
        <v>30</v>
      </c>
      <c r="O678" s="397">
        <v>0</v>
      </c>
      <c r="Q678" s="397">
        <v>2101103</v>
      </c>
      <c r="R678" s="397">
        <v>25</v>
      </c>
      <c r="S678" s="397">
        <f>VLOOKUP(Q678,B$4:B$1306,1,0)</f>
        <v>2101103</v>
      </c>
      <c r="T678" s="397">
        <v>21007</v>
      </c>
      <c r="U678" s="397">
        <v>722</v>
      </c>
      <c r="V678" s="397">
        <f t="shared" si="185"/>
        <v>21007</v>
      </c>
      <c r="W678" s="407">
        <f t="shared" si="190"/>
        <v>0</v>
      </c>
      <c r="Y678" s="397">
        <f t="shared" si="186"/>
        <v>0</v>
      </c>
    </row>
    <row r="679" ht="18.6" customHeight="1" spans="1:25">
      <c r="A679" s="482" t="s">
        <v>2092</v>
      </c>
      <c r="B679" s="480">
        <v>2100499</v>
      </c>
      <c r="C679" s="407">
        <f t="shared" si="187"/>
        <v>0</v>
      </c>
      <c r="D679" s="407">
        <f t="shared" si="188"/>
        <v>2</v>
      </c>
      <c r="E679" s="483" t="str">
        <f t="shared" si="189"/>
        <v/>
      </c>
      <c r="F679" s="473">
        <f t="shared" si="191"/>
        <v>7</v>
      </c>
      <c r="G679" s="471">
        <v>2082805</v>
      </c>
      <c r="H679" s="397" t="s">
        <v>2027</v>
      </c>
      <c r="J679" s="488"/>
      <c r="K679" s="490">
        <f t="shared" si="194"/>
        <v>2</v>
      </c>
      <c r="L679" s="407">
        <f t="shared" si="195"/>
        <v>0</v>
      </c>
      <c r="M679" s="411">
        <f t="shared" si="184"/>
        <v>0</v>
      </c>
      <c r="O679" s="397">
        <v>0</v>
      </c>
      <c r="Q679" s="397">
        <v>2210201</v>
      </c>
      <c r="R679" s="397">
        <v>47</v>
      </c>
      <c r="S679" s="397">
        <f>VLOOKUP(Q679,B$4:B$1306,1,0)</f>
        <v>2210201</v>
      </c>
      <c r="T679" s="397">
        <v>2100716</v>
      </c>
      <c r="U679" s="397">
        <v>0</v>
      </c>
      <c r="V679" s="397">
        <f t="shared" si="185"/>
        <v>2100716</v>
      </c>
      <c r="W679" s="407">
        <f t="shared" si="190"/>
        <v>0</v>
      </c>
      <c r="Y679" s="397">
        <f t="shared" si="186"/>
        <v>0</v>
      </c>
    </row>
    <row r="680" ht="18.6" customHeight="1" spans="1:25">
      <c r="A680" s="482" t="s">
        <v>2095</v>
      </c>
      <c r="B680" s="480">
        <v>21006</v>
      </c>
      <c r="C680" s="407">
        <f t="shared" si="187"/>
        <v>105</v>
      </c>
      <c r="D680" s="407">
        <f t="shared" si="188"/>
        <v>113</v>
      </c>
      <c r="E680" s="483">
        <f t="shared" si="189"/>
        <v>0.0761904761904761</v>
      </c>
      <c r="F680" s="473">
        <f t="shared" si="191"/>
        <v>5</v>
      </c>
      <c r="G680" s="471">
        <v>2082850</v>
      </c>
      <c r="H680" s="397" t="s">
        <v>622</v>
      </c>
      <c r="I680" s="397">
        <v>24</v>
      </c>
      <c r="K680" s="486">
        <f>SUMIFS(K:K,$B:$B,"&gt;"&amp;$B680*100,$B:$B,"&lt;"&amp;$B680*100+100)</f>
        <v>0</v>
      </c>
      <c r="L680" s="411">
        <f>SUMIFS(L:L,$B:$B,"&gt;"&amp;$B680*100,$B:$B,"&lt;"&amp;$B680*100+100)</f>
        <v>0</v>
      </c>
      <c r="M680" s="411">
        <f t="shared" si="184"/>
        <v>113</v>
      </c>
      <c r="O680" s="397">
        <v>0</v>
      </c>
      <c r="Q680" s="397">
        <v>2010650</v>
      </c>
      <c r="R680" s="397">
        <v>146</v>
      </c>
      <c r="S680" s="397">
        <f>VLOOKUP(Q680,B$4:B$1306,1,0)</f>
        <v>2010650</v>
      </c>
      <c r="T680" s="397">
        <v>2100717</v>
      </c>
      <c r="U680" s="397">
        <v>0</v>
      </c>
      <c r="V680" s="397">
        <f t="shared" si="185"/>
        <v>2100717</v>
      </c>
      <c r="W680" s="407">
        <f t="shared" si="190"/>
        <v>0</v>
      </c>
      <c r="Y680" s="397">
        <f t="shared" si="186"/>
        <v>0</v>
      </c>
    </row>
    <row r="681" ht="18.6" customHeight="1" spans="1:25">
      <c r="A681" s="482" t="s">
        <v>2098</v>
      </c>
      <c r="B681" s="480">
        <v>2100601</v>
      </c>
      <c r="C681" s="407">
        <f t="shared" si="187"/>
        <v>105</v>
      </c>
      <c r="D681" s="407">
        <f t="shared" si="188"/>
        <v>113</v>
      </c>
      <c r="E681" s="483">
        <f t="shared" si="189"/>
        <v>0.0761904761904761</v>
      </c>
      <c r="F681" s="473">
        <f t="shared" si="191"/>
        <v>7</v>
      </c>
      <c r="G681" s="471">
        <v>2082899</v>
      </c>
      <c r="H681" s="397" t="s">
        <v>2031</v>
      </c>
      <c r="K681" s="490">
        <f>SUMIF(N:N,$B681,O:O)</f>
        <v>0</v>
      </c>
      <c r="L681" s="407">
        <f>SUMIF(Q:Q,$B681,R:R)</f>
        <v>0</v>
      </c>
      <c r="M681" s="411">
        <f t="shared" si="184"/>
        <v>113</v>
      </c>
      <c r="O681" s="397">
        <v>0</v>
      </c>
      <c r="Q681" s="397">
        <v>2080505</v>
      </c>
      <c r="R681" s="397">
        <v>14</v>
      </c>
      <c r="S681" s="397">
        <f>VLOOKUP(Q681,B$4:B$1306,1,0)</f>
        <v>2080505</v>
      </c>
      <c r="T681" s="397">
        <v>2100799</v>
      </c>
      <c r="U681" s="397">
        <v>722</v>
      </c>
      <c r="V681" s="397">
        <f t="shared" si="185"/>
        <v>2100799</v>
      </c>
      <c r="W681" s="407">
        <f t="shared" si="190"/>
        <v>0</v>
      </c>
      <c r="Y681" s="397">
        <f t="shared" si="186"/>
        <v>0</v>
      </c>
    </row>
    <row r="682" ht="18.6" customHeight="1" spans="1:25">
      <c r="A682" s="482" t="s">
        <v>2101</v>
      </c>
      <c r="B682" s="480">
        <v>2100699</v>
      </c>
      <c r="C682" s="407">
        <f t="shared" si="187"/>
        <v>0</v>
      </c>
      <c r="D682" s="407">
        <f t="shared" si="188"/>
        <v>0</v>
      </c>
      <c r="E682" s="483" t="str">
        <f t="shared" si="189"/>
        <v/>
      </c>
      <c r="F682" s="473">
        <f t="shared" si="191"/>
        <v>7</v>
      </c>
      <c r="G682" s="471">
        <v>20899</v>
      </c>
      <c r="H682" s="397" t="s">
        <v>2034</v>
      </c>
      <c r="I682" s="397">
        <v>6518</v>
      </c>
      <c r="J682" s="488"/>
      <c r="K682" s="490">
        <f>SUMIF(N:N,$B682,O:O)</f>
        <v>0</v>
      </c>
      <c r="L682" s="407">
        <f>SUMIF(Q:Q,$B682,R:R)</f>
        <v>0</v>
      </c>
      <c r="M682" s="411">
        <f t="shared" si="184"/>
        <v>0</v>
      </c>
      <c r="O682" s="397">
        <v>0</v>
      </c>
      <c r="Q682" s="397">
        <v>2080506</v>
      </c>
      <c r="R682" s="397">
        <v>7</v>
      </c>
      <c r="S682" s="397">
        <f>VLOOKUP(Q682,B$4:B$1306,1,0)</f>
        <v>2080506</v>
      </c>
      <c r="T682" s="397">
        <v>21011</v>
      </c>
      <c r="U682" s="397">
        <v>0</v>
      </c>
      <c r="V682" s="397">
        <f t="shared" si="185"/>
        <v>21011</v>
      </c>
      <c r="W682" s="407">
        <f t="shared" si="190"/>
        <v>0</v>
      </c>
      <c r="Y682" s="397">
        <f t="shared" si="186"/>
        <v>0</v>
      </c>
    </row>
    <row r="683" ht="18.6" customHeight="1" spans="1:25">
      <c r="A683" s="482" t="s">
        <v>2104</v>
      </c>
      <c r="B683" s="480">
        <v>21007</v>
      </c>
      <c r="C683" s="407">
        <f t="shared" si="187"/>
        <v>1019</v>
      </c>
      <c r="D683" s="407">
        <f t="shared" si="188"/>
        <v>1041</v>
      </c>
      <c r="E683" s="483">
        <f t="shared" si="189"/>
        <v>0.0215897939156036</v>
      </c>
      <c r="F683" s="473">
        <f t="shared" si="191"/>
        <v>5</v>
      </c>
      <c r="G683" s="471">
        <v>2089901</v>
      </c>
      <c r="H683" s="397" t="s">
        <v>2037</v>
      </c>
      <c r="I683" s="397">
        <v>6518</v>
      </c>
      <c r="K683" s="486">
        <f>SUMIFS(K:K,$B:$B,"&gt;"&amp;$B683*100,$B:$B,"&lt;"&amp;$B683*100+100)</f>
        <v>92</v>
      </c>
      <c r="L683" s="411">
        <f>SUMIFS(L:L,$B:$B,"&gt;"&amp;$B683*100,$B:$B,"&lt;"&amp;$B683*100+100)</f>
        <v>227</v>
      </c>
      <c r="M683" s="411">
        <f t="shared" si="184"/>
        <v>722</v>
      </c>
      <c r="O683" s="397">
        <v>0</v>
      </c>
      <c r="Q683" s="397">
        <v>2101101</v>
      </c>
      <c r="R683" s="397">
        <v>0</v>
      </c>
      <c r="S683" s="397">
        <f>VLOOKUP(Q683,B$4:B$1306,1,0)</f>
        <v>2101101</v>
      </c>
      <c r="T683" s="397">
        <v>2101101</v>
      </c>
      <c r="U683" s="397">
        <v>0</v>
      </c>
      <c r="V683" s="397">
        <f t="shared" si="185"/>
        <v>2101101</v>
      </c>
      <c r="W683" s="407">
        <f t="shared" si="190"/>
        <v>0</v>
      </c>
      <c r="Y683" s="397">
        <f t="shared" si="186"/>
        <v>0</v>
      </c>
    </row>
    <row r="684" ht="18.6" customHeight="1" spans="1:25">
      <c r="A684" s="482" t="s">
        <v>2107</v>
      </c>
      <c r="B684" s="480">
        <v>2100716</v>
      </c>
      <c r="C684" s="407">
        <f t="shared" si="187"/>
        <v>5</v>
      </c>
      <c r="D684" s="407">
        <f t="shared" si="188"/>
        <v>0</v>
      </c>
      <c r="E684" s="483">
        <f t="shared" si="189"/>
        <v>-1</v>
      </c>
      <c r="F684" s="473">
        <f t="shared" si="191"/>
        <v>7</v>
      </c>
      <c r="G684" s="471">
        <v>210</v>
      </c>
      <c r="H684" s="397" t="s">
        <v>2040</v>
      </c>
      <c r="I684" s="397">
        <v>44403</v>
      </c>
      <c r="K684" s="490">
        <f>SUMIF(N:N,$B684,O:O)</f>
        <v>0</v>
      </c>
      <c r="L684" s="407">
        <f>SUMIF(Q:Q,$B684,R:R)</f>
        <v>0</v>
      </c>
      <c r="M684" s="411">
        <f t="shared" si="184"/>
        <v>0</v>
      </c>
      <c r="O684" s="397">
        <v>0</v>
      </c>
      <c r="Q684" s="397">
        <v>2101102</v>
      </c>
      <c r="R684" s="397">
        <v>9</v>
      </c>
      <c r="S684" s="397">
        <f>VLOOKUP(Q684,B$4:B$1306,1,0)</f>
        <v>2101102</v>
      </c>
      <c r="T684" s="397">
        <v>2101102</v>
      </c>
      <c r="U684" s="397">
        <v>0</v>
      </c>
      <c r="V684" s="397">
        <f t="shared" si="185"/>
        <v>2101102</v>
      </c>
      <c r="W684" s="407">
        <f t="shared" si="190"/>
        <v>0</v>
      </c>
      <c r="Y684" s="397">
        <f t="shared" si="186"/>
        <v>0</v>
      </c>
    </row>
    <row r="685" ht="18.6" customHeight="1" spans="1:25">
      <c r="A685" s="482" t="s">
        <v>2110</v>
      </c>
      <c r="B685" s="480">
        <v>2100717</v>
      </c>
      <c r="C685" s="407">
        <f t="shared" si="187"/>
        <v>0</v>
      </c>
      <c r="D685" s="407">
        <f t="shared" si="188"/>
        <v>0</v>
      </c>
      <c r="E685" s="483" t="str">
        <f t="shared" si="189"/>
        <v/>
      </c>
      <c r="F685" s="473">
        <f t="shared" si="191"/>
        <v>7</v>
      </c>
      <c r="G685" s="471">
        <v>21001</v>
      </c>
      <c r="H685" s="397" t="s">
        <v>2043</v>
      </c>
      <c r="I685" s="397">
        <v>410</v>
      </c>
      <c r="K685" s="490">
        <f>SUMIF(N:N,$B685,O:O)</f>
        <v>0</v>
      </c>
      <c r="L685" s="407">
        <f>SUMIF(Q:Q,$B685,R:R)</f>
        <v>0</v>
      </c>
      <c r="M685" s="411">
        <f t="shared" si="184"/>
        <v>0</v>
      </c>
      <c r="O685" s="397">
        <v>0</v>
      </c>
      <c r="Q685" s="397">
        <v>2101103</v>
      </c>
      <c r="R685" s="397">
        <v>5</v>
      </c>
      <c r="S685" s="397">
        <f>VLOOKUP(Q685,B$4:B$1306,1,0)</f>
        <v>2101103</v>
      </c>
      <c r="T685" s="397">
        <v>2101103</v>
      </c>
      <c r="U685" s="397">
        <v>0</v>
      </c>
      <c r="V685" s="397">
        <f t="shared" si="185"/>
        <v>2101103</v>
      </c>
      <c r="W685" s="407">
        <f t="shared" si="190"/>
        <v>0</v>
      </c>
      <c r="Y685" s="397">
        <f t="shared" si="186"/>
        <v>0</v>
      </c>
    </row>
    <row r="686" ht="18.6" customHeight="1" spans="1:25">
      <c r="A686" s="482" t="s">
        <v>2113</v>
      </c>
      <c r="B686" s="480">
        <v>2100799</v>
      </c>
      <c r="C686" s="407">
        <f t="shared" si="187"/>
        <v>1014</v>
      </c>
      <c r="D686" s="407">
        <f t="shared" si="188"/>
        <v>1041</v>
      </c>
      <c r="E686" s="483">
        <f t="shared" si="189"/>
        <v>0.0266272189349113</v>
      </c>
      <c r="F686" s="473">
        <f t="shared" si="191"/>
        <v>7</v>
      </c>
      <c r="G686" s="471">
        <v>2100101</v>
      </c>
      <c r="H686" s="397" t="s">
        <v>595</v>
      </c>
      <c r="I686" s="397">
        <v>410</v>
      </c>
      <c r="J686" s="488"/>
      <c r="K686" s="490">
        <f>SUMIF(N:N,$B686,O:O)</f>
        <v>92</v>
      </c>
      <c r="L686" s="407">
        <f>SUMIF(Q:Q,$B686,R:R)</f>
        <v>227</v>
      </c>
      <c r="M686" s="411">
        <f t="shared" si="184"/>
        <v>722</v>
      </c>
      <c r="O686" s="397">
        <v>0</v>
      </c>
      <c r="Q686" s="397">
        <v>2210201</v>
      </c>
      <c r="R686" s="397">
        <v>11</v>
      </c>
      <c r="S686" s="397">
        <f>VLOOKUP(Q686,B$4:B$1306,1,0)</f>
        <v>2210201</v>
      </c>
      <c r="T686" s="397">
        <v>2101199</v>
      </c>
      <c r="U686" s="397">
        <v>0</v>
      </c>
      <c r="V686" s="397">
        <f t="shared" si="185"/>
        <v>2101199</v>
      </c>
      <c r="W686" s="407">
        <f t="shared" si="190"/>
        <v>0</v>
      </c>
      <c r="Y686" s="397">
        <f t="shared" si="186"/>
        <v>0</v>
      </c>
    </row>
    <row r="687" ht="18.6" customHeight="1" spans="1:25">
      <c r="A687" s="482" t="s">
        <v>2122</v>
      </c>
      <c r="B687" s="480">
        <v>21011</v>
      </c>
      <c r="C687" s="407">
        <f t="shared" si="187"/>
        <v>9005</v>
      </c>
      <c r="D687" s="407">
        <f t="shared" si="188"/>
        <v>8951</v>
      </c>
      <c r="E687" s="483">
        <f t="shared" si="189"/>
        <v>-0.00599666851749026</v>
      </c>
      <c r="F687" s="473">
        <f t="shared" si="191"/>
        <v>5</v>
      </c>
      <c r="G687" s="471">
        <v>2100102</v>
      </c>
      <c r="H687" s="397" t="s">
        <v>598</v>
      </c>
      <c r="K687" s="486">
        <f>SUMIFS(K:K,$B:$B,"&gt;"&amp;$B687*100,$B:$B,"&lt;"&amp;$B687*100+100)</f>
        <v>203</v>
      </c>
      <c r="L687" s="411">
        <f>SUMIFS(L:L,$B:$B,"&gt;"&amp;$B687*100,$B:$B,"&lt;"&amp;$B687*100+100)</f>
        <v>8748</v>
      </c>
      <c r="M687" s="411">
        <f t="shared" si="184"/>
        <v>0</v>
      </c>
      <c r="O687" s="397">
        <v>0</v>
      </c>
      <c r="Q687" s="397">
        <v>2010301</v>
      </c>
      <c r="R687" s="397">
        <v>894</v>
      </c>
      <c r="S687" s="397">
        <f>VLOOKUP(Q687,B$4:B$1306,1,0)</f>
        <v>2010301</v>
      </c>
      <c r="T687" s="397">
        <v>21012</v>
      </c>
      <c r="U687" s="397">
        <v>16732</v>
      </c>
      <c r="V687" s="397">
        <f t="shared" si="185"/>
        <v>21012</v>
      </c>
      <c r="W687" s="407">
        <f t="shared" si="190"/>
        <v>0</v>
      </c>
      <c r="Y687" s="397">
        <f t="shared" si="186"/>
        <v>0</v>
      </c>
    </row>
    <row r="688" ht="18.6" customHeight="1" spans="1:25">
      <c r="A688" s="482" t="s">
        <v>2125</v>
      </c>
      <c r="B688" s="480">
        <v>2101101</v>
      </c>
      <c r="C688" s="407">
        <f t="shared" si="187"/>
        <v>1575</v>
      </c>
      <c r="D688" s="407">
        <f t="shared" si="188"/>
        <v>1501</v>
      </c>
      <c r="E688" s="483">
        <f t="shared" si="189"/>
        <v>-0.046984126984127</v>
      </c>
      <c r="F688" s="473">
        <f t="shared" si="191"/>
        <v>7</v>
      </c>
      <c r="G688" s="471">
        <v>2100103</v>
      </c>
      <c r="H688" s="397" t="s">
        <v>601</v>
      </c>
      <c r="K688" s="490">
        <f>SUMIF(N:N,$B688,O:O)</f>
        <v>0</v>
      </c>
      <c r="L688" s="407">
        <f>SUMIF(Q:Q,$B688,R:R)</f>
        <v>1501</v>
      </c>
      <c r="M688" s="411">
        <f t="shared" si="184"/>
        <v>0</v>
      </c>
      <c r="O688" s="397">
        <v>0</v>
      </c>
      <c r="Q688" s="397">
        <v>2080501</v>
      </c>
      <c r="R688" s="397">
        <v>89</v>
      </c>
      <c r="S688" s="397">
        <f>VLOOKUP(Q688,B$4:B$1306,1,0)</f>
        <v>2080501</v>
      </c>
      <c r="T688" s="397">
        <v>2101201</v>
      </c>
      <c r="U688" s="397">
        <v>0</v>
      </c>
      <c r="V688" s="397">
        <f t="shared" si="185"/>
        <v>2101201</v>
      </c>
      <c r="W688" s="407">
        <f t="shared" si="190"/>
        <v>0</v>
      </c>
      <c r="Y688" s="397">
        <f t="shared" si="186"/>
        <v>0</v>
      </c>
    </row>
    <row r="689" ht="18.6" customHeight="1" spans="1:25">
      <c r="A689" s="482" t="s">
        <v>2128</v>
      </c>
      <c r="B689" s="480">
        <v>2101102</v>
      </c>
      <c r="C689" s="407">
        <f t="shared" si="187"/>
        <v>3764</v>
      </c>
      <c r="D689" s="407">
        <f t="shared" si="188"/>
        <v>3822</v>
      </c>
      <c r="E689" s="483">
        <f t="shared" si="189"/>
        <v>0.0154091392136027</v>
      </c>
      <c r="F689" s="473">
        <f t="shared" si="191"/>
        <v>7</v>
      </c>
      <c r="G689" s="471">
        <v>2100199</v>
      </c>
      <c r="H689" s="397" t="s">
        <v>2052</v>
      </c>
      <c r="K689" s="490">
        <f>SUMIF(N:N,$B689,O:O)</f>
        <v>26</v>
      </c>
      <c r="L689" s="407">
        <f>SUMIF(Q:Q,$B689,R:R)</f>
        <v>3796</v>
      </c>
      <c r="M689" s="411">
        <f t="shared" si="184"/>
        <v>0</v>
      </c>
      <c r="O689" s="397">
        <v>0</v>
      </c>
      <c r="Q689" s="397">
        <v>2080505</v>
      </c>
      <c r="R689" s="397">
        <v>62</v>
      </c>
      <c r="S689" s="397">
        <f>VLOOKUP(Q689,B$4:B$1306,1,0)</f>
        <v>2080505</v>
      </c>
      <c r="T689" s="397">
        <v>2101202</v>
      </c>
      <c r="U689" s="397">
        <v>16732</v>
      </c>
      <c r="V689" s="397">
        <f t="shared" si="185"/>
        <v>2101202</v>
      </c>
      <c r="W689" s="407">
        <f t="shared" si="190"/>
        <v>0</v>
      </c>
      <c r="Y689" s="397">
        <f t="shared" si="186"/>
        <v>0</v>
      </c>
    </row>
    <row r="690" ht="18.6" customHeight="1" spans="1:25">
      <c r="A690" s="482" t="s">
        <v>2131</v>
      </c>
      <c r="B690" s="480">
        <v>2101103</v>
      </c>
      <c r="C690" s="407">
        <f t="shared" si="187"/>
        <v>3508</v>
      </c>
      <c r="D690" s="407">
        <f t="shared" si="188"/>
        <v>3464</v>
      </c>
      <c r="E690" s="483">
        <f t="shared" si="189"/>
        <v>-0.0125427594070695</v>
      </c>
      <c r="F690" s="473">
        <f t="shared" si="191"/>
        <v>7</v>
      </c>
      <c r="G690" s="471">
        <v>21002</v>
      </c>
      <c r="H690" s="397" t="s">
        <v>2055</v>
      </c>
      <c r="I690" s="397">
        <v>4772</v>
      </c>
      <c r="K690" s="490">
        <f>SUMIF(N:N,$B690,O:O)</f>
        <v>13</v>
      </c>
      <c r="L690" s="407">
        <f>SUMIF(Q:Q,$B690,R:R)</f>
        <v>3451</v>
      </c>
      <c r="M690" s="411">
        <f t="shared" si="184"/>
        <v>0</v>
      </c>
      <c r="O690" s="397">
        <v>0</v>
      </c>
      <c r="Q690" s="397">
        <v>2080506</v>
      </c>
      <c r="R690" s="397">
        <v>31</v>
      </c>
      <c r="S690" s="397">
        <f>VLOOKUP(Q690,B$4:B$1306,1,0)</f>
        <v>2080506</v>
      </c>
      <c r="T690" s="397">
        <v>2101299</v>
      </c>
      <c r="U690" s="397">
        <v>0</v>
      </c>
      <c r="V690" s="397">
        <f t="shared" si="185"/>
        <v>2101299</v>
      </c>
      <c r="W690" s="407">
        <f t="shared" si="190"/>
        <v>0</v>
      </c>
      <c r="Y690" s="397">
        <f t="shared" si="186"/>
        <v>0</v>
      </c>
    </row>
    <row r="691" ht="18.6" customHeight="1" spans="1:25">
      <c r="A691" s="482" t="s">
        <v>2134</v>
      </c>
      <c r="B691" s="480">
        <v>2101199</v>
      </c>
      <c r="C691" s="407">
        <f t="shared" si="187"/>
        <v>158</v>
      </c>
      <c r="D691" s="407">
        <f t="shared" si="188"/>
        <v>164</v>
      </c>
      <c r="E691" s="483">
        <f t="shared" si="189"/>
        <v>0.0379746835443038</v>
      </c>
      <c r="F691" s="473">
        <f t="shared" si="191"/>
        <v>7</v>
      </c>
      <c r="G691" s="471">
        <v>2100201</v>
      </c>
      <c r="H691" s="397" t="s">
        <v>2058</v>
      </c>
      <c r="I691" s="397">
        <v>2625</v>
      </c>
      <c r="J691" s="488"/>
      <c r="K691" s="490">
        <f>SUMIF(N:N,$B691,O:O)</f>
        <v>164</v>
      </c>
      <c r="L691" s="407">
        <f>SUMIF(Q:Q,$B691,R:R)</f>
        <v>0</v>
      </c>
      <c r="M691" s="411">
        <f t="shared" si="184"/>
        <v>0</v>
      </c>
      <c r="O691" s="397">
        <v>0</v>
      </c>
      <c r="Q691" s="397">
        <v>2101101</v>
      </c>
      <c r="R691" s="397">
        <v>41</v>
      </c>
      <c r="S691" s="397">
        <f>VLOOKUP(Q691,B$4:B$1306,1,0)</f>
        <v>2101101</v>
      </c>
      <c r="T691" s="397">
        <v>21013</v>
      </c>
      <c r="U691" s="397">
        <v>1376</v>
      </c>
      <c r="V691" s="397">
        <f t="shared" si="185"/>
        <v>21013</v>
      </c>
      <c r="W691" s="407">
        <f t="shared" si="190"/>
        <v>0</v>
      </c>
      <c r="Y691" s="397">
        <f t="shared" si="186"/>
        <v>0</v>
      </c>
    </row>
    <row r="692" ht="18.6" customHeight="1" spans="1:25">
      <c r="A692" s="482" t="s">
        <v>2137</v>
      </c>
      <c r="B692" s="480">
        <v>21012</v>
      </c>
      <c r="C692" s="407">
        <f t="shared" si="187"/>
        <v>16291</v>
      </c>
      <c r="D692" s="407">
        <f t="shared" si="188"/>
        <v>17436</v>
      </c>
      <c r="E692" s="483">
        <f t="shared" si="189"/>
        <v>0.0702842060033146</v>
      </c>
      <c r="F692" s="473">
        <f t="shared" si="191"/>
        <v>5</v>
      </c>
      <c r="G692" s="471">
        <v>2100202</v>
      </c>
      <c r="H692" s="397" t="s">
        <v>2061</v>
      </c>
      <c r="I692" s="397">
        <v>1750</v>
      </c>
      <c r="K692" s="486">
        <f>SUMIFS(K:K,$B:$B,"&gt;"&amp;$B692*100,$B:$B,"&lt;"&amp;$B692*100+100)</f>
        <v>704</v>
      </c>
      <c r="L692" s="411">
        <f>SUMIFS(L:L,$B:$B,"&gt;"&amp;$B692*100,$B:$B,"&lt;"&amp;$B692*100+100)</f>
        <v>0</v>
      </c>
      <c r="M692" s="411">
        <f t="shared" si="184"/>
        <v>16732</v>
      </c>
      <c r="O692" s="397">
        <v>0</v>
      </c>
      <c r="Q692" s="397">
        <v>2101102</v>
      </c>
      <c r="R692" s="397">
        <v>0</v>
      </c>
      <c r="S692" s="397">
        <f>VLOOKUP(Q692,B$4:B$1306,1,0)</f>
        <v>2101102</v>
      </c>
      <c r="T692" s="397">
        <v>2101301</v>
      </c>
      <c r="U692" s="397">
        <v>1358</v>
      </c>
      <c r="V692" s="397">
        <f t="shared" si="185"/>
        <v>2101301</v>
      </c>
      <c r="W692" s="407">
        <f t="shared" si="190"/>
        <v>0</v>
      </c>
      <c r="Y692" s="397">
        <f t="shared" si="186"/>
        <v>0</v>
      </c>
    </row>
    <row r="693" ht="18.6" customHeight="1" spans="1:25">
      <c r="A693" s="482" t="s">
        <v>2140</v>
      </c>
      <c r="B693" s="480">
        <v>2101201</v>
      </c>
      <c r="C693" s="407">
        <f t="shared" si="187"/>
        <v>0</v>
      </c>
      <c r="D693" s="407">
        <f t="shared" si="188"/>
        <v>0</v>
      </c>
      <c r="E693" s="483" t="str">
        <f t="shared" si="189"/>
        <v/>
      </c>
      <c r="F693" s="473">
        <f t="shared" si="191"/>
        <v>7</v>
      </c>
      <c r="G693" s="471">
        <v>2100203</v>
      </c>
      <c r="H693" s="397" t="s">
        <v>2064</v>
      </c>
      <c r="K693" s="486">
        <f>SUMIF(N:N,$B693,O:O)</f>
        <v>0</v>
      </c>
      <c r="L693" s="411">
        <f>SUMIF(Q:Q,$B693,R:R)</f>
        <v>0</v>
      </c>
      <c r="M693" s="411">
        <f t="shared" si="184"/>
        <v>0</v>
      </c>
      <c r="O693" s="397">
        <v>0</v>
      </c>
      <c r="Q693" s="397">
        <v>2101103</v>
      </c>
      <c r="R693" s="397">
        <v>26</v>
      </c>
      <c r="S693" s="397">
        <f>VLOOKUP(Q693,B$4:B$1306,1,0)</f>
        <v>2101103</v>
      </c>
      <c r="T693" s="397">
        <v>2101302</v>
      </c>
      <c r="U693" s="397">
        <v>0</v>
      </c>
      <c r="V693" s="397">
        <f t="shared" si="185"/>
        <v>2101302</v>
      </c>
      <c r="W693" s="407">
        <f t="shared" si="190"/>
        <v>0</v>
      </c>
      <c r="Y693" s="397">
        <f t="shared" si="186"/>
        <v>0</v>
      </c>
    </row>
    <row r="694" ht="33.6" customHeight="1" spans="1:25">
      <c r="A694" s="482" t="s">
        <v>2143</v>
      </c>
      <c r="B694" s="480">
        <v>2101202</v>
      </c>
      <c r="C694" s="407">
        <f t="shared" si="187"/>
        <v>16291</v>
      </c>
      <c r="D694" s="407">
        <f t="shared" si="188"/>
        <v>17436</v>
      </c>
      <c r="E694" s="483">
        <f t="shared" si="189"/>
        <v>0.0702842060033146</v>
      </c>
      <c r="F694" s="473">
        <f t="shared" si="191"/>
        <v>7</v>
      </c>
      <c r="G694" s="471">
        <v>2100204</v>
      </c>
      <c r="H694" s="397" t="s">
        <v>2067</v>
      </c>
      <c r="K694" s="490">
        <f>SUMIF(N:N,$B694,O:O)</f>
        <v>704</v>
      </c>
      <c r="L694" s="407">
        <f>SUMIF(Q:Q,$B694,R:R)</f>
        <v>0</v>
      </c>
      <c r="M694" s="411">
        <f t="shared" si="184"/>
        <v>16732</v>
      </c>
      <c r="O694" s="397">
        <v>0</v>
      </c>
      <c r="Q694" s="397">
        <v>2210201</v>
      </c>
      <c r="R694" s="397">
        <v>51</v>
      </c>
      <c r="S694" s="397">
        <f>VLOOKUP(Q694,B$4:B$1306,1,0)</f>
        <v>2210201</v>
      </c>
      <c r="T694" s="397">
        <v>2101399</v>
      </c>
      <c r="U694" s="397">
        <v>18</v>
      </c>
      <c r="V694" s="397">
        <f t="shared" si="185"/>
        <v>2101399</v>
      </c>
      <c r="W694" s="407">
        <f t="shared" si="190"/>
        <v>0</v>
      </c>
      <c r="Y694" s="397">
        <f t="shared" si="186"/>
        <v>0</v>
      </c>
    </row>
    <row r="695" ht="18.6" customHeight="1" spans="1:25">
      <c r="A695" s="482" t="s">
        <v>2146</v>
      </c>
      <c r="B695" s="480">
        <v>2101299</v>
      </c>
      <c r="C695" s="407">
        <f t="shared" si="187"/>
        <v>0</v>
      </c>
      <c r="D695" s="407">
        <f t="shared" si="188"/>
        <v>0</v>
      </c>
      <c r="E695" s="483" t="str">
        <f t="shared" si="189"/>
        <v/>
      </c>
      <c r="F695" s="473">
        <f t="shared" si="191"/>
        <v>7</v>
      </c>
      <c r="G695" s="471">
        <v>2100205</v>
      </c>
      <c r="H695" s="397" t="s">
        <v>2070</v>
      </c>
      <c r="J695" s="488"/>
      <c r="K695" s="490">
        <f>SUMIF(N:N,$B695,O:O)</f>
        <v>0</v>
      </c>
      <c r="L695" s="407">
        <f>SUMIF(Q:Q,$B695,R:R)</f>
        <v>0</v>
      </c>
      <c r="M695" s="411">
        <f t="shared" si="184"/>
        <v>0</v>
      </c>
      <c r="O695" s="397">
        <v>0</v>
      </c>
      <c r="Q695" s="397">
        <v>2010350</v>
      </c>
      <c r="R695" s="397">
        <v>67</v>
      </c>
      <c r="S695" s="397">
        <f>VLOOKUP(Q695,B$4:B$1306,1,0)</f>
        <v>2010350</v>
      </c>
      <c r="T695" s="397">
        <v>21014</v>
      </c>
      <c r="U695" s="397">
        <v>90</v>
      </c>
      <c r="V695" s="397">
        <f t="shared" si="185"/>
        <v>21014</v>
      </c>
      <c r="W695" s="407">
        <f t="shared" si="190"/>
        <v>0</v>
      </c>
      <c r="Y695" s="397">
        <f t="shared" si="186"/>
        <v>0</v>
      </c>
    </row>
    <row r="696" ht="18.6" customHeight="1" spans="1:25">
      <c r="A696" s="482" t="s">
        <v>2149</v>
      </c>
      <c r="B696" s="480">
        <v>21013</v>
      </c>
      <c r="C696" s="407">
        <f t="shared" si="187"/>
        <v>1406</v>
      </c>
      <c r="D696" s="407">
        <f t="shared" si="188"/>
        <v>1376</v>
      </c>
      <c r="E696" s="483">
        <f t="shared" si="189"/>
        <v>-0.0213371266002845</v>
      </c>
      <c r="F696" s="473">
        <f t="shared" si="191"/>
        <v>5</v>
      </c>
      <c r="G696" s="471">
        <v>2100206</v>
      </c>
      <c r="H696" s="397" t="s">
        <v>2073</v>
      </c>
      <c r="K696" s="486">
        <f>SUMIFS(K:K,$B:$B,"&gt;"&amp;$B696*100,$B:$B,"&lt;"&amp;$B696*100+100)</f>
        <v>0</v>
      </c>
      <c r="L696" s="411">
        <f>SUMIFS(L:L,$B:$B,"&gt;"&amp;$B696*100,$B:$B,"&lt;"&amp;$B696*100+100)</f>
        <v>0</v>
      </c>
      <c r="M696" s="411">
        <f t="shared" si="184"/>
        <v>1376</v>
      </c>
      <c r="O696" s="397">
        <v>0</v>
      </c>
      <c r="Q696" s="397">
        <v>2040201</v>
      </c>
      <c r="R696" s="397">
        <v>14</v>
      </c>
      <c r="S696" s="397">
        <f>VLOOKUP(Q696,B$4:B$1306,1,0)</f>
        <v>2040201</v>
      </c>
      <c r="T696" s="397">
        <v>2101401</v>
      </c>
      <c r="U696" s="397">
        <v>90</v>
      </c>
      <c r="V696" s="397">
        <f t="shared" si="185"/>
        <v>2101401</v>
      </c>
      <c r="W696" s="407">
        <f t="shared" si="190"/>
        <v>0</v>
      </c>
      <c r="Y696" s="397">
        <f t="shared" si="186"/>
        <v>0</v>
      </c>
    </row>
    <row r="697" ht="18.6" customHeight="1" spans="1:25">
      <c r="A697" s="482" t="s">
        <v>2152</v>
      </c>
      <c r="B697" s="480">
        <v>2101301</v>
      </c>
      <c r="C697" s="407">
        <f t="shared" si="187"/>
        <v>1283</v>
      </c>
      <c r="D697" s="407">
        <f t="shared" si="188"/>
        <v>1358</v>
      </c>
      <c r="E697" s="483">
        <f t="shared" si="189"/>
        <v>0.0584567420109119</v>
      </c>
      <c r="F697" s="473">
        <f t="shared" si="191"/>
        <v>7</v>
      </c>
      <c r="G697" s="471">
        <v>2100207</v>
      </c>
      <c r="H697" s="397" t="s">
        <v>2076</v>
      </c>
      <c r="K697" s="490">
        <f>SUMIF(N:N,$B697,O:O)</f>
        <v>0</v>
      </c>
      <c r="L697" s="407">
        <f>SUMIF(Q:Q,$B697,R:R)</f>
        <v>0</v>
      </c>
      <c r="M697" s="411">
        <f t="shared" si="184"/>
        <v>1358</v>
      </c>
      <c r="O697" s="397">
        <v>0</v>
      </c>
      <c r="Q697" s="397">
        <v>2080502</v>
      </c>
      <c r="R697" s="397">
        <v>13</v>
      </c>
      <c r="S697" s="397">
        <f>VLOOKUP(Q697,B$4:B$1306,1,0)</f>
        <v>2080502</v>
      </c>
      <c r="T697" s="397">
        <v>2101499</v>
      </c>
      <c r="U697" s="397">
        <v>0</v>
      </c>
      <c r="V697" s="397">
        <f t="shared" si="185"/>
        <v>2101499</v>
      </c>
      <c r="W697" s="407">
        <f t="shared" si="190"/>
        <v>0</v>
      </c>
      <c r="Y697" s="397">
        <f t="shared" si="186"/>
        <v>0</v>
      </c>
    </row>
    <row r="698" ht="18.6" customHeight="1" spans="1:25">
      <c r="A698" s="482" t="s">
        <v>2155</v>
      </c>
      <c r="B698" s="480">
        <v>2101302</v>
      </c>
      <c r="C698" s="407">
        <f t="shared" si="187"/>
        <v>0</v>
      </c>
      <c r="D698" s="407">
        <f t="shared" si="188"/>
        <v>0</v>
      </c>
      <c r="E698" s="483" t="str">
        <f t="shared" si="189"/>
        <v/>
      </c>
      <c r="F698" s="473">
        <f t="shared" si="191"/>
        <v>7</v>
      </c>
      <c r="G698" s="471">
        <v>2100208</v>
      </c>
      <c r="H698" s="397" t="s">
        <v>2079</v>
      </c>
      <c r="K698" s="490">
        <f>SUMIF(N:N,$B698,O:O)</f>
        <v>0</v>
      </c>
      <c r="L698" s="407">
        <f>SUMIF(Q:Q,$B698,R:R)</f>
        <v>0</v>
      </c>
      <c r="M698" s="411">
        <f t="shared" si="184"/>
        <v>0</v>
      </c>
      <c r="O698" s="397">
        <v>0</v>
      </c>
      <c r="Q698" s="397">
        <v>2080505</v>
      </c>
      <c r="R698" s="397">
        <v>8</v>
      </c>
      <c r="S698" s="397">
        <f>VLOOKUP(Q698,B$4:B$1306,1,0)</f>
        <v>2080505</v>
      </c>
      <c r="T698" s="397">
        <v>21015</v>
      </c>
      <c r="U698" s="397">
        <v>27</v>
      </c>
      <c r="V698" s="397">
        <f t="shared" si="185"/>
        <v>21015</v>
      </c>
      <c r="W698" s="407">
        <f t="shared" si="190"/>
        <v>0</v>
      </c>
      <c r="Y698" s="397">
        <f t="shared" si="186"/>
        <v>0</v>
      </c>
    </row>
    <row r="699" ht="18.6" customHeight="1" spans="1:25">
      <c r="A699" s="482" t="s">
        <v>2158</v>
      </c>
      <c r="B699" s="480">
        <v>2101399</v>
      </c>
      <c r="C699" s="407">
        <f t="shared" si="187"/>
        <v>123</v>
      </c>
      <c r="D699" s="407">
        <f t="shared" si="188"/>
        <v>18</v>
      </c>
      <c r="E699" s="483">
        <f t="shared" si="189"/>
        <v>-0.853658536585366</v>
      </c>
      <c r="F699" s="473">
        <f t="shared" si="191"/>
        <v>7</v>
      </c>
      <c r="G699" s="471">
        <v>2100209</v>
      </c>
      <c r="H699" s="397" t="s">
        <v>2082</v>
      </c>
      <c r="J699" s="488"/>
      <c r="K699" s="490">
        <f>SUMIF(N:N,$B699,O:O)</f>
        <v>0</v>
      </c>
      <c r="L699" s="407">
        <f>SUMIF(Q:Q,$B699,R:R)</f>
        <v>0</v>
      </c>
      <c r="M699" s="411">
        <f t="shared" si="184"/>
        <v>18</v>
      </c>
      <c r="O699" s="397">
        <v>0</v>
      </c>
      <c r="Q699" s="397">
        <v>2080506</v>
      </c>
      <c r="R699" s="397">
        <v>4</v>
      </c>
      <c r="S699" s="397">
        <f>VLOOKUP(Q699,B$4:B$1306,1,0)</f>
        <v>2080506</v>
      </c>
      <c r="T699" s="397">
        <v>2101501</v>
      </c>
      <c r="U699" s="397">
        <v>27</v>
      </c>
      <c r="V699" s="397">
        <f t="shared" si="185"/>
        <v>2101501</v>
      </c>
      <c r="W699" s="407">
        <f t="shared" si="190"/>
        <v>0</v>
      </c>
      <c r="Y699" s="397">
        <f t="shared" si="186"/>
        <v>0</v>
      </c>
    </row>
    <row r="700" ht="18.6" customHeight="1" spans="1:25">
      <c r="A700" s="482" t="s">
        <v>2161</v>
      </c>
      <c r="B700" s="480">
        <v>21014</v>
      </c>
      <c r="C700" s="407">
        <f t="shared" si="187"/>
        <v>23</v>
      </c>
      <c r="D700" s="407">
        <f t="shared" si="188"/>
        <v>90</v>
      </c>
      <c r="E700" s="483">
        <f t="shared" si="189"/>
        <v>2.91304347826087</v>
      </c>
      <c r="F700" s="473">
        <f t="shared" si="191"/>
        <v>5</v>
      </c>
      <c r="G700" s="471">
        <v>2100210</v>
      </c>
      <c r="H700" s="397" t="s">
        <v>2085</v>
      </c>
      <c r="K700" s="486">
        <f>SUMIFS(K:K,$B:$B,"&gt;"&amp;$B700*100,$B:$B,"&lt;"&amp;$B700*100+100)</f>
        <v>0</v>
      </c>
      <c r="L700" s="411">
        <f>SUMIFS(L:L,$B:$B,"&gt;"&amp;$B700*100,$B:$B,"&lt;"&amp;$B700*100+100)</f>
        <v>0</v>
      </c>
      <c r="M700" s="411">
        <f t="shared" si="184"/>
        <v>90</v>
      </c>
      <c r="O700" s="397">
        <v>0</v>
      </c>
      <c r="Q700" s="397">
        <v>2101101</v>
      </c>
      <c r="R700" s="397">
        <v>5</v>
      </c>
      <c r="S700" s="397">
        <f>VLOOKUP(Q700,B$4:B$1306,1,0)</f>
        <v>2101101</v>
      </c>
      <c r="T700" s="397">
        <v>2101502</v>
      </c>
      <c r="U700" s="397">
        <v>0</v>
      </c>
      <c r="V700" s="397">
        <f t="shared" si="185"/>
        <v>2101502</v>
      </c>
      <c r="W700" s="407">
        <f t="shared" si="190"/>
        <v>0</v>
      </c>
      <c r="Y700" s="397">
        <f t="shared" si="186"/>
        <v>0</v>
      </c>
    </row>
    <row r="701" ht="18.6" customHeight="1" spans="1:25">
      <c r="A701" s="482" t="s">
        <v>2164</v>
      </c>
      <c r="B701" s="480">
        <v>2101401</v>
      </c>
      <c r="C701" s="407">
        <f t="shared" si="187"/>
        <v>23</v>
      </c>
      <c r="D701" s="407">
        <f t="shared" si="188"/>
        <v>90</v>
      </c>
      <c r="E701" s="483">
        <f t="shared" si="189"/>
        <v>2.91304347826087</v>
      </c>
      <c r="F701" s="473">
        <f t="shared" si="191"/>
        <v>7</v>
      </c>
      <c r="G701" s="471">
        <v>2100211</v>
      </c>
      <c r="H701" s="397" t="s">
        <v>2088</v>
      </c>
      <c r="K701" s="490">
        <f>SUMIF(N:N,$B701,O:O)</f>
        <v>0</v>
      </c>
      <c r="L701" s="407">
        <f>SUMIF(Q:Q,$B701,R:R)</f>
        <v>0</v>
      </c>
      <c r="M701" s="411">
        <f t="shared" si="184"/>
        <v>90</v>
      </c>
      <c r="O701" s="397">
        <v>0</v>
      </c>
      <c r="Q701" s="397">
        <v>2101102</v>
      </c>
      <c r="R701" s="397">
        <v>0</v>
      </c>
      <c r="S701" s="397">
        <f>VLOOKUP(Q701,B$4:B$1306,1,0)</f>
        <v>2101102</v>
      </c>
      <c r="T701" s="397">
        <v>2101503</v>
      </c>
      <c r="U701" s="397">
        <v>0</v>
      </c>
      <c r="V701" s="397">
        <f t="shared" si="185"/>
        <v>2101503</v>
      </c>
      <c r="W701" s="407">
        <f t="shared" si="190"/>
        <v>0</v>
      </c>
      <c r="Y701" s="397">
        <f t="shared" si="186"/>
        <v>0</v>
      </c>
    </row>
    <row r="702" ht="18.6" customHeight="1" spans="1:25">
      <c r="A702" s="482" t="s">
        <v>2167</v>
      </c>
      <c r="B702" s="480">
        <v>2101499</v>
      </c>
      <c r="C702" s="407">
        <f t="shared" si="187"/>
        <v>0</v>
      </c>
      <c r="D702" s="407">
        <f t="shared" si="188"/>
        <v>0</v>
      </c>
      <c r="E702" s="483" t="str">
        <f t="shared" si="189"/>
        <v/>
      </c>
      <c r="F702" s="473">
        <f t="shared" si="191"/>
        <v>7</v>
      </c>
      <c r="G702" s="471">
        <v>2100299</v>
      </c>
      <c r="H702" s="397" t="s">
        <v>2091</v>
      </c>
      <c r="I702" s="397">
        <v>397</v>
      </c>
      <c r="J702" s="488"/>
      <c r="K702" s="490">
        <f>SUMIF(N:N,$B702,O:O)</f>
        <v>0</v>
      </c>
      <c r="L702" s="407">
        <f>SUMIF(Q:Q,$B702,R:R)</f>
        <v>0</v>
      </c>
      <c r="M702" s="411">
        <f t="shared" si="184"/>
        <v>0</v>
      </c>
      <c r="O702" s="397">
        <v>0</v>
      </c>
      <c r="Q702" s="397">
        <v>2101103</v>
      </c>
      <c r="R702" s="397">
        <v>3</v>
      </c>
      <c r="S702" s="397">
        <f>VLOOKUP(Q702,B$4:B$1306,1,0)</f>
        <v>2101103</v>
      </c>
      <c r="T702" s="397">
        <v>2101504</v>
      </c>
      <c r="U702" s="397">
        <v>0</v>
      </c>
      <c r="V702" s="397">
        <f t="shared" si="185"/>
        <v>2101504</v>
      </c>
      <c r="W702" s="407">
        <f t="shared" si="190"/>
        <v>0</v>
      </c>
      <c r="Y702" s="397">
        <f t="shared" si="186"/>
        <v>0</v>
      </c>
    </row>
    <row r="703" ht="18.6" customHeight="1" spans="1:25">
      <c r="A703" s="482" t="s">
        <v>2170</v>
      </c>
      <c r="B703" s="480">
        <v>21015</v>
      </c>
      <c r="C703" s="407">
        <f t="shared" si="187"/>
        <v>212</v>
      </c>
      <c r="D703" s="407">
        <f t="shared" si="188"/>
        <v>506</v>
      </c>
      <c r="E703" s="483">
        <f t="shared" si="189"/>
        <v>1.38679245283019</v>
      </c>
      <c r="F703" s="473">
        <f t="shared" si="191"/>
        <v>5</v>
      </c>
      <c r="G703" s="471">
        <v>21003</v>
      </c>
      <c r="H703" s="397" t="s">
        <v>2094</v>
      </c>
      <c r="I703" s="397">
        <v>4653</v>
      </c>
      <c r="K703" s="486">
        <f>SUMIFS(K:K,$B:$B,"&gt;"&amp;$B703*100,$B:$B,"&lt;"&amp;$B703*100+100)</f>
        <v>0</v>
      </c>
      <c r="L703" s="411">
        <f>SUMIFS(L:L,$B:$B,"&gt;"&amp;$B703*100,$B:$B,"&lt;"&amp;$B703*100+100)</f>
        <v>479</v>
      </c>
      <c r="M703" s="411">
        <f t="shared" si="184"/>
        <v>27</v>
      </c>
      <c r="O703" s="397">
        <v>0</v>
      </c>
      <c r="Q703" s="397">
        <v>2210201</v>
      </c>
      <c r="R703" s="397">
        <v>6</v>
      </c>
      <c r="S703" s="397">
        <f>VLOOKUP(Q703,B$4:B$1306,1,0)</f>
        <v>2210201</v>
      </c>
      <c r="T703" s="397">
        <v>2101505</v>
      </c>
      <c r="U703" s="397">
        <v>0</v>
      </c>
      <c r="V703" s="397">
        <f t="shared" si="185"/>
        <v>2101505</v>
      </c>
      <c r="W703" s="407">
        <f t="shared" si="190"/>
        <v>0</v>
      </c>
      <c r="Y703" s="397">
        <f t="shared" si="186"/>
        <v>0</v>
      </c>
    </row>
    <row r="704" ht="18.6" customHeight="1" spans="1:25">
      <c r="A704" s="482" t="s">
        <v>587</v>
      </c>
      <c r="B704" s="480">
        <v>2101501</v>
      </c>
      <c r="C704" s="407">
        <f t="shared" si="187"/>
        <v>212</v>
      </c>
      <c r="D704" s="407">
        <f t="shared" si="188"/>
        <v>506</v>
      </c>
      <c r="E704" s="483">
        <f t="shared" si="189"/>
        <v>1.38679245283019</v>
      </c>
      <c r="F704" s="473">
        <f t="shared" si="191"/>
        <v>7</v>
      </c>
      <c r="G704" s="471">
        <v>2100301</v>
      </c>
      <c r="H704" s="397" t="s">
        <v>2097</v>
      </c>
      <c r="K704" s="490">
        <f t="shared" ref="K704:K711" si="196">SUMIF(N:N,$B704,O:O)</f>
        <v>0</v>
      </c>
      <c r="L704" s="407">
        <f t="shared" ref="L704:L711" si="197">SUMIF(Q:Q,$B704,R:R)</f>
        <v>479</v>
      </c>
      <c r="M704" s="411">
        <f t="shared" si="184"/>
        <v>27</v>
      </c>
      <c r="O704" s="397">
        <v>0</v>
      </c>
      <c r="Q704" s="397">
        <v>2040101</v>
      </c>
      <c r="R704" s="397">
        <v>0</v>
      </c>
      <c r="S704" s="397">
        <f>VLOOKUP(Q704,B$4:B$1306,1,0)</f>
        <v>2040101</v>
      </c>
      <c r="T704" s="397">
        <v>2101506</v>
      </c>
      <c r="U704" s="397">
        <v>0</v>
      </c>
      <c r="V704" s="397">
        <f t="shared" si="185"/>
        <v>2101506</v>
      </c>
      <c r="W704" s="407">
        <f t="shared" si="190"/>
        <v>0</v>
      </c>
      <c r="Y704" s="397">
        <f t="shared" si="186"/>
        <v>0</v>
      </c>
    </row>
    <row r="705" ht="18.6" customHeight="1" spans="1:25">
      <c r="A705" s="482" t="s">
        <v>590</v>
      </c>
      <c r="B705" s="480">
        <v>2101502</v>
      </c>
      <c r="C705" s="407">
        <f t="shared" si="187"/>
        <v>0</v>
      </c>
      <c r="D705" s="407">
        <f t="shared" si="188"/>
        <v>0</v>
      </c>
      <c r="E705" s="483" t="str">
        <f t="shared" si="189"/>
        <v/>
      </c>
      <c r="F705" s="473">
        <f t="shared" si="191"/>
        <v>7</v>
      </c>
      <c r="G705" s="471">
        <v>2100302</v>
      </c>
      <c r="H705" s="397" t="s">
        <v>2100</v>
      </c>
      <c r="I705" s="397">
        <v>4219</v>
      </c>
      <c r="K705" s="490">
        <f t="shared" si="196"/>
        <v>0</v>
      </c>
      <c r="L705" s="407">
        <f t="shared" si="197"/>
        <v>0</v>
      </c>
      <c r="M705" s="411">
        <f t="shared" si="184"/>
        <v>0</v>
      </c>
      <c r="O705" s="397">
        <v>0</v>
      </c>
      <c r="Q705" s="397">
        <v>2040401</v>
      </c>
      <c r="R705" s="397">
        <v>0</v>
      </c>
      <c r="S705" s="397">
        <f>VLOOKUP(Q705,B$4:B$1306,1,0)</f>
        <v>2040401</v>
      </c>
      <c r="T705" s="397">
        <v>2101550</v>
      </c>
      <c r="U705" s="397">
        <v>0</v>
      </c>
      <c r="V705" s="397">
        <f t="shared" si="185"/>
        <v>2101550</v>
      </c>
      <c r="W705" s="407">
        <f t="shared" si="190"/>
        <v>0</v>
      </c>
      <c r="Y705" s="397">
        <f t="shared" si="186"/>
        <v>0</v>
      </c>
    </row>
    <row r="706" ht="18.6" customHeight="1" spans="1:25">
      <c r="A706" s="482" t="s">
        <v>593</v>
      </c>
      <c r="B706" s="480">
        <v>2101503</v>
      </c>
      <c r="C706" s="407">
        <f t="shared" si="187"/>
        <v>0</v>
      </c>
      <c r="D706" s="407">
        <f t="shared" si="188"/>
        <v>0</v>
      </c>
      <c r="E706" s="483" t="str">
        <f t="shared" si="189"/>
        <v/>
      </c>
      <c r="F706" s="473">
        <f t="shared" si="191"/>
        <v>7</v>
      </c>
      <c r="G706" s="471">
        <v>2100399</v>
      </c>
      <c r="H706" s="397" t="s">
        <v>2103</v>
      </c>
      <c r="I706" s="397">
        <v>434</v>
      </c>
      <c r="K706" s="490">
        <f t="shared" si="196"/>
        <v>0</v>
      </c>
      <c r="L706" s="407">
        <f t="shared" si="197"/>
        <v>0</v>
      </c>
      <c r="M706" s="411">
        <f t="shared" si="184"/>
        <v>0</v>
      </c>
      <c r="O706" s="397">
        <v>0</v>
      </c>
      <c r="Q706" s="397">
        <v>2080501</v>
      </c>
      <c r="R706" s="397">
        <v>79</v>
      </c>
      <c r="S706" s="397">
        <f>VLOOKUP(Q706,B$4:B$1306,1,0)</f>
        <v>2080501</v>
      </c>
      <c r="T706" s="397">
        <v>2101599</v>
      </c>
      <c r="U706" s="397">
        <v>0</v>
      </c>
      <c r="V706" s="397">
        <f t="shared" si="185"/>
        <v>2101599</v>
      </c>
      <c r="W706" s="407">
        <f t="shared" si="190"/>
        <v>0</v>
      </c>
      <c r="Y706" s="397">
        <f t="shared" si="186"/>
        <v>0</v>
      </c>
    </row>
    <row r="707" ht="18.6" customHeight="1" spans="1:25">
      <c r="A707" s="482" t="s">
        <v>713</v>
      </c>
      <c r="B707" s="480">
        <v>2101504</v>
      </c>
      <c r="C707" s="407">
        <f t="shared" si="187"/>
        <v>0</v>
      </c>
      <c r="D707" s="407">
        <f t="shared" si="188"/>
        <v>0</v>
      </c>
      <c r="E707" s="483" t="str">
        <f t="shared" si="189"/>
        <v/>
      </c>
      <c r="F707" s="473">
        <f t="shared" si="191"/>
        <v>7</v>
      </c>
      <c r="G707" s="471">
        <v>21004</v>
      </c>
      <c r="H707" s="397" t="s">
        <v>2106</v>
      </c>
      <c r="I707" s="397">
        <v>6179</v>
      </c>
      <c r="K707" s="490">
        <f t="shared" si="196"/>
        <v>0</v>
      </c>
      <c r="L707" s="407">
        <f t="shared" si="197"/>
        <v>0</v>
      </c>
      <c r="M707" s="411">
        <f t="shared" si="184"/>
        <v>0</v>
      </c>
      <c r="O707" s="397">
        <v>0</v>
      </c>
      <c r="Q707" s="397">
        <v>2080505</v>
      </c>
      <c r="R707" s="397">
        <v>0</v>
      </c>
      <c r="S707" s="397">
        <f>VLOOKUP(Q707,B$4:B$1306,1,0)</f>
        <v>2080505</v>
      </c>
      <c r="T707" s="397">
        <v>21016</v>
      </c>
      <c r="U707" s="397">
        <v>95</v>
      </c>
      <c r="V707" s="397">
        <f t="shared" si="185"/>
        <v>21016</v>
      </c>
      <c r="W707" s="407">
        <f t="shared" si="190"/>
        <v>0</v>
      </c>
      <c r="Y707" s="397">
        <f t="shared" si="186"/>
        <v>0</v>
      </c>
    </row>
    <row r="708" ht="18.6" customHeight="1" spans="1:25">
      <c r="A708" s="482" t="s">
        <v>2181</v>
      </c>
      <c r="B708" s="480">
        <v>2101505</v>
      </c>
      <c r="C708" s="407">
        <f t="shared" si="187"/>
        <v>0</v>
      </c>
      <c r="D708" s="407">
        <f t="shared" si="188"/>
        <v>0</v>
      </c>
      <c r="E708" s="483" t="str">
        <f t="shared" si="189"/>
        <v/>
      </c>
      <c r="F708" s="473">
        <f t="shared" si="191"/>
        <v>7</v>
      </c>
      <c r="G708" s="471">
        <v>2100401</v>
      </c>
      <c r="H708" s="397" t="s">
        <v>2109</v>
      </c>
      <c r="I708" s="397">
        <v>708</v>
      </c>
      <c r="K708" s="490">
        <f t="shared" si="196"/>
        <v>0</v>
      </c>
      <c r="L708" s="407">
        <f t="shared" si="197"/>
        <v>0</v>
      </c>
      <c r="M708" s="411">
        <f t="shared" ref="M708:M771" si="198">_xlfn.IFNA(VLOOKUP(B708,T:U,2,0),)</f>
        <v>0</v>
      </c>
      <c r="O708" s="397">
        <v>0</v>
      </c>
      <c r="Q708" s="397">
        <v>2080506</v>
      </c>
      <c r="R708" s="397">
        <v>0</v>
      </c>
      <c r="S708" s="397">
        <f>VLOOKUP(Q708,B$4:B$1306,1,0)</f>
        <v>2080506</v>
      </c>
      <c r="T708" s="397">
        <v>2101601</v>
      </c>
      <c r="U708" s="397">
        <v>95</v>
      </c>
      <c r="V708" s="397">
        <f t="shared" ref="V708:V771" si="199">VLOOKUP(T708,B$4:B$1306,1,0)</f>
        <v>2101601</v>
      </c>
      <c r="W708" s="407">
        <f t="shared" si="190"/>
        <v>0</v>
      </c>
      <c r="Y708" s="397">
        <f t="shared" ref="Y708:Y771" si="200">IF(O708&lt;1,ROUNDUP(O708,0),IF(O708&gt;10,ROUNDDOWN(O708,0),ROUND(O708,0)))</f>
        <v>0</v>
      </c>
    </row>
    <row r="709" ht="18.6" customHeight="1" spans="1:25">
      <c r="A709" s="482" t="s">
        <v>2184</v>
      </c>
      <c r="B709" s="480">
        <v>2101506</v>
      </c>
      <c r="C709" s="407">
        <f t="shared" ref="C709:C772" si="201">_xlfn.IFNA(VLOOKUP(B709,G:I,3,0),)</f>
        <v>0</v>
      </c>
      <c r="D709" s="407">
        <f t="shared" ref="D709:D772" si="202">K709+L709+M709</f>
        <v>0</v>
      </c>
      <c r="E709" s="483" t="str">
        <f t="shared" ref="E709:E772" si="203">IF(ISERROR(D709/C709-1),"",D709/C709-1)</f>
        <v/>
      </c>
      <c r="F709" s="473">
        <f t="shared" si="191"/>
        <v>7</v>
      </c>
      <c r="G709" s="471">
        <v>2100402</v>
      </c>
      <c r="H709" s="397" t="s">
        <v>2112</v>
      </c>
      <c r="I709" s="397">
        <v>143</v>
      </c>
      <c r="K709" s="490">
        <f t="shared" si="196"/>
        <v>0</v>
      </c>
      <c r="L709" s="407">
        <f t="shared" si="197"/>
        <v>0</v>
      </c>
      <c r="M709" s="411">
        <f t="shared" si="198"/>
        <v>0</v>
      </c>
      <c r="O709" s="397">
        <v>0</v>
      </c>
      <c r="Q709" s="397">
        <v>2101101</v>
      </c>
      <c r="R709" s="397">
        <v>1</v>
      </c>
      <c r="S709" s="397">
        <f>VLOOKUP(Q709,B$4:B$1306,1,0)</f>
        <v>2101101</v>
      </c>
      <c r="T709" s="397">
        <v>21099</v>
      </c>
      <c r="U709" s="397">
        <v>87</v>
      </c>
      <c r="V709" s="397">
        <f t="shared" si="199"/>
        <v>21099</v>
      </c>
      <c r="W709" s="407">
        <f t="shared" ref="W709:W772" si="204">U709-IF(T709&lt;111111,SUMIFS(U$4:U$1924,T$4:T$1924,"&gt;"&amp;T709*100,T$4:T$1924,"&lt;"&amp;T709*100+100),U709)</f>
        <v>0</v>
      </c>
      <c r="Y709" s="397">
        <f t="shared" si="200"/>
        <v>0</v>
      </c>
    </row>
    <row r="710" ht="18.6" customHeight="1" spans="1:25">
      <c r="A710" s="482" t="s">
        <v>614</v>
      </c>
      <c r="B710" s="480">
        <v>2101550</v>
      </c>
      <c r="C710" s="407">
        <f t="shared" si="201"/>
        <v>0</v>
      </c>
      <c r="D710" s="407">
        <f t="shared" si="202"/>
        <v>0</v>
      </c>
      <c r="E710" s="483" t="str">
        <f t="shared" si="203"/>
        <v/>
      </c>
      <c r="F710" s="473">
        <f t="shared" ref="F710:F773" si="205">LEN(B710)</f>
        <v>7</v>
      </c>
      <c r="G710" s="471">
        <v>2100403</v>
      </c>
      <c r="H710" s="397" t="s">
        <v>2114</v>
      </c>
      <c r="I710" s="397">
        <v>851</v>
      </c>
      <c r="K710" s="490">
        <f t="shared" si="196"/>
        <v>0</v>
      </c>
      <c r="L710" s="407">
        <f t="shared" si="197"/>
        <v>0</v>
      </c>
      <c r="M710" s="411">
        <f t="shared" si="198"/>
        <v>0</v>
      </c>
      <c r="O710" s="397">
        <v>0</v>
      </c>
      <c r="Q710" s="397">
        <v>2101102</v>
      </c>
      <c r="R710" s="397">
        <v>0</v>
      </c>
      <c r="S710" s="397">
        <f>VLOOKUP(Q710,B$4:B$1306,1,0)</f>
        <v>2101102</v>
      </c>
      <c r="T710" s="397">
        <v>2109901</v>
      </c>
      <c r="U710" s="397">
        <v>87</v>
      </c>
      <c r="V710" s="397">
        <f t="shared" si="199"/>
        <v>2109901</v>
      </c>
      <c r="W710" s="407">
        <f t="shared" si="204"/>
        <v>0</v>
      </c>
      <c r="Y710" s="397">
        <f t="shared" si="200"/>
        <v>0</v>
      </c>
    </row>
    <row r="711" ht="18.6" customHeight="1" spans="1:25">
      <c r="A711" s="482" t="s">
        <v>2189</v>
      </c>
      <c r="B711" s="480">
        <v>2101599</v>
      </c>
      <c r="C711" s="407">
        <f t="shared" si="201"/>
        <v>0</v>
      </c>
      <c r="D711" s="407">
        <f t="shared" si="202"/>
        <v>0</v>
      </c>
      <c r="E711" s="483" t="str">
        <f t="shared" si="203"/>
        <v/>
      </c>
      <c r="F711" s="473">
        <f t="shared" si="205"/>
        <v>7</v>
      </c>
      <c r="G711" s="471">
        <v>2100404</v>
      </c>
      <c r="H711" s="397" t="s">
        <v>2116</v>
      </c>
      <c r="J711" s="488"/>
      <c r="K711" s="490">
        <f t="shared" si="196"/>
        <v>0</v>
      </c>
      <c r="L711" s="407">
        <f t="shared" si="197"/>
        <v>0</v>
      </c>
      <c r="M711" s="411">
        <f t="shared" si="198"/>
        <v>0</v>
      </c>
      <c r="O711" s="397">
        <v>0</v>
      </c>
      <c r="Q711" s="397">
        <v>2101103</v>
      </c>
      <c r="R711" s="397">
        <v>8</v>
      </c>
      <c r="S711" s="397">
        <f>VLOOKUP(Q711,B$4:B$1306,1,0)</f>
        <v>2101103</v>
      </c>
      <c r="T711" s="397">
        <v>211</v>
      </c>
      <c r="U711" s="397">
        <v>3114</v>
      </c>
      <c r="V711" s="397">
        <f t="shared" si="199"/>
        <v>211</v>
      </c>
      <c r="W711" s="407">
        <f t="shared" si="204"/>
        <v>0</v>
      </c>
      <c r="Y711" s="397">
        <f t="shared" si="200"/>
        <v>0</v>
      </c>
    </row>
    <row r="712" ht="18.6" customHeight="1" spans="1:25">
      <c r="A712" s="482" t="s">
        <v>4346</v>
      </c>
      <c r="B712" s="480">
        <v>21016</v>
      </c>
      <c r="C712" s="407">
        <f t="shared" si="201"/>
        <v>112</v>
      </c>
      <c r="D712" s="407">
        <f t="shared" si="202"/>
        <v>105</v>
      </c>
      <c r="E712" s="483">
        <f t="shared" si="203"/>
        <v>-0.0625</v>
      </c>
      <c r="F712" s="473">
        <f t="shared" si="205"/>
        <v>5</v>
      </c>
      <c r="G712" s="471">
        <v>2100405</v>
      </c>
      <c r="H712" s="397" t="s">
        <v>2118</v>
      </c>
      <c r="K712" s="486">
        <f>SUMIFS(K:K,$B:$B,"&gt;"&amp;$B712*100,$B:$B,"&lt;"&amp;$B712*100+100)</f>
        <v>10</v>
      </c>
      <c r="L712" s="411">
        <f>SUMIFS(L:L,$B:$B,"&gt;"&amp;$B712*100,$B:$B,"&lt;"&amp;$B712*100+100)</f>
        <v>0</v>
      </c>
      <c r="M712" s="411">
        <f t="shared" si="198"/>
        <v>95</v>
      </c>
      <c r="O712" s="397">
        <v>0</v>
      </c>
      <c r="Q712" s="397">
        <v>2210201</v>
      </c>
      <c r="R712" s="397">
        <v>0</v>
      </c>
      <c r="S712" s="397">
        <f>VLOOKUP(Q712,B$4:B$1306,1,0)</f>
        <v>2210201</v>
      </c>
      <c r="T712" s="397">
        <v>21101</v>
      </c>
      <c r="U712" s="397">
        <v>240</v>
      </c>
      <c r="V712" s="397">
        <f t="shared" si="199"/>
        <v>21101</v>
      </c>
      <c r="W712" s="407">
        <f t="shared" si="204"/>
        <v>0</v>
      </c>
      <c r="Y712" s="397">
        <f t="shared" si="200"/>
        <v>0</v>
      </c>
    </row>
    <row r="713" ht="18.6" customHeight="1" spans="1:25">
      <c r="A713" s="482" t="s">
        <v>4347</v>
      </c>
      <c r="B713" s="480">
        <v>2101601</v>
      </c>
      <c r="C713" s="407">
        <f t="shared" si="201"/>
        <v>112</v>
      </c>
      <c r="D713" s="407">
        <f t="shared" si="202"/>
        <v>105</v>
      </c>
      <c r="E713" s="483">
        <f t="shared" si="203"/>
        <v>-0.0625</v>
      </c>
      <c r="F713" s="473">
        <f t="shared" si="205"/>
        <v>7</v>
      </c>
      <c r="G713" s="471">
        <v>2100406</v>
      </c>
      <c r="H713" s="397" t="s">
        <v>2121</v>
      </c>
      <c r="J713" s="488"/>
      <c r="K713" s="490">
        <f>SUMIF(N:N,$B713,O:O)</f>
        <v>10</v>
      </c>
      <c r="L713" s="407">
        <f>SUMIF(Q:Q,$B713,R:R)</f>
        <v>0</v>
      </c>
      <c r="M713" s="411">
        <f t="shared" si="198"/>
        <v>95</v>
      </c>
      <c r="O713" s="397">
        <v>0</v>
      </c>
      <c r="Q713" s="397">
        <v>2010101</v>
      </c>
      <c r="R713" s="397">
        <v>426</v>
      </c>
      <c r="S713" s="397">
        <f>VLOOKUP(Q713,B$4:B$1306,1,0)</f>
        <v>2010101</v>
      </c>
      <c r="T713" s="397">
        <v>2110101</v>
      </c>
      <c r="U713" s="397">
        <v>0</v>
      </c>
      <c r="V713" s="397">
        <f t="shared" si="199"/>
        <v>2110101</v>
      </c>
      <c r="W713" s="407">
        <f t="shared" si="204"/>
        <v>0</v>
      </c>
      <c r="Y713" s="397">
        <f t="shared" si="200"/>
        <v>0</v>
      </c>
    </row>
    <row r="714" ht="18.6" customHeight="1" spans="1:25">
      <c r="A714" s="482" t="s">
        <v>2198</v>
      </c>
      <c r="B714" s="480">
        <v>21099</v>
      </c>
      <c r="C714" s="407">
        <f t="shared" si="201"/>
        <v>216</v>
      </c>
      <c r="D714" s="407">
        <f t="shared" si="202"/>
        <v>92</v>
      </c>
      <c r="E714" s="483">
        <f t="shared" si="203"/>
        <v>-0.574074074074074</v>
      </c>
      <c r="F714" s="473">
        <f t="shared" si="205"/>
        <v>5</v>
      </c>
      <c r="G714" s="471">
        <v>2100407</v>
      </c>
      <c r="H714" s="397" t="s">
        <v>2124</v>
      </c>
      <c r="K714" s="486">
        <f>SUMIFS(K:K,$B:$B,"&gt;"&amp;$B714*100,$B:$B,"&lt;"&amp;$B714*100+100)</f>
        <v>5</v>
      </c>
      <c r="L714" s="411">
        <f>SUMIFS(L:L,$B:$B,"&gt;"&amp;$B714*100,$B:$B,"&lt;"&amp;$B714*100+100)</f>
        <v>0</v>
      </c>
      <c r="M714" s="411">
        <f t="shared" si="198"/>
        <v>87</v>
      </c>
      <c r="O714" s="397">
        <v>0</v>
      </c>
      <c r="Q714" s="397">
        <v>2080501</v>
      </c>
      <c r="R714" s="397">
        <v>85</v>
      </c>
      <c r="S714" s="397">
        <f>VLOOKUP(Q714,B$4:B$1306,1,0)</f>
        <v>2080501</v>
      </c>
      <c r="T714" s="397">
        <v>2110102</v>
      </c>
      <c r="U714" s="397">
        <v>0</v>
      </c>
      <c r="V714" s="397">
        <f t="shared" si="199"/>
        <v>2110102</v>
      </c>
      <c r="W714" s="407">
        <f t="shared" si="204"/>
        <v>0</v>
      </c>
      <c r="Y714" s="397">
        <f t="shared" si="200"/>
        <v>0</v>
      </c>
    </row>
    <row r="715" ht="18.6" customHeight="1" spans="1:25">
      <c r="A715" s="482" t="s">
        <v>2201</v>
      </c>
      <c r="B715" s="480">
        <v>2109901</v>
      </c>
      <c r="C715" s="407">
        <f t="shared" si="201"/>
        <v>216</v>
      </c>
      <c r="D715" s="407">
        <f t="shared" si="202"/>
        <v>92</v>
      </c>
      <c r="E715" s="483">
        <f t="shared" si="203"/>
        <v>-0.574074074074074</v>
      </c>
      <c r="F715" s="473">
        <f t="shared" si="205"/>
        <v>7</v>
      </c>
      <c r="G715" s="471">
        <v>2100408</v>
      </c>
      <c r="H715" s="397" t="s">
        <v>2127</v>
      </c>
      <c r="I715" s="397">
        <v>2947</v>
      </c>
      <c r="J715" s="488"/>
      <c r="K715" s="490">
        <f>SUMIF(N:N,$B715,O:O)</f>
        <v>5</v>
      </c>
      <c r="L715" s="407">
        <f>SUMIF(Q:Q,$B715,R:R)</f>
        <v>0</v>
      </c>
      <c r="M715" s="411">
        <f t="shared" si="198"/>
        <v>87</v>
      </c>
      <c r="O715" s="397">
        <v>0</v>
      </c>
      <c r="Q715" s="397">
        <v>2080505</v>
      </c>
      <c r="R715" s="397">
        <v>36</v>
      </c>
      <c r="S715" s="397">
        <f>VLOOKUP(Q715,B$4:B$1306,1,0)</f>
        <v>2080505</v>
      </c>
      <c r="T715" s="397">
        <v>2110103</v>
      </c>
      <c r="U715" s="397">
        <v>0</v>
      </c>
      <c r="V715" s="397">
        <f t="shared" si="199"/>
        <v>2110103</v>
      </c>
      <c r="W715" s="407">
        <f t="shared" si="204"/>
        <v>0</v>
      </c>
      <c r="Y715" s="397">
        <f t="shared" si="200"/>
        <v>0</v>
      </c>
    </row>
    <row r="716" ht="18.6" customHeight="1" spans="1:25">
      <c r="A716" s="479" t="s">
        <v>2204</v>
      </c>
      <c r="B716" s="480">
        <v>211</v>
      </c>
      <c r="C716" s="411">
        <f t="shared" si="201"/>
        <v>6220</v>
      </c>
      <c r="D716" s="411">
        <f t="shared" si="202"/>
        <v>3114</v>
      </c>
      <c r="E716" s="481">
        <f t="shared" si="203"/>
        <v>-0.49935691318328</v>
      </c>
      <c r="F716" s="473">
        <f t="shared" si="205"/>
        <v>3</v>
      </c>
      <c r="G716" s="471">
        <v>2100409</v>
      </c>
      <c r="H716" s="397" t="s">
        <v>2130</v>
      </c>
      <c r="I716" s="397">
        <v>595</v>
      </c>
      <c r="J716" s="488"/>
      <c r="K716" s="486">
        <f>SUMIFS(K:K,$B:$B,"&gt;"&amp;$B716*100,$B:$B,"&lt;"&amp;$B716*100+100)</f>
        <v>0</v>
      </c>
      <c r="L716" s="411">
        <f>SUMIFS(L:L,$B:$B,"&gt;"&amp;$B716*100,$B:$B,"&lt;"&amp;$B716*100+100)</f>
        <v>0</v>
      </c>
      <c r="M716" s="411">
        <f t="shared" si="198"/>
        <v>3114</v>
      </c>
      <c r="O716" s="397">
        <v>0</v>
      </c>
      <c r="Q716" s="397">
        <v>2080506</v>
      </c>
      <c r="R716" s="397">
        <v>18</v>
      </c>
      <c r="S716" s="397">
        <f>VLOOKUP(Q716,B$4:B$1306,1,0)</f>
        <v>2080506</v>
      </c>
      <c r="T716" s="397">
        <v>2110104</v>
      </c>
      <c r="U716" s="397">
        <v>0</v>
      </c>
      <c r="V716" s="397">
        <f t="shared" si="199"/>
        <v>2110104</v>
      </c>
      <c r="W716" s="407">
        <f t="shared" si="204"/>
        <v>0</v>
      </c>
      <c r="Y716" s="397">
        <f t="shared" si="200"/>
        <v>0</v>
      </c>
    </row>
    <row r="717" ht="18.6" customHeight="1" spans="1:25">
      <c r="A717" s="482" t="s">
        <v>2206</v>
      </c>
      <c r="B717" s="480">
        <v>21101</v>
      </c>
      <c r="C717" s="407">
        <f t="shared" si="201"/>
        <v>400</v>
      </c>
      <c r="D717" s="407">
        <f t="shared" si="202"/>
        <v>240</v>
      </c>
      <c r="E717" s="483">
        <f t="shared" si="203"/>
        <v>-0.4</v>
      </c>
      <c r="F717" s="473">
        <f t="shared" si="205"/>
        <v>5</v>
      </c>
      <c r="G717" s="471">
        <v>2100410</v>
      </c>
      <c r="H717" s="397" t="s">
        <v>2133</v>
      </c>
      <c r="I717" s="397">
        <v>935</v>
      </c>
      <c r="K717" s="486">
        <f>SUMIFS(K:K,$B:$B,"&gt;"&amp;$B717*100,$B:$B,"&lt;"&amp;$B717*100+100)</f>
        <v>0</v>
      </c>
      <c r="L717" s="411">
        <f>SUMIFS(L:L,$B:$B,"&gt;"&amp;$B717*100,$B:$B,"&lt;"&amp;$B717*100+100)</f>
        <v>0</v>
      </c>
      <c r="M717" s="411">
        <f t="shared" si="198"/>
        <v>240</v>
      </c>
      <c r="O717" s="397">
        <v>0</v>
      </c>
      <c r="Q717" s="397">
        <v>2101101</v>
      </c>
      <c r="R717" s="397">
        <v>24</v>
      </c>
      <c r="S717" s="397">
        <f>VLOOKUP(Q717,B$4:B$1306,1,0)</f>
        <v>2101101</v>
      </c>
      <c r="T717" s="397">
        <v>2110105</v>
      </c>
      <c r="U717" s="397">
        <v>0</v>
      </c>
      <c r="V717" s="397">
        <f t="shared" si="199"/>
        <v>2110105</v>
      </c>
      <c r="W717" s="407">
        <f t="shared" si="204"/>
        <v>0</v>
      </c>
      <c r="Y717" s="397">
        <f t="shared" si="200"/>
        <v>0</v>
      </c>
    </row>
    <row r="718" ht="18.6" customHeight="1" spans="1:25">
      <c r="A718" s="482" t="s">
        <v>587</v>
      </c>
      <c r="B718" s="480">
        <v>2110101</v>
      </c>
      <c r="C718" s="407">
        <f t="shared" si="201"/>
        <v>200</v>
      </c>
      <c r="D718" s="407">
        <f t="shared" si="202"/>
        <v>0</v>
      </c>
      <c r="E718" s="483">
        <f t="shared" si="203"/>
        <v>-1</v>
      </c>
      <c r="F718" s="473">
        <f t="shared" si="205"/>
        <v>7</v>
      </c>
      <c r="G718" s="471">
        <v>2100499</v>
      </c>
      <c r="H718" s="397" t="s">
        <v>2136</v>
      </c>
      <c r="K718" s="490">
        <f t="shared" ref="K718:K726" si="206">SUMIF(N:N,$B718,O:O)</f>
        <v>0</v>
      </c>
      <c r="L718" s="407">
        <f t="shared" ref="L718:L726" si="207">SUMIF(Q:Q,$B718,R:R)</f>
        <v>0</v>
      </c>
      <c r="M718" s="411">
        <f t="shared" si="198"/>
        <v>0</v>
      </c>
      <c r="O718" s="397">
        <v>0</v>
      </c>
      <c r="Q718" s="397">
        <v>2101102</v>
      </c>
      <c r="R718" s="397">
        <v>0</v>
      </c>
      <c r="S718" s="397">
        <f>VLOOKUP(Q718,B$4:B$1306,1,0)</f>
        <v>2101102</v>
      </c>
      <c r="T718" s="397">
        <v>2110106</v>
      </c>
      <c r="U718" s="397">
        <v>0</v>
      </c>
      <c r="V718" s="397">
        <f t="shared" si="199"/>
        <v>2110106</v>
      </c>
      <c r="W718" s="407">
        <f t="shared" si="204"/>
        <v>0</v>
      </c>
      <c r="Y718" s="397">
        <f t="shared" si="200"/>
        <v>0</v>
      </c>
    </row>
    <row r="719" ht="18.6" customHeight="1" spans="1:25">
      <c r="A719" s="482" t="s">
        <v>590</v>
      </c>
      <c r="B719" s="480">
        <v>2110102</v>
      </c>
      <c r="C719" s="407">
        <f t="shared" si="201"/>
        <v>0</v>
      </c>
      <c r="D719" s="407">
        <f t="shared" si="202"/>
        <v>0</v>
      </c>
      <c r="E719" s="483" t="str">
        <f t="shared" si="203"/>
        <v/>
      </c>
      <c r="F719" s="473">
        <f t="shared" si="205"/>
        <v>7</v>
      </c>
      <c r="G719" s="471">
        <v>21006</v>
      </c>
      <c r="H719" s="397" t="s">
        <v>2139</v>
      </c>
      <c r="I719" s="397">
        <v>105</v>
      </c>
      <c r="K719" s="490">
        <f t="shared" si="206"/>
        <v>0</v>
      </c>
      <c r="L719" s="407">
        <f t="shared" si="207"/>
        <v>0</v>
      </c>
      <c r="M719" s="411">
        <f t="shared" si="198"/>
        <v>0</v>
      </c>
      <c r="O719" s="397">
        <v>0</v>
      </c>
      <c r="Q719" s="397">
        <v>2101103</v>
      </c>
      <c r="R719" s="397">
        <v>20</v>
      </c>
      <c r="S719" s="397">
        <f>VLOOKUP(Q719,B$4:B$1306,1,0)</f>
        <v>2101103</v>
      </c>
      <c r="T719" s="397">
        <v>2110107</v>
      </c>
      <c r="U719" s="397">
        <v>0</v>
      </c>
      <c r="V719" s="397">
        <f t="shared" si="199"/>
        <v>2110107</v>
      </c>
      <c r="W719" s="407">
        <f t="shared" si="204"/>
        <v>0</v>
      </c>
      <c r="Y719" s="397">
        <f t="shared" si="200"/>
        <v>0</v>
      </c>
    </row>
    <row r="720" ht="18.6" customHeight="1" spans="1:25">
      <c r="A720" s="482" t="s">
        <v>593</v>
      </c>
      <c r="B720" s="480">
        <v>2110103</v>
      </c>
      <c r="C720" s="407">
        <f t="shared" si="201"/>
        <v>0</v>
      </c>
      <c r="D720" s="407">
        <f t="shared" si="202"/>
        <v>0</v>
      </c>
      <c r="E720" s="483" t="str">
        <f t="shared" si="203"/>
        <v/>
      </c>
      <c r="F720" s="473">
        <f t="shared" si="205"/>
        <v>7</v>
      </c>
      <c r="G720" s="471">
        <v>2100601</v>
      </c>
      <c r="H720" s="397" t="s">
        <v>2142</v>
      </c>
      <c r="I720" s="397">
        <v>105</v>
      </c>
      <c r="K720" s="490">
        <f t="shared" si="206"/>
        <v>0</v>
      </c>
      <c r="L720" s="407">
        <f t="shared" si="207"/>
        <v>0</v>
      </c>
      <c r="M720" s="411">
        <f t="shared" si="198"/>
        <v>0</v>
      </c>
      <c r="O720" s="397">
        <v>0</v>
      </c>
      <c r="Q720" s="397">
        <v>2210201</v>
      </c>
      <c r="R720" s="397">
        <v>30</v>
      </c>
      <c r="S720" s="397">
        <f>VLOOKUP(Q720,B$4:B$1306,1,0)</f>
        <v>2210201</v>
      </c>
      <c r="T720" s="397">
        <v>2110108</v>
      </c>
      <c r="U720" s="397">
        <v>0</v>
      </c>
      <c r="V720" s="397">
        <f t="shared" si="199"/>
        <v>2110108</v>
      </c>
      <c r="W720" s="407">
        <f t="shared" si="204"/>
        <v>0</v>
      </c>
      <c r="Y720" s="397">
        <f t="shared" si="200"/>
        <v>0</v>
      </c>
    </row>
    <row r="721" ht="18.6" customHeight="1" spans="1:25">
      <c r="A721" s="482" t="s">
        <v>2212</v>
      </c>
      <c r="B721" s="480">
        <v>2110104</v>
      </c>
      <c r="C721" s="407">
        <f t="shared" si="201"/>
        <v>0</v>
      </c>
      <c r="D721" s="407">
        <f t="shared" si="202"/>
        <v>0</v>
      </c>
      <c r="E721" s="483" t="str">
        <f t="shared" si="203"/>
        <v/>
      </c>
      <c r="F721" s="473">
        <f t="shared" si="205"/>
        <v>7</v>
      </c>
      <c r="G721" s="471">
        <v>2100699</v>
      </c>
      <c r="H721" s="397" t="s">
        <v>2145</v>
      </c>
      <c r="K721" s="490">
        <f t="shared" si="206"/>
        <v>0</v>
      </c>
      <c r="L721" s="407">
        <f t="shared" si="207"/>
        <v>0</v>
      </c>
      <c r="M721" s="411">
        <f t="shared" si="198"/>
        <v>0</v>
      </c>
      <c r="O721" s="397">
        <v>0</v>
      </c>
      <c r="Q721" s="397">
        <v>2010201</v>
      </c>
      <c r="R721" s="397">
        <v>355</v>
      </c>
      <c r="S721" s="397">
        <f>VLOOKUP(Q721,B$4:B$1306,1,0)</f>
        <v>2010201</v>
      </c>
      <c r="T721" s="397">
        <v>2110199</v>
      </c>
      <c r="U721" s="397">
        <v>240</v>
      </c>
      <c r="V721" s="397">
        <f t="shared" si="199"/>
        <v>2110199</v>
      </c>
      <c r="W721" s="407">
        <f t="shared" si="204"/>
        <v>0</v>
      </c>
      <c r="Y721" s="397">
        <f t="shared" si="200"/>
        <v>0</v>
      </c>
    </row>
    <row r="722" ht="18.6" customHeight="1" spans="1:25">
      <c r="A722" s="482" t="s">
        <v>2215</v>
      </c>
      <c r="B722" s="480">
        <v>2110105</v>
      </c>
      <c r="C722" s="407">
        <f t="shared" si="201"/>
        <v>0</v>
      </c>
      <c r="D722" s="407">
        <f t="shared" si="202"/>
        <v>0</v>
      </c>
      <c r="E722" s="483" t="str">
        <f t="shared" si="203"/>
        <v/>
      </c>
      <c r="F722" s="473">
        <f t="shared" si="205"/>
        <v>7</v>
      </c>
      <c r="G722" s="471">
        <v>21007</v>
      </c>
      <c r="H722" s="397" t="s">
        <v>2148</v>
      </c>
      <c r="I722" s="397">
        <v>1019</v>
      </c>
      <c r="K722" s="490">
        <f t="shared" si="206"/>
        <v>0</v>
      </c>
      <c r="L722" s="407">
        <f t="shared" si="207"/>
        <v>0</v>
      </c>
      <c r="M722" s="411">
        <f t="shared" si="198"/>
        <v>0</v>
      </c>
      <c r="O722" s="397">
        <v>0</v>
      </c>
      <c r="Q722" s="397">
        <v>2080501</v>
      </c>
      <c r="R722" s="397">
        <v>96</v>
      </c>
      <c r="S722" s="397">
        <f>VLOOKUP(Q722,B$4:B$1306,1,0)</f>
        <v>2080501</v>
      </c>
      <c r="T722" s="397">
        <v>21102</v>
      </c>
      <c r="U722" s="397">
        <v>0</v>
      </c>
      <c r="V722" s="397">
        <f t="shared" si="199"/>
        <v>21102</v>
      </c>
      <c r="W722" s="407">
        <f t="shared" si="204"/>
        <v>0</v>
      </c>
      <c r="Y722" s="397">
        <f t="shared" si="200"/>
        <v>0</v>
      </c>
    </row>
    <row r="723" ht="18.6" customHeight="1" spans="1:25">
      <c r="A723" s="482" t="s">
        <v>2217</v>
      </c>
      <c r="B723" s="480">
        <v>2110106</v>
      </c>
      <c r="C723" s="407">
        <f t="shared" si="201"/>
        <v>0</v>
      </c>
      <c r="D723" s="407">
        <f t="shared" si="202"/>
        <v>0</v>
      </c>
      <c r="E723" s="483" t="str">
        <f t="shared" si="203"/>
        <v/>
      </c>
      <c r="F723" s="473">
        <f t="shared" si="205"/>
        <v>7</v>
      </c>
      <c r="G723" s="471">
        <v>2100716</v>
      </c>
      <c r="H723" s="397" t="s">
        <v>2151</v>
      </c>
      <c r="I723" s="397">
        <v>5</v>
      </c>
      <c r="K723" s="490">
        <f t="shared" si="206"/>
        <v>0</v>
      </c>
      <c r="L723" s="407">
        <f t="shared" si="207"/>
        <v>0</v>
      </c>
      <c r="M723" s="411">
        <f t="shared" si="198"/>
        <v>0</v>
      </c>
      <c r="O723" s="397">
        <v>0</v>
      </c>
      <c r="Q723" s="397">
        <v>2080505</v>
      </c>
      <c r="R723" s="397">
        <v>30</v>
      </c>
      <c r="S723" s="397">
        <f>VLOOKUP(Q723,B$4:B$1306,1,0)</f>
        <v>2080505</v>
      </c>
      <c r="T723" s="397">
        <v>2110203</v>
      </c>
      <c r="U723" s="397">
        <v>0</v>
      </c>
      <c r="V723" s="397">
        <f t="shared" si="199"/>
        <v>2110203</v>
      </c>
      <c r="W723" s="407">
        <f t="shared" si="204"/>
        <v>0</v>
      </c>
      <c r="Y723" s="397">
        <f t="shared" si="200"/>
        <v>0</v>
      </c>
    </row>
    <row r="724" ht="18.6" customHeight="1" spans="1:25">
      <c r="A724" s="482" t="s">
        <v>2220</v>
      </c>
      <c r="B724" s="480">
        <v>2110107</v>
      </c>
      <c r="C724" s="407">
        <f t="shared" si="201"/>
        <v>0</v>
      </c>
      <c r="D724" s="407">
        <f t="shared" si="202"/>
        <v>0</v>
      </c>
      <c r="E724" s="483" t="str">
        <f t="shared" si="203"/>
        <v/>
      </c>
      <c r="F724" s="473">
        <f t="shared" si="205"/>
        <v>7</v>
      </c>
      <c r="G724" s="471">
        <v>2100717</v>
      </c>
      <c r="H724" s="397" t="s">
        <v>2154</v>
      </c>
      <c r="K724" s="490">
        <f t="shared" si="206"/>
        <v>0</v>
      </c>
      <c r="L724" s="407">
        <f t="shared" si="207"/>
        <v>0</v>
      </c>
      <c r="M724" s="411">
        <f t="shared" si="198"/>
        <v>0</v>
      </c>
      <c r="O724" s="397">
        <v>0</v>
      </c>
      <c r="Q724" s="397">
        <v>2080506</v>
      </c>
      <c r="R724" s="397">
        <v>15</v>
      </c>
      <c r="S724" s="397">
        <f>VLOOKUP(Q724,B$4:B$1306,1,0)</f>
        <v>2080506</v>
      </c>
      <c r="T724" s="397">
        <v>2110204</v>
      </c>
      <c r="U724" s="397">
        <v>0</v>
      </c>
      <c r="V724" s="397">
        <f t="shared" si="199"/>
        <v>2110204</v>
      </c>
      <c r="W724" s="407">
        <f t="shared" si="204"/>
        <v>0</v>
      </c>
      <c r="Y724" s="397">
        <f t="shared" si="200"/>
        <v>0</v>
      </c>
    </row>
    <row r="725" ht="18.6" customHeight="1" spans="1:25">
      <c r="A725" s="482" t="s">
        <v>4348</v>
      </c>
      <c r="B725" s="480">
        <v>2110108</v>
      </c>
      <c r="C725" s="407">
        <f t="shared" si="201"/>
        <v>0</v>
      </c>
      <c r="D725" s="407">
        <f t="shared" si="202"/>
        <v>0</v>
      </c>
      <c r="E725" s="483" t="str">
        <f t="shared" si="203"/>
        <v/>
      </c>
      <c r="F725" s="473">
        <f t="shared" si="205"/>
        <v>7</v>
      </c>
      <c r="G725" s="471">
        <v>2100799</v>
      </c>
      <c r="H725" s="397" t="s">
        <v>2157</v>
      </c>
      <c r="I725" s="397">
        <v>1014</v>
      </c>
      <c r="K725" s="490">
        <f t="shared" si="206"/>
        <v>0</v>
      </c>
      <c r="L725" s="407">
        <f t="shared" si="207"/>
        <v>0</v>
      </c>
      <c r="M725" s="411">
        <f t="shared" si="198"/>
        <v>0</v>
      </c>
      <c r="O725" s="397">
        <v>0</v>
      </c>
      <c r="Q725" s="397">
        <v>2101101</v>
      </c>
      <c r="R725" s="397">
        <v>20</v>
      </c>
      <c r="S725" s="397">
        <f>VLOOKUP(Q725,B$4:B$1306,1,0)</f>
        <v>2101101</v>
      </c>
      <c r="T725" s="397">
        <v>2110299</v>
      </c>
      <c r="U725" s="397">
        <v>0</v>
      </c>
      <c r="V725" s="397">
        <f t="shared" si="199"/>
        <v>2110299</v>
      </c>
      <c r="W725" s="407">
        <f t="shared" si="204"/>
        <v>0</v>
      </c>
      <c r="Y725" s="397">
        <f t="shared" si="200"/>
        <v>0</v>
      </c>
    </row>
    <row r="726" ht="18.6" customHeight="1" spans="1:25">
      <c r="A726" s="482" t="s">
        <v>2222</v>
      </c>
      <c r="B726" s="480">
        <v>2110199</v>
      </c>
      <c r="C726" s="407">
        <f t="shared" si="201"/>
        <v>200</v>
      </c>
      <c r="D726" s="407">
        <f t="shared" si="202"/>
        <v>240</v>
      </c>
      <c r="E726" s="483">
        <f t="shared" si="203"/>
        <v>0.2</v>
      </c>
      <c r="F726" s="473">
        <f t="shared" si="205"/>
        <v>7</v>
      </c>
      <c r="G726" s="471">
        <v>21011</v>
      </c>
      <c r="H726" s="397" t="s">
        <v>2160</v>
      </c>
      <c r="I726" s="397">
        <v>9005</v>
      </c>
      <c r="J726" s="488"/>
      <c r="K726" s="490">
        <f t="shared" si="206"/>
        <v>0</v>
      </c>
      <c r="L726" s="407">
        <f t="shared" si="207"/>
        <v>0</v>
      </c>
      <c r="M726" s="411">
        <f t="shared" si="198"/>
        <v>240</v>
      </c>
      <c r="O726" s="397">
        <v>0</v>
      </c>
      <c r="Q726" s="397">
        <v>2101102</v>
      </c>
      <c r="R726" s="397">
        <v>0</v>
      </c>
      <c r="S726" s="397">
        <f>VLOOKUP(Q726,B$4:B$1306,1,0)</f>
        <v>2101102</v>
      </c>
      <c r="T726" s="397">
        <v>21103</v>
      </c>
      <c r="U726" s="397">
        <v>0</v>
      </c>
      <c r="V726" s="397">
        <f t="shared" si="199"/>
        <v>21103</v>
      </c>
      <c r="W726" s="407">
        <f t="shared" si="204"/>
        <v>0</v>
      </c>
      <c r="Y726" s="397">
        <f t="shared" si="200"/>
        <v>0</v>
      </c>
    </row>
    <row r="727" ht="18.6" customHeight="1" spans="1:25">
      <c r="A727" s="482" t="s">
        <v>2224</v>
      </c>
      <c r="B727" s="480">
        <v>21102</v>
      </c>
      <c r="C727" s="407">
        <f t="shared" si="201"/>
        <v>107</v>
      </c>
      <c r="D727" s="407">
        <f t="shared" si="202"/>
        <v>0</v>
      </c>
      <c r="E727" s="483">
        <f t="shared" si="203"/>
        <v>-1</v>
      </c>
      <c r="F727" s="473">
        <f t="shared" si="205"/>
        <v>5</v>
      </c>
      <c r="G727" s="471">
        <v>2101101</v>
      </c>
      <c r="H727" s="397" t="s">
        <v>2163</v>
      </c>
      <c r="I727" s="397">
        <v>1575</v>
      </c>
      <c r="K727" s="486">
        <f>SUMIFS(K:K,$B:$B,"&gt;"&amp;$B727*100,$B:$B,"&lt;"&amp;$B727*100+100)</f>
        <v>0</v>
      </c>
      <c r="L727" s="411">
        <f>SUMIFS(L:L,$B:$B,"&gt;"&amp;$B727*100,$B:$B,"&lt;"&amp;$B727*100+100)</f>
        <v>0</v>
      </c>
      <c r="M727" s="411">
        <f t="shared" si="198"/>
        <v>0</v>
      </c>
      <c r="O727" s="397">
        <v>0</v>
      </c>
      <c r="Q727" s="397">
        <v>2101103</v>
      </c>
      <c r="R727" s="397">
        <v>20</v>
      </c>
      <c r="S727" s="397">
        <f>VLOOKUP(Q727,B$4:B$1306,1,0)</f>
        <v>2101103</v>
      </c>
      <c r="T727" s="397">
        <v>2110301</v>
      </c>
      <c r="U727" s="397">
        <v>0</v>
      </c>
      <c r="V727" s="397">
        <f t="shared" si="199"/>
        <v>2110301</v>
      </c>
      <c r="W727" s="407">
        <f t="shared" si="204"/>
        <v>0</v>
      </c>
      <c r="Y727" s="397">
        <f t="shared" si="200"/>
        <v>0</v>
      </c>
    </row>
    <row r="728" ht="18.6" customHeight="1" spans="1:25">
      <c r="A728" s="482" t="s">
        <v>2226</v>
      </c>
      <c r="B728" s="480">
        <v>2110203</v>
      </c>
      <c r="C728" s="407">
        <f t="shared" si="201"/>
        <v>0</v>
      </c>
      <c r="D728" s="407">
        <f t="shared" si="202"/>
        <v>0</v>
      </c>
      <c r="E728" s="483" t="str">
        <f t="shared" si="203"/>
        <v/>
      </c>
      <c r="F728" s="473">
        <f t="shared" si="205"/>
        <v>7</v>
      </c>
      <c r="G728" s="471">
        <v>2101102</v>
      </c>
      <c r="H728" s="397" t="s">
        <v>2166</v>
      </c>
      <c r="I728" s="397">
        <v>3764</v>
      </c>
      <c r="K728" s="490">
        <f>SUMIF(N:N,$B728,O:O)</f>
        <v>0</v>
      </c>
      <c r="L728" s="407">
        <f>SUMIF(Q:Q,$B728,R:R)</f>
        <v>0</v>
      </c>
      <c r="M728" s="411">
        <f t="shared" si="198"/>
        <v>0</v>
      </c>
      <c r="O728" s="397">
        <v>0</v>
      </c>
      <c r="Q728" s="397">
        <v>2210201</v>
      </c>
      <c r="R728" s="397">
        <v>25</v>
      </c>
      <c r="S728" s="397">
        <f>VLOOKUP(Q728,B$4:B$1306,1,0)</f>
        <v>2210201</v>
      </c>
      <c r="T728" s="397">
        <v>2110302</v>
      </c>
      <c r="U728" s="397">
        <v>0</v>
      </c>
      <c r="V728" s="397">
        <f t="shared" si="199"/>
        <v>2110302</v>
      </c>
      <c r="W728" s="407">
        <f t="shared" si="204"/>
        <v>0</v>
      </c>
      <c r="Y728" s="397">
        <f t="shared" si="200"/>
        <v>0</v>
      </c>
    </row>
    <row r="729" ht="18.6" customHeight="1" spans="1:25">
      <c r="A729" s="482" t="s">
        <v>2229</v>
      </c>
      <c r="B729" s="480">
        <v>2110204</v>
      </c>
      <c r="C729" s="407">
        <f t="shared" si="201"/>
        <v>0</v>
      </c>
      <c r="D729" s="407">
        <f t="shared" si="202"/>
        <v>0</v>
      </c>
      <c r="E729" s="483" t="str">
        <f t="shared" si="203"/>
        <v/>
      </c>
      <c r="F729" s="473">
        <f t="shared" si="205"/>
        <v>7</v>
      </c>
      <c r="G729" s="471">
        <v>2101103</v>
      </c>
      <c r="H729" s="397" t="s">
        <v>2169</v>
      </c>
      <c r="I729" s="397">
        <v>3508</v>
      </c>
      <c r="K729" s="490">
        <f>SUMIF(N:N,$B729,O:O)</f>
        <v>0</v>
      </c>
      <c r="L729" s="407">
        <f>SUMIF(Q:Q,$B729,R:R)</f>
        <v>0</v>
      </c>
      <c r="M729" s="411">
        <f t="shared" si="198"/>
        <v>0</v>
      </c>
      <c r="O729" s="397">
        <v>0</v>
      </c>
      <c r="Q729" s="397">
        <v>2013201</v>
      </c>
      <c r="R729" s="397">
        <v>523</v>
      </c>
      <c r="S729" s="397">
        <f>VLOOKUP(Q729,B$4:B$1306,1,0)</f>
        <v>2013201</v>
      </c>
      <c r="T729" s="397">
        <v>2110303</v>
      </c>
      <c r="U729" s="397">
        <v>0</v>
      </c>
      <c r="V729" s="397">
        <f t="shared" si="199"/>
        <v>2110303</v>
      </c>
      <c r="W729" s="407">
        <f t="shared" si="204"/>
        <v>0</v>
      </c>
      <c r="Y729" s="397">
        <f t="shared" si="200"/>
        <v>0</v>
      </c>
    </row>
    <row r="730" ht="18.6" customHeight="1" spans="1:25">
      <c r="A730" s="482" t="s">
        <v>2232</v>
      </c>
      <c r="B730" s="480">
        <v>2110299</v>
      </c>
      <c r="C730" s="407">
        <f t="shared" si="201"/>
        <v>107</v>
      </c>
      <c r="D730" s="407">
        <f t="shared" si="202"/>
        <v>0</v>
      </c>
      <c r="E730" s="483">
        <f t="shared" si="203"/>
        <v>-1</v>
      </c>
      <c r="F730" s="473">
        <f t="shared" si="205"/>
        <v>7</v>
      </c>
      <c r="G730" s="471">
        <v>2101199</v>
      </c>
      <c r="H730" s="397" t="s">
        <v>2172</v>
      </c>
      <c r="I730" s="397">
        <v>158</v>
      </c>
      <c r="J730" s="488"/>
      <c r="K730" s="490">
        <f>SUMIF(N:N,$B730,O:O)</f>
        <v>0</v>
      </c>
      <c r="L730" s="407">
        <f>SUMIF(Q:Q,$B730,R:R)</f>
        <v>0</v>
      </c>
      <c r="M730" s="411">
        <f t="shared" si="198"/>
        <v>0</v>
      </c>
      <c r="O730" s="397">
        <v>0</v>
      </c>
      <c r="Q730" s="397">
        <v>2013299</v>
      </c>
      <c r="R730" s="397">
        <v>69</v>
      </c>
      <c r="S730" s="397">
        <f>VLOOKUP(Q730,B$4:B$1306,1,0)</f>
        <v>2013299</v>
      </c>
      <c r="T730" s="397">
        <v>2110304</v>
      </c>
      <c r="U730" s="397">
        <v>0</v>
      </c>
      <c r="V730" s="397">
        <f t="shared" si="199"/>
        <v>2110304</v>
      </c>
      <c r="W730" s="407">
        <f t="shared" si="204"/>
        <v>0</v>
      </c>
      <c r="Y730" s="397">
        <f t="shared" si="200"/>
        <v>0</v>
      </c>
    </row>
    <row r="731" ht="18.6" customHeight="1" spans="1:25">
      <c r="A731" s="482" t="s">
        <v>2235</v>
      </c>
      <c r="B731" s="480">
        <v>21103</v>
      </c>
      <c r="C731" s="407">
        <f t="shared" si="201"/>
        <v>1024</v>
      </c>
      <c r="D731" s="407">
        <f t="shared" si="202"/>
        <v>0</v>
      </c>
      <c r="E731" s="483">
        <f t="shared" si="203"/>
        <v>-1</v>
      </c>
      <c r="F731" s="473">
        <f t="shared" si="205"/>
        <v>5</v>
      </c>
      <c r="G731" s="471">
        <v>21012</v>
      </c>
      <c r="H731" s="397" t="s">
        <v>2174</v>
      </c>
      <c r="I731" s="397">
        <v>16291</v>
      </c>
      <c r="K731" s="486">
        <f>SUMIFS(K:K,$B:$B,"&gt;"&amp;$B731*100,$B:$B,"&lt;"&amp;$B731*100+100)</f>
        <v>0</v>
      </c>
      <c r="L731" s="411">
        <f>SUMIFS(L:L,$B:$B,"&gt;"&amp;$B731*100,$B:$B,"&lt;"&amp;$B731*100+100)</f>
        <v>0</v>
      </c>
      <c r="M731" s="411">
        <f t="shared" si="198"/>
        <v>0</v>
      </c>
      <c r="O731" s="397">
        <v>0</v>
      </c>
      <c r="Q731" s="397">
        <v>2080501</v>
      </c>
      <c r="R731" s="397">
        <v>76</v>
      </c>
      <c r="S731" s="397">
        <f>VLOOKUP(Q731,B$4:B$1306,1,0)</f>
        <v>2080501</v>
      </c>
      <c r="T731" s="397">
        <v>2110305</v>
      </c>
      <c r="U731" s="397">
        <v>0</v>
      </c>
      <c r="V731" s="397">
        <f t="shared" si="199"/>
        <v>2110305</v>
      </c>
      <c r="W731" s="407">
        <f t="shared" si="204"/>
        <v>0</v>
      </c>
      <c r="Y731" s="397">
        <f t="shared" si="200"/>
        <v>0</v>
      </c>
    </row>
    <row r="732" ht="18.6" customHeight="1" spans="1:25">
      <c r="A732" s="482" t="s">
        <v>2237</v>
      </c>
      <c r="B732" s="480">
        <v>2110301</v>
      </c>
      <c r="C732" s="407">
        <f t="shared" si="201"/>
        <v>0</v>
      </c>
      <c r="D732" s="407">
        <f t="shared" si="202"/>
        <v>0</v>
      </c>
      <c r="E732" s="483" t="str">
        <f t="shared" si="203"/>
        <v/>
      </c>
      <c r="F732" s="473">
        <f t="shared" si="205"/>
        <v>7</v>
      </c>
      <c r="G732" s="471">
        <v>2101201</v>
      </c>
      <c r="H732" s="397" t="s">
        <v>2176</v>
      </c>
      <c r="K732" s="490">
        <f t="shared" ref="K732:K738" si="208">SUMIF(N:N,$B732,O:O)</f>
        <v>0</v>
      </c>
      <c r="L732" s="407">
        <f t="shared" ref="L732:L738" si="209">SUMIF(Q:Q,$B732,R:R)</f>
        <v>0</v>
      </c>
      <c r="M732" s="411">
        <f t="shared" si="198"/>
        <v>0</v>
      </c>
      <c r="O732" s="397">
        <v>0</v>
      </c>
      <c r="Q732" s="397">
        <v>2080503</v>
      </c>
      <c r="R732" s="397">
        <v>0</v>
      </c>
      <c r="S732" s="397">
        <f>VLOOKUP(Q732,B$4:B$1306,1,0)</f>
        <v>2080503</v>
      </c>
      <c r="T732" s="397">
        <v>2110306</v>
      </c>
      <c r="U732" s="397">
        <v>0</v>
      </c>
      <c r="V732" s="397">
        <f t="shared" si="199"/>
        <v>2110306</v>
      </c>
      <c r="W732" s="407">
        <f t="shared" si="204"/>
        <v>0</v>
      </c>
      <c r="Y732" s="397">
        <f t="shared" si="200"/>
        <v>0</v>
      </c>
    </row>
    <row r="733" ht="18.6" customHeight="1" spans="1:25">
      <c r="A733" s="482" t="s">
        <v>2238</v>
      </c>
      <c r="B733" s="480">
        <v>2110302</v>
      </c>
      <c r="C733" s="407">
        <f t="shared" si="201"/>
        <v>944</v>
      </c>
      <c r="D733" s="407">
        <f t="shared" si="202"/>
        <v>0</v>
      </c>
      <c r="E733" s="483">
        <f t="shared" si="203"/>
        <v>-1</v>
      </c>
      <c r="F733" s="473">
        <f t="shared" si="205"/>
        <v>7</v>
      </c>
      <c r="G733" s="471">
        <v>2101202</v>
      </c>
      <c r="H733" s="397" t="s">
        <v>2178</v>
      </c>
      <c r="I733" s="397">
        <v>16291</v>
      </c>
      <c r="K733" s="490">
        <f t="shared" si="208"/>
        <v>0</v>
      </c>
      <c r="L733" s="407">
        <f t="shared" si="209"/>
        <v>0</v>
      </c>
      <c r="M733" s="411">
        <f t="shared" si="198"/>
        <v>0</v>
      </c>
      <c r="O733" s="397">
        <v>0</v>
      </c>
      <c r="Q733" s="397">
        <v>2080505</v>
      </c>
      <c r="R733" s="397">
        <v>39</v>
      </c>
      <c r="S733" s="397">
        <f>VLOOKUP(Q733,B$4:B$1306,1,0)</f>
        <v>2080505</v>
      </c>
      <c r="T733" s="397">
        <v>2110399</v>
      </c>
      <c r="U733" s="397">
        <v>0</v>
      </c>
      <c r="V733" s="397">
        <f t="shared" si="199"/>
        <v>2110399</v>
      </c>
      <c r="W733" s="407">
        <f t="shared" si="204"/>
        <v>0</v>
      </c>
      <c r="Y733" s="397">
        <f t="shared" si="200"/>
        <v>0</v>
      </c>
    </row>
    <row r="734" ht="18.6" customHeight="1" spans="1:25">
      <c r="A734" s="482" t="s">
        <v>2240</v>
      </c>
      <c r="B734" s="480">
        <v>2110303</v>
      </c>
      <c r="C734" s="407">
        <f t="shared" si="201"/>
        <v>0</v>
      </c>
      <c r="D734" s="407">
        <f t="shared" si="202"/>
        <v>0</v>
      </c>
      <c r="E734" s="483" t="str">
        <f t="shared" si="203"/>
        <v/>
      </c>
      <c r="F734" s="473">
        <f t="shared" si="205"/>
        <v>7</v>
      </c>
      <c r="G734" s="471">
        <v>2101299</v>
      </c>
      <c r="H734" s="397" t="s">
        <v>2180</v>
      </c>
      <c r="K734" s="490">
        <f t="shared" si="208"/>
        <v>0</v>
      </c>
      <c r="L734" s="407">
        <f t="shared" si="209"/>
        <v>0</v>
      </c>
      <c r="M734" s="411">
        <f t="shared" si="198"/>
        <v>0</v>
      </c>
      <c r="O734" s="397">
        <v>0</v>
      </c>
      <c r="Q734" s="397">
        <v>2080506</v>
      </c>
      <c r="R734" s="397">
        <v>20</v>
      </c>
      <c r="S734" s="397">
        <f>VLOOKUP(Q734,B$4:B$1306,1,0)</f>
        <v>2080506</v>
      </c>
      <c r="T734" s="397">
        <v>21104</v>
      </c>
      <c r="U734" s="397">
        <v>10</v>
      </c>
      <c r="V734" s="397">
        <f t="shared" si="199"/>
        <v>21104</v>
      </c>
      <c r="W734" s="407">
        <f t="shared" si="204"/>
        <v>0</v>
      </c>
      <c r="Y734" s="397">
        <f t="shared" si="200"/>
        <v>0</v>
      </c>
    </row>
    <row r="735" ht="18.6" customHeight="1" spans="1:25">
      <c r="A735" s="482" t="s">
        <v>2243</v>
      </c>
      <c r="B735" s="480">
        <v>2110304</v>
      </c>
      <c r="C735" s="407">
        <f t="shared" si="201"/>
        <v>0</v>
      </c>
      <c r="D735" s="407">
        <f t="shared" si="202"/>
        <v>0</v>
      </c>
      <c r="E735" s="483" t="str">
        <f t="shared" si="203"/>
        <v/>
      </c>
      <c r="F735" s="473">
        <f t="shared" si="205"/>
        <v>7</v>
      </c>
      <c r="G735" s="471">
        <v>21013</v>
      </c>
      <c r="H735" s="397" t="s">
        <v>2183</v>
      </c>
      <c r="I735" s="397">
        <v>1406</v>
      </c>
      <c r="K735" s="490">
        <f t="shared" si="208"/>
        <v>0</v>
      </c>
      <c r="L735" s="407">
        <f t="shared" si="209"/>
        <v>0</v>
      </c>
      <c r="M735" s="411">
        <f t="shared" si="198"/>
        <v>0</v>
      </c>
      <c r="O735" s="397">
        <v>0</v>
      </c>
      <c r="Q735" s="397">
        <v>2101101</v>
      </c>
      <c r="R735" s="397">
        <v>26</v>
      </c>
      <c r="S735" s="397">
        <f>VLOOKUP(Q735,B$4:B$1306,1,0)</f>
        <v>2101101</v>
      </c>
      <c r="T735" s="397">
        <v>2110401</v>
      </c>
      <c r="U735" s="397">
        <v>0</v>
      </c>
      <c r="V735" s="397">
        <f t="shared" si="199"/>
        <v>2110401</v>
      </c>
      <c r="W735" s="407">
        <f t="shared" si="204"/>
        <v>0</v>
      </c>
      <c r="Y735" s="397">
        <f t="shared" si="200"/>
        <v>0</v>
      </c>
    </row>
    <row r="736" ht="18.6" customHeight="1" spans="1:25">
      <c r="A736" s="482" t="s">
        <v>2246</v>
      </c>
      <c r="B736" s="480">
        <v>2110305</v>
      </c>
      <c r="C736" s="407">
        <f t="shared" si="201"/>
        <v>0</v>
      </c>
      <c r="D736" s="407">
        <f t="shared" si="202"/>
        <v>0</v>
      </c>
      <c r="E736" s="483" t="str">
        <f t="shared" si="203"/>
        <v/>
      </c>
      <c r="F736" s="473">
        <f t="shared" si="205"/>
        <v>7</v>
      </c>
      <c r="G736" s="471">
        <v>2101301</v>
      </c>
      <c r="H736" s="397" t="s">
        <v>2186</v>
      </c>
      <c r="I736" s="397">
        <v>1283</v>
      </c>
      <c r="K736" s="490">
        <f t="shared" si="208"/>
        <v>0</v>
      </c>
      <c r="L736" s="407">
        <f t="shared" si="209"/>
        <v>0</v>
      </c>
      <c r="M736" s="411">
        <f t="shared" si="198"/>
        <v>0</v>
      </c>
      <c r="O736" s="397">
        <v>0</v>
      </c>
      <c r="Q736" s="397">
        <v>2101102</v>
      </c>
      <c r="R736" s="397">
        <v>0</v>
      </c>
      <c r="S736" s="397">
        <f>VLOOKUP(Q736,B$4:B$1306,1,0)</f>
        <v>2101102</v>
      </c>
      <c r="T736" s="397">
        <v>2110402</v>
      </c>
      <c r="U736" s="397">
        <v>0</v>
      </c>
      <c r="V736" s="397">
        <f t="shared" si="199"/>
        <v>2110402</v>
      </c>
      <c r="W736" s="407">
        <f t="shared" si="204"/>
        <v>0</v>
      </c>
      <c r="Y736" s="397">
        <f t="shared" si="200"/>
        <v>0</v>
      </c>
    </row>
    <row r="737" ht="18.6" customHeight="1" spans="1:25">
      <c r="A737" s="482" t="s">
        <v>2249</v>
      </c>
      <c r="B737" s="480">
        <v>2110306</v>
      </c>
      <c r="C737" s="407">
        <f t="shared" si="201"/>
        <v>0</v>
      </c>
      <c r="D737" s="407">
        <f t="shared" si="202"/>
        <v>0</v>
      </c>
      <c r="E737" s="483" t="str">
        <f t="shared" si="203"/>
        <v/>
      </c>
      <c r="F737" s="473">
        <f t="shared" si="205"/>
        <v>7</v>
      </c>
      <c r="G737" s="471">
        <v>2101302</v>
      </c>
      <c r="H737" s="397" t="s">
        <v>2188</v>
      </c>
      <c r="K737" s="490">
        <f t="shared" si="208"/>
        <v>0</v>
      </c>
      <c r="L737" s="407">
        <f t="shared" si="209"/>
        <v>0</v>
      </c>
      <c r="M737" s="411">
        <f t="shared" si="198"/>
        <v>0</v>
      </c>
      <c r="O737" s="397">
        <v>0</v>
      </c>
      <c r="Q737" s="397">
        <v>2101103</v>
      </c>
      <c r="R737" s="397">
        <v>18</v>
      </c>
      <c r="S737" s="397">
        <f>VLOOKUP(Q737,B$4:B$1306,1,0)</f>
        <v>2101103</v>
      </c>
      <c r="T737" s="397">
        <v>2110404</v>
      </c>
      <c r="U737" s="397">
        <v>0</v>
      </c>
      <c r="V737" s="397">
        <f t="shared" si="199"/>
        <v>2110404</v>
      </c>
      <c r="W737" s="407">
        <f t="shared" si="204"/>
        <v>0</v>
      </c>
      <c r="Y737" s="397">
        <f t="shared" si="200"/>
        <v>0</v>
      </c>
    </row>
    <row r="738" ht="18.6" customHeight="1" spans="1:25">
      <c r="A738" s="482" t="s">
        <v>2252</v>
      </c>
      <c r="B738" s="480">
        <v>2110399</v>
      </c>
      <c r="C738" s="407">
        <f t="shared" si="201"/>
        <v>80</v>
      </c>
      <c r="D738" s="407">
        <f t="shared" si="202"/>
        <v>0</v>
      </c>
      <c r="E738" s="483">
        <f t="shared" si="203"/>
        <v>-1</v>
      </c>
      <c r="F738" s="473">
        <f t="shared" si="205"/>
        <v>7</v>
      </c>
      <c r="G738" s="471">
        <v>2101399</v>
      </c>
      <c r="H738" s="397" t="s">
        <v>2191</v>
      </c>
      <c r="I738" s="397">
        <v>123</v>
      </c>
      <c r="J738" s="488"/>
      <c r="K738" s="490">
        <f t="shared" si="208"/>
        <v>0</v>
      </c>
      <c r="L738" s="407">
        <f t="shared" si="209"/>
        <v>0</v>
      </c>
      <c r="M738" s="411">
        <f t="shared" si="198"/>
        <v>0</v>
      </c>
      <c r="O738" s="397">
        <v>0</v>
      </c>
      <c r="Q738" s="397">
        <v>2130152</v>
      </c>
      <c r="R738" s="397">
        <v>137</v>
      </c>
      <c r="S738" s="397">
        <f>VLOOKUP(Q738,B$4:B$1306,1,0)</f>
        <v>2130152</v>
      </c>
      <c r="T738" s="397">
        <v>2110499</v>
      </c>
      <c r="U738" s="397">
        <v>10</v>
      </c>
      <c r="V738" s="397">
        <f t="shared" si="199"/>
        <v>2110499</v>
      </c>
      <c r="W738" s="407">
        <f t="shared" si="204"/>
        <v>0</v>
      </c>
      <c r="Y738" s="397">
        <f t="shared" si="200"/>
        <v>0</v>
      </c>
    </row>
    <row r="739" ht="18.6" customHeight="1" spans="1:25">
      <c r="A739" s="482" t="s">
        <v>2255</v>
      </c>
      <c r="B739" s="480">
        <v>21104</v>
      </c>
      <c r="C739" s="407">
        <f t="shared" si="201"/>
        <v>495</v>
      </c>
      <c r="D739" s="407">
        <f t="shared" si="202"/>
        <v>10</v>
      </c>
      <c r="E739" s="483">
        <f t="shared" si="203"/>
        <v>-0.97979797979798</v>
      </c>
      <c r="F739" s="473">
        <f t="shared" si="205"/>
        <v>5</v>
      </c>
      <c r="G739" s="471">
        <v>21014</v>
      </c>
      <c r="H739" s="397" t="s">
        <v>2194</v>
      </c>
      <c r="I739" s="397">
        <v>23</v>
      </c>
      <c r="K739" s="486">
        <f>SUMIFS(K:K,$B:$B,"&gt;"&amp;$B739*100,$B:$B,"&lt;"&amp;$B739*100+100)</f>
        <v>0</v>
      </c>
      <c r="L739" s="411">
        <f>SUMIFS(L:L,$B:$B,"&gt;"&amp;$B739*100,$B:$B,"&lt;"&amp;$B739*100+100)</f>
        <v>0</v>
      </c>
      <c r="M739" s="411">
        <f t="shared" si="198"/>
        <v>10</v>
      </c>
      <c r="O739" s="397">
        <v>0</v>
      </c>
      <c r="Q739" s="397">
        <v>2210201</v>
      </c>
      <c r="R739" s="397">
        <v>45</v>
      </c>
      <c r="S739" s="397">
        <f>VLOOKUP(Q739,B$4:B$1306,1,0)</f>
        <v>2210201</v>
      </c>
      <c r="T739" s="397">
        <v>21105</v>
      </c>
      <c r="U739" s="397">
        <v>2864</v>
      </c>
      <c r="V739" s="397">
        <f t="shared" si="199"/>
        <v>21105</v>
      </c>
      <c r="W739" s="407">
        <f t="shared" si="204"/>
        <v>0</v>
      </c>
      <c r="Y739" s="397">
        <f t="shared" si="200"/>
        <v>0</v>
      </c>
    </row>
    <row r="740" ht="18.6" customHeight="1" spans="1:25">
      <c r="A740" s="482" t="s">
        <v>2258</v>
      </c>
      <c r="B740" s="480">
        <v>2110401</v>
      </c>
      <c r="C740" s="407">
        <f t="shared" si="201"/>
        <v>53</v>
      </c>
      <c r="D740" s="407">
        <f t="shared" si="202"/>
        <v>0</v>
      </c>
      <c r="E740" s="483">
        <f t="shared" si="203"/>
        <v>-1</v>
      </c>
      <c r="F740" s="473">
        <f t="shared" si="205"/>
        <v>7</v>
      </c>
      <c r="G740" s="471">
        <v>2101401</v>
      </c>
      <c r="H740" s="397" t="s">
        <v>2197</v>
      </c>
      <c r="I740" s="397">
        <v>23</v>
      </c>
      <c r="K740" s="490">
        <f>SUMIF(N:N,$B740,O:O)</f>
        <v>0</v>
      </c>
      <c r="L740" s="407">
        <f>SUMIF(Q:Q,$B740,R:R)</f>
        <v>0</v>
      </c>
      <c r="M740" s="411">
        <f t="shared" si="198"/>
        <v>0</v>
      </c>
      <c r="O740" s="397">
        <v>0</v>
      </c>
      <c r="Q740" s="397">
        <v>2010801</v>
      </c>
      <c r="R740" s="397">
        <v>9</v>
      </c>
      <c r="S740" s="397">
        <f>VLOOKUP(Q740,B$4:B$1306,1,0)</f>
        <v>2010801</v>
      </c>
      <c r="T740" s="397">
        <v>2110501</v>
      </c>
      <c r="U740" s="397">
        <v>2864</v>
      </c>
      <c r="V740" s="397">
        <f t="shared" si="199"/>
        <v>2110501</v>
      </c>
      <c r="W740" s="407">
        <f t="shared" si="204"/>
        <v>0</v>
      </c>
      <c r="Y740" s="397">
        <f t="shared" si="200"/>
        <v>0</v>
      </c>
    </row>
    <row r="741" ht="18.6" customHeight="1" spans="1:25">
      <c r="A741" s="482" t="s">
        <v>2261</v>
      </c>
      <c r="B741" s="480">
        <v>2110402</v>
      </c>
      <c r="C741" s="407">
        <f t="shared" si="201"/>
        <v>147</v>
      </c>
      <c r="D741" s="407">
        <f t="shared" si="202"/>
        <v>0</v>
      </c>
      <c r="E741" s="483">
        <f t="shared" si="203"/>
        <v>-1</v>
      </c>
      <c r="F741" s="473">
        <f t="shared" si="205"/>
        <v>7</v>
      </c>
      <c r="G741" s="471">
        <v>2101499</v>
      </c>
      <c r="H741" s="397" t="s">
        <v>2200</v>
      </c>
      <c r="K741" s="490">
        <f>SUMIF(N:N,$B741,O:O)</f>
        <v>0</v>
      </c>
      <c r="L741" s="407">
        <f>SUMIF(Q:Q,$B741,R:R)</f>
        <v>0</v>
      </c>
      <c r="M741" s="411">
        <f t="shared" si="198"/>
        <v>0</v>
      </c>
      <c r="O741" s="397">
        <v>0</v>
      </c>
      <c r="Q741" s="397">
        <v>2080501</v>
      </c>
      <c r="R741" s="397">
        <v>20</v>
      </c>
      <c r="S741" s="397">
        <f>VLOOKUP(Q741,B$4:B$1306,1,0)</f>
        <v>2080501</v>
      </c>
      <c r="T741" s="397">
        <v>2110502</v>
      </c>
      <c r="U741" s="397">
        <v>0</v>
      </c>
      <c r="V741" s="397">
        <f t="shared" si="199"/>
        <v>2110502</v>
      </c>
      <c r="W741" s="407">
        <f t="shared" si="204"/>
        <v>0</v>
      </c>
      <c r="Y741" s="397">
        <f t="shared" si="200"/>
        <v>0</v>
      </c>
    </row>
    <row r="742" ht="18.6" customHeight="1" spans="1:25">
      <c r="A742" s="482" t="s">
        <v>2267</v>
      </c>
      <c r="B742" s="480">
        <v>2110404</v>
      </c>
      <c r="C742" s="407">
        <f t="shared" si="201"/>
        <v>30</v>
      </c>
      <c r="D742" s="407">
        <f t="shared" si="202"/>
        <v>0</v>
      </c>
      <c r="E742" s="483">
        <f t="shared" si="203"/>
        <v>-1</v>
      </c>
      <c r="F742" s="473">
        <f t="shared" si="205"/>
        <v>7</v>
      </c>
      <c r="G742" s="471">
        <v>21015</v>
      </c>
      <c r="H742" s="397" t="s">
        <v>2203</v>
      </c>
      <c r="I742" s="397">
        <v>212</v>
      </c>
      <c r="K742" s="490">
        <f>SUMIF(N:N,$B742,O:O)</f>
        <v>0</v>
      </c>
      <c r="L742" s="407">
        <f>SUMIF(Q:Q,$B742,R:R)</f>
        <v>0</v>
      </c>
      <c r="M742" s="411">
        <f t="shared" si="198"/>
        <v>0</v>
      </c>
      <c r="O742" s="397">
        <v>0</v>
      </c>
      <c r="Q742" s="397">
        <v>2080505</v>
      </c>
      <c r="R742" s="397">
        <v>0</v>
      </c>
      <c r="S742" s="397">
        <f>VLOOKUP(Q742,B$4:B$1306,1,0)</f>
        <v>2080505</v>
      </c>
      <c r="T742" s="397">
        <v>2110503</v>
      </c>
      <c r="U742" s="397">
        <v>0</v>
      </c>
      <c r="V742" s="397">
        <f t="shared" si="199"/>
        <v>2110503</v>
      </c>
      <c r="W742" s="407">
        <f t="shared" si="204"/>
        <v>0</v>
      </c>
      <c r="Y742" s="397">
        <f t="shared" si="200"/>
        <v>0</v>
      </c>
    </row>
    <row r="743" ht="18.6" customHeight="1" spans="1:25">
      <c r="A743" s="482" t="s">
        <v>2270</v>
      </c>
      <c r="B743" s="480">
        <v>2110499</v>
      </c>
      <c r="C743" s="407">
        <f t="shared" si="201"/>
        <v>265</v>
      </c>
      <c r="D743" s="407">
        <f t="shared" si="202"/>
        <v>10</v>
      </c>
      <c r="E743" s="483">
        <f t="shared" si="203"/>
        <v>-0.962264150943396</v>
      </c>
      <c r="F743" s="473">
        <f t="shared" si="205"/>
        <v>7</v>
      </c>
      <c r="G743" s="471">
        <v>2101501</v>
      </c>
      <c r="H743" s="397" t="s">
        <v>595</v>
      </c>
      <c r="I743" s="397">
        <v>212</v>
      </c>
      <c r="J743" s="488"/>
      <c r="K743" s="490">
        <f>SUMIF(N:N,$B743,O:O)</f>
        <v>0</v>
      </c>
      <c r="L743" s="407">
        <f>SUMIF(Q:Q,$B743,R:R)</f>
        <v>0</v>
      </c>
      <c r="M743" s="411">
        <f t="shared" si="198"/>
        <v>10</v>
      </c>
      <c r="O743" s="397">
        <v>0</v>
      </c>
      <c r="Q743" s="397">
        <v>2080506</v>
      </c>
      <c r="R743" s="397">
        <v>0</v>
      </c>
      <c r="S743" s="397">
        <f>VLOOKUP(Q743,B$4:B$1306,1,0)</f>
        <v>2080506</v>
      </c>
      <c r="T743" s="397">
        <v>2110506</v>
      </c>
      <c r="U743" s="397">
        <v>0</v>
      </c>
      <c r="V743" s="397">
        <f t="shared" si="199"/>
        <v>2110506</v>
      </c>
      <c r="W743" s="407">
        <f t="shared" si="204"/>
        <v>0</v>
      </c>
      <c r="Y743" s="397">
        <f t="shared" si="200"/>
        <v>0</v>
      </c>
    </row>
    <row r="744" ht="18.6" customHeight="1" spans="1:25">
      <c r="A744" s="482" t="s">
        <v>2273</v>
      </c>
      <c r="B744" s="480">
        <v>21105</v>
      </c>
      <c r="C744" s="407">
        <f t="shared" si="201"/>
        <v>2101</v>
      </c>
      <c r="D744" s="407">
        <f t="shared" si="202"/>
        <v>2864</v>
      </c>
      <c r="E744" s="483">
        <f t="shared" si="203"/>
        <v>0.363160399809614</v>
      </c>
      <c r="F744" s="473">
        <f t="shared" si="205"/>
        <v>5</v>
      </c>
      <c r="G744" s="471">
        <v>2101502</v>
      </c>
      <c r="H744" s="397" t="s">
        <v>598</v>
      </c>
      <c r="K744" s="486">
        <f>SUMIFS(K:K,$B:$B,"&gt;"&amp;$B744*100,$B:$B,"&lt;"&amp;$B744*100+100)</f>
        <v>0</v>
      </c>
      <c r="L744" s="411">
        <f>SUMIFS(L:L,$B:$B,"&gt;"&amp;$B744*100,$B:$B,"&lt;"&amp;$B744*100+100)</f>
        <v>0</v>
      </c>
      <c r="M744" s="411">
        <f t="shared" si="198"/>
        <v>2864</v>
      </c>
      <c r="O744" s="397">
        <v>0</v>
      </c>
      <c r="Q744" s="397">
        <v>2101101</v>
      </c>
      <c r="R744" s="397">
        <v>1</v>
      </c>
      <c r="S744" s="397">
        <f>VLOOKUP(Q744,B$4:B$1306,1,0)</f>
        <v>2101101</v>
      </c>
      <c r="T744" s="397">
        <v>2110507</v>
      </c>
      <c r="U744" s="397">
        <v>0</v>
      </c>
      <c r="V744" s="397">
        <f t="shared" si="199"/>
        <v>2110507</v>
      </c>
      <c r="W744" s="407">
        <f t="shared" si="204"/>
        <v>0</v>
      </c>
      <c r="Y744" s="397">
        <f t="shared" si="200"/>
        <v>0</v>
      </c>
    </row>
    <row r="745" ht="18.6" customHeight="1" spans="1:25">
      <c r="A745" s="482" t="s">
        <v>2276</v>
      </c>
      <c r="B745" s="480">
        <v>2110501</v>
      </c>
      <c r="C745" s="407">
        <f t="shared" si="201"/>
        <v>1900</v>
      </c>
      <c r="D745" s="407">
        <f t="shared" si="202"/>
        <v>2864</v>
      </c>
      <c r="E745" s="483">
        <f t="shared" si="203"/>
        <v>0.507368421052631</v>
      </c>
      <c r="F745" s="473">
        <f t="shared" si="205"/>
        <v>7</v>
      </c>
      <c r="G745" s="471">
        <v>2101503</v>
      </c>
      <c r="H745" s="397" t="s">
        <v>601</v>
      </c>
      <c r="K745" s="490">
        <f t="shared" ref="K745:K750" si="210">SUMIF(N:N,$B745,O:O)</f>
        <v>0</v>
      </c>
      <c r="L745" s="407">
        <f t="shared" ref="L745:L750" si="211">SUMIF(Q:Q,$B745,R:R)</f>
        <v>0</v>
      </c>
      <c r="M745" s="411">
        <f t="shared" si="198"/>
        <v>2864</v>
      </c>
      <c r="O745" s="397">
        <v>0</v>
      </c>
      <c r="Q745" s="397">
        <v>2101102</v>
      </c>
      <c r="R745" s="397">
        <v>0</v>
      </c>
      <c r="S745" s="397">
        <f>VLOOKUP(Q745,B$4:B$1306,1,0)</f>
        <v>2101102</v>
      </c>
      <c r="T745" s="397">
        <v>2110599</v>
      </c>
      <c r="U745" s="397">
        <v>0</v>
      </c>
      <c r="V745" s="397">
        <f t="shared" si="199"/>
        <v>2110599</v>
      </c>
      <c r="W745" s="407">
        <f t="shared" si="204"/>
        <v>0</v>
      </c>
      <c r="Y745" s="397">
        <f t="shared" si="200"/>
        <v>0</v>
      </c>
    </row>
    <row r="746" ht="18.6" customHeight="1" spans="1:25">
      <c r="A746" s="482" t="s">
        <v>2279</v>
      </c>
      <c r="B746" s="480">
        <v>2110502</v>
      </c>
      <c r="C746" s="407">
        <f t="shared" si="201"/>
        <v>92</v>
      </c>
      <c r="D746" s="407">
        <f t="shared" si="202"/>
        <v>0</v>
      </c>
      <c r="E746" s="483">
        <f t="shared" si="203"/>
        <v>-1</v>
      </c>
      <c r="F746" s="473">
        <f t="shared" si="205"/>
        <v>7</v>
      </c>
      <c r="G746" s="471">
        <v>2101504</v>
      </c>
      <c r="H746" s="397" t="s">
        <v>718</v>
      </c>
      <c r="K746" s="490">
        <f t="shared" si="210"/>
        <v>0</v>
      </c>
      <c r="L746" s="407">
        <f t="shared" si="211"/>
        <v>0</v>
      </c>
      <c r="M746" s="411">
        <f t="shared" si="198"/>
        <v>0</v>
      </c>
      <c r="O746" s="397">
        <v>0</v>
      </c>
      <c r="Q746" s="397">
        <v>2101103</v>
      </c>
      <c r="R746" s="397">
        <v>2</v>
      </c>
      <c r="S746" s="397">
        <f>VLOOKUP(Q746,B$4:B$1306,1,0)</f>
        <v>2101103</v>
      </c>
      <c r="T746" s="397">
        <v>21106</v>
      </c>
      <c r="U746" s="397">
        <v>0</v>
      </c>
      <c r="V746" s="397">
        <f t="shared" si="199"/>
        <v>21106</v>
      </c>
      <c r="W746" s="407">
        <f t="shared" si="204"/>
        <v>0</v>
      </c>
      <c r="Y746" s="397">
        <f t="shared" si="200"/>
        <v>0</v>
      </c>
    </row>
    <row r="747" ht="18.6" customHeight="1" spans="1:25">
      <c r="A747" s="482" t="s">
        <v>2282</v>
      </c>
      <c r="B747" s="480">
        <v>2110503</v>
      </c>
      <c r="C747" s="407">
        <f t="shared" si="201"/>
        <v>0</v>
      </c>
      <c r="D747" s="407">
        <f t="shared" si="202"/>
        <v>0</v>
      </c>
      <c r="E747" s="483" t="str">
        <f t="shared" si="203"/>
        <v/>
      </c>
      <c r="F747" s="473">
        <f t="shared" si="205"/>
        <v>7</v>
      </c>
      <c r="G747" s="471">
        <v>2101505</v>
      </c>
      <c r="H747" s="397" t="s">
        <v>2211</v>
      </c>
      <c r="K747" s="490">
        <f t="shared" si="210"/>
        <v>0</v>
      </c>
      <c r="L747" s="407">
        <f t="shared" si="211"/>
        <v>0</v>
      </c>
      <c r="M747" s="411">
        <f t="shared" si="198"/>
        <v>0</v>
      </c>
      <c r="O747" s="397">
        <v>0</v>
      </c>
      <c r="Q747" s="397">
        <v>2210201</v>
      </c>
      <c r="R747" s="397">
        <v>0</v>
      </c>
      <c r="S747" s="397">
        <f>VLOOKUP(Q747,B$4:B$1306,1,0)</f>
        <v>2210201</v>
      </c>
      <c r="T747" s="397">
        <v>2110602</v>
      </c>
      <c r="U747" s="397">
        <v>0</v>
      </c>
      <c r="V747" s="397">
        <f t="shared" si="199"/>
        <v>2110602</v>
      </c>
      <c r="W747" s="407">
        <f t="shared" si="204"/>
        <v>0</v>
      </c>
      <c r="Y747" s="397">
        <f t="shared" si="200"/>
        <v>0</v>
      </c>
    </row>
    <row r="748" ht="18.6" customHeight="1" spans="1:25">
      <c r="A748" s="482" t="s">
        <v>2285</v>
      </c>
      <c r="B748" s="480">
        <v>2110506</v>
      </c>
      <c r="C748" s="407">
        <f t="shared" si="201"/>
        <v>64</v>
      </c>
      <c r="D748" s="407">
        <f t="shared" si="202"/>
        <v>0</v>
      </c>
      <c r="E748" s="483">
        <f t="shared" si="203"/>
        <v>-1</v>
      </c>
      <c r="F748" s="473">
        <f t="shared" si="205"/>
        <v>7</v>
      </c>
      <c r="G748" s="471">
        <v>2101506</v>
      </c>
      <c r="H748" s="397" t="s">
        <v>2214</v>
      </c>
      <c r="K748" s="490">
        <f t="shared" si="210"/>
        <v>0</v>
      </c>
      <c r="L748" s="407">
        <f t="shared" si="211"/>
        <v>0</v>
      </c>
      <c r="M748" s="411">
        <f t="shared" si="198"/>
        <v>0</v>
      </c>
      <c r="O748" s="397">
        <v>0</v>
      </c>
      <c r="Q748" s="397">
        <v>2010850</v>
      </c>
      <c r="R748" s="397">
        <v>0</v>
      </c>
      <c r="S748" s="397">
        <f>VLOOKUP(Q748,B$4:B$1306,1,0)</f>
        <v>2010850</v>
      </c>
      <c r="T748" s="397">
        <v>2110603</v>
      </c>
      <c r="U748" s="397">
        <v>0</v>
      </c>
      <c r="V748" s="397">
        <f t="shared" si="199"/>
        <v>2110603</v>
      </c>
      <c r="W748" s="407">
        <f t="shared" si="204"/>
        <v>0</v>
      </c>
      <c r="Y748" s="397">
        <f t="shared" si="200"/>
        <v>0</v>
      </c>
    </row>
    <row r="749" ht="18.6" customHeight="1" spans="1:25">
      <c r="A749" s="482" t="s">
        <v>2288</v>
      </c>
      <c r="B749" s="480">
        <v>2110507</v>
      </c>
      <c r="C749" s="407">
        <f t="shared" si="201"/>
        <v>0</v>
      </c>
      <c r="D749" s="407">
        <f t="shared" si="202"/>
        <v>0</v>
      </c>
      <c r="E749" s="483" t="str">
        <f t="shared" si="203"/>
        <v/>
      </c>
      <c r="F749" s="473">
        <f t="shared" si="205"/>
        <v>7</v>
      </c>
      <c r="G749" s="471">
        <v>2101550</v>
      </c>
      <c r="H749" s="397" t="s">
        <v>622</v>
      </c>
      <c r="K749" s="490">
        <f t="shared" si="210"/>
        <v>0</v>
      </c>
      <c r="L749" s="407">
        <f t="shared" si="211"/>
        <v>0</v>
      </c>
      <c r="M749" s="411">
        <f t="shared" si="198"/>
        <v>0</v>
      </c>
      <c r="O749" s="397">
        <v>0</v>
      </c>
      <c r="Q749" s="397">
        <v>2080505</v>
      </c>
      <c r="R749" s="397">
        <v>0</v>
      </c>
      <c r="S749" s="397">
        <f>VLOOKUP(Q749,B$4:B$1306,1,0)</f>
        <v>2080505</v>
      </c>
      <c r="T749" s="397">
        <v>2110604</v>
      </c>
      <c r="U749" s="397">
        <v>0</v>
      </c>
      <c r="V749" s="397">
        <f t="shared" si="199"/>
        <v>2110604</v>
      </c>
      <c r="W749" s="407">
        <f t="shared" si="204"/>
        <v>0</v>
      </c>
      <c r="Y749" s="397">
        <f t="shared" si="200"/>
        <v>0</v>
      </c>
    </row>
    <row r="750" ht="18.6" customHeight="1" spans="1:25">
      <c r="A750" s="482" t="s">
        <v>2291</v>
      </c>
      <c r="B750" s="480">
        <v>2110599</v>
      </c>
      <c r="C750" s="407">
        <f t="shared" si="201"/>
        <v>45</v>
      </c>
      <c r="D750" s="407">
        <f t="shared" si="202"/>
        <v>0</v>
      </c>
      <c r="E750" s="483">
        <f t="shared" si="203"/>
        <v>-1</v>
      </c>
      <c r="F750" s="473">
        <f t="shared" si="205"/>
        <v>7</v>
      </c>
      <c r="G750" s="471">
        <v>2101599</v>
      </c>
      <c r="H750" s="397" t="s">
        <v>2219</v>
      </c>
      <c r="J750" s="488"/>
      <c r="K750" s="490">
        <f t="shared" si="210"/>
        <v>0</v>
      </c>
      <c r="L750" s="407">
        <f t="shared" si="211"/>
        <v>0</v>
      </c>
      <c r="M750" s="411">
        <f t="shared" si="198"/>
        <v>0</v>
      </c>
      <c r="O750" s="397">
        <v>0</v>
      </c>
      <c r="Q750" s="397">
        <v>2080506</v>
      </c>
      <c r="R750" s="397">
        <v>0</v>
      </c>
      <c r="S750" s="397">
        <f>VLOOKUP(Q750,B$4:B$1306,1,0)</f>
        <v>2080506</v>
      </c>
      <c r="T750" s="397">
        <v>2110605</v>
      </c>
      <c r="U750" s="397">
        <v>0</v>
      </c>
      <c r="V750" s="397">
        <f t="shared" si="199"/>
        <v>2110605</v>
      </c>
      <c r="W750" s="407">
        <f t="shared" si="204"/>
        <v>0</v>
      </c>
      <c r="Y750" s="397">
        <f t="shared" si="200"/>
        <v>0</v>
      </c>
    </row>
    <row r="751" ht="18.6" customHeight="1" spans="1:25">
      <c r="A751" s="482" t="s">
        <v>4349</v>
      </c>
      <c r="B751" s="480">
        <v>21106</v>
      </c>
      <c r="C751" s="407">
        <f t="shared" si="201"/>
        <v>1962</v>
      </c>
      <c r="D751" s="407">
        <f t="shared" si="202"/>
        <v>0</v>
      </c>
      <c r="E751" s="483">
        <f t="shared" si="203"/>
        <v>-1</v>
      </c>
      <c r="F751" s="473">
        <f t="shared" si="205"/>
        <v>5</v>
      </c>
      <c r="G751" s="471">
        <v>21016</v>
      </c>
      <c r="H751" s="397" t="s">
        <v>2221</v>
      </c>
      <c r="I751" s="397">
        <v>112</v>
      </c>
      <c r="K751" s="486">
        <f>SUMIFS(K:K,$B:$B,"&gt;"&amp;$B751*100,$B:$B,"&lt;"&amp;$B751*100+100)</f>
        <v>0</v>
      </c>
      <c r="L751" s="411">
        <f>SUMIFS(L:L,$B:$B,"&gt;"&amp;$B751*100,$B:$B,"&lt;"&amp;$B751*100+100)</f>
        <v>0</v>
      </c>
      <c r="M751" s="411">
        <f t="shared" si="198"/>
        <v>0</v>
      </c>
      <c r="O751" s="397">
        <v>0</v>
      </c>
      <c r="Q751" s="397">
        <v>2101101</v>
      </c>
      <c r="R751" s="397">
        <v>0</v>
      </c>
      <c r="S751" s="397">
        <f>VLOOKUP(Q751,B$4:B$1306,1,0)</f>
        <v>2101101</v>
      </c>
      <c r="T751" s="397">
        <v>2110699</v>
      </c>
      <c r="U751" s="397">
        <v>0</v>
      </c>
      <c r="V751" s="397">
        <f t="shared" si="199"/>
        <v>2110699</v>
      </c>
      <c r="W751" s="407">
        <f t="shared" si="204"/>
        <v>0</v>
      </c>
      <c r="Y751" s="397">
        <f t="shared" si="200"/>
        <v>0</v>
      </c>
    </row>
    <row r="752" ht="18.6" customHeight="1" spans="1:25">
      <c r="A752" s="482" t="s">
        <v>2297</v>
      </c>
      <c r="B752" s="480">
        <v>2110602</v>
      </c>
      <c r="C752" s="407">
        <f t="shared" si="201"/>
        <v>1141</v>
      </c>
      <c r="D752" s="407">
        <f t="shared" si="202"/>
        <v>0</v>
      </c>
      <c r="E752" s="483">
        <f t="shared" si="203"/>
        <v>-1</v>
      </c>
      <c r="F752" s="473">
        <f t="shared" si="205"/>
        <v>7</v>
      </c>
      <c r="G752" s="471">
        <v>2101601</v>
      </c>
      <c r="H752" s="397" t="s">
        <v>2223</v>
      </c>
      <c r="I752" s="397">
        <v>112</v>
      </c>
      <c r="K752" s="490">
        <f>SUMIF(N:N,$B752,O:O)</f>
        <v>0</v>
      </c>
      <c r="L752" s="407">
        <f>SUMIF(Q:Q,$B752,R:R)</f>
        <v>0</v>
      </c>
      <c r="M752" s="411">
        <f t="shared" si="198"/>
        <v>0</v>
      </c>
      <c r="O752" s="397">
        <v>0</v>
      </c>
      <c r="Q752" s="397">
        <v>2101102</v>
      </c>
      <c r="R752" s="397">
        <v>1</v>
      </c>
      <c r="S752" s="397">
        <f>VLOOKUP(Q752,B$4:B$1306,1,0)</f>
        <v>2101102</v>
      </c>
      <c r="T752" s="397">
        <v>21107</v>
      </c>
      <c r="U752" s="397">
        <v>0</v>
      </c>
      <c r="V752" s="397">
        <f t="shared" si="199"/>
        <v>21107</v>
      </c>
      <c r="W752" s="407">
        <f t="shared" si="204"/>
        <v>0</v>
      </c>
      <c r="Y752" s="397">
        <f t="shared" si="200"/>
        <v>0</v>
      </c>
    </row>
    <row r="753" ht="18.6" customHeight="1" spans="1:25">
      <c r="A753" s="482" t="s">
        <v>2300</v>
      </c>
      <c r="B753" s="480">
        <v>2110603</v>
      </c>
      <c r="C753" s="407">
        <f t="shared" si="201"/>
        <v>0</v>
      </c>
      <c r="D753" s="407">
        <f t="shared" si="202"/>
        <v>0</v>
      </c>
      <c r="E753" s="483" t="str">
        <f t="shared" si="203"/>
        <v/>
      </c>
      <c r="F753" s="473">
        <f t="shared" si="205"/>
        <v>7</v>
      </c>
      <c r="G753" s="471">
        <v>21099</v>
      </c>
      <c r="H753" s="397" t="s">
        <v>2225</v>
      </c>
      <c r="I753" s="397">
        <v>216</v>
      </c>
      <c r="K753" s="490">
        <f>SUMIF(N:N,$B753,O:O)</f>
        <v>0</v>
      </c>
      <c r="L753" s="407">
        <f>SUMIF(Q:Q,$B753,R:R)</f>
        <v>0</v>
      </c>
      <c r="M753" s="411">
        <f t="shared" si="198"/>
        <v>0</v>
      </c>
      <c r="O753" s="397">
        <v>0</v>
      </c>
      <c r="Q753" s="397">
        <v>2101103</v>
      </c>
      <c r="R753" s="397">
        <v>0</v>
      </c>
      <c r="S753" s="397">
        <f>VLOOKUP(Q753,B$4:B$1306,1,0)</f>
        <v>2101103</v>
      </c>
      <c r="T753" s="397">
        <v>2110704</v>
      </c>
      <c r="U753" s="397">
        <v>0</v>
      </c>
      <c r="V753" s="397">
        <f t="shared" si="199"/>
        <v>2110704</v>
      </c>
      <c r="W753" s="407">
        <f t="shared" si="204"/>
        <v>0</v>
      </c>
      <c r="Y753" s="397">
        <f t="shared" si="200"/>
        <v>0</v>
      </c>
    </row>
    <row r="754" ht="18.6" customHeight="1" spans="1:25">
      <c r="A754" s="482" t="s">
        <v>2302</v>
      </c>
      <c r="B754" s="480">
        <v>2110604</v>
      </c>
      <c r="C754" s="407">
        <f t="shared" si="201"/>
        <v>0</v>
      </c>
      <c r="D754" s="407">
        <f t="shared" si="202"/>
        <v>0</v>
      </c>
      <c r="E754" s="483" t="str">
        <f t="shared" si="203"/>
        <v/>
      </c>
      <c r="F754" s="473">
        <f t="shared" si="205"/>
        <v>7</v>
      </c>
      <c r="G754" s="471">
        <v>2109901</v>
      </c>
      <c r="H754" s="397" t="s">
        <v>2228</v>
      </c>
      <c r="I754" s="397">
        <v>216</v>
      </c>
      <c r="K754" s="490">
        <f>SUMIF(N:N,$B754,O:O)</f>
        <v>0</v>
      </c>
      <c r="L754" s="407">
        <f>SUMIF(Q:Q,$B754,R:R)</f>
        <v>0</v>
      </c>
      <c r="M754" s="411">
        <f t="shared" si="198"/>
        <v>0</v>
      </c>
      <c r="O754" s="397">
        <v>0</v>
      </c>
      <c r="Q754" s="397">
        <v>2210201</v>
      </c>
      <c r="R754" s="397">
        <v>0</v>
      </c>
      <c r="S754" s="397">
        <f>VLOOKUP(Q754,B$4:B$1306,1,0)</f>
        <v>2210201</v>
      </c>
      <c r="T754" s="397">
        <v>2110799</v>
      </c>
      <c r="U754" s="397">
        <v>0</v>
      </c>
      <c r="V754" s="397">
        <f t="shared" si="199"/>
        <v>2110799</v>
      </c>
      <c r="W754" s="407">
        <f t="shared" si="204"/>
        <v>0</v>
      </c>
      <c r="Y754" s="397">
        <f t="shared" si="200"/>
        <v>0</v>
      </c>
    </row>
    <row r="755" ht="18.6" customHeight="1" spans="1:25">
      <c r="A755" s="482" t="s">
        <v>2305</v>
      </c>
      <c r="B755" s="480">
        <v>2110605</v>
      </c>
      <c r="C755" s="407">
        <f t="shared" si="201"/>
        <v>400</v>
      </c>
      <c r="D755" s="407">
        <f t="shared" si="202"/>
        <v>0</v>
      </c>
      <c r="E755" s="483">
        <f t="shared" si="203"/>
        <v>-1</v>
      </c>
      <c r="F755" s="473">
        <f t="shared" si="205"/>
        <v>7</v>
      </c>
      <c r="G755" s="471">
        <v>211</v>
      </c>
      <c r="H755" s="397" t="s">
        <v>2231</v>
      </c>
      <c r="I755" s="397">
        <v>6220</v>
      </c>
      <c r="K755" s="490">
        <f>SUMIF(N:N,$B755,O:O)</f>
        <v>0</v>
      </c>
      <c r="L755" s="407">
        <f>SUMIF(Q:Q,$B755,R:R)</f>
        <v>0</v>
      </c>
      <c r="M755" s="411">
        <f t="shared" si="198"/>
        <v>0</v>
      </c>
      <c r="O755" s="397">
        <v>0</v>
      </c>
      <c r="Q755" s="397">
        <v>2010501</v>
      </c>
      <c r="R755" s="397">
        <v>216</v>
      </c>
      <c r="S755" s="397">
        <f>VLOOKUP(Q755,B$4:B$1306,1,0)</f>
        <v>2010501</v>
      </c>
      <c r="T755" s="397">
        <v>21108</v>
      </c>
      <c r="U755" s="397">
        <v>0</v>
      </c>
      <c r="V755" s="397">
        <f t="shared" si="199"/>
        <v>21108</v>
      </c>
      <c r="W755" s="407">
        <f t="shared" si="204"/>
        <v>0</v>
      </c>
      <c r="Y755" s="397">
        <f t="shared" si="200"/>
        <v>0</v>
      </c>
    </row>
    <row r="756" ht="18.6" customHeight="1" spans="1:25">
      <c r="A756" s="482" t="s">
        <v>4350</v>
      </c>
      <c r="B756" s="480">
        <v>2110699</v>
      </c>
      <c r="C756" s="407">
        <f t="shared" si="201"/>
        <v>421</v>
      </c>
      <c r="D756" s="407">
        <f t="shared" si="202"/>
        <v>0</v>
      </c>
      <c r="E756" s="483">
        <f t="shared" si="203"/>
        <v>-1</v>
      </c>
      <c r="F756" s="473">
        <f t="shared" si="205"/>
        <v>7</v>
      </c>
      <c r="G756" s="471">
        <v>21101</v>
      </c>
      <c r="H756" s="397" t="s">
        <v>2234</v>
      </c>
      <c r="I756" s="397">
        <v>400</v>
      </c>
      <c r="J756" s="488"/>
      <c r="K756" s="490">
        <f>SUMIF(N:N,$B756,O:O)</f>
        <v>0</v>
      </c>
      <c r="L756" s="407">
        <f>SUMIF(Q:Q,$B756,R:R)</f>
        <v>0</v>
      </c>
      <c r="M756" s="411">
        <f t="shared" si="198"/>
        <v>0</v>
      </c>
      <c r="O756" s="397">
        <v>0</v>
      </c>
      <c r="Q756" s="397">
        <v>2080501</v>
      </c>
      <c r="R756" s="397">
        <v>39</v>
      </c>
      <c r="S756" s="397">
        <f>VLOOKUP(Q756,B$4:B$1306,1,0)</f>
        <v>2080501</v>
      </c>
      <c r="T756" s="397">
        <v>2110804</v>
      </c>
      <c r="U756" s="397">
        <v>0</v>
      </c>
      <c r="V756" s="397">
        <f t="shared" si="199"/>
        <v>2110804</v>
      </c>
      <c r="W756" s="407">
        <f t="shared" si="204"/>
        <v>0</v>
      </c>
      <c r="Y756" s="397">
        <f t="shared" si="200"/>
        <v>0</v>
      </c>
    </row>
    <row r="757" ht="18.6" customHeight="1" spans="1:25">
      <c r="A757" s="482" t="s">
        <v>2309</v>
      </c>
      <c r="B757" s="480">
        <v>21107</v>
      </c>
      <c r="C757" s="407">
        <f t="shared" si="201"/>
        <v>0</v>
      </c>
      <c r="D757" s="407">
        <f t="shared" si="202"/>
        <v>0</v>
      </c>
      <c r="E757" s="483" t="str">
        <f t="shared" si="203"/>
        <v/>
      </c>
      <c r="F757" s="473">
        <f t="shared" si="205"/>
        <v>5</v>
      </c>
      <c r="G757" s="471">
        <v>2110101</v>
      </c>
      <c r="H757" s="397" t="s">
        <v>595</v>
      </c>
      <c r="I757" s="397">
        <v>200</v>
      </c>
      <c r="K757" s="486">
        <f>SUMIFS(K:K,$B:$B,"&gt;"&amp;$B757*100,$B:$B,"&lt;"&amp;$B757*100+100)</f>
        <v>0</v>
      </c>
      <c r="L757" s="411">
        <f>SUMIFS(L:L,$B:$B,"&gt;"&amp;$B757*100,$B:$B,"&lt;"&amp;$B757*100+100)</f>
        <v>0</v>
      </c>
      <c r="M757" s="411">
        <f t="shared" si="198"/>
        <v>0</v>
      </c>
      <c r="O757" s="397">
        <v>0</v>
      </c>
      <c r="Q757" s="397">
        <v>2080505</v>
      </c>
      <c r="R757" s="397">
        <v>18</v>
      </c>
      <c r="S757" s="397">
        <f>VLOOKUP(Q757,B$4:B$1306,1,0)</f>
        <v>2080505</v>
      </c>
      <c r="T757" s="397">
        <v>2110899</v>
      </c>
      <c r="U757" s="397">
        <v>0</v>
      </c>
      <c r="V757" s="397">
        <f t="shared" si="199"/>
        <v>2110899</v>
      </c>
      <c r="W757" s="407">
        <f t="shared" si="204"/>
        <v>0</v>
      </c>
      <c r="Y757" s="397">
        <f t="shared" si="200"/>
        <v>0</v>
      </c>
    </row>
    <row r="758" ht="18.6" customHeight="1" spans="1:25">
      <c r="A758" s="482" t="s">
        <v>2311</v>
      </c>
      <c r="B758" s="480">
        <v>2110704</v>
      </c>
      <c r="C758" s="407">
        <f t="shared" si="201"/>
        <v>0</v>
      </c>
      <c r="D758" s="407">
        <f t="shared" si="202"/>
        <v>0</v>
      </c>
      <c r="E758" s="483" t="str">
        <f t="shared" si="203"/>
        <v/>
      </c>
      <c r="F758" s="473">
        <f t="shared" si="205"/>
        <v>7</v>
      </c>
      <c r="G758" s="471">
        <v>2110102</v>
      </c>
      <c r="H758" s="397" t="s">
        <v>598</v>
      </c>
      <c r="K758" s="490">
        <f>SUMIF(N:N,$B758,O:O)</f>
        <v>0</v>
      </c>
      <c r="L758" s="407">
        <f>SUMIF(Q:Q,$B758,R:R)</f>
        <v>0</v>
      </c>
      <c r="M758" s="411">
        <f t="shared" si="198"/>
        <v>0</v>
      </c>
      <c r="O758" s="397">
        <v>0</v>
      </c>
      <c r="Q758" s="397">
        <v>2080506</v>
      </c>
      <c r="R758" s="397">
        <v>9</v>
      </c>
      <c r="S758" s="397">
        <f>VLOOKUP(Q758,B$4:B$1306,1,0)</f>
        <v>2080506</v>
      </c>
      <c r="T758" s="397">
        <v>21109</v>
      </c>
      <c r="U758" s="397">
        <v>0</v>
      </c>
      <c r="V758" s="397">
        <f t="shared" si="199"/>
        <v>21109</v>
      </c>
      <c r="W758" s="407">
        <f t="shared" si="204"/>
        <v>0</v>
      </c>
      <c r="Y758" s="397">
        <f t="shared" si="200"/>
        <v>0</v>
      </c>
    </row>
    <row r="759" ht="18.6" customHeight="1" spans="1:25">
      <c r="A759" s="482" t="s">
        <v>2314</v>
      </c>
      <c r="B759" s="480">
        <v>2110799</v>
      </c>
      <c r="C759" s="407">
        <f t="shared" si="201"/>
        <v>0</v>
      </c>
      <c r="D759" s="407">
        <f t="shared" si="202"/>
        <v>0</v>
      </c>
      <c r="E759" s="483" t="str">
        <f t="shared" si="203"/>
        <v/>
      </c>
      <c r="F759" s="473">
        <f t="shared" si="205"/>
        <v>7</v>
      </c>
      <c r="G759" s="471">
        <v>2110103</v>
      </c>
      <c r="H759" s="397" t="s">
        <v>601</v>
      </c>
      <c r="J759" s="488"/>
      <c r="K759" s="490">
        <f>SUMIF(N:N,$B759,O:O)</f>
        <v>0</v>
      </c>
      <c r="L759" s="407">
        <f>SUMIF(Q:Q,$B759,R:R)</f>
        <v>0</v>
      </c>
      <c r="M759" s="411">
        <f t="shared" si="198"/>
        <v>0</v>
      </c>
      <c r="O759" s="397">
        <v>0</v>
      </c>
      <c r="Q759" s="397">
        <v>2101101</v>
      </c>
      <c r="R759" s="397">
        <v>12</v>
      </c>
      <c r="S759" s="397">
        <f>VLOOKUP(Q759,B$4:B$1306,1,0)</f>
        <v>2101101</v>
      </c>
      <c r="T759" s="397">
        <v>21110</v>
      </c>
      <c r="U759" s="397">
        <v>0</v>
      </c>
      <c r="V759" s="397">
        <f t="shared" si="199"/>
        <v>21110</v>
      </c>
      <c r="W759" s="407">
        <f t="shared" si="204"/>
        <v>0</v>
      </c>
      <c r="Y759" s="397">
        <f t="shared" si="200"/>
        <v>0</v>
      </c>
    </row>
    <row r="760" ht="18.6" customHeight="1" spans="1:25">
      <c r="A760" s="482" t="s">
        <v>2317</v>
      </c>
      <c r="B760" s="480">
        <v>21108</v>
      </c>
      <c r="C760" s="407">
        <f t="shared" si="201"/>
        <v>0</v>
      </c>
      <c r="D760" s="407">
        <f t="shared" si="202"/>
        <v>0</v>
      </c>
      <c r="E760" s="483" t="str">
        <f t="shared" si="203"/>
        <v/>
      </c>
      <c r="F760" s="473">
        <f t="shared" si="205"/>
        <v>5</v>
      </c>
      <c r="G760" s="471">
        <v>2110104</v>
      </c>
      <c r="H760" s="397" t="s">
        <v>2242</v>
      </c>
      <c r="K760" s="486">
        <f>SUMIFS(K:K,$B:$B,"&gt;"&amp;$B760*100,$B:$B,"&lt;"&amp;$B760*100+100)</f>
        <v>0</v>
      </c>
      <c r="L760" s="411">
        <f>SUMIFS(L:L,$B:$B,"&gt;"&amp;$B760*100,$B:$B,"&lt;"&amp;$B760*100+100)</f>
        <v>0</v>
      </c>
      <c r="M760" s="411">
        <f t="shared" si="198"/>
        <v>0</v>
      </c>
      <c r="O760" s="397">
        <v>0</v>
      </c>
      <c r="Q760" s="397">
        <v>2101102</v>
      </c>
      <c r="R760" s="397">
        <v>0</v>
      </c>
      <c r="S760" s="397">
        <f>VLOOKUP(Q760,B$4:B$1306,1,0)</f>
        <v>2101102</v>
      </c>
      <c r="T760" s="397">
        <v>21111</v>
      </c>
      <c r="U760" s="397">
        <v>0</v>
      </c>
      <c r="V760" s="397">
        <f t="shared" si="199"/>
        <v>21111</v>
      </c>
      <c r="W760" s="407">
        <f t="shared" si="204"/>
        <v>0</v>
      </c>
      <c r="Y760" s="397">
        <f t="shared" si="200"/>
        <v>0</v>
      </c>
    </row>
    <row r="761" ht="18.6" customHeight="1" spans="1:25">
      <c r="A761" s="482" t="s">
        <v>2320</v>
      </c>
      <c r="B761" s="480">
        <v>2110804</v>
      </c>
      <c r="C761" s="407">
        <f t="shared" si="201"/>
        <v>0</v>
      </c>
      <c r="D761" s="407">
        <f t="shared" si="202"/>
        <v>0</v>
      </c>
      <c r="E761" s="483" t="str">
        <f t="shared" si="203"/>
        <v/>
      </c>
      <c r="F761" s="473">
        <f t="shared" si="205"/>
        <v>7</v>
      </c>
      <c r="G761" s="471">
        <v>2110105</v>
      </c>
      <c r="H761" s="397" t="s">
        <v>2245</v>
      </c>
      <c r="K761" s="490">
        <f>SUMIF(N:N,$B761,O:O)</f>
        <v>0</v>
      </c>
      <c r="L761" s="407">
        <f>SUMIF(Q:Q,$B761,R:R)</f>
        <v>0</v>
      </c>
      <c r="M761" s="411">
        <f t="shared" si="198"/>
        <v>0</v>
      </c>
      <c r="O761" s="397">
        <v>0</v>
      </c>
      <c r="Q761" s="397">
        <v>2101103</v>
      </c>
      <c r="R761" s="397">
        <v>9</v>
      </c>
      <c r="S761" s="397">
        <f>VLOOKUP(Q761,B$4:B$1306,1,0)</f>
        <v>2101103</v>
      </c>
      <c r="T761" s="397">
        <v>2111101</v>
      </c>
      <c r="U761" s="397">
        <v>0</v>
      </c>
      <c r="V761" s="397">
        <f t="shared" si="199"/>
        <v>2111101</v>
      </c>
      <c r="W761" s="407">
        <f t="shared" si="204"/>
        <v>0</v>
      </c>
      <c r="Y761" s="397">
        <f t="shared" si="200"/>
        <v>0</v>
      </c>
    </row>
    <row r="762" ht="18.6" customHeight="1" spans="1:25">
      <c r="A762" s="482" t="s">
        <v>2323</v>
      </c>
      <c r="B762" s="480">
        <v>2110899</v>
      </c>
      <c r="C762" s="407">
        <f t="shared" si="201"/>
        <v>0</v>
      </c>
      <c r="D762" s="407">
        <f t="shared" si="202"/>
        <v>0</v>
      </c>
      <c r="E762" s="483" t="str">
        <f t="shared" si="203"/>
        <v/>
      </c>
      <c r="F762" s="473">
        <f t="shared" si="205"/>
        <v>7</v>
      </c>
      <c r="G762" s="471">
        <v>2110106</v>
      </c>
      <c r="H762" s="397" t="s">
        <v>2248</v>
      </c>
      <c r="J762" s="488"/>
      <c r="K762" s="490">
        <f>SUMIF(N:N,$B762,O:O)</f>
        <v>0</v>
      </c>
      <c r="L762" s="407">
        <f>SUMIF(Q:Q,$B762,R:R)</f>
        <v>0</v>
      </c>
      <c r="M762" s="411">
        <f t="shared" si="198"/>
        <v>0</v>
      </c>
      <c r="O762" s="397">
        <v>0</v>
      </c>
      <c r="Q762" s="397">
        <v>2210201</v>
      </c>
      <c r="R762" s="397">
        <v>15</v>
      </c>
      <c r="S762" s="397">
        <f>VLOOKUP(Q762,B$4:B$1306,1,0)</f>
        <v>2210201</v>
      </c>
      <c r="T762" s="397">
        <v>2111102</v>
      </c>
      <c r="U762" s="397">
        <v>0</v>
      </c>
      <c r="V762" s="397">
        <f t="shared" si="199"/>
        <v>2111102</v>
      </c>
      <c r="W762" s="407">
        <f t="shared" si="204"/>
        <v>0</v>
      </c>
      <c r="Y762" s="397">
        <f t="shared" si="200"/>
        <v>0</v>
      </c>
    </row>
    <row r="763" ht="18.6" customHeight="1" spans="1:25">
      <c r="A763" s="482" t="s">
        <v>2326</v>
      </c>
      <c r="B763" s="480">
        <v>21109</v>
      </c>
      <c r="C763" s="407">
        <f t="shared" si="201"/>
        <v>0</v>
      </c>
      <c r="D763" s="407">
        <f t="shared" si="202"/>
        <v>0</v>
      </c>
      <c r="E763" s="483" t="str">
        <f t="shared" si="203"/>
        <v/>
      </c>
      <c r="F763" s="473">
        <f t="shared" si="205"/>
        <v>5</v>
      </c>
      <c r="G763" s="471">
        <v>2110107</v>
      </c>
      <c r="H763" s="397" t="s">
        <v>2251</v>
      </c>
      <c r="J763" s="488"/>
      <c r="K763" s="486">
        <f t="shared" ref="K763:L765" si="212">SUMIFS(K:K,$B:$B,"&gt;"&amp;$B763*100,$B:$B,"&lt;"&amp;$B763*100+100)</f>
        <v>0</v>
      </c>
      <c r="L763" s="411">
        <f t="shared" si="212"/>
        <v>0</v>
      </c>
      <c r="M763" s="411">
        <f t="shared" si="198"/>
        <v>0</v>
      </c>
      <c r="O763" s="397">
        <v>0</v>
      </c>
      <c r="Q763" s="397">
        <v>2010550</v>
      </c>
      <c r="R763" s="397">
        <v>101</v>
      </c>
      <c r="S763" s="397">
        <f>VLOOKUP(Q763,B$4:B$1306,1,0)</f>
        <v>2010550</v>
      </c>
      <c r="T763" s="397">
        <v>2111103</v>
      </c>
      <c r="U763" s="397">
        <v>0</v>
      </c>
      <c r="V763" s="397">
        <f t="shared" si="199"/>
        <v>2111103</v>
      </c>
      <c r="W763" s="407">
        <f t="shared" si="204"/>
        <v>0</v>
      </c>
      <c r="Y763" s="397">
        <f t="shared" si="200"/>
        <v>0</v>
      </c>
    </row>
    <row r="764" ht="18.6" customHeight="1" spans="1:25">
      <c r="A764" s="482" t="s">
        <v>2329</v>
      </c>
      <c r="B764" s="480">
        <v>21110</v>
      </c>
      <c r="C764" s="407">
        <f t="shared" si="201"/>
        <v>0</v>
      </c>
      <c r="D764" s="407">
        <f t="shared" si="202"/>
        <v>0</v>
      </c>
      <c r="E764" s="483" t="str">
        <f t="shared" si="203"/>
        <v/>
      </c>
      <c r="F764" s="473">
        <f t="shared" si="205"/>
        <v>5</v>
      </c>
      <c r="G764" s="471">
        <v>2110108</v>
      </c>
      <c r="H764" s="397" t="s">
        <v>2254</v>
      </c>
      <c r="J764" s="488"/>
      <c r="K764" s="486">
        <f t="shared" si="212"/>
        <v>0</v>
      </c>
      <c r="L764" s="411">
        <f t="shared" si="212"/>
        <v>0</v>
      </c>
      <c r="M764" s="411">
        <f t="shared" si="198"/>
        <v>0</v>
      </c>
      <c r="O764" s="397">
        <v>0</v>
      </c>
      <c r="Q764" s="397">
        <v>2080502</v>
      </c>
      <c r="R764" s="397">
        <v>3</v>
      </c>
      <c r="S764" s="397">
        <f>VLOOKUP(Q764,B$4:B$1306,1,0)</f>
        <v>2080502</v>
      </c>
      <c r="T764" s="397">
        <v>2111104</v>
      </c>
      <c r="U764" s="397">
        <v>0</v>
      </c>
      <c r="V764" s="397">
        <f t="shared" si="199"/>
        <v>2111104</v>
      </c>
      <c r="W764" s="407">
        <f t="shared" si="204"/>
        <v>0</v>
      </c>
      <c r="Y764" s="397">
        <f t="shared" si="200"/>
        <v>0</v>
      </c>
    </row>
    <row r="765" ht="18.6" customHeight="1" spans="1:25">
      <c r="A765" s="482" t="s">
        <v>2335</v>
      </c>
      <c r="B765" s="480">
        <v>21111</v>
      </c>
      <c r="C765" s="407">
        <f t="shared" si="201"/>
        <v>13</v>
      </c>
      <c r="D765" s="407">
        <f t="shared" si="202"/>
        <v>0</v>
      </c>
      <c r="E765" s="483">
        <f t="shared" si="203"/>
        <v>-1</v>
      </c>
      <c r="F765" s="473">
        <f t="shared" si="205"/>
        <v>5</v>
      </c>
      <c r="G765" s="471">
        <v>2110199</v>
      </c>
      <c r="H765" s="397" t="s">
        <v>2257</v>
      </c>
      <c r="I765" s="397">
        <v>200</v>
      </c>
      <c r="K765" s="486">
        <f t="shared" si="212"/>
        <v>0</v>
      </c>
      <c r="L765" s="411">
        <f t="shared" si="212"/>
        <v>0</v>
      </c>
      <c r="M765" s="411">
        <f t="shared" si="198"/>
        <v>0</v>
      </c>
      <c r="O765" s="397">
        <v>0</v>
      </c>
      <c r="Q765" s="397">
        <v>2080505</v>
      </c>
      <c r="R765" s="397">
        <v>10</v>
      </c>
      <c r="S765" s="397">
        <f>VLOOKUP(Q765,B$4:B$1306,1,0)</f>
        <v>2080505</v>
      </c>
      <c r="T765" s="397">
        <v>2111199</v>
      </c>
      <c r="U765" s="397">
        <v>0</v>
      </c>
      <c r="V765" s="397">
        <f t="shared" si="199"/>
        <v>2111199</v>
      </c>
      <c r="W765" s="407">
        <f t="shared" si="204"/>
        <v>0</v>
      </c>
      <c r="Y765" s="397">
        <f t="shared" si="200"/>
        <v>0</v>
      </c>
    </row>
    <row r="766" ht="18.6" customHeight="1" spans="1:25">
      <c r="A766" s="482" t="s">
        <v>2338</v>
      </c>
      <c r="B766" s="480">
        <v>2111101</v>
      </c>
      <c r="C766" s="407">
        <f t="shared" si="201"/>
        <v>13</v>
      </c>
      <c r="D766" s="407">
        <f t="shared" si="202"/>
        <v>0</v>
      </c>
      <c r="E766" s="483">
        <f t="shared" si="203"/>
        <v>-1</v>
      </c>
      <c r="F766" s="473">
        <f t="shared" si="205"/>
        <v>7</v>
      </c>
      <c r="G766" s="471">
        <v>21102</v>
      </c>
      <c r="H766" s="397" t="s">
        <v>2260</v>
      </c>
      <c r="I766" s="397">
        <v>107</v>
      </c>
      <c r="K766" s="490">
        <f>SUMIF(N:N,$B766,O:O)</f>
        <v>0</v>
      </c>
      <c r="L766" s="407">
        <f>SUMIF(Q:Q,$B766,R:R)</f>
        <v>0</v>
      </c>
      <c r="M766" s="411">
        <f t="shared" si="198"/>
        <v>0</v>
      </c>
      <c r="O766" s="397">
        <v>0</v>
      </c>
      <c r="Q766" s="397">
        <v>2080506</v>
      </c>
      <c r="R766" s="397">
        <v>5</v>
      </c>
      <c r="S766" s="397">
        <f>VLOOKUP(Q766,B$4:B$1306,1,0)</f>
        <v>2080506</v>
      </c>
      <c r="T766" s="397">
        <v>21112</v>
      </c>
      <c r="U766" s="397">
        <v>0</v>
      </c>
      <c r="V766" s="397">
        <f t="shared" si="199"/>
        <v>21112</v>
      </c>
      <c r="W766" s="407">
        <f t="shared" si="204"/>
        <v>0</v>
      </c>
      <c r="Y766" s="397">
        <f t="shared" si="200"/>
        <v>0</v>
      </c>
    </row>
    <row r="767" ht="18.6" customHeight="1" spans="1:25">
      <c r="A767" s="482" t="s">
        <v>2341</v>
      </c>
      <c r="B767" s="480">
        <v>2111102</v>
      </c>
      <c r="C767" s="407">
        <f t="shared" si="201"/>
        <v>0</v>
      </c>
      <c r="D767" s="407">
        <f t="shared" si="202"/>
        <v>0</v>
      </c>
      <c r="E767" s="483" t="str">
        <f t="shared" si="203"/>
        <v/>
      </c>
      <c r="F767" s="473">
        <f t="shared" si="205"/>
        <v>7</v>
      </c>
      <c r="G767" s="471">
        <v>2110203</v>
      </c>
      <c r="H767" s="397" t="s">
        <v>2263</v>
      </c>
      <c r="K767" s="490">
        <f>SUMIF(N:N,$B767,O:O)</f>
        <v>0</v>
      </c>
      <c r="L767" s="407">
        <f>SUMIF(Q:Q,$B767,R:R)</f>
        <v>0</v>
      </c>
      <c r="M767" s="411">
        <f t="shared" si="198"/>
        <v>0</v>
      </c>
      <c r="O767" s="397">
        <v>0</v>
      </c>
      <c r="Q767" s="397">
        <v>2101101</v>
      </c>
      <c r="R767" s="397">
        <v>0</v>
      </c>
      <c r="S767" s="397">
        <f>VLOOKUP(Q767,B$4:B$1306,1,0)</f>
        <v>2101101</v>
      </c>
      <c r="T767" s="397">
        <v>21113</v>
      </c>
      <c r="U767" s="397">
        <v>0</v>
      </c>
      <c r="V767" s="397">
        <f t="shared" si="199"/>
        <v>21113</v>
      </c>
      <c r="W767" s="407">
        <f t="shared" si="204"/>
        <v>0</v>
      </c>
      <c r="Y767" s="397">
        <f t="shared" si="200"/>
        <v>0</v>
      </c>
    </row>
    <row r="768" ht="18.6" customHeight="1" spans="1:25">
      <c r="A768" s="482" t="s">
        <v>2344</v>
      </c>
      <c r="B768" s="480">
        <v>2111103</v>
      </c>
      <c r="C768" s="407">
        <f t="shared" si="201"/>
        <v>0</v>
      </c>
      <c r="D768" s="407">
        <f t="shared" si="202"/>
        <v>0</v>
      </c>
      <c r="E768" s="483" t="str">
        <f t="shared" si="203"/>
        <v/>
      </c>
      <c r="F768" s="473">
        <f t="shared" si="205"/>
        <v>7</v>
      </c>
      <c r="G768" s="471">
        <v>2110204</v>
      </c>
      <c r="H768" s="397" t="s">
        <v>2266</v>
      </c>
      <c r="K768" s="490">
        <f>SUMIF(N:N,$B768,O:O)</f>
        <v>0</v>
      </c>
      <c r="L768" s="407">
        <f>SUMIF(Q:Q,$B768,R:R)</f>
        <v>0</v>
      </c>
      <c r="M768" s="411">
        <f t="shared" si="198"/>
        <v>0</v>
      </c>
      <c r="O768" s="397">
        <v>0</v>
      </c>
      <c r="Q768" s="397">
        <v>2101102</v>
      </c>
      <c r="R768" s="397">
        <v>7</v>
      </c>
      <c r="S768" s="397">
        <f>VLOOKUP(Q768,B$4:B$1306,1,0)</f>
        <v>2101102</v>
      </c>
      <c r="T768" s="397">
        <v>21114</v>
      </c>
      <c r="U768" s="397">
        <v>0</v>
      </c>
      <c r="V768" s="397">
        <f t="shared" si="199"/>
        <v>21114</v>
      </c>
      <c r="W768" s="407">
        <f t="shared" si="204"/>
        <v>0</v>
      </c>
      <c r="Y768" s="397">
        <f t="shared" si="200"/>
        <v>0</v>
      </c>
    </row>
    <row r="769" ht="18.6" customHeight="1" spans="1:25">
      <c r="A769" s="482" t="s">
        <v>2347</v>
      </c>
      <c r="B769" s="480">
        <v>2111104</v>
      </c>
      <c r="C769" s="407">
        <f t="shared" si="201"/>
        <v>0</v>
      </c>
      <c r="D769" s="407">
        <f t="shared" si="202"/>
        <v>0</v>
      </c>
      <c r="E769" s="483" t="str">
        <f t="shared" si="203"/>
        <v/>
      </c>
      <c r="F769" s="473">
        <f t="shared" si="205"/>
        <v>7</v>
      </c>
      <c r="G769" s="471">
        <v>2110299</v>
      </c>
      <c r="H769" s="397" t="s">
        <v>2269</v>
      </c>
      <c r="I769" s="397">
        <v>107</v>
      </c>
      <c r="K769" s="490">
        <f>SUMIF(N:N,$B769,O:O)</f>
        <v>0</v>
      </c>
      <c r="L769" s="407">
        <f>SUMIF(Q:Q,$B769,R:R)</f>
        <v>0</v>
      </c>
      <c r="M769" s="411">
        <f t="shared" si="198"/>
        <v>0</v>
      </c>
      <c r="O769" s="397">
        <v>0</v>
      </c>
      <c r="Q769" s="397">
        <v>2101103</v>
      </c>
      <c r="R769" s="397">
        <v>3</v>
      </c>
      <c r="S769" s="397">
        <f>VLOOKUP(Q769,B$4:B$1306,1,0)</f>
        <v>2101103</v>
      </c>
      <c r="T769" s="397">
        <v>2111401</v>
      </c>
      <c r="U769" s="397">
        <v>0</v>
      </c>
      <c r="V769" s="397">
        <f t="shared" si="199"/>
        <v>2111401</v>
      </c>
      <c r="W769" s="407">
        <f t="shared" si="204"/>
        <v>0</v>
      </c>
      <c r="Y769" s="397">
        <f t="shared" si="200"/>
        <v>0</v>
      </c>
    </row>
    <row r="770" ht="18.6" customHeight="1" spans="1:25">
      <c r="A770" s="482" t="s">
        <v>2350</v>
      </c>
      <c r="B770" s="480">
        <v>2111199</v>
      </c>
      <c r="C770" s="407">
        <f t="shared" si="201"/>
        <v>0</v>
      </c>
      <c r="D770" s="407">
        <f t="shared" si="202"/>
        <v>0</v>
      </c>
      <c r="E770" s="483" t="str">
        <f t="shared" si="203"/>
        <v/>
      </c>
      <c r="F770" s="473">
        <f t="shared" si="205"/>
        <v>7</v>
      </c>
      <c r="G770" s="471">
        <v>21103</v>
      </c>
      <c r="H770" s="397" t="s">
        <v>2272</v>
      </c>
      <c r="I770" s="397">
        <v>1024</v>
      </c>
      <c r="J770" s="488"/>
      <c r="K770" s="490">
        <f>SUMIF(N:N,$B770,O:O)</f>
        <v>0</v>
      </c>
      <c r="L770" s="407">
        <f>SUMIF(Q:Q,$B770,R:R)</f>
        <v>0</v>
      </c>
      <c r="M770" s="411">
        <f t="shared" si="198"/>
        <v>0</v>
      </c>
      <c r="O770" s="397">
        <v>0</v>
      </c>
      <c r="Q770" s="397">
        <v>2210201</v>
      </c>
      <c r="R770" s="397">
        <v>8</v>
      </c>
      <c r="S770" s="397">
        <f>VLOOKUP(Q770,B$4:B$1306,1,0)</f>
        <v>2210201</v>
      </c>
      <c r="T770" s="397">
        <v>2111402</v>
      </c>
      <c r="U770" s="397">
        <v>0</v>
      </c>
      <c r="V770" s="397">
        <f t="shared" si="199"/>
        <v>2111402</v>
      </c>
      <c r="W770" s="407">
        <f t="shared" si="204"/>
        <v>0</v>
      </c>
      <c r="Y770" s="397">
        <f t="shared" si="200"/>
        <v>0</v>
      </c>
    </row>
    <row r="771" ht="18.6" customHeight="1" spans="1:25">
      <c r="A771" s="482" t="s">
        <v>2353</v>
      </c>
      <c r="B771" s="480">
        <v>21112</v>
      </c>
      <c r="C771" s="407">
        <f t="shared" si="201"/>
        <v>0</v>
      </c>
      <c r="D771" s="407">
        <f t="shared" si="202"/>
        <v>0</v>
      </c>
      <c r="E771" s="483" t="str">
        <f t="shared" si="203"/>
        <v/>
      </c>
      <c r="F771" s="473">
        <f t="shared" si="205"/>
        <v>5</v>
      </c>
      <c r="G771" s="471">
        <v>2110301</v>
      </c>
      <c r="H771" s="397" t="s">
        <v>2275</v>
      </c>
      <c r="J771" s="488"/>
      <c r="K771" s="486">
        <f t="shared" ref="K771:L773" si="213">SUMIFS(K:K,$B:$B,"&gt;"&amp;$B771*100,$B:$B,"&lt;"&amp;$B771*100+100)</f>
        <v>0</v>
      </c>
      <c r="L771" s="411">
        <f t="shared" si="213"/>
        <v>0</v>
      </c>
      <c r="M771" s="411">
        <f t="shared" si="198"/>
        <v>0</v>
      </c>
      <c r="O771" s="397">
        <v>0</v>
      </c>
      <c r="Q771" s="397">
        <v>2040201</v>
      </c>
      <c r="R771" s="397">
        <v>1343</v>
      </c>
      <c r="S771" s="397">
        <f>VLOOKUP(Q771,B$4:B$1306,1,0)</f>
        <v>2040201</v>
      </c>
      <c r="T771" s="397">
        <v>2111403</v>
      </c>
      <c r="U771" s="397">
        <v>0</v>
      </c>
      <c r="V771" s="397">
        <f t="shared" si="199"/>
        <v>2111403</v>
      </c>
      <c r="W771" s="407">
        <f t="shared" si="204"/>
        <v>0</v>
      </c>
      <c r="Y771" s="397">
        <f t="shared" si="200"/>
        <v>0</v>
      </c>
    </row>
    <row r="772" ht="18.6" customHeight="1" spans="1:25">
      <c r="A772" s="482" t="s">
        <v>2359</v>
      </c>
      <c r="B772" s="480">
        <v>21113</v>
      </c>
      <c r="C772" s="407">
        <f t="shared" si="201"/>
        <v>0</v>
      </c>
      <c r="D772" s="407">
        <f t="shared" si="202"/>
        <v>0</v>
      </c>
      <c r="E772" s="483" t="str">
        <f t="shared" si="203"/>
        <v/>
      </c>
      <c r="F772" s="473">
        <f t="shared" si="205"/>
        <v>5</v>
      </c>
      <c r="G772" s="471">
        <v>2110302</v>
      </c>
      <c r="H772" s="397" t="s">
        <v>2278</v>
      </c>
      <c r="I772" s="397">
        <v>944</v>
      </c>
      <c r="J772" s="488"/>
      <c r="K772" s="486">
        <f t="shared" si="213"/>
        <v>0</v>
      </c>
      <c r="L772" s="411">
        <f t="shared" si="213"/>
        <v>0</v>
      </c>
      <c r="M772" s="411">
        <f t="shared" ref="M772:M835" si="214">_xlfn.IFNA(VLOOKUP(B772,T:U,2,0),)</f>
        <v>0</v>
      </c>
      <c r="O772" s="397">
        <v>0</v>
      </c>
      <c r="Q772" s="397">
        <v>2080501</v>
      </c>
      <c r="R772" s="397">
        <v>13</v>
      </c>
      <c r="S772" s="397">
        <f>VLOOKUP(Q772,B$4:B$1306,1,0)</f>
        <v>2080501</v>
      </c>
      <c r="T772" s="397">
        <v>2111404</v>
      </c>
      <c r="U772" s="397">
        <v>0</v>
      </c>
      <c r="V772" s="397">
        <f t="shared" ref="V772:V835" si="215">VLOOKUP(T772,B$4:B$1306,1,0)</f>
        <v>2111404</v>
      </c>
      <c r="W772" s="407">
        <f t="shared" si="204"/>
        <v>0</v>
      </c>
      <c r="Y772" s="397">
        <f t="shared" ref="Y772:Y835" si="216">IF(O772&lt;1,ROUNDUP(O772,0),IF(O772&gt;10,ROUNDDOWN(O772,0),ROUND(O772,0)))</f>
        <v>0</v>
      </c>
    </row>
    <row r="773" ht="18.6" customHeight="1" spans="1:25">
      <c r="A773" s="482" t="s">
        <v>2362</v>
      </c>
      <c r="B773" s="480">
        <v>21114</v>
      </c>
      <c r="C773" s="407">
        <f t="shared" ref="C773:C836" si="217">_xlfn.IFNA(VLOOKUP(B773,G:I,3,0),)</f>
        <v>0</v>
      </c>
      <c r="D773" s="407">
        <f t="shared" ref="D773:D836" si="218">K773+L773+M773</f>
        <v>0</v>
      </c>
      <c r="E773" s="483" t="str">
        <f t="shared" ref="E773:E836" si="219">IF(ISERROR(D773/C773-1),"",D773/C773-1)</f>
        <v/>
      </c>
      <c r="F773" s="473">
        <f t="shared" si="205"/>
        <v>5</v>
      </c>
      <c r="G773" s="471">
        <v>2110303</v>
      </c>
      <c r="H773" s="397" t="s">
        <v>2281</v>
      </c>
      <c r="K773" s="486">
        <f t="shared" si="213"/>
        <v>0</v>
      </c>
      <c r="L773" s="411">
        <f t="shared" si="213"/>
        <v>0</v>
      </c>
      <c r="M773" s="411">
        <f t="shared" si="214"/>
        <v>0</v>
      </c>
      <c r="O773" s="397">
        <v>0</v>
      </c>
      <c r="Q773" s="397">
        <v>2080505</v>
      </c>
      <c r="R773" s="397">
        <v>76</v>
      </c>
      <c r="S773" s="397">
        <f>VLOOKUP(Q773,B$4:B$1306,1,0)</f>
        <v>2080505</v>
      </c>
      <c r="T773" s="397">
        <v>2111405</v>
      </c>
      <c r="U773" s="397">
        <v>0</v>
      </c>
      <c r="V773" s="397">
        <f t="shared" si="215"/>
        <v>2111405</v>
      </c>
      <c r="W773" s="407">
        <f t="shared" ref="W773:W836" si="220">U773-IF(T773&lt;111111,SUMIFS(U$4:U$1924,T$4:T$1924,"&gt;"&amp;T773*100,T$4:T$1924,"&lt;"&amp;T773*100+100),U773)</f>
        <v>0</v>
      </c>
      <c r="Y773" s="397">
        <f t="shared" si="216"/>
        <v>0</v>
      </c>
    </row>
    <row r="774" ht="18.6" customHeight="1" spans="1:25">
      <c r="A774" s="482" t="s">
        <v>587</v>
      </c>
      <c r="B774" s="480">
        <v>2111401</v>
      </c>
      <c r="C774" s="407">
        <f t="shared" si="217"/>
        <v>0</v>
      </c>
      <c r="D774" s="407">
        <f t="shared" si="218"/>
        <v>0</v>
      </c>
      <c r="E774" s="483" t="str">
        <f t="shared" si="219"/>
        <v/>
      </c>
      <c r="F774" s="473">
        <f t="shared" ref="F774:F837" si="221">LEN(B774)</f>
        <v>7</v>
      </c>
      <c r="G774" s="471">
        <v>2110304</v>
      </c>
      <c r="H774" s="397" t="s">
        <v>2284</v>
      </c>
      <c r="K774" s="490">
        <f t="shared" ref="K774:K787" si="222">SUMIF(N:N,$B774,O:O)</f>
        <v>0</v>
      </c>
      <c r="L774" s="407">
        <f t="shared" ref="L774:L787" si="223">SUMIF(Q:Q,$B774,R:R)</f>
        <v>0</v>
      </c>
      <c r="M774" s="411">
        <f t="shared" si="214"/>
        <v>0</v>
      </c>
      <c r="O774" s="397">
        <v>0</v>
      </c>
      <c r="Q774" s="397">
        <v>2080506</v>
      </c>
      <c r="R774" s="397">
        <v>38</v>
      </c>
      <c r="S774" s="397">
        <f>VLOOKUP(Q774,B$4:B$1306,1,0)</f>
        <v>2080506</v>
      </c>
      <c r="T774" s="397">
        <v>2111406</v>
      </c>
      <c r="U774" s="397">
        <v>0</v>
      </c>
      <c r="V774" s="397">
        <f t="shared" si="215"/>
        <v>2111406</v>
      </c>
      <c r="W774" s="407">
        <f t="shared" si="220"/>
        <v>0</v>
      </c>
      <c r="Y774" s="397">
        <f t="shared" si="216"/>
        <v>0</v>
      </c>
    </row>
    <row r="775" ht="18.6" customHeight="1" spans="1:25">
      <c r="A775" s="482" t="s">
        <v>590</v>
      </c>
      <c r="B775" s="480">
        <v>2111402</v>
      </c>
      <c r="C775" s="407">
        <f t="shared" si="217"/>
        <v>0</v>
      </c>
      <c r="D775" s="407">
        <f t="shared" si="218"/>
        <v>0</v>
      </c>
      <c r="E775" s="483" t="str">
        <f t="shared" si="219"/>
        <v/>
      </c>
      <c r="F775" s="473">
        <f t="shared" si="221"/>
        <v>7</v>
      </c>
      <c r="G775" s="471">
        <v>2110305</v>
      </c>
      <c r="H775" s="397" t="s">
        <v>2287</v>
      </c>
      <c r="K775" s="490">
        <f t="shared" si="222"/>
        <v>0</v>
      </c>
      <c r="L775" s="407">
        <f t="shared" si="223"/>
        <v>0</v>
      </c>
      <c r="M775" s="411">
        <f t="shared" si="214"/>
        <v>0</v>
      </c>
      <c r="O775" s="397">
        <v>0</v>
      </c>
      <c r="Q775" s="397">
        <v>2101101</v>
      </c>
      <c r="R775" s="397">
        <v>49</v>
      </c>
      <c r="S775" s="397">
        <f>VLOOKUP(Q775,B$4:B$1306,1,0)</f>
        <v>2101101</v>
      </c>
      <c r="T775" s="397">
        <v>2111407</v>
      </c>
      <c r="U775" s="397">
        <v>0</v>
      </c>
      <c r="V775" s="397">
        <f t="shared" si="215"/>
        <v>2111407</v>
      </c>
      <c r="W775" s="407">
        <f t="shared" si="220"/>
        <v>0</v>
      </c>
      <c r="Y775" s="397">
        <f t="shared" si="216"/>
        <v>0</v>
      </c>
    </row>
    <row r="776" ht="18.6" customHeight="1" spans="1:25">
      <c r="A776" s="482" t="s">
        <v>593</v>
      </c>
      <c r="B776" s="480">
        <v>2111403</v>
      </c>
      <c r="C776" s="407">
        <f t="shared" si="217"/>
        <v>0</v>
      </c>
      <c r="D776" s="407">
        <f t="shared" si="218"/>
        <v>0</v>
      </c>
      <c r="E776" s="483" t="str">
        <f t="shared" si="219"/>
        <v/>
      </c>
      <c r="F776" s="473">
        <f t="shared" si="221"/>
        <v>7</v>
      </c>
      <c r="G776" s="471">
        <v>2110306</v>
      </c>
      <c r="H776" s="397" t="s">
        <v>2290</v>
      </c>
      <c r="K776" s="490">
        <f t="shared" si="222"/>
        <v>0</v>
      </c>
      <c r="L776" s="407">
        <f t="shared" si="223"/>
        <v>0</v>
      </c>
      <c r="M776" s="411">
        <f t="shared" si="214"/>
        <v>0</v>
      </c>
      <c r="O776" s="397">
        <v>0</v>
      </c>
      <c r="Q776" s="397">
        <v>2101102</v>
      </c>
      <c r="R776" s="397">
        <v>0</v>
      </c>
      <c r="S776" s="397">
        <f>VLOOKUP(Q776,B$4:B$1306,1,0)</f>
        <v>2101102</v>
      </c>
      <c r="T776" s="397">
        <v>2111408</v>
      </c>
      <c r="U776" s="397">
        <v>0</v>
      </c>
      <c r="V776" s="397">
        <f t="shared" si="215"/>
        <v>2111408</v>
      </c>
      <c r="W776" s="407">
        <f t="shared" si="220"/>
        <v>0</v>
      </c>
      <c r="Y776" s="397">
        <f t="shared" si="216"/>
        <v>0</v>
      </c>
    </row>
    <row r="777" ht="18.6" customHeight="1" spans="1:25">
      <c r="A777" s="482" t="s">
        <v>2371</v>
      </c>
      <c r="B777" s="480">
        <v>2111404</v>
      </c>
      <c r="C777" s="407">
        <f t="shared" si="217"/>
        <v>0</v>
      </c>
      <c r="D777" s="407">
        <f t="shared" si="218"/>
        <v>0</v>
      </c>
      <c r="E777" s="483" t="str">
        <f t="shared" si="219"/>
        <v/>
      </c>
      <c r="F777" s="473">
        <f t="shared" si="221"/>
        <v>7</v>
      </c>
      <c r="G777" s="471">
        <v>2110399</v>
      </c>
      <c r="H777" s="397" t="s">
        <v>2293</v>
      </c>
      <c r="I777" s="397">
        <v>80</v>
      </c>
      <c r="K777" s="490">
        <f t="shared" si="222"/>
        <v>0</v>
      </c>
      <c r="L777" s="407">
        <f t="shared" si="223"/>
        <v>0</v>
      </c>
      <c r="M777" s="411">
        <f t="shared" si="214"/>
        <v>0</v>
      </c>
      <c r="O777" s="397">
        <v>0</v>
      </c>
      <c r="Q777" s="397">
        <v>2101103</v>
      </c>
      <c r="R777" s="397">
        <v>25</v>
      </c>
      <c r="S777" s="397">
        <f>VLOOKUP(Q777,B$4:B$1306,1,0)</f>
        <v>2101103</v>
      </c>
      <c r="T777" s="397">
        <v>2111409</v>
      </c>
      <c r="U777" s="397">
        <v>0</v>
      </c>
      <c r="V777" s="397">
        <f t="shared" si="215"/>
        <v>2111409</v>
      </c>
      <c r="W777" s="407">
        <f t="shared" si="220"/>
        <v>0</v>
      </c>
      <c r="Y777" s="397">
        <f t="shared" si="216"/>
        <v>0</v>
      </c>
    </row>
    <row r="778" ht="18.6" customHeight="1" spans="1:25">
      <c r="A778" s="482" t="s">
        <v>2374</v>
      </c>
      <c r="B778" s="480">
        <v>2111405</v>
      </c>
      <c r="C778" s="407">
        <f t="shared" si="217"/>
        <v>0</v>
      </c>
      <c r="D778" s="407">
        <f t="shared" si="218"/>
        <v>0</v>
      </c>
      <c r="E778" s="483" t="str">
        <f t="shared" si="219"/>
        <v/>
      </c>
      <c r="F778" s="473">
        <f t="shared" si="221"/>
        <v>7</v>
      </c>
      <c r="G778" s="471">
        <v>21104</v>
      </c>
      <c r="H778" s="397" t="s">
        <v>2296</v>
      </c>
      <c r="I778" s="397">
        <v>495</v>
      </c>
      <c r="K778" s="490">
        <f t="shared" si="222"/>
        <v>0</v>
      </c>
      <c r="L778" s="407">
        <f t="shared" si="223"/>
        <v>0</v>
      </c>
      <c r="M778" s="411">
        <f t="shared" si="214"/>
        <v>0</v>
      </c>
      <c r="O778" s="397">
        <v>0</v>
      </c>
      <c r="Q778" s="397">
        <v>2210201</v>
      </c>
      <c r="R778" s="397">
        <v>62</v>
      </c>
      <c r="S778" s="397">
        <f>VLOOKUP(Q778,B$4:B$1306,1,0)</f>
        <v>2210201</v>
      </c>
      <c r="T778" s="397">
        <v>2111410</v>
      </c>
      <c r="U778" s="397">
        <v>0</v>
      </c>
      <c r="V778" s="397">
        <f t="shared" si="215"/>
        <v>2111410</v>
      </c>
      <c r="W778" s="407">
        <f t="shared" si="220"/>
        <v>0</v>
      </c>
      <c r="Y778" s="397">
        <f t="shared" si="216"/>
        <v>0</v>
      </c>
    </row>
    <row r="779" ht="18.6" customHeight="1" spans="1:25">
      <c r="A779" s="482" t="s">
        <v>2377</v>
      </c>
      <c r="B779" s="480">
        <v>2111406</v>
      </c>
      <c r="C779" s="407">
        <f t="shared" si="217"/>
        <v>0</v>
      </c>
      <c r="D779" s="407">
        <f t="shared" si="218"/>
        <v>0</v>
      </c>
      <c r="E779" s="483" t="str">
        <f t="shared" si="219"/>
        <v/>
      </c>
      <c r="F779" s="473">
        <f t="shared" si="221"/>
        <v>7</v>
      </c>
      <c r="G779" s="471">
        <v>2110401</v>
      </c>
      <c r="H779" s="397" t="s">
        <v>2299</v>
      </c>
      <c r="I779" s="397">
        <v>53</v>
      </c>
      <c r="K779" s="490">
        <f t="shared" si="222"/>
        <v>0</v>
      </c>
      <c r="L779" s="407">
        <f t="shared" si="223"/>
        <v>0</v>
      </c>
      <c r="M779" s="411">
        <f t="shared" si="214"/>
        <v>0</v>
      </c>
      <c r="O779" s="397">
        <v>0</v>
      </c>
      <c r="Q779" s="397">
        <v>2010301</v>
      </c>
      <c r="R779" s="397">
        <v>246</v>
      </c>
      <c r="S779" s="397">
        <f>VLOOKUP(Q779,B$4:B$1306,1,0)</f>
        <v>2010301</v>
      </c>
      <c r="T779" s="397">
        <v>2111411</v>
      </c>
      <c r="U779" s="397">
        <v>0</v>
      </c>
      <c r="V779" s="397">
        <f t="shared" si="215"/>
        <v>2111411</v>
      </c>
      <c r="W779" s="407">
        <f t="shared" si="220"/>
        <v>0</v>
      </c>
      <c r="Y779" s="397">
        <f t="shared" si="216"/>
        <v>0</v>
      </c>
    </row>
    <row r="780" ht="18.6" customHeight="1" spans="1:25">
      <c r="A780" s="482" t="s">
        <v>2380</v>
      </c>
      <c r="B780" s="480">
        <v>2111407</v>
      </c>
      <c r="C780" s="407">
        <f t="shared" si="217"/>
        <v>0</v>
      </c>
      <c r="D780" s="407">
        <f t="shared" si="218"/>
        <v>0</v>
      </c>
      <c r="E780" s="483" t="str">
        <f t="shared" si="219"/>
        <v/>
      </c>
      <c r="F780" s="473">
        <f t="shared" si="221"/>
        <v>7</v>
      </c>
      <c r="G780" s="471">
        <v>2110402</v>
      </c>
      <c r="H780" s="397" t="s">
        <v>2301</v>
      </c>
      <c r="I780" s="397">
        <v>147</v>
      </c>
      <c r="K780" s="490">
        <f t="shared" si="222"/>
        <v>0</v>
      </c>
      <c r="L780" s="407">
        <f t="shared" si="223"/>
        <v>0</v>
      </c>
      <c r="M780" s="411">
        <f t="shared" si="214"/>
        <v>0</v>
      </c>
      <c r="O780" s="397">
        <v>0</v>
      </c>
      <c r="Q780" s="397">
        <v>2012601</v>
      </c>
      <c r="R780" s="397">
        <v>0</v>
      </c>
      <c r="S780" s="397">
        <f>VLOOKUP(Q780,B$4:B$1306,1,0)</f>
        <v>2012601</v>
      </c>
      <c r="T780" s="397">
        <v>2111413</v>
      </c>
      <c r="U780" s="397">
        <v>0</v>
      </c>
      <c r="V780" s="397">
        <f t="shared" si="215"/>
        <v>2111413</v>
      </c>
      <c r="W780" s="407">
        <f t="shared" si="220"/>
        <v>0</v>
      </c>
      <c r="Y780" s="397">
        <f t="shared" si="216"/>
        <v>0</v>
      </c>
    </row>
    <row r="781" ht="18.6" customHeight="1" spans="1:25">
      <c r="A781" s="482" t="s">
        <v>2383</v>
      </c>
      <c r="B781" s="480">
        <v>2111408</v>
      </c>
      <c r="C781" s="407">
        <f t="shared" si="217"/>
        <v>0</v>
      </c>
      <c r="D781" s="407">
        <f t="shared" si="218"/>
        <v>0</v>
      </c>
      <c r="E781" s="483" t="str">
        <f t="shared" si="219"/>
        <v/>
      </c>
      <c r="F781" s="473">
        <f t="shared" si="221"/>
        <v>7</v>
      </c>
      <c r="G781" s="471">
        <v>2110403</v>
      </c>
      <c r="H781" s="397" t="s">
        <v>2304</v>
      </c>
      <c r="K781" s="490">
        <f t="shared" si="222"/>
        <v>0</v>
      </c>
      <c r="L781" s="407">
        <f t="shared" si="223"/>
        <v>0</v>
      </c>
      <c r="M781" s="411">
        <f t="shared" si="214"/>
        <v>0</v>
      </c>
      <c r="O781" s="397">
        <v>0</v>
      </c>
      <c r="Q781" s="397">
        <v>2080501</v>
      </c>
      <c r="R781" s="397">
        <v>28</v>
      </c>
      <c r="S781" s="397">
        <f>VLOOKUP(Q781,B$4:B$1306,1,0)</f>
        <v>2080501</v>
      </c>
      <c r="T781" s="397">
        <v>2111450</v>
      </c>
      <c r="U781" s="397">
        <v>0</v>
      </c>
      <c r="V781" s="397">
        <f t="shared" si="215"/>
        <v>2111450</v>
      </c>
      <c r="W781" s="407">
        <f t="shared" si="220"/>
        <v>0</v>
      </c>
      <c r="Y781" s="397">
        <f t="shared" si="216"/>
        <v>0</v>
      </c>
    </row>
    <row r="782" ht="18.6" customHeight="1" spans="1:25">
      <c r="A782" s="482" t="s">
        <v>2386</v>
      </c>
      <c r="B782" s="480">
        <v>2111409</v>
      </c>
      <c r="C782" s="407">
        <f t="shared" si="217"/>
        <v>0</v>
      </c>
      <c r="D782" s="407">
        <f t="shared" si="218"/>
        <v>0</v>
      </c>
      <c r="E782" s="483" t="str">
        <f t="shared" si="219"/>
        <v/>
      </c>
      <c r="F782" s="473">
        <f t="shared" si="221"/>
        <v>7</v>
      </c>
      <c r="G782" s="471">
        <v>2110404</v>
      </c>
      <c r="H782" s="397" t="s">
        <v>2306</v>
      </c>
      <c r="I782" s="397">
        <v>30</v>
      </c>
      <c r="K782" s="490">
        <f t="shared" si="222"/>
        <v>0</v>
      </c>
      <c r="L782" s="407">
        <f t="shared" si="223"/>
        <v>0</v>
      </c>
      <c r="M782" s="411">
        <f t="shared" si="214"/>
        <v>0</v>
      </c>
      <c r="O782" s="397">
        <v>0</v>
      </c>
      <c r="Q782" s="397">
        <v>2080505</v>
      </c>
      <c r="R782" s="397">
        <v>20</v>
      </c>
      <c r="S782" s="397">
        <f>VLOOKUP(Q782,B$4:B$1306,1,0)</f>
        <v>2080505</v>
      </c>
      <c r="T782" s="397">
        <v>2111499</v>
      </c>
      <c r="U782" s="397">
        <v>0</v>
      </c>
      <c r="V782" s="397">
        <f t="shared" si="215"/>
        <v>2111499</v>
      </c>
      <c r="W782" s="407">
        <f t="shared" si="220"/>
        <v>0</v>
      </c>
      <c r="Y782" s="397">
        <f t="shared" si="216"/>
        <v>0</v>
      </c>
    </row>
    <row r="783" ht="18.6" customHeight="1" spans="1:25">
      <c r="A783" s="482" t="s">
        <v>2389</v>
      </c>
      <c r="B783" s="480">
        <v>2111410</v>
      </c>
      <c r="C783" s="407">
        <f t="shared" si="217"/>
        <v>0</v>
      </c>
      <c r="D783" s="407">
        <f t="shared" si="218"/>
        <v>0</v>
      </c>
      <c r="E783" s="483" t="str">
        <f t="shared" si="219"/>
        <v/>
      </c>
      <c r="F783" s="473">
        <f t="shared" si="221"/>
        <v>7</v>
      </c>
      <c r="G783" s="471">
        <v>2110499</v>
      </c>
      <c r="H783" s="397" t="s">
        <v>2308</v>
      </c>
      <c r="I783" s="397">
        <v>265</v>
      </c>
      <c r="K783" s="490">
        <f t="shared" si="222"/>
        <v>0</v>
      </c>
      <c r="L783" s="407">
        <f t="shared" si="223"/>
        <v>0</v>
      </c>
      <c r="M783" s="411">
        <f t="shared" si="214"/>
        <v>0</v>
      </c>
      <c r="O783" s="397">
        <v>0</v>
      </c>
      <c r="Q783" s="397">
        <v>2080506</v>
      </c>
      <c r="R783" s="397">
        <v>10</v>
      </c>
      <c r="S783" s="397">
        <f>VLOOKUP(Q783,B$4:B$1306,1,0)</f>
        <v>2080506</v>
      </c>
      <c r="T783" s="397">
        <v>21199</v>
      </c>
      <c r="U783" s="397">
        <v>0</v>
      </c>
      <c r="V783" s="397">
        <f t="shared" si="215"/>
        <v>21199</v>
      </c>
      <c r="W783" s="407">
        <f t="shared" si="220"/>
        <v>0</v>
      </c>
      <c r="Y783" s="397">
        <f t="shared" si="216"/>
        <v>0</v>
      </c>
    </row>
    <row r="784" ht="18.6" customHeight="1" spans="1:25">
      <c r="A784" s="482" t="s">
        <v>713</v>
      </c>
      <c r="B784" s="480">
        <v>2111411</v>
      </c>
      <c r="C784" s="407">
        <f t="shared" si="217"/>
        <v>0</v>
      </c>
      <c r="D784" s="407">
        <f t="shared" si="218"/>
        <v>0</v>
      </c>
      <c r="E784" s="483" t="str">
        <f t="shared" si="219"/>
        <v/>
      </c>
      <c r="F784" s="473">
        <f t="shared" si="221"/>
        <v>7</v>
      </c>
      <c r="G784" s="471">
        <v>21105</v>
      </c>
      <c r="H784" s="397" t="s">
        <v>2310</v>
      </c>
      <c r="I784" s="397">
        <v>2101</v>
      </c>
      <c r="K784" s="490">
        <f t="shared" si="222"/>
        <v>0</v>
      </c>
      <c r="L784" s="407">
        <f t="shared" si="223"/>
        <v>0</v>
      </c>
      <c r="M784" s="411">
        <f t="shared" si="214"/>
        <v>0</v>
      </c>
      <c r="O784" s="397">
        <v>0</v>
      </c>
      <c r="Q784" s="397">
        <v>2101101</v>
      </c>
      <c r="R784" s="397">
        <v>13</v>
      </c>
      <c r="S784" s="397">
        <f>VLOOKUP(Q784,B$4:B$1306,1,0)</f>
        <v>2101101</v>
      </c>
      <c r="T784" s="397">
        <v>212</v>
      </c>
      <c r="U784" s="397">
        <v>10888</v>
      </c>
      <c r="V784" s="397">
        <f t="shared" si="215"/>
        <v>212</v>
      </c>
      <c r="W784" s="407">
        <f t="shared" si="220"/>
        <v>0</v>
      </c>
      <c r="Y784" s="397">
        <f t="shared" si="216"/>
        <v>0</v>
      </c>
    </row>
    <row r="785" ht="18.6" customHeight="1" spans="1:25">
      <c r="A785" s="482" t="s">
        <v>2394</v>
      </c>
      <c r="B785" s="480">
        <v>2111413</v>
      </c>
      <c r="C785" s="407">
        <f t="shared" si="217"/>
        <v>0</v>
      </c>
      <c r="D785" s="407">
        <f t="shared" si="218"/>
        <v>0</v>
      </c>
      <c r="E785" s="483" t="str">
        <f t="shared" si="219"/>
        <v/>
      </c>
      <c r="F785" s="473">
        <f t="shared" si="221"/>
        <v>7</v>
      </c>
      <c r="G785" s="471">
        <v>2110501</v>
      </c>
      <c r="H785" s="397" t="s">
        <v>2313</v>
      </c>
      <c r="I785" s="397">
        <v>1900</v>
      </c>
      <c r="K785" s="490">
        <f t="shared" si="222"/>
        <v>0</v>
      </c>
      <c r="L785" s="407">
        <f t="shared" si="223"/>
        <v>0</v>
      </c>
      <c r="M785" s="411">
        <f t="shared" si="214"/>
        <v>0</v>
      </c>
      <c r="O785" s="397">
        <v>0</v>
      </c>
      <c r="Q785" s="397">
        <v>2101102</v>
      </c>
      <c r="R785" s="397">
        <v>0</v>
      </c>
      <c r="S785" s="397">
        <f>VLOOKUP(Q785,B$4:B$1306,1,0)</f>
        <v>2101102</v>
      </c>
      <c r="T785" s="397">
        <v>21201</v>
      </c>
      <c r="U785" s="397">
        <v>0</v>
      </c>
      <c r="V785" s="397">
        <f t="shared" si="215"/>
        <v>21201</v>
      </c>
      <c r="W785" s="407">
        <f t="shared" si="220"/>
        <v>0</v>
      </c>
      <c r="Y785" s="397">
        <f t="shared" si="216"/>
        <v>0</v>
      </c>
    </row>
    <row r="786" ht="18.6" customHeight="1" spans="1:25">
      <c r="A786" s="482" t="s">
        <v>614</v>
      </c>
      <c r="B786" s="480">
        <v>2111450</v>
      </c>
      <c r="C786" s="407">
        <f t="shared" si="217"/>
        <v>0</v>
      </c>
      <c r="D786" s="407">
        <f t="shared" si="218"/>
        <v>0</v>
      </c>
      <c r="E786" s="483" t="str">
        <f t="shared" si="219"/>
        <v/>
      </c>
      <c r="F786" s="473">
        <f t="shared" si="221"/>
        <v>7</v>
      </c>
      <c r="G786" s="471">
        <v>2110502</v>
      </c>
      <c r="H786" s="397" t="s">
        <v>2316</v>
      </c>
      <c r="I786" s="397">
        <v>92</v>
      </c>
      <c r="K786" s="490">
        <f t="shared" si="222"/>
        <v>0</v>
      </c>
      <c r="L786" s="407">
        <f t="shared" si="223"/>
        <v>0</v>
      </c>
      <c r="M786" s="411">
        <f t="shared" si="214"/>
        <v>0</v>
      </c>
      <c r="O786" s="397">
        <v>0</v>
      </c>
      <c r="Q786" s="397">
        <v>2101103</v>
      </c>
      <c r="R786" s="397">
        <v>9</v>
      </c>
      <c r="S786" s="397">
        <f>VLOOKUP(Q786,B$4:B$1306,1,0)</f>
        <v>2101103</v>
      </c>
      <c r="T786" s="397">
        <v>2120101</v>
      </c>
      <c r="U786" s="397">
        <v>0</v>
      </c>
      <c r="V786" s="397">
        <f t="shared" si="215"/>
        <v>2120101</v>
      </c>
      <c r="W786" s="407">
        <f t="shared" si="220"/>
        <v>0</v>
      </c>
      <c r="Y786" s="397">
        <f t="shared" si="216"/>
        <v>0</v>
      </c>
    </row>
    <row r="787" ht="18.6" customHeight="1" spans="1:25">
      <c r="A787" s="482" t="s">
        <v>2399</v>
      </c>
      <c r="B787" s="480">
        <v>2111499</v>
      </c>
      <c r="C787" s="407">
        <f t="shared" si="217"/>
        <v>0</v>
      </c>
      <c r="D787" s="407">
        <f t="shared" si="218"/>
        <v>0</v>
      </c>
      <c r="E787" s="483" t="str">
        <f t="shared" si="219"/>
        <v/>
      </c>
      <c r="F787" s="473">
        <f t="shared" si="221"/>
        <v>7</v>
      </c>
      <c r="G787" s="471">
        <v>2110503</v>
      </c>
      <c r="H787" s="397" t="s">
        <v>2319</v>
      </c>
      <c r="J787" s="488"/>
      <c r="K787" s="490">
        <f t="shared" si="222"/>
        <v>0</v>
      </c>
      <c r="L787" s="407">
        <f t="shared" si="223"/>
        <v>0</v>
      </c>
      <c r="M787" s="411">
        <f t="shared" si="214"/>
        <v>0</v>
      </c>
      <c r="O787" s="397">
        <v>0</v>
      </c>
      <c r="Q787" s="397">
        <v>2210201</v>
      </c>
      <c r="R787" s="397">
        <v>17</v>
      </c>
      <c r="S787" s="397">
        <f>VLOOKUP(Q787,B$4:B$1306,1,0)</f>
        <v>2210201</v>
      </c>
      <c r="T787" s="397">
        <v>2120102</v>
      </c>
      <c r="U787" s="397">
        <v>0</v>
      </c>
      <c r="V787" s="397">
        <f t="shared" si="215"/>
        <v>2120102</v>
      </c>
      <c r="W787" s="407">
        <f t="shared" si="220"/>
        <v>0</v>
      </c>
      <c r="Y787" s="397">
        <f t="shared" si="216"/>
        <v>0</v>
      </c>
    </row>
    <row r="788" ht="18.6" customHeight="1" spans="1:25">
      <c r="A788" s="482" t="s">
        <v>2402</v>
      </c>
      <c r="B788" s="480">
        <v>21199</v>
      </c>
      <c r="C788" s="407">
        <f t="shared" si="217"/>
        <v>118</v>
      </c>
      <c r="D788" s="407">
        <f t="shared" si="218"/>
        <v>0</v>
      </c>
      <c r="E788" s="483">
        <f t="shared" si="219"/>
        <v>-1</v>
      </c>
      <c r="F788" s="473">
        <f t="shared" si="221"/>
        <v>5</v>
      </c>
      <c r="G788" s="471">
        <v>2110506</v>
      </c>
      <c r="H788" s="397" t="s">
        <v>2322</v>
      </c>
      <c r="I788" s="397">
        <v>64</v>
      </c>
      <c r="J788" s="488"/>
      <c r="K788" s="486">
        <f t="shared" ref="K788:L790" si="224">SUMIFS(K:K,$B:$B,"&gt;"&amp;$B788*100,$B:$B,"&lt;"&amp;$B788*100+100)</f>
        <v>0</v>
      </c>
      <c r="L788" s="411">
        <f t="shared" si="224"/>
        <v>0</v>
      </c>
      <c r="M788" s="411">
        <f t="shared" si="214"/>
        <v>0</v>
      </c>
      <c r="O788" s="397">
        <v>0</v>
      </c>
      <c r="Q788" s="397">
        <v>2013801</v>
      </c>
      <c r="R788" s="397">
        <v>1136</v>
      </c>
      <c r="S788" s="397">
        <f>VLOOKUP(Q788,B$4:B$1306,1,0)</f>
        <v>2013801</v>
      </c>
      <c r="T788" s="397">
        <v>2120103</v>
      </c>
      <c r="U788" s="397">
        <v>0</v>
      </c>
      <c r="V788" s="397">
        <f t="shared" si="215"/>
        <v>2120103</v>
      </c>
      <c r="W788" s="407">
        <f t="shared" si="220"/>
        <v>0</v>
      </c>
      <c r="Y788" s="397">
        <f t="shared" si="216"/>
        <v>0</v>
      </c>
    </row>
    <row r="789" ht="18.6" customHeight="1" spans="1:25">
      <c r="A789" s="479" t="s">
        <v>2407</v>
      </c>
      <c r="B789" s="480">
        <v>212</v>
      </c>
      <c r="C789" s="411">
        <f t="shared" si="217"/>
        <v>43529</v>
      </c>
      <c r="D789" s="411">
        <f t="shared" si="218"/>
        <v>25430</v>
      </c>
      <c r="E789" s="481">
        <f t="shared" si="219"/>
        <v>-0.415791771003239</v>
      </c>
      <c r="F789" s="473">
        <f t="shared" si="221"/>
        <v>3</v>
      </c>
      <c r="G789" s="471">
        <v>2110507</v>
      </c>
      <c r="H789" s="397" t="s">
        <v>2325</v>
      </c>
      <c r="J789" s="488"/>
      <c r="K789" s="486">
        <f t="shared" si="224"/>
        <v>12590</v>
      </c>
      <c r="L789" s="411">
        <f t="shared" si="224"/>
        <v>1952</v>
      </c>
      <c r="M789" s="411">
        <f t="shared" si="214"/>
        <v>10888</v>
      </c>
      <c r="O789" s="397">
        <v>0</v>
      </c>
      <c r="Q789" s="397">
        <v>2080501</v>
      </c>
      <c r="R789" s="397">
        <v>169</v>
      </c>
      <c r="S789" s="397">
        <f>VLOOKUP(Q789,B$4:B$1306,1,0)</f>
        <v>2080501</v>
      </c>
      <c r="T789" s="397">
        <v>2120104</v>
      </c>
      <c r="U789" s="397">
        <v>0</v>
      </c>
      <c r="V789" s="397">
        <f t="shared" si="215"/>
        <v>2120104</v>
      </c>
      <c r="W789" s="407">
        <f t="shared" si="220"/>
        <v>0</v>
      </c>
      <c r="Y789" s="397">
        <f t="shared" si="216"/>
        <v>0</v>
      </c>
    </row>
    <row r="790" ht="18.6" customHeight="1" spans="1:25">
      <c r="A790" s="482" t="s">
        <v>2409</v>
      </c>
      <c r="B790" s="480">
        <v>21201</v>
      </c>
      <c r="C790" s="407">
        <f t="shared" si="217"/>
        <v>1984</v>
      </c>
      <c r="D790" s="407">
        <f t="shared" si="218"/>
        <v>2321</v>
      </c>
      <c r="E790" s="483">
        <f t="shared" si="219"/>
        <v>0.169858870967742</v>
      </c>
      <c r="F790" s="473">
        <f t="shared" si="221"/>
        <v>5</v>
      </c>
      <c r="G790" s="471">
        <v>2110599</v>
      </c>
      <c r="H790" s="397" t="s">
        <v>2328</v>
      </c>
      <c r="I790" s="397">
        <v>45</v>
      </c>
      <c r="K790" s="486">
        <f t="shared" si="224"/>
        <v>369</v>
      </c>
      <c r="L790" s="411">
        <f t="shared" si="224"/>
        <v>1952</v>
      </c>
      <c r="M790" s="411">
        <f t="shared" si="214"/>
        <v>0</v>
      </c>
      <c r="O790" s="397">
        <v>0</v>
      </c>
      <c r="Q790" s="397">
        <v>2080505</v>
      </c>
      <c r="R790" s="397">
        <v>83</v>
      </c>
      <c r="S790" s="397">
        <f>VLOOKUP(Q790,B$4:B$1306,1,0)</f>
        <v>2080505</v>
      </c>
      <c r="T790" s="397">
        <v>2120105</v>
      </c>
      <c r="U790" s="397">
        <v>0</v>
      </c>
      <c r="V790" s="397">
        <f t="shared" si="215"/>
        <v>2120105</v>
      </c>
      <c r="W790" s="407">
        <f t="shared" si="220"/>
        <v>0</v>
      </c>
      <c r="Y790" s="397">
        <f t="shared" si="216"/>
        <v>0</v>
      </c>
    </row>
    <row r="791" ht="18.6" customHeight="1" spans="1:25">
      <c r="A791" s="482" t="s">
        <v>587</v>
      </c>
      <c r="B791" s="480">
        <v>2120101</v>
      </c>
      <c r="C791" s="407">
        <f t="shared" si="217"/>
        <v>185</v>
      </c>
      <c r="D791" s="407">
        <f t="shared" si="218"/>
        <v>237</v>
      </c>
      <c r="E791" s="483">
        <f t="shared" si="219"/>
        <v>0.281081081081081</v>
      </c>
      <c r="F791" s="473">
        <f t="shared" si="221"/>
        <v>7</v>
      </c>
      <c r="G791" s="471">
        <v>21106</v>
      </c>
      <c r="H791" s="397" t="s">
        <v>2331</v>
      </c>
      <c r="I791" s="397">
        <v>1962</v>
      </c>
      <c r="K791" s="490">
        <f t="shared" ref="K791:K800" si="225">SUMIF(N:N,$B791,O:O)</f>
        <v>0</v>
      </c>
      <c r="L791" s="407">
        <f t="shared" ref="L791:L800" si="226">SUMIF(Q:Q,$B791,R:R)</f>
        <v>237</v>
      </c>
      <c r="M791" s="411">
        <f t="shared" si="214"/>
        <v>0</v>
      </c>
      <c r="O791" s="397">
        <v>0</v>
      </c>
      <c r="Q791" s="397">
        <v>2080506</v>
      </c>
      <c r="R791" s="397">
        <v>41</v>
      </c>
      <c r="S791" s="397">
        <f>VLOOKUP(Q791,B$4:B$1306,1,0)</f>
        <v>2080506</v>
      </c>
      <c r="T791" s="397">
        <v>2120106</v>
      </c>
      <c r="U791" s="397">
        <v>0</v>
      </c>
      <c r="V791" s="397">
        <f t="shared" si="215"/>
        <v>2120106</v>
      </c>
      <c r="W791" s="407">
        <f t="shared" si="220"/>
        <v>0</v>
      </c>
      <c r="Y791" s="397">
        <f t="shared" si="216"/>
        <v>0</v>
      </c>
    </row>
    <row r="792" ht="18.6" customHeight="1" spans="1:25">
      <c r="A792" s="482" t="s">
        <v>590</v>
      </c>
      <c r="B792" s="480">
        <v>2120102</v>
      </c>
      <c r="C792" s="407">
        <f t="shared" si="217"/>
        <v>0</v>
      </c>
      <c r="D792" s="407">
        <f t="shared" si="218"/>
        <v>0</v>
      </c>
      <c r="E792" s="483" t="str">
        <f t="shared" si="219"/>
        <v/>
      </c>
      <c r="F792" s="473">
        <f t="shared" si="221"/>
        <v>7</v>
      </c>
      <c r="G792" s="471">
        <v>2110602</v>
      </c>
      <c r="H792" s="397" t="s">
        <v>2334</v>
      </c>
      <c r="I792" s="397">
        <v>1141</v>
      </c>
      <c r="K792" s="490">
        <f t="shared" si="225"/>
        <v>0</v>
      </c>
      <c r="L792" s="407">
        <f t="shared" si="226"/>
        <v>0</v>
      </c>
      <c r="M792" s="411">
        <f t="shared" si="214"/>
        <v>0</v>
      </c>
      <c r="O792" s="397">
        <v>0</v>
      </c>
      <c r="Q792" s="397">
        <v>2101101</v>
      </c>
      <c r="R792" s="397">
        <v>56</v>
      </c>
      <c r="S792" s="397">
        <f>VLOOKUP(Q792,B$4:B$1306,1,0)</f>
        <v>2101101</v>
      </c>
      <c r="T792" s="397">
        <v>2120107</v>
      </c>
      <c r="U792" s="397">
        <v>0</v>
      </c>
      <c r="V792" s="397">
        <f t="shared" si="215"/>
        <v>2120107</v>
      </c>
      <c r="W792" s="407">
        <f t="shared" si="220"/>
        <v>0</v>
      </c>
      <c r="Y792" s="397">
        <f t="shared" si="216"/>
        <v>0</v>
      </c>
    </row>
    <row r="793" ht="18.6" customHeight="1" spans="1:25">
      <c r="A793" s="482" t="s">
        <v>593</v>
      </c>
      <c r="B793" s="480">
        <v>2120103</v>
      </c>
      <c r="C793" s="407">
        <f t="shared" si="217"/>
        <v>0</v>
      </c>
      <c r="D793" s="407">
        <f t="shared" si="218"/>
        <v>0</v>
      </c>
      <c r="E793" s="483" t="str">
        <f t="shared" si="219"/>
        <v/>
      </c>
      <c r="F793" s="473">
        <f t="shared" si="221"/>
        <v>7</v>
      </c>
      <c r="G793" s="471">
        <v>2110603</v>
      </c>
      <c r="H793" s="397" t="s">
        <v>2337</v>
      </c>
      <c r="K793" s="490">
        <f t="shared" si="225"/>
        <v>0</v>
      </c>
      <c r="L793" s="407">
        <f t="shared" si="226"/>
        <v>0</v>
      </c>
      <c r="M793" s="411">
        <f t="shared" si="214"/>
        <v>0</v>
      </c>
      <c r="O793" s="397">
        <v>0</v>
      </c>
      <c r="Q793" s="397">
        <v>2101102</v>
      </c>
      <c r="R793" s="397">
        <v>0</v>
      </c>
      <c r="S793" s="397">
        <f>VLOOKUP(Q793,B$4:B$1306,1,0)</f>
        <v>2101102</v>
      </c>
      <c r="T793" s="397">
        <v>2120109</v>
      </c>
      <c r="U793" s="397">
        <v>0</v>
      </c>
      <c r="V793" s="397">
        <f t="shared" si="215"/>
        <v>2120109</v>
      </c>
      <c r="W793" s="407">
        <f t="shared" si="220"/>
        <v>0</v>
      </c>
      <c r="Y793" s="397">
        <f t="shared" si="216"/>
        <v>0</v>
      </c>
    </row>
    <row r="794" ht="18.6" customHeight="1" spans="1:25">
      <c r="A794" s="482" t="s">
        <v>2417</v>
      </c>
      <c r="B794" s="480">
        <v>2120104</v>
      </c>
      <c r="C794" s="407">
        <f t="shared" si="217"/>
        <v>0</v>
      </c>
      <c r="D794" s="407">
        <f t="shared" si="218"/>
        <v>0</v>
      </c>
      <c r="E794" s="483" t="str">
        <f t="shared" si="219"/>
        <v/>
      </c>
      <c r="F794" s="473">
        <f t="shared" si="221"/>
        <v>7</v>
      </c>
      <c r="G794" s="471">
        <v>2110604</v>
      </c>
      <c r="H794" s="397" t="s">
        <v>2340</v>
      </c>
      <c r="K794" s="490">
        <f t="shared" si="225"/>
        <v>0</v>
      </c>
      <c r="L794" s="407">
        <f t="shared" si="226"/>
        <v>0</v>
      </c>
      <c r="M794" s="411">
        <f t="shared" si="214"/>
        <v>0</v>
      </c>
      <c r="O794" s="397">
        <v>0</v>
      </c>
      <c r="Q794" s="397">
        <v>2101103</v>
      </c>
      <c r="R794" s="397">
        <v>40</v>
      </c>
      <c r="S794" s="397">
        <f>VLOOKUP(Q794,B$4:B$1306,1,0)</f>
        <v>2101103</v>
      </c>
      <c r="T794" s="397">
        <v>2120110</v>
      </c>
      <c r="U794" s="397">
        <v>0</v>
      </c>
      <c r="V794" s="397">
        <f t="shared" si="215"/>
        <v>2120110</v>
      </c>
      <c r="W794" s="407">
        <f t="shared" si="220"/>
        <v>0</v>
      </c>
      <c r="Y794" s="397">
        <f t="shared" si="216"/>
        <v>0</v>
      </c>
    </row>
    <row r="795" ht="18.6" customHeight="1" spans="1:25">
      <c r="A795" s="482" t="s">
        <v>4351</v>
      </c>
      <c r="B795" s="480">
        <v>2120105</v>
      </c>
      <c r="C795" s="407">
        <f t="shared" si="217"/>
        <v>0</v>
      </c>
      <c r="D795" s="407">
        <f t="shared" si="218"/>
        <v>0</v>
      </c>
      <c r="E795" s="483" t="str">
        <f t="shared" si="219"/>
        <v/>
      </c>
      <c r="F795" s="473">
        <f t="shared" si="221"/>
        <v>7</v>
      </c>
      <c r="G795" s="471">
        <v>2110605</v>
      </c>
      <c r="H795" s="397" t="s">
        <v>2343</v>
      </c>
      <c r="I795" s="397">
        <v>400</v>
      </c>
      <c r="K795" s="490">
        <f t="shared" si="225"/>
        <v>0</v>
      </c>
      <c r="L795" s="407">
        <f t="shared" si="226"/>
        <v>0</v>
      </c>
      <c r="M795" s="411">
        <f t="shared" si="214"/>
        <v>0</v>
      </c>
      <c r="O795" s="397">
        <v>0</v>
      </c>
      <c r="Q795" s="397">
        <v>2210201</v>
      </c>
      <c r="R795" s="397">
        <v>69</v>
      </c>
      <c r="S795" s="397">
        <f>VLOOKUP(Q795,B$4:B$1306,1,0)</f>
        <v>2210201</v>
      </c>
      <c r="T795" s="397">
        <v>2120199</v>
      </c>
      <c r="U795" s="397">
        <v>0</v>
      </c>
      <c r="V795" s="397">
        <f t="shared" si="215"/>
        <v>2120199</v>
      </c>
      <c r="W795" s="407">
        <f t="shared" si="220"/>
        <v>0</v>
      </c>
      <c r="Y795" s="397">
        <f t="shared" si="216"/>
        <v>0</v>
      </c>
    </row>
    <row r="796" ht="18.6" customHeight="1" spans="1:25">
      <c r="A796" s="482" t="s">
        <v>2423</v>
      </c>
      <c r="B796" s="480">
        <v>2120106</v>
      </c>
      <c r="C796" s="407">
        <f t="shared" si="217"/>
        <v>0</v>
      </c>
      <c r="D796" s="407">
        <f t="shared" si="218"/>
        <v>0</v>
      </c>
      <c r="E796" s="483" t="str">
        <f t="shared" si="219"/>
        <v/>
      </c>
      <c r="F796" s="473">
        <f t="shared" si="221"/>
        <v>7</v>
      </c>
      <c r="G796" s="471">
        <v>2110699</v>
      </c>
      <c r="H796" s="397" t="s">
        <v>2346</v>
      </c>
      <c r="I796" s="397">
        <v>421</v>
      </c>
      <c r="K796" s="490">
        <f t="shared" si="225"/>
        <v>0</v>
      </c>
      <c r="L796" s="407">
        <f t="shared" si="226"/>
        <v>0</v>
      </c>
      <c r="M796" s="411">
        <f t="shared" si="214"/>
        <v>0</v>
      </c>
      <c r="O796" s="397">
        <v>0</v>
      </c>
      <c r="Q796" s="397">
        <v>2013850</v>
      </c>
      <c r="R796" s="397">
        <v>149</v>
      </c>
      <c r="S796" s="397">
        <f>VLOOKUP(Q796,B$4:B$1306,1,0)</f>
        <v>2013850</v>
      </c>
      <c r="T796" s="397">
        <v>21202</v>
      </c>
      <c r="U796" s="397">
        <v>0</v>
      </c>
      <c r="V796" s="397">
        <f t="shared" si="215"/>
        <v>21202</v>
      </c>
      <c r="W796" s="407">
        <f t="shared" si="220"/>
        <v>0</v>
      </c>
      <c r="Y796" s="397">
        <f t="shared" si="216"/>
        <v>0</v>
      </c>
    </row>
    <row r="797" ht="18.6" customHeight="1" spans="1:25">
      <c r="A797" s="482" t="s">
        <v>2426</v>
      </c>
      <c r="B797" s="480">
        <v>2120107</v>
      </c>
      <c r="C797" s="407">
        <f t="shared" si="217"/>
        <v>0</v>
      </c>
      <c r="D797" s="407">
        <f t="shared" si="218"/>
        <v>0</v>
      </c>
      <c r="E797" s="483" t="str">
        <f t="shared" si="219"/>
        <v/>
      </c>
      <c r="F797" s="473">
        <f t="shared" si="221"/>
        <v>7</v>
      </c>
      <c r="G797" s="471">
        <v>21107</v>
      </c>
      <c r="H797" s="397" t="s">
        <v>2349</v>
      </c>
      <c r="K797" s="490">
        <f t="shared" si="225"/>
        <v>0</v>
      </c>
      <c r="L797" s="407">
        <f t="shared" si="226"/>
        <v>0</v>
      </c>
      <c r="M797" s="411">
        <f t="shared" si="214"/>
        <v>0</v>
      </c>
      <c r="O797" s="397">
        <v>0</v>
      </c>
      <c r="Q797" s="397">
        <v>2080502</v>
      </c>
      <c r="R797" s="397">
        <v>3</v>
      </c>
      <c r="S797" s="397">
        <f>VLOOKUP(Q797,B$4:B$1306,1,0)</f>
        <v>2080502</v>
      </c>
      <c r="T797" s="397">
        <v>21203</v>
      </c>
      <c r="U797" s="397">
        <v>1827</v>
      </c>
      <c r="V797" s="397">
        <f t="shared" si="215"/>
        <v>21203</v>
      </c>
      <c r="W797" s="407">
        <f t="shared" si="220"/>
        <v>0</v>
      </c>
      <c r="Y797" s="397">
        <f t="shared" si="216"/>
        <v>0</v>
      </c>
    </row>
    <row r="798" ht="18.6" customHeight="1" spans="1:25">
      <c r="A798" s="482" t="s">
        <v>2429</v>
      </c>
      <c r="B798" s="480">
        <v>2120109</v>
      </c>
      <c r="C798" s="407">
        <f t="shared" si="217"/>
        <v>0</v>
      </c>
      <c r="D798" s="407">
        <f t="shared" si="218"/>
        <v>0</v>
      </c>
      <c r="E798" s="483" t="str">
        <f t="shared" si="219"/>
        <v/>
      </c>
      <c r="F798" s="473">
        <f t="shared" si="221"/>
        <v>7</v>
      </c>
      <c r="G798" s="471">
        <v>2110704</v>
      </c>
      <c r="H798" s="397" t="s">
        <v>2352</v>
      </c>
      <c r="K798" s="490">
        <f t="shared" si="225"/>
        <v>0</v>
      </c>
      <c r="L798" s="407">
        <f t="shared" si="226"/>
        <v>0</v>
      </c>
      <c r="M798" s="411">
        <f t="shared" si="214"/>
        <v>0</v>
      </c>
      <c r="O798" s="397">
        <v>0</v>
      </c>
      <c r="Q798" s="397">
        <v>2080505</v>
      </c>
      <c r="R798" s="397">
        <v>15</v>
      </c>
      <c r="S798" s="397">
        <f>VLOOKUP(Q798,B$4:B$1306,1,0)</f>
        <v>2080505</v>
      </c>
      <c r="T798" s="397">
        <v>2120303</v>
      </c>
      <c r="U798" s="397">
        <v>1707</v>
      </c>
      <c r="V798" s="397">
        <f t="shared" si="215"/>
        <v>2120303</v>
      </c>
      <c r="W798" s="407">
        <f t="shared" si="220"/>
        <v>0</v>
      </c>
      <c r="Y798" s="397">
        <f t="shared" si="216"/>
        <v>0</v>
      </c>
    </row>
    <row r="799" ht="18.6" customHeight="1" spans="1:25">
      <c r="A799" s="482" t="s">
        <v>2431</v>
      </c>
      <c r="B799" s="480">
        <v>2120110</v>
      </c>
      <c r="C799" s="407">
        <f t="shared" si="217"/>
        <v>0</v>
      </c>
      <c r="D799" s="407">
        <f t="shared" si="218"/>
        <v>0</v>
      </c>
      <c r="E799" s="483" t="str">
        <f t="shared" si="219"/>
        <v/>
      </c>
      <c r="F799" s="473">
        <f t="shared" si="221"/>
        <v>7</v>
      </c>
      <c r="G799" s="471">
        <v>2110799</v>
      </c>
      <c r="H799" s="397" t="s">
        <v>2355</v>
      </c>
      <c r="K799" s="490">
        <f t="shared" si="225"/>
        <v>0</v>
      </c>
      <c r="L799" s="407">
        <f t="shared" si="226"/>
        <v>0</v>
      </c>
      <c r="M799" s="411">
        <f t="shared" si="214"/>
        <v>0</v>
      </c>
      <c r="O799" s="397">
        <v>0</v>
      </c>
      <c r="Q799" s="397">
        <v>2080506</v>
      </c>
      <c r="R799" s="397">
        <v>7</v>
      </c>
      <c r="S799" s="397">
        <f>VLOOKUP(Q799,B$4:B$1306,1,0)</f>
        <v>2080506</v>
      </c>
      <c r="T799" s="397">
        <v>2120399</v>
      </c>
      <c r="U799" s="397">
        <v>120</v>
      </c>
      <c r="V799" s="397">
        <f t="shared" si="215"/>
        <v>2120399</v>
      </c>
      <c r="W799" s="407">
        <f t="shared" si="220"/>
        <v>0</v>
      </c>
      <c r="Y799" s="397">
        <f t="shared" si="216"/>
        <v>0</v>
      </c>
    </row>
    <row r="800" ht="18.6" customHeight="1" spans="1:25">
      <c r="A800" s="482" t="s">
        <v>2434</v>
      </c>
      <c r="B800" s="480">
        <v>2120199</v>
      </c>
      <c r="C800" s="407">
        <f t="shared" si="217"/>
        <v>1799</v>
      </c>
      <c r="D800" s="407">
        <f t="shared" si="218"/>
        <v>2084</v>
      </c>
      <c r="E800" s="483">
        <f t="shared" si="219"/>
        <v>0.158421345191773</v>
      </c>
      <c r="F800" s="473">
        <f t="shared" si="221"/>
        <v>7</v>
      </c>
      <c r="G800" s="471">
        <v>21108</v>
      </c>
      <c r="H800" s="397" t="s">
        <v>2358</v>
      </c>
      <c r="J800" s="488"/>
      <c r="K800" s="490">
        <f t="shared" si="225"/>
        <v>369</v>
      </c>
      <c r="L800" s="407">
        <f t="shared" si="226"/>
        <v>1715</v>
      </c>
      <c r="M800" s="411">
        <f t="shared" si="214"/>
        <v>0</v>
      </c>
      <c r="O800" s="397">
        <v>0</v>
      </c>
      <c r="Q800" s="397">
        <v>2101101</v>
      </c>
      <c r="R800" s="397">
        <v>0</v>
      </c>
      <c r="S800" s="397">
        <f>VLOOKUP(Q800,B$4:B$1306,1,0)</f>
        <v>2101101</v>
      </c>
      <c r="T800" s="397">
        <v>21205</v>
      </c>
      <c r="U800" s="397">
        <v>0</v>
      </c>
      <c r="V800" s="397">
        <f t="shared" si="215"/>
        <v>21205</v>
      </c>
      <c r="W800" s="407">
        <f t="shared" si="220"/>
        <v>0</v>
      </c>
      <c r="Y800" s="397">
        <f t="shared" si="216"/>
        <v>0</v>
      </c>
    </row>
    <row r="801" ht="18.6" customHeight="1" spans="1:25">
      <c r="A801" s="482" t="s">
        <v>2436</v>
      </c>
      <c r="B801" s="480">
        <v>21202</v>
      </c>
      <c r="C801" s="407">
        <f t="shared" si="217"/>
        <v>281</v>
      </c>
      <c r="D801" s="407">
        <f t="shared" si="218"/>
        <v>1768</v>
      </c>
      <c r="E801" s="483">
        <f t="shared" si="219"/>
        <v>5.29181494661922</v>
      </c>
      <c r="F801" s="473">
        <f t="shared" si="221"/>
        <v>5</v>
      </c>
      <c r="G801" s="471">
        <v>2110804</v>
      </c>
      <c r="H801" s="397" t="s">
        <v>2361</v>
      </c>
      <c r="K801" s="486">
        <f>SUMIFS(K:K,$B:$B,"&gt;"&amp;$B801*100,$B:$B,"&lt;"&amp;$B801*100+100)</f>
        <v>1768</v>
      </c>
      <c r="L801" s="411">
        <f>SUMIFS(L:L,$B:$B,"&gt;"&amp;$B801*100,$B:$B,"&lt;"&amp;$B801*100+100)</f>
        <v>0</v>
      </c>
      <c r="M801" s="411">
        <f t="shared" si="214"/>
        <v>0</v>
      </c>
      <c r="O801" s="397">
        <v>0</v>
      </c>
      <c r="Q801" s="397">
        <v>2101102</v>
      </c>
      <c r="R801" s="397">
        <v>10</v>
      </c>
      <c r="S801" s="397">
        <f>VLOOKUP(Q801,B$4:B$1306,1,0)</f>
        <v>2101102</v>
      </c>
      <c r="T801" s="397">
        <v>21206</v>
      </c>
      <c r="U801" s="397">
        <v>0</v>
      </c>
      <c r="V801" s="397">
        <f t="shared" si="215"/>
        <v>21206</v>
      </c>
      <c r="W801" s="407">
        <f t="shared" si="220"/>
        <v>0</v>
      </c>
      <c r="Y801" s="397">
        <f t="shared" si="216"/>
        <v>0</v>
      </c>
    </row>
    <row r="802" ht="18.6" customHeight="1" spans="1:25">
      <c r="A802" s="482" t="s">
        <v>4352</v>
      </c>
      <c r="B802" s="480">
        <v>2120201</v>
      </c>
      <c r="C802" s="407">
        <f t="shared" si="217"/>
        <v>281</v>
      </c>
      <c r="D802" s="407">
        <f t="shared" si="218"/>
        <v>1768</v>
      </c>
      <c r="E802" s="483">
        <f t="shared" si="219"/>
        <v>5.29181494661922</v>
      </c>
      <c r="F802" s="473">
        <f t="shared" si="221"/>
        <v>7</v>
      </c>
      <c r="G802" s="471">
        <v>2110899</v>
      </c>
      <c r="H802" s="397" t="s">
        <v>2364</v>
      </c>
      <c r="J802" s="488"/>
      <c r="K802" s="490">
        <f>SUMIF(N:N,$B802,O:O)</f>
        <v>1768</v>
      </c>
      <c r="L802" s="407">
        <f>SUMIF(Q:Q,$B802,R:R)</f>
        <v>0</v>
      </c>
      <c r="M802" s="411">
        <f t="shared" si="214"/>
        <v>0</v>
      </c>
      <c r="O802" s="397">
        <v>0</v>
      </c>
      <c r="Q802" s="397">
        <v>2101103</v>
      </c>
      <c r="R802" s="397">
        <v>5</v>
      </c>
      <c r="S802" s="397">
        <f>VLOOKUP(Q802,B$4:B$1306,1,0)</f>
        <v>2101103</v>
      </c>
      <c r="T802" s="397">
        <v>21299</v>
      </c>
      <c r="U802" s="397">
        <v>9061</v>
      </c>
      <c r="V802" s="397">
        <f t="shared" si="215"/>
        <v>21299</v>
      </c>
      <c r="W802" s="407">
        <f t="shared" si="220"/>
        <v>0</v>
      </c>
      <c r="Y802" s="397">
        <f t="shared" si="216"/>
        <v>0</v>
      </c>
    </row>
    <row r="803" ht="18.6" customHeight="1" spans="1:25">
      <c r="A803" s="482" t="s">
        <v>2442</v>
      </c>
      <c r="B803" s="480">
        <v>21203</v>
      </c>
      <c r="C803" s="407">
        <f t="shared" si="217"/>
        <v>17250</v>
      </c>
      <c r="D803" s="407">
        <f t="shared" si="218"/>
        <v>10584</v>
      </c>
      <c r="E803" s="483">
        <f t="shared" si="219"/>
        <v>-0.386434782608696</v>
      </c>
      <c r="F803" s="473">
        <f t="shared" si="221"/>
        <v>5</v>
      </c>
      <c r="G803" s="471">
        <v>21109</v>
      </c>
      <c r="H803" s="397" t="s">
        <v>2366</v>
      </c>
      <c r="K803" s="486">
        <f>SUMIFS(K:K,$B:$B,"&gt;"&amp;$B803*100,$B:$B,"&lt;"&amp;$B803*100+100)</f>
        <v>8757</v>
      </c>
      <c r="L803" s="411">
        <f>SUMIFS(L:L,$B:$B,"&gt;"&amp;$B803*100,$B:$B,"&lt;"&amp;$B803*100+100)</f>
        <v>0</v>
      </c>
      <c r="M803" s="411">
        <f t="shared" si="214"/>
        <v>1827</v>
      </c>
      <c r="O803" s="397">
        <v>0</v>
      </c>
      <c r="Q803" s="397">
        <v>2210201</v>
      </c>
      <c r="R803" s="397">
        <v>11</v>
      </c>
      <c r="S803" s="397">
        <f>VLOOKUP(Q803,B$4:B$1306,1,0)</f>
        <v>2210201</v>
      </c>
      <c r="T803" s="397">
        <v>2129901</v>
      </c>
      <c r="U803" s="397">
        <v>9061</v>
      </c>
      <c r="V803" s="397">
        <f t="shared" si="215"/>
        <v>2129901</v>
      </c>
      <c r="W803" s="407">
        <f t="shared" si="220"/>
        <v>0</v>
      </c>
      <c r="Y803" s="397">
        <f t="shared" si="216"/>
        <v>0</v>
      </c>
    </row>
    <row r="804" ht="18.6" customHeight="1" spans="1:25">
      <c r="A804" s="482" t="s">
        <v>2445</v>
      </c>
      <c r="B804" s="480">
        <v>2120303</v>
      </c>
      <c r="C804" s="407">
        <f t="shared" si="217"/>
        <v>15818</v>
      </c>
      <c r="D804" s="407">
        <f t="shared" si="218"/>
        <v>8484</v>
      </c>
      <c r="E804" s="483">
        <f t="shared" si="219"/>
        <v>-0.463649007459856</v>
      </c>
      <c r="F804" s="473">
        <f t="shared" si="221"/>
        <v>7</v>
      </c>
      <c r="G804" s="471">
        <v>2110901</v>
      </c>
      <c r="H804" s="397" t="s">
        <v>2368</v>
      </c>
      <c r="K804" s="490">
        <f>SUMIF(N:N,$B804,O:O)</f>
        <v>6777</v>
      </c>
      <c r="L804" s="407">
        <f>SUMIF(Q:Q,$B804,R:R)</f>
        <v>0</v>
      </c>
      <c r="M804" s="411">
        <f t="shared" si="214"/>
        <v>1707</v>
      </c>
      <c r="O804" s="397">
        <v>0</v>
      </c>
      <c r="Q804" s="397">
        <v>2010301</v>
      </c>
      <c r="R804" s="397">
        <v>101</v>
      </c>
      <c r="S804" s="397">
        <f>VLOOKUP(Q804,B$4:B$1306,1,0)</f>
        <v>2010301</v>
      </c>
      <c r="T804" s="397">
        <v>213</v>
      </c>
      <c r="U804" s="397">
        <v>42723</v>
      </c>
      <c r="V804" s="397">
        <f t="shared" si="215"/>
        <v>213</v>
      </c>
      <c r="W804" s="407">
        <f t="shared" si="220"/>
        <v>0</v>
      </c>
      <c r="Y804" s="397">
        <f t="shared" si="216"/>
        <v>0</v>
      </c>
    </row>
    <row r="805" ht="18.6" customHeight="1" spans="1:25">
      <c r="A805" s="482" t="s">
        <v>2448</v>
      </c>
      <c r="B805" s="480">
        <v>2120399</v>
      </c>
      <c r="C805" s="407">
        <f t="shared" si="217"/>
        <v>1432</v>
      </c>
      <c r="D805" s="407">
        <f t="shared" si="218"/>
        <v>2100</v>
      </c>
      <c r="E805" s="483">
        <f t="shared" si="219"/>
        <v>0.466480446927374</v>
      </c>
      <c r="F805" s="473">
        <f t="shared" si="221"/>
        <v>7</v>
      </c>
      <c r="G805" s="471">
        <v>21110</v>
      </c>
      <c r="H805" s="397" t="s">
        <v>2370</v>
      </c>
      <c r="J805" s="488"/>
      <c r="K805" s="490">
        <f>SUMIF(N:N,$B805,O:O)</f>
        <v>1980</v>
      </c>
      <c r="L805" s="407">
        <f>SUMIF(Q:Q,$B805,R:R)</f>
        <v>0</v>
      </c>
      <c r="M805" s="411">
        <f t="shared" si="214"/>
        <v>120</v>
      </c>
      <c r="O805" s="397">
        <v>0</v>
      </c>
      <c r="Q805" s="397">
        <v>2080501</v>
      </c>
      <c r="R805" s="397">
        <v>20</v>
      </c>
      <c r="S805" s="397">
        <f>VLOOKUP(Q805,B$4:B$1306,1,0)</f>
        <v>2080501</v>
      </c>
      <c r="T805" s="397">
        <v>21301</v>
      </c>
      <c r="U805" s="397">
        <v>3872</v>
      </c>
      <c r="V805" s="397">
        <f t="shared" si="215"/>
        <v>21301</v>
      </c>
      <c r="W805" s="407">
        <f t="shared" si="220"/>
        <v>0</v>
      </c>
      <c r="Y805" s="397">
        <f t="shared" si="216"/>
        <v>0</v>
      </c>
    </row>
    <row r="806" ht="18.6" customHeight="1" spans="1:25">
      <c r="A806" s="482" t="s">
        <v>2451</v>
      </c>
      <c r="B806" s="480">
        <v>21205</v>
      </c>
      <c r="C806" s="407">
        <f t="shared" si="217"/>
        <v>1681</v>
      </c>
      <c r="D806" s="407">
        <f t="shared" si="218"/>
        <v>1206</v>
      </c>
      <c r="E806" s="483">
        <f t="shared" si="219"/>
        <v>-0.28256989886972</v>
      </c>
      <c r="F806" s="473">
        <f t="shared" si="221"/>
        <v>5</v>
      </c>
      <c r="G806" s="471">
        <v>2111001</v>
      </c>
      <c r="H806" s="397" t="s">
        <v>2373</v>
      </c>
      <c r="K806" s="486">
        <f>SUMIFS(K:K,$B:$B,"&gt;"&amp;$B806*100,$B:$B,"&lt;"&amp;$B806*100+100)</f>
        <v>1206</v>
      </c>
      <c r="L806" s="411">
        <f>SUMIFS(L:L,$B:$B,"&gt;"&amp;$B806*100,$B:$B,"&lt;"&amp;$B806*100+100)</f>
        <v>0</v>
      </c>
      <c r="M806" s="411">
        <f t="shared" si="214"/>
        <v>0</v>
      </c>
      <c r="O806" s="397">
        <v>0</v>
      </c>
      <c r="Q806" s="397">
        <v>2080505</v>
      </c>
      <c r="R806" s="397">
        <v>8</v>
      </c>
      <c r="S806" s="397">
        <f>VLOOKUP(Q806,B$4:B$1306,1,0)</f>
        <v>2080505</v>
      </c>
      <c r="T806" s="397">
        <v>2130101</v>
      </c>
      <c r="U806" s="397">
        <v>0</v>
      </c>
      <c r="V806" s="397">
        <f t="shared" si="215"/>
        <v>2130101</v>
      </c>
      <c r="W806" s="407">
        <f t="shared" si="220"/>
        <v>0</v>
      </c>
      <c r="Y806" s="397">
        <f t="shared" si="216"/>
        <v>0</v>
      </c>
    </row>
    <row r="807" ht="18.6" customHeight="1" spans="1:25">
      <c r="A807" s="482" t="s">
        <v>4353</v>
      </c>
      <c r="B807" s="480">
        <v>2120501</v>
      </c>
      <c r="C807" s="407">
        <f t="shared" si="217"/>
        <v>1681</v>
      </c>
      <c r="D807" s="407">
        <f t="shared" si="218"/>
        <v>1206</v>
      </c>
      <c r="E807" s="483">
        <f t="shared" si="219"/>
        <v>-0.28256989886972</v>
      </c>
      <c r="F807" s="473">
        <f t="shared" si="221"/>
        <v>7</v>
      </c>
      <c r="G807" s="471">
        <v>21111</v>
      </c>
      <c r="H807" s="397" t="s">
        <v>2376</v>
      </c>
      <c r="I807" s="397">
        <v>13</v>
      </c>
      <c r="J807" s="488"/>
      <c r="K807" s="490">
        <f>SUMIF(N:N,$B807,O:O)</f>
        <v>1206</v>
      </c>
      <c r="L807" s="407">
        <f>SUMIF(Q:Q,$B807,R:R)</f>
        <v>0</v>
      </c>
      <c r="M807" s="411">
        <f t="shared" si="214"/>
        <v>0</v>
      </c>
      <c r="O807" s="397">
        <v>0</v>
      </c>
      <c r="Q807" s="397">
        <v>2080506</v>
      </c>
      <c r="R807" s="397">
        <v>4</v>
      </c>
      <c r="S807" s="397">
        <f>VLOOKUP(Q807,B$4:B$1306,1,0)</f>
        <v>2080506</v>
      </c>
      <c r="T807" s="397">
        <v>2130102</v>
      </c>
      <c r="U807" s="397">
        <v>0</v>
      </c>
      <c r="V807" s="397">
        <f t="shared" si="215"/>
        <v>2130102</v>
      </c>
      <c r="W807" s="407">
        <f t="shared" si="220"/>
        <v>0</v>
      </c>
      <c r="Y807" s="397">
        <f t="shared" si="216"/>
        <v>0</v>
      </c>
    </row>
    <row r="808" ht="18.6" customHeight="1" spans="1:25">
      <c r="A808" s="482" t="s">
        <v>2455</v>
      </c>
      <c r="B808" s="480">
        <v>21206</v>
      </c>
      <c r="C808" s="407">
        <f t="shared" si="217"/>
        <v>0</v>
      </c>
      <c r="D808" s="407">
        <f t="shared" si="218"/>
        <v>0</v>
      </c>
      <c r="E808" s="483" t="str">
        <f t="shared" si="219"/>
        <v/>
      </c>
      <c r="F808" s="473">
        <f t="shared" si="221"/>
        <v>5</v>
      </c>
      <c r="G808" s="471">
        <v>2111101</v>
      </c>
      <c r="H808" s="397" t="s">
        <v>2379</v>
      </c>
      <c r="I808" s="397">
        <v>13</v>
      </c>
      <c r="J808" s="488"/>
      <c r="K808" s="486">
        <f>SUMIFS(K:K,$B:$B,"&gt;"&amp;$B808*100,$B:$B,"&lt;"&amp;$B808*100+100)</f>
        <v>0</v>
      </c>
      <c r="L808" s="411">
        <f>SUMIFS(L:L,$B:$B,"&gt;"&amp;$B808*100,$B:$B,"&lt;"&amp;$B808*100+100)</f>
        <v>0</v>
      </c>
      <c r="M808" s="411">
        <f t="shared" si="214"/>
        <v>0</v>
      </c>
      <c r="O808" s="397">
        <v>0</v>
      </c>
      <c r="Q808" s="397">
        <v>2101101</v>
      </c>
      <c r="R808" s="397">
        <v>5</v>
      </c>
      <c r="S808" s="397">
        <f>VLOOKUP(Q808,B$4:B$1306,1,0)</f>
        <v>2101101</v>
      </c>
      <c r="T808" s="397">
        <v>2130103</v>
      </c>
      <c r="U808" s="397">
        <v>0</v>
      </c>
      <c r="V808" s="397">
        <f t="shared" si="215"/>
        <v>2130103</v>
      </c>
      <c r="W808" s="407">
        <f t="shared" si="220"/>
        <v>0</v>
      </c>
      <c r="Y808" s="397">
        <f t="shared" si="216"/>
        <v>0</v>
      </c>
    </row>
    <row r="809" ht="18.6" customHeight="1" spans="1:25">
      <c r="A809" s="482" t="s">
        <v>2457</v>
      </c>
      <c r="B809" s="480">
        <v>21299</v>
      </c>
      <c r="C809" s="407">
        <f t="shared" si="217"/>
        <v>22333</v>
      </c>
      <c r="D809" s="407">
        <f t="shared" si="218"/>
        <v>9551</v>
      </c>
      <c r="E809" s="483">
        <f t="shared" si="219"/>
        <v>-0.572336900550754</v>
      </c>
      <c r="F809" s="473">
        <f t="shared" si="221"/>
        <v>5</v>
      </c>
      <c r="G809" s="471">
        <v>2111102</v>
      </c>
      <c r="H809" s="397" t="s">
        <v>2382</v>
      </c>
      <c r="K809" s="486">
        <f>SUMIFS(K:K,$B:$B,"&gt;"&amp;$B809*100,$B:$B,"&lt;"&amp;$B809*100+100)</f>
        <v>490</v>
      </c>
      <c r="L809" s="411">
        <f>SUMIFS(L:L,$B:$B,"&gt;"&amp;$B809*100,$B:$B,"&lt;"&amp;$B809*100+100)</f>
        <v>0</v>
      </c>
      <c r="M809" s="411">
        <f t="shared" si="214"/>
        <v>9061</v>
      </c>
      <c r="O809" s="397">
        <v>0</v>
      </c>
      <c r="Q809" s="397">
        <v>2101102</v>
      </c>
      <c r="R809" s="397">
        <v>0</v>
      </c>
      <c r="S809" s="397">
        <f>VLOOKUP(Q809,B$4:B$1306,1,0)</f>
        <v>2101102</v>
      </c>
      <c r="T809" s="397">
        <v>2130104</v>
      </c>
      <c r="U809" s="397">
        <v>0</v>
      </c>
      <c r="V809" s="397">
        <f t="shared" si="215"/>
        <v>2130104</v>
      </c>
      <c r="W809" s="407">
        <f t="shared" si="220"/>
        <v>0</v>
      </c>
      <c r="Y809" s="397">
        <f t="shared" si="216"/>
        <v>0</v>
      </c>
    </row>
    <row r="810" ht="18.6" customHeight="1" spans="1:25">
      <c r="A810" s="482" t="s">
        <v>4354</v>
      </c>
      <c r="B810" s="480">
        <v>2129901</v>
      </c>
      <c r="C810" s="407">
        <f t="shared" si="217"/>
        <v>22333</v>
      </c>
      <c r="D810" s="407">
        <f t="shared" si="218"/>
        <v>9551</v>
      </c>
      <c r="E810" s="483">
        <f t="shared" si="219"/>
        <v>-0.572336900550754</v>
      </c>
      <c r="F810" s="473">
        <f t="shared" si="221"/>
        <v>7</v>
      </c>
      <c r="G810" s="471">
        <v>2111103</v>
      </c>
      <c r="H810" s="397" t="s">
        <v>2385</v>
      </c>
      <c r="J810" s="488"/>
      <c r="K810" s="490">
        <f>SUMIF(N:N,$B810,O:O)</f>
        <v>490</v>
      </c>
      <c r="L810" s="407">
        <f>SUMIF(Q:Q,$B810,R:R)</f>
        <v>0</v>
      </c>
      <c r="M810" s="411">
        <f t="shared" si="214"/>
        <v>9061</v>
      </c>
      <c r="O810" s="397">
        <v>0</v>
      </c>
      <c r="Q810" s="397">
        <v>2101103</v>
      </c>
      <c r="R810" s="397">
        <v>4</v>
      </c>
      <c r="S810" s="397">
        <f>VLOOKUP(Q810,B$4:B$1306,1,0)</f>
        <v>2101103</v>
      </c>
      <c r="T810" s="397">
        <v>2130105</v>
      </c>
      <c r="U810" s="397">
        <v>399</v>
      </c>
      <c r="V810" s="397">
        <f t="shared" si="215"/>
        <v>2130105</v>
      </c>
      <c r="W810" s="407">
        <f t="shared" si="220"/>
        <v>0</v>
      </c>
      <c r="Y810" s="397">
        <f t="shared" si="216"/>
        <v>0</v>
      </c>
    </row>
    <row r="811" ht="18.6" customHeight="1" spans="1:25">
      <c r="A811" s="479" t="s">
        <v>2463</v>
      </c>
      <c r="B811" s="480">
        <v>213</v>
      </c>
      <c r="C811" s="411">
        <f t="shared" si="217"/>
        <v>66815</v>
      </c>
      <c r="D811" s="411">
        <f t="shared" si="218"/>
        <v>66520</v>
      </c>
      <c r="E811" s="481">
        <f t="shared" si="219"/>
        <v>-0.00441517623288179</v>
      </c>
      <c r="F811" s="473">
        <f t="shared" si="221"/>
        <v>3</v>
      </c>
      <c r="G811" s="471">
        <v>2111104</v>
      </c>
      <c r="H811" s="397" t="s">
        <v>2388</v>
      </c>
      <c r="J811" s="488"/>
      <c r="K811" s="486">
        <f>SUMIFS(K:K,$B:$B,"&gt;"&amp;$B811*100,$B:$B,"&lt;"&amp;$B811*100+100)</f>
        <v>10344</v>
      </c>
      <c r="L811" s="411">
        <f>SUMIFS(L:L,$B:$B,"&gt;"&amp;$B811*100,$B:$B,"&lt;"&amp;$B811*100+100)</f>
        <v>13453</v>
      </c>
      <c r="M811" s="411">
        <f t="shared" si="214"/>
        <v>42723</v>
      </c>
      <c r="O811" s="397">
        <v>0</v>
      </c>
      <c r="Q811" s="397">
        <v>2210201</v>
      </c>
      <c r="R811" s="397">
        <v>7</v>
      </c>
      <c r="S811" s="397">
        <f>VLOOKUP(Q811,B$4:B$1306,1,0)</f>
        <v>2210201</v>
      </c>
      <c r="T811" s="397">
        <v>2130106</v>
      </c>
      <c r="U811" s="397">
        <v>2</v>
      </c>
      <c r="V811" s="397">
        <f t="shared" si="215"/>
        <v>2130106</v>
      </c>
      <c r="W811" s="407">
        <f t="shared" si="220"/>
        <v>0</v>
      </c>
      <c r="Y811" s="397">
        <f t="shared" si="216"/>
        <v>0</v>
      </c>
    </row>
    <row r="812" ht="18.6" customHeight="1" spans="1:25">
      <c r="A812" s="482" t="s">
        <v>4355</v>
      </c>
      <c r="B812" s="480">
        <v>21301</v>
      </c>
      <c r="C812" s="407">
        <f t="shared" si="217"/>
        <v>19675</v>
      </c>
      <c r="D812" s="407">
        <f t="shared" si="218"/>
        <v>15996</v>
      </c>
      <c r="E812" s="483">
        <f t="shared" si="219"/>
        <v>-0.186988564167726</v>
      </c>
      <c r="F812" s="473">
        <f t="shared" si="221"/>
        <v>5</v>
      </c>
      <c r="G812" s="471">
        <v>2111199</v>
      </c>
      <c r="H812" s="397" t="s">
        <v>2391</v>
      </c>
      <c r="K812" s="486">
        <f>SUMIFS(K:K,$B:$B,"&gt;"&amp;$B812*100,$B:$B,"&lt;"&amp;$B812*100+100)</f>
        <v>4631</v>
      </c>
      <c r="L812" s="411">
        <f>SUMIFS(L:L,$B:$B,"&gt;"&amp;$B812*100,$B:$B,"&lt;"&amp;$B812*100+100)</f>
        <v>7493</v>
      </c>
      <c r="M812" s="411">
        <f t="shared" si="214"/>
        <v>3872</v>
      </c>
      <c r="O812" s="397">
        <v>0</v>
      </c>
      <c r="Q812" s="397">
        <v>2012901</v>
      </c>
      <c r="R812" s="397">
        <v>93</v>
      </c>
      <c r="S812" s="397">
        <f>VLOOKUP(Q812,B$4:B$1306,1,0)</f>
        <v>2012901</v>
      </c>
      <c r="T812" s="397">
        <v>2130108</v>
      </c>
      <c r="U812" s="397">
        <v>90</v>
      </c>
      <c r="V812" s="397">
        <f t="shared" si="215"/>
        <v>2130108</v>
      </c>
      <c r="W812" s="407">
        <f t="shared" si="220"/>
        <v>0</v>
      </c>
      <c r="Y812" s="397">
        <f t="shared" si="216"/>
        <v>0</v>
      </c>
    </row>
    <row r="813" ht="18.6" customHeight="1" spans="1:25">
      <c r="A813" s="482" t="s">
        <v>587</v>
      </c>
      <c r="B813" s="480">
        <v>2130101</v>
      </c>
      <c r="C813" s="407">
        <f t="shared" si="217"/>
        <v>632</v>
      </c>
      <c r="D813" s="407">
        <f t="shared" si="218"/>
        <v>716</v>
      </c>
      <c r="E813" s="483">
        <f t="shared" si="219"/>
        <v>0.132911392405063</v>
      </c>
      <c r="F813" s="473">
        <f t="shared" si="221"/>
        <v>7</v>
      </c>
      <c r="G813" s="471">
        <v>21112</v>
      </c>
      <c r="H813" s="397" t="s">
        <v>2393</v>
      </c>
      <c r="K813" s="490">
        <f t="shared" ref="K813:K837" si="227">SUMIF(N:N,$B813,O:O)</f>
        <v>0</v>
      </c>
      <c r="L813" s="407">
        <f t="shared" ref="L813:L837" si="228">SUMIF(Q:Q,$B813,R:R)</f>
        <v>716</v>
      </c>
      <c r="M813" s="411">
        <f t="shared" si="214"/>
        <v>0</v>
      </c>
      <c r="O813" s="397">
        <v>0</v>
      </c>
      <c r="Q813" s="397">
        <v>2080505</v>
      </c>
      <c r="R813" s="397">
        <v>7</v>
      </c>
      <c r="S813" s="397">
        <f>VLOOKUP(Q813,B$4:B$1306,1,0)</f>
        <v>2080505</v>
      </c>
      <c r="T813" s="397">
        <v>2130109</v>
      </c>
      <c r="U813" s="397">
        <v>0</v>
      </c>
      <c r="V813" s="397">
        <f t="shared" si="215"/>
        <v>2130109</v>
      </c>
      <c r="W813" s="407">
        <f t="shared" si="220"/>
        <v>0</v>
      </c>
      <c r="Y813" s="397">
        <f t="shared" si="216"/>
        <v>0</v>
      </c>
    </row>
    <row r="814" ht="18.6" customHeight="1" spans="1:25">
      <c r="A814" s="482" t="s">
        <v>590</v>
      </c>
      <c r="B814" s="480">
        <v>2130102</v>
      </c>
      <c r="C814" s="407">
        <f t="shared" si="217"/>
        <v>0</v>
      </c>
      <c r="D814" s="407">
        <f t="shared" si="218"/>
        <v>0</v>
      </c>
      <c r="E814" s="483" t="str">
        <f t="shared" si="219"/>
        <v/>
      </c>
      <c r="F814" s="473">
        <f t="shared" si="221"/>
        <v>7</v>
      </c>
      <c r="G814" s="471">
        <v>2111201</v>
      </c>
      <c r="H814" s="397" t="s">
        <v>2396</v>
      </c>
      <c r="K814" s="490">
        <f t="shared" si="227"/>
        <v>0</v>
      </c>
      <c r="L814" s="407">
        <f t="shared" si="228"/>
        <v>0</v>
      </c>
      <c r="M814" s="411">
        <f t="shared" si="214"/>
        <v>0</v>
      </c>
      <c r="O814" s="397">
        <v>0</v>
      </c>
      <c r="Q814" s="397">
        <v>2080506</v>
      </c>
      <c r="R814" s="397">
        <v>4</v>
      </c>
      <c r="S814" s="397">
        <f>VLOOKUP(Q814,B$4:B$1306,1,0)</f>
        <v>2080506</v>
      </c>
      <c r="T814" s="397">
        <v>2130110</v>
      </c>
      <c r="U814" s="397">
        <v>0</v>
      </c>
      <c r="V814" s="397">
        <f t="shared" si="215"/>
        <v>2130110</v>
      </c>
      <c r="W814" s="407">
        <f t="shared" si="220"/>
        <v>0</v>
      </c>
      <c r="Y814" s="397">
        <f t="shared" si="216"/>
        <v>0</v>
      </c>
    </row>
    <row r="815" ht="18.6" customHeight="1" spans="1:25">
      <c r="A815" s="482" t="s">
        <v>593</v>
      </c>
      <c r="B815" s="480">
        <v>2130103</v>
      </c>
      <c r="C815" s="407">
        <f t="shared" si="217"/>
        <v>0</v>
      </c>
      <c r="D815" s="407">
        <f t="shared" si="218"/>
        <v>0</v>
      </c>
      <c r="E815" s="483" t="str">
        <f t="shared" si="219"/>
        <v/>
      </c>
      <c r="F815" s="473">
        <f t="shared" si="221"/>
        <v>7</v>
      </c>
      <c r="G815" s="471">
        <v>21113</v>
      </c>
      <c r="H815" s="397" t="s">
        <v>2398</v>
      </c>
      <c r="K815" s="490">
        <f t="shared" si="227"/>
        <v>0</v>
      </c>
      <c r="L815" s="407">
        <f t="shared" si="228"/>
        <v>0</v>
      </c>
      <c r="M815" s="411">
        <f t="shared" si="214"/>
        <v>0</v>
      </c>
      <c r="O815" s="397">
        <v>0</v>
      </c>
      <c r="Q815" s="397">
        <v>2101101</v>
      </c>
      <c r="R815" s="397">
        <v>5</v>
      </c>
      <c r="S815" s="397">
        <f>VLOOKUP(Q815,B$4:B$1306,1,0)</f>
        <v>2101101</v>
      </c>
      <c r="T815" s="397">
        <v>2130111</v>
      </c>
      <c r="U815" s="397">
        <v>2</v>
      </c>
      <c r="V815" s="397">
        <f t="shared" si="215"/>
        <v>2130111</v>
      </c>
      <c r="W815" s="407">
        <f t="shared" si="220"/>
        <v>0</v>
      </c>
      <c r="Y815" s="397">
        <f t="shared" si="216"/>
        <v>0</v>
      </c>
    </row>
    <row r="816" ht="18.6" customHeight="1" spans="1:25">
      <c r="A816" s="482" t="s">
        <v>614</v>
      </c>
      <c r="B816" s="480">
        <v>2130104</v>
      </c>
      <c r="C816" s="407">
        <f t="shared" si="217"/>
        <v>5477</v>
      </c>
      <c r="D816" s="407">
        <f t="shared" si="218"/>
        <v>5632</v>
      </c>
      <c r="E816" s="483">
        <f t="shared" si="219"/>
        <v>0.0283001643235348</v>
      </c>
      <c r="F816" s="473">
        <f t="shared" si="221"/>
        <v>7</v>
      </c>
      <c r="G816" s="471">
        <v>2111301</v>
      </c>
      <c r="H816" s="397" t="s">
        <v>2401</v>
      </c>
      <c r="K816" s="490">
        <f t="shared" si="227"/>
        <v>0</v>
      </c>
      <c r="L816" s="407">
        <f t="shared" si="228"/>
        <v>5632</v>
      </c>
      <c r="M816" s="411">
        <f t="shared" si="214"/>
        <v>0</v>
      </c>
      <c r="O816" s="397">
        <v>0</v>
      </c>
      <c r="Q816" s="397">
        <v>2101102</v>
      </c>
      <c r="R816" s="397">
        <v>0</v>
      </c>
      <c r="S816" s="397">
        <f>VLOOKUP(Q816,B$4:B$1306,1,0)</f>
        <v>2101102</v>
      </c>
      <c r="T816" s="397">
        <v>2130112</v>
      </c>
      <c r="U816" s="397">
        <v>0</v>
      </c>
      <c r="V816" s="397">
        <f t="shared" si="215"/>
        <v>2130112</v>
      </c>
      <c r="W816" s="407">
        <f t="shared" si="220"/>
        <v>0</v>
      </c>
      <c r="Y816" s="397">
        <f t="shared" si="216"/>
        <v>0</v>
      </c>
    </row>
    <row r="817" ht="18.6" customHeight="1" spans="1:25">
      <c r="A817" s="482" t="s">
        <v>2474</v>
      </c>
      <c r="B817" s="480">
        <v>2130105</v>
      </c>
      <c r="C817" s="407">
        <f t="shared" si="217"/>
        <v>1503</v>
      </c>
      <c r="D817" s="407">
        <f t="shared" si="218"/>
        <v>1407</v>
      </c>
      <c r="E817" s="483">
        <f t="shared" si="219"/>
        <v>-0.063872255489022</v>
      </c>
      <c r="F817" s="473">
        <f t="shared" si="221"/>
        <v>7</v>
      </c>
      <c r="G817" s="471">
        <v>21114</v>
      </c>
      <c r="H817" s="397" t="s">
        <v>2404</v>
      </c>
      <c r="K817" s="490">
        <f t="shared" si="227"/>
        <v>0</v>
      </c>
      <c r="L817" s="407">
        <f t="shared" si="228"/>
        <v>1008</v>
      </c>
      <c r="M817" s="411">
        <f t="shared" si="214"/>
        <v>399</v>
      </c>
      <c r="O817" s="397">
        <v>0</v>
      </c>
      <c r="Q817" s="397">
        <v>2101103</v>
      </c>
      <c r="R817" s="397">
        <v>2</v>
      </c>
      <c r="S817" s="397">
        <f>VLOOKUP(Q817,B$4:B$1306,1,0)</f>
        <v>2101103</v>
      </c>
      <c r="T817" s="397">
        <v>2130114</v>
      </c>
      <c r="U817" s="397">
        <v>0</v>
      </c>
      <c r="V817" s="397">
        <f t="shared" si="215"/>
        <v>2130114</v>
      </c>
      <c r="W817" s="407">
        <f t="shared" si="220"/>
        <v>0</v>
      </c>
      <c r="Y817" s="397">
        <f t="shared" si="216"/>
        <v>0</v>
      </c>
    </row>
    <row r="818" ht="18.6" customHeight="1" spans="1:25">
      <c r="A818" s="482" t="s">
        <v>2477</v>
      </c>
      <c r="B818" s="480">
        <v>2130106</v>
      </c>
      <c r="C818" s="407">
        <f t="shared" si="217"/>
        <v>1021</v>
      </c>
      <c r="D818" s="407">
        <f t="shared" si="218"/>
        <v>92</v>
      </c>
      <c r="E818" s="483">
        <f t="shared" si="219"/>
        <v>-0.909892262487757</v>
      </c>
      <c r="F818" s="473">
        <f t="shared" si="221"/>
        <v>7</v>
      </c>
      <c r="G818" s="471">
        <v>2111401</v>
      </c>
      <c r="H818" s="397" t="s">
        <v>595</v>
      </c>
      <c r="K818" s="490">
        <f t="shared" si="227"/>
        <v>90</v>
      </c>
      <c r="L818" s="407">
        <f t="shared" si="228"/>
        <v>0</v>
      </c>
      <c r="M818" s="411">
        <f t="shared" si="214"/>
        <v>2</v>
      </c>
      <c r="O818" s="397">
        <v>0</v>
      </c>
      <c r="Q818" s="397">
        <v>2210201</v>
      </c>
      <c r="R818" s="397">
        <v>6</v>
      </c>
      <c r="S818" s="397">
        <f>VLOOKUP(Q818,B$4:B$1306,1,0)</f>
        <v>2210201</v>
      </c>
      <c r="T818" s="397">
        <v>2130119</v>
      </c>
      <c r="U818" s="397">
        <v>90</v>
      </c>
      <c r="V818" s="397">
        <f t="shared" si="215"/>
        <v>2130119</v>
      </c>
      <c r="W818" s="407">
        <f t="shared" si="220"/>
        <v>0</v>
      </c>
      <c r="Y818" s="397">
        <f t="shared" si="216"/>
        <v>0</v>
      </c>
    </row>
    <row r="819" ht="18.6" customHeight="1" spans="1:25">
      <c r="A819" s="482" t="s">
        <v>2480</v>
      </c>
      <c r="B819" s="480">
        <v>2130108</v>
      </c>
      <c r="C819" s="407">
        <f t="shared" si="217"/>
        <v>36</v>
      </c>
      <c r="D819" s="407">
        <f t="shared" si="218"/>
        <v>1090</v>
      </c>
      <c r="E819" s="483">
        <f t="shared" si="219"/>
        <v>29.2777777777778</v>
      </c>
      <c r="F819" s="473">
        <f t="shared" si="221"/>
        <v>7</v>
      </c>
      <c r="G819" s="471">
        <v>2111402</v>
      </c>
      <c r="H819" s="397" t="s">
        <v>598</v>
      </c>
      <c r="K819" s="490">
        <f t="shared" si="227"/>
        <v>1000</v>
      </c>
      <c r="L819" s="407">
        <f t="shared" si="228"/>
        <v>0</v>
      </c>
      <c r="M819" s="411">
        <f t="shared" si="214"/>
        <v>90</v>
      </c>
      <c r="O819" s="397">
        <v>0</v>
      </c>
      <c r="Q819" s="397">
        <v>2013101</v>
      </c>
      <c r="R819" s="397">
        <v>173</v>
      </c>
      <c r="S819" s="397">
        <f>VLOOKUP(Q819,B$4:B$1306,1,0)</f>
        <v>2013101</v>
      </c>
      <c r="T819" s="397">
        <v>2130120</v>
      </c>
      <c r="U819" s="397">
        <v>0</v>
      </c>
      <c r="V819" s="397">
        <f t="shared" si="215"/>
        <v>2130120</v>
      </c>
      <c r="W819" s="407">
        <f t="shared" si="220"/>
        <v>0</v>
      </c>
      <c r="Y819" s="397">
        <f t="shared" si="216"/>
        <v>0</v>
      </c>
    </row>
    <row r="820" ht="18.6" customHeight="1" spans="1:25">
      <c r="A820" s="482" t="s">
        <v>2483</v>
      </c>
      <c r="B820" s="480">
        <v>2130109</v>
      </c>
      <c r="C820" s="407">
        <f t="shared" si="217"/>
        <v>0</v>
      </c>
      <c r="D820" s="407">
        <f t="shared" si="218"/>
        <v>0</v>
      </c>
      <c r="E820" s="483" t="str">
        <f t="shared" si="219"/>
        <v/>
      </c>
      <c r="F820" s="473">
        <f t="shared" si="221"/>
        <v>7</v>
      </c>
      <c r="G820" s="471">
        <v>2111403</v>
      </c>
      <c r="H820" s="397" t="s">
        <v>601</v>
      </c>
      <c r="K820" s="490">
        <f t="shared" si="227"/>
        <v>0</v>
      </c>
      <c r="L820" s="407">
        <f t="shared" si="228"/>
        <v>0</v>
      </c>
      <c r="M820" s="411">
        <f t="shared" si="214"/>
        <v>0</v>
      </c>
      <c r="O820" s="397">
        <v>0</v>
      </c>
      <c r="Q820" s="397">
        <v>2080505</v>
      </c>
      <c r="R820" s="397">
        <v>13</v>
      </c>
      <c r="S820" s="397">
        <f>VLOOKUP(Q820,B$4:B$1306,1,0)</f>
        <v>2080505</v>
      </c>
      <c r="T820" s="397">
        <v>2130121</v>
      </c>
      <c r="U820" s="397">
        <v>0</v>
      </c>
      <c r="V820" s="397">
        <f t="shared" si="215"/>
        <v>2130121</v>
      </c>
      <c r="W820" s="407">
        <f t="shared" si="220"/>
        <v>0</v>
      </c>
      <c r="Y820" s="397">
        <f t="shared" si="216"/>
        <v>0</v>
      </c>
    </row>
    <row r="821" ht="18.6" customHeight="1" spans="1:25">
      <c r="A821" s="482" t="s">
        <v>2486</v>
      </c>
      <c r="B821" s="480">
        <v>2130110</v>
      </c>
      <c r="C821" s="407">
        <f t="shared" si="217"/>
        <v>0</v>
      </c>
      <c r="D821" s="407">
        <f t="shared" si="218"/>
        <v>0</v>
      </c>
      <c r="E821" s="483" t="str">
        <f t="shared" si="219"/>
        <v/>
      </c>
      <c r="F821" s="473">
        <f t="shared" si="221"/>
        <v>7</v>
      </c>
      <c r="G821" s="471">
        <v>2111404</v>
      </c>
      <c r="H821" s="397" t="s">
        <v>2412</v>
      </c>
      <c r="K821" s="490">
        <f t="shared" si="227"/>
        <v>0</v>
      </c>
      <c r="L821" s="407">
        <f t="shared" si="228"/>
        <v>0</v>
      </c>
      <c r="M821" s="411">
        <f t="shared" si="214"/>
        <v>0</v>
      </c>
      <c r="O821" s="397">
        <v>0</v>
      </c>
      <c r="Q821" s="397">
        <v>2080506</v>
      </c>
      <c r="R821" s="397">
        <v>6</v>
      </c>
      <c r="S821" s="397">
        <f>VLOOKUP(Q821,B$4:B$1306,1,0)</f>
        <v>2080506</v>
      </c>
      <c r="T821" s="397">
        <v>2130122</v>
      </c>
      <c r="U821" s="397">
        <v>878</v>
      </c>
      <c r="V821" s="397">
        <f t="shared" si="215"/>
        <v>2130122</v>
      </c>
      <c r="W821" s="407">
        <f t="shared" si="220"/>
        <v>0</v>
      </c>
      <c r="Y821" s="397">
        <f t="shared" si="216"/>
        <v>0</v>
      </c>
    </row>
    <row r="822" ht="18.6" customHeight="1" spans="1:25">
      <c r="A822" s="482" t="s">
        <v>2489</v>
      </c>
      <c r="B822" s="480">
        <v>2130111</v>
      </c>
      <c r="C822" s="407">
        <f t="shared" si="217"/>
        <v>0</v>
      </c>
      <c r="D822" s="407">
        <f t="shared" si="218"/>
        <v>2</v>
      </c>
      <c r="E822" s="483" t="str">
        <f t="shared" si="219"/>
        <v/>
      </c>
      <c r="F822" s="473">
        <f t="shared" si="221"/>
        <v>7</v>
      </c>
      <c r="G822" s="471">
        <v>2111405</v>
      </c>
      <c r="H822" s="397" t="s">
        <v>2414</v>
      </c>
      <c r="K822" s="490">
        <f t="shared" si="227"/>
        <v>0</v>
      </c>
      <c r="L822" s="407">
        <f t="shared" si="228"/>
        <v>0</v>
      </c>
      <c r="M822" s="411">
        <f t="shared" si="214"/>
        <v>2</v>
      </c>
      <c r="O822" s="397">
        <v>0</v>
      </c>
      <c r="Q822" s="397">
        <v>2101101</v>
      </c>
      <c r="R822" s="397">
        <v>8</v>
      </c>
      <c r="S822" s="397">
        <f>VLOOKUP(Q822,B$4:B$1306,1,0)</f>
        <v>2101101</v>
      </c>
      <c r="T822" s="397">
        <v>2130124</v>
      </c>
      <c r="U822" s="397">
        <v>0</v>
      </c>
      <c r="V822" s="397">
        <f t="shared" si="215"/>
        <v>2130124</v>
      </c>
      <c r="W822" s="407">
        <f t="shared" si="220"/>
        <v>0</v>
      </c>
      <c r="Y822" s="397">
        <f t="shared" si="216"/>
        <v>0</v>
      </c>
    </row>
    <row r="823" ht="18.6" customHeight="1" spans="1:25">
      <c r="A823" s="482" t="s">
        <v>2582</v>
      </c>
      <c r="B823" s="480">
        <v>2130112</v>
      </c>
      <c r="C823" s="407">
        <f t="shared" si="217"/>
        <v>0</v>
      </c>
      <c r="D823" s="407">
        <f t="shared" si="218"/>
        <v>0</v>
      </c>
      <c r="E823" s="483" t="str">
        <f t="shared" si="219"/>
        <v/>
      </c>
      <c r="F823" s="473">
        <f t="shared" si="221"/>
        <v>7</v>
      </c>
      <c r="G823" s="471">
        <v>2111406</v>
      </c>
      <c r="H823" s="397" t="s">
        <v>2416</v>
      </c>
      <c r="K823" s="490">
        <f t="shared" si="227"/>
        <v>0</v>
      </c>
      <c r="L823" s="407">
        <f t="shared" si="228"/>
        <v>0</v>
      </c>
      <c r="M823" s="411">
        <f t="shared" si="214"/>
        <v>0</v>
      </c>
      <c r="O823" s="397">
        <v>0</v>
      </c>
      <c r="Q823" s="397">
        <v>2101102</v>
      </c>
      <c r="R823" s="397">
        <v>0</v>
      </c>
      <c r="S823" s="397">
        <f>VLOOKUP(Q823,B$4:B$1306,1,0)</f>
        <v>2101102</v>
      </c>
      <c r="T823" s="397">
        <v>2130125</v>
      </c>
      <c r="U823" s="397">
        <v>384</v>
      </c>
      <c r="V823" s="397">
        <f t="shared" si="215"/>
        <v>2130125</v>
      </c>
      <c r="W823" s="407">
        <f t="shared" si="220"/>
        <v>0</v>
      </c>
      <c r="Y823" s="397">
        <f t="shared" si="216"/>
        <v>0</v>
      </c>
    </row>
    <row r="824" ht="18.6" customHeight="1" spans="1:25">
      <c r="A824" s="482" t="s">
        <v>2494</v>
      </c>
      <c r="B824" s="480">
        <v>2130114</v>
      </c>
      <c r="C824" s="407">
        <f t="shared" si="217"/>
        <v>0</v>
      </c>
      <c r="D824" s="407">
        <f t="shared" si="218"/>
        <v>0</v>
      </c>
      <c r="E824" s="483" t="str">
        <f t="shared" si="219"/>
        <v/>
      </c>
      <c r="F824" s="473">
        <f t="shared" si="221"/>
        <v>7</v>
      </c>
      <c r="G824" s="471">
        <v>2111407</v>
      </c>
      <c r="H824" s="397" t="s">
        <v>2419</v>
      </c>
      <c r="K824" s="490">
        <f t="shared" si="227"/>
        <v>0</v>
      </c>
      <c r="L824" s="407">
        <f t="shared" si="228"/>
        <v>0</v>
      </c>
      <c r="M824" s="411">
        <f t="shared" si="214"/>
        <v>0</v>
      </c>
      <c r="O824" s="397">
        <v>0</v>
      </c>
      <c r="Q824" s="397">
        <v>2101103</v>
      </c>
      <c r="R824" s="397">
        <v>4</v>
      </c>
      <c r="S824" s="397">
        <f>VLOOKUP(Q824,B$4:B$1306,1,0)</f>
        <v>2101103</v>
      </c>
      <c r="T824" s="397">
        <v>2130126</v>
      </c>
      <c r="U824" s="397">
        <v>0</v>
      </c>
      <c r="V824" s="397">
        <f t="shared" si="215"/>
        <v>2130126</v>
      </c>
      <c r="W824" s="407">
        <f t="shared" si="220"/>
        <v>0</v>
      </c>
      <c r="Y824" s="397">
        <f t="shared" si="216"/>
        <v>0</v>
      </c>
    </row>
    <row r="825" ht="18.6" customHeight="1" spans="1:25">
      <c r="A825" s="482" t="s">
        <v>2496</v>
      </c>
      <c r="B825" s="480">
        <v>2130119</v>
      </c>
      <c r="C825" s="407">
        <f t="shared" si="217"/>
        <v>116</v>
      </c>
      <c r="D825" s="407">
        <f t="shared" si="218"/>
        <v>90</v>
      </c>
      <c r="E825" s="483">
        <f t="shared" si="219"/>
        <v>-0.224137931034483</v>
      </c>
      <c r="F825" s="473">
        <f t="shared" si="221"/>
        <v>7</v>
      </c>
      <c r="G825" s="471">
        <v>2111408</v>
      </c>
      <c r="H825" s="397" t="s">
        <v>2422</v>
      </c>
      <c r="K825" s="490">
        <f t="shared" si="227"/>
        <v>0</v>
      </c>
      <c r="L825" s="407">
        <f t="shared" si="228"/>
        <v>0</v>
      </c>
      <c r="M825" s="411">
        <f t="shared" si="214"/>
        <v>90</v>
      </c>
      <c r="O825" s="397">
        <v>0</v>
      </c>
      <c r="Q825" s="397">
        <v>2210201</v>
      </c>
      <c r="R825" s="397">
        <v>11</v>
      </c>
      <c r="S825" s="397">
        <f>VLOOKUP(Q825,B$4:B$1306,1,0)</f>
        <v>2210201</v>
      </c>
      <c r="T825" s="397">
        <v>2130135</v>
      </c>
      <c r="U825" s="397">
        <v>0</v>
      </c>
      <c r="V825" s="397">
        <f t="shared" si="215"/>
        <v>2130135</v>
      </c>
      <c r="W825" s="407">
        <f t="shared" si="220"/>
        <v>0</v>
      </c>
      <c r="Y825" s="397">
        <f t="shared" si="216"/>
        <v>0</v>
      </c>
    </row>
    <row r="826" ht="18.6" customHeight="1" spans="1:25">
      <c r="A826" s="482" t="s">
        <v>2499</v>
      </c>
      <c r="B826" s="480">
        <v>2130120</v>
      </c>
      <c r="C826" s="407">
        <f t="shared" si="217"/>
        <v>0</v>
      </c>
      <c r="D826" s="407">
        <f t="shared" si="218"/>
        <v>0</v>
      </c>
      <c r="E826" s="483" t="str">
        <f t="shared" si="219"/>
        <v/>
      </c>
      <c r="F826" s="473">
        <f t="shared" si="221"/>
        <v>7</v>
      </c>
      <c r="G826" s="471">
        <v>2111409</v>
      </c>
      <c r="H826" s="397" t="s">
        <v>2425</v>
      </c>
      <c r="K826" s="490">
        <f t="shared" si="227"/>
        <v>0</v>
      </c>
      <c r="L826" s="407">
        <f t="shared" si="228"/>
        <v>0</v>
      </c>
      <c r="M826" s="411">
        <f t="shared" si="214"/>
        <v>0</v>
      </c>
      <c r="O826" s="397">
        <v>0</v>
      </c>
      <c r="Q826" s="397">
        <v>2013401</v>
      </c>
      <c r="R826" s="397">
        <v>237</v>
      </c>
      <c r="S826" s="397">
        <f>VLOOKUP(Q826,B$4:B$1306,1,0)</f>
        <v>2013401</v>
      </c>
      <c r="T826" s="397">
        <v>2130142</v>
      </c>
      <c r="U826" s="397">
        <v>2025</v>
      </c>
      <c r="V826" s="397">
        <f t="shared" si="215"/>
        <v>2130142</v>
      </c>
      <c r="W826" s="407">
        <f t="shared" si="220"/>
        <v>0</v>
      </c>
      <c r="Y826" s="397">
        <f t="shared" si="216"/>
        <v>0</v>
      </c>
    </row>
    <row r="827" ht="18.6" customHeight="1" spans="1:25">
      <c r="A827" s="482" t="s">
        <v>2502</v>
      </c>
      <c r="B827" s="480">
        <v>2130121</v>
      </c>
      <c r="C827" s="407">
        <f t="shared" si="217"/>
        <v>0</v>
      </c>
      <c r="D827" s="407">
        <f t="shared" si="218"/>
        <v>0</v>
      </c>
      <c r="E827" s="483" t="str">
        <f t="shared" si="219"/>
        <v/>
      </c>
      <c r="F827" s="473">
        <f t="shared" si="221"/>
        <v>7</v>
      </c>
      <c r="G827" s="471">
        <v>2111410</v>
      </c>
      <c r="H827" s="397" t="s">
        <v>2428</v>
      </c>
      <c r="K827" s="490">
        <f t="shared" si="227"/>
        <v>0</v>
      </c>
      <c r="L827" s="407">
        <f t="shared" si="228"/>
        <v>0</v>
      </c>
      <c r="M827" s="411">
        <f t="shared" si="214"/>
        <v>0</v>
      </c>
      <c r="O827" s="397">
        <v>0</v>
      </c>
      <c r="Q827" s="397">
        <v>2080501</v>
      </c>
      <c r="R827" s="397">
        <v>49</v>
      </c>
      <c r="S827" s="397">
        <f>VLOOKUP(Q827,B$4:B$1306,1,0)</f>
        <v>2080501</v>
      </c>
      <c r="T827" s="397">
        <v>2130148</v>
      </c>
      <c r="U827" s="397">
        <v>0</v>
      </c>
      <c r="V827" s="397">
        <f t="shared" si="215"/>
        <v>2130148</v>
      </c>
      <c r="W827" s="407">
        <f t="shared" si="220"/>
        <v>0</v>
      </c>
      <c r="Y827" s="397">
        <f t="shared" si="216"/>
        <v>0</v>
      </c>
    </row>
    <row r="828" ht="18.6" customHeight="1" spans="1:25">
      <c r="A828" s="482" t="s">
        <v>4356</v>
      </c>
      <c r="B828" s="480">
        <v>2130122</v>
      </c>
      <c r="C828" s="407">
        <f t="shared" si="217"/>
        <v>804</v>
      </c>
      <c r="D828" s="407">
        <f t="shared" si="218"/>
        <v>878</v>
      </c>
      <c r="E828" s="483">
        <f t="shared" si="219"/>
        <v>0.092039800995025</v>
      </c>
      <c r="F828" s="473">
        <f t="shared" si="221"/>
        <v>7</v>
      </c>
      <c r="G828" s="471">
        <v>2111411</v>
      </c>
      <c r="H828" s="397" t="s">
        <v>718</v>
      </c>
      <c r="K828" s="490">
        <f t="shared" si="227"/>
        <v>0</v>
      </c>
      <c r="L828" s="407">
        <f t="shared" si="228"/>
        <v>0</v>
      </c>
      <c r="M828" s="411">
        <f t="shared" si="214"/>
        <v>878</v>
      </c>
      <c r="O828" s="397">
        <v>0</v>
      </c>
      <c r="Q828" s="397">
        <v>2080505</v>
      </c>
      <c r="R828" s="397">
        <v>17</v>
      </c>
      <c r="S828" s="397">
        <f>VLOOKUP(Q828,B$4:B$1306,1,0)</f>
        <v>2080505</v>
      </c>
      <c r="T828" s="397">
        <v>2130152</v>
      </c>
      <c r="U828" s="397">
        <v>0</v>
      </c>
      <c r="V828" s="397">
        <f t="shared" si="215"/>
        <v>2130152</v>
      </c>
      <c r="W828" s="407">
        <f t="shared" si="220"/>
        <v>0</v>
      </c>
      <c r="Y828" s="397">
        <f t="shared" si="216"/>
        <v>0</v>
      </c>
    </row>
    <row r="829" ht="18.6" customHeight="1" spans="1:25">
      <c r="A829" s="482" t="s">
        <v>4357</v>
      </c>
      <c r="B829" s="480">
        <v>2130124</v>
      </c>
      <c r="C829" s="407">
        <f t="shared" si="217"/>
        <v>94</v>
      </c>
      <c r="D829" s="407">
        <f t="shared" si="218"/>
        <v>0</v>
      </c>
      <c r="E829" s="483">
        <f t="shared" si="219"/>
        <v>-1</v>
      </c>
      <c r="F829" s="473">
        <f t="shared" si="221"/>
        <v>7</v>
      </c>
      <c r="G829" s="471">
        <v>2111413</v>
      </c>
      <c r="H829" s="397" t="s">
        <v>2433</v>
      </c>
      <c r="K829" s="490">
        <f t="shared" si="227"/>
        <v>0</v>
      </c>
      <c r="L829" s="407">
        <f t="shared" si="228"/>
        <v>0</v>
      </c>
      <c r="M829" s="411">
        <f t="shared" si="214"/>
        <v>0</v>
      </c>
      <c r="O829" s="397">
        <v>0</v>
      </c>
      <c r="Q829" s="397">
        <v>2080506</v>
      </c>
      <c r="R829" s="397">
        <v>9</v>
      </c>
      <c r="S829" s="397">
        <f>VLOOKUP(Q829,B$4:B$1306,1,0)</f>
        <v>2080506</v>
      </c>
      <c r="T829" s="397">
        <v>2130153</v>
      </c>
      <c r="U829" s="397">
        <v>0</v>
      </c>
      <c r="V829" s="397">
        <f t="shared" si="215"/>
        <v>2130153</v>
      </c>
      <c r="W829" s="407">
        <f t="shared" si="220"/>
        <v>0</v>
      </c>
      <c r="Y829" s="397">
        <f t="shared" si="216"/>
        <v>0</v>
      </c>
    </row>
    <row r="830" ht="18.6" customHeight="1" spans="1:25">
      <c r="A830" s="482" t="s">
        <v>2509</v>
      </c>
      <c r="B830" s="480">
        <v>2130125</v>
      </c>
      <c r="C830" s="407">
        <f t="shared" si="217"/>
        <v>320</v>
      </c>
      <c r="D830" s="407">
        <f t="shared" si="218"/>
        <v>384</v>
      </c>
      <c r="E830" s="483">
        <f t="shared" si="219"/>
        <v>0.2</v>
      </c>
      <c r="F830" s="473">
        <f t="shared" si="221"/>
        <v>7</v>
      </c>
      <c r="G830" s="471">
        <v>2111450</v>
      </c>
      <c r="H830" s="397" t="s">
        <v>622</v>
      </c>
      <c r="K830" s="490">
        <f t="shared" si="227"/>
        <v>0</v>
      </c>
      <c r="L830" s="407">
        <f t="shared" si="228"/>
        <v>0</v>
      </c>
      <c r="M830" s="411">
        <f t="shared" si="214"/>
        <v>384</v>
      </c>
      <c r="O830" s="397">
        <v>0</v>
      </c>
      <c r="Q830" s="397">
        <v>2101101</v>
      </c>
      <c r="R830" s="397">
        <v>12</v>
      </c>
      <c r="S830" s="397">
        <f>VLOOKUP(Q830,B$4:B$1306,1,0)</f>
        <v>2101101</v>
      </c>
      <c r="T830" s="397">
        <v>2130199</v>
      </c>
      <c r="U830" s="397">
        <v>2</v>
      </c>
      <c r="V830" s="397">
        <f t="shared" si="215"/>
        <v>2130199</v>
      </c>
      <c r="W830" s="407">
        <f t="shared" si="220"/>
        <v>0</v>
      </c>
      <c r="Y830" s="397">
        <f t="shared" si="216"/>
        <v>0</v>
      </c>
    </row>
    <row r="831" ht="18.6" customHeight="1" spans="1:25">
      <c r="A831" s="482" t="s">
        <v>4358</v>
      </c>
      <c r="B831" s="480">
        <v>2130126</v>
      </c>
      <c r="C831" s="407">
        <f t="shared" si="217"/>
        <v>0</v>
      </c>
      <c r="D831" s="407">
        <f t="shared" si="218"/>
        <v>0</v>
      </c>
      <c r="E831" s="483" t="str">
        <f t="shared" si="219"/>
        <v/>
      </c>
      <c r="F831" s="473">
        <f t="shared" si="221"/>
        <v>7</v>
      </c>
      <c r="G831" s="471">
        <v>2111499</v>
      </c>
      <c r="H831" s="397" t="s">
        <v>2438</v>
      </c>
      <c r="K831" s="490">
        <f t="shared" si="227"/>
        <v>0</v>
      </c>
      <c r="L831" s="407">
        <f t="shared" si="228"/>
        <v>0</v>
      </c>
      <c r="M831" s="411">
        <f t="shared" si="214"/>
        <v>0</v>
      </c>
      <c r="O831" s="397">
        <v>0</v>
      </c>
      <c r="Q831" s="397">
        <v>2101102</v>
      </c>
      <c r="R831" s="397">
        <v>0</v>
      </c>
      <c r="S831" s="397">
        <f>VLOOKUP(Q831,B$4:B$1306,1,0)</f>
        <v>2101102</v>
      </c>
      <c r="T831" s="397">
        <v>21302</v>
      </c>
      <c r="U831" s="397">
        <v>698</v>
      </c>
      <c r="V831" s="397">
        <f t="shared" si="215"/>
        <v>21302</v>
      </c>
      <c r="W831" s="407">
        <f t="shared" si="220"/>
        <v>0</v>
      </c>
      <c r="Y831" s="397">
        <f t="shared" si="216"/>
        <v>0</v>
      </c>
    </row>
    <row r="832" ht="18.6" customHeight="1" spans="1:25">
      <c r="A832" s="482" t="s">
        <v>2511</v>
      </c>
      <c r="B832" s="480">
        <v>2130135</v>
      </c>
      <c r="C832" s="407">
        <f t="shared" si="217"/>
        <v>0</v>
      </c>
      <c r="D832" s="407">
        <f t="shared" si="218"/>
        <v>0</v>
      </c>
      <c r="E832" s="483" t="str">
        <f t="shared" si="219"/>
        <v/>
      </c>
      <c r="F832" s="473">
        <f t="shared" si="221"/>
        <v>7</v>
      </c>
      <c r="G832" s="471">
        <v>21199</v>
      </c>
      <c r="H832" s="397" t="s">
        <v>2441</v>
      </c>
      <c r="I832" s="397">
        <v>118</v>
      </c>
      <c r="K832" s="490">
        <f t="shared" si="227"/>
        <v>0</v>
      </c>
      <c r="L832" s="407">
        <f t="shared" si="228"/>
        <v>0</v>
      </c>
      <c r="M832" s="411">
        <f t="shared" si="214"/>
        <v>0</v>
      </c>
      <c r="O832" s="397">
        <v>0</v>
      </c>
      <c r="Q832" s="397">
        <v>2101103</v>
      </c>
      <c r="R832" s="397">
        <v>10</v>
      </c>
      <c r="S832" s="397">
        <f>VLOOKUP(Q832,B$4:B$1306,1,0)</f>
        <v>2101103</v>
      </c>
      <c r="T832" s="397">
        <v>2130201</v>
      </c>
      <c r="U832" s="397">
        <v>0</v>
      </c>
      <c r="V832" s="397">
        <f t="shared" si="215"/>
        <v>2130201</v>
      </c>
      <c r="W832" s="407">
        <f t="shared" si="220"/>
        <v>0</v>
      </c>
      <c r="Y832" s="397">
        <f t="shared" si="216"/>
        <v>0</v>
      </c>
    </row>
    <row r="833" ht="18.6" customHeight="1" spans="1:25">
      <c r="A833" s="482" t="s">
        <v>2512</v>
      </c>
      <c r="B833" s="480">
        <v>2130142</v>
      </c>
      <c r="C833" s="407">
        <f t="shared" si="217"/>
        <v>9232</v>
      </c>
      <c r="D833" s="407">
        <f t="shared" si="218"/>
        <v>5458</v>
      </c>
      <c r="E833" s="483">
        <f t="shared" si="219"/>
        <v>-0.408795493934142</v>
      </c>
      <c r="F833" s="473">
        <f t="shared" si="221"/>
        <v>7</v>
      </c>
      <c r="G833" s="471">
        <v>2119901</v>
      </c>
      <c r="H833" s="397" t="s">
        <v>2444</v>
      </c>
      <c r="I833" s="397">
        <v>118</v>
      </c>
      <c r="K833" s="490">
        <f t="shared" si="227"/>
        <v>3433</v>
      </c>
      <c r="L833" s="407">
        <f t="shared" si="228"/>
        <v>0</v>
      </c>
      <c r="M833" s="411">
        <f t="shared" si="214"/>
        <v>2025</v>
      </c>
      <c r="O833" s="397">
        <v>0</v>
      </c>
      <c r="Q833" s="397">
        <v>2210201</v>
      </c>
      <c r="R833" s="397">
        <v>14</v>
      </c>
      <c r="S833" s="397">
        <f>VLOOKUP(Q833,B$4:B$1306,1,0)</f>
        <v>2210201</v>
      </c>
      <c r="T833" s="397">
        <v>2130202</v>
      </c>
      <c r="U833" s="397">
        <v>4</v>
      </c>
      <c r="V833" s="397">
        <f t="shared" si="215"/>
        <v>2130202</v>
      </c>
      <c r="W833" s="407">
        <f t="shared" si="220"/>
        <v>0</v>
      </c>
      <c r="Y833" s="397">
        <f t="shared" si="216"/>
        <v>0</v>
      </c>
    </row>
    <row r="834" ht="18.6" customHeight="1" spans="1:25">
      <c r="A834" s="482" t="s">
        <v>2515</v>
      </c>
      <c r="B834" s="480">
        <v>2130148</v>
      </c>
      <c r="C834" s="407">
        <f t="shared" si="217"/>
        <v>0</v>
      </c>
      <c r="D834" s="407">
        <f t="shared" si="218"/>
        <v>0</v>
      </c>
      <c r="E834" s="483" t="str">
        <f t="shared" si="219"/>
        <v/>
      </c>
      <c r="F834" s="473">
        <f t="shared" si="221"/>
        <v>7</v>
      </c>
      <c r="G834" s="471">
        <v>212</v>
      </c>
      <c r="H834" s="397" t="s">
        <v>2447</v>
      </c>
      <c r="I834" s="397">
        <v>43529</v>
      </c>
      <c r="K834" s="490">
        <f t="shared" si="227"/>
        <v>0</v>
      </c>
      <c r="L834" s="407">
        <f t="shared" si="228"/>
        <v>0</v>
      </c>
      <c r="M834" s="411">
        <f t="shared" si="214"/>
        <v>0</v>
      </c>
      <c r="O834" s="397">
        <v>0</v>
      </c>
      <c r="Q834" s="397">
        <v>2012801</v>
      </c>
      <c r="R834" s="397">
        <v>97</v>
      </c>
      <c r="S834" s="397">
        <f>VLOOKUP(Q834,B$4:B$1306,1,0)</f>
        <v>2012801</v>
      </c>
      <c r="T834" s="397">
        <v>2130203</v>
      </c>
      <c r="U834" s="397">
        <v>0</v>
      </c>
      <c r="V834" s="397">
        <f t="shared" si="215"/>
        <v>2130203</v>
      </c>
      <c r="W834" s="407">
        <f t="shared" si="220"/>
        <v>0</v>
      </c>
      <c r="Y834" s="397">
        <f t="shared" si="216"/>
        <v>0</v>
      </c>
    </row>
    <row r="835" ht="18.6" customHeight="1" spans="1:25">
      <c r="A835" s="482" t="s">
        <v>2518</v>
      </c>
      <c r="B835" s="480">
        <v>2130152</v>
      </c>
      <c r="C835" s="407">
        <f t="shared" si="217"/>
        <v>139</v>
      </c>
      <c r="D835" s="407">
        <f t="shared" si="218"/>
        <v>137</v>
      </c>
      <c r="E835" s="483">
        <f t="shared" si="219"/>
        <v>-0.0143884892086331</v>
      </c>
      <c r="F835" s="473">
        <f t="shared" si="221"/>
        <v>7</v>
      </c>
      <c r="G835" s="471">
        <v>21201</v>
      </c>
      <c r="H835" s="397" t="s">
        <v>2450</v>
      </c>
      <c r="I835" s="397">
        <v>1984</v>
      </c>
      <c r="K835" s="490">
        <f t="shared" si="227"/>
        <v>0</v>
      </c>
      <c r="L835" s="407">
        <f t="shared" si="228"/>
        <v>137</v>
      </c>
      <c r="M835" s="411">
        <f t="shared" si="214"/>
        <v>0</v>
      </c>
      <c r="O835" s="397">
        <v>0</v>
      </c>
      <c r="Q835" s="397">
        <v>2080501</v>
      </c>
      <c r="R835" s="397">
        <v>20</v>
      </c>
      <c r="S835" s="397">
        <f>VLOOKUP(Q835,B$4:B$1306,1,0)</f>
        <v>2080501</v>
      </c>
      <c r="T835" s="397">
        <v>2130204</v>
      </c>
      <c r="U835" s="397">
        <v>0</v>
      </c>
      <c r="V835" s="397">
        <f t="shared" si="215"/>
        <v>2130204</v>
      </c>
      <c r="W835" s="407">
        <f t="shared" si="220"/>
        <v>0</v>
      </c>
      <c r="Y835" s="397">
        <f t="shared" si="216"/>
        <v>0</v>
      </c>
    </row>
    <row r="836" ht="18.6" customHeight="1" spans="1:25">
      <c r="A836" s="482" t="s">
        <v>4359</v>
      </c>
      <c r="B836" s="480">
        <v>2130153</v>
      </c>
      <c r="C836" s="407">
        <f t="shared" si="217"/>
        <v>0</v>
      </c>
      <c r="D836" s="407">
        <f t="shared" si="218"/>
        <v>0</v>
      </c>
      <c r="E836" s="483" t="str">
        <f t="shared" si="219"/>
        <v/>
      </c>
      <c r="F836" s="473">
        <f t="shared" si="221"/>
        <v>7</v>
      </c>
      <c r="G836" s="471">
        <v>2120101</v>
      </c>
      <c r="H836" s="397" t="s">
        <v>595</v>
      </c>
      <c r="I836" s="397">
        <v>185</v>
      </c>
      <c r="K836" s="490">
        <f t="shared" si="227"/>
        <v>0</v>
      </c>
      <c r="L836" s="407">
        <f t="shared" si="228"/>
        <v>0</v>
      </c>
      <c r="M836" s="411">
        <f t="shared" ref="M836:M899" si="229">_xlfn.IFNA(VLOOKUP(B836,T:U,2,0),)</f>
        <v>0</v>
      </c>
      <c r="O836" s="397">
        <v>0</v>
      </c>
      <c r="Q836" s="397">
        <v>2080505</v>
      </c>
      <c r="R836" s="397">
        <v>8</v>
      </c>
      <c r="S836" s="397">
        <f>VLOOKUP(Q836,B$4:B$1306,1,0)</f>
        <v>2080505</v>
      </c>
      <c r="T836" s="397">
        <v>2130205</v>
      </c>
      <c r="U836" s="397">
        <v>132</v>
      </c>
      <c r="V836" s="397">
        <f t="shared" ref="V836:V899" si="230">VLOOKUP(T836,B$4:B$1306,1,0)</f>
        <v>2130205</v>
      </c>
      <c r="W836" s="407">
        <f t="shared" si="220"/>
        <v>0</v>
      </c>
      <c r="Y836" s="397">
        <f t="shared" ref="Y836:Y899" si="231">IF(O836&lt;1,ROUNDUP(O836,0),IF(O836&gt;10,ROUNDDOWN(O836,0),ROUND(O836,0)))</f>
        <v>0</v>
      </c>
    </row>
    <row r="837" ht="18.6" customHeight="1" spans="1:25">
      <c r="A837" s="482" t="s">
        <v>4360</v>
      </c>
      <c r="B837" s="480">
        <v>2130199</v>
      </c>
      <c r="C837" s="407">
        <f t="shared" ref="C837:C900" si="232">_xlfn.IFNA(VLOOKUP(B837,G:I,3,0),)</f>
        <v>301</v>
      </c>
      <c r="D837" s="407">
        <f t="shared" ref="D837:D900" si="233">K837+L837+M837</f>
        <v>110</v>
      </c>
      <c r="E837" s="483">
        <f t="shared" ref="E837:E900" si="234">IF(ISERROR(D837/C837-1),"",D837/C837-1)</f>
        <v>-0.634551495016611</v>
      </c>
      <c r="F837" s="473">
        <f t="shared" si="221"/>
        <v>7</v>
      </c>
      <c r="G837" s="471">
        <v>2120102</v>
      </c>
      <c r="H837" s="397" t="s">
        <v>598</v>
      </c>
      <c r="J837" s="488"/>
      <c r="K837" s="490">
        <f t="shared" si="227"/>
        <v>108</v>
      </c>
      <c r="L837" s="407">
        <f t="shared" si="228"/>
        <v>0</v>
      </c>
      <c r="M837" s="411">
        <f t="shared" si="229"/>
        <v>2</v>
      </c>
      <c r="O837" s="397">
        <v>0</v>
      </c>
      <c r="Q837" s="397">
        <v>2080506</v>
      </c>
      <c r="R837" s="397">
        <v>4</v>
      </c>
      <c r="S837" s="397">
        <f>VLOOKUP(Q837,B$4:B$1306,1,0)</f>
        <v>2080506</v>
      </c>
      <c r="T837" s="397">
        <v>2130206</v>
      </c>
      <c r="U837" s="397">
        <v>0</v>
      </c>
      <c r="V837" s="397">
        <f t="shared" si="230"/>
        <v>2130206</v>
      </c>
      <c r="W837" s="407">
        <f t="shared" ref="W837:W900" si="235">U837-IF(T837&lt;111111,SUMIFS(U$4:U$1924,T$4:T$1924,"&gt;"&amp;T837*100,T$4:T$1924,"&lt;"&amp;T837*100+100),U837)</f>
        <v>0</v>
      </c>
      <c r="Y837" s="397">
        <f t="shared" si="231"/>
        <v>0</v>
      </c>
    </row>
    <row r="838" ht="18.6" customHeight="1" spans="1:25">
      <c r="A838" s="482" t="s">
        <v>2524</v>
      </c>
      <c r="B838" s="480">
        <v>21302</v>
      </c>
      <c r="C838" s="407">
        <f t="shared" si="232"/>
        <v>5382</v>
      </c>
      <c r="D838" s="407">
        <f t="shared" si="233"/>
        <v>3329</v>
      </c>
      <c r="E838" s="483">
        <f t="shared" si="234"/>
        <v>-0.381456707543664</v>
      </c>
      <c r="F838" s="473">
        <f t="shared" ref="F838:F901" si="236">LEN(B838)</f>
        <v>5</v>
      </c>
      <c r="G838" s="471">
        <v>2120103</v>
      </c>
      <c r="H838" s="397" t="s">
        <v>601</v>
      </c>
      <c r="K838" s="486">
        <f>SUMIFS(K:K,$B:$B,"&gt;"&amp;$B838*100,$B:$B,"&lt;"&amp;$B838*100+100)</f>
        <v>152</v>
      </c>
      <c r="L838" s="411">
        <f>SUMIFS(L:L,$B:$B,"&gt;"&amp;$B838*100,$B:$B,"&lt;"&amp;$B838*100+100)</f>
        <v>2479</v>
      </c>
      <c r="M838" s="411">
        <f t="shared" si="229"/>
        <v>698</v>
      </c>
      <c r="O838" s="397">
        <v>0</v>
      </c>
      <c r="Q838" s="397">
        <v>2101101</v>
      </c>
      <c r="R838" s="397">
        <v>5</v>
      </c>
      <c r="S838" s="397">
        <f>VLOOKUP(Q838,B$4:B$1306,1,0)</f>
        <v>2101101</v>
      </c>
      <c r="T838" s="397">
        <v>2130207</v>
      </c>
      <c r="U838" s="397">
        <v>0</v>
      </c>
      <c r="V838" s="397">
        <f t="shared" si="230"/>
        <v>2130207</v>
      </c>
      <c r="W838" s="407">
        <f t="shared" si="235"/>
        <v>0</v>
      </c>
      <c r="Y838" s="397">
        <f t="shared" si="231"/>
        <v>0</v>
      </c>
    </row>
    <row r="839" ht="18.6" customHeight="1" spans="1:25">
      <c r="A839" s="482" t="s">
        <v>587</v>
      </c>
      <c r="B839" s="480">
        <v>2130201</v>
      </c>
      <c r="C839" s="407">
        <f t="shared" si="232"/>
        <v>279</v>
      </c>
      <c r="D839" s="407">
        <f t="shared" si="233"/>
        <v>232</v>
      </c>
      <c r="E839" s="483">
        <f t="shared" si="234"/>
        <v>-0.168458781362007</v>
      </c>
      <c r="F839" s="473">
        <f t="shared" si="236"/>
        <v>7</v>
      </c>
      <c r="G839" s="471">
        <v>2120104</v>
      </c>
      <c r="H839" s="397" t="s">
        <v>2459</v>
      </c>
      <c r="K839" s="490">
        <f t="shared" ref="K839:K862" si="237">SUMIF(N:N,$B839,O:O)</f>
        <v>0</v>
      </c>
      <c r="L839" s="407">
        <f t="shared" ref="L839:L862" si="238">SUMIF(Q:Q,$B839,R:R)</f>
        <v>232</v>
      </c>
      <c r="M839" s="411">
        <f t="shared" si="229"/>
        <v>0</v>
      </c>
      <c r="O839" s="397">
        <v>0</v>
      </c>
      <c r="Q839" s="397">
        <v>2101102</v>
      </c>
      <c r="R839" s="397">
        <v>0</v>
      </c>
      <c r="S839" s="397">
        <f>VLOOKUP(Q839,B$4:B$1306,1,0)</f>
        <v>2101102</v>
      </c>
      <c r="T839" s="397">
        <v>2130209</v>
      </c>
      <c r="U839" s="397">
        <v>420</v>
      </c>
      <c r="V839" s="397">
        <f t="shared" si="230"/>
        <v>2130209</v>
      </c>
      <c r="W839" s="407">
        <f t="shared" si="235"/>
        <v>0</v>
      </c>
      <c r="Y839" s="397">
        <f t="shared" si="231"/>
        <v>0</v>
      </c>
    </row>
    <row r="840" ht="18.6" customHeight="1" spans="1:25">
      <c r="A840" s="482" t="s">
        <v>590</v>
      </c>
      <c r="B840" s="480">
        <v>2130202</v>
      </c>
      <c r="C840" s="407">
        <f t="shared" si="232"/>
        <v>3</v>
      </c>
      <c r="D840" s="407">
        <f t="shared" si="233"/>
        <v>4</v>
      </c>
      <c r="E840" s="483">
        <f t="shared" si="234"/>
        <v>0.333333333333333</v>
      </c>
      <c r="F840" s="473">
        <f t="shared" si="236"/>
        <v>7</v>
      </c>
      <c r="G840" s="471">
        <v>2120105</v>
      </c>
      <c r="H840" s="397" t="s">
        <v>2462</v>
      </c>
      <c r="K840" s="490">
        <f t="shared" si="237"/>
        <v>0</v>
      </c>
      <c r="L840" s="407">
        <f t="shared" si="238"/>
        <v>0</v>
      </c>
      <c r="M840" s="411">
        <f t="shared" si="229"/>
        <v>4</v>
      </c>
      <c r="O840" s="397">
        <v>0</v>
      </c>
      <c r="Q840" s="397">
        <v>2101103</v>
      </c>
      <c r="R840" s="397">
        <v>4</v>
      </c>
      <c r="S840" s="397">
        <f>VLOOKUP(Q840,B$4:B$1306,1,0)</f>
        <v>2101103</v>
      </c>
      <c r="T840" s="397">
        <v>2130210</v>
      </c>
      <c r="U840" s="397">
        <v>0</v>
      </c>
      <c r="V840" s="397">
        <f t="shared" si="230"/>
        <v>2130210</v>
      </c>
      <c r="W840" s="407">
        <f t="shared" si="235"/>
        <v>0</v>
      </c>
      <c r="Y840" s="397">
        <f t="shared" si="231"/>
        <v>0</v>
      </c>
    </row>
    <row r="841" ht="18.6" customHeight="1" spans="1:25">
      <c r="A841" s="482" t="s">
        <v>593</v>
      </c>
      <c r="B841" s="480">
        <v>2130203</v>
      </c>
      <c r="C841" s="407">
        <f t="shared" si="232"/>
        <v>0</v>
      </c>
      <c r="D841" s="407">
        <f t="shared" si="233"/>
        <v>0</v>
      </c>
      <c r="E841" s="483" t="str">
        <f t="shared" si="234"/>
        <v/>
      </c>
      <c r="F841" s="473">
        <f t="shared" si="236"/>
        <v>7</v>
      </c>
      <c r="G841" s="471">
        <v>2120106</v>
      </c>
      <c r="H841" s="397" t="s">
        <v>2465</v>
      </c>
      <c r="K841" s="490">
        <f t="shared" si="237"/>
        <v>0</v>
      </c>
      <c r="L841" s="407">
        <f t="shared" si="238"/>
        <v>0</v>
      </c>
      <c r="M841" s="411">
        <f t="shared" si="229"/>
        <v>0</v>
      </c>
      <c r="O841" s="397">
        <v>0</v>
      </c>
      <c r="Q841" s="397">
        <v>2210201</v>
      </c>
      <c r="R841" s="397">
        <v>6</v>
      </c>
      <c r="S841" s="397">
        <f>VLOOKUP(Q841,B$4:B$1306,1,0)</f>
        <v>2210201</v>
      </c>
      <c r="T841" s="397">
        <v>2130211</v>
      </c>
      <c r="U841" s="397">
        <v>30</v>
      </c>
      <c r="V841" s="397">
        <f t="shared" si="230"/>
        <v>2130211</v>
      </c>
      <c r="W841" s="407">
        <f t="shared" si="235"/>
        <v>0</v>
      </c>
      <c r="Y841" s="397">
        <f t="shared" si="231"/>
        <v>0</v>
      </c>
    </row>
    <row r="842" ht="18.6" customHeight="1" spans="1:25">
      <c r="A842" s="482" t="s">
        <v>2533</v>
      </c>
      <c r="B842" s="480">
        <v>2130204</v>
      </c>
      <c r="C842" s="407">
        <f t="shared" si="232"/>
        <v>1620</v>
      </c>
      <c r="D842" s="407">
        <f t="shared" si="233"/>
        <v>1621</v>
      </c>
      <c r="E842" s="483">
        <f t="shared" si="234"/>
        <v>0.000617283950617331</v>
      </c>
      <c r="F842" s="473">
        <f t="shared" si="236"/>
        <v>7</v>
      </c>
      <c r="G842" s="471">
        <v>2120107</v>
      </c>
      <c r="H842" s="397" t="s">
        <v>2467</v>
      </c>
      <c r="K842" s="490">
        <f t="shared" si="237"/>
        <v>0</v>
      </c>
      <c r="L842" s="407">
        <f t="shared" si="238"/>
        <v>1621</v>
      </c>
      <c r="M842" s="411">
        <f t="shared" si="229"/>
        <v>0</v>
      </c>
      <c r="O842" s="397">
        <v>0</v>
      </c>
      <c r="Q842" s="397">
        <v>2012901</v>
      </c>
      <c r="R842" s="397">
        <v>109</v>
      </c>
      <c r="S842" s="397">
        <f>VLOOKUP(Q842,B$4:B$1306,1,0)</f>
        <v>2012901</v>
      </c>
      <c r="T842" s="397">
        <v>2130212</v>
      </c>
      <c r="U842" s="397">
        <v>0</v>
      </c>
      <c r="V842" s="397">
        <f t="shared" si="230"/>
        <v>2130212</v>
      </c>
      <c r="W842" s="407">
        <f t="shared" si="235"/>
        <v>0</v>
      </c>
      <c r="Y842" s="397">
        <f t="shared" si="231"/>
        <v>0</v>
      </c>
    </row>
    <row r="843" ht="18.6" customHeight="1" spans="1:25">
      <c r="A843" s="482" t="s">
        <v>4361</v>
      </c>
      <c r="B843" s="480">
        <v>2130205</v>
      </c>
      <c r="C843" s="407">
        <f t="shared" si="232"/>
        <v>388</v>
      </c>
      <c r="D843" s="407">
        <f t="shared" si="233"/>
        <v>132</v>
      </c>
      <c r="E843" s="483">
        <f t="shared" si="234"/>
        <v>-0.65979381443299</v>
      </c>
      <c r="F843" s="473">
        <f t="shared" si="236"/>
        <v>7</v>
      </c>
      <c r="G843" s="471">
        <v>2120109</v>
      </c>
      <c r="H843" s="397" t="s">
        <v>2468</v>
      </c>
      <c r="K843" s="490">
        <f t="shared" si="237"/>
        <v>0</v>
      </c>
      <c r="L843" s="407">
        <f t="shared" si="238"/>
        <v>0</v>
      </c>
      <c r="M843" s="411">
        <f t="shared" si="229"/>
        <v>132</v>
      </c>
      <c r="O843" s="397">
        <v>0</v>
      </c>
      <c r="Q843" s="397">
        <v>2080501</v>
      </c>
      <c r="R843" s="397">
        <v>29</v>
      </c>
      <c r="S843" s="397">
        <f>VLOOKUP(Q843,B$4:B$1306,1,0)</f>
        <v>2080501</v>
      </c>
      <c r="T843" s="397">
        <v>2130213</v>
      </c>
      <c r="U843" s="397">
        <v>17</v>
      </c>
      <c r="V843" s="397">
        <f t="shared" si="230"/>
        <v>2130213</v>
      </c>
      <c r="W843" s="407">
        <f t="shared" si="235"/>
        <v>0</v>
      </c>
      <c r="Y843" s="397">
        <f t="shared" si="231"/>
        <v>0</v>
      </c>
    </row>
    <row r="844" ht="18.6" customHeight="1" spans="1:25">
      <c r="A844" s="482" t="s">
        <v>2539</v>
      </c>
      <c r="B844" s="480">
        <v>2130206</v>
      </c>
      <c r="C844" s="407">
        <f t="shared" si="232"/>
        <v>0</v>
      </c>
      <c r="D844" s="407">
        <f t="shared" si="233"/>
        <v>0</v>
      </c>
      <c r="E844" s="483" t="str">
        <f t="shared" si="234"/>
        <v/>
      </c>
      <c r="F844" s="473">
        <f t="shared" si="236"/>
        <v>7</v>
      </c>
      <c r="G844" s="471">
        <v>2120110</v>
      </c>
      <c r="H844" s="397" t="s">
        <v>2469</v>
      </c>
      <c r="K844" s="490">
        <f t="shared" si="237"/>
        <v>0</v>
      </c>
      <c r="L844" s="407">
        <f t="shared" si="238"/>
        <v>0</v>
      </c>
      <c r="M844" s="411">
        <f t="shared" si="229"/>
        <v>0</v>
      </c>
      <c r="O844" s="397">
        <v>0</v>
      </c>
      <c r="Q844" s="397">
        <v>2080505</v>
      </c>
      <c r="R844" s="397">
        <v>8</v>
      </c>
      <c r="S844" s="397">
        <f>VLOOKUP(Q844,B$4:B$1306,1,0)</f>
        <v>2080505</v>
      </c>
      <c r="T844" s="397">
        <v>2130217</v>
      </c>
      <c r="U844" s="397">
        <v>0</v>
      </c>
      <c r="V844" s="397">
        <f t="shared" si="230"/>
        <v>2130217</v>
      </c>
      <c r="W844" s="407">
        <f t="shared" si="235"/>
        <v>0</v>
      </c>
      <c r="Y844" s="397">
        <f t="shared" si="231"/>
        <v>0</v>
      </c>
    </row>
    <row r="845" ht="18.6" customHeight="1" spans="1:25">
      <c r="A845" s="482" t="s">
        <v>2542</v>
      </c>
      <c r="B845" s="480">
        <v>2130207</v>
      </c>
      <c r="C845" s="407">
        <f t="shared" si="232"/>
        <v>1681</v>
      </c>
      <c r="D845" s="407">
        <f t="shared" si="233"/>
        <v>0</v>
      </c>
      <c r="E845" s="483">
        <f t="shared" si="234"/>
        <v>-1</v>
      </c>
      <c r="F845" s="473">
        <f t="shared" si="236"/>
        <v>7</v>
      </c>
      <c r="G845" s="471">
        <v>2120199</v>
      </c>
      <c r="H845" s="397" t="s">
        <v>2471</v>
      </c>
      <c r="I845" s="397">
        <v>1799</v>
      </c>
      <c r="K845" s="490">
        <f t="shared" si="237"/>
        <v>0</v>
      </c>
      <c r="L845" s="407">
        <f t="shared" si="238"/>
        <v>0</v>
      </c>
      <c r="M845" s="411">
        <f t="shared" si="229"/>
        <v>0</v>
      </c>
      <c r="O845" s="397">
        <v>0</v>
      </c>
      <c r="Q845" s="397">
        <v>2080506</v>
      </c>
      <c r="R845" s="397">
        <v>4</v>
      </c>
      <c r="S845" s="397">
        <f>VLOOKUP(Q845,B$4:B$1306,1,0)</f>
        <v>2080506</v>
      </c>
      <c r="T845" s="397">
        <v>2130220</v>
      </c>
      <c r="U845" s="397">
        <v>0</v>
      </c>
      <c r="V845" s="397">
        <f t="shared" si="230"/>
        <v>2130220</v>
      </c>
      <c r="W845" s="407">
        <f t="shared" si="235"/>
        <v>0</v>
      </c>
      <c r="Y845" s="397">
        <f t="shared" si="231"/>
        <v>0</v>
      </c>
    </row>
    <row r="846" ht="18.6" customHeight="1" spans="1:25">
      <c r="A846" s="482" t="s">
        <v>2545</v>
      </c>
      <c r="B846" s="480">
        <v>2130209</v>
      </c>
      <c r="C846" s="407">
        <f t="shared" si="232"/>
        <v>210</v>
      </c>
      <c r="D846" s="407">
        <f t="shared" si="233"/>
        <v>420</v>
      </c>
      <c r="E846" s="483">
        <f t="shared" si="234"/>
        <v>1</v>
      </c>
      <c r="F846" s="473">
        <f t="shared" si="236"/>
        <v>7</v>
      </c>
      <c r="G846" s="471">
        <v>21202</v>
      </c>
      <c r="H846" s="397" t="s">
        <v>2473</v>
      </c>
      <c r="I846" s="397">
        <v>281</v>
      </c>
      <c r="K846" s="490">
        <f t="shared" si="237"/>
        <v>0</v>
      </c>
      <c r="L846" s="407">
        <f t="shared" si="238"/>
        <v>0</v>
      </c>
      <c r="M846" s="411">
        <f t="shared" si="229"/>
        <v>420</v>
      </c>
      <c r="O846" s="397">
        <v>0</v>
      </c>
      <c r="Q846" s="397">
        <v>2101101</v>
      </c>
      <c r="R846" s="397">
        <v>6</v>
      </c>
      <c r="S846" s="397">
        <f>VLOOKUP(Q846,B$4:B$1306,1,0)</f>
        <v>2101101</v>
      </c>
      <c r="T846" s="397">
        <v>2130221</v>
      </c>
      <c r="U846" s="397">
        <v>0</v>
      </c>
      <c r="V846" s="397">
        <f t="shared" si="230"/>
        <v>2130221</v>
      </c>
      <c r="W846" s="407">
        <f t="shared" si="235"/>
        <v>0</v>
      </c>
      <c r="Y846" s="397">
        <f t="shared" si="231"/>
        <v>0</v>
      </c>
    </row>
    <row r="847" ht="18.6" customHeight="1" spans="1:25">
      <c r="A847" s="482" t="s">
        <v>2548</v>
      </c>
      <c r="B847" s="480">
        <v>2130210</v>
      </c>
      <c r="C847" s="407">
        <f t="shared" si="232"/>
        <v>0</v>
      </c>
      <c r="D847" s="407">
        <f t="shared" si="233"/>
        <v>0</v>
      </c>
      <c r="E847" s="483" t="str">
        <f t="shared" si="234"/>
        <v/>
      </c>
      <c r="F847" s="473">
        <f t="shared" si="236"/>
        <v>7</v>
      </c>
      <c r="G847" s="471">
        <v>2120201</v>
      </c>
      <c r="H847" s="397" t="s">
        <v>2476</v>
      </c>
      <c r="I847" s="397">
        <v>281</v>
      </c>
      <c r="K847" s="490">
        <f t="shared" si="237"/>
        <v>0</v>
      </c>
      <c r="L847" s="407">
        <f t="shared" si="238"/>
        <v>0</v>
      </c>
      <c r="M847" s="411">
        <f t="shared" si="229"/>
        <v>0</v>
      </c>
      <c r="O847" s="397">
        <v>0</v>
      </c>
      <c r="Q847" s="397">
        <v>2101102</v>
      </c>
      <c r="R847" s="397">
        <v>0</v>
      </c>
      <c r="S847" s="397">
        <f>VLOOKUP(Q847,B$4:B$1306,1,0)</f>
        <v>2101102</v>
      </c>
      <c r="T847" s="397">
        <v>2130223</v>
      </c>
      <c r="U847" s="397">
        <v>0</v>
      </c>
      <c r="V847" s="397">
        <f t="shared" si="230"/>
        <v>2130223</v>
      </c>
      <c r="W847" s="407">
        <f t="shared" si="235"/>
        <v>0</v>
      </c>
      <c r="Y847" s="397">
        <f t="shared" si="231"/>
        <v>0</v>
      </c>
    </row>
    <row r="848" ht="18.6" customHeight="1" spans="1:25">
      <c r="A848" s="482" t="s">
        <v>2551</v>
      </c>
      <c r="B848" s="480">
        <v>2130211</v>
      </c>
      <c r="C848" s="407">
        <f t="shared" si="232"/>
        <v>110</v>
      </c>
      <c r="D848" s="407">
        <f t="shared" si="233"/>
        <v>182</v>
      </c>
      <c r="E848" s="483">
        <f t="shared" si="234"/>
        <v>0.654545454545455</v>
      </c>
      <c r="F848" s="473">
        <f t="shared" si="236"/>
        <v>7</v>
      </c>
      <c r="G848" s="471">
        <v>21203</v>
      </c>
      <c r="H848" s="397" t="s">
        <v>2479</v>
      </c>
      <c r="I848" s="397">
        <v>17250</v>
      </c>
      <c r="K848" s="490">
        <f t="shared" si="237"/>
        <v>152</v>
      </c>
      <c r="L848" s="407">
        <f t="shared" si="238"/>
        <v>0</v>
      </c>
      <c r="M848" s="411">
        <f t="shared" si="229"/>
        <v>30</v>
      </c>
      <c r="O848" s="397">
        <v>0</v>
      </c>
      <c r="Q848" s="397">
        <v>2101103</v>
      </c>
      <c r="R848" s="397">
        <v>5</v>
      </c>
      <c r="S848" s="397">
        <f>VLOOKUP(Q848,B$4:B$1306,1,0)</f>
        <v>2101103</v>
      </c>
      <c r="T848" s="397">
        <v>2130226</v>
      </c>
      <c r="U848" s="397">
        <v>0</v>
      </c>
      <c r="V848" s="397">
        <f t="shared" si="230"/>
        <v>2130226</v>
      </c>
      <c r="W848" s="407">
        <f t="shared" si="235"/>
        <v>0</v>
      </c>
      <c r="Y848" s="397">
        <f t="shared" si="231"/>
        <v>0</v>
      </c>
    </row>
    <row r="849" ht="18.6" customHeight="1" spans="1:25">
      <c r="A849" s="482" t="s">
        <v>2554</v>
      </c>
      <c r="B849" s="480">
        <v>2130212</v>
      </c>
      <c r="C849" s="407">
        <f t="shared" si="232"/>
        <v>20</v>
      </c>
      <c r="D849" s="407">
        <f t="shared" si="233"/>
        <v>0</v>
      </c>
      <c r="E849" s="483">
        <f t="shared" si="234"/>
        <v>-1</v>
      </c>
      <c r="F849" s="473">
        <f t="shared" si="236"/>
        <v>7</v>
      </c>
      <c r="G849" s="471">
        <v>2120303</v>
      </c>
      <c r="H849" s="397" t="s">
        <v>2482</v>
      </c>
      <c r="I849" s="397">
        <v>15818</v>
      </c>
      <c r="K849" s="490">
        <f t="shared" si="237"/>
        <v>0</v>
      </c>
      <c r="L849" s="407">
        <f t="shared" si="238"/>
        <v>0</v>
      </c>
      <c r="M849" s="411">
        <f t="shared" si="229"/>
        <v>0</v>
      </c>
      <c r="O849" s="397">
        <v>0</v>
      </c>
      <c r="Q849" s="397">
        <v>2210201</v>
      </c>
      <c r="R849" s="397">
        <v>7</v>
      </c>
      <c r="S849" s="397">
        <f>VLOOKUP(Q849,B$4:B$1306,1,0)</f>
        <v>2210201</v>
      </c>
      <c r="T849" s="397">
        <v>2130227</v>
      </c>
      <c r="U849" s="397">
        <v>61</v>
      </c>
      <c r="V849" s="397">
        <f t="shared" si="230"/>
        <v>2130227</v>
      </c>
      <c r="W849" s="407">
        <f t="shared" si="235"/>
        <v>0</v>
      </c>
      <c r="Y849" s="397">
        <f t="shared" si="231"/>
        <v>0</v>
      </c>
    </row>
    <row r="850" ht="18.6" customHeight="1" spans="1:25">
      <c r="A850" s="482" t="s">
        <v>2557</v>
      </c>
      <c r="B850" s="480">
        <v>2130213</v>
      </c>
      <c r="C850" s="407">
        <f t="shared" si="232"/>
        <v>599</v>
      </c>
      <c r="D850" s="407">
        <f t="shared" si="233"/>
        <v>643</v>
      </c>
      <c r="E850" s="483">
        <f t="shared" si="234"/>
        <v>0.0734557595993321</v>
      </c>
      <c r="F850" s="473">
        <f t="shared" si="236"/>
        <v>7</v>
      </c>
      <c r="G850" s="471">
        <v>2120399</v>
      </c>
      <c r="H850" s="397" t="s">
        <v>2485</v>
      </c>
      <c r="I850" s="397">
        <v>1432</v>
      </c>
      <c r="K850" s="490">
        <f t="shared" si="237"/>
        <v>0</v>
      </c>
      <c r="L850" s="407">
        <f t="shared" si="238"/>
        <v>626</v>
      </c>
      <c r="M850" s="411">
        <f t="shared" si="229"/>
        <v>17</v>
      </c>
      <c r="O850" s="397">
        <v>0</v>
      </c>
      <c r="Q850" s="397">
        <v>2012950</v>
      </c>
      <c r="R850" s="397">
        <v>22</v>
      </c>
      <c r="S850" s="397">
        <f>VLOOKUP(Q850,B$4:B$1306,1,0)</f>
        <v>2012950</v>
      </c>
      <c r="T850" s="397">
        <v>2130232</v>
      </c>
      <c r="U850" s="397">
        <v>0</v>
      </c>
      <c r="V850" s="397">
        <f t="shared" si="230"/>
        <v>2130232</v>
      </c>
      <c r="W850" s="407">
        <f t="shared" si="235"/>
        <v>0</v>
      </c>
      <c r="Y850" s="397">
        <f t="shared" si="231"/>
        <v>0</v>
      </c>
    </row>
    <row r="851" ht="18.6" customHeight="1" spans="1:25">
      <c r="A851" s="482" t="s">
        <v>2560</v>
      </c>
      <c r="B851" s="480">
        <v>2130217</v>
      </c>
      <c r="C851" s="407">
        <f t="shared" si="232"/>
        <v>0</v>
      </c>
      <c r="D851" s="407">
        <f t="shared" si="233"/>
        <v>0</v>
      </c>
      <c r="E851" s="483" t="str">
        <f t="shared" si="234"/>
        <v/>
      </c>
      <c r="F851" s="473">
        <f t="shared" si="236"/>
        <v>7</v>
      </c>
      <c r="G851" s="471">
        <v>21205</v>
      </c>
      <c r="H851" s="397" t="s">
        <v>2488</v>
      </c>
      <c r="I851" s="397">
        <v>1681</v>
      </c>
      <c r="K851" s="490">
        <f t="shared" si="237"/>
        <v>0</v>
      </c>
      <c r="L851" s="407">
        <f t="shared" si="238"/>
        <v>0</v>
      </c>
      <c r="M851" s="411">
        <f t="shared" si="229"/>
        <v>0</v>
      </c>
      <c r="O851" s="397">
        <v>0</v>
      </c>
      <c r="Q851" s="397">
        <v>2080505</v>
      </c>
      <c r="R851" s="397">
        <v>2</v>
      </c>
      <c r="S851" s="397">
        <f>VLOOKUP(Q851,B$4:B$1306,1,0)</f>
        <v>2080505</v>
      </c>
      <c r="T851" s="397">
        <v>2130234</v>
      </c>
      <c r="U851" s="397">
        <v>34</v>
      </c>
      <c r="V851" s="397">
        <f t="shared" si="230"/>
        <v>2130234</v>
      </c>
      <c r="W851" s="407">
        <f t="shared" si="235"/>
        <v>0</v>
      </c>
      <c r="Y851" s="397">
        <f t="shared" si="231"/>
        <v>0</v>
      </c>
    </row>
    <row r="852" ht="18.6" customHeight="1" spans="1:25">
      <c r="A852" s="482" t="s">
        <v>2563</v>
      </c>
      <c r="B852" s="480">
        <v>2130220</v>
      </c>
      <c r="C852" s="407">
        <f t="shared" si="232"/>
        <v>0</v>
      </c>
      <c r="D852" s="407">
        <f t="shared" si="233"/>
        <v>0</v>
      </c>
      <c r="E852" s="483" t="str">
        <f t="shared" si="234"/>
        <v/>
      </c>
      <c r="F852" s="473">
        <f t="shared" si="236"/>
        <v>7</v>
      </c>
      <c r="G852" s="471">
        <v>2120501</v>
      </c>
      <c r="H852" s="397" t="s">
        <v>2490</v>
      </c>
      <c r="I852" s="397">
        <v>1681</v>
      </c>
      <c r="K852" s="490">
        <f t="shared" si="237"/>
        <v>0</v>
      </c>
      <c r="L852" s="407">
        <f t="shared" si="238"/>
        <v>0</v>
      </c>
      <c r="M852" s="411">
        <f t="shared" si="229"/>
        <v>0</v>
      </c>
      <c r="O852" s="397">
        <v>0</v>
      </c>
      <c r="Q852" s="397">
        <v>2080506</v>
      </c>
      <c r="R852" s="397">
        <v>1</v>
      </c>
      <c r="S852" s="397">
        <f>VLOOKUP(Q852,B$4:B$1306,1,0)</f>
        <v>2080506</v>
      </c>
      <c r="T852" s="397">
        <v>2130235</v>
      </c>
      <c r="U852" s="397">
        <v>0</v>
      </c>
      <c r="V852" s="397">
        <f t="shared" si="230"/>
        <v>2130235</v>
      </c>
      <c r="W852" s="407">
        <f t="shared" si="235"/>
        <v>0</v>
      </c>
      <c r="Y852" s="397">
        <f t="shared" si="231"/>
        <v>0</v>
      </c>
    </row>
    <row r="853" ht="18.6" customHeight="1" spans="1:25">
      <c r="A853" s="482" t="s">
        <v>2566</v>
      </c>
      <c r="B853" s="480">
        <v>2130221</v>
      </c>
      <c r="C853" s="407">
        <f t="shared" si="232"/>
        <v>0</v>
      </c>
      <c r="D853" s="407">
        <f t="shared" si="233"/>
        <v>0</v>
      </c>
      <c r="E853" s="483" t="str">
        <f t="shared" si="234"/>
        <v/>
      </c>
      <c r="F853" s="473">
        <f t="shared" si="236"/>
        <v>7</v>
      </c>
      <c r="G853" s="471">
        <v>21206</v>
      </c>
      <c r="H853" s="397" t="s">
        <v>2493</v>
      </c>
      <c r="K853" s="490">
        <f t="shared" si="237"/>
        <v>0</v>
      </c>
      <c r="L853" s="407">
        <f t="shared" si="238"/>
        <v>0</v>
      </c>
      <c r="M853" s="411">
        <f t="shared" si="229"/>
        <v>0</v>
      </c>
      <c r="O853" s="397">
        <v>0</v>
      </c>
      <c r="Q853" s="397">
        <v>2101101</v>
      </c>
      <c r="R853" s="397">
        <v>0</v>
      </c>
      <c r="S853" s="397">
        <f>VLOOKUP(Q853,B$4:B$1306,1,0)</f>
        <v>2101101</v>
      </c>
      <c r="T853" s="397">
        <v>2130236</v>
      </c>
      <c r="U853" s="397">
        <v>0</v>
      </c>
      <c r="V853" s="397">
        <f t="shared" si="230"/>
        <v>2130236</v>
      </c>
      <c r="W853" s="407">
        <f t="shared" si="235"/>
        <v>0</v>
      </c>
      <c r="Y853" s="397">
        <f t="shared" si="231"/>
        <v>0</v>
      </c>
    </row>
    <row r="854" ht="18.6" customHeight="1" spans="1:25">
      <c r="A854" s="482" t="s">
        <v>2568</v>
      </c>
      <c r="B854" s="480">
        <v>2130223</v>
      </c>
      <c r="C854" s="407">
        <f t="shared" si="232"/>
        <v>0</v>
      </c>
      <c r="D854" s="407">
        <f t="shared" si="233"/>
        <v>0</v>
      </c>
      <c r="E854" s="483" t="str">
        <f t="shared" si="234"/>
        <v/>
      </c>
      <c r="F854" s="473">
        <f t="shared" si="236"/>
        <v>7</v>
      </c>
      <c r="G854" s="471">
        <v>2120601</v>
      </c>
      <c r="H854" s="397" t="s">
        <v>2495</v>
      </c>
      <c r="K854" s="490">
        <f t="shared" si="237"/>
        <v>0</v>
      </c>
      <c r="L854" s="407">
        <f t="shared" si="238"/>
        <v>0</v>
      </c>
      <c r="M854" s="411">
        <f t="shared" si="229"/>
        <v>0</v>
      </c>
      <c r="O854" s="397">
        <v>0</v>
      </c>
      <c r="Q854" s="397">
        <v>2101102</v>
      </c>
      <c r="R854" s="397">
        <v>1</v>
      </c>
      <c r="S854" s="397">
        <f>VLOOKUP(Q854,B$4:B$1306,1,0)</f>
        <v>2101102</v>
      </c>
      <c r="T854" s="397">
        <v>2130237</v>
      </c>
      <c r="U854" s="397">
        <v>0</v>
      </c>
      <c r="V854" s="397">
        <f t="shared" si="230"/>
        <v>2130237</v>
      </c>
      <c r="W854" s="407">
        <f t="shared" si="235"/>
        <v>0</v>
      </c>
      <c r="Y854" s="397">
        <f t="shared" si="231"/>
        <v>0</v>
      </c>
    </row>
    <row r="855" ht="18.6" customHeight="1" spans="1:25">
      <c r="A855" s="482" t="s">
        <v>2571</v>
      </c>
      <c r="B855" s="480">
        <v>2130226</v>
      </c>
      <c r="C855" s="407">
        <f t="shared" si="232"/>
        <v>0</v>
      </c>
      <c r="D855" s="407">
        <f t="shared" si="233"/>
        <v>0</v>
      </c>
      <c r="E855" s="483" t="str">
        <f t="shared" si="234"/>
        <v/>
      </c>
      <c r="F855" s="473">
        <f t="shared" si="236"/>
        <v>7</v>
      </c>
      <c r="G855" s="471">
        <v>21299</v>
      </c>
      <c r="H855" s="397" t="s">
        <v>2498</v>
      </c>
      <c r="I855" s="397">
        <v>22333</v>
      </c>
      <c r="K855" s="490">
        <f t="shared" si="237"/>
        <v>0</v>
      </c>
      <c r="L855" s="407">
        <f t="shared" si="238"/>
        <v>0</v>
      </c>
      <c r="M855" s="411">
        <f t="shared" si="229"/>
        <v>0</v>
      </c>
      <c r="O855" s="397">
        <v>0</v>
      </c>
      <c r="Q855" s="397">
        <v>2101103</v>
      </c>
      <c r="R855" s="397">
        <v>1</v>
      </c>
      <c r="S855" s="397">
        <f>VLOOKUP(Q855,B$4:B$1306,1,0)</f>
        <v>2101103</v>
      </c>
      <c r="T855" s="397">
        <v>2130299</v>
      </c>
      <c r="U855" s="397">
        <v>0</v>
      </c>
      <c r="V855" s="397">
        <f t="shared" si="230"/>
        <v>2130299</v>
      </c>
      <c r="W855" s="407">
        <f t="shared" si="235"/>
        <v>0</v>
      </c>
      <c r="Y855" s="397">
        <f t="shared" si="231"/>
        <v>0</v>
      </c>
    </row>
    <row r="856" ht="18.6" customHeight="1" spans="1:25">
      <c r="A856" s="482" t="s">
        <v>2572</v>
      </c>
      <c r="B856" s="480">
        <v>2130227</v>
      </c>
      <c r="C856" s="407">
        <f t="shared" si="232"/>
        <v>62</v>
      </c>
      <c r="D856" s="407">
        <f t="shared" si="233"/>
        <v>61</v>
      </c>
      <c r="E856" s="483">
        <f t="shared" si="234"/>
        <v>-0.0161290322580645</v>
      </c>
      <c r="F856" s="473">
        <f t="shared" si="236"/>
        <v>7</v>
      </c>
      <c r="G856" s="471">
        <v>2129901</v>
      </c>
      <c r="H856" s="397" t="s">
        <v>2501</v>
      </c>
      <c r="I856" s="397">
        <v>22333</v>
      </c>
      <c r="K856" s="490">
        <f t="shared" si="237"/>
        <v>0</v>
      </c>
      <c r="L856" s="407">
        <f t="shared" si="238"/>
        <v>0</v>
      </c>
      <c r="M856" s="411">
        <f t="shared" si="229"/>
        <v>61</v>
      </c>
      <c r="O856" s="397">
        <v>0</v>
      </c>
      <c r="Q856" s="397">
        <v>2210201</v>
      </c>
      <c r="R856" s="397">
        <v>2</v>
      </c>
      <c r="S856" s="397">
        <f>VLOOKUP(Q856,B$4:B$1306,1,0)</f>
        <v>2210201</v>
      </c>
      <c r="T856" s="397">
        <v>21303</v>
      </c>
      <c r="U856" s="397">
        <v>1465</v>
      </c>
      <c r="V856" s="397">
        <f t="shared" si="230"/>
        <v>21303</v>
      </c>
      <c r="W856" s="407">
        <f t="shared" si="235"/>
        <v>0</v>
      </c>
      <c r="Y856" s="397">
        <f t="shared" si="231"/>
        <v>0</v>
      </c>
    </row>
    <row r="857" ht="18.6" customHeight="1" spans="1:25">
      <c r="A857" s="482" t="s">
        <v>2573</v>
      </c>
      <c r="B857" s="480">
        <v>2130232</v>
      </c>
      <c r="C857" s="407">
        <f t="shared" si="232"/>
        <v>0</v>
      </c>
      <c r="D857" s="407">
        <f t="shared" si="233"/>
        <v>0</v>
      </c>
      <c r="E857" s="483" t="str">
        <f t="shared" si="234"/>
        <v/>
      </c>
      <c r="F857" s="473">
        <f t="shared" si="236"/>
        <v>7</v>
      </c>
      <c r="G857" s="471">
        <v>213</v>
      </c>
      <c r="H857" s="397" t="s">
        <v>2504</v>
      </c>
      <c r="I857" s="397">
        <v>66815</v>
      </c>
      <c r="K857" s="490">
        <f t="shared" si="237"/>
        <v>0</v>
      </c>
      <c r="L857" s="407">
        <f t="shared" si="238"/>
        <v>0</v>
      </c>
      <c r="M857" s="411">
        <f t="shared" si="229"/>
        <v>0</v>
      </c>
      <c r="O857" s="397">
        <v>0</v>
      </c>
      <c r="Q857" s="397">
        <v>2012901</v>
      </c>
      <c r="R857" s="397">
        <v>93</v>
      </c>
      <c r="S857" s="397">
        <f>VLOOKUP(Q857,B$4:B$1306,1,0)</f>
        <v>2012901</v>
      </c>
      <c r="T857" s="397">
        <v>2130301</v>
      </c>
      <c r="U857" s="397">
        <v>0</v>
      </c>
      <c r="V857" s="397">
        <f t="shared" si="230"/>
        <v>2130301</v>
      </c>
      <c r="W857" s="407">
        <f t="shared" si="235"/>
        <v>0</v>
      </c>
      <c r="Y857" s="397">
        <f t="shared" si="231"/>
        <v>0</v>
      </c>
    </row>
    <row r="858" ht="18.6" customHeight="1" spans="1:25">
      <c r="A858" s="482" t="s">
        <v>4362</v>
      </c>
      <c r="B858" s="480">
        <v>2130234</v>
      </c>
      <c r="C858" s="407">
        <f t="shared" si="232"/>
        <v>273</v>
      </c>
      <c r="D858" s="407">
        <f t="shared" si="233"/>
        <v>34</v>
      </c>
      <c r="E858" s="483">
        <f t="shared" si="234"/>
        <v>-0.875457875457875</v>
      </c>
      <c r="F858" s="473">
        <f t="shared" si="236"/>
        <v>7</v>
      </c>
      <c r="G858" s="471">
        <v>21301</v>
      </c>
      <c r="H858" s="397" t="s">
        <v>2506</v>
      </c>
      <c r="I858" s="397">
        <v>19675</v>
      </c>
      <c r="K858" s="490">
        <f t="shared" si="237"/>
        <v>0</v>
      </c>
      <c r="L858" s="407">
        <f t="shared" si="238"/>
        <v>0</v>
      </c>
      <c r="M858" s="411">
        <f t="shared" si="229"/>
        <v>34</v>
      </c>
      <c r="O858" s="397">
        <v>0</v>
      </c>
      <c r="Q858" s="397">
        <v>2080501</v>
      </c>
      <c r="R858" s="397">
        <v>16</v>
      </c>
      <c r="S858" s="397">
        <f>VLOOKUP(Q858,B$4:B$1306,1,0)</f>
        <v>2080501</v>
      </c>
      <c r="T858" s="397">
        <v>2130302</v>
      </c>
      <c r="U858" s="397">
        <v>0</v>
      </c>
      <c r="V858" s="397">
        <f t="shared" si="230"/>
        <v>2130302</v>
      </c>
      <c r="W858" s="407">
        <f t="shared" si="235"/>
        <v>0</v>
      </c>
      <c r="Y858" s="397">
        <f t="shared" si="231"/>
        <v>0</v>
      </c>
    </row>
    <row r="859" ht="18.6" customHeight="1" spans="1:25">
      <c r="A859" s="482" t="s">
        <v>2576</v>
      </c>
      <c r="B859" s="480">
        <v>2130235</v>
      </c>
      <c r="C859" s="407">
        <f t="shared" si="232"/>
        <v>0</v>
      </c>
      <c r="D859" s="407">
        <f t="shared" si="233"/>
        <v>0</v>
      </c>
      <c r="E859" s="483" t="str">
        <f t="shared" si="234"/>
        <v/>
      </c>
      <c r="F859" s="473">
        <f t="shared" si="236"/>
        <v>7</v>
      </c>
      <c r="G859" s="471">
        <v>2130101</v>
      </c>
      <c r="H859" s="397" t="s">
        <v>595</v>
      </c>
      <c r="I859" s="397">
        <v>632</v>
      </c>
      <c r="K859" s="490">
        <f t="shared" si="237"/>
        <v>0</v>
      </c>
      <c r="L859" s="407">
        <f t="shared" si="238"/>
        <v>0</v>
      </c>
      <c r="M859" s="411">
        <f t="shared" si="229"/>
        <v>0</v>
      </c>
      <c r="O859" s="397">
        <v>0</v>
      </c>
      <c r="Q859" s="397">
        <v>2080505</v>
      </c>
      <c r="R859" s="397">
        <v>8</v>
      </c>
      <c r="S859" s="397">
        <f>VLOOKUP(Q859,B$4:B$1306,1,0)</f>
        <v>2080505</v>
      </c>
      <c r="T859" s="397">
        <v>2130303</v>
      </c>
      <c r="U859" s="397">
        <v>0</v>
      </c>
      <c r="V859" s="397">
        <f t="shared" si="230"/>
        <v>2130303</v>
      </c>
      <c r="W859" s="407">
        <f t="shared" si="235"/>
        <v>0</v>
      </c>
      <c r="Y859" s="397">
        <f t="shared" si="231"/>
        <v>0</v>
      </c>
    </row>
    <row r="860" ht="18.6" customHeight="1" spans="1:25">
      <c r="A860" s="482" t="s">
        <v>2579</v>
      </c>
      <c r="B860" s="480">
        <v>2130236</v>
      </c>
      <c r="C860" s="407">
        <f t="shared" si="232"/>
        <v>0</v>
      </c>
      <c r="D860" s="407">
        <f t="shared" si="233"/>
        <v>0</v>
      </c>
      <c r="E860" s="483" t="str">
        <f t="shared" si="234"/>
        <v/>
      </c>
      <c r="F860" s="473">
        <f t="shared" si="236"/>
        <v>7</v>
      </c>
      <c r="G860" s="471">
        <v>2130102</v>
      </c>
      <c r="H860" s="397" t="s">
        <v>598</v>
      </c>
      <c r="K860" s="490">
        <f t="shared" si="237"/>
        <v>0</v>
      </c>
      <c r="L860" s="407">
        <f t="shared" si="238"/>
        <v>0</v>
      </c>
      <c r="M860" s="411">
        <f t="shared" si="229"/>
        <v>0</v>
      </c>
      <c r="O860" s="397">
        <v>0</v>
      </c>
      <c r="Q860" s="397">
        <v>2080506</v>
      </c>
      <c r="R860" s="397">
        <v>4</v>
      </c>
      <c r="S860" s="397">
        <f>VLOOKUP(Q860,B$4:B$1306,1,0)</f>
        <v>2080506</v>
      </c>
      <c r="T860" s="397">
        <v>2130304</v>
      </c>
      <c r="U860" s="397">
        <v>0</v>
      </c>
      <c r="V860" s="397">
        <f t="shared" si="230"/>
        <v>2130304</v>
      </c>
      <c r="W860" s="407">
        <f t="shared" si="235"/>
        <v>0</v>
      </c>
      <c r="Y860" s="397">
        <f t="shared" si="231"/>
        <v>0</v>
      </c>
    </row>
    <row r="861" ht="18.6" customHeight="1" spans="1:25">
      <c r="A861" s="482" t="s">
        <v>2582</v>
      </c>
      <c r="B861" s="480">
        <v>2130237</v>
      </c>
      <c r="C861" s="407">
        <f t="shared" si="232"/>
        <v>0</v>
      </c>
      <c r="D861" s="407">
        <f t="shared" si="233"/>
        <v>0</v>
      </c>
      <c r="E861" s="483" t="str">
        <f t="shared" si="234"/>
        <v/>
      </c>
      <c r="F861" s="473">
        <f t="shared" si="236"/>
        <v>7</v>
      </c>
      <c r="G861" s="471">
        <v>2130103</v>
      </c>
      <c r="H861" s="397" t="s">
        <v>601</v>
      </c>
      <c r="K861" s="490">
        <f t="shared" si="237"/>
        <v>0</v>
      </c>
      <c r="L861" s="407">
        <f t="shared" si="238"/>
        <v>0</v>
      </c>
      <c r="M861" s="411">
        <f t="shared" si="229"/>
        <v>0</v>
      </c>
      <c r="O861" s="397">
        <v>0</v>
      </c>
      <c r="Q861" s="397">
        <v>2101101</v>
      </c>
      <c r="R861" s="397">
        <v>5</v>
      </c>
      <c r="S861" s="397">
        <f>VLOOKUP(Q861,B$4:B$1306,1,0)</f>
        <v>2101101</v>
      </c>
      <c r="T861" s="397">
        <v>2130305</v>
      </c>
      <c r="U861" s="397">
        <v>1224</v>
      </c>
      <c r="V861" s="397">
        <f t="shared" si="230"/>
        <v>2130305</v>
      </c>
      <c r="W861" s="407">
        <f t="shared" si="235"/>
        <v>0</v>
      </c>
      <c r="Y861" s="397">
        <f t="shared" si="231"/>
        <v>0</v>
      </c>
    </row>
    <row r="862" ht="18.6" customHeight="1" spans="1:25">
      <c r="A862" s="482" t="s">
        <v>2585</v>
      </c>
      <c r="B862" s="480">
        <v>2130299</v>
      </c>
      <c r="C862" s="407">
        <f t="shared" si="232"/>
        <v>137</v>
      </c>
      <c r="D862" s="407">
        <f t="shared" si="233"/>
        <v>0</v>
      </c>
      <c r="E862" s="483">
        <f t="shared" si="234"/>
        <v>-1</v>
      </c>
      <c r="F862" s="473">
        <f t="shared" si="236"/>
        <v>7</v>
      </c>
      <c r="G862" s="471">
        <v>2130104</v>
      </c>
      <c r="H862" s="397" t="s">
        <v>622</v>
      </c>
      <c r="I862" s="397">
        <v>5477</v>
      </c>
      <c r="J862" s="488"/>
      <c r="K862" s="490">
        <f t="shared" si="237"/>
        <v>0</v>
      </c>
      <c r="L862" s="407">
        <f t="shared" si="238"/>
        <v>0</v>
      </c>
      <c r="M862" s="411">
        <f t="shared" si="229"/>
        <v>0</v>
      </c>
      <c r="O862" s="397">
        <v>0</v>
      </c>
      <c r="Q862" s="397">
        <v>2101102</v>
      </c>
      <c r="R862" s="397">
        <v>0</v>
      </c>
      <c r="S862" s="397">
        <f>VLOOKUP(Q862,B$4:B$1306,1,0)</f>
        <v>2101102</v>
      </c>
      <c r="T862" s="397">
        <v>2130306</v>
      </c>
      <c r="U862" s="397">
        <v>0</v>
      </c>
      <c r="V862" s="397">
        <f t="shared" si="230"/>
        <v>2130306</v>
      </c>
      <c r="W862" s="407">
        <f t="shared" si="235"/>
        <v>0</v>
      </c>
      <c r="Y862" s="397">
        <f t="shared" si="231"/>
        <v>0</v>
      </c>
    </row>
    <row r="863" ht="18.6" customHeight="1" spans="1:25">
      <c r="A863" s="482" t="s">
        <v>2588</v>
      </c>
      <c r="B863" s="480">
        <v>21303</v>
      </c>
      <c r="C863" s="407">
        <f t="shared" si="232"/>
        <v>4575</v>
      </c>
      <c r="D863" s="407">
        <f t="shared" si="233"/>
        <v>3988</v>
      </c>
      <c r="E863" s="483">
        <f t="shared" si="234"/>
        <v>-0.128306010928962</v>
      </c>
      <c r="F863" s="473">
        <f t="shared" si="236"/>
        <v>5</v>
      </c>
      <c r="G863" s="471">
        <v>2130105</v>
      </c>
      <c r="H863" s="397" t="s">
        <v>2514</v>
      </c>
      <c r="I863" s="397">
        <v>1503</v>
      </c>
      <c r="K863" s="486">
        <f>SUMIFS(K:K,$B:$B,"&gt;"&amp;$B863*100,$B:$B,"&lt;"&amp;$B863*100+100)</f>
        <v>1353</v>
      </c>
      <c r="L863" s="411">
        <f>SUMIFS(L:L,$B:$B,"&gt;"&amp;$B863*100,$B:$B,"&lt;"&amp;$B863*100+100)</f>
        <v>1170</v>
      </c>
      <c r="M863" s="411">
        <f t="shared" si="229"/>
        <v>1465</v>
      </c>
      <c r="O863" s="397">
        <v>0</v>
      </c>
      <c r="Q863" s="397">
        <v>2101103</v>
      </c>
      <c r="R863" s="397">
        <v>4</v>
      </c>
      <c r="S863" s="397">
        <f>VLOOKUP(Q863,B$4:B$1306,1,0)</f>
        <v>2101103</v>
      </c>
      <c r="T863" s="397">
        <v>2130307</v>
      </c>
      <c r="U863" s="397">
        <v>0</v>
      </c>
      <c r="V863" s="397">
        <f t="shared" si="230"/>
        <v>2130307</v>
      </c>
      <c r="W863" s="407">
        <f t="shared" si="235"/>
        <v>0</v>
      </c>
      <c r="Y863" s="397">
        <f t="shared" si="231"/>
        <v>0</v>
      </c>
    </row>
    <row r="864" ht="18.6" customHeight="1" spans="1:25">
      <c r="A864" s="482" t="s">
        <v>587</v>
      </c>
      <c r="B864" s="480">
        <v>2130301</v>
      </c>
      <c r="C864" s="407">
        <f t="shared" si="232"/>
        <v>213</v>
      </c>
      <c r="D864" s="407">
        <f t="shared" si="233"/>
        <v>202</v>
      </c>
      <c r="E864" s="483">
        <f t="shared" si="234"/>
        <v>-0.0516431924882629</v>
      </c>
      <c r="F864" s="473">
        <f t="shared" si="236"/>
        <v>7</v>
      </c>
      <c r="G864" s="471">
        <v>2130106</v>
      </c>
      <c r="H864" s="397" t="s">
        <v>2517</v>
      </c>
      <c r="I864" s="397">
        <v>1021</v>
      </c>
      <c r="K864" s="490">
        <f t="shared" ref="K864:K890" si="239">SUMIF(N:N,$B864,O:O)</f>
        <v>0</v>
      </c>
      <c r="L864" s="407">
        <f t="shared" ref="L864:L890" si="240">SUMIF(Q:Q,$B864,R:R)</f>
        <v>202</v>
      </c>
      <c r="M864" s="411">
        <f t="shared" si="229"/>
        <v>0</v>
      </c>
      <c r="O864" s="397">
        <v>0</v>
      </c>
      <c r="Q864" s="397">
        <v>2210201</v>
      </c>
      <c r="R864" s="397">
        <v>6</v>
      </c>
      <c r="S864" s="397">
        <f>VLOOKUP(Q864,B$4:B$1306,1,0)</f>
        <v>2210201</v>
      </c>
      <c r="T864" s="397">
        <v>2130308</v>
      </c>
      <c r="U864" s="397">
        <v>0</v>
      </c>
      <c r="V864" s="397">
        <f t="shared" si="230"/>
        <v>2130308</v>
      </c>
      <c r="W864" s="407">
        <f t="shared" si="235"/>
        <v>0</v>
      </c>
      <c r="Y864" s="397">
        <f t="shared" si="231"/>
        <v>0</v>
      </c>
    </row>
    <row r="865" ht="18.6" customHeight="1" spans="1:25">
      <c r="A865" s="482" t="s">
        <v>590</v>
      </c>
      <c r="B865" s="480">
        <v>2130302</v>
      </c>
      <c r="C865" s="407">
        <f t="shared" si="232"/>
        <v>0</v>
      </c>
      <c r="D865" s="407">
        <f t="shared" si="233"/>
        <v>0</v>
      </c>
      <c r="E865" s="483" t="str">
        <f t="shared" si="234"/>
        <v/>
      </c>
      <c r="F865" s="473">
        <f t="shared" si="236"/>
        <v>7</v>
      </c>
      <c r="G865" s="471">
        <v>2130108</v>
      </c>
      <c r="H865" s="397" t="s">
        <v>2520</v>
      </c>
      <c r="I865" s="397">
        <v>36</v>
      </c>
      <c r="K865" s="490">
        <f t="shared" si="239"/>
        <v>0</v>
      </c>
      <c r="L865" s="407">
        <f t="shared" si="240"/>
        <v>0</v>
      </c>
      <c r="M865" s="411">
        <f t="shared" si="229"/>
        <v>0</v>
      </c>
      <c r="O865" s="397">
        <v>0</v>
      </c>
      <c r="Q865" s="397">
        <v>2010301</v>
      </c>
      <c r="R865" s="397">
        <v>96</v>
      </c>
      <c r="S865" s="397">
        <f>VLOOKUP(Q865,B$4:B$1306,1,0)</f>
        <v>2010301</v>
      </c>
      <c r="T865" s="397">
        <v>2130309</v>
      </c>
      <c r="U865" s="397">
        <v>0</v>
      </c>
      <c r="V865" s="397">
        <f t="shared" si="230"/>
        <v>2130309</v>
      </c>
      <c r="W865" s="407">
        <f t="shared" si="235"/>
        <v>0</v>
      </c>
      <c r="Y865" s="397">
        <f t="shared" si="231"/>
        <v>0</v>
      </c>
    </row>
    <row r="866" ht="18.6" customHeight="1" spans="1:25">
      <c r="A866" s="482" t="s">
        <v>593</v>
      </c>
      <c r="B866" s="480">
        <v>2130303</v>
      </c>
      <c r="C866" s="407">
        <f t="shared" si="232"/>
        <v>0</v>
      </c>
      <c r="D866" s="407">
        <f t="shared" si="233"/>
        <v>0</v>
      </c>
      <c r="E866" s="483" t="str">
        <f t="shared" si="234"/>
        <v/>
      </c>
      <c r="F866" s="473">
        <f t="shared" si="236"/>
        <v>7</v>
      </c>
      <c r="G866" s="471">
        <v>2130109</v>
      </c>
      <c r="H866" s="397" t="s">
        <v>2523</v>
      </c>
      <c r="K866" s="490">
        <f t="shared" si="239"/>
        <v>0</v>
      </c>
      <c r="L866" s="407">
        <f t="shared" si="240"/>
        <v>0</v>
      </c>
      <c r="M866" s="411">
        <f t="shared" si="229"/>
        <v>0</v>
      </c>
      <c r="O866" s="397">
        <v>0</v>
      </c>
      <c r="Q866" s="397">
        <v>2080501</v>
      </c>
      <c r="R866" s="397">
        <v>7</v>
      </c>
      <c r="S866" s="397">
        <f>VLOOKUP(Q866,B$4:B$1306,1,0)</f>
        <v>2080501</v>
      </c>
      <c r="T866" s="397">
        <v>2130310</v>
      </c>
      <c r="U866" s="397">
        <v>0</v>
      </c>
      <c r="V866" s="397">
        <f t="shared" si="230"/>
        <v>2130310</v>
      </c>
      <c r="W866" s="407">
        <f t="shared" si="235"/>
        <v>0</v>
      </c>
      <c r="Y866" s="397">
        <f t="shared" si="231"/>
        <v>0</v>
      </c>
    </row>
    <row r="867" ht="18.6" customHeight="1" spans="1:25">
      <c r="A867" s="482" t="s">
        <v>2597</v>
      </c>
      <c r="B867" s="480">
        <v>2130304</v>
      </c>
      <c r="C867" s="407">
        <f t="shared" si="232"/>
        <v>0</v>
      </c>
      <c r="D867" s="407">
        <f t="shared" si="233"/>
        <v>0</v>
      </c>
      <c r="E867" s="483" t="str">
        <f t="shared" si="234"/>
        <v/>
      </c>
      <c r="F867" s="473">
        <f t="shared" si="236"/>
        <v>7</v>
      </c>
      <c r="G867" s="471">
        <v>2130110</v>
      </c>
      <c r="H867" s="397" t="s">
        <v>2526</v>
      </c>
      <c r="K867" s="490">
        <f t="shared" si="239"/>
        <v>0</v>
      </c>
      <c r="L867" s="407">
        <f t="shared" si="240"/>
        <v>0</v>
      </c>
      <c r="M867" s="411">
        <f t="shared" si="229"/>
        <v>0</v>
      </c>
      <c r="O867" s="397">
        <v>0</v>
      </c>
      <c r="Q867" s="397">
        <v>2080505</v>
      </c>
      <c r="R867" s="397">
        <v>7</v>
      </c>
      <c r="S867" s="397">
        <f>VLOOKUP(Q867,B$4:B$1306,1,0)</f>
        <v>2080505</v>
      </c>
      <c r="T867" s="397">
        <v>2130311</v>
      </c>
      <c r="U867" s="397">
        <v>0</v>
      </c>
      <c r="V867" s="397">
        <f t="shared" si="230"/>
        <v>2130311</v>
      </c>
      <c r="W867" s="407">
        <f t="shared" si="235"/>
        <v>0</v>
      </c>
      <c r="Y867" s="397">
        <f t="shared" si="231"/>
        <v>0</v>
      </c>
    </row>
    <row r="868" ht="18.6" customHeight="1" spans="1:25">
      <c r="A868" s="482" t="s">
        <v>2600</v>
      </c>
      <c r="B868" s="480">
        <v>2130305</v>
      </c>
      <c r="C868" s="407">
        <f t="shared" si="232"/>
        <v>2713</v>
      </c>
      <c r="D868" s="407">
        <f t="shared" si="233"/>
        <v>2517</v>
      </c>
      <c r="E868" s="483">
        <f t="shared" si="234"/>
        <v>-0.0722447475119794</v>
      </c>
      <c r="F868" s="473">
        <f t="shared" si="236"/>
        <v>7</v>
      </c>
      <c r="G868" s="471">
        <v>2130111</v>
      </c>
      <c r="H868" s="397" t="s">
        <v>2528</v>
      </c>
      <c r="K868" s="490">
        <f t="shared" si="239"/>
        <v>1293</v>
      </c>
      <c r="L868" s="407">
        <f t="shared" si="240"/>
        <v>0</v>
      </c>
      <c r="M868" s="411">
        <f t="shared" si="229"/>
        <v>1224</v>
      </c>
      <c r="O868" s="397">
        <v>0</v>
      </c>
      <c r="Q868" s="397">
        <v>2080506</v>
      </c>
      <c r="R868" s="397">
        <v>4</v>
      </c>
      <c r="S868" s="397">
        <f>VLOOKUP(Q868,B$4:B$1306,1,0)</f>
        <v>2080506</v>
      </c>
      <c r="T868" s="397">
        <v>2130312</v>
      </c>
      <c r="U868" s="397">
        <v>0</v>
      </c>
      <c r="V868" s="397">
        <f t="shared" si="230"/>
        <v>2130312</v>
      </c>
      <c r="W868" s="407">
        <f t="shared" si="235"/>
        <v>0</v>
      </c>
      <c r="Y868" s="397">
        <f t="shared" si="231"/>
        <v>0</v>
      </c>
    </row>
    <row r="869" ht="18.6" customHeight="1" spans="1:25">
      <c r="A869" s="482" t="s">
        <v>2603</v>
      </c>
      <c r="B869" s="480">
        <v>2130306</v>
      </c>
      <c r="C869" s="407">
        <f t="shared" si="232"/>
        <v>0</v>
      </c>
      <c r="D869" s="407">
        <f t="shared" si="233"/>
        <v>0</v>
      </c>
      <c r="E869" s="483" t="str">
        <f t="shared" si="234"/>
        <v/>
      </c>
      <c r="F869" s="473">
        <f t="shared" si="236"/>
        <v>7</v>
      </c>
      <c r="G869" s="471">
        <v>2130112</v>
      </c>
      <c r="H869" s="397" t="s">
        <v>2530</v>
      </c>
      <c r="K869" s="490">
        <f t="shared" si="239"/>
        <v>0</v>
      </c>
      <c r="L869" s="407">
        <f t="shared" si="240"/>
        <v>0</v>
      </c>
      <c r="M869" s="411">
        <f t="shared" si="229"/>
        <v>0</v>
      </c>
      <c r="O869" s="397">
        <v>0</v>
      </c>
      <c r="Q869" s="397">
        <v>2101101</v>
      </c>
      <c r="R869" s="397">
        <v>5</v>
      </c>
      <c r="S869" s="397">
        <f>VLOOKUP(Q869,B$4:B$1306,1,0)</f>
        <v>2101101</v>
      </c>
      <c r="T869" s="397">
        <v>2130313</v>
      </c>
      <c r="U869" s="397">
        <v>0</v>
      </c>
      <c r="V869" s="397">
        <f t="shared" si="230"/>
        <v>2130313</v>
      </c>
      <c r="W869" s="407">
        <f t="shared" si="235"/>
        <v>0</v>
      </c>
      <c r="Y869" s="397">
        <f t="shared" si="231"/>
        <v>0</v>
      </c>
    </row>
    <row r="870" ht="18.6" customHeight="1" spans="1:25">
      <c r="A870" s="482" t="s">
        <v>2606</v>
      </c>
      <c r="B870" s="480">
        <v>2130307</v>
      </c>
      <c r="C870" s="407">
        <f t="shared" si="232"/>
        <v>0</v>
      </c>
      <c r="D870" s="407">
        <f t="shared" si="233"/>
        <v>0</v>
      </c>
      <c r="E870" s="483" t="str">
        <f t="shared" si="234"/>
        <v/>
      </c>
      <c r="F870" s="473">
        <f t="shared" si="236"/>
        <v>7</v>
      </c>
      <c r="G870" s="471">
        <v>2130114</v>
      </c>
      <c r="H870" s="397" t="s">
        <v>2532</v>
      </c>
      <c r="K870" s="490">
        <f t="shared" si="239"/>
        <v>0</v>
      </c>
      <c r="L870" s="407">
        <f t="shared" si="240"/>
        <v>0</v>
      </c>
      <c r="M870" s="411">
        <f t="shared" si="229"/>
        <v>0</v>
      </c>
      <c r="O870" s="397">
        <v>0</v>
      </c>
      <c r="Q870" s="397">
        <v>2101102</v>
      </c>
      <c r="R870" s="397">
        <v>0</v>
      </c>
      <c r="S870" s="397">
        <f>VLOOKUP(Q870,B$4:B$1306,1,0)</f>
        <v>2101102</v>
      </c>
      <c r="T870" s="397">
        <v>2130314</v>
      </c>
      <c r="U870" s="397">
        <v>0</v>
      </c>
      <c r="V870" s="397">
        <f t="shared" si="230"/>
        <v>2130314</v>
      </c>
      <c r="W870" s="407">
        <f t="shared" si="235"/>
        <v>0</v>
      </c>
      <c r="Y870" s="397">
        <f t="shared" si="231"/>
        <v>0</v>
      </c>
    </row>
    <row r="871" ht="18.6" customHeight="1" spans="1:25">
      <c r="A871" s="482" t="s">
        <v>2609</v>
      </c>
      <c r="B871" s="480">
        <v>2130308</v>
      </c>
      <c r="C871" s="407">
        <f t="shared" si="232"/>
        <v>-12</v>
      </c>
      <c r="D871" s="407">
        <f t="shared" si="233"/>
        <v>0</v>
      </c>
      <c r="E871" s="483">
        <f t="shared" si="234"/>
        <v>-1</v>
      </c>
      <c r="F871" s="473">
        <f t="shared" si="236"/>
        <v>7</v>
      </c>
      <c r="G871" s="471">
        <v>2130119</v>
      </c>
      <c r="H871" s="397" t="s">
        <v>2535</v>
      </c>
      <c r="I871" s="397">
        <v>116</v>
      </c>
      <c r="K871" s="490">
        <f t="shared" si="239"/>
        <v>0</v>
      </c>
      <c r="L871" s="407">
        <f t="shared" si="240"/>
        <v>0</v>
      </c>
      <c r="M871" s="411">
        <f t="shared" si="229"/>
        <v>0</v>
      </c>
      <c r="O871" s="397">
        <v>0</v>
      </c>
      <c r="Q871" s="397">
        <v>2101103</v>
      </c>
      <c r="R871" s="397">
        <v>3</v>
      </c>
      <c r="S871" s="397">
        <f>VLOOKUP(Q871,B$4:B$1306,1,0)</f>
        <v>2101103</v>
      </c>
      <c r="T871" s="397">
        <v>2130315</v>
      </c>
      <c r="U871" s="397">
        <v>235</v>
      </c>
      <c r="V871" s="397">
        <f t="shared" si="230"/>
        <v>2130315</v>
      </c>
      <c r="W871" s="407">
        <f t="shared" si="235"/>
        <v>0</v>
      </c>
      <c r="Y871" s="397">
        <f t="shared" si="231"/>
        <v>0</v>
      </c>
    </row>
    <row r="872" ht="18.6" customHeight="1" spans="1:25">
      <c r="A872" s="482" t="s">
        <v>2612</v>
      </c>
      <c r="B872" s="480">
        <v>2130309</v>
      </c>
      <c r="C872" s="407">
        <f t="shared" si="232"/>
        <v>0</v>
      </c>
      <c r="D872" s="407">
        <f t="shared" si="233"/>
        <v>0</v>
      </c>
      <c r="E872" s="483" t="str">
        <f t="shared" si="234"/>
        <v/>
      </c>
      <c r="F872" s="473">
        <f t="shared" si="236"/>
        <v>7</v>
      </c>
      <c r="G872" s="471">
        <v>2130120</v>
      </c>
      <c r="H872" s="397" t="s">
        <v>2538</v>
      </c>
      <c r="K872" s="490">
        <f t="shared" si="239"/>
        <v>0</v>
      </c>
      <c r="L872" s="407">
        <f t="shared" si="240"/>
        <v>0</v>
      </c>
      <c r="M872" s="411">
        <f t="shared" si="229"/>
        <v>0</v>
      </c>
      <c r="O872" s="397">
        <v>0</v>
      </c>
      <c r="Q872" s="397">
        <v>2210201</v>
      </c>
      <c r="R872" s="397">
        <v>6</v>
      </c>
      <c r="S872" s="397">
        <f>VLOOKUP(Q872,B$4:B$1306,1,0)</f>
        <v>2210201</v>
      </c>
      <c r="T872" s="397">
        <v>2130316</v>
      </c>
      <c r="U872" s="397">
        <v>0</v>
      </c>
      <c r="V872" s="397">
        <f t="shared" si="230"/>
        <v>2130316</v>
      </c>
      <c r="W872" s="407">
        <f t="shared" si="235"/>
        <v>0</v>
      </c>
      <c r="Y872" s="397">
        <f t="shared" si="231"/>
        <v>0</v>
      </c>
    </row>
    <row r="873" ht="18.6" customHeight="1" spans="1:25">
      <c r="A873" s="482" t="s">
        <v>2615</v>
      </c>
      <c r="B873" s="480">
        <v>2130310</v>
      </c>
      <c r="C873" s="407">
        <f t="shared" si="232"/>
        <v>637</v>
      </c>
      <c r="D873" s="407">
        <f t="shared" si="233"/>
        <v>611</v>
      </c>
      <c r="E873" s="483">
        <f t="shared" si="234"/>
        <v>-0.0408163265306123</v>
      </c>
      <c r="F873" s="473">
        <f t="shared" si="236"/>
        <v>7</v>
      </c>
      <c r="G873" s="471">
        <v>2130121</v>
      </c>
      <c r="H873" s="397" t="s">
        <v>2541</v>
      </c>
      <c r="K873" s="490">
        <f t="shared" si="239"/>
        <v>0</v>
      </c>
      <c r="L873" s="407">
        <f t="shared" si="240"/>
        <v>611</v>
      </c>
      <c r="M873" s="411">
        <f t="shared" si="229"/>
        <v>0</v>
      </c>
      <c r="O873" s="397">
        <v>0</v>
      </c>
      <c r="Q873" s="397">
        <v>2010301</v>
      </c>
      <c r="R873" s="397">
        <v>97</v>
      </c>
      <c r="S873" s="397">
        <f>VLOOKUP(Q873,B$4:B$1306,1,0)</f>
        <v>2010301</v>
      </c>
      <c r="T873" s="397">
        <v>2130317</v>
      </c>
      <c r="U873" s="397">
        <v>0</v>
      </c>
      <c r="V873" s="397">
        <f t="shared" si="230"/>
        <v>2130317</v>
      </c>
      <c r="W873" s="407">
        <f t="shared" si="235"/>
        <v>0</v>
      </c>
      <c r="Y873" s="397">
        <f t="shared" si="231"/>
        <v>0</v>
      </c>
    </row>
    <row r="874" ht="18.6" customHeight="1" spans="1:25">
      <c r="A874" s="482" t="s">
        <v>2618</v>
      </c>
      <c r="B874" s="480">
        <v>2130311</v>
      </c>
      <c r="C874" s="407">
        <f t="shared" si="232"/>
        <v>0</v>
      </c>
      <c r="D874" s="407">
        <f t="shared" si="233"/>
        <v>0</v>
      </c>
      <c r="E874" s="483" t="str">
        <f t="shared" si="234"/>
        <v/>
      </c>
      <c r="F874" s="473">
        <f t="shared" si="236"/>
        <v>7</v>
      </c>
      <c r="G874" s="471">
        <v>2130122</v>
      </c>
      <c r="H874" s="397" t="s">
        <v>2544</v>
      </c>
      <c r="I874" s="397">
        <v>804</v>
      </c>
      <c r="K874" s="490">
        <f t="shared" si="239"/>
        <v>0</v>
      </c>
      <c r="L874" s="407">
        <f t="shared" si="240"/>
        <v>0</v>
      </c>
      <c r="M874" s="411">
        <f t="shared" si="229"/>
        <v>0</v>
      </c>
      <c r="O874" s="397">
        <v>0</v>
      </c>
      <c r="Q874" s="397">
        <v>2080505</v>
      </c>
      <c r="R874" s="397">
        <v>7</v>
      </c>
      <c r="S874" s="397">
        <f>VLOOKUP(Q874,B$4:B$1306,1,0)</f>
        <v>2080505</v>
      </c>
      <c r="T874" s="397">
        <v>2130318</v>
      </c>
      <c r="U874" s="397">
        <v>0</v>
      </c>
      <c r="V874" s="397">
        <f t="shared" si="230"/>
        <v>2130318</v>
      </c>
      <c r="W874" s="407">
        <f t="shared" si="235"/>
        <v>0</v>
      </c>
      <c r="Y874" s="397">
        <f t="shared" si="231"/>
        <v>0</v>
      </c>
    </row>
    <row r="875" ht="18.6" customHeight="1" spans="1:25">
      <c r="A875" s="482" t="s">
        <v>2621</v>
      </c>
      <c r="B875" s="480">
        <v>2130312</v>
      </c>
      <c r="C875" s="407">
        <f t="shared" si="232"/>
        <v>0</v>
      </c>
      <c r="D875" s="407">
        <f t="shared" si="233"/>
        <v>0</v>
      </c>
      <c r="E875" s="483" t="str">
        <f t="shared" si="234"/>
        <v/>
      </c>
      <c r="F875" s="473">
        <f t="shared" si="236"/>
        <v>7</v>
      </c>
      <c r="G875" s="471">
        <v>2130124</v>
      </c>
      <c r="H875" s="397" t="s">
        <v>2547</v>
      </c>
      <c r="I875" s="397">
        <v>94</v>
      </c>
      <c r="K875" s="490">
        <f t="shared" si="239"/>
        <v>0</v>
      </c>
      <c r="L875" s="407">
        <f t="shared" si="240"/>
        <v>0</v>
      </c>
      <c r="M875" s="411">
        <f t="shared" si="229"/>
        <v>0</v>
      </c>
      <c r="O875" s="397">
        <v>0</v>
      </c>
      <c r="Q875" s="397">
        <v>2080506</v>
      </c>
      <c r="R875" s="397">
        <v>4</v>
      </c>
      <c r="S875" s="397">
        <f>VLOOKUP(Q875,B$4:B$1306,1,0)</f>
        <v>2080506</v>
      </c>
      <c r="T875" s="397">
        <v>2130319</v>
      </c>
      <c r="U875" s="397">
        <v>0</v>
      </c>
      <c r="V875" s="397">
        <f t="shared" si="230"/>
        <v>2130319</v>
      </c>
      <c r="W875" s="407">
        <f t="shared" si="235"/>
        <v>0</v>
      </c>
      <c r="Y875" s="397">
        <f t="shared" si="231"/>
        <v>0</v>
      </c>
    </row>
    <row r="876" ht="18.6" customHeight="1" spans="1:25">
      <c r="A876" s="482" t="s">
        <v>2624</v>
      </c>
      <c r="B876" s="480">
        <v>2130313</v>
      </c>
      <c r="C876" s="407">
        <f t="shared" si="232"/>
        <v>0</v>
      </c>
      <c r="D876" s="407">
        <f t="shared" si="233"/>
        <v>0</v>
      </c>
      <c r="E876" s="483" t="str">
        <f t="shared" si="234"/>
        <v/>
      </c>
      <c r="F876" s="473">
        <f t="shared" si="236"/>
        <v>7</v>
      </c>
      <c r="G876" s="471">
        <v>2130125</v>
      </c>
      <c r="H876" s="397" t="s">
        <v>2550</v>
      </c>
      <c r="I876" s="397">
        <v>320</v>
      </c>
      <c r="K876" s="490">
        <f t="shared" si="239"/>
        <v>0</v>
      </c>
      <c r="L876" s="407">
        <f t="shared" si="240"/>
        <v>0</v>
      </c>
      <c r="M876" s="411">
        <f t="shared" si="229"/>
        <v>0</v>
      </c>
      <c r="O876" s="397">
        <v>0</v>
      </c>
      <c r="Q876" s="397">
        <v>2101101</v>
      </c>
      <c r="R876" s="397">
        <v>5</v>
      </c>
      <c r="S876" s="397">
        <f>VLOOKUP(Q876,B$4:B$1306,1,0)</f>
        <v>2101101</v>
      </c>
      <c r="T876" s="397">
        <v>2130321</v>
      </c>
      <c r="U876" s="397">
        <v>0</v>
      </c>
      <c r="V876" s="397">
        <f t="shared" si="230"/>
        <v>2130321</v>
      </c>
      <c r="W876" s="407">
        <f t="shared" si="235"/>
        <v>0</v>
      </c>
      <c r="Y876" s="397">
        <f t="shared" si="231"/>
        <v>0</v>
      </c>
    </row>
    <row r="877" ht="18.6" customHeight="1" spans="1:25">
      <c r="A877" s="482" t="s">
        <v>2627</v>
      </c>
      <c r="B877" s="480">
        <v>2130314</v>
      </c>
      <c r="C877" s="407">
        <f t="shared" si="232"/>
        <v>86</v>
      </c>
      <c r="D877" s="407">
        <f t="shared" si="233"/>
        <v>30</v>
      </c>
      <c r="E877" s="483">
        <f t="shared" si="234"/>
        <v>-0.651162790697674</v>
      </c>
      <c r="F877" s="473">
        <f t="shared" si="236"/>
        <v>7</v>
      </c>
      <c r="G877" s="471">
        <v>2130126</v>
      </c>
      <c r="H877" s="397" t="s">
        <v>2553</v>
      </c>
      <c r="K877" s="490">
        <f t="shared" si="239"/>
        <v>30</v>
      </c>
      <c r="L877" s="407">
        <f t="shared" si="240"/>
        <v>0</v>
      </c>
      <c r="M877" s="411">
        <f t="shared" si="229"/>
        <v>0</v>
      </c>
      <c r="O877" s="397">
        <v>0</v>
      </c>
      <c r="Q877" s="397">
        <v>2101102</v>
      </c>
      <c r="R877" s="397">
        <v>0</v>
      </c>
      <c r="S877" s="397">
        <f>VLOOKUP(Q877,B$4:B$1306,1,0)</f>
        <v>2101102</v>
      </c>
      <c r="T877" s="397">
        <v>2130322</v>
      </c>
      <c r="U877" s="397">
        <v>0</v>
      </c>
      <c r="V877" s="397">
        <f t="shared" si="230"/>
        <v>2130322</v>
      </c>
      <c r="W877" s="407">
        <f t="shared" si="235"/>
        <v>0</v>
      </c>
      <c r="Y877" s="397">
        <f t="shared" si="231"/>
        <v>0</v>
      </c>
    </row>
    <row r="878" ht="18.6" customHeight="1" spans="1:25">
      <c r="A878" s="482" t="s">
        <v>2630</v>
      </c>
      <c r="B878" s="480">
        <v>2130315</v>
      </c>
      <c r="C878" s="407">
        <f t="shared" si="232"/>
        <v>165</v>
      </c>
      <c r="D878" s="407">
        <f t="shared" si="233"/>
        <v>255</v>
      </c>
      <c r="E878" s="483">
        <f t="shared" si="234"/>
        <v>0.545454545454545</v>
      </c>
      <c r="F878" s="473">
        <f t="shared" si="236"/>
        <v>7</v>
      </c>
      <c r="G878" s="471">
        <v>2130135</v>
      </c>
      <c r="H878" s="397" t="s">
        <v>2556</v>
      </c>
      <c r="K878" s="490">
        <f t="shared" si="239"/>
        <v>20</v>
      </c>
      <c r="L878" s="407">
        <f t="shared" si="240"/>
        <v>0</v>
      </c>
      <c r="M878" s="411">
        <f t="shared" si="229"/>
        <v>235</v>
      </c>
      <c r="O878" s="397">
        <v>0</v>
      </c>
      <c r="Q878" s="397">
        <v>2101103</v>
      </c>
      <c r="R878" s="397">
        <v>2</v>
      </c>
      <c r="S878" s="397">
        <f>VLOOKUP(Q878,B$4:B$1306,1,0)</f>
        <v>2101103</v>
      </c>
      <c r="T878" s="397">
        <v>2130333</v>
      </c>
      <c r="U878" s="397">
        <v>0</v>
      </c>
      <c r="V878" s="397">
        <f t="shared" si="230"/>
        <v>2130333</v>
      </c>
      <c r="W878" s="407">
        <f t="shared" si="235"/>
        <v>0</v>
      </c>
      <c r="Y878" s="397">
        <f t="shared" si="231"/>
        <v>0</v>
      </c>
    </row>
    <row r="879" ht="18.6" customHeight="1" spans="1:25">
      <c r="A879" s="482" t="s">
        <v>4363</v>
      </c>
      <c r="B879" s="480">
        <v>2130316</v>
      </c>
      <c r="C879" s="407">
        <f t="shared" si="232"/>
        <v>-18</v>
      </c>
      <c r="D879" s="407">
        <f t="shared" si="233"/>
        <v>0</v>
      </c>
      <c r="E879" s="483">
        <f t="shared" si="234"/>
        <v>-1</v>
      </c>
      <c r="F879" s="473">
        <f t="shared" si="236"/>
        <v>7</v>
      </c>
      <c r="G879" s="471">
        <v>2130142</v>
      </c>
      <c r="H879" s="397" t="s">
        <v>2559</v>
      </c>
      <c r="I879" s="397">
        <v>9232</v>
      </c>
      <c r="K879" s="490">
        <f t="shared" si="239"/>
        <v>0</v>
      </c>
      <c r="L879" s="407">
        <f t="shared" si="240"/>
        <v>0</v>
      </c>
      <c r="M879" s="411">
        <f t="shared" si="229"/>
        <v>0</v>
      </c>
      <c r="O879" s="397">
        <v>0</v>
      </c>
      <c r="Q879" s="397">
        <v>2210201</v>
      </c>
      <c r="R879" s="397">
        <v>6</v>
      </c>
      <c r="S879" s="397">
        <f>VLOOKUP(Q879,B$4:B$1306,1,0)</f>
        <v>2210201</v>
      </c>
      <c r="T879" s="397">
        <v>2130334</v>
      </c>
      <c r="U879" s="397">
        <v>0</v>
      </c>
      <c r="V879" s="397">
        <f t="shared" si="230"/>
        <v>2130334</v>
      </c>
      <c r="W879" s="407">
        <f t="shared" si="235"/>
        <v>0</v>
      </c>
      <c r="Y879" s="397">
        <f t="shared" si="231"/>
        <v>0</v>
      </c>
    </row>
    <row r="880" ht="18.6" customHeight="1" spans="1:25">
      <c r="A880" s="482" t="s">
        <v>2636</v>
      </c>
      <c r="B880" s="480">
        <v>2130317</v>
      </c>
      <c r="C880" s="407">
        <f t="shared" si="232"/>
        <v>0</v>
      </c>
      <c r="D880" s="407">
        <f t="shared" si="233"/>
        <v>0</v>
      </c>
      <c r="E880" s="483" t="str">
        <f t="shared" si="234"/>
        <v/>
      </c>
      <c r="F880" s="473">
        <f t="shared" si="236"/>
        <v>7</v>
      </c>
      <c r="G880" s="471">
        <v>2130148</v>
      </c>
      <c r="H880" s="397" t="s">
        <v>2562</v>
      </c>
      <c r="K880" s="490">
        <f t="shared" si="239"/>
        <v>0</v>
      </c>
      <c r="L880" s="407">
        <f t="shared" si="240"/>
        <v>0</v>
      </c>
      <c r="M880" s="411">
        <f t="shared" si="229"/>
        <v>0</v>
      </c>
      <c r="O880" s="397">
        <v>0</v>
      </c>
      <c r="Q880" s="397">
        <v>2080505</v>
      </c>
      <c r="R880" s="397">
        <v>0</v>
      </c>
      <c r="S880" s="397">
        <f>VLOOKUP(Q880,B$4:B$1306,1,0)</f>
        <v>2080505</v>
      </c>
      <c r="T880" s="397">
        <v>2130335</v>
      </c>
      <c r="U880" s="397">
        <v>0</v>
      </c>
      <c r="V880" s="397">
        <f t="shared" si="230"/>
        <v>2130335</v>
      </c>
      <c r="W880" s="407">
        <f t="shared" si="235"/>
        <v>0</v>
      </c>
      <c r="Y880" s="397">
        <f t="shared" si="231"/>
        <v>0</v>
      </c>
    </row>
    <row r="881" ht="18.6" customHeight="1" spans="1:25">
      <c r="A881" s="482" t="s">
        <v>2637</v>
      </c>
      <c r="B881" s="480">
        <v>2130318</v>
      </c>
      <c r="C881" s="407">
        <f t="shared" si="232"/>
        <v>0</v>
      </c>
      <c r="D881" s="407">
        <f t="shared" si="233"/>
        <v>0</v>
      </c>
      <c r="E881" s="483" t="str">
        <f t="shared" si="234"/>
        <v/>
      </c>
      <c r="F881" s="473">
        <f t="shared" si="236"/>
        <v>7</v>
      </c>
      <c r="G881" s="471">
        <v>2130152</v>
      </c>
      <c r="H881" s="397" t="s">
        <v>2565</v>
      </c>
      <c r="I881" s="397">
        <v>139</v>
      </c>
      <c r="K881" s="490">
        <f t="shared" si="239"/>
        <v>0</v>
      </c>
      <c r="L881" s="407">
        <f t="shared" si="240"/>
        <v>0</v>
      </c>
      <c r="M881" s="411">
        <f t="shared" si="229"/>
        <v>0</v>
      </c>
      <c r="O881" s="397">
        <v>0</v>
      </c>
      <c r="Q881" s="397">
        <v>2080506</v>
      </c>
      <c r="R881" s="397">
        <v>0</v>
      </c>
      <c r="S881" s="397">
        <f>VLOOKUP(Q881,B$4:B$1306,1,0)</f>
        <v>2080506</v>
      </c>
      <c r="T881" s="397">
        <v>2130336</v>
      </c>
      <c r="U881" s="397">
        <v>0</v>
      </c>
      <c r="V881" s="397">
        <f t="shared" si="230"/>
        <v>2130336</v>
      </c>
      <c r="W881" s="407">
        <f t="shared" si="235"/>
        <v>0</v>
      </c>
      <c r="Y881" s="397">
        <f t="shared" si="231"/>
        <v>0</v>
      </c>
    </row>
    <row r="882" ht="18.6" customHeight="1" spans="1:25">
      <c r="A882" s="482" t="s">
        <v>2638</v>
      </c>
      <c r="B882" s="480">
        <v>2130319</v>
      </c>
      <c r="C882" s="407">
        <f t="shared" si="232"/>
        <v>0</v>
      </c>
      <c r="D882" s="407">
        <f t="shared" si="233"/>
        <v>0</v>
      </c>
      <c r="E882" s="483" t="str">
        <f t="shared" si="234"/>
        <v/>
      </c>
      <c r="F882" s="473">
        <f t="shared" si="236"/>
        <v>7</v>
      </c>
      <c r="G882" s="471">
        <v>2130199</v>
      </c>
      <c r="H882" s="397" t="s">
        <v>2567</v>
      </c>
      <c r="I882" s="397">
        <v>301</v>
      </c>
      <c r="K882" s="490">
        <f t="shared" si="239"/>
        <v>0</v>
      </c>
      <c r="L882" s="407">
        <f t="shared" si="240"/>
        <v>0</v>
      </c>
      <c r="M882" s="411">
        <f t="shared" si="229"/>
        <v>0</v>
      </c>
      <c r="O882" s="397">
        <v>0</v>
      </c>
      <c r="Q882" s="397">
        <v>2101101</v>
      </c>
      <c r="R882" s="397">
        <v>0</v>
      </c>
      <c r="S882" s="397">
        <f>VLOOKUP(Q882,B$4:B$1306,1,0)</f>
        <v>2101101</v>
      </c>
      <c r="T882" s="397">
        <v>2130337</v>
      </c>
      <c r="U882" s="397">
        <v>0</v>
      </c>
      <c r="V882" s="397">
        <f t="shared" si="230"/>
        <v>2130337</v>
      </c>
      <c r="W882" s="407">
        <f t="shared" si="235"/>
        <v>0</v>
      </c>
      <c r="Y882" s="397">
        <f t="shared" si="231"/>
        <v>0</v>
      </c>
    </row>
    <row r="883" ht="18.6" customHeight="1" spans="1:25">
      <c r="A883" s="482" t="s">
        <v>2639</v>
      </c>
      <c r="B883" s="480">
        <v>2130321</v>
      </c>
      <c r="C883" s="407">
        <f t="shared" si="232"/>
        <v>0</v>
      </c>
      <c r="D883" s="407">
        <f t="shared" si="233"/>
        <v>0</v>
      </c>
      <c r="E883" s="483" t="str">
        <f t="shared" si="234"/>
        <v/>
      </c>
      <c r="F883" s="473">
        <f t="shared" si="236"/>
        <v>7</v>
      </c>
      <c r="G883" s="471">
        <v>21302</v>
      </c>
      <c r="H883" s="397" t="s">
        <v>2570</v>
      </c>
      <c r="I883" s="397">
        <v>5382</v>
      </c>
      <c r="K883" s="490">
        <f t="shared" si="239"/>
        <v>0</v>
      </c>
      <c r="L883" s="407">
        <f t="shared" si="240"/>
        <v>0</v>
      </c>
      <c r="M883" s="411">
        <f t="shared" si="229"/>
        <v>0</v>
      </c>
      <c r="O883" s="397">
        <v>0</v>
      </c>
      <c r="Q883" s="397">
        <v>2101102</v>
      </c>
      <c r="R883" s="397">
        <v>0</v>
      </c>
      <c r="S883" s="397">
        <f>VLOOKUP(Q883,B$4:B$1306,1,0)</f>
        <v>2101102</v>
      </c>
      <c r="T883" s="397">
        <v>2130399</v>
      </c>
      <c r="U883" s="397">
        <v>6</v>
      </c>
      <c r="V883" s="397">
        <f t="shared" si="230"/>
        <v>2130399</v>
      </c>
      <c r="W883" s="407">
        <f t="shared" si="235"/>
        <v>0</v>
      </c>
      <c r="Y883" s="397">
        <f t="shared" si="231"/>
        <v>0</v>
      </c>
    </row>
    <row r="884" ht="18.6" customHeight="1" spans="1:25">
      <c r="A884" s="482" t="s">
        <v>2642</v>
      </c>
      <c r="B884" s="480">
        <v>2130322</v>
      </c>
      <c r="C884" s="407">
        <f t="shared" si="232"/>
        <v>0</v>
      </c>
      <c r="D884" s="407">
        <f t="shared" si="233"/>
        <v>0</v>
      </c>
      <c r="E884" s="483" t="str">
        <f t="shared" si="234"/>
        <v/>
      </c>
      <c r="F884" s="473">
        <f t="shared" si="236"/>
        <v>7</v>
      </c>
      <c r="G884" s="471">
        <v>2130201</v>
      </c>
      <c r="H884" s="397" t="s">
        <v>595</v>
      </c>
      <c r="I884" s="397">
        <v>279</v>
      </c>
      <c r="K884" s="490">
        <f t="shared" si="239"/>
        <v>0</v>
      </c>
      <c r="L884" s="407">
        <f t="shared" si="240"/>
        <v>0</v>
      </c>
      <c r="M884" s="411">
        <f t="shared" si="229"/>
        <v>0</v>
      </c>
      <c r="O884" s="397">
        <v>0</v>
      </c>
      <c r="Q884" s="397">
        <v>2101103</v>
      </c>
      <c r="R884" s="397">
        <v>0</v>
      </c>
      <c r="S884" s="397">
        <f>VLOOKUP(Q884,B$4:B$1306,1,0)</f>
        <v>2101103</v>
      </c>
      <c r="T884" s="397">
        <v>21305</v>
      </c>
      <c r="U884" s="397">
        <v>34607</v>
      </c>
      <c r="V884" s="397">
        <f t="shared" si="230"/>
        <v>21305</v>
      </c>
      <c r="W884" s="407">
        <f t="shared" si="235"/>
        <v>0</v>
      </c>
      <c r="Y884" s="397">
        <f t="shared" si="231"/>
        <v>0</v>
      </c>
    </row>
    <row r="885" ht="18.6" customHeight="1" spans="1:25">
      <c r="A885" s="482" t="s">
        <v>2568</v>
      </c>
      <c r="B885" s="480">
        <v>2130333</v>
      </c>
      <c r="C885" s="407">
        <f t="shared" si="232"/>
        <v>0</v>
      </c>
      <c r="D885" s="407">
        <f t="shared" si="233"/>
        <v>0</v>
      </c>
      <c r="E885" s="483" t="str">
        <f t="shared" si="234"/>
        <v/>
      </c>
      <c r="F885" s="473">
        <f t="shared" si="236"/>
        <v>7</v>
      </c>
      <c r="G885" s="471">
        <v>2130202</v>
      </c>
      <c r="H885" s="397" t="s">
        <v>598</v>
      </c>
      <c r="I885" s="397">
        <v>3</v>
      </c>
      <c r="K885" s="490">
        <f t="shared" si="239"/>
        <v>0</v>
      </c>
      <c r="L885" s="407">
        <f t="shared" si="240"/>
        <v>0</v>
      </c>
      <c r="M885" s="411">
        <f t="shared" si="229"/>
        <v>0</v>
      </c>
      <c r="O885" s="397">
        <v>0</v>
      </c>
      <c r="Q885" s="397">
        <v>2210201</v>
      </c>
      <c r="R885" s="397">
        <v>0</v>
      </c>
      <c r="S885" s="397">
        <f>VLOOKUP(Q885,B$4:B$1306,1,0)</f>
        <v>2210201</v>
      </c>
      <c r="T885" s="397">
        <v>2130501</v>
      </c>
      <c r="U885" s="397">
        <v>0</v>
      </c>
      <c r="V885" s="397">
        <f t="shared" si="230"/>
        <v>2130501</v>
      </c>
      <c r="W885" s="407">
        <f t="shared" si="235"/>
        <v>0</v>
      </c>
      <c r="Y885" s="397">
        <f t="shared" si="231"/>
        <v>0</v>
      </c>
    </row>
    <row r="886" ht="18.6" customHeight="1" spans="1:25">
      <c r="A886" s="482" t="s">
        <v>4364</v>
      </c>
      <c r="B886" s="480">
        <v>2130334</v>
      </c>
      <c r="C886" s="407">
        <f t="shared" si="232"/>
        <v>296</v>
      </c>
      <c r="D886" s="407">
        <f t="shared" si="233"/>
        <v>0</v>
      </c>
      <c r="E886" s="483">
        <f t="shared" si="234"/>
        <v>-1</v>
      </c>
      <c r="F886" s="473">
        <f t="shared" si="236"/>
        <v>7</v>
      </c>
      <c r="G886" s="471">
        <v>2130203</v>
      </c>
      <c r="H886" s="397" t="s">
        <v>601</v>
      </c>
      <c r="K886" s="490">
        <f t="shared" si="239"/>
        <v>0</v>
      </c>
      <c r="L886" s="407">
        <f t="shared" si="240"/>
        <v>0</v>
      </c>
      <c r="M886" s="411">
        <f t="shared" si="229"/>
        <v>0</v>
      </c>
      <c r="O886" s="397">
        <v>0</v>
      </c>
      <c r="Q886" s="397">
        <v>2080505</v>
      </c>
      <c r="R886" s="397">
        <v>0</v>
      </c>
      <c r="S886" s="397">
        <f>VLOOKUP(Q886,B$4:B$1306,1,0)</f>
        <v>2080505</v>
      </c>
      <c r="T886" s="397">
        <v>2130502</v>
      </c>
      <c r="U886" s="397">
        <v>0</v>
      </c>
      <c r="V886" s="397">
        <f t="shared" si="230"/>
        <v>2130502</v>
      </c>
      <c r="W886" s="407">
        <f t="shared" si="235"/>
        <v>0</v>
      </c>
      <c r="Y886" s="397">
        <f t="shared" si="231"/>
        <v>0</v>
      </c>
    </row>
    <row r="887" ht="18.6" customHeight="1" spans="1:25">
      <c r="A887" s="482" t="s">
        <v>2650</v>
      </c>
      <c r="B887" s="480">
        <v>2130335</v>
      </c>
      <c r="C887" s="407">
        <f t="shared" si="232"/>
        <v>45</v>
      </c>
      <c r="D887" s="407">
        <f t="shared" si="233"/>
        <v>0</v>
      </c>
      <c r="E887" s="483">
        <f t="shared" si="234"/>
        <v>-1</v>
      </c>
      <c r="F887" s="473">
        <f t="shared" si="236"/>
        <v>7</v>
      </c>
      <c r="G887" s="471">
        <v>2130204</v>
      </c>
      <c r="H887" s="397" t="s">
        <v>2575</v>
      </c>
      <c r="I887" s="397">
        <v>1620</v>
      </c>
      <c r="K887" s="490">
        <f t="shared" si="239"/>
        <v>0</v>
      </c>
      <c r="L887" s="407">
        <f t="shared" si="240"/>
        <v>0</v>
      </c>
      <c r="M887" s="411">
        <f t="shared" si="229"/>
        <v>0</v>
      </c>
      <c r="O887" s="397">
        <v>0</v>
      </c>
      <c r="Q887" s="397">
        <v>2080506</v>
      </c>
      <c r="R887" s="397">
        <v>0</v>
      </c>
      <c r="S887" s="397">
        <f>VLOOKUP(Q887,B$4:B$1306,1,0)</f>
        <v>2080506</v>
      </c>
      <c r="T887" s="397">
        <v>2130503</v>
      </c>
      <c r="U887" s="397">
        <v>0</v>
      </c>
      <c r="V887" s="397">
        <f t="shared" si="230"/>
        <v>2130503</v>
      </c>
      <c r="W887" s="407">
        <f t="shared" si="235"/>
        <v>0</v>
      </c>
      <c r="Y887" s="397">
        <f t="shared" si="231"/>
        <v>0</v>
      </c>
    </row>
    <row r="888" ht="18.6" customHeight="1" spans="1:25">
      <c r="A888" s="482" t="s">
        <v>2665</v>
      </c>
      <c r="B888" s="480">
        <v>2130336</v>
      </c>
      <c r="C888" s="407">
        <f t="shared" si="232"/>
        <v>0</v>
      </c>
      <c r="D888" s="407">
        <f t="shared" si="233"/>
        <v>0</v>
      </c>
      <c r="E888" s="483" t="str">
        <f t="shared" si="234"/>
        <v/>
      </c>
      <c r="F888" s="473">
        <f t="shared" si="236"/>
        <v>7</v>
      </c>
      <c r="G888" s="471">
        <v>2130205</v>
      </c>
      <c r="H888" s="397" t="s">
        <v>2578</v>
      </c>
      <c r="I888" s="397">
        <v>388</v>
      </c>
      <c r="K888" s="490">
        <f t="shared" si="239"/>
        <v>0</v>
      </c>
      <c r="L888" s="407">
        <f t="shared" si="240"/>
        <v>0</v>
      </c>
      <c r="M888" s="411">
        <f t="shared" si="229"/>
        <v>0</v>
      </c>
      <c r="O888" s="397">
        <v>0</v>
      </c>
      <c r="Q888" s="397">
        <v>2101101</v>
      </c>
      <c r="R888" s="397">
        <v>0</v>
      </c>
      <c r="S888" s="397">
        <f>VLOOKUP(Q888,B$4:B$1306,1,0)</f>
        <v>2101101</v>
      </c>
      <c r="T888" s="397">
        <v>2130504</v>
      </c>
      <c r="U888" s="397">
        <v>28462</v>
      </c>
      <c r="V888" s="397">
        <f t="shared" si="230"/>
        <v>2130504</v>
      </c>
      <c r="W888" s="407">
        <f t="shared" si="235"/>
        <v>0</v>
      </c>
      <c r="Y888" s="397">
        <f t="shared" si="231"/>
        <v>0</v>
      </c>
    </row>
    <row r="889" ht="18.6" customHeight="1" spans="1:25">
      <c r="A889" s="482" t="s">
        <v>4365</v>
      </c>
      <c r="B889" s="480">
        <v>2130337</v>
      </c>
      <c r="C889" s="407">
        <f t="shared" si="232"/>
        <v>0</v>
      </c>
      <c r="D889" s="407">
        <f t="shared" si="233"/>
        <v>0</v>
      </c>
      <c r="E889" s="483" t="str">
        <f t="shared" si="234"/>
        <v/>
      </c>
      <c r="F889" s="473">
        <f t="shared" si="236"/>
        <v>7</v>
      </c>
      <c r="G889" s="471">
        <v>2130206</v>
      </c>
      <c r="H889" s="397" t="s">
        <v>2581</v>
      </c>
      <c r="K889" s="490">
        <f t="shared" si="239"/>
        <v>0</v>
      </c>
      <c r="L889" s="407">
        <f t="shared" si="240"/>
        <v>0</v>
      </c>
      <c r="M889" s="411">
        <f t="shared" si="229"/>
        <v>0</v>
      </c>
      <c r="O889" s="397">
        <v>0</v>
      </c>
      <c r="Q889" s="397">
        <v>2101102</v>
      </c>
      <c r="R889" s="397">
        <v>0</v>
      </c>
      <c r="S889" s="397">
        <f>VLOOKUP(Q889,B$4:B$1306,1,0)</f>
        <v>2101102</v>
      </c>
      <c r="T889" s="397">
        <v>2130505</v>
      </c>
      <c r="U889" s="397">
        <v>2927</v>
      </c>
      <c r="V889" s="397">
        <f t="shared" si="230"/>
        <v>2130505</v>
      </c>
      <c r="W889" s="407">
        <f t="shared" si="235"/>
        <v>0</v>
      </c>
      <c r="Y889" s="397">
        <f t="shared" si="231"/>
        <v>0</v>
      </c>
    </row>
    <row r="890" ht="18.6" customHeight="1" spans="1:25">
      <c r="A890" s="482" t="s">
        <v>2653</v>
      </c>
      <c r="B890" s="480">
        <v>2130399</v>
      </c>
      <c r="C890" s="407">
        <f t="shared" si="232"/>
        <v>450</v>
      </c>
      <c r="D890" s="407">
        <f t="shared" si="233"/>
        <v>373</v>
      </c>
      <c r="E890" s="483">
        <f t="shared" si="234"/>
        <v>-0.171111111111111</v>
      </c>
      <c r="F890" s="473">
        <f t="shared" si="236"/>
        <v>7</v>
      </c>
      <c r="G890" s="471">
        <v>2130207</v>
      </c>
      <c r="H890" s="397" t="s">
        <v>2584</v>
      </c>
      <c r="I890" s="397">
        <v>1681</v>
      </c>
      <c r="J890" s="488"/>
      <c r="K890" s="490">
        <f t="shared" si="239"/>
        <v>10</v>
      </c>
      <c r="L890" s="407">
        <f t="shared" si="240"/>
        <v>357</v>
      </c>
      <c r="M890" s="411">
        <f t="shared" si="229"/>
        <v>6</v>
      </c>
      <c r="O890" s="397">
        <v>0</v>
      </c>
      <c r="Q890" s="397">
        <v>2101103</v>
      </c>
      <c r="R890" s="397">
        <v>0</v>
      </c>
      <c r="S890" s="397">
        <f>VLOOKUP(Q890,B$4:B$1306,1,0)</f>
        <v>2101103</v>
      </c>
      <c r="T890" s="397">
        <v>2130506</v>
      </c>
      <c r="U890" s="397">
        <v>0</v>
      </c>
      <c r="V890" s="397">
        <f t="shared" si="230"/>
        <v>2130506</v>
      </c>
      <c r="W890" s="407">
        <f t="shared" si="235"/>
        <v>0</v>
      </c>
      <c r="Y890" s="397">
        <f t="shared" si="231"/>
        <v>0</v>
      </c>
    </row>
    <row r="891" ht="18.6" customHeight="1" spans="1:25">
      <c r="A891" s="482" t="s">
        <v>2686</v>
      </c>
      <c r="B891" s="480">
        <v>21305</v>
      </c>
      <c r="C891" s="407">
        <f t="shared" si="232"/>
        <v>31238</v>
      </c>
      <c r="D891" s="407">
        <f t="shared" si="233"/>
        <v>37790</v>
      </c>
      <c r="E891" s="483">
        <f t="shared" si="234"/>
        <v>0.209744541904091</v>
      </c>
      <c r="F891" s="473">
        <f t="shared" si="236"/>
        <v>5</v>
      </c>
      <c r="G891" s="471">
        <v>2130209</v>
      </c>
      <c r="H891" s="397" t="s">
        <v>2587</v>
      </c>
      <c r="I891" s="397">
        <v>210</v>
      </c>
      <c r="K891" s="486">
        <f>SUMIFS(K:K,$B:$B,"&gt;"&amp;$B891*100,$B:$B,"&lt;"&amp;$B891*100+100)</f>
        <v>2992</v>
      </c>
      <c r="L891" s="411">
        <f>SUMIFS(L:L,$B:$B,"&gt;"&amp;$B891*100,$B:$B,"&lt;"&amp;$B891*100+100)</f>
        <v>191</v>
      </c>
      <c r="M891" s="411">
        <f t="shared" si="229"/>
        <v>34607</v>
      </c>
      <c r="O891" s="397">
        <v>0</v>
      </c>
      <c r="Q891" s="397">
        <v>2210201</v>
      </c>
      <c r="R891" s="397">
        <v>0</v>
      </c>
      <c r="S891" s="397">
        <f>VLOOKUP(Q891,B$4:B$1306,1,0)</f>
        <v>2210201</v>
      </c>
      <c r="T891" s="397">
        <v>2130507</v>
      </c>
      <c r="U891" s="397">
        <v>300</v>
      </c>
      <c r="V891" s="397">
        <f t="shared" si="230"/>
        <v>2130507</v>
      </c>
      <c r="W891" s="407">
        <f t="shared" si="235"/>
        <v>0</v>
      </c>
      <c r="Y891" s="397">
        <f t="shared" si="231"/>
        <v>0</v>
      </c>
    </row>
    <row r="892" ht="18.6" customHeight="1" spans="1:25">
      <c r="A892" s="482" t="s">
        <v>587</v>
      </c>
      <c r="B892" s="480">
        <v>2130501</v>
      </c>
      <c r="C892" s="407">
        <f t="shared" si="232"/>
        <v>182</v>
      </c>
      <c r="D892" s="407">
        <f t="shared" si="233"/>
        <v>543</v>
      </c>
      <c r="E892" s="483">
        <f t="shared" si="234"/>
        <v>1.98351648351648</v>
      </c>
      <c r="F892" s="473">
        <f t="shared" si="236"/>
        <v>7</v>
      </c>
      <c r="G892" s="471">
        <v>2130210</v>
      </c>
      <c r="H892" s="397" t="s">
        <v>2590</v>
      </c>
      <c r="K892" s="490">
        <f t="shared" ref="K892:K901" si="241">SUMIF(N:N,$B892,O:O)</f>
        <v>352</v>
      </c>
      <c r="L892" s="407">
        <f t="shared" ref="L892:L901" si="242">SUMIF(Q:Q,$B892,R:R)</f>
        <v>191</v>
      </c>
      <c r="M892" s="411">
        <f t="shared" si="229"/>
        <v>0</v>
      </c>
      <c r="O892" s="397">
        <v>0</v>
      </c>
      <c r="Q892" s="397">
        <v>2240204</v>
      </c>
      <c r="R892" s="397">
        <v>268</v>
      </c>
      <c r="S892" s="397">
        <f>VLOOKUP(Q892,B$4:B$1306,1,0)</f>
        <v>2240204</v>
      </c>
      <c r="T892" s="397">
        <v>2130508</v>
      </c>
      <c r="U892" s="397">
        <v>0</v>
      </c>
      <c r="V892" s="397">
        <f t="shared" si="230"/>
        <v>2130508</v>
      </c>
      <c r="W892" s="407">
        <f t="shared" si="235"/>
        <v>0</v>
      </c>
      <c r="Y892" s="397">
        <f t="shared" si="231"/>
        <v>0</v>
      </c>
    </row>
    <row r="893" ht="18.6" customHeight="1" spans="1:25">
      <c r="A893" s="482" t="s">
        <v>590</v>
      </c>
      <c r="B893" s="480">
        <v>2130502</v>
      </c>
      <c r="C893" s="407">
        <f t="shared" si="232"/>
        <v>0</v>
      </c>
      <c r="D893" s="407">
        <f t="shared" si="233"/>
        <v>0</v>
      </c>
      <c r="E893" s="483" t="str">
        <f t="shared" si="234"/>
        <v/>
      </c>
      <c r="F893" s="473">
        <f t="shared" si="236"/>
        <v>7</v>
      </c>
      <c r="G893" s="471">
        <v>2130211</v>
      </c>
      <c r="H893" s="397" t="s">
        <v>2592</v>
      </c>
      <c r="I893" s="397">
        <v>110</v>
      </c>
      <c r="K893" s="490">
        <f t="shared" si="241"/>
        <v>0</v>
      </c>
      <c r="L893" s="407">
        <f t="shared" si="242"/>
        <v>0</v>
      </c>
      <c r="M893" s="411">
        <f t="shared" si="229"/>
        <v>0</v>
      </c>
      <c r="O893" s="397">
        <v>0</v>
      </c>
      <c r="Q893" s="397">
        <v>2040101</v>
      </c>
      <c r="R893" s="397">
        <v>8</v>
      </c>
      <c r="S893" s="397">
        <f>VLOOKUP(Q893,B$4:B$1306,1,0)</f>
        <v>2040101</v>
      </c>
      <c r="T893" s="397">
        <v>2130550</v>
      </c>
      <c r="U893" s="397">
        <v>0</v>
      </c>
      <c r="V893" s="397">
        <f t="shared" si="230"/>
        <v>2130550</v>
      </c>
      <c r="W893" s="407">
        <f t="shared" si="235"/>
        <v>0</v>
      </c>
      <c r="Y893" s="397">
        <f t="shared" si="231"/>
        <v>0</v>
      </c>
    </row>
    <row r="894" ht="18.6" customHeight="1" spans="1:25">
      <c r="A894" s="482" t="s">
        <v>593</v>
      </c>
      <c r="B894" s="480">
        <v>2130503</v>
      </c>
      <c r="C894" s="407">
        <f t="shared" si="232"/>
        <v>0</v>
      </c>
      <c r="D894" s="407">
        <f t="shared" si="233"/>
        <v>0</v>
      </c>
      <c r="E894" s="483" t="str">
        <f t="shared" si="234"/>
        <v/>
      </c>
      <c r="F894" s="473">
        <f t="shared" si="236"/>
        <v>7</v>
      </c>
      <c r="G894" s="471">
        <v>2130212</v>
      </c>
      <c r="H894" s="397" t="s">
        <v>2594</v>
      </c>
      <c r="I894" s="397">
        <v>20</v>
      </c>
      <c r="K894" s="490">
        <f t="shared" si="241"/>
        <v>0</v>
      </c>
      <c r="L894" s="407">
        <f t="shared" si="242"/>
        <v>0</v>
      </c>
      <c r="M894" s="411">
        <f t="shared" si="229"/>
        <v>0</v>
      </c>
      <c r="O894" s="397">
        <v>0</v>
      </c>
      <c r="Q894" s="397">
        <v>2080505</v>
      </c>
      <c r="R894" s="397">
        <v>0</v>
      </c>
      <c r="S894" s="397">
        <f>VLOOKUP(Q894,B$4:B$1306,1,0)</f>
        <v>2080505</v>
      </c>
      <c r="T894" s="397">
        <v>2130599</v>
      </c>
      <c r="U894" s="397">
        <v>2918</v>
      </c>
      <c r="V894" s="397">
        <f t="shared" si="230"/>
        <v>2130599</v>
      </c>
      <c r="W894" s="407">
        <f t="shared" si="235"/>
        <v>0</v>
      </c>
      <c r="Y894" s="397">
        <f t="shared" si="231"/>
        <v>0</v>
      </c>
    </row>
    <row r="895" ht="18.6" customHeight="1" spans="1:25">
      <c r="A895" s="482" t="s">
        <v>2694</v>
      </c>
      <c r="B895" s="480">
        <v>2130504</v>
      </c>
      <c r="C895" s="407">
        <f t="shared" si="232"/>
        <v>24362</v>
      </c>
      <c r="D895" s="407">
        <f t="shared" si="233"/>
        <v>30635</v>
      </c>
      <c r="E895" s="483">
        <f t="shared" si="234"/>
        <v>0.257491174780396</v>
      </c>
      <c r="F895" s="473">
        <f t="shared" si="236"/>
        <v>7</v>
      </c>
      <c r="G895" s="471">
        <v>2130213</v>
      </c>
      <c r="H895" s="397" t="s">
        <v>2596</v>
      </c>
      <c r="I895" s="397">
        <v>599</v>
      </c>
      <c r="K895" s="490">
        <f t="shared" si="241"/>
        <v>2173</v>
      </c>
      <c r="L895" s="407">
        <f t="shared" si="242"/>
        <v>0</v>
      </c>
      <c r="M895" s="411">
        <f t="shared" si="229"/>
        <v>28462</v>
      </c>
      <c r="O895" s="397">
        <v>0</v>
      </c>
      <c r="Q895" s="397">
        <v>2080506</v>
      </c>
      <c r="R895" s="397">
        <v>0</v>
      </c>
      <c r="S895" s="397">
        <f>VLOOKUP(Q895,B$4:B$1306,1,0)</f>
        <v>2080506</v>
      </c>
      <c r="T895" s="397">
        <v>21307</v>
      </c>
      <c r="U895" s="397">
        <v>415</v>
      </c>
      <c r="V895" s="397">
        <f t="shared" si="230"/>
        <v>21307</v>
      </c>
      <c r="W895" s="407">
        <f t="shared" si="235"/>
        <v>0</v>
      </c>
      <c r="Y895" s="397">
        <f t="shared" si="231"/>
        <v>0</v>
      </c>
    </row>
    <row r="896" ht="18.6" customHeight="1" spans="1:25">
      <c r="A896" s="482" t="s">
        <v>2697</v>
      </c>
      <c r="B896" s="480">
        <v>2130505</v>
      </c>
      <c r="C896" s="407">
        <f t="shared" si="232"/>
        <v>3083</v>
      </c>
      <c r="D896" s="407">
        <f t="shared" si="233"/>
        <v>2927</v>
      </c>
      <c r="E896" s="483">
        <f t="shared" si="234"/>
        <v>-0.0506000648718781</v>
      </c>
      <c r="F896" s="473">
        <f t="shared" si="236"/>
        <v>7</v>
      </c>
      <c r="G896" s="471">
        <v>2130217</v>
      </c>
      <c r="H896" s="397" t="s">
        <v>2599</v>
      </c>
      <c r="K896" s="490">
        <f t="shared" si="241"/>
        <v>0</v>
      </c>
      <c r="L896" s="407">
        <f t="shared" si="242"/>
        <v>0</v>
      </c>
      <c r="M896" s="411">
        <f t="shared" si="229"/>
        <v>2927</v>
      </c>
      <c r="O896" s="397">
        <v>0</v>
      </c>
      <c r="Q896" s="397">
        <v>2101101</v>
      </c>
      <c r="R896" s="397">
        <v>0</v>
      </c>
      <c r="S896" s="397">
        <f>VLOOKUP(Q896,B$4:B$1306,1,0)</f>
        <v>2101101</v>
      </c>
      <c r="T896" s="397">
        <v>2130701</v>
      </c>
      <c r="U896" s="397">
        <v>415</v>
      </c>
      <c r="V896" s="397">
        <f t="shared" si="230"/>
        <v>2130701</v>
      </c>
      <c r="W896" s="407">
        <f t="shared" si="235"/>
        <v>0</v>
      </c>
      <c r="Y896" s="397">
        <f t="shared" si="231"/>
        <v>0</v>
      </c>
    </row>
    <row r="897" ht="18.6" customHeight="1" spans="1:25">
      <c r="A897" s="482" t="s">
        <v>2700</v>
      </c>
      <c r="B897" s="480">
        <v>2130506</v>
      </c>
      <c r="C897" s="407">
        <f t="shared" si="232"/>
        <v>24</v>
      </c>
      <c r="D897" s="407">
        <f t="shared" si="233"/>
        <v>0</v>
      </c>
      <c r="E897" s="483">
        <f t="shared" si="234"/>
        <v>-1</v>
      </c>
      <c r="F897" s="473">
        <f t="shared" si="236"/>
        <v>7</v>
      </c>
      <c r="G897" s="471">
        <v>2130220</v>
      </c>
      <c r="H897" s="397" t="s">
        <v>2602</v>
      </c>
      <c r="K897" s="490">
        <f t="shared" si="241"/>
        <v>0</v>
      </c>
      <c r="L897" s="407">
        <f t="shared" si="242"/>
        <v>0</v>
      </c>
      <c r="M897" s="411">
        <f t="shared" si="229"/>
        <v>0</v>
      </c>
      <c r="O897" s="397">
        <v>0</v>
      </c>
      <c r="Q897" s="397">
        <v>2101102</v>
      </c>
      <c r="R897" s="397">
        <v>0</v>
      </c>
      <c r="S897" s="397">
        <f>VLOOKUP(Q897,B$4:B$1306,1,0)</f>
        <v>2101102</v>
      </c>
      <c r="T897" s="397">
        <v>2130704</v>
      </c>
      <c r="U897" s="397">
        <v>0</v>
      </c>
      <c r="V897" s="397">
        <f t="shared" si="230"/>
        <v>2130704</v>
      </c>
      <c r="W897" s="407">
        <f t="shared" si="235"/>
        <v>0</v>
      </c>
      <c r="Y897" s="397">
        <f t="shared" si="231"/>
        <v>0</v>
      </c>
    </row>
    <row r="898" ht="18.6" customHeight="1" spans="1:25">
      <c r="A898" s="482" t="s">
        <v>2702</v>
      </c>
      <c r="B898" s="480">
        <v>2130507</v>
      </c>
      <c r="C898" s="407">
        <f t="shared" si="232"/>
        <v>162</v>
      </c>
      <c r="D898" s="407">
        <f t="shared" si="233"/>
        <v>300</v>
      </c>
      <c r="E898" s="483">
        <f t="shared" si="234"/>
        <v>0.851851851851852</v>
      </c>
      <c r="F898" s="473">
        <f t="shared" si="236"/>
        <v>7</v>
      </c>
      <c r="K898" s="490">
        <f t="shared" si="241"/>
        <v>0</v>
      </c>
      <c r="L898" s="407">
        <f t="shared" si="242"/>
        <v>0</v>
      </c>
      <c r="M898" s="411">
        <f t="shared" si="229"/>
        <v>300</v>
      </c>
      <c r="O898" s="397">
        <v>0</v>
      </c>
      <c r="Q898" s="397">
        <v>2101103</v>
      </c>
      <c r="R898" s="397">
        <v>0</v>
      </c>
      <c r="S898" s="397">
        <f>VLOOKUP(Q898,B$4:B$1306,1,0)</f>
        <v>2101103</v>
      </c>
      <c r="T898" s="397">
        <v>2130705</v>
      </c>
      <c r="U898" s="397">
        <v>0</v>
      </c>
      <c r="V898" s="397">
        <f t="shared" si="230"/>
        <v>2130705</v>
      </c>
      <c r="W898" s="407">
        <f t="shared" si="235"/>
        <v>0</v>
      </c>
      <c r="Y898" s="397">
        <f t="shared" si="231"/>
        <v>0</v>
      </c>
    </row>
    <row r="899" ht="18.6" customHeight="1" spans="1:25">
      <c r="A899" s="482" t="s">
        <v>2704</v>
      </c>
      <c r="B899" s="480">
        <v>2130508</v>
      </c>
      <c r="C899" s="407">
        <f t="shared" si="232"/>
        <v>0</v>
      </c>
      <c r="D899" s="407">
        <f t="shared" si="233"/>
        <v>0</v>
      </c>
      <c r="E899" s="483" t="str">
        <f t="shared" si="234"/>
        <v/>
      </c>
      <c r="F899" s="473">
        <f t="shared" si="236"/>
        <v>7</v>
      </c>
      <c r="K899" s="490">
        <f t="shared" si="241"/>
        <v>0</v>
      </c>
      <c r="L899" s="407">
        <f t="shared" si="242"/>
        <v>0</v>
      </c>
      <c r="M899" s="411">
        <f t="shared" si="229"/>
        <v>0</v>
      </c>
      <c r="O899" s="397">
        <v>0</v>
      </c>
      <c r="Q899" s="397">
        <v>2210201</v>
      </c>
      <c r="R899" s="397">
        <v>0</v>
      </c>
      <c r="S899" s="397">
        <f>VLOOKUP(Q899,B$4:B$1306,1,0)</f>
        <v>2210201</v>
      </c>
      <c r="T899" s="397">
        <v>2130706</v>
      </c>
      <c r="U899" s="397">
        <v>0</v>
      </c>
      <c r="V899" s="397">
        <f t="shared" si="230"/>
        <v>2130706</v>
      </c>
      <c r="W899" s="407">
        <f t="shared" si="235"/>
        <v>0</v>
      </c>
      <c r="Y899" s="397">
        <f t="shared" si="231"/>
        <v>0</v>
      </c>
    </row>
    <row r="900" ht="18.6" customHeight="1" spans="1:25">
      <c r="A900" s="482" t="s">
        <v>2705</v>
      </c>
      <c r="B900" s="480">
        <v>2130550</v>
      </c>
      <c r="C900" s="407">
        <f t="shared" si="232"/>
        <v>0</v>
      </c>
      <c r="D900" s="407">
        <f t="shared" si="233"/>
        <v>0</v>
      </c>
      <c r="E900" s="483" t="str">
        <f t="shared" si="234"/>
        <v/>
      </c>
      <c r="F900" s="473">
        <f t="shared" si="236"/>
        <v>7</v>
      </c>
      <c r="G900" s="471">
        <v>2130221</v>
      </c>
      <c r="H900" s="397" t="s">
        <v>2605</v>
      </c>
      <c r="K900" s="490">
        <f t="shared" si="241"/>
        <v>0</v>
      </c>
      <c r="L900" s="407">
        <f t="shared" si="242"/>
        <v>0</v>
      </c>
      <c r="M900" s="411">
        <f t="shared" ref="M900:M963" si="243">_xlfn.IFNA(VLOOKUP(B900,T:U,2,0),)</f>
        <v>0</v>
      </c>
      <c r="O900" s="397">
        <v>0</v>
      </c>
      <c r="Q900" s="397">
        <v>2080505</v>
      </c>
      <c r="R900" s="397">
        <v>0</v>
      </c>
      <c r="S900" s="397">
        <f>VLOOKUP(Q900,B$4:B$1306,1,0)</f>
        <v>2080505</v>
      </c>
      <c r="T900" s="397">
        <v>2130707</v>
      </c>
      <c r="U900" s="397">
        <v>0</v>
      </c>
      <c r="V900" s="397">
        <f t="shared" ref="V900:V963" si="244">VLOOKUP(T900,B$4:B$1306,1,0)</f>
        <v>2130707</v>
      </c>
      <c r="W900" s="407">
        <f t="shared" si="235"/>
        <v>0</v>
      </c>
      <c r="Y900" s="397">
        <f t="shared" ref="Y900:Y963" si="245">IF(O900&lt;1,ROUNDUP(O900,0),IF(O900&gt;10,ROUNDDOWN(O900,0),ROUND(O900,0)))</f>
        <v>0</v>
      </c>
    </row>
    <row r="901" ht="18.6" customHeight="1" spans="1:25">
      <c r="A901" s="482" t="s">
        <v>2707</v>
      </c>
      <c r="B901" s="480">
        <v>2130599</v>
      </c>
      <c r="C901" s="407">
        <f t="shared" ref="C901:C964" si="246">_xlfn.IFNA(VLOOKUP(B901,G:I,3,0),)</f>
        <v>3425</v>
      </c>
      <c r="D901" s="407">
        <f t="shared" ref="D901:D964" si="247">K901+L901+M901</f>
        <v>3385</v>
      </c>
      <c r="E901" s="483">
        <f t="shared" ref="E901:E964" si="248">IF(ISERROR(D901/C901-1),"",D901/C901-1)</f>
        <v>-0.0116788321167883</v>
      </c>
      <c r="F901" s="473">
        <f t="shared" si="236"/>
        <v>7</v>
      </c>
      <c r="G901" s="471">
        <v>2130223</v>
      </c>
      <c r="H901" s="397" t="s">
        <v>2608</v>
      </c>
      <c r="J901" s="488"/>
      <c r="K901" s="490">
        <f t="shared" si="241"/>
        <v>467</v>
      </c>
      <c r="L901" s="407">
        <f t="shared" si="242"/>
        <v>0</v>
      </c>
      <c r="M901" s="411">
        <f t="shared" si="243"/>
        <v>2918</v>
      </c>
      <c r="O901" s="397">
        <v>0</v>
      </c>
      <c r="Q901" s="397">
        <v>2080506</v>
      </c>
      <c r="R901" s="397">
        <v>0</v>
      </c>
      <c r="S901" s="397">
        <f>VLOOKUP(Q901,B$4:B$1306,1,0)</f>
        <v>2080506</v>
      </c>
      <c r="T901" s="397">
        <v>2130799</v>
      </c>
      <c r="U901" s="397">
        <v>0</v>
      </c>
      <c r="V901" s="397">
        <f t="shared" si="244"/>
        <v>2130799</v>
      </c>
      <c r="W901" s="407">
        <f t="shared" ref="W901:W964" si="249">U901-IF(T901&lt;111111,SUMIFS(U$4:U$1924,T$4:T$1924,"&gt;"&amp;T901*100,T$4:T$1924,"&lt;"&amp;T901*100+100),U901)</f>
        <v>0</v>
      </c>
      <c r="Y901" s="397">
        <f t="shared" si="245"/>
        <v>0</v>
      </c>
    </row>
    <row r="902" ht="18.6" customHeight="1" spans="1:25">
      <c r="A902" s="482" t="s">
        <v>2709</v>
      </c>
      <c r="B902" s="480">
        <v>21306</v>
      </c>
      <c r="C902" s="407">
        <f t="shared" si="246"/>
        <v>-1</v>
      </c>
      <c r="D902" s="407">
        <f t="shared" si="247"/>
        <v>0</v>
      </c>
      <c r="E902" s="483">
        <f t="shared" si="248"/>
        <v>-1</v>
      </c>
      <c r="F902" s="473">
        <f t="shared" ref="F902:F965" si="250">LEN(B902)</f>
        <v>5</v>
      </c>
      <c r="G902" s="471">
        <v>2130226</v>
      </c>
      <c r="H902" s="397" t="s">
        <v>2611</v>
      </c>
      <c r="K902" s="486">
        <f>SUMIFS(K:K,$B:$B,"&gt;"&amp;$B902*100,$B:$B,"&lt;"&amp;$B902*100+100)</f>
        <v>0</v>
      </c>
      <c r="L902" s="411">
        <f>SUMIFS(L:L,$B:$B,"&gt;"&amp;$B902*100,$B:$B,"&lt;"&amp;$B902*100+100)</f>
        <v>0</v>
      </c>
      <c r="M902" s="411">
        <f t="shared" si="243"/>
        <v>0</v>
      </c>
      <c r="O902" s="397">
        <v>0</v>
      </c>
      <c r="Q902" s="397">
        <v>2101101</v>
      </c>
      <c r="R902" s="397">
        <v>0</v>
      </c>
      <c r="S902" s="397">
        <f>VLOOKUP(Q902,B$4:B$1306,1,0)</f>
        <v>2101101</v>
      </c>
      <c r="T902" s="397">
        <v>21308</v>
      </c>
      <c r="U902" s="397">
        <v>1638</v>
      </c>
      <c r="V902" s="397">
        <f t="shared" si="244"/>
        <v>21308</v>
      </c>
      <c r="W902" s="407">
        <f t="shared" si="249"/>
        <v>0</v>
      </c>
      <c r="Y902" s="397">
        <f t="shared" si="245"/>
        <v>0</v>
      </c>
    </row>
    <row r="903" ht="18.6" customHeight="1" spans="1:25">
      <c r="A903" s="482" t="s">
        <v>2714</v>
      </c>
      <c r="B903" s="480">
        <v>2130602</v>
      </c>
      <c r="C903" s="407">
        <f t="shared" si="246"/>
        <v>-1</v>
      </c>
      <c r="D903" s="407">
        <f t="shared" si="247"/>
        <v>0</v>
      </c>
      <c r="E903" s="483">
        <f t="shared" si="248"/>
        <v>-1</v>
      </c>
      <c r="F903" s="473">
        <f t="shared" si="250"/>
        <v>7</v>
      </c>
      <c r="G903" s="471">
        <v>2130227</v>
      </c>
      <c r="H903" s="397" t="s">
        <v>2614</v>
      </c>
      <c r="I903" s="397">
        <v>62</v>
      </c>
      <c r="J903" s="488"/>
      <c r="K903" s="490">
        <f>SUMIF(N:N,$B903,O:O)</f>
        <v>0</v>
      </c>
      <c r="L903" s="407">
        <f>SUMIF(Q:Q,$B903,R:R)</f>
        <v>0</v>
      </c>
      <c r="M903" s="411">
        <f t="shared" si="243"/>
        <v>0</v>
      </c>
      <c r="O903" s="397">
        <v>0</v>
      </c>
      <c r="Q903" s="397">
        <v>2101102</v>
      </c>
      <c r="R903" s="397">
        <v>0</v>
      </c>
      <c r="S903" s="397">
        <f>VLOOKUP(Q903,B$4:B$1306,1,0)</f>
        <v>2101102</v>
      </c>
      <c r="T903" s="397">
        <v>2130801</v>
      </c>
      <c r="U903" s="397">
        <v>0</v>
      </c>
      <c r="V903" s="397">
        <f t="shared" si="244"/>
        <v>2130801</v>
      </c>
      <c r="W903" s="407">
        <f t="shared" si="249"/>
        <v>0</v>
      </c>
      <c r="Y903" s="397">
        <f t="shared" si="245"/>
        <v>0</v>
      </c>
    </row>
    <row r="904" ht="18.6" customHeight="1" spans="1:25">
      <c r="A904" s="482" t="s">
        <v>2726</v>
      </c>
      <c r="B904" s="480">
        <v>21307</v>
      </c>
      <c r="C904" s="407">
        <f t="shared" si="246"/>
        <v>3110</v>
      </c>
      <c r="D904" s="407">
        <f t="shared" si="247"/>
        <v>3491</v>
      </c>
      <c r="E904" s="483">
        <f t="shared" si="248"/>
        <v>0.122508038585209</v>
      </c>
      <c r="F904" s="473">
        <f t="shared" si="250"/>
        <v>5</v>
      </c>
      <c r="G904" s="471">
        <v>2130232</v>
      </c>
      <c r="H904" s="397" t="s">
        <v>2617</v>
      </c>
      <c r="K904" s="486">
        <f>SUMIFS(K:K,$B:$B,"&gt;"&amp;$B904*100,$B:$B,"&lt;"&amp;$B904*100+100)</f>
        <v>956</v>
      </c>
      <c r="L904" s="411">
        <f>SUMIFS(L:L,$B:$B,"&gt;"&amp;$B904*100,$B:$B,"&lt;"&amp;$B904*100+100)</f>
        <v>2120</v>
      </c>
      <c r="M904" s="411">
        <f t="shared" si="243"/>
        <v>415</v>
      </c>
      <c r="O904" s="397">
        <v>0</v>
      </c>
      <c r="Q904" s="397">
        <v>2101103</v>
      </c>
      <c r="R904" s="397">
        <v>0</v>
      </c>
      <c r="S904" s="397">
        <f>VLOOKUP(Q904,B$4:B$1306,1,0)</f>
        <v>2101103</v>
      </c>
      <c r="T904" s="397">
        <v>2130802</v>
      </c>
      <c r="U904" s="397">
        <v>0</v>
      </c>
      <c r="V904" s="397">
        <f t="shared" si="244"/>
        <v>2130802</v>
      </c>
      <c r="W904" s="407">
        <f t="shared" si="249"/>
        <v>0</v>
      </c>
      <c r="Y904" s="397">
        <f t="shared" si="245"/>
        <v>0</v>
      </c>
    </row>
    <row r="905" ht="18.6" customHeight="1" spans="1:25">
      <c r="A905" s="482" t="s">
        <v>2728</v>
      </c>
      <c r="B905" s="480">
        <v>2130701</v>
      </c>
      <c r="C905" s="407">
        <f t="shared" si="246"/>
        <v>478</v>
      </c>
      <c r="D905" s="407">
        <f t="shared" si="247"/>
        <v>852</v>
      </c>
      <c r="E905" s="483">
        <f t="shared" si="248"/>
        <v>0.782426778242678</v>
      </c>
      <c r="F905" s="473">
        <f t="shared" si="250"/>
        <v>7</v>
      </c>
      <c r="G905" s="471">
        <v>2130234</v>
      </c>
      <c r="H905" s="397" t="s">
        <v>2620</v>
      </c>
      <c r="I905" s="397">
        <v>273</v>
      </c>
      <c r="K905" s="490">
        <f t="shared" ref="K905:K910" si="251">SUMIF(N:N,$B905,O:O)</f>
        <v>437</v>
      </c>
      <c r="L905" s="407">
        <f t="shared" ref="L905:L910" si="252">SUMIF(Q:Q,$B905,R:R)</f>
        <v>0</v>
      </c>
      <c r="M905" s="411">
        <f t="shared" si="243"/>
        <v>415</v>
      </c>
      <c r="O905" s="397">
        <v>0</v>
      </c>
      <c r="Q905" s="397">
        <v>2210201</v>
      </c>
      <c r="R905" s="397">
        <v>0</v>
      </c>
      <c r="S905" s="397">
        <f>VLOOKUP(Q905,B$4:B$1306,1,0)</f>
        <v>2210201</v>
      </c>
      <c r="T905" s="397">
        <v>2130803</v>
      </c>
      <c r="U905" s="397">
        <v>759</v>
      </c>
      <c r="V905" s="397">
        <f t="shared" si="244"/>
        <v>2130803</v>
      </c>
      <c r="W905" s="407">
        <f t="shared" si="249"/>
        <v>0</v>
      </c>
      <c r="Y905" s="397">
        <f t="shared" si="245"/>
        <v>0</v>
      </c>
    </row>
    <row r="906" ht="18.6" customHeight="1" spans="1:25">
      <c r="A906" s="482" t="s">
        <v>2730</v>
      </c>
      <c r="B906" s="480">
        <v>2130704</v>
      </c>
      <c r="C906" s="407">
        <f t="shared" si="246"/>
        <v>0</v>
      </c>
      <c r="D906" s="407">
        <f t="shared" si="247"/>
        <v>0</v>
      </c>
      <c r="E906" s="483" t="str">
        <f t="shared" si="248"/>
        <v/>
      </c>
      <c r="F906" s="473">
        <f t="shared" si="250"/>
        <v>7</v>
      </c>
      <c r="G906" s="471">
        <v>2130235</v>
      </c>
      <c r="H906" s="397" t="s">
        <v>2623</v>
      </c>
      <c r="K906" s="490">
        <f t="shared" si="251"/>
        <v>0</v>
      </c>
      <c r="L906" s="407">
        <f t="shared" si="252"/>
        <v>0</v>
      </c>
      <c r="M906" s="411">
        <f t="shared" si="243"/>
        <v>0</v>
      </c>
      <c r="O906" s="397">
        <v>0</v>
      </c>
      <c r="Q906" s="397">
        <v>2080505</v>
      </c>
      <c r="R906" s="397">
        <v>0</v>
      </c>
      <c r="S906" s="397">
        <f>VLOOKUP(Q906,B$4:B$1306,1,0)</f>
        <v>2080505</v>
      </c>
      <c r="T906" s="397">
        <v>2130804</v>
      </c>
      <c r="U906" s="397">
        <v>879</v>
      </c>
      <c r="V906" s="397">
        <f t="shared" si="244"/>
        <v>2130804</v>
      </c>
      <c r="W906" s="407">
        <f t="shared" si="249"/>
        <v>0</v>
      </c>
      <c r="Y906" s="397">
        <f t="shared" si="245"/>
        <v>0</v>
      </c>
    </row>
    <row r="907" ht="18.6" customHeight="1" spans="1:25">
      <c r="A907" s="482" t="s">
        <v>2732</v>
      </c>
      <c r="B907" s="480">
        <v>2130705</v>
      </c>
      <c r="C907" s="407">
        <f t="shared" si="246"/>
        <v>2632</v>
      </c>
      <c r="D907" s="407">
        <f t="shared" si="247"/>
        <v>2639</v>
      </c>
      <c r="E907" s="483">
        <f t="shared" si="248"/>
        <v>0.00265957446808507</v>
      </c>
      <c r="F907" s="473">
        <f t="shared" si="250"/>
        <v>7</v>
      </c>
      <c r="G907" s="471">
        <v>2130236</v>
      </c>
      <c r="H907" s="397" t="s">
        <v>2626</v>
      </c>
      <c r="K907" s="490">
        <f t="shared" si="251"/>
        <v>519</v>
      </c>
      <c r="L907" s="407">
        <f t="shared" si="252"/>
        <v>2120</v>
      </c>
      <c r="M907" s="411">
        <f t="shared" si="243"/>
        <v>0</v>
      </c>
      <c r="O907" s="397">
        <v>0</v>
      </c>
      <c r="Q907" s="397">
        <v>2080506</v>
      </c>
      <c r="R907" s="397">
        <v>0</v>
      </c>
      <c r="S907" s="397">
        <f>VLOOKUP(Q907,B$4:B$1306,1,0)</f>
        <v>2080506</v>
      </c>
      <c r="T907" s="397">
        <v>2130805</v>
      </c>
      <c r="U907" s="397">
        <v>0</v>
      </c>
      <c r="V907" s="397">
        <f t="shared" si="244"/>
        <v>2130805</v>
      </c>
      <c r="W907" s="407">
        <f t="shared" si="249"/>
        <v>0</v>
      </c>
      <c r="Y907" s="397">
        <f t="shared" si="245"/>
        <v>0</v>
      </c>
    </row>
    <row r="908" ht="18.6" customHeight="1" spans="1:25">
      <c r="A908" s="482" t="s">
        <v>2735</v>
      </c>
      <c r="B908" s="480">
        <v>2130706</v>
      </c>
      <c r="C908" s="407">
        <f t="shared" si="246"/>
        <v>0</v>
      </c>
      <c r="D908" s="407">
        <f t="shared" si="247"/>
        <v>0</v>
      </c>
      <c r="E908" s="483" t="str">
        <f t="shared" si="248"/>
        <v/>
      </c>
      <c r="F908" s="473">
        <f t="shared" si="250"/>
        <v>7</v>
      </c>
      <c r="G908" s="471">
        <v>2130237</v>
      </c>
      <c r="H908" s="397" t="s">
        <v>2629</v>
      </c>
      <c r="K908" s="490">
        <f t="shared" si="251"/>
        <v>0</v>
      </c>
      <c r="L908" s="407">
        <f t="shared" si="252"/>
        <v>0</v>
      </c>
      <c r="M908" s="411">
        <f t="shared" si="243"/>
        <v>0</v>
      </c>
      <c r="O908" s="397">
        <v>0</v>
      </c>
      <c r="Q908" s="397">
        <v>2101101</v>
      </c>
      <c r="R908" s="397">
        <v>0</v>
      </c>
      <c r="S908" s="397">
        <f>VLOOKUP(Q908,B$4:B$1306,1,0)</f>
        <v>2101101</v>
      </c>
      <c r="T908" s="397">
        <v>2130899</v>
      </c>
      <c r="U908" s="397">
        <v>0</v>
      </c>
      <c r="V908" s="397">
        <f t="shared" si="244"/>
        <v>2130899</v>
      </c>
      <c r="W908" s="407">
        <f t="shared" si="249"/>
        <v>0</v>
      </c>
      <c r="Y908" s="397">
        <f t="shared" si="245"/>
        <v>0</v>
      </c>
    </row>
    <row r="909" ht="18.6" customHeight="1" spans="1:25">
      <c r="A909" s="482" t="s">
        <v>2738</v>
      </c>
      <c r="B909" s="480">
        <v>2130707</v>
      </c>
      <c r="C909" s="407">
        <f t="shared" si="246"/>
        <v>0</v>
      </c>
      <c r="D909" s="407">
        <f t="shared" si="247"/>
        <v>0</v>
      </c>
      <c r="E909" s="483" t="str">
        <f t="shared" si="248"/>
        <v/>
      </c>
      <c r="F909" s="473">
        <f t="shared" si="250"/>
        <v>7</v>
      </c>
      <c r="G909" s="471">
        <v>2130299</v>
      </c>
      <c r="H909" s="397" t="s">
        <v>2632</v>
      </c>
      <c r="I909" s="397">
        <v>137</v>
      </c>
      <c r="K909" s="490">
        <f t="shared" si="251"/>
        <v>0</v>
      </c>
      <c r="L909" s="407">
        <f t="shared" si="252"/>
        <v>0</v>
      </c>
      <c r="M909" s="411">
        <f t="shared" si="243"/>
        <v>0</v>
      </c>
      <c r="O909" s="397">
        <v>0</v>
      </c>
      <c r="Q909" s="397">
        <v>2101102</v>
      </c>
      <c r="R909" s="397">
        <v>0</v>
      </c>
      <c r="S909" s="397">
        <f>VLOOKUP(Q909,B$4:B$1306,1,0)</f>
        <v>2101102</v>
      </c>
      <c r="T909" s="397">
        <v>21309</v>
      </c>
      <c r="U909" s="397">
        <v>0</v>
      </c>
      <c r="V909" s="397">
        <f t="shared" si="244"/>
        <v>21309</v>
      </c>
      <c r="W909" s="407">
        <f t="shared" si="249"/>
        <v>0</v>
      </c>
      <c r="Y909" s="397">
        <f t="shared" si="245"/>
        <v>0</v>
      </c>
    </row>
    <row r="910" ht="18.6" customHeight="1" spans="1:25">
      <c r="A910" s="482" t="s">
        <v>2741</v>
      </c>
      <c r="B910" s="480">
        <v>2130799</v>
      </c>
      <c r="C910" s="407">
        <f t="shared" si="246"/>
        <v>0</v>
      </c>
      <c r="D910" s="407">
        <f t="shared" si="247"/>
        <v>0</v>
      </c>
      <c r="E910" s="483" t="str">
        <f t="shared" si="248"/>
        <v/>
      </c>
      <c r="F910" s="473">
        <f t="shared" si="250"/>
        <v>7</v>
      </c>
      <c r="G910" s="471">
        <v>21303</v>
      </c>
      <c r="H910" s="397" t="s">
        <v>2635</v>
      </c>
      <c r="I910" s="397">
        <v>4575</v>
      </c>
      <c r="J910" s="488"/>
      <c r="K910" s="490">
        <f t="shared" si="251"/>
        <v>0</v>
      </c>
      <c r="L910" s="407">
        <f t="shared" si="252"/>
        <v>0</v>
      </c>
      <c r="M910" s="411">
        <f t="shared" si="243"/>
        <v>0</v>
      </c>
      <c r="O910" s="397">
        <v>0</v>
      </c>
      <c r="Q910" s="397">
        <v>2101103</v>
      </c>
      <c r="R910" s="397">
        <v>0</v>
      </c>
      <c r="S910" s="397">
        <f>VLOOKUP(Q910,B$4:B$1306,1,0)</f>
        <v>2101103</v>
      </c>
      <c r="T910" s="397">
        <v>2130901</v>
      </c>
      <c r="U910" s="397">
        <v>0</v>
      </c>
      <c r="V910" s="397">
        <f t="shared" si="244"/>
        <v>2130901</v>
      </c>
      <c r="W910" s="407">
        <f t="shared" si="249"/>
        <v>0</v>
      </c>
      <c r="Y910" s="397">
        <f t="shared" si="245"/>
        <v>0</v>
      </c>
    </row>
    <row r="911" ht="18.6" customHeight="1" spans="1:25">
      <c r="A911" s="482" t="s">
        <v>2744</v>
      </c>
      <c r="B911" s="480">
        <v>21308</v>
      </c>
      <c r="C911" s="407">
        <f t="shared" si="246"/>
        <v>2813</v>
      </c>
      <c r="D911" s="407">
        <f t="shared" si="247"/>
        <v>1898</v>
      </c>
      <c r="E911" s="483">
        <f t="shared" si="248"/>
        <v>-0.325275506576609</v>
      </c>
      <c r="F911" s="473">
        <f t="shared" si="250"/>
        <v>5</v>
      </c>
      <c r="G911" s="471">
        <v>2130301</v>
      </c>
      <c r="H911" s="397" t="s">
        <v>595</v>
      </c>
      <c r="I911" s="397">
        <v>213</v>
      </c>
      <c r="K911" s="486">
        <f>SUMIFS(K:K,$B:$B,"&gt;"&amp;$B911*100,$B:$B,"&lt;"&amp;$B911*100+100)</f>
        <v>260</v>
      </c>
      <c r="L911" s="411">
        <f>SUMIFS(L:L,$B:$B,"&gt;"&amp;$B911*100,$B:$B,"&lt;"&amp;$B911*100+100)</f>
        <v>0</v>
      </c>
      <c r="M911" s="411">
        <f t="shared" si="243"/>
        <v>1638</v>
      </c>
      <c r="O911" s="397">
        <v>0</v>
      </c>
      <c r="Q911" s="397">
        <v>2210201</v>
      </c>
      <c r="R911" s="397">
        <v>0</v>
      </c>
      <c r="S911" s="397">
        <f>VLOOKUP(Q911,B$4:B$1306,1,0)</f>
        <v>2210201</v>
      </c>
      <c r="T911" s="397">
        <v>2130999</v>
      </c>
      <c r="U911" s="397">
        <v>0</v>
      </c>
      <c r="V911" s="397">
        <f t="shared" si="244"/>
        <v>2130999</v>
      </c>
      <c r="W911" s="407">
        <f t="shared" si="249"/>
        <v>0</v>
      </c>
      <c r="Y911" s="397">
        <f t="shared" si="245"/>
        <v>0</v>
      </c>
    </row>
    <row r="912" ht="18.6" customHeight="1" spans="1:25">
      <c r="A912" s="482" t="s">
        <v>2747</v>
      </c>
      <c r="B912" s="480">
        <v>2130801</v>
      </c>
      <c r="C912" s="407">
        <f t="shared" si="246"/>
        <v>0</v>
      </c>
      <c r="D912" s="407">
        <f t="shared" si="247"/>
        <v>0</v>
      </c>
      <c r="E912" s="483" t="str">
        <f t="shared" si="248"/>
        <v/>
      </c>
      <c r="F912" s="473">
        <f t="shared" si="250"/>
        <v>7</v>
      </c>
      <c r="G912" s="471">
        <v>2130302</v>
      </c>
      <c r="H912" s="397" t="s">
        <v>598</v>
      </c>
      <c r="K912" s="490">
        <f t="shared" ref="K912:K917" si="253">SUMIF(N:N,$B912,O:O)</f>
        <v>0</v>
      </c>
      <c r="L912" s="407">
        <f t="shared" ref="L912:L917" si="254">SUMIF(Q:Q,$B912,R:R)</f>
        <v>0</v>
      </c>
      <c r="M912" s="411">
        <f t="shared" si="243"/>
        <v>0</v>
      </c>
      <c r="O912" s="397">
        <v>0</v>
      </c>
      <c r="Q912" s="397">
        <v>2080505</v>
      </c>
      <c r="R912" s="397">
        <v>0</v>
      </c>
      <c r="S912" s="397">
        <f>VLOOKUP(Q912,B$4:B$1306,1,0)</f>
        <v>2080505</v>
      </c>
      <c r="T912" s="397">
        <v>21399</v>
      </c>
      <c r="U912" s="397">
        <v>28</v>
      </c>
      <c r="V912" s="397">
        <f t="shared" si="244"/>
        <v>21399</v>
      </c>
      <c r="W912" s="407">
        <f t="shared" si="249"/>
        <v>0</v>
      </c>
      <c r="Y912" s="397">
        <f t="shared" si="245"/>
        <v>0</v>
      </c>
    </row>
    <row r="913" ht="18.6" customHeight="1" spans="1:25">
      <c r="A913" s="482" t="s">
        <v>2750</v>
      </c>
      <c r="B913" s="480">
        <v>2130802</v>
      </c>
      <c r="C913" s="407">
        <f t="shared" si="246"/>
        <v>0</v>
      </c>
      <c r="D913" s="407">
        <f t="shared" si="247"/>
        <v>0</v>
      </c>
      <c r="E913" s="483" t="str">
        <f t="shared" si="248"/>
        <v/>
      </c>
      <c r="F913" s="473">
        <f t="shared" si="250"/>
        <v>7</v>
      </c>
      <c r="G913" s="471">
        <v>2130303</v>
      </c>
      <c r="H913" s="397" t="s">
        <v>601</v>
      </c>
      <c r="K913" s="490">
        <f t="shared" si="253"/>
        <v>0</v>
      </c>
      <c r="L913" s="407">
        <f t="shared" si="254"/>
        <v>0</v>
      </c>
      <c r="M913" s="411">
        <f t="shared" si="243"/>
        <v>0</v>
      </c>
      <c r="O913" s="397">
        <v>0</v>
      </c>
      <c r="Q913" s="397">
        <v>2080506</v>
      </c>
      <c r="R913" s="397">
        <v>0</v>
      </c>
      <c r="S913" s="397">
        <f>VLOOKUP(Q913,B$4:B$1306,1,0)</f>
        <v>2080506</v>
      </c>
      <c r="T913" s="397">
        <v>2139901</v>
      </c>
      <c r="U913" s="397">
        <v>0</v>
      </c>
      <c r="V913" s="397">
        <f t="shared" si="244"/>
        <v>2139901</v>
      </c>
      <c r="W913" s="407">
        <f t="shared" si="249"/>
        <v>0</v>
      </c>
      <c r="Y913" s="397">
        <f t="shared" si="245"/>
        <v>0</v>
      </c>
    </row>
    <row r="914" ht="18.6" customHeight="1" spans="1:25">
      <c r="A914" s="482" t="s">
        <v>2753</v>
      </c>
      <c r="B914" s="480">
        <v>2130803</v>
      </c>
      <c r="C914" s="407">
        <f t="shared" si="246"/>
        <v>1525</v>
      </c>
      <c r="D914" s="407">
        <f t="shared" si="247"/>
        <v>919</v>
      </c>
      <c r="E914" s="483">
        <f t="shared" si="248"/>
        <v>-0.397377049180328</v>
      </c>
      <c r="F914" s="473">
        <f t="shared" si="250"/>
        <v>7</v>
      </c>
      <c r="G914" s="471">
        <v>2130304</v>
      </c>
      <c r="H914" s="397" t="s">
        <v>2641</v>
      </c>
      <c r="K914" s="490">
        <f t="shared" si="253"/>
        <v>160</v>
      </c>
      <c r="L914" s="407">
        <f t="shared" si="254"/>
        <v>0</v>
      </c>
      <c r="M914" s="411">
        <f t="shared" si="243"/>
        <v>759</v>
      </c>
      <c r="O914" s="397">
        <v>0</v>
      </c>
      <c r="Q914" s="397">
        <v>2101101</v>
      </c>
      <c r="R914" s="397">
        <v>0</v>
      </c>
      <c r="S914" s="397">
        <f>VLOOKUP(Q914,B$4:B$1306,1,0)</f>
        <v>2101101</v>
      </c>
      <c r="T914" s="397">
        <v>2139999</v>
      </c>
      <c r="U914" s="397">
        <v>28</v>
      </c>
      <c r="V914" s="397">
        <f t="shared" si="244"/>
        <v>2139999</v>
      </c>
      <c r="W914" s="407">
        <f t="shared" si="249"/>
        <v>0</v>
      </c>
      <c r="Y914" s="397">
        <f t="shared" si="245"/>
        <v>0</v>
      </c>
    </row>
    <row r="915" ht="18.6" customHeight="1" spans="1:25">
      <c r="A915" s="482" t="s">
        <v>2756</v>
      </c>
      <c r="B915" s="480">
        <v>2130804</v>
      </c>
      <c r="C915" s="407">
        <f t="shared" si="246"/>
        <v>1288</v>
      </c>
      <c r="D915" s="407">
        <f t="shared" si="247"/>
        <v>979</v>
      </c>
      <c r="E915" s="483">
        <f t="shared" si="248"/>
        <v>-0.239906832298137</v>
      </c>
      <c r="F915" s="473">
        <f t="shared" si="250"/>
        <v>7</v>
      </c>
      <c r="G915" s="471">
        <v>2130305</v>
      </c>
      <c r="H915" s="397" t="s">
        <v>2644</v>
      </c>
      <c r="I915" s="397">
        <v>2713</v>
      </c>
      <c r="K915" s="490">
        <f t="shared" si="253"/>
        <v>100</v>
      </c>
      <c r="L915" s="407">
        <f t="shared" si="254"/>
        <v>0</v>
      </c>
      <c r="M915" s="411">
        <f t="shared" si="243"/>
        <v>879</v>
      </c>
      <c r="O915" s="397">
        <v>0</v>
      </c>
      <c r="Q915" s="397">
        <v>2101102</v>
      </c>
      <c r="R915" s="397">
        <v>0</v>
      </c>
      <c r="S915" s="397">
        <f>VLOOKUP(Q915,B$4:B$1306,1,0)</f>
        <v>2101102</v>
      </c>
      <c r="T915" s="397">
        <v>214</v>
      </c>
      <c r="U915" s="397">
        <v>5967</v>
      </c>
      <c r="V915" s="397">
        <f t="shared" si="244"/>
        <v>214</v>
      </c>
      <c r="W915" s="407">
        <f t="shared" si="249"/>
        <v>0</v>
      </c>
      <c r="Y915" s="397">
        <f t="shared" si="245"/>
        <v>0</v>
      </c>
    </row>
    <row r="916" ht="18.6" customHeight="1" spans="1:25">
      <c r="A916" s="482" t="s">
        <v>2758</v>
      </c>
      <c r="B916" s="480">
        <v>2130805</v>
      </c>
      <c r="C916" s="407">
        <f t="shared" si="246"/>
        <v>0</v>
      </c>
      <c r="D916" s="407">
        <f t="shared" si="247"/>
        <v>0</v>
      </c>
      <c r="E916" s="483" t="str">
        <f t="shared" si="248"/>
        <v/>
      </c>
      <c r="F916" s="473">
        <f t="shared" si="250"/>
        <v>7</v>
      </c>
      <c r="G916" s="471">
        <v>2130306</v>
      </c>
      <c r="H916" s="397" t="s">
        <v>2646</v>
      </c>
      <c r="K916" s="490">
        <f t="shared" si="253"/>
        <v>0</v>
      </c>
      <c r="L916" s="407">
        <f t="shared" si="254"/>
        <v>0</v>
      </c>
      <c r="M916" s="411">
        <f t="shared" si="243"/>
        <v>0</v>
      </c>
      <c r="O916" s="397">
        <v>0</v>
      </c>
      <c r="Q916" s="397">
        <v>2101103</v>
      </c>
      <c r="R916" s="397">
        <v>0</v>
      </c>
      <c r="S916" s="397">
        <f>VLOOKUP(Q916,B$4:B$1306,1,0)</f>
        <v>2101103</v>
      </c>
      <c r="T916" s="397">
        <v>21401</v>
      </c>
      <c r="U916" s="397">
        <v>2367</v>
      </c>
      <c r="V916" s="397">
        <f t="shared" si="244"/>
        <v>21401</v>
      </c>
      <c r="W916" s="407">
        <f t="shared" si="249"/>
        <v>0</v>
      </c>
      <c r="Y916" s="397">
        <f t="shared" si="245"/>
        <v>0</v>
      </c>
    </row>
    <row r="917" ht="18.6" customHeight="1" spans="1:25">
      <c r="A917" s="482" t="s">
        <v>2761</v>
      </c>
      <c r="B917" s="480">
        <v>2130899</v>
      </c>
      <c r="C917" s="407">
        <f t="shared" si="246"/>
        <v>0</v>
      </c>
      <c r="D917" s="407">
        <f t="shared" si="247"/>
        <v>0</v>
      </c>
      <c r="E917" s="483" t="str">
        <f t="shared" si="248"/>
        <v/>
      </c>
      <c r="F917" s="473">
        <f t="shared" si="250"/>
        <v>7</v>
      </c>
      <c r="G917" s="471">
        <v>2130307</v>
      </c>
      <c r="H917" s="397" t="s">
        <v>2649</v>
      </c>
      <c r="J917" s="488"/>
      <c r="K917" s="490">
        <f t="shared" si="253"/>
        <v>0</v>
      </c>
      <c r="L917" s="407">
        <f t="shared" si="254"/>
        <v>0</v>
      </c>
      <c r="M917" s="411">
        <f t="shared" si="243"/>
        <v>0</v>
      </c>
      <c r="O917" s="397">
        <v>0</v>
      </c>
      <c r="Q917" s="397">
        <v>2210201</v>
      </c>
      <c r="R917" s="397">
        <v>0</v>
      </c>
      <c r="S917" s="397">
        <f>VLOOKUP(Q917,B$4:B$1306,1,0)</f>
        <v>2210201</v>
      </c>
      <c r="T917" s="397">
        <v>2140101</v>
      </c>
      <c r="U917" s="397">
        <v>0</v>
      </c>
      <c r="V917" s="397">
        <f t="shared" si="244"/>
        <v>2140101</v>
      </c>
      <c r="W917" s="407">
        <f t="shared" si="249"/>
        <v>0</v>
      </c>
      <c r="Y917" s="397">
        <f t="shared" si="245"/>
        <v>0</v>
      </c>
    </row>
    <row r="918" ht="18.6" customHeight="1" spans="1:25">
      <c r="A918" s="482" t="s">
        <v>2763</v>
      </c>
      <c r="B918" s="480">
        <v>21309</v>
      </c>
      <c r="C918" s="407">
        <f t="shared" si="246"/>
        <v>0</v>
      </c>
      <c r="D918" s="407">
        <f t="shared" si="247"/>
        <v>0</v>
      </c>
      <c r="E918" s="483" t="str">
        <f t="shared" si="248"/>
        <v/>
      </c>
      <c r="F918" s="473">
        <f t="shared" si="250"/>
        <v>5</v>
      </c>
      <c r="G918" s="471">
        <v>2130308</v>
      </c>
      <c r="H918" s="397" t="s">
        <v>2652</v>
      </c>
      <c r="I918" s="397">
        <v>-12</v>
      </c>
      <c r="K918" s="486">
        <f>SUMIFS(K:K,$B:$B,"&gt;"&amp;$B918*100,$B:$B,"&lt;"&amp;$B918*100+100)</f>
        <v>0</v>
      </c>
      <c r="L918" s="411">
        <f>SUMIFS(L:L,$B:$B,"&gt;"&amp;$B918*100,$B:$B,"&lt;"&amp;$B918*100+100)</f>
        <v>0</v>
      </c>
      <c r="M918" s="411">
        <f t="shared" si="243"/>
        <v>0</v>
      </c>
      <c r="O918" s="397">
        <v>0</v>
      </c>
      <c r="Q918" s="397">
        <v>2080505</v>
      </c>
      <c r="R918" s="397">
        <v>0</v>
      </c>
      <c r="S918" s="397">
        <f>VLOOKUP(Q918,B$4:B$1306,1,0)</f>
        <v>2080505</v>
      </c>
      <c r="T918" s="397">
        <v>2140102</v>
      </c>
      <c r="U918" s="397">
        <v>0</v>
      </c>
      <c r="V918" s="397">
        <f t="shared" si="244"/>
        <v>2140102</v>
      </c>
      <c r="W918" s="407">
        <f t="shared" si="249"/>
        <v>0</v>
      </c>
      <c r="Y918" s="397">
        <f t="shared" si="245"/>
        <v>0</v>
      </c>
    </row>
    <row r="919" ht="18.6" customHeight="1" spans="1:25">
      <c r="A919" s="482" t="s">
        <v>2766</v>
      </c>
      <c r="B919" s="480">
        <v>2130901</v>
      </c>
      <c r="C919" s="407">
        <f t="shared" si="246"/>
        <v>0</v>
      </c>
      <c r="D919" s="407">
        <f t="shared" si="247"/>
        <v>0</v>
      </c>
      <c r="E919" s="483" t="str">
        <f t="shared" si="248"/>
        <v/>
      </c>
      <c r="F919" s="473">
        <f t="shared" si="250"/>
        <v>7</v>
      </c>
      <c r="G919" s="471">
        <v>2130309</v>
      </c>
      <c r="H919" s="397" t="s">
        <v>2655</v>
      </c>
      <c r="K919" s="490">
        <f>SUMIF(N:N,$B919,O:O)</f>
        <v>0</v>
      </c>
      <c r="L919" s="407">
        <f>SUMIF(Q:Q,$B919,R:R)</f>
        <v>0</v>
      </c>
      <c r="M919" s="411">
        <f t="shared" si="243"/>
        <v>0</v>
      </c>
      <c r="O919" s="397">
        <v>0</v>
      </c>
      <c r="Q919" s="397">
        <v>2080506</v>
      </c>
      <c r="R919" s="397">
        <v>0</v>
      </c>
      <c r="S919" s="397">
        <f>VLOOKUP(Q919,B$4:B$1306,1,0)</f>
        <v>2080506</v>
      </c>
      <c r="T919" s="397">
        <v>2140103</v>
      </c>
      <c r="U919" s="397">
        <v>0</v>
      </c>
      <c r="V919" s="397">
        <f t="shared" si="244"/>
        <v>2140103</v>
      </c>
      <c r="W919" s="407">
        <f t="shared" si="249"/>
        <v>0</v>
      </c>
      <c r="Y919" s="397">
        <f t="shared" si="245"/>
        <v>0</v>
      </c>
    </row>
    <row r="920" ht="18.6" customHeight="1" spans="1:25">
      <c r="A920" s="482" t="s">
        <v>2769</v>
      </c>
      <c r="B920" s="480">
        <v>2130999</v>
      </c>
      <c r="C920" s="407">
        <f t="shared" si="246"/>
        <v>0</v>
      </c>
      <c r="D920" s="407">
        <f t="shared" si="247"/>
        <v>0</v>
      </c>
      <c r="E920" s="483" t="str">
        <f t="shared" si="248"/>
        <v/>
      </c>
      <c r="F920" s="473">
        <f t="shared" si="250"/>
        <v>7</v>
      </c>
      <c r="G920" s="471">
        <v>2130310</v>
      </c>
      <c r="H920" s="397" t="s">
        <v>2658</v>
      </c>
      <c r="I920" s="397">
        <v>637</v>
      </c>
      <c r="J920" s="488"/>
      <c r="K920" s="490">
        <f>SUMIF(N:N,$B920,O:O)</f>
        <v>0</v>
      </c>
      <c r="L920" s="407">
        <f>SUMIF(Q:Q,$B920,R:R)</f>
        <v>0</v>
      </c>
      <c r="M920" s="411">
        <f t="shared" si="243"/>
        <v>0</v>
      </c>
      <c r="O920" s="397">
        <v>0</v>
      </c>
      <c r="Q920" s="397">
        <v>2101101</v>
      </c>
      <c r="R920" s="397">
        <v>0</v>
      </c>
      <c r="S920" s="397">
        <f>VLOOKUP(Q920,B$4:B$1306,1,0)</f>
        <v>2101101</v>
      </c>
      <c r="T920" s="397">
        <v>2140104</v>
      </c>
      <c r="U920" s="397">
        <v>0</v>
      </c>
      <c r="V920" s="397">
        <f t="shared" si="244"/>
        <v>2140104</v>
      </c>
      <c r="W920" s="407">
        <f t="shared" si="249"/>
        <v>0</v>
      </c>
      <c r="Y920" s="397">
        <f t="shared" si="245"/>
        <v>0</v>
      </c>
    </row>
    <row r="921" ht="18.6" customHeight="1" spans="1:25">
      <c r="A921" s="482" t="s">
        <v>2772</v>
      </c>
      <c r="B921" s="480">
        <v>21399</v>
      </c>
      <c r="C921" s="407">
        <f t="shared" si="246"/>
        <v>23</v>
      </c>
      <c r="D921" s="407">
        <f t="shared" si="247"/>
        <v>28</v>
      </c>
      <c r="E921" s="483">
        <f t="shared" si="248"/>
        <v>0.217391304347826</v>
      </c>
      <c r="F921" s="473">
        <f t="shared" si="250"/>
        <v>5</v>
      </c>
      <c r="G921" s="471">
        <v>2130311</v>
      </c>
      <c r="H921" s="397" t="s">
        <v>2660</v>
      </c>
      <c r="K921" s="486">
        <f>SUMIFS(K:K,$B:$B,"&gt;"&amp;$B921*100,$B:$B,"&lt;"&amp;$B921*100+100)</f>
        <v>0</v>
      </c>
      <c r="L921" s="411">
        <f>SUMIFS(L:L,$B:$B,"&gt;"&amp;$B921*100,$B:$B,"&lt;"&amp;$B921*100+100)</f>
        <v>0</v>
      </c>
      <c r="M921" s="411">
        <f t="shared" si="243"/>
        <v>28</v>
      </c>
      <c r="O921" s="397">
        <v>0</v>
      </c>
      <c r="Q921" s="397">
        <v>2101102</v>
      </c>
      <c r="R921" s="397">
        <v>0</v>
      </c>
      <c r="S921" s="397">
        <f>VLOOKUP(Q921,B$4:B$1306,1,0)</f>
        <v>2101102</v>
      </c>
      <c r="T921" s="397">
        <v>2140106</v>
      </c>
      <c r="U921" s="397">
        <v>2268</v>
      </c>
      <c r="V921" s="397">
        <f t="shared" si="244"/>
        <v>2140106</v>
      </c>
      <c r="W921" s="407">
        <f t="shared" si="249"/>
        <v>0</v>
      </c>
      <c r="Y921" s="397">
        <f t="shared" si="245"/>
        <v>0</v>
      </c>
    </row>
    <row r="922" ht="18.6" customHeight="1" spans="1:25">
      <c r="A922" s="482" t="s">
        <v>2775</v>
      </c>
      <c r="B922" s="480">
        <v>2139901</v>
      </c>
      <c r="C922" s="407">
        <f t="shared" si="246"/>
        <v>0</v>
      </c>
      <c r="D922" s="407">
        <f t="shared" si="247"/>
        <v>0</v>
      </c>
      <c r="E922" s="483" t="str">
        <f t="shared" si="248"/>
        <v/>
      </c>
      <c r="F922" s="473">
        <f t="shared" si="250"/>
        <v>7</v>
      </c>
      <c r="G922" s="471">
        <v>2130312</v>
      </c>
      <c r="H922" s="397" t="s">
        <v>2662</v>
      </c>
      <c r="K922" s="490">
        <f>SUMIF(N:N,$B922,O:O)</f>
        <v>0</v>
      </c>
      <c r="L922" s="407">
        <f>SUMIF(Q:Q,$B922,R:R)</f>
        <v>0</v>
      </c>
      <c r="M922" s="411">
        <f t="shared" si="243"/>
        <v>0</v>
      </c>
      <c r="O922" s="397">
        <v>0</v>
      </c>
      <c r="Q922" s="397">
        <v>2101103</v>
      </c>
      <c r="R922" s="397">
        <v>0</v>
      </c>
      <c r="S922" s="397">
        <f>VLOOKUP(Q922,B$4:B$1306,1,0)</f>
        <v>2101103</v>
      </c>
      <c r="T922" s="397">
        <v>2140109</v>
      </c>
      <c r="U922" s="397">
        <v>0</v>
      </c>
      <c r="V922" s="397">
        <f t="shared" si="244"/>
        <v>2140109</v>
      </c>
      <c r="W922" s="407">
        <f t="shared" si="249"/>
        <v>0</v>
      </c>
      <c r="Y922" s="397">
        <f t="shared" si="245"/>
        <v>0</v>
      </c>
    </row>
    <row r="923" ht="18.6" customHeight="1" spans="1:25">
      <c r="A923" s="482" t="s">
        <v>2777</v>
      </c>
      <c r="B923" s="480">
        <v>2139999</v>
      </c>
      <c r="C923" s="407">
        <f t="shared" si="246"/>
        <v>23</v>
      </c>
      <c r="D923" s="407">
        <f t="shared" si="247"/>
        <v>28</v>
      </c>
      <c r="E923" s="483">
        <f t="shared" si="248"/>
        <v>0.217391304347826</v>
      </c>
      <c r="F923" s="473">
        <f t="shared" si="250"/>
        <v>7</v>
      </c>
      <c r="G923" s="471">
        <v>2130313</v>
      </c>
      <c r="H923" s="397" t="s">
        <v>2664</v>
      </c>
      <c r="J923" s="488"/>
      <c r="K923" s="490">
        <f>SUMIF(N:N,$B923,O:O)</f>
        <v>0</v>
      </c>
      <c r="L923" s="407">
        <f>SUMIF(Q:Q,$B923,R:R)</f>
        <v>0</v>
      </c>
      <c r="M923" s="411">
        <f t="shared" si="243"/>
        <v>28</v>
      </c>
      <c r="O923" s="397">
        <v>0</v>
      </c>
      <c r="Q923" s="397">
        <v>2210201</v>
      </c>
      <c r="R923" s="397">
        <v>0</v>
      </c>
      <c r="S923" s="397">
        <f>VLOOKUP(Q923,B$4:B$1306,1,0)</f>
        <v>2210201</v>
      </c>
      <c r="T923" s="397">
        <v>2140110</v>
      </c>
      <c r="U923" s="397">
        <v>0</v>
      </c>
      <c r="V923" s="397">
        <f t="shared" si="244"/>
        <v>2140110</v>
      </c>
      <c r="W923" s="407">
        <f t="shared" si="249"/>
        <v>0</v>
      </c>
      <c r="Y923" s="397">
        <f t="shared" si="245"/>
        <v>0</v>
      </c>
    </row>
    <row r="924" ht="18.6" customHeight="1" spans="1:25">
      <c r="A924" s="479" t="s">
        <v>2779</v>
      </c>
      <c r="B924" s="480">
        <v>214</v>
      </c>
      <c r="C924" s="411">
        <f t="shared" si="246"/>
        <v>7047</v>
      </c>
      <c r="D924" s="411">
        <f t="shared" si="247"/>
        <v>8008</v>
      </c>
      <c r="E924" s="481">
        <f t="shared" si="248"/>
        <v>0.136370086561657</v>
      </c>
      <c r="F924" s="473">
        <f t="shared" si="250"/>
        <v>3</v>
      </c>
      <c r="G924" s="471">
        <v>2130314</v>
      </c>
      <c r="H924" s="397" t="s">
        <v>2667</v>
      </c>
      <c r="I924" s="397">
        <v>86</v>
      </c>
      <c r="J924" s="488"/>
      <c r="K924" s="486">
        <f>SUMIFS(K:K,$B:$B,"&gt;"&amp;$B924*100,$B:$B,"&lt;"&amp;$B924*100+100)</f>
        <v>1110</v>
      </c>
      <c r="L924" s="411">
        <f>SUMIFS(L:L,$B:$B,"&gt;"&amp;$B924*100,$B:$B,"&lt;"&amp;$B924*100+100)</f>
        <v>931</v>
      </c>
      <c r="M924" s="411">
        <f t="shared" si="243"/>
        <v>5967</v>
      </c>
      <c r="O924" s="397">
        <v>0</v>
      </c>
      <c r="Q924" s="397">
        <v>2010301</v>
      </c>
      <c r="R924" s="397">
        <v>521</v>
      </c>
      <c r="S924" s="397">
        <f>VLOOKUP(Q924,B$4:B$1306,1,0)</f>
        <v>2010301</v>
      </c>
      <c r="T924" s="397">
        <v>2140111</v>
      </c>
      <c r="U924" s="397">
        <v>0</v>
      </c>
      <c r="V924" s="397">
        <f t="shared" si="244"/>
        <v>2140111</v>
      </c>
      <c r="W924" s="407">
        <f t="shared" si="249"/>
        <v>0</v>
      </c>
      <c r="Y924" s="397">
        <f t="shared" si="245"/>
        <v>0</v>
      </c>
    </row>
    <row r="925" ht="18.6" customHeight="1" spans="1:25">
      <c r="A925" s="482" t="s">
        <v>2781</v>
      </c>
      <c r="B925" s="480">
        <v>21401</v>
      </c>
      <c r="C925" s="407">
        <f t="shared" si="246"/>
        <v>4168</v>
      </c>
      <c r="D925" s="407">
        <f t="shared" si="247"/>
        <v>4408</v>
      </c>
      <c r="E925" s="483">
        <f t="shared" si="248"/>
        <v>0.0575815738963532</v>
      </c>
      <c r="F925" s="473">
        <f t="shared" si="250"/>
        <v>5</v>
      </c>
      <c r="G925" s="471">
        <v>2130315</v>
      </c>
      <c r="H925" s="397" t="s">
        <v>2670</v>
      </c>
      <c r="I925" s="397">
        <v>165</v>
      </c>
      <c r="K925" s="486">
        <f>SUMIFS(K:K,$B:$B,"&gt;"&amp;$B925*100,$B:$B,"&lt;"&amp;$B925*100+100)</f>
        <v>1110</v>
      </c>
      <c r="L925" s="411">
        <f>SUMIFS(L:L,$B:$B,"&gt;"&amp;$B925*100,$B:$B,"&lt;"&amp;$B925*100+100)</f>
        <v>931</v>
      </c>
      <c r="M925" s="411">
        <f t="shared" si="243"/>
        <v>2367</v>
      </c>
      <c r="O925" s="397">
        <v>0</v>
      </c>
      <c r="Q925" s="397">
        <v>2050299</v>
      </c>
      <c r="R925" s="397">
        <v>1</v>
      </c>
      <c r="S925" s="397">
        <f>VLOOKUP(Q925,B$4:B$1306,1,0)</f>
        <v>2050299</v>
      </c>
      <c r="T925" s="397">
        <v>2140112</v>
      </c>
      <c r="U925" s="397">
        <v>0</v>
      </c>
      <c r="V925" s="397">
        <f t="shared" si="244"/>
        <v>2140112</v>
      </c>
      <c r="W925" s="407">
        <f t="shared" si="249"/>
        <v>0</v>
      </c>
      <c r="Y925" s="397">
        <f t="shared" si="245"/>
        <v>0</v>
      </c>
    </row>
    <row r="926" ht="18.6" customHeight="1" spans="1:25">
      <c r="A926" s="482" t="s">
        <v>587</v>
      </c>
      <c r="B926" s="480">
        <v>2140101</v>
      </c>
      <c r="C926" s="407">
        <f t="shared" si="246"/>
        <v>219</v>
      </c>
      <c r="D926" s="407">
        <f t="shared" si="247"/>
        <v>270</v>
      </c>
      <c r="E926" s="483">
        <f t="shared" si="248"/>
        <v>0.232876712328767</v>
      </c>
      <c r="F926" s="473">
        <f t="shared" si="250"/>
        <v>7</v>
      </c>
      <c r="G926" s="471">
        <v>2130316</v>
      </c>
      <c r="H926" s="397" t="s">
        <v>2673</v>
      </c>
      <c r="I926" s="397">
        <v>-18</v>
      </c>
      <c r="K926" s="490">
        <f t="shared" ref="K926:K947" si="255">SUMIF(N:N,$B926,O:O)</f>
        <v>0</v>
      </c>
      <c r="L926" s="407">
        <f t="shared" ref="L926:L947" si="256">SUMIF(Q:Q,$B926,R:R)</f>
        <v>270</v>
      </c>
      <c r="M926" s="411">
        <f t="shared" si="243"/>
        <v>0</v>
      </c>
      <c r="O926" s="397">
        <v>0</v>
      </c>
      <c r="Q926" s="397">
        <v>2080208</v>
      </c>
      <c r="R926" s="397">
        <v>249</v>
      </c>
      <c r="S926" s="397">
        <f>VLOOKUP(Q926,B$4:B$1306,1,0)</f>
        <v>2080208</v>
      </c>
      <c r="T926" s="397">
        <v>2140114</v>
      </c>
      <c r="U926" s="397">
        <v>0</v>
      </c>
      <c r="V926" s="397">
        <f t="shared" si="244"/>
        <v>2140114</v>
      </c>
      <c r="W926" s="407">
        <f t="shared" si="249"/>
        <v>0</v>
      </c>
      <c r="Y926" s="397">
        <f t="shared" si="245"/>
        <v>0</v>
      </c>
    </row>
    <row r="927" ht="18.6" customHeight="1" spans="1:25">
      <c r="A927" s="482" t="s">
        <v>590</v>
      </c>
      <c r="B927" s="480">
        <v>2140102</v>
      </c>
      <c r="C927" s="407">
        <f t="shared" si="246"/>
        <v>0</v>
      </c>
      <c r="D927" s="407">
        <f t="shared" si="247"/>
        <v>0</v>
      </c>
      <c r="E927" s="483" t="str">
        <f t="shared" si="248"/>
        <v/>
      </c>
      <c r="F927" s="473">
        <f t="shared" si="250"/>
        <v>7</v>
      </c>
      <c r="G927" s="471">
        <v>2130317</v>
      </c>
      <c r="H927" s="397" t="s">
        <v>2676</v>
      </c>
      <c r="K927" s="490">
        <f t="shared" si="255"/>
        <v>0</v>
      </c>
      <c r="L927" s="407">
        <f t="shared" si="256"/>
        <v>0</v>
      </c>
      <c r="M927" s="411">
        <f t="shared" si="243"/>
        <v>0</v>
      </c>
      <c r="O927" s="397">
        <v>0</v>
      </c>
      <c r="Q927" s="397">
        <v>2080501</v>
      </c>
      <c r="R927" s="397">
        <v>76</v>
      </c>
      <c r="S927" s="397">
        <f>VLOOKUP(Q927,B$4:B$1306,1,0)</f>
        <v>2080501</v>
      </c>
      <c r="T927" s="397">
        <v>2140122</v>
      </c>
      <c r="U927" s="397">
        <v>0</v>
      </c>
      <c r="V927" s="397">
        <f t="shared" si="244"/>
        <v>2140122</v>
      </c>
      <c r="W927" s="407">
        <f t="shared" si="249"/>
        <v>0</v>
      </c>
      <c r="Y927" s="397">
        <f t="shared" si="245"/>
        <v>0</v>
      </c>
    </row>
    <row r="928" ht="18.6" customHeight="1" spans="1:25">
      <c r="A928" s="482" t="s">
        <v>593</v>
      </c>
      <c r="B928" s="480">
        <v>2140103</v>
      </c>
      <c r="C928" s="407">
        <f t="shared" si="246"/>
        <v>0</v>
      </c>
      <c r="D928" s="407">
        <f t="shared" si="247"/>
        <v>0</v>
      </c>
      <c r="E928" s="483" t="str">
        <f t="shared" si="248"/>
        <v/>
      </c>
      <c r="F928" s="473">
        <f t="shared" si="250"/>
        <v>7</v>
      </c>
      <c r="G928" s="471">
        <v>2130318</v>
      </c>
      <c r="H928" s="397" t="s">
        <v>2679</v>
      </c>
      <c r="K928" s="490">
        <f t="shared" si="255"/>
        <v>0</v>
      </c>
      <c r="L928" s="407">
        <f t="shared" si="256"/>
        <v>0</v>
      </c>
      <c r="M928" s="411">
        <f t="shared" si="243"/>
        <v>0</v>
      </c>
      <c r="O928" s="397">
        <v>0</v>
      </c>
      <c r="Q928" s="397">
        <v>2080505</v>
      </c>
      <c r="R928" s="397">
        <v>25</v>
      </c>
      <c r="S928" s="397">
        <f>VLOOKUP(Q928,B$4:B$1306,1,0)</f>
        <v>2080505</v>
      </c>
      <c r="T928" s="397">
        <v>2140123</v>
      </c>
      <c r="U928" s="397">
        <v>0</v>
      </c>
      <c r="V928" s="397">
        <f t="shared" si="244"/>
        <v>2140123</v>
      </c>
      <c r="W928" s="407">
        <f t="shared" si="249"/>
        <v>0</v>
      </c>
      <c r="Y928" s="397">
        <f t="shared" si="245"/>
        <v>0</v>
      </c>
    </row>
    <row r="929" ht="18.6" customHeight="1" spans="1:25">
      <c r="A929" s="482" t="s">
        <v>2790</v>
      </c>
      <c r="B929" s="480">
        <v>2140104</v>
      </c>
      <c r="C929" s="407">
        <f t="shared" si="246"/>
        <v>0</v>
      </c>
      <c r="D929" s="407">
        <f t="shared" si="247"/>
        <v>0</v>
      </c>
      <c r="E929" s="483" t="str">
        <f t="shared" si="248"/>
        <v/>
      </c>
      <c r="F929" s="473">
        <f t="shared" si="250"/>
        <v>7</v>
      </c>
      <c r="G929" s="471">
        <v>2130319</v>
      </c>
      <c r="H929" s="397" t="s">
        <v>2682</v>
      </c>
      <c r="K929" s="490">
        <f t="shared" si="255"/>
        <v>0</v>
      </c>
      <c r="L929" s="407">
        <f t="shared" si="256"/>
        <v>0</v>
      </c>
      <c r="M929" s="411">
        <f t="shared" si="243"/>
        <v>0</v>
      </c>
      <c r="O929" s="397">
        <v>0</v>
      </c>
      <c r="Q929" s="397">
        <v>2080506</v>
      </c>
      <c r="R929" s="397">
        <v>13</v>
      </c>
      <c r="S929" s="397">
        <f>VLOOKUP(Q929,B$4:B$1306,1,0)</f>
        <v>2080506</v>
      </c>
      <c r="T929" s="397">
        <v>2140127</v>
      </c>
      <c r="U929" s="397">
        <v>0</v>
      </c>
      <c r="V929" s="397">
        <f t="shared" si="244"/>
        <v>2140127</v>
      </c>
      <c r="W929" s="407">
        <f t="shared" si="249"/>
        <v>0</v>
      </c>
      <c r="Y929" s="397">
        <f t="shared" si="245"/>
        <v>0</v>
      </c>
    </row>
    <row r="930" ht="18.6" customHeight="1" spans="1:25">
      <c r="A930" s="482" t="s">
        <v>2793</v>
      </c>
      <c r="B930" s="480">
        <v>2140106</v>
      </c>
      <c r="C930" s="407">
        <f t="shared" si="246"/>
        <v>3308</v>
      </c>
      <c r="D930" s="407">
        <f t="shared" si="247"/>
        <v>3160</v>
      </c>
      <c r="E930" s="483">
        <f t="shared" si="248"/>
        <v>-0.0447400241837969</v>
      </c>
      <c r="F930" s="473">
        <f t="shared" si="250"/>
        <v>7</v>
      </c>
      <c r="G930" s="471">
        <v>2130321</v>
      </c>
      <c r="H930" s="397" t="s">
        <v>2685</v>
      </c>
      <c r="K930" s="490">
        <f t="shared" si="255"/>
        <v>365</v>
      </c>
      <c r="L930" s="407">
        <f t="shared" si="256"/>
        <v>527</v>
      </c>
      <c r="M930" s="411">
        <f t="shared" si="243"/>
        <v>2268</v>
      </c>
      <c r="O930" s="397">
        <v>0</v>
      </c>
      <c r="Q930" s="397">
        <v>2082001</v>
      </c>
      <c r="R930" s="397">
        <v>149</v>
      </c>
      <c r="S930" s="397">
        <f>VLOOKUP(Q930,B$4:B$1306,1,0)</f>
        <v>2082001</v>
      </c>
      <c r="T930" s="397">
        <v>2140128</v>
      </c>
      <c r="U930" s="397">
        <v>0</v>
      </c>
      <c r="V930" s="397">
        <f t="shared" si="244"/>
        <v>2140128</v>
      </c>
      <c r="W930" s="407">
        <f t="shared" si="249"/>
        <v>0</v>
      </c>
      <c r="Y930" s="397">
        <f t="shared" si="245"/>
        <v>0</v>
      </c>
    </row>
    <row r="931" ht="18.6" customHeight="1" spans="1:25">
      <c r="A931" s="482" t="s">
        <v>2796</v>
      </c>
      <c r="B931" s="480">
        <v>2140109</v>
      </c>
      <c r="C931" s="407">
        <f t="shared" si="246"/>
        <v>0</v>
      </c>
      <c r="D931" s="407">
        <f t="shared" si="247"/>
        <v>0</v>
      </c>
      <c r="E931" s="483" t="str">
        <f t="shared" si="248"/>
        <v/>
      </c>
      <c r="F931" s="473">
        <f t="shared" si="250"/>
        <v>7</v>
      </c>
      <c r="G931" s="471">
        <v>2130322</v>
      </c>
      <c r="H931" s="397" t="s">
        <v>2688</v>
      </c>
      <c r="K931" s="490">
        <f t="shared" si="255"/>
        <v>0</v>
      </c>
      <c r="L931" s="407">
        <f t="shared" si="256"/>
        <v>0</v>
      </c>
      <c r="M931" s="411">
        <f t="shared" si="243"/>
        <v>0</v>
      </c>
      <c r="O931" s="397">
        <v>0</v>
      </c>
      <c r="Q931" s="397">
        <v>2100799</v>
      </c>
      <c r="R931" s="397">
        <v>22</v>
      </c>
      <c r="S931" s="397">
        <f>VLOOKUP(Q931,B$4:B$1306,1,0)</f>
        <v>2100799</v>
      </c>
      <c r="T931" s="397">
        <v>2140129</v>
      </c>
      <c r="U931" s="397">
        <v>0</v>
      </c>
      <c r="V931" s="397">
        <f t="shared" si="244"/>
        <v>2140129</v>
      </c>
      <c r="W931" s="407">
        <f t="shared" si="249"/>
        <v>0</v>
      </c>
      <c r="Y931" s="397">
        <f t="shared" si="245"/>
        <v>0</v>
      </c>
    </row>
    <row r="932" ht="18.6" customHeight="1" spans="1:25">
      <c r="A932" s="482" t="s">
        <v>2799</v>
      </c>
      <c r="B932" s="480">
        <v>2140110</v>
      </c>
      <c r="C932" s="407">
        <f t="shared" si="246"/>
        <v>0</v>
      </c>
      <c r="D932" s="407">
        <f t="shared" si="247"/>
        <v>0</v>
      </c>
      <c r="E932" s="483" t="str">
        <f t="shared" si="248"/>
        <v/>
      </c>
      <c r="F932" s="473">
        <f t="shared" si="250"/>
        <v>7</v>
      </c>
      <c r="G932" s="471">
        <v>2130333</v>
      </c>
      <c r="H932" s="397" t="s">
        <v>2608</v>
      </c>
      <c r="K932" s="490">
        <f t="shared" si="255"/>
        <v>0</v>
      </c>
      <c r="L932" s="407">
        <f t="shared" si="256"/>
        <v>0</v>
      </c>
      <c r="M932" s="411">
        <f t="shared" si="243"/>
        <v>0</v>
      </c>
      <c r="O932" s="397">
        <v>0</v>
      </c>
      <c r="Q932" s="397">
        <v>2101101</v>
      </c>
      <c r="R932" s="397">
        <v>17</v>
      </c>
      <c r="S932" s="397">
        <f>VLOOKUP(Q932,B$4:B$1306,1,0)</f>
        <v>2101101</v>
      </c>
      <c r="T932" s="397">
        <v>2140130</v>
      </c>
      <c r="U932" s="397">
        <v>0</v>
      </c>
      <c r="V932" s="397">
        <f t="shared" si="244"/>
        <v>2140130</v>
      </c>
      <c r="W932" s="407">
        <f t="shared" si="249"/>
        <v>0</v>
      </c>
      <c r="Y932" s="397">
        <f t="shared" si="245"/>
        <v>0</v>
      </c>
    </row>
    <row r="933" ht="18.6" customHeight="1" spans="1:25">
      <c r="A933" s="482" t="s">
        <v>2802</v>
      </c>
      <c r="B933" s="480">
        <v>2140111</v>
      </c>
      <c r="C933" s="407">
        <f t="shared" si="246"/>
        <v>0</v>
      </c>
      <c r="D933" s="407">
        <f t="shared" si="247"/>
        <v>0</v>
      </c>
      <c r="E933" s="483" t="str">
        <f t="shared" si="248"/>
        <v/>
      </c>
      <c r="F933" s="473">
        <f t="shared" si="250"/>
        <v>7</v>
      </c>
      <c r="G933" s="471">
        <v>2130334</v>
      </c>
      <c r="H933" s="397" t="s">
        <v>2691</v>
      </c>
      <c r="I933" s="397">
        <v>296</v>
      </c>
      <c r="K933" s="490">
        <f t="shared" si="255"/>
        <v>0</v>
      </c>
      <c r="L933" s="407">
        <f t="shared" si="256"/>
        <v>0</v>
      </c>
      <c r="M933" s="411">
        <f t="shared" si="243"/>
        <v>0</v>
      </c>
      <c r="O933" s="397">
        <v>0</v>
      </c>
      <c r="Q933" s="397">
        <v>2101102</v>
      </c>
      <c r="R933" s="397">
        <v>0</v>
      </c>
      <c r="S933" s="397">
        <f>VLOOKUP(Q933,B$4:B$1306,1,0)</f>
        <v>2101102</v>
      </c>
      <c r="T933" s="397">
        <v>2140131</v>
      </c>
      <c r="U933" s="397">
        <v>0</v>
      </c>
      <c r="V933" s="397">
        <f t="shared" si="244"/>
        <v>2140131</v>
      </c>
      <c r="W933" s="407">
        <f t="shared" si="249"/>
        <v>0</v>
      </c>
      <c r="Y933" s="397">
        <f t="shared" si="245"/>
        <v>0</v>
      </c>
    </row>
    <row r="934" ht="18.6" customHeight="1" spans="1:25">
      <c r="A934" s="482" t="s">
        <v>2804</v>
      </c>
      <c r="B934" s="480">
        <v>2140112</v>
      </c>
      <c r="C934" s="407">
        <f t="shared" si="246"/>
        <v>159</v>
      </c>
      <c r="D934" s="407">
        <f t="shared" si="247"/>
        <v>134</v>
      </c>
      <c r="E934" s="483">
        <f t="shared" si="248"/>
        <v>-0.157232704402516</v>
      </c>
      <c r="F934" s="473">
        <f t="shared" si="250"/>
        <v>7</v>
      </c>
      <c r="G934" s="471">
        <v>2130335</v>
      </c>
      <c r="H934" s="397" t="s">
        <v>2693</v>
      </c>
      <c r="I934" s="397">
        <v>45</v>
      </c>
      <c r="K934" s="490">
        <f t="shared" si="255"/>
        <v>0</v>
      </c>
      <c r="L934" s="407">
        <f t="shared" si="256"/>
        <v>134</v>
      </c>
      <c r="M934" s="411">
        <f t="shared" si="243"/>
        <v>0</v>
      </c>
      <c r="O934" s="397">
        <v>0</v>
      </c>
      <c r="Q934" s="397">
        <v>2101103</v>
      </c>
      <c r="R934" s="397">
        <v>15</v>
      </c>
      <c r="S934" s="397">
        <f>VLOOKUP(Q934,B$4:B$1306,1,0)</f>
        <v>2101103</v>
      </c>
      <c r="T934" s="397">
        <v>2140133</v>
      </c>
      <c r="U934" s="397">
        <v>0</v>
      </c>
      <c r="V934" s="397">
        <f t="shared" si="244"/>
        <v>2140133</v>
      </c>
      <c r="W934" s="407">
        <f t="shared" si="249"/>
        <v>0</v>
      </c>
      <c r="Y934" s="397">
        <f t="shared" si="245"/>
        <v>0</v>
      </c>
    </row>
    <row r="935" ht="18.6" customHeight="1" spans="1:25">
      <c r="A935" s="482" t="s">
        <v>2806</v>
      </c>
      <c r="B935" s="480">
        <v>2140114</v>
      </c>
      <c r="C935" s="407">
        <f t="shared" si="246"/>
        <v>0</v>
      </c>
      <c r="D935" s="407">
        <f t="shared" si="247"/>
        <v>0</v>
      </c>
      <c r="E935" s="483" t="str">
        <f t="shared" si="248"/>
        <v/>
      </c>
      <c r="F935" s="473">
        <f t="shared" si="250"/>
        <v>7</v>
      </c>
      <c r="G935" s="471">
        <v>2130399</v>
      </c>
      <c r="H935" s="397" t="s">
        <v>2696</v>
      </c>
      <c r="I935" s="397">
        <v>450</v>
      </c>
      <c r="K935" s="490">
        <f t="shared" si="255"/>
        <v>0</v>
      </c>
      <c r="L935" s="407">
        <f t="shared" si="256"/>
        <v>0</v>
      </c>
      <c r="M935" s="411">
        <f t="shared" si="243"/>
        <v>0</v>
      </c>
      <c r="O935" s="397">
        <v>0</v>
      </c>
      <c r="Q935" s="397">
        <v>2130705</v>
      </c>
      <c r="R935" s="397">
        <v>204</v>
      </c>
      <c r="S935" s="397">
        <f>VLOOKUP(Q935,B$4:B$1306,1,0)</f>
        <v>2130705</v>
      </c>
      <c r="T935" s="397">
        <v>2140136</v>
      </c>
      <c r="U935" s="397">
        <v>0</v>
      </c>
      <c r="V935" s="397">
        <f t="shared" si="244"/>
        <v>2140136</v>
      </c>
      <c r="W935" s="407">
        <f t="shared" si="249"/>
        <v>0</v>
      </c>
      <c r="Y935" s="397">
        <f t="shared" si="245"/>
        <v>0</v>
      </c>
    </row>
    <row r="936" ht="18.6" customHeight="1" spans="1:25">
      <c r="A936" s="482" t="s">
        <v>2808</v>
      </c>
      <c r="B936" s="480">
        <v>2140122</v>
      </c>
      <c r="C936" s="407">
        <f t="shared" si="246"/>
        <v>0</v>
      </c>
      <c r="D936" s="407">
        <f t="shared" si="247"/>
        <v>0</v>
      </c>
      <c r="E936" s="483" t="str">
        <f t="shared" si="248"/>
        <v/>
      </c>
      <c r="F936" s="473">
        <f t="shared" si="250"/>
        <v>7</v>
      </c>
      <c r="G936" s="471">
        <v>21304</v>
      </c>
      <c r="H936" s="397" t="s">
        <v>2699</v>
      </c>
      <c r="K936" s="490">
        <f t="shared" si="255"/>
        <v>0</v>
      </c>
      <c r="L936" s="407">
        <f t="shared" si="256"/>
        <v>0</v>
      </c>
      <c r="M936" s="411">
        <f t="shared" si="243"/>
        <v>0</v>
      </c>
      <c r="O936" s="397">
        <v>0</v>
      </c>
      <c r="Q936" s="397">
        <v>2210201</v>
      </c>
      <c r="R936" s="397">
        <v>21</v>
      </c>
      <c r="S936" s="397">
        <f>VLOOKUP(Q936,B$4:B$1306,1,0)</f>
        <v>2210201</v>
      </c>
      <c r="T936" s="397">
        <v>2140138</v>
      </c>
      <c r="U936" s="397">
        <v>99</v>
      </c>
      <c r="V936" s="397">
        <f t="shared" si="244"/>
        <v>2140138</v>
      </c>
      <c r="W936" s="407">
        <f t="shared" si="249"/>
        <v>0</v>
      </c>
      <c r="Y936" s="397">
        <f t="shared" si="245"/>
        <v>0</v>
      </c>
    </row>
    <row r="937" ht="18.6" customHeight="1" spans="1:25">
      <c r="A937" s="482" t="s">
        <v>2811</v>
      </c>
      <c r="B937" s="480">
        <v>2140123</v>
      </c>
      <c r="C937" s="407">
        <f t="shared" si="246"/>
        <v>0</v>
      </c>
      <c r="D937" s="407">
        <f t="shared" si="247"/>
        <v>0</v>
      </c>
      <c r="E937" s="483" t="str">
        <f t="shared" si="248"/>
        <v/>
      </c>
      <c r="F937" s="473">
        <f t="shared" si="250"/>
        <v>7</v>
      </c>
      <c r="G937" s="471">
        <v>2130401</v>
      </c>
      <c r="H937" s="397" t="s">
        <v>595</v>
      </c>
      <c r="K937" s="490">
        <f t="shared" si="255"/>
        <v>0</v>
      </c>
      <c r="L937" s="407">
        <f t="shared" si="256"/>
        <v>0</v>
      </c>
      <c r="M937" s="411">
        <f t="shared" si="243"/>
        <v>0</v>
      </c>
      <c r="O937" s="397">
        <v>0</v>
      </c>
      <c r="Q937" s="397">
        <v>2010650</v>
      </c>
      <c r="R937" s="397">
        <v>76</v>
      </c>
      <c r="S937" s="397">
        <f>VLOOKUP(Q937,B$4:B$1306,1,0)</f>
        <v>2010650</v>
      </c>
      <c r="T937" s="397">
        <v>2140139</v>
      </c>
      <c r="U937" s="397">
        <v>0</v>
      </c>
      <c r="V937" s="397">
        <f t="shared" si="244"/>
        <v>2140139</v>
      </c>
      <c r="W937" s="407">
        <f t="shared" si="249"/>
        <v>0</v>
      </c>
      <c r="Y937" s="397">
        <f t="shared" si="245"/>
        <v>0</v>
      </c>
    </row>
    <row r="938" ht="18.6" customHeight="1" spans="1:25">
      <c r="A938" s="482" t="s">
        <v>2814</v>
      </c>
      <c r="B938" s="480">
        <v>2140127</v>
      </c>
      <c r="C938" s="407">
        <f t="shared" si="246"/>
        <v>0</v>
      </c>
      <c r="D938" s="407">
        <f t="shared" si="247"/>
        <v>0</v>
      </c>
      <c r="E938" s="483" t="str">
        <f t="shared" si="248"/>
        <v/>
      </c>
      <c r="F938" s="473">
        <f t="shared" si="250"/>
        <v>7</v>
      </c>
      <c r="G938" s="471">
        <v>2130402</v>
      </c>
      <c r="H938" s="397" t="s">
        <v>598</v>
      </c>
      <c r="K938" s="490">
        <f t="shared" si="255"/>
        <v>0</v>
      </c>
      <c r="L938" s="407">
        <f t="shared" si="256"/>
        <v>0</v>
      </c>
      <c r="M938" s="411">
        <f t="shared" si="243"/>
        <v>0</v>
      </c>
      <c r="O938" s="397">
        <v>0</v>
      </c>
      <c r="Q938" s="397">
        <v>2080502</v>
      </c>
      <c r="R938" s="397">
        <v>22</v>
      </c>
      <c r="S938" s="397">
        <f>VLOOKUP(Q938,B$4:B$1306,1,0)</f>
        <v>2080502</v>
      </c>
      <c r="T938" s="397">
        <v>2140199</v>
      </c>
      <c r="U938" s="397">
        <v>0</v>
      </c>
      <c r="V938" s="397">
        <f t="shared" si="244"/>
        <v>2140199</v>
      </c>
      <c r="W938" s="407">
        <f t="shared" si="249"/>
        <v>0</v>
      </c>
      <c r="Y938" s="397">
        <f t="shared" si="245"/>
        <v>0</v>
      </c>
    </row>
    <row r="939" ht="18.6" customHeight="1" spans="1:25">
      <c r="A939" s="482" t="s">
        <v>2817</v>
      </c>
      <c r="B939" s="480">
        <v>2140128</v>
      </c>
      <c r="C939" s="407">
        <f t="shared" si="246"/>
        <v>0</v>
      </c>
      <c r="D939" s="407">
        <f t="shared" si="247"/>
        <v>0</v>
      </c>
      <c r="E939" s="483" t="str">
        <f t="shared" si="248"/>
        <v/>
      </c>
      <c r="F939" s="473">
        <f t="shared" si="250"/>
        <v>7</v>
      </c>
      <c r="G939" s="471">
        <v>2130403</v>
      </c>
      <c r="H939" s="397" t="s">
        <v>601</v>
      </c>
      <c r="K939" s="490">
        <f t="shared" si="255"/>
        <v>0</v>
      </c>
      <c r="L939" s="407">
        <f t="shared" si="256"/>
        <v>0</v>
      </c>
      <c r="M939" s="411">
        <f t="shared" si="243"/>
        <v>0</v>
      </c>
      <c r="O939" s="397">
        <v>0</v>
      </c>
      <c r="Q939" s="397">
        <v>2080505</v>
      </c>
      <c r="R939" s="397">
        <v>6</v>
      </c>
      <c r="S939" s="397">
        <f>VLOOKUP(Q939,B$4:B$1306,1,0)</f>
        <v>2080505</v>
      </c>
      <c r="T939" s="397">
        <v>21402</v>
      </c>
      <c r="U939" s="397">
        <v>0</v>
      </c>
      <c r="V939" s="397">
        <f t="shared" si="244"/>
        <v>21402</v>
      </c>
      <c r="W939" s="407">
        <f t="shared" si="249"/>
        <v>0</v>
      </c>
      <c r="Y939" s="397">
        <f t="shared" si="245"/>
        <v>0</v>
      </c>
    </row>
    <row r="940" ht="18.6" customHeight="1" spans="1:25">
      <c r="A940" s="482" t="s">
        <v>2820</v>
      </c>
      <c r="B940" s="480">
        <v>2140129</v>
      </c>
      <c r="C940" s="407">
        <f t="shared" si="246"/>
        <v>0</v>
      </c>
      <c r="D940" s="407">
        <f t="shared" si="247"/>
        <v>0</v>
      </c>
      <c r="E940" s="483" t="str">
        <f t="shared" si="248"/>
        <v/>
      </c>
      <c r="F940" s="473">
        <f t="shared" si="250"/>
        <v>7</v>
      </c>
      <c r="G940" s="471">
        <v>2130404</v>
      </c>
      <c r="H940" s="397" t="s">
        <v>2706</v>
      </c>
      <c r="K940" s="490">
        <f t="shared" si="255"/>
        <v>0</v>
      </c>
      <c r="L940" s="407">
        <f t="shared" si="256"/>
        <v>0</v>
      </c>
      <c r="M940" s="411">
        <f t="shared" si="243"/>
        <v>0</v>
      </c>
      <c r="O940" s="397">
        <v>0</v>
      </c>
      <c r="Q940" s="397">
        <v>2080506</v>
      </c>
      <c r="R940" s="397">
        <v>3</v>
      </c>
      <c r="S940" s="397">
        <f>VLOOKUP(Q940,B$4:B$1306,1,0)</f>
        <v>2080506</v>
      </c>
      <c r="T940" s="397">
        <v>2140201</v>
      </c>
      <c r="U940" s="397">
        <v>0</v>
      </c>
      <c r="V940" s="397">
        <f t="shared" si="244"/>
        <v>2140201</v>
      </c>
      <c r="W940" s="407">
        <f t="shared" si="249"/>
        <v>0</v>
      </c>
      <c r="Y940" s="397">
        <f t="shared" si="245"/>
        <v>0</v>
      </c>
    </row>
    <row r="941" ht="18.6" customHeight="1" spans="1:25">
      <c r="A941" s="482" t="s">
        <v>2823</v>
      </c>
      <c r="B941" s="480">
        <v>2140130</v>
      </c>
      <c r="C941" s="407">
        <f t="shared" si="246"/>
        <v>0</v>
      </c>
      <c r="D941" s="407">
        <f t="shared" si="247"/>
        <v>0</v>
      </c>
      <c r="E941" s="483" t="str">
        <f t="shared" si="248"/>
        <v/>
      </c>
      <c r="F941" s="473">
        <f t="shared" si="250"/>
        <v>7</v>
      </c>
      <c r="G941" s="471">
        <v>2130405</v>
      </c>
      <c r="H941" s="397" t="s">
        <v>2708</v>
      </c>
      <c r="K941" s="490">
        <f t="shared" si="255"/>
        <v>0</v>
      </c>
      <c r="L941" s="407">
        <f t="shared" si="256"/>
        <v>0</v>
      </c>
      <c r="M941" s="411">
        <f t="shared" si="243"/>
        <v>0</v>
      </c>
      <c r="O941" s="397">
        <v>0</v>
      </c>
      <c r="Q941" s="397">
        <v>2101101</v>
      </c>
      <c r="R941" s="397">
        <v>4</v>
      </c>
      <c r="S941" s="397">
        <f>VLOOKUP(Q941,B$4:B$1306,1,0)</f>
        <v>2101101</v>
      </c>
      <c r="T941" s="397">
        <v>2140202</v>
      </c>
      <c r="U941" s="397">
        <v>0</v>
      </c>
      <c r="V941" s="397">
        <f t="shared" si="244"/>
        <v>2140202</v>
      </c>
      <c r="W941" s="407">
        <f t="shared" si="249"/>
        <v>0</v>
      </c>
      <c r="Y941" s="397">
        <f t="shared" si="245"/>
        <v>0</v>
      </c>
    </row>
    <row r="942" ht="18.6" customHeight="1" spans="1:25">
      <c r="A942" s="482" t="s">
        <v>2826</v>
      </c>
      <c r="B942" s="480">
        <v>2140131</v>
      </c>
      <c r="C942" s="407">
        <f t="shared" si="246"/>
        <v>0</v>
      </c>
      <c r="D942" s="407">
        <f t="shared" si="247"/>
        <v>0</v>
      </c>
      <c r="E942" s="483" t="str">
        <f t="shared" si="248"/>
        <v/>
      </c>
      <c r="F942" s="473">
        <f t="shared" si="250"/>
        <v>7</v>
      </c>
      <c r="G942" s="471">
        <v>2130406</v>
      </c>
      <c r="H942" s="397" t="s">
        <v>2711</v>
      </c>
      <c r="K942" s="490">
        <f t="shared" si="255"/>
        <v>0</v>
      </c>
      <c r="L942" s="407">
        <f t="shared" si="256"/>
        <v>0</v>
      </c>
      <c r="M942" s="411">
        <f t="shared" si="243"/>
        <v>0</v>
      </c>
      <c r="O942" s="397">
        <v>0</v>
      </c>
      <c r="Q942" s="397">
        <v>2101102</v>
      </c>
      <c r="R942" s="397">
        <v>1</v>
      </c>
      <c r="S942" s="397">
        <f>VLOOKUP(Q942,B$4:B$1306,1,0)</f>
        <v>2101102</v>
      </c>
      <c r="T942" s="397">
        <v>2140203</v>
      </c>
      <c r="U942" s="397">
        <v>0</v>
      </c>
      <c r="V942" s="397">
        <f t="shared" si="244"/>
        <v>2140203</v>
      </c>
      <c r="W942" s="407">
        <f t="shared" si="249"/>
        <v>0</v>
      </c>
      <c r="Y942" s="397">
        <f t="shared" si="245"/>
        <v>0</v>
      </c>
    </row>
    <row r="943" ht="18.6" customHeight="1" spans="1:25">
      <c r="A943" s="482" t="s">
        <v>2828</v>
      </c>
      <c r="B943" s="480">
        <v>2140133</v>
      </c>
      <c r="C943" s="407">
        <f t="shared" si="246"/>
        <v>0</v>
      </c>
      <c r="D943" s="407">
        <f t="shared" si="247"/>
        <v>0</v>
      </c>
      <c r="E943" s="483" t="str">
        <f t="shared" si="248"/>
        <v/>
      </c>
      <c r="F943" s="473">
        <f t="shared" si="250"/>
        <v>7</v>
      </c>
      <c r="G943" s="471">
        <v>2130407</v>
      </c>
      <c r="H943" s="397" t="s">
        <v>2713</v>
      </c>
      <c r="K943" s="490">
        <f t="shared" si="255"/>
        <v>0</v>
      </c>
      <c r="L943" s="407">
        <f t="shared" si="256"/>
        <v>0</v>
      </c>
      <c r="M943" s="411">
        <f t="shared" si="243"/>
        <v>0</v>
      </c>
      <c r="O943" s="397">
        <v>0</v>
      </c>
      <c r="Q943" s="397">
        <v>2101103</v>
      </c>
      <c r="R943" s="397">
        <v>4</v>
      </c>
      <c r="S943" s="397">
        <f>VLOOKUP(Q943,B$4:B$1306,1,0)</f>
        <v>2101103</v>
      </c>
      <c r="T943" s="397">
        <v>2140204</v>
      </c>
      <c r="U943" s="397">
        <v>0</v>
      </c>
      <c r="V943" s="397">
        <f t="shared" si="244"/>
        <v>2140204</v>
      </c>
      <c r="W943" s="407">
        <f t="shared" si="249"/>
        <v>0</v>
      </c>
      <c r="Y943" s="397">
        <f t="shared" si="245"/>
        <v>0</v>
      </c>
    </row>
    <row r="944" ht="18.6" customHeight="1" spans="1:25">
      <c r="A944" s="482" t="s">
        <v>2830</v>
      </c>
      <c r="B944" s="480">
        <v>2140136</v>
      </c>
      <c r="C944" s="407">
        <f t="shared" si="246"/>
        <v>0</v>
      </c>
      <c r="D944" s="407">
        <f t="shared" si="247"/>
        <v>0</v>
      </c>
      <c r="E944" s="483" t="str">
        <f t="shared" si="248"/>
        <v/>
      </c>
      <c r="F944" s="473">
        <f t="shared" si="250"/>
        <v>7</v>
      </c>
      <c r="G944" s="471">
        <v>2130408</v>
      </c>
      <c r="H944" s="397" t="s">
        <v>2716</v>
      </c>
      <c r="K944" s="490">
        <f t="shared" si="255"/>
        <v>0</v>
      </c>
      <c r="L944" s="407">
        <f t="shared" si="256"/>
        <v>0</v>
      </c>
      <c r="M944" s="411">
        <f t="shared" si="243"/>
        <v>0</v>
      </c>
      <c r="O944" s="397">
        <v>0</v>
      </c>
      <c r="Q944" s="397">
        <v>2210201</v>
      </c>
      <c r="R944" s="397">
        <v>5</v>
      </c>
      <c r="S944" s="397">
        <f>VLOOKUP(Q944,B$4:B$1306,1,0)</f>
        <v>2210201</v>
      </c>
      <c r="T944" s="397">
        <v>2140205</v>
      </c>
      <c r="U944" s="397">
        <v>0</v>
      </c>
      <c r="V944" s="397">
        <f t="shared" si="244"/>
        <v>2140205</v>
      </c>
      <c r="W944" s="407">
        <f t="shared" si="249"/>
        <v>0</v>
      </c>
      <c r="Y944" s="397">
        <f t="shared" si="245"/>
        <v>0</v>
      </c>
    </row>
    <row r="945" ht="18.6" customHeight="1" spans="1:25">
      <c r="A945" s="482" t="s">
        <v>2831</v>
      </c>
      <c r="B945" s="480">
        <v>2140138</v>
      </c>
      <c r="C945" s="407">
        <f t="shared" si="246"/>
        <v>480</v>
      </c>
      <c r="D945" s="407">
        <f t="shared" si="247"/>
        <v>99</v>
      </c>
      <c r="E945" s="483">
        <f t="shared" si="248"/>
        <v>-0.79375</v>
      </c>
      <c r="F945" s="473">
        <f t="shared" si="250"/>
        <v>7</v>
      </c>
      <c r="G945" s="471">
        <v>2130409</v>
      </c>
      <c r="H945" s="397" t="s">
        <v>2719</v>
      </c>
      <c r="K945" s="490">
        <f t="shared" si="255"/>
        <v>0</v>
      </c>
      <c r="L945" s="407">
        <f t="shared" si="256"/>
        <v>0</v>
      </c>
      <c r="M945" s="411">
        <f t="shared" si="243"/>
        <v>99</v>
      </c>
      <c r="O945" s="397">
        <v>0</v>
      </c>
      <c r="Q945" s="397">
        <v>2080505</v>
      </c>
      <c r="R945" s="397">
        <v>8</v>
      </c>
      <c r="S945" s="397">
        <f>VLOOKUP(Q945,B$4:B$1306,1,0)</f>
        <v>2080505</v>
      </c>
      <c r="T945" s="397">
        <v>2140206</v>
      </c>
      <c r="U945" s="397">
        <v>0</v>
      </c>
      <c r="V945" s="397">
        <f t="shared" si="244"/>
        <v>2140206</v>
      </c>
      <c r="W945" s="407">
        <f t="shared" si="249"/>
        <v>0</v>
      </c>
      <c r="Y945" s="397">
        <f t="shared" si="245"/>
        <v>0</v>
      </c>
    </row>
    <row r="946" ht="18.6" customHeight="1" spans="1:25">
      <c r="A946" s="482" t="s">
        <v>2834</v>
      </c>
      <c r="B946" s="480">
        <v>2140139</v>
      </c>
      <c r="C946" s="407">
        <f t="shared" si="246"/>
        <v>0</v>
      </c>
      <c r="D946" s="407">
        <f t="shared" si="247"/>
        <v>0</v>
      </c>
      <c r="E946" s="483" t="str">
        <f t="shared" si="248"/>
        <v/>
      </c>
      <c r="F946" s="473">
        <f t="shared" si="250"/>
        <v>7</v>
      </c>
      <c r="G946" s="471">
        <v>2130499</v>
      </c>
      <c r="H946" s="397" t="s">
        <v>2722</v>
      </c>
      <c r="K946" s="490">
        <f t="shared" si="255"/>
        <v>0</v>
      </c>
      <c r="L946" s="407">
        <f t="shared" si="256"/>
        <v>0</v>
      </c>
      <c r="M946" s="411">
        <f t="shared" si="243"/>
        <v>0</v>
      </c>
      <c r="O946" s="397">
        <v>0</v>
      </c>
      <c r="Q946" s="397">
        <v>2080506</v>
      </c>
      <c r="R946" s="397">
        <v>4</v>
      </c>
      <c r="S946" s="397">
        <f>VLOOKUP(Q946,B$4:B$1306,1,0)</f>
        <v>2080506</v>
      </c>
      <c r="T946" s="397">
        <v>2140207</v>
      </c>
      <c r="U946" s="397">
        <v>0</v>
      </c>
      <c r="V946" s="397">
        <f t="shared" si="244"/>
        <v>2140207</v>
      </c>
      <c r="W946" s="407">
        <f t="shared" si="249"/>
        <v>0</v>
      </c>
      <c r="Y946" s="397">
        <f t="shared" si="245"/>
        <v>0</v>
      </c>
    </row>
    <row r="947" ht="18.6" customHeight="1" spans="1:25">
      <c r="A947" s="482" t="s">
        <v>2837</v>
      </c>
      <c r="B947" s="480">
        <v>2140199</v>
      </c>
      <c r="C947" s="407">
        <f t="shared" si="246"/>
        <v>2</v>
      </c>
      <c r="D947" s="407">
        <f t="shared" si="247"/>
        <v>745</v>
      </c>
      <c r="E947" s="483">
        <f t="shared" si="248"/>
        <v>371.5</v>
      </c>
      <c r="F947" s="473">
        <f t="shared" si="250"/>
        <v>7</v>
      </c>
      <c r="G947" s="471">
        <v>21305</v>
      </c>
      <c r="H947" s="397" t="s">
        <v>2725</v>
      </c>
      <c r="I947" s="397">
        <v>31238</v>
      </c>
      <c r="J947" s="488"/>
      <c r="K947" s="490">
        <f t="shared" si="255"/>
        <v>745</v>
      </c>
      <c r="L947" s="407">
        <f t="shared" si="256"/>
        <v>0</v>
      </c>
      <c r="M947" s="411">
        <f t="shared" si="243"/>
        <v>0</v>
      </c>
      <c r="O947" s="397">
        <v>0</v>
      </c>
      <c r="Q947" s="397">
        <v>2101101</v>
      </c>
      <c r="R947" s="397">
        <v>0</v>
      </c>
      <c r="S947" s="397">
        <f>VLOOKUP(Q947,B$4:B$1306,1,0)</f>
        <v>2101101</v>
      </c>
      <c r="T947" s="397">
        <v>2140208</v>
      </c>
      <c r="U947" s="397">
        <v>0</v>
      </c>
      <c r="V947" s="397">
        <f t="shared" si="244"/>
        <v>2140208</v>
      </c>
      <c r="W947" s="407">
        <f t="shared" si="249"/>
        <v>0</v>
      </c>
      <c r="Y947" s="397">
        <f t="shared" si="245"/>
        <v>0</v>
      </c>
    </row>
    <row r="948" ht="18.6" customHeight="1" spans="1:25">
      <c r="A948" s="482" t="s">
        <v>2840</v>
      </c>
      <c r="B948" s="480">
        <v>21402</v>
      </c>
      <c r="C948" s="407">
        <f t="shared" si="246"/>
        <v>0</v>
      </c>
      <c r="D948" s="407">
        <f t="shared" si="247"/>
        <v>0</v>
      </c>
      <c r="E948" s="483" t="str">
        <f t="shared" si="248"/>
        <v/>
      </c>
      <c r="F948" s="473">
        <f t="shared" si="250"/>
        <v>5</v>
      </c>
      <c r="G948" s="471">
        <v>2130501</v>
      </c>
      <c r="H948" s="397" t="s">
        <v>595</v>
      </c>
      <c r="I948" s="397">
        <v>182</v>
      </c>
      <c r="K948" s="486">
        <f>SUMIFS(K:K,$B:$B,"&gt;"&amp;$B948*100,$B:$B,"&lt;"&amp;$B948*100+100)</f>
        <v>0</v>
      </c>
      <c r="L948" s="411">
        <f>SUMIFS(L:L,$B:$B,"&gt;"&amp;$B948*100,$B:$B,"&lt;"&amp;$B948*100+100)</f>
        <v>0</v>
      </c>
      <c r="M948" s="411">
        <f t="shared" si="243"/>
        <v>0</v>
      </c>
      <c r="O948" s="397">
        <v>0</v>
      </c>
      <c r="Q948" s="397">
        <v>2101102</v>
      </c>
      <c r="R948" s="397">
        <v>5</v>
      </c>
      <c r="S948" s="397">
        <f>VLOOKUP(Q948,B$4:B$1306,1,0)</f>
        <v>2101102</v>
      </c>
      <c r="T948" s="397">
        <v>2140299</v>
      </c>
      <c r="U948" s="397">
        <v>0</v>
      </c>
      <c r="V948" s="397">
        <f t="shared" si="244"/>
        <v>2140299</v>
      </c>
      <c r="W948" s="407">
        <f t="shared" si="249"/>
        <v>0</v>
      </c>
      <c r="Y948" s="397">
        <f t="shared" si="245"/>
        <v>0</v>
      </c>
    </row>
    <row r="949" ht="18.6" customHeight="1" spans="1:25">
      <c r="A949" s="482" t="s">
        <v>587</v>
      </c>
      <c r="B949" s="480">
        <v>2140201</v>
      </c>
      <c r="C949" s="407">
        <f t="shared" si="246"/>
        <v>0</v>
      </c>
      <c r="D949" s="407">
        <f t="shared" si="247"/>
        <v>0</v>
      </c>
      <c r="E949" s="483" t="str">
        <f t="shared" si="248"/>
        <v/>
      </c>
      <c r="F949" s="473">
        <f t="shared" si="250"/>
        <v>7</v>
      </c>
      <c r="G949" s="471">
        <v>2130502</v>
      </c>
      <c r="H949" s="397" t="s">
        <v>598</v>
      </c>
      <c r="K949" s="490">
        <f t="shared" ref="K949:K957" si="257">SUMIF(N:N,$B949,O:O)</f>
        <v>0</v>
      </c>
      <c r="L949" s="407">
        <f t="shared" ref="L949:L957" si="258">SUMIF(Q:Q,$B949,R:R)</f>
        <v>0</v>
      </c>
      <c r="M949" s="411">
        <f t="shared" si="243"/>
        <v>0</v>
      </c>
      <c r="O949" s="397">
        <v>0</v>
      </c>
      <c r="Q949" s="397">
        <v>2101103</v>
      </c>
      <c r="R949" s="397">
        <v>3</v>
      </c>
      <c r="S949" s="397">
        <f>VLOOKUP(Q949,B$4:B$1306,1,0)</f>
        <v>2101103</v>
      </c>
      <c r="T949" s="397">
        <v>21403</v>
      </c>
      <c r="U949" s="397">
        <v>0</v>
      </c>
      <c r="V949" s="397">
        <f t="shared" si="244"/>
        <v>21403</v>
      </c>
      <c r="W949" s="407">
        <f t="shared" si="249"/>
        <v>0</v>
      </c>
      <c r="Y949" s="397">
        <f t="shared" si="245"/>
        <v>0</v>
      </c>
    </row>
    <row r="950" ht="18.6" customHeight="1" spans="1:25">
      <c r="A950" s="482" t="s">
        <v>590</v>
      </c>
      <c r="B950" s="480">
        <v>2140202</v>
      </c>
      <c r="C950" s="407">
        <f t="shared" si="246"/>
        <v>0</v>
      </c>
      <c r="D950" s="407">
        <f t="shared" si="247"/>
        <v>0</v>
      </c>
      <c r="E950" s="483" t="str">
        <f t="shared" si="248"/>
        <v/>
      </c>
      <c r="F950" s="473">
        <f t="shared" si="250"/>
        <v>7</v>
      </c>
      <c r="G950" s="471">
        <v>2130503</v>
      </c>
      <c r="H950" s="397" t="s">
        <v>601</v>
      </c>
      <c r="K950" s="490">
        <f t="shared" si="257"/>
        <v>0</v>
      </c>
      <c r="L950" s="407">
        <f t="shared" si="258"/>
        <v>0</v>
      </c>
      <c r="M950" s="411">
        <f t="shared" si="243"/>
        <v>0</v>
      </c>
      <c r="O950" s="397">
        <v>0</v>
      </c>
      <c r="Q950" s="397">
        <v>2130104</v>
      </c>
      <c r="R950" s="397">
        <v>84</v>
      </c>
      <c r="S950" s="397">
        <f>VLOOKUP(Q950,B$4:B$1306,1,0)</f>
        <v>2130104</v>
      </c>
      <c r="T950" s="397">
        <v>2140301</v>
      </c>
      <c r="U950" s="397">
        <v>0</v>
      </c>
      <c r="V950" s="397">
        <f t="shared" si="244"/>
        <v>2140301</v>
      </c>
      <c r="W950" s="407">
        <f t="shared" si="249"/>
        <v>0</v>
      </c>
      <c r="Y950" s="397">
        <f t="shared" si="245"/>
        <v>0</v>
      </c>
    </row>
    <row r="951" ht="18.6" customHeight="1" spans="1:25">
      <c r="A951" s="482" t="s">
        <v>593</v>
      </c>
      <c r="B951" s="480">
        <v>2140203</v>
      </c>
      <c r="C951" s="407">
        <f t="shared" si="246"/>
        <v>0</v>
      </c>
      <c r="D951" s="407">
        <f t="shared" si="247"/>
        <v>0</v>
      </c>
      <c r="E951" s="483" t="str">
        <f t="shared" si="248"/>
        <v/>
      </c>
      <c r="F951" s="473">
        <f t="shared" si="250"/>
        <v>7</v>
      </c>
      <c r="G951" s="471">
        <v>2130504</v>
      </c>
      <c r="H951" s="397" t="s">
        <v>2734</v>
      </c>
      <c r="I951" s="397">
        <v>24362</v>
      </c>
      <c r="K951" s="490">
        <f t="shared" si="257"/>
        <v>0</v>
      </c>
      <c r="L951" s="407">
        <f t="shared" si="258"/>
        <v>0</v>
      </c>
      <c r="M951" s="411">
        <f t="shared" si="243"/>
        <v>0</v>
      </c>
      <c r="O951" s="397">
        <v>0</v>
      </c>
      <c r="Q951" s="397">
        <v>2210201</v>
      </c>
      <c r="R951" s="397">
        <v>6</v>
      </c>
      <c r="S951" s="397">
        <f>VLOOKUP(Q951,B$4:B$1306,1,0)</f>
        <v>2210201</v>
      </c>
      <c r="T951" s="397">
        <v>2140302</v>
      </c>
      <c r="U951" s="397">
        <v>0</v>
      </c>
      <c r="V951" s="397">
        <f t="shared" si="244"/>
        <v>2140302</v>
      </c>
      <c r="W951" s="407">
        <f t="shared" si="249"/>
        <v>0</v>
      </c>
      <c r="Y951" s="397">
        <f t="shared" si="245"/>
        <v>0</v>
      </c>
    </row>
    <row r="952" ht="18.6" customHeight="1" spans="1:25">
      <c r="A952" s="482" t="s">
        <v>2849</v>
      </c>
      <c r="B952" s="480">
        <v>2140204</v>
      </c>
      <c r="C952" s="407">
        <f t="shared" si="246"/>
        <v>0</v>
      </c>
      <c r="D952" s="407">
        <f t="shared" si="247"/>
        <v>0</v>
      </c>
      <c r="E952" s="483" t="str">
        <f t="shared" si="248"/>
        <v/>
      </c>
      <c r="F952" s="473">
        <f t="shared" si="250"/>
        <v>7</v>
      </c>
      <c r="G952" s="471">
        <v>2130505</v>
      </c>
      <c r="H952" s="397" t="s">
        <v>2737</v>
      </c>
      <c r="I952" s="397">
        <v>3083</v>
      </c>
      <c r="K952" s="490">
        <f t="shared" si="257"/>
        <v>0</v>
      </c>
      <c r="L952" s="407">
        <f t="shared" si="258"/>
        <v>0</v>
      </c>
      <c r="M952" s="411">
        <f t="shared" si="243"/>
        <v>0</v>
      </c>
      <c r="O952" s="397">
        <v>0</v>
      </c>
      <c r="Q952" s="397">
        <v>2013101</v>
      </c>
      <c r="R952" s="397">
        <v>84</v>
      </c>
      <c r="S952" s="397">
        <f>VLOOKUP(Q952,B$4:B$1306,1,0)</f>
        <v>2013101</v>
      </c>
      <c r="T952" s="397">
        <v>2140303</v>
      </c>
      <c r="U952" s="397">
        <v>0</v>
      </c>
      <c r="V952" s="397">
        <f t="shared" si="244"/>
        <v>2140303</v>
      </c>
      <c r="W952" s="407">
        <f t="shared" si="249"/>
        <v>0</v>
      </c>
      <c r="Y952" s="397">
        <f t="shared" si="245"/>
        <v>0</v>
      </c>
    </row>
    <row r="953" ht="18.6" customHeight="1" spans="1:25">
      <c r="A953" s="482" t="s">
        <v>2852</v>
      </c>
      <c r="B953" s="480">
        <v>2140205</v>
      </c>
      <c r="C953" s="407">
        <f t="shared" si="246"/>
        <v>0</v>
      </c>
      <c r="D953" s="407">
        <f t="shared" si="247"/>
        <v>0</v>
      </c>
      <c r="E953" s="483" t="str">
        <f t="shared" si="248"/>
        <v/>
      </c>
      <c r="F953" s="473">
        <f t="shared" si="250"/>
        <v>7</v>
      </c>
      <c r="G953" s="471">
        <v>2130506</v>
      </c>
      <c r="H953" s="397" t="s">
        <v>2740</v>
      </c>
      <c r="I953" s="397">
        <v>24</v>
      </c>
      <c r="K953" s="490">
        <f t="shared" si="257"/>
        <v>0</v>
      </c>
      <c r="L953" s="407">
        <f t="shared" si="258"/>
        <v>0</v>
      </c>
      <c r="M953" s="411">
        <f t="shared" si="243"/>
        <v>0</v>
      </c>
      <c r="O953" s="397">
        <v>0</v>
      </c>
      <c r="Q953" s="397">
        <v>2080501</v>
      </c>
      <c r="R953" s="397">
        <v>70</v>
      </c>
      <c r="S953" s="397">
        <f>VLOOKUP(Q953,B$4:B$1306,1,0)</f>
        <v>2080501</v>
      </c>
      <c r="T953" s="397">
        <v>2140304</v>
      </c>
      <c r="U953" s="397">
        <v>0</v>
      </c>
      <c r="V953" s="397">
        <f t="shared" si="244"/>
        <v>2140304</v>
      </c>
      <c r="W953" s="407">
        <f t="shared" si="249"/>
        <v>0</v>
      </c>
      <c r="Y953" s="397">
        <f t="shared" si="245"/>
        <v>0</v>
      </c>
    </row>
    <row r="954" ht="18.6" customHeight="1" spans="1:25">
      <c r="A954" s="482" t="s">
        <v>2855</v>
      </c>
      <c r="B954" s="480">
        <v>2140206</v>
      </c>
      <c r="C954" s="407">
        <f t="shared" si="246"/>
        <v>0</v>
      </c>
      <c r="D954" s="407">
        <f t="shared" si="247"/>
        <v>0</v>
      </c>
      <c r="E954" s="483" t="str">
        <f t="shared" si="248"/>
        <v/>
      </c>
      <c r="F954" s="473">
        <f t="shared" si="250"/>
        <v>7</v>
      </c>
      <c r="G954" s="471">
        <v>2130507</v>
      </c>
      <c r="H954" s="397" t="s">
        <v>2743</v>
      </c>
      <c r="I954" s="397">
        <v>162</v>
      </c>
      <c r="K954" s="490">
        <f t="shared" si="257"/>
        <v>0</v>
      </c>
      <c r="L954" s="407">
        <f t="shared" si="258"/>
        <v>0</v>
      </c>
      <c r="M954" s="411">
        <f t="shared" si="243"/>
        <v>0</v>
      </c>
      <c r="O954" s="397">
        <v>0</v>
      </c>
      <c r="Q954" s="397">
        <v>2080505</v>
      </c>
      <c r="R954" s="397">
        <v>7</v>
      </c>
      <c r="S954" s="397">
        <f>VLOOKUP(Q954,B$4:B$1306,1,0)</f>
        <v>2080505</v>
      </c>
      <c r="T954" s="397">
        <v>2140305</v>
      </c>
      <c r="U954" s="397">
        <v>0</v>
      </c>
      <c r="V954" s="397">
        <f t="shared" si="244"/>
        <v>2140305</v>
      </c>
      <c r="W954" s="407">
        <f t="shared" si="249"/>
        <v>0</v>
      </c>
      <c r="Y954" s="397">
        <f t="shared" si="245"/>
        <v>0</v>
      </c>
    </row>
    <row r="955" ht="18.6" customHeight="1" spans="1:25">
      <c r="A955" s="482" t="s">
        <v>2858</v>
      </c>
      <c r="B955" s="480">
        <v>2140207</v>
      </c>
      <c r="C955" s="407">
        <f t="shared" si="246"/>
        <v>0</v>
      </c>
      <c r="D955" s="407">
        <f t="shared" si="247"/>
        <v>0</v>
      </c>
      <c r="E955" s="483" t="str">
        <f t="shared" si="248"/>
        <v/>
      </c>
      <c r="F955" s="473">
        <f t="shared" si="250"/>
        <v>7</v>
      </c>
      <c r="G955" s="471">
        <v>2130508</v>
      </c>
      <c r="H955" s="397" t="s">
        <v>2746</v>
      </c>
      <c r="K955" s="490">
        <f t="shared" si="257"/>
        <v>0</v>
      </c>
      <c r="L955" s="407">
        <f t="shared" si="258"/>
        <v>0</v>
      </c>
      <c r="M955" s="411">
        <f t="shared" si="243"/>
        <v>0</v>
      </c>
      <c r="O955" s="397">
        <v>0</v>
      </c>
      <c r="Q955" s="397">
        <v>2080506</v>
      </c>
      <c r="R955" s="397">
        <v>3</v>
      </c>
      <c r="S955" s="397">
        <f>VLOOKUP(Q955,B$4:B$1306,1,0)</f>
        <v>2080506</v>
      </c>
      <c r="T955" s="397">
        <v>2140306</v>
      </c>
      <c r="U955" s="397">
        <v>0</v>
      </c>
      <c r="V955" s="397">
        <f t="shared" si="244"/>
        <v>2140306</v>
      </c>
      <c r="W955" s="407">
        <f t="shared" si="249"/>
        <v>0</v>
      </c>
      <c r="Y955" s="397">
        <f t="shared" si="245"/>
        <v>0</v>
      </c>
    </row>
    <row r="956" ht="18.6" customHeight="1" spans="1:25">
      <c r="A956" s="482" t="s">
        <v>2861</v>
      </c>
      <c r="B956" s="480">
        <v>2140208</v>
      </c>
      <c r="C956" s="407">
        <f t="shared" si="246"/>
        <v>0</v>
      </c>
      <c r="D956" s="407">
        <f t="shared" si="247"/>
        <v>0</v>
      </c>
      <c r="E956" s="483" t="str">
        <f t="shared" si="248"/>
        <v/>
      </c>
      <c r="F956" s="473">
        <f t="shared" si="250"/>
        <v>7</v>
      </c>
      <c r="G956" s="471">
        <v>2130550</v>
      </c>
      <c r="H956" s="397" t="s">
        <v>2749</v>
      </c>
      <c r="K956" s="490">
        <f t="shared" si="257"/>
        <v>0</v>
      </c>
      <c r="L956" s="407">
        <f t="shared" si="258"/>
        <v>0</v>
      </c>
      <c r="M956" s="411">
        <f t="shared" si="243"/>
        <v>0</v>
      </c>
      <c r="O956" s="397">
        <v>0</v>
      </c>
      <c r="Q956" s="397">
        <v>2101101</v>
      </c>
      <c r="R956" s="397">
        <v>5</v>
      </c>
      <c r="S956" s="397">
        <f>VLOOKUP(Q956,B$4:B$1306,1,0)</f>
        <v>2101101</v>
      </c>
      <c r="T956" s="397">
        <v>2140307</v>
      </c>
      <c r="U956" s="397">
        <v>0</v>
      </c>
      <c r="V956" s="397">
        <f t="shared" si="244"/>
        <v>2140307</v>
      </c>
      <c r="W956" s="407">
        <f t="shared" si="249"/>
        <v>0</v>
      </c>
      <c r="Y956" s="397">
        <f t="shared" si="245"/>
        <v>0</v>
      </c>
    </row>
    <row r="957" ht="18.6" customHeight="1" spans="1:25">
      <c r="A957" s="482" t="s">
        <v>2864</v>
      </c>
      <c r="B957" s="480">
        <v>2140299</v>
      </c>
      <c r="C957" s="407">
        <f t="shared" si="246"/>
        <v>0</v>
      </c>
      <c r="D957" s="407">
        <f t="shared" si="247"/>
        <v>0</v>
      </c>
      <c r="E957" s="483" t="str">
        <f t="shared" si="248"/>
        <v/>
      </c>
      <c r="F957" s="473">
        <f t="shared" si="250"/>
        <v>7</v>
      </c>
      <c r="G957" s="471">
        <v>2130599</v>
      </c>
      <c r="H957" s="397" t="s">
        <v>2752</v>
      </c>
      <c r="I957" s="397">
        <v>3425</v>
      </c>
      <c r="J957" s="488"/>
      <c r="K957" s="490">
        <f t="shared" si="257"/>
        <v>0</v>
      </c>
      <c r="L957" s="407">
        <f t="shared" si="258"/>
        <v>0</v>
      </c>
      <c r="M957" s="411">
        <f t="shared" si="243"/>
        <v>0</v>
      </c>
      <c r="O957" s="397">
        <v>0</v>
      </c>
      <c r="Q957" s="397">
        <v>2101102</v>
      </c>
      <c r="R957" s="397">
        <v>0</v>
      </c>
      <c r="S957" s="397">
        <f>VLOOKUP(Q957,B$4:B$1306,1,0)</f>
        <v>2101102</v>
      </c>
      <c r="T957" s="397">
        <v>2140308</v>
      </c>
      <c r="U957" s="397">
        <v>0</v>
      </c>
      <c r="V957" s="397">
        <f t="shared" si="244"/>
        <v>2140308</v>
      </c>
      <c r="W957" s="407">
        <f t="shared" si="249"/>
        <v>0</v>
      </c>
      <c r="Y957" s="397">
        <f t="shared" si="245"/>
        <v>0</v>
      </c>
    </row>
    <row r="958" ht="18.6" customHeight="1" spans="1:25">
      <c r="A958" s="482" t="s">
        <v>2867</v>
      </c>
      <c r="B958" s="480">
        <v>21403</v>
      </c>
      <c r="C958" s="407">
        <f t="shared" si="246"/>
        <v>-250</v>
      </c>
      <c r="D958" s="407">
        <f t="shared" si="247"/>
        <v>0</v>
      </c>
      <c r="E958" s="483">
        <f t="shared" si="248"/>
        <v>-1</v>
      </c>
      <c r="F958" s="473">
        <f t="shared" si="250"/>
        <v>5</v>
      </c>
      <c r="G958" s="471">
        <v>21306</v>
      </c>
      <c r="H958" s="397" t="s">
        <v>2755</v>
      </c>
      <c r="I958" s="397">
        <v>-1</v>
      </c>
      <c r="K958" s="486">
        <f>SUMIFS(K:K,$B:$B,"&gt;"&amp;$B958*100,$B:$B,"&lt;"&amp;$B958*100+100)</f>
        <v>0</v>
      </c>
      <c r="L958" s="411">
        <f>SUMIFS(L:L,$B:$B,"&gt;"&amp;$B958*100,$B:$B,"&lt;"&amp;$B958*100+100)</f>
        <v>0</v>
      </c>
      <c r="M958" s="411">
        <f t="shared" si="243"/>
        <v>0</v>
      </c>
      <c r="O958" s="397">
        <v>0</v>
      </c>
      <c r="Q958" s="397">
        <v>2101103</v>
      </c>
      <c r="R958" s="397">
        <v>8</v>
      </c>
      <c r="S958" s="397">
        <f>VLOOKUP(Q958,B$4:B$1306,1,0)</f>
        <v>2101103</v>
      </c>
      <c r="T958" s="397">
        <v>2140399</v>
      </c>
      <c r="U958" s="397">
        <v>0</v>
      </c>
      <c r="V958" s="397">
        <f t="shared" si="244"/>
        <v>2140399</v>
      </c>
      <c r="W958" s="407">
        <f t="shared" si="249"/>
        <v>0</v>
      </c>
      <c r="Y958" s="397">
        <f t="shared" si="245"/>
        <v>0</v>
      </c>
    </row>
    <row r="959" ht="18.6" customHeight="1" spans="1:25">
      <c r="A959" s="482" t="s">
        <v>587</v>
      </c>
      <c r="B959" s="480">
        <v>2140301</v>
      </c>
      <c r="C959" s="407">
        <f t="shared" si="246"/>
        <v>0</v>
      </c>
      <c r="D959" s="407">
        <f t="shared" si="247"/>
        <v>0</v>
      </c>
      <c r="E959" s="483" t="str">
        <f t="shared" si="248"/>
        <v/>
      </c>
      <c r="F959" s="473">
        <f t="shared" si="250"/>
        <v>7</v>
      </c>
      <c r="G959" s="471">
        <v>2130601</v>
      </c>
      <c r="H959" s="397" t="s">
        <v>1479</v>
      </c>
      <c r="K959" s="490">
        <f t="shared" ref="K959:K967" si="259">SUMIF(N:N,$B959,O:O)</f>
        <v>0</v>
      </c>
      <c r="L959" s="407">
        <f t="shared" ref="L959:L967" si="260">SUMIF(Q:Q,$B959,R:R)</f>
        <v>0</v>
      </c>
      <c r="M959" s="411">
        <f t="shared" si="243"/>
        <v>0</v>
      </c>
      <c r="O959" s="397">
        <v>0</v>
      </c>
      <c r="Q959" s="397">
        <v>2210201</v>
      </c>
      <c r="R959" s="397">
        <v>6</v>
      </c>
      <c r="S959" s="397">
        <f>VLOOKUP(Q959,B$4:B$1306,1,0)</f>
        <v>2210201</v>
      </c>
      <c r="T959" s="397">
        <v>21404</v>
      </c>
      <c r="U959" s="397">
        <v>0</v>
      </c>
      <c r="V959" s="397">
        <f t="shared" si="244"/>
        <v>21404</v>
      </c>
      <c r="W959" s="407">
        <f t="shared" si="249"/>
        <v>0</v>
      </c>
      <c r="Y959" s="397">
        <f t="shared" si="245"/>
        <v>0</v>
      </c>
    </row>
    <row r="960" ht="18.6" customHeight="1" spans="1:25">
      <c r="A960" s="482" t="s">
        <v>590</v>
      </c>
      <c r="B960" s="480">
        <v>2140302</v>
      </c>
      <c r="C960" s="407">
        <f t="shared" si="246"/>
        <v>0</v>
      </c>
      <c r="D960" s="407">
        <f t="shared" si="247"/>
        <v>0</v>
      </c>
      <c r="E960" s="483" t="str">
        <f t="shared" si="248"/>
        <v/>
      </c>
      <c r="F960" s="473">
        <f t="shared" si="250"/>
        <v>7</v>
      </c>
      <c r="G960" s="471">
        <v>2130602</v>
      </c>
      <c r="H960" s="397" t="s">
        <v>2760</v>
      </c>
      <c r="I960" s="397">
        <v>-1</v>
      </c>
      <c r="K960" s="490">
        <f t="shared" si="259"/>
        <v>0</v>
      </c>
      <c r="L960" s="407">
        <f t="shared" si="260"/>
        <v>0</v>
      </c>
      <c r="M960" s="411">
        <f t="shared" si="243"/>
        <v>0</v>
      </c>
      <c r="O960" s="397">
        <v>0</v>
      </c>
      <c r="Q960" s="397">
        <v>2080502</v>
      </c>
      <c r="R960" s="397">
        <v>5</v>
      </c>
      <c r="S960" s="397">
        <f>VLOOKUP(Q960,B$4:B$1306,1,0)</f>
        <v>2080502</v>
      </c>
      <c r="T960" s="397">
        <v>2140401</v>
      </c>
      <c r="U960" s="397">
        <v>0</v>
      </c>
      <c r="V960" s="397">
        <f t="shared" si="244"/>
        <v>2140401</v>
      </c>
      <c r="W960" s="407">
        <f t="shared" si="249"/>
        <v>0</v>
      </c>
      <c r="Y960" s="397">
        <f t="shared" si="245"/>
        <v>0</v>
      </c>
    </row>
    <row r="961" ht="18.6" customHeight="1" spans="1:25">
      <c r="A961" s="482" t="s">
        <v>593</v>
      </c>
      <c r="B961" s="480">
        <v>2140303</v>
      </c>
      <c r="C961" s="407">
        <f t="shared" si="246"/>
        <v>0</v>
      </c>
      <c r="D961" s="407">
        <f t="shared" si="247"/>
        <v>0</v>
      </c>
      <c r="E961" s="483" t="str">
        <f t="shared" si="248"/>
        <v/>
      </c>
      <c r="F961" s="473">
        <f t="shared" si="250"/>
        <v>7</v>
      </c>
      <c r="G961" s="471">
        <v>2130603</v>
      </c>
      <c r="H961" s="397" t="s">
        <v>2762</v>
      </c>
      <c r="K961" s="490">
        <f t="shared" si="259"/>
        <v>0</v>
      </c>
      <c r="L961" s="407">
        <f t="shared" si="260"/>
        <v>0</v>
      </c>
      <c r="M961" s="411">
        <f t="shared" si="243"/>
        <v>0</v>
      </c>
      <c r="O961" s="397">
        <v>0</v>
      </c>
      <c r="Q961" s="397">
        <v>2080505</v>
      </c>
      <c r="R961" s="397">
        <v>7</v>
      </c>
      <c r="S961" s="397">
        <f>VLOOKUP(Q961,B$4:B$1306,1,0)</f>
        <v>2080505</v>
      </c>
      <c r="T961" s="397">
        <v>2140402</v>
      </c>
      <c r="U961" s="397">
        <v>0</v>
      </c>
      <c r="V961" s="397">
        <f t="shared" si="244"/>
        <v>2140402</v>
      </c>
      <c r="W961" s="407">
        <f t="shared" si="249"/>
        <v>0</v>
      </c>
      <c r="Y961" s="397">
        <f t="shared" si="245"/>
        <v>0</v>
      </c>
    </row>
    <row r="962" ht="18.6" customHeight="1" spans="1:25">
      <c r="A962" s="482" t="s">
        <v>2876</v>
      </c>
      <c r="B962" s="480">
        <v>2140304</v>
      </c>
      <c r="C962" s="407">
        <f t="shared" si="246"/>
        <v>-250</v>
      </c>
      <c r="D962" s="407">
        <f t="shared" si="247"/>
        <v>0</v>
      </c>
      <c r="E962" s="483">
        <f t="shared" si="248"/>
        <v>-1</v>
      </c>
      <c r="F962" s="473">
        <f t="shared" si="250"/>
        <v>7</v>
      </c>
      <c r="G962" s="471">
        <v>2130604</v>
      </c>
      <c r="H962" s="397" t="s">
        <v>2765</v>
      </c>
      <c r="K962" s="490">
        <f t="shared" si="259"/>
        <v>0</v>
      </c>
      <c r="L962" s="407">
        <f t="shared" si="260"/>
        <v>0</v>
      </c>
      <c r="M962" s="411">
        <f t="shared" si="243"/>
        <v>0</v>
      </c>
      <c r="O962" s="397">
        <v>0</v>
      </c>
      <c r="Q962" s="397">
        <v>2080506</v>
      </c>
      <c r="R962" s="397">
        <v>4</v>
      </c>
      <c r="S962" s="397">
        <f>VLOOKUP(Q962,B$4:B$1306,1,0)</f>
        <v>2080506</v>
      </c>
      <c r="T962" s="397">
        <v>2140403</v>
      </c>
      <c r="U962" s="397">
        <v>0</v>
      </c>
      <c r="V962" s="397">
        <f t="shared" si="244"/>
        <v>2140403</v>
      </c>
      <c r="W962" s="407">
        <f t="shared" si="249"/>
        <v>0</v>
      </c>
      <c r="Y962" s="397">
        <f t="shared" si="245"/>
        <v>0</v>
      </c>
    </row>
    <row r="963" ht="18.6" customHeight="1" spans="1:25">
      <c r="A963" s="482" t="s">
        <v>2879</v>
      </c>
      <c r="B963" s="480">
        <v>2140305</v>
      </c>
      <c r="C963" s="407">
        <f t="shared" si="246"/>
        <v>0</v>
      </c>
      <c r="D963" s="407">
        <f t="shared" si="247"/>
        <v>0</v>
      </c>
      <c r="E963" s="483" t="str">
        <f t="shared" si="248"/>
        <v/>
      </c>
      <c r="F963" s="473">
        <f t="shared" si="250"/>
        <v>7</v>
      </c>
      <c r="G963" s="471">
        <v>2130699</v>
      </c>
      <c r="H963" s="397" t="s">
        <v>2768</v>
      </c>
      <c r="K963" s="490">
        <f t="shared" si="259"/>
        <v>0</v>
      </c>
      <c r="L963" s="407">
        <f t="shared" si="260"/>
        <v>0</v>
      </c>
      <c r="M963" s="411">
        <f t="shared" si="243"/>
        <v>0</v>
      </c>
      <c r="O963" s="397">
        <v>0</v>
      </c>
      <c r="Q963" s="397">
        <v>2101101</v>
      </c>
      <c r="R963" s="397">
        <v>0</v>
      </c>
      <c r="S963" s="397">
        <f>VLOOKUP(Q963,B$4:B$1306,1,0)</f>
        <v>2101101</v>
      </c>
      <c r="T963" s="397">
        <v>2140499</v>
      </c>
      <c r="U963" s="397">
        <v>0</v>
      </c>
      <c r="V963" s="397">
        <f t="shared" si="244"/>
        <v>2140499</v>
      </c>
      <c r="W963" s="407">
        <f t="shared" si="249"/>
        <v>0</v>
      </c>
      <c r="Y963" s="397">
        <f t="shared" si="245"/>
        <v>0</v>
      </c>
    </row>
    <row r="964" ht="18.6" customHeight="1" spans="1:25">
      <c r="A964" s="482" t="s">
        <v>2882</v>
      </c>
      <c r="B964" s="480">
        <v>2140306</v>
      </c>
      <c r="C964" s="407">
        <f t="shared" si="246"/>
        <v>0</v>
      </c>
      <c r="D964" s="407">
        <f t="shared" si="247"/>
        <v>0</v>
      </c>
      <c r="E964" s="483" t="str">
        <f t="shared" si="248"/>
        <v/>
      </c>
      <c r="F964" s="473">
        <f t="shared" si="250"/>
        <v>7</v>
      </c>
      <c r="G964" s="471">
        <v>21307</v>
      </c>
      <c r="H964" s="397" t="s">
        <v>2771</v>
      </c>
      <c r="I964" s="397">
        <v>3110</v>
      </c>
      <c r="K964" s="490">
        <f t="shared" si="259"/>
        <v>0</v>
      </c>
      <c r="L964" s="407">
        <f t="shared" si="260"/>
        <v>0</v>
      </c>
      <c r="M964" s="411">
        <f t="shared" ref="M964:M1027" si="261">_xlfn.IFNA(VLOOKUP(B964,T:U,2,0),)</f>
        <v>0</v>
      </c>
      <c r="O964" s="397">
        <v>0</v>
      </c>
      <c r="Q964" s="397">
        <v>2101102</v>
      </c>
      <c r="R964" s="397">
        <v>5</v>
      </c>
      <c r="S964" s="397">
        <f>VLOOKUP(Q964,B$4:B$1306,1,0)</f>
        <v>2101102</v>
      </c>
      <c r="T964" s="397">
        <v>21405</v>
      </c>
      <c r="U964" s="397">
        <v>0</v>
      </c>
      <c r="V964" s="397">
        <f t="shared" ref="V964:V1027" si="262">VLOOKUP(T964,B$4:B$1306,1,0)</f>
        <v>21405</v>
      </c>
      <c r="W964" s="407">
        <f t="shared" si="249"/>
        <v>0</v>
      </c>
      <c r="Y964" s="397">
        <f t="shared" ref="Y964:Y1027" si="263">IF(O964&lt;1,ROUNDUP(O964,0),IF(O964&gt;10,ROUNDDOWN(O964,0),ROUND(O964,0)))</f>
        <v>0</v>
      </c>
    </row>
    <row r="965" ht="18.6" customHeight="1" spans="1:25">
      <c r="A965" s="482" t="s">
        <v>2885</v>
      </c>
      <c r="B965" s="480">
        <v>2140307</v>
      </c>
      <c r="C965" s="407">
        <f t="shared" ref="C965:C1028" si="264">_xlfn.IFNA(VLOOKUP(B965,G:I,3,0),)</f>
        <v>0</v>
      </c>
      <c r="D965" s="407">
        <f t="shared" ref="D965:D1028" si="265">K965+L965+M965</f>
        <v>0</v>
      </c>
      <c r="E965" s="483" t="str">
        <f t="shared" ref="E965:E1028" si="266">IF(ISERROR(D965/C965-1),"",D965/C965-1)</f>
        <v/>
      </c>
      <c r="F965" s="473">
        <f t="shared" si="250"/>
        <v>7</v>
      </c>
      <c r="G965" s="471">
        <v>2130701</v>
      </c>
      <c r="H965" s="397" t="s">
        <v>2774</v>
      </c>
      <c r="I965" s="397">
        <v>478</v>
      </c>
      <c r="K965" s="490">
        <f t="shared" si="259"/>
        <v>0</v>
      </c>
      <c r="L965" s="407">
        <f t="shared" si="260"/>
        <v>0</v>
      </c>
      <c r="M965" s="411">
        <f t="shared" si="261"/>
        <v>0</v>
      </c>
      <c r="O965" s="397">
        <v>0</v>
      </c>
      <c r="Q965" s="397">
        <v>2101103</v>
      </c>
      <c r="R965" s="397">
        <v>3</v>
      </c>
      <c r="S965" s="397">
        <f>VLOOKUP(Q965,B$4:B$1306,1,0)</f>
        <v>2101103</v>
      </c>
      <c r="T965" s="397">
        <v>2140501</v>
      </c>
      <c r="U965" s="397">
        <v>0</v>
      </c>
      <c r="V965" s="397">
        <f t="shared" si="262"/>
        <v>2140501</v>
      </c>
      <c r="W965" s="407">
        <f t="shared" ref="W965:W1028" si="267">U965-IF(T965&lt;111111,SUMIFS(U$4:U$1924,T$4:T$1924,"&gt;"&amp;T965*100,T$4:T$1924,"&lt;"&amp;T965*100+100),U965)</f>
        <v>0</v>
      </c>
      <c r="Y965" s="397">
        <f t="shared" si="263"/>
        <v>0</v>
      </c>
    </row>
    <row r="966" ht="18.6" customHeight="1" spans="1:25">
      <c r="A966" s="482" t="s">
        <v>2887</v>
      </c>
      <c r="B966" s="480">
        <v>2140308</v>
      </c>
      <c r="C966" s="407">
        <f t="shared" si="264"/>
        <v>0</v>
      </c>
      <c r="D966" s="407">
        <f t="shared" si="265"/>
        <v>0</v>
      </c>
      <c r="E966" s="483" t="str">
        <f t="shared" si="266"/>
        <v/>
      </c>
      <c r="F966" s="473">
        <f t="shared" ref="F966:F1029" si="268">LEN(B966)</f>
        <v>7</v>
      </c>
      <c r="G966" s="471">
        <v>2130704</v>
      </c>
      <c r="H966" s="397" t="s">
        <v>2776</v>
      </c>
      <c r="K966" s="490">
        <f t="shared" si="259"/>
        <v>0</v>
      </c>
      <c r="L966" s="407">
        <f t="shared" si="260"/>
        <v>0</v>
      </c>
      <c r="M966" s="411">
        <f t="shared" si="261"/>
        <v>0</v>
      </c>
      <c r="O966" s="397">
        <v>0</v>
      </c>
      <c r="Q966" s="397">
        <v>2120199</v>
      </c>
      <c r="R966" s="397">
        <v>77</v>
      </c>
      <c r="S966" s="397">
        <f>VLOOKUP(Q966,B$4:B$1306,1,0)</f>
        <v>2120199</v>
      </c>
      <c r="T966" s="397">
        <v>2140502</v>
      </c>
      <c r="U966" s="397">
        <v>0</v>
      </c>
      <c r="V966" s="397">
        <f t="shared" si="262"/>
        <v>2140502</v>
      </c>
      <c r="W966" s="407">
        <f t="shared" si="267"/>
        <v>0</v>
      </c>
      <c r="Y966" s="397">
        <f t="shared" si="263"/>
        <v>0</v>
      </c>
    </row>
    <row r="967" ht="18.6" customHeight="1" spans="1:25">
      <c r="A967" s="482" t="s">
        <v>2889</v>
      </c>
      <c r="B967" s="480">
        <v>2140399</v>
      </c>
      <c r="C967" s="407">
        <f t="shared" si="264"/>
        <v>0</v>
      </c>
      <c r="D967" s="407">
        <f t="shared" si="265"/>
        <v>0</v>
      </c>
      <c r="E967" s="483" t="str">
        <f t="shared" si="266"/>
        <v/>
      </c>
      <c r="F967" s="473">
        <f t="shared" si="268"/>
        <v>7</v>
      </c>
      <c r="G967" s="471">
        <v>2130705</v>
      </c>
      <c r="H967" s="397" t="s">
        <v>2778</v>
      </c>
      <c r="I967" s="397">
        <v>2632</v>
      </c>
      <c r="J967" s="488"/>
      <c r="K967" s="490">
        <f t="shared" si="259"/>
        <v>0</v>
      </c>
      <c r="L967" s="407">
        <f t="shared" si="260"/>
        <v>0</v>
      </c>
      <c r="M967" s="411">
        <f t="shared" si="261"/>
        <v>0</v>
      </c>
      <c r="O967" s="397">
        <v>0</v>
      </c>
      <c r="Q967" s="397">
        <v>2210201</v>
      </c>
      <c r="R967" s="397">
        <v>6</v>
      </c>
      <c r="S967" s="397">
        <f>VLOOKUP(Q967,B$4:B$1306,1,0)</f>
        <v>2210201</v>
      </c>
      <c r="T967" s="397">
        <v>2140503</v>
      </c>
      <c r="U967" s="397">
        <v>0</v>
      </c>
      <c r="V967" s="397">
        <f t="shared" si="262"/>
        <v>2140503</v>
      </c>
      <c r="W967" s="407">
        <f t="shared" si="267"/>
        <v>0</v>
      </c>
      <c r="Y967" s="397">
        <f t="shared" si="263"/>
        <v>0</v>
      </c>
    </row>
    <row r="968" ht="18.6" customHeight="1" spans="1:25">
      <c r="A968" s="482" t="s">
        <v>2891</v>
      </c>
      <c r="B968" s="480">
        <v>21404</v>
      </c>
      <c r="C968" s="407">
        <f t="shared" si="264"/>
        <v>711</v>
      </c>
      <c r="D968" s="407">
        <f t="shared" si="265"/>
        <v>0</v>
      </c>
      <c r="E968" s="483">
        <f t="shared" si="266"/>
        <v>-1</v>
      </c>
      <c r="F968" s="473">
        <f t="shared" si="268"/>
        <v>5</v>
      </c>
      <c r="G968" s="471">
        <v>2130706</v>
      </c>
      <c r="H968" s="397" t="s">
        <v>2780</v>
      </c>
      <c r="K968" s="486">
        <f>SUMIFS(K:K,$B:$B,"&gt;"&amp;$B968*100,$B:$B,"&lt;"&amp;$B968*100+100)</f>
        <v>0</v>
      </c>
      <c r="L968" s="411">
        <f>SUMIFS(L:L,$B:$B,"&gt;"&amp;$B968*100,$B:$B,"&lt;"&amp;$B968*100+100)</f>
        <v>0</v>
      </c>
      <c r="M968" s="411">
        <f t="shared" si="261"/>
        <v>0</v>
      </c>
      <c r="O968" s="397">
        <v>0</v>
      </c>
      <c r="Q968" s="397">
        <v>2070109</v>
      </c>
      <c r="R968" s="397">
        <v>53</v>
      </c>
      <c r="S968" s="397">
        <f>VLOOKUP(Q968,B$4:B$1306,1,0)</f>
        <v>2070109</v>
      </c>
      <c r="T968" s="397">
        <v>2140504</v>
      </c>
      <c r="U968" s="397">
        <v>0</v>
      </c>
      <c r="V968" s="397">
        <f t="shared" si="262"/>
        <v>2140504</v>
      </c>
      <c r="W968" s="407">
        <f t="shared" si="267"/>
        <v>0</v>
      </c>
      <c r="Y968" s="397">
        <f t="shared" si="263"/>
        <v>0</v>
      </c>
    </row>
    <row r="969" ht="18.6" customHeight="1" spans="1:25">
      <c r="A969" s="482" t="s">
        <v>2894</v>
      </c>
      <c r="B969" s="480">
        <v>2140401</v>
      </c>
      <c r="C969" s="407">
        <f t="shared" si="264"/>
        <v>182</v>
      </c>
      <c r="D969" s="407">
        <f t="shared" si="265"/>
        <v>0</v>
      </c>
      <c r="E969" s="483">
        <f t="shared" si="266"/>
        <v>-1</v>
      </c>
      <c r="F969" s="473">
        <f t="shared" si="268"/>
        <v>7</v>
      </c>
      <c r="G969" s="471">
        <v>2130707</v>
      </c>
      <c r="H969" s="397" t="s">
        <v>2783</v>
      </c>
      <c r="K969" s="490">
        <f>SUMIF(N:N,$B969,O:O)</f>
        <v>0</v>
      </c>
      <c r="L969" s="407">
        <f>SUMIF(Q:Q,$B969,R:R)</f>
        <v>0</v>
      </c>
      <c r="M969" s="411">
        <f t="shared" si="261"/>
        <v>0</v>
      </c>
      <c r="O969" s="397">
        <v>0</v>
      </c>
      <c r="Q969" s="397">
        <v>2080502</v>
      </c>
      <c r="R969" s="397">
        <v>8</v>
      </c>
      <c r="S969" s="397">
        <f>VLOOKUP(Q969,B$4:B$1306,1,0)</f>
        <v>2080502</v>
      </c>
      <c r="T969" s="397">
        <v>2140505</v>
      </c>
      <c r="U969" s="397">
        <v>0</v>
      </c>
      <c r="V969" s="397">
        <f t="shared" si="262"/>
        <v>2140505</v>
      </c>
      <c r="W969" s="407">
        <f t="shared" si="267"/>
        <v>0</v>
      </c>
      <c r="Y969" s="397">
        <f t="shared" si="263"/>
        <v>0</v>
      </c>
    </row>
    <row r="970" ht="18.6" customHeight="1" spans="1:25">
      <c r="A970" s="482" t="s">
        <v>2897</v>
      </c>
      <c r="B970" s="480">
        <v>2140402</v>
      </c>
      <c r="C970" s="407">
        <f t="shared" si="264"/>
        <v>477</v>
      </c>
      <c r="D970" s="407">
        <f t="shared" si="265"/>
        <v>0</v>
      </c>
      <c r="E970" s="483">
        <f t="shared" si="266"/>
        <v>-1</v>
      </c>
      <c r="F970" s="473">
        <f t="shared" si="268"/>
        <v>7</v>
      </c>
      <c r="G970" s="471">
        <v>2130799</v>
      </c>
      <c r="H970" s="397" t="s">
        <v>2785</v>
      </c>
      <c r="K970" s="490">
        <f>SUMIF(N:N,$B970,O:O)</f>
        <v>0</v>
      </c>
      <c r="L970" s="407">
        <f>SUMIF(Q:Q,$B970,R:R)</f>
        <v>0</v>
      </c>
      <c r="M970" s="411">
        <f t="shared" si="261"/>
        <v>0</v>
      </c>
      <c r="O970" s="397">
        <v>0</v>
      </c>
      <c r="Q970" s="397">
        <v>2080505</v>
      </c>
      <c r="R970" s="397">
        <v>5</v>
      </c>
      <c r="S970" s="397">
        <f>VLOOKUP(Q970,B$4:B$1306,1,0)</f>
        <v>2080505</v>
      </c>
      <c r="T970" s="397">
        <v>2140599</v>
      </c>
      <c r="U970" s="397">
        <v>0</v>
      </c>
      <c r="V970" s="397">
        <f t="shared" si="262"/>
        <v>2140599</v>
      </c>
      <c r="W970" s="407">
        <f t="shared" si="267"/>
        <v>0</v>
      </c>
      <c r="Y970" s="397">
        <f t="shared" si="263"/>
        <v>0</v>
      </c>
    </row>
    <row r="971" ht="18.6" customHeight="1" spans="1:25">
      <c r="A971" s="482" t="s">
        <v>2899</v>
      </c>
      <c r="B971" s="480">
        <v>2140403</v>
      </c>
      <c r="C971" s="407">
        <f t="shared" si="264"/>
        <v>52</v>
      </c>
      <c r="D971" s="407">
        <f t="shared" si="265"/>
        <v>0</v>
      </c>
      <c r="E971" s="483">
        <f t="shared" si="266"/>
        <v>-1</v>
      </c>
      <c r="F971" s="473">
        <f t="shared" si="268"/>
        <v>7</v>
      </c>
      <c r="G971" s="471">
        <v>21308</v>
      </c>
      <c r="H971" s="397" t="s">
        <v>2787</v>
      </c>
      <c r="I971" s="397">
        <v>2813</v>
      </c>
      <c r="K971" s="490">
        <f>SUMIF(N:N,$B971,O:O)</f>
        <v>0</v>
      </c>
      <c r="L971" s="407">
        <f>SUMIF(Q:Q,$B971,R:R)</f>
        <v>0</v>
      </c>
      <c r="M971" s="411">
        <f t="shared" si="261"/>
        <v>0</v>
      </c>
      <c r="O971" s="397">
        <v>0</v>
      </c>
      <c r="Q971" s="397">
        <v>2080506</v>
      </c>
      <c r="R971" s="397">
        <v>3</v>
      </c>
      <c r="S971" s="397">
        <f>VLOOKUP(Q971,B$4:B$1306,1,0)</f>
        <v>2080506</v>
      </c>
      <c r="T971" s="397">
        <v>21406</v>
      </c>
      <c r="U971" s="397">
        <v>3600</v>
      </c>
      <c r="V971" s="397">
        <f t="shared" si="262"/>
        <v>21406</v>
      </c>
      <c r="W971" s="407">
        <f t="shared" si="267"/>
        <v>0</v>
      </c>
      <c r="Y971" s="397">
        <f t="shared" si="263"/>
        <v>0</v>
      </c>
    </row>
    <row r="972" ht="18.6" customHeight="1" spans="1:25">
      <c r="A972" s="482" t="s">
        <v>2902</v>
      </c>
      <c r="B972" s="480">
        <v>2140499</v>
      </c>
      <c r="C972" s="407">
        <f t="shared" si="264"/>
        <v>0</v>
      </c>
      <c r="D972" s="407">
        <f t="shared" si="265"/>
        <v>0</v>
      </c>
      <c r="E972" s="483" t="str">
        <f t="shared" si="266"/>
        <v/>
      </c>
      <c r="F972" s="473">
        <f t="shared" si="268"/>
        <v>7</v>
      </c>
      <c r="G972" s="471">
        <v>2130801</v>
      </c>
      <c r="H972" s="397" t="s">
        <v>2789</v>
      </c>
      <c r="J972" s="488"/>
      <c r="K972" s="490">
        <f>SUMIF(N:N,$B972,O:O)</f>
        <v>0</v>
      </c>
      <c r="L972" s="407">
        <f>SUMIF(Q:Q,$B972,R:R)</f>
        <v>0</v>
      </c>
      <c r="M972" s="411">
        <f t="shared" si="261"/>
        <v>0</v>
      </c>
      <c r="O972" s="397">
        <v>0</v>
      </c>
      <c r="Q972" s="397">
        <v>2101101</v>
      </c>
      <c r="R972" s="397">
        <v>0</v>
      </c>
      <c r="S972" s="397">
        <f>VLOOKUP(Q972,B$4:B$1306,1,0)</f>
        <v>2101101</v>
      </c>
      <c r="T972" s="397">
        <v>2140601</v>
      </c>
      <c r="U972" s="397">
        <v>0</v>
      </c>
      <c r="V972" s="397">
        <f t="shared" si="262"/>
        <v>2140601</v>
      </c>
      <c r="W972" s="407">
        <f t="shared" si="267"/>
        <v>0</v>
      </c>
      <c r="Y972" s="397">
        <f t="shared" si="263"/>
        <v>0</v>
      </c>
    </row>
    <row r="973" ht="18.6" customHeight="1" spans="1:25">
      <c r="A973" s="482" t="s">
        <v>2904</v>
      </c>
      <c r="B973" s="480">
        <v>21405</v>
      </c>
      <c r="C973" s="407">
        <f t="shared" si="264"/>
        <v>0</v>
      </c>
      <c r="D973" s="407">
        <f t="shared" si="265"/>
        <v>0</v>
      </c>
      <c r="E973" s="483" t="str">
        <f t="shared" si="266"/>
        <v/>
      </c>
      <c r="F973" s="473">
        <f t="shared" si="268"/>
        <v>5</v>
      </c>
      <c r="G973" s="471">
        <v>2130802</v>
      </c>
      <c r="H973" s="397" t="s">
        <v>2792</v>
      </c>
      <c r="K973" s="486">
        <f>SUMIFS(K:K,$B:$B,"&gt;"&amp;$B973*100,$B:$B,"&lt;"&amp;$B973*100+100)</f>
        <v>0</v>
      </c>
      <c r="L973" s="411">
        <f>SUMIFS(L:L,$B:$B,"&gt;"&amp;$B973*100,$B:$B,"&lt;"&amp;$B973*100+100)</f>
        <v>0</v>
      </c>
      <c r="M973" s="411">
        <f t="shared" si="261"/>
        <v>0</v>
      </c>
      <c r="O973" s="397">
        <v>0</v>
      </c>
      <c r="Q973" s="397">
        <v>2101102</v>
      </c>
      <c r="R973" s="397">
        <v>4</v>
      </c>
      <c r="S973" s="397">
        <f>VLOOKUP(Q973,B$4:B$1306,1,0)</f>
        <v>2101102</v>
      </c>
      <c r="T973" s="397">
        <v>2140602</v>
      </c>
      <c r="U973" s="397">
        <v>3600</v>
      </c>
      <c r="V973" s="397">
        <f t="shared" si="262"/>
        <v>2140602</v>
      </c>
      <c r="W973" s="407">
        <f t="shared" si="267"/>
        <v>0</v>
      </c>
      <c r="Y973" s="397">
        <f t="shared" si="263"/>
        <v>0</v>
      </c>
    </row>
    <row r="974" ht="18.6" customHeight="1" spans="1:25">
      <c r="A974" s="482" t="s">
        <v>587</v>
      </c>
      <c r="B974" s="480">
        <v>2140501</v>
      </c>
      <c r="C974" s="407">
        <f t="shared" si="264"/>
        <v>0</v>
      </c>
      <c r="D974" s="407">
        <f t="shared" si="265"/>
        <v>0</v>
      </c>
      <c r="E974" s="483" t="str">
        <f t="shared" si="266"/>
        <v/>
      </c>
      <c r="F974" s="473">
        <f t="shared" si="268"/>
        <v>7</v>
      </c>
      <c r="G974" s="471">
        <v>2130803</v>
      </c>
      <c r="H974" s="397" t="s">
        <v>2795</v>
      </c>
      <c r="I974" s="397">
        <v>1525</v>
      </c>
      <c r="K974" s="490">
        <f t="shared" ref="K974:K979" si="269">SUMIF(N:N,$B974,O:O)</f>
        <v>0</v>
      </c>
      <c r="L974" s="407">
        <f t="shared" ref="L974:L979" si="270">SUMIF(Q:Q,$B974,R:R)</f>
        <v>0</v>
      </c>
      <c r="M974" s="411">
        <f t="shared" si="261"/>
        <v>0</v>
      </c>
      <c r="O974" s="397">
        <v>0</v>
      </c>
      <c r="Q974" s="397">
        <v>2101103</v>
      </c>
      <c r="R974" s="397">
        <v>3</v>
      </c>
      <c r="S974" s="397">
        <f>VLOOKUP(Q974,B$4:B$1306,1,0)</f>
        <v>2101103</v>
      </c>
      <c r="T974" s="397">
        <v>2140603</v>
      </c>
      <c r="U974" s="397">
        <v>0</v>
      </c>
      <c r="V974" s="397">
        <f t="shared" si="262"/>
        <v>2140603</v>
      </c>
      <c r="W974" s="407">
        <f t="shared" si="267"/>
        <v>0</v>
      </c>
      <c r="Y974" s="397">
        <f t="shared" si="263"/>
        <v>0</v>
      </c>
    </row>
    <row r="975" ht="18.6" customHeight="1" spans="1:25">
      <c r="A975" s="482" t="s">
        <v>590</v>
      </c>
      <c r="B975" s="480">
        <v>2140502</v>
      </c>
      <c r="C975" s="407">
        <f t="shared" si="264"/>
        <v>0</v>
      </c>
      <c r="D975" s="407">
        <f t="shared" si="265"/>
        <v>0</v>
      </c>
      <c r="E975" s="483" t="str">
        <f t="shared" si="266"/>
        <v/>
      </c>
      <c r="F975" s="473">
        <f t="shared" si="268"/>
        <v>7</v>
      </c>
      <c r="G975" s="471">
        <v>2130804</v>
      </c>
      <c r="H975" s="397" t="s">
        <v>2798</v>
      </c>
      <c r="I975" s="397">
        <v>1288</v>
      </c>
      <c r="K975" s="490">
        <f t="shared" si="269"/>
        <v>0</v>
      </c>
      <c r="L975" s="407">
        <f t="shared" si="270"/>
        <v>0</v>
      </c>
      <c r="M975" s="411">
        <f t="shared" si="261"/>
        <v>0</v>
      </c>
      <c r="O975" s="397">
        <v>0</v>
      </c>
      <c r="Q975" s="397">
        <v>2210201</v>
      </c>
      <c r="R975" s="397">
        <v>4</v>
      </c>
      <c r="S975" s="397">
        <f>VLOOKUP(Q975,B$4:B$1306,1,0)</f>
        <v>2210201</v>
      </c>
      <c r="T975" s="397">
        <v>2140699</v>
      </c>
      <c r="U975" s="397">
        <v>0</v>
      </c>
      <c r="V975" s="397">
        <f t="shared" si="262"/>
        <v>2140699</v>
      </c>
      <c r="W975" s="407">
        <f t="shared" si="267"/>
        <v>0</v>
      </c>
      <c r="Y975" s="397">
        <f t="shared" si="263"/>
        <v>0</v>
      </c>
    </row>
    <row r="976" ht="18.6" customHeight="1" spans="1:25">
      <c r="A976" s="482" t="s">
        <v>593</v>
      </c>
      <c r="B976" s="480">
        <v>2140503</v>
      </c>
      <c r="C976" s="407">
        <f t="shared" si="264"/>
        <v>0</v>
      </c>
      <c r="D976" s="407">
        <f t="shared" si="265"/>
        <v>0</v>
      </c>
      <c r="E976" s="483" t="str">
        <f t="shared" si="266"/>
        <v/>
      </c>
      <c r="F976" s="473">
        <f t="shared" si="268"/>
        <v>7</v>
      </c>
      <c r="G976" s="471">
        <v>2130805</v>
      </c>
      <c r="H976" s="397" t="s">
        <v>2801</v>
      </c>
      <c r="K976" s="490">
        <f t="shared" si="269"/>
        <v>0</v>
      </c>
      <c r="L976" s="407">
        <f t="shared" si="270"/>
        <v>0</v>
      </c>
      <c r="M976" s="411">
        <f t="shared" si="261"/>
        <v>0</v>
      </c>
      <c r="O976" s="397">
        <v>0</v>
      </c>
      <c r="Q976" s="397">
        <v>2070899</v>
      </c>
      <c r="R976" s="397">
        <v>13</v>
      </c>
      <c r="S976" s="397">
        <f>VLOOKUP(Q976,B$4:B$1306,1,0)</f>
        <v>2070899</v>
      </c>
      <c r="T976" s="397">
        <v>21499</v>
      </c>
      <c r="U976" s="397">
        <v>0</v>
      </c>
      <c r="V976" s="397">
        <f t="shared" si="262"/>
        <v>21499</v>
      </c>
      <c r="W976" s="407">
        <f t="shared" si="267"/>
        <v>0</v>
      </c>
      <c r="Y976" s="397">
        <f t="shared" si="263"/>
        <v>0</v>
      </c>
    </row>
    <row r="977" ht="18.6" customHeight="1" spans="1:25">
      <c r="A977" s="482" t="s">
        <v>2861</v>
      </c>
      <c r="B977" s="480">
        <v>2140504</v>
      </c>
      <c r="C977" s="407">
        <f t="shared" si="264"/>
        <v>0</v>
      </c>
      <c r="D977" s="407">
        <f t="shared" si="265"/>
        <v>0</v>
      </c>
      <c r="E977" s="483" t="str">
        <f t="shared" si="266"/>
        <v/>
      </c>
      <c r="F977" s="473">
        <f t="shared" si="268"/>
        <v>7</v>
      </c>
      <c r="G977" s="471">
        <v>2130899</v>
      </c>
      <c r="H977" s="397" t="s">
        <v>2803</v>
      </c>
      <c r="K977" s="490">
        <f t="shared" si="269"/>
        <v>0</v>
      </c>
      <c r="L977" s="407">
        <f t="shared" si="270"/>
        <v>0</v>
      </c>
      <c r="M977" s="411">
        <f t="shared" si="261"/>
        <v>0</v>
      </c>
      <c r="O977" s="397">
        <v>0</v>
      </c>
      <c r="Q977" s="397">
        <v>2080505</v>
      </c>
      <c r="R977" s="397">
        <v>1</v>
      </c>
      <c r="S977" s="397">
        <f>VLOOKUP(Q977,B$4:B$1306,1,0)</f>
        <v>2080505</v>
      </c>
      <c r="T977" s="397">
        <v>2149901</v>
      </c>
      <c r="U977" s="397">
        <v>0</v>
      </c>
      <c r="V977" s="397">
        <f t="shared" si="262"/>
        <v>2149901</v>
      </c>
      <c r="W977" s="407">
        <f t="shared" si="267"/>
        <v>0</v>
      </c>
      <c r="Y977" s="397">
        <f t="shared" si="263"/>
        <v>0</v>
      </c>
    </row>
    <row r="978" ht="18.6" customHeight="1" spans="1:25">
      <c r="A978" s="482" t="s">
        <v>2910</v>
      </c>
      <c r="B978" s="480">
        <v>2140505</v>
      </c>
      <c r="C978" s="407">
        <f t="shared" si="264"/>
        <v>0</v>
      </c>
      <c r="D978" s="407">
        <f t="shared" si="265"/>
        <v>0</v>
      </c>
      <c r="E978" s="483" t="str">
        <f t="shared" si="266"/>
        <v/>
      </c>
      <c r="F978" s="473">
        <f t="shared" si="268"/>
        <v>7</v>
      </c>
      <c r="G978" s="471">
        <v>21309</v>
      </c>
      <c r="H978" s="397" t="s">
        <v>2805</v>
      </c>
      <c r="K978" s="490">
        <f t="shared" si="269"/>
        <v>0</v>
      </c>
      <c r="L978" s="407">
        <f t="shared" si="270"/>
        <v>0</v>
      </c>
      <c r="M978" s="411">
        <f t="shared" si="261"/>
        <v>0</v>
      </c>
      <c r="O978" s="397">
        <v>0</v>
      </c>
      <c r="Q978" s="397">
        <v>2080506</v>
      </c>
      <c r="R978" s="397">
        <v>1</v>
      </c>
      <c r="S978" s="397">
        <f>VLOOKUP(Q978,B$4:B$1306,1,0)</f>
        <v>2080506</v>
      </c>
      <c r="T978" s="397">
        <v>2149999</v>
      </c>
      <c r="U978" s="397">
        <v>0</v>
      </c>
      <c r="V978" s="397">
        <f t="shared" si="262"/>
        <v>2149999</v>
      </c>
      <c r="W978" s="407">
        <f t="shared" si="267"/>
        <v>0</v>
      </c>
      <c r="Y978" s="397">
        <f t="shared" si="263"/>
        <v>0</v>
      </c>
    </row>
    <row r="979" ht="18.6" customHeight="1" spans="1:25">
      <c r="A979" s="482" t="s">
        <v>2913</v>
      </c>
      <c r="B979" s="480">
        <v>2140599</v>
      </c>
      <c r="C979" s="407">
        <f t="shared" si="264"/>
        <v>0</v>
      </c>
      <c r="D979" s="407">
        <f t="shared" si="265"/>
        <v>0</v>
      </c>
      <c r="E979" s="483" t="str">
        <f t="shared" si="266"/>
        <v/>
      </c>
      <c r="F979" s="473">
        <f t="shared" si="268"/>
        <v>7</v>
      </c>
      <c r="G979" s="471">
        <v>2130901</v>
      </c>
      <c r="H979" s="397" t="s">
        <v>2807</v>
      </c>
      <c r="J979" s="488"/>
      <c r="K979" s="490">
        <f t="shared" si="269"/>
        <v>0</v>
      </c>
      <c r="L979" s="407">
        <f t="shared" si="270"/>
        <v>0</v>
      </c>
      <c r="M979" s="411">
        <f t="shared" si="261"/>
        <v>0</v>
      </c>
      <c r="O979" s="397">
        <v>0</v>
      </c>
      <c r="Q979" s="397">
        <v>2101101</v>
      </c>
      <c r="R979" s="397">
        <v>0</v>
      </c>
      <c r="S979" s="397">
        <f>VLOOKUP(Q979,B$4:B$1306,1,0)</f>
        <v>2101101</v>
      </c>
      <c r="T979" s="397">
        <v>215</v>
      </c>
      <c r="U979" s="397">
        <v>54</v>
      </c>
      <c r="V979" s="397">
        <f t="shared" si="262"/>
        <v>215</v>
      </c>
      <c r="W979" s="407">
        <f t="shared" si="267"/>
        <v>0</v>
      </c>
      <c r="Y979" s="397">
        <f t="shared" si="263"/>
        <v>0</v>
      </c>
    </row>
    <row r="980" ht="31.8" customHeight="1" spans="1:25">
      <c r="A980" s="482" t="s">
        <v>2916</v>
      </c>
      <c r="B980" s="480">
        <v>21406</v>
      </c>
      <c r="C980" s="407">
        <f t="shared" si="264"/>
        <v>2418</v>
      </c>
      <c r="D980" s="407">
        <f t="shared" si="265"/>
        <v>3600</v>
      </c>
      <c r="E980" s="483">
        <f t="shared" si="266"/>
        <v>0.488833746898263</v>
      </c>
      <c r="F980" s="473">
        <f t="shared" si="268"/>
        <v>5</v>
      </c>
      <c r="G980" s="471">
        <v>2130999</v>
      </c>
      <c r="H980" s="397" t="s">
        <v>2810</v>
      </c>
      <c r="K980" s="486">
        <f>SUMIFS(K:K,$B:$B,"&gt;"&amp;$B980*100,$B:$B,"&lt;"&amp;$B980*100+100)</f>
        <v>0</v>
      </c>
      <c r="L980" s="411">
        <f>SUMIFS(L:L,$B:$B,"&gt;"&amp;$B980*100,$B:$B,"&lt;"&amp;$B980*100+100)</f>
        <v>0</v>
      </c>
      <c r="M980" s="411">
        <f t="shared" si="261"/>
        <v>3600</v>
      </c>
      <c r="O980" s="397">
        <v>0</v>
      </c>
      <c r="Q980" s="397">
        <v>2101102</v>
      </c>
      <c r="R980" s="397">
        <v>1</v>
      </c>
      <c r="S980" s="397">
        <f>VLOOKUP(Q980,B$4:B$1306,1,0)</f>
        <v>2101102</v>
      </c>
      <c r="T980" s="397">
        <v>21501</v>
      </c>
      <c r="U980" s="397">
        <v>0</v>
      </c>
      <c r="V980" s="397">
        <f t="shared" si="262"/>
        <v>21501</v>
      </c>
      <c r="W980" s="407">
        <f t="shared" si="267"/>
        <v>0</v>
      </c>
      <c r="Y980" s="397">
        <f t="shared" si="263"/>
        <v>0</v>
      </c>
    </row>
    <row r="981" ht="33" customHeight="1" spans="1:25">
      <c r="A981" s="482" t="s">
        <v>2919</v>
      </c>
      <c r="B981" s="480">
        <v>2140601</v>
      </c>
      <c r="C981" s="407">
        <f t="shared" si="264"/>
        <v>0</v>
      </c>
      <c r="D981" s="407">
        <f t="shared" si="265"/>
        <v>0</v>
      </c>
      <c r="E981" s="483" t="str">
        <f t="shared" si="266"/>
        <v/>
      </c>
      <c r="F981" s="473">
        <f t="shared" si="268"/>
        <v>7</v>
      </c>
      <c r="G981" s="471">
        <v>21399</v>
      </c>
      <c r="H981" s="397" t="s">
        <v>2813</v>
      </c>
      <c r="I981" s="397">
        <v>23</v>
      </c>
      <c r="K981" s="490">
        <f>SUMIF(N:N,$B981,O:O)</f>
        <v>0</v>
      </c>
      <c r="L981" s="407">
        <f>SUMIF(Q:Q,$B981,R:R)</f>
        <v>0</v>
      </c>
      <c r="M981" s="411">
        <f t="shared" si="261"/>
        <v>0</v>
      </c>
      <c r="O981" s="397">
        <v>0</v>
      </c>
      <c r="Q981" s="397">
        <v>2101103</v>
      </c>
      <c r="R981" s="397">
        <v>1</v>
      </c>
      <c r="S981" s="397">
        <f>VLOOKUP(Q981,B$4:B$1306,1,0)</f>
        <v>2101103</v>
      </c>
      <c r="T981" s="397">
        <v>2150101</v>
      </c>
      <c r="U981" s="397">
        <v>0</v>
      </c>
      <c r="V981" s="397">
        <f t="shared" si="262"/>
        <v>2150101</v>
      </c>
      <c r="W981" s="407">
        <f t="shared" si="267"/>
        <v>0</v>
      </c>
      <c r="Y981" s="397">
        <f t="shared" si="263"/>
        <v>0</v>
      </c>
    </row>
    <row r="982" ht="18.6" customHeight="1" spans="1:25">
      <c r="A982" s="482" t="s">
        <v>2922</v>
      </c>
      <c r="B982" s="480">
        <v>2140602</v>
      </c>
      <c r="C982" s="407">
        <f t="shared" si="264"/>
        <v>2418</v>
      </c>
      <c r="D982" s="407">
        <f t="shared" si="265"/>
        <v>3600</v>
      </c>
      <c r="E982" s="483">
        <f t="shared" si="266"/>
        <v>0.488833746898263</v>
      </c>
      <c r="F982" s="473">
        <f t="shared" si="268"/>
        <v>7</v>
      </c>
      <c r="G982" s="471">
        <v>2139901</v>
      </c>
      <c r="H982" s="397" t="s">
        <v>2816</v>
      </c>
      <c r="K982" s="490">
        <f>SUMIF(N:N,$B982,O:O)</f>
        <v>0</v>
      </c>
      <c r="L982" s="407">
        <f>SUMIF(Q:Q,$B982,R:R)</f>
        <v>0</v>
      </c>
      <c r="M982" s="411">
        <f t="shared" si="261"/>
        <v>3600</v>
      </c>
      <c r="O982" s="397">
        <v>0</v>
      </c>
      <c r="Q982" s="397">
        <v>2210201</v>
      </c>
      <c r="R982" s="397">
        <v>1</v>
      </c>
      <c r="S982" s="397">
        <f>VLOOKUP(Q982,B$4:B$1306,1,0)</f>
        <v>2210201</v>
      </c>
      <c r="T982" s="397">
        <v>2150102</v>
      </c>
      <c r="U982" s="397">
        <v>0</v>
      </c>
      <c r="V982" s="397">
        <f t="shared" si="262"/>
        <v>2150102</v>
      </c>
      <c r="W982" s="407">
        <f t="shared" si="267"/>
        <v>0</v>
      </c>
      <c r="Y982" s="397">
        <f t="shared" si="263"/>
        <v>0</v>
      </c>
    </row>
    <row r="983" ht="18.6" customHeight="1" spans="1:25">
      <c r="A983" s="482" t="s">
        <v>2925</v>
      </c>
      <c r="B983" s="480">
        <v>2140603</v>
      </c>
      <c r="C983" s="407">
        <f t="shared" si="264"/>
        <v>0</v>
      </c>
      <c r="D983" s="407">
        <f t="shared" si="265"/>
        <v>0</v>
      </c>
      <c r="E983" s="483" t="str">
        <f t="shared" si="266"/>
        <v/>
      </c>
      <c r="F983" s="473">
        <f t="shared" si="268"/>
        <v>7</v>
      </c>
      <c r="G983" s="471">
        <v>2139999</v>
      </c>
      <c r="H983" s="397" t="s">
        <v>2819</v>
      </c>
      <c r="I983" s="397">
        <v>23</v>
      </c>
      <c r="K983" s="490">
        <f>SUMIF(N:N,$B983,O:O)</f>
        <v>0</v>
      </c>
      <c r="L983" s="407">
        <f>SUMIF(Q:Q,$B983,R:R)</f>
        <v>0</v>
      </c>
      <c r="M983" s="411">
        <f t="shared" si="261"/>
        <v>0</v>
      </c>
      <c r="O983" s="397">
        <v>0</v>
      </c>
      <c r="Q983" s="397">
        <v>2080502</v>
      </c>
      <c r="R983" s="397">
        <v>45</v>
      </c>
      <c r="S983" s="397">
        <f>VLOOKUP(Q983,B$4:B$1306,1,0)</f>
        <v>2080502</v>
      </c>
      <c r="T983" s="397">
        <v>2150103</v>
      </c>
      <c r="U983" s="397">
        <v>0</v>
      </c>
      <c r="V983" s="397">
        <f t="shared" si="262"/>
        <v>2150103</v>
      </c>
      <c r="W983" s="407">
        <f t="shared" si="267"/>
        <v>0</v>
      </c>
      <c r="Y983" s="397">
        <f t="shared" si="263"/>
        <v>0</v>
      </c>
    </row>
    <row r="984" ht="18.6" customHeight="1" spans="1:25">
      <c r="A984" s="482" t="s">
        <v>2928</v>
      </c>
      <c r="B984" s="480">
        <v>2140699</v>
      </c>
      <c r="C984" s="407">
        <f t="shared" si="264"/>
        <v>0</v>
      </c>
      <c r="D984" s="407">
        <f t="shared" si="265"/>
        <v>0</v>
      </c>
      <c r="E984" s="483" t="str">
        <f t="shared" si="266"/>
        <v/>
      </c>
      <c r="F984" s="473">
        <f t="shared" si="268"/>
        <v>7</v>
      </c>
      <c r="G984" s="471">
        <v>214</v>
      </c>
      <c r="H984" s="397" t="s">
        <v>2822</v>
      </c>
      <c r="I984" s="397">
        <v>7047</v>
      </c>
      <c r="J984" s="488"/>
      <c r="K984" s="490">
        <f>SUMIF(N:N,$B984,O:O)</f>
        <v>0</v>
      </c>
      <c r="L984" s="407">
        <f>SUMIF(Q:Q,$B984,R:R)</f>
        <v>0</v>
      </c>
      <c r="M984" s="411">
        <f t="shared" si="261"/>
        <v>0</v>
      </c>
      <c r="O984" s="397">
        <v>0</v>
      </c>
      <c r="Q984" s="397">
        <v>2080505</v>
      </c>
      <c r="R984" s="397">
        <v>38</v>
      </c>
      <c r="S984" s="397">
        <f>VLOOKUP(Q984,B$4:B$1306,1,0)</f>
        <v>2080505</v>
      </c>
      <c r="T984" s="397">
        <v>2150104</v>
      </c>
      <c r="U984" s="397">
        <v>0</v>
      </c>
      <c r="V984" s="397">
        <f t="shared" si="262"/>
        <v>2150104</v>
      </c>
      <c r="W984" s="407">
        <f t="shared" si="267"/>
        <v>0</v>
      </c>
      <c r="Y984" s="397">
        <f t="shared" si="263"/>
        <v>0</v>
      </c>
    </row>
    <row r="985" ht="18.6" customHeight="1" spans="1:25">
      <c r="A985" s="482" t="s">
        <v>2931</v>
      </c>
      <c r="B985" s="480">
        <v>21499</v>
      </c>
      <c r="C985" s="407">
        <f t="shared" si="264"/>
        <v>0</v>
      </c>
      <c r="D985" s="407">
        <f t="shared" si="265"/>
        <v>0</v>
      </c>
      <c r="E985" s="483" t="str">
        <f t="shared" si="266"/>
        <v/>
      </c>
      <c r="F985" s="473">
        <f t="shared" si="268"/>
        <v>5</v>
      </c>
      <c r="G985" s="471">
        <v>21401</v>
      </c>
      <c r="H985" s="397" t="s">
        <v>2825</v>
      </c>
      <c r="I985" s="397">
        <v>4168</v>
      </c>
      <c r="K985" s="486">
        <f>SUMIFS(K:K,$B:$B,"&gt;"&amp;$B985*100,$B:$B,"&lt;"&amp;$B985*100+100)</f>
        <v>0</v>
      </c>
      <c r="L985" s="411">
        <f>SUMIFS(L:L,$B:$B,"&gt;"&amp;$B985*100,$B:$B,"&lt;"&amp;$B985*100+100)</f>
        <v>0</v>
      </c>
      <c r="M985" s="411">
        <f t="shared" si="261"/>
        <v>0</v>
      </c>
      <c r="O985" s="397">
        <v>0</v>
      </c>
      <c r="Q985" s="397">
        <v>2080506</v>
      </c>
      <c r="R985" s="397">
        <v>19</v>
      </c>
      <c r="S985" s="397">
        <f>VLOOKUP(Q985,B$4:B$1306,1,0)</f>
        <v>2080506</v>
      </c>
      <c r="T985" s="397">
        <v>2150105</v>
      </c>
      <c r="U985" s="397">
        <v>0</v>
      </c>
      <c r="V985" s="397">
        <f t="shared" si="262"/>
        <v>2150105</v>
      </c>
      <c r="W985" s="407">
        <f t="shared" si="267"/>
        <v>0</v>
      </c>
      <c r="Y985" s="397">
        <f t="shared" si="263"/>
        <v>0</v>
      </c>
    </row>
    <row r="986" ht="18.6" customHeight="1" spans="1:25">
      <c r="A986" s="482" t="s">
        <v>2934</v>
      </c>
      <c r="B986" s="480">
        <v>2149901</v>
      </c>
      <c r="C986" s="407">
        <f t="shared" si="264"/>
        <v>0</v>
      </c>
      <c r="D986" s="407">
        <f t="shared" si="265"/>
        <v>0</v>
      </c>
      <c r="E986" s="483" t="str">
        <f t="shared" si="266"/>
        <v/>
      </c>
      <c r="F986" s="473">
        <f t="shared" si="268"/>
        <v>7</v>
      </c>
      <c r="G986" s="471">
        <v>2140101</v>
      </c>
      <c r="H986" s="397" t="s">
        <v>595</v>
      </c>
      <c r="I986" s="397">
        <v>219</v>
      </c>
      <c r="K986" s="490">
        <f>SUMIF(N:N,$B986,O:O)</f>
        <v>0</v>
      </c>
      <c r="L986" s="407">
        <f>SUMIF(Q:Q,$B986,R:R)</f>
        <v>0</v>
      </c>
      <c r="M986" s="411">
        <f t="shared" si="261"/>
        <v>0</v>
      </c>
      <c r="O986" s="397">
        <v>0</v>
      </c>
      <c r="Q986" s="397">
        <v>2101101</v>
      </c>
      <c r="R986" s="397">
        <v>0</v>
      </c>
      <c r="S986" s="397">
        <f>VLOOKUP(Q986,B$4:B$1306,1,0)</f>
        <v>2101101</v>
      </c>
      <c r="T986" s="397">
        <v>2150106</v>
      </c>
      <c r="U986" s="397">
        <v>0</v>
      </c>
      <c r="V986" s="397">
        <f t="shared" si="262"/>
        <v>2150106</v>
      </c>
      <c r="W986" s="407">
        <f t="shared" si="267"/>
        <v>0</v>
      </c>
      <c r="Y986" s="397">
        <f t="shared" si="263"/>
        <v>0</v>
      </c>
    </row>
    <row r="987" ht="18.6" customHeight="1" spans="1:25">
      <c r="A987" s="482" t="s">
        <v>2937</v>
      </c>
      <c r="B987" s="480">
        <v>2149999</v>
      </c>
      <c r="C987" s="407">
        <f t="shared" si="264"/>
        <v>0</v>
      </c>
      <c r="D987" s="407">
        <f t="shared" si="265"/>
        <v>0</v>
      </c>
      <c r="E987" s="483" t="str">
        <f t="shared" si="266"/>
        <v/>
      </c>
      <c r="F987" s="473">
        <f t="shared" si="268"/>
        <v>7</v>
      </c>
      <c r="G987" s="471">
        <v>2140102</v>
      </c>
      <c r="H987" s="397" t="s">
        <v>598</v>
      </c>
      <c r="J987" s="488"/>
      <c r="K987" s="490">
        <f>SUMIF(N:N,$B987,O:O)</f>
        <v>0</v>
      </c>
      <c r="L987" s="407">
        <f>SUMIF(Q:Q,$B987,R:R)</f>
        <v>0</v>
      </c>
      <c r="M987" s="411">
        <f t="shared" si="261"/>
        <v>0</v>
      </c>
      <c r="O987" s="397">
        <v>0</v>
      </c>
      <c r="Q987" s="397">
        <v>2101102</v>
      </c>
      <c r="R987" s="397">
        <v>25</v>
      </c>
      <c r="S987" s="397">
        <f>VLOOKUP(Q987,B$4:B$1306,1,0)</f>
        <v>2101102</v>
      </c>
      <c r="T987" s="397">
        <v>2150107</v>
      </c>
      <c r="U987" s="397">
        <v>0</v>
      </c>
      <c r="V987" s="397">
        <f t="shared" si="262"/>
        <v>2150107</v>
      </c>
      <c r="W987" s="407">
        <f t="shared" si="267"/>
        <v>0</v>
      </c>
      <c r="Y987" s="397">
        <f t="shared" si="263"/>
        <v>0</v>
      </c>
    </row>
    <row r="988" ht="18.6" customHeight="1" spans="1:25">
      <c r="A988" s="479" t="s">
        <v>2940</v>
      </c>
      <c r="B988" s="480">
        <v>215</v>
      </c>
      <c r="C988" s="411">
        <f t="shared" si="264"/>
        <v>422</v>
      </c>
      <c r="D988" s="411">
        <f t="shared" si="265"/>
        <v>54</v>
      </c>
      <c r="E988" s="481">
        <f t="shared" si="266"/>
        <v>-0.872037914691943</v>
      </c>
      <c r="F988" s="473">
        <f t="shared" si="268"/>
        <v>3</v>
      </c>
      <c r="G988" s="471">
        <v>2140103</v>
      </c>
      <c r="H988" s="397" t="s">
        <v>601</v>
      </c>
      <c r="J988" s="488"/>
      <c r="K988" s="486">
        <f>SUMIFS(K:K,$B:$B,"&gt;"&amp;$B988*100,$B:$B,"&lt;"&amp;$B988*100+100)</f>
        <v>0</v>
      </c>
      <c r="L988" s="411">
        <f>SUMIFS(L:L,$B:$B,"&gt;"&amp;$B988*100,$B:$B,"&lt;"&amp;$B988*100+100)</f>
        <v>0</v>
      </c>
      <c r="M988" s="411">
        <f t="shared" si="261"/>
        <v>54</v>
      </c>
      <c r="O988" s="397">
        <v>0</v>
      </c>
      <c r="Q988" s="397">
        <v>2101103</v>
      </c>
      <c r="R988" s="397">
        <v>16</v>
      </c>
      <c r="S988" s="397">
        <f>VLOOKUP(Q988,B$4:B$1306,1,0)</f>
        <v>2101103</v>
      </c>
      <c r="T988" s="397">
        <v>2150108</v>
      </c>
      <c r="U988" s="397">
        <v>0</v>
      </c>
      <c r="V988" s="397">
        <f t="shared" si="262"/>
        <v>2150108</v>
      </c>
      <c r="W988" s="407">
        <f t="shared" si="267"/>
        <v>0</v>
      </c>
      <c r="Y988" s="397">
        <f t="shared" si="263"/>
        <v>0</v>
      </c>
    </row>
    <row r="989" ht="18.6" customHeight="1" spans="1:25">
      <c r="A989" s="482" t="s">
        <v>2943</v>
      </c>
      <c r="B989" s="480">
        <v>21501</v>
      </c>
      <c r="C989" s="407">
        <f t="shared" si="264"/>
        <v>0</v>
      </c>
      <c r="D989" s="407">
        <f t="shared" si="265"/>
        <v>0</v>
      </c>
      <c r="E989" s="483" t="str">
        <f t="shared" si="266"/>
        <v/>
      </c>
      <c r="F989" s="473">
        <f t="shared" si="268"/>
        <v>5</v>
      </c>
      <c r="G989" s="471">
        <v>2140104</v>
      </c>
      <c r="H989" s="397" t="s">
        <v>2833</v>
      </c>
      <c r="K989" s="486">
        <f>SUMIFS(K:K,$B:$B,"&gt;"&amp;$B989*100,$B:$B,"&lt;"&amp;$B989*100+100)</f>
        <v>0</v>
      </c>
      <c r="L989" s="411">
        <f>SUMIFS(L:L,$B:$B,"&gt;"&amp;$B989*100,$B:$B,"&lt;"&amp;$B989*100+100)</f>
        <v>0</v>
      </c>
      <c r="M989" s="411">
        <f t="shared" si="261"/>
        <v>0</v>
      </c>
      <c r="O989" s="397">
        <v>0</v>
      </c>
      <c r="Q989" s="397">
        <v>2130104</v>
      </c>
      <c r="R989" s="397">
        <v>372</v>
      </c>
      <c r="S989" s="397">
        <f>VLOOKUP(Q989,B$4:B$1306,1,0)</f>
        <v>2130104</v>
      </c>
      <c r="T989" s="397">
        <v>2150199</v>
      </c>
      <c r="U989" s="397">
        <v>0</v>
      </c>
      <c r="V989" s="397">
        <f t="shared" si="262"/>
        <v>2150199</v>
      </c>
      <c r="W989" s="407">
        <f t="shared" si="267"/>
        <v>0</v>
      </c>
      <c r="Y989" s="397">
        <f t="shared" si="263"/>
        <v>0</v>
      </c>
    </row>
    <row r="990" ht="18.6" customHeight="1" spans="1:25">
      <c r="A990" s="482" t="s">
        <v>587</v>
      </c>
      <c r="B990" s="480">
        <v>2150101</v>
      </c>
      <c r="C990" s="407">
        <f t="shared" si="264"/>
        <v>0</v>
      </c>
      <c r="D990" s="407">
        <f t="shared" si="265"/>
        <v>0</v>
      </c>
      <c r="E990" s="483" t="str">
        <f t="shared" si="266"/>
        <v/>
      </c>
      <c r="F990" s="473">
        <f t="shared" si="268"/>
        <v>7</v>
      </c>
      <c r="G990" s="471">
        <v>2140106</v>
      </c>
      <c r="H990" s="397" t="s">
        <v>2836</v>
      </c>
      <c r="I990" s="397">
        <v>3308</v>
      </c>
      <c r="K990" s="490">
        <f t="shared" ref="K990:K998" si="271">SUMIF(N:N,$B990,O:O)</f>
        <v>0</v>
      </c>
      <c r="L990" s="407">
        <f t="shared" ref="L990:L998" si="272">SUMIF(Q:Q,$B990,R:R)</f>
        <v>0</v>
      </c>
      <c r="M990" s="411">
        <f t="shared" si="261"/>
        <v>0</v>
      </c>
      <c r="O990" s="397">
        <v>0</v>
      </c>
      <c r="Q990" s="397">
        <v>2210201</v>
      </c>
      <c r="R990" s="397">
        <v>28</v>
      </c>
      <c r="S990" s="397">
        <f>VLOOKUP(Q990,B$4:B$1306,1,0)</f>
        <v>2210201</v>
      </c>
      <c r="T990" s="397">
        <v>21502</v>
      </c>
      <c r="U990" s="397">
        <v>0</v>
      </c>
      <c r="V990" s="397">
        <f t="shared" si="262"/>
        <v>21502</v>
      </c>
      <c r="W990" s="407">
        <f t="shared" si="267"/>
        <v>0</v>
      </c>
      <c r="Y990" s="397">
        <f t="shared" si="263"/>
        <v>0</v>
      </c>
    </row>
    <row r="991" ht="18.6" customHeight="1" spans="1:25">
      <c r="A991" s="482" t="s">
        <v>590</v>
      </c>
      <c r="B991" s="480">
        <v>2150102</v>
      </c>
      <c r="C991" s="407">
        <f t="shared" si="264"/>
        <v>0</v>
      </c>
      <c r="D991" s="407">
        <f t="shared" si="265"/>
        <v>0</v>
      </c>
      <c r="E991" s="483" t="str">
        <f t="shared" si="266"/>
        <v/>
      </c>
      <c r="F991" s="473">
        <f t="shared" si="268"/>
        <v>7</v>
      </c>
      <c r="G991" s="471">
        <v>2140109</v>
      </c>
      <c r="H991" s="397" t="s">
        <v>2839</v>
      </c>
      <c r="K991" s="490">
        <f t="shared" si="271"/>
        <v>0</v>
      </c>
      <c r="L991" s="407">
        <f t="shared" si="272"/>
        <v>0</v>
      </c>
      <c r="M991" s="411">
        <f t="shared" si="261"/>
        <v>0</v>
      </c>
      <c r="O991" s="397">
        <v>0</v>
      </c>
      <c r="Q991" s="397">
        <v>2080109</v>
      </c>
      <c r="R991" s="397">
        <v>75</v>
      </c>
      <c r="S991" s="397">
        <f>VLOOKUP(Q991,B$4:B$1306,1,0)</f>
        <v>2080109</v>
      </c>
      <c r="T991" s="397">
        <v>2150201</v>
      </c>
      <c r="U991" s="397">
        <v>0</v>
      </c>
      <c r="V991" s="397">
        <f t="shared" si="262"/>
        <v>2150201</v>
      </c>
      <c r="W991" s="407">
        <f t="shared" si="267"/>
        <v>0</v>
      </c>
      <c r="Y991" s="397">
        <f t="shared" si="263"/>
        <v>0</v>
      </c>
    </row>
    <row r="992" ht="18.6" customHeight="1" spans="1:25">
      <c r="A992" s="482" t="s">
        <v>593</v>
      </c>
      <c r="B992" s="480">
        <v>2150103</v>
      </c>
      <c r="C992" s="407">
        <f t="shared" si="264"/>
        <v>0</v>
      </c>
      <c r="D992" s="407">
        <f t="shared" si="265"/>
        <v>0</v>
      </c>
      <c r="E992" s="483" t="str">
        <f t="shared" si="266"/>
        <v/>
      </c>
      <c r="F992" s="473">
        <f t="shared" si="268"/>
        <v>7</v>
      </c>
      <c r="G992" s="471">
        <v>2140110</v>
      </c>
      <c r="H992" s="397" t="s">
        <v>2842</v>
      </c>
      <c r="K992" s="490">
        <f t="shared" si="271"/>
        <v>0</v>
      </c>
      <c r="L992" s="407">
        <f t="shared" si="272"/>
        <v>0</v>
      </c>
      <c r="M992" s="411">
        <f t="shared" si="261"/>
        <v>0</v>
      </c>
      <c r="O992" s="397">
        <v>0</v>
      </c>
      <c r="Q992" s="397">
        <v>2080502</v>
      </c>
      <c r="R992" s="397">
        <v>3</v>
      </c>
      <c r="S992" s="397">
        <f>VLOOKUP(Q992,B$4:B$1306,1,0)</f>
        <v>2080502</v>
      </c>
      <c r="T992" s="397">
        <v>2150202</v>
      </c>
      <c r="U992" s="397">
        <v>0</v>
      </c>
      <c r="V992" s="397">
        <f t="shared" si="262"/>
        <v>2150202</v>
      </c>
      <c r="W992" s="407">
        <f t="shared" si="267"/>
        <v>0</v>
      </c>
      <c r="Y992" s="397">
        <f t="shared" si="263"/>
        <v>0</v>
      </c>
    </row>
    <row r="993" ht="18.6" customHeight="1" spans="1:25">
      <c r="A993" s="482" t="s">
        <v>2949</v>
      </c>
      <c r="B993" s="480">
        <v>2150104</v>
      </c>
      <c r="C993" s="407">
        <f t="shared" si="264"/>
        <v>0</v>
      </c>
      <c r="D993" s="407">
        <f t="shared" si="265"/>
        <v>0</v>
      </c>
      <c r="E993" s="483" t="str">
        <f t="shared" si="266"/>
        <v/>
      </c>
      <c r="F993" s="473">
        <f t="shared" si="268"/>
        <v>7</v>
      </c>
      <c r="G993" s="471">
        <v>2140111</v>
      </c>
      <c r="H993" s="397" t="s">
        <v>2844</v>
      </c>
      <c r="K993" s="490">
        <f t="shared" si="271"/>
        <v>0</v>
      </c>
      <c r="L993" s="407">
        <f t="shared" si="272"/>
        <v>0</v>
      </c>
      <c r="M993" s="411">
        <f t="shared" si="261"/>
        <v>0</v>
      </c>
      <c r="O993" s="397">
        <v>0</v>
      </c>
      <c r="Q993" s="397">
        <v>2080505</v>
      </c>
      <c r="R993" s="397">
        <v>6</v>
      </c>
      <c r="S993" s="397">
        <f>VLOOKUP(Q993,B$4:B$1306,1,0)</f>
        <v>2080505</v>
      </c>
      <c r="T993" s="397">
        <v>2150203</v>
      </c>
      <c r="U993" s="397">
        <v>0</v>
      </c>
      <c r="V993" s="397">
        <f t="shared" si="262"/>
        <v>2150203</v>
      </c>
      <c r="W993" s="407">
        <f t="shared" si="267"/>
        <v>0</v>
      </c>
      <c r="Y993" s="397">
        <f t="shared" si="263"/>
        <v>0</v>
      </c>
    </row>
    <row r="994" ht="18.6" customHeight="1" spans="1:25">
      <c r="A994" s="482" t="s">
        <v>2951</v>
      </c>
      <c r="B994" s="480">
        <v>2150105</v>
      </c>
      <c r="C994" s="407">
        <f t="shared" si="264"/>
        <v>0</v>
      </c>
      <c r="D994" s="407">
        <f t="shared" si="265"/>
        <v>0</v>
      </c>
      <c r="E994" s="483" t="str">
        <f t="shared" si="266"/>
        <v/>
      </c>
      <c r="F994" s="473">
        <f t="shared" si="268"/>
        <v>7</v>
      </c>
      <c r="G994" s="471">
        <v>2140112</v>
      </c>
      <c r="H994" s="397" t="s">
        <v>2846</v>
      </c>
      <c r="I994" s="397">
        <v>159</v>
      </c>
      <c r="K994" s="490">
        <f t="shared" si="271"/>
        <v>0</v>
      </c>
      <c r="L994" s="407">
        <f t="shared" si="272"/>
        <v>0</v>
      </c>
      <c r="M994" s="411">
        <f t="shared" si="261"/>
        <v>0</v>
      </c>
      <c r="O994" s="397">
        <v>0</v>
      </c>
      <c r="Q994" s="397">
        <v>2080506</v>
      </c>
      <c r="R994" s="397">
        <v>3</v>
      </c>
      <c r="S994" s="397">
        <f>VLOOKUP(Q994,B$4:B$1306,1,0)</f>
        <v>2080506</v>
      </c>
      <c r="T994" s="397">
        <v>2150204</v>
      </c>
      <c r="U994" s="397">
        <v>0</v>
      </c>
      <c r="V994" s="397">
        <f t="shared" si="262"/>
        <v>2150204</v>
      </c>
      <c r="W994" s="407">
        <f t="shared" si="267"/>
        <v>0</v>
      </c>
      <c r="Y994" s="397">
        <f t="shared" si="263"/>
        <v>0</v>
      </c>
    </row>
    <row r="995" ht="18.6" customHeight="1" spans="1:25">
      <c r="A995" s="482" t="s">
        <v>2954</v>
      </c>
      <c r="B995" s="480">
        <v>2150106</v>
      </c>
      <c r="C995" s="407">
        <f t="shared" si="264"/>
        <v>0</v>
      </c>
      <c r="D995" s="407">
        <f t="shared" si="265"/>
        <v>0</v>
      </c>
      <c r="E995" s="483" t="str">
        <f t="shared" si="266"/>
        <v/>
      </c>
      <c r="F995" s="473">
        <f t="shared" si="268"/>
        <v>7</v>
      </c>
      <c r="G995" s="471">
        <v>2140114</v>
      </c>
      <c r="H995" s="397" t="s">
        <v>2848</v>
      </c>
      <c r="K995" s="490">
        <f t="shared" si="271"/>
        <v>0</v>
      </c>
      <c r="L995" s="407">
        <f t="shared" si="272"/>
        <v>0</v>
      </c>
      <c r="M995" s="411">
        <f t="shared" si="261"/>
        <v>0</v>
      </c>
      <c r="O995" s="397">
        <v>0</v>
      </c>
      <c r="Q995" s="397">
        <v>2101101</v>
      </c>
      <c r="R995" s="397">
        <v>3</v>
      </c>
      <c r="S995" s="397">
        <f>VLOOKUP(Q995,B$4:B$1306,1,0)</f>
        <v>2101101</v>
      </c>
      <c r="T995" s="397">
        <v>2150205</v>
      </c>
      <c r="U995" s="397">
        <v>0</v>
      </c>
      <c r="V995" s="397">
        <f t="shared" si="262"/>
        <v>2150205</v>
      </c>
      <c r="W995" s="407">
        <f t="shared" si="267"/>
        <v>0</v>
      </c>
      <c r="Y995" s="397">
        <f t="shared" si="263"/>
        <v>0</v>
      </c>
    </row>
    <row r="996" ht="18.6" customHeight="1" spans="1:25">
      <c r="A996" s="482" t="s">
        <v>2956</v>
      </c>
      <c r="B996" s="480">
        <v>2150107</v>
      </c>
      <c r="C996" s="407">
        <f t="shared" si="264"/>
        <v>0</v>
      </c>
      <c r="D996" s="407">
        <f t="shared" si="265"/>
        <v>0</v>
      </c>
      <c r="E996" s="483" t="str">
        <f t="shared" si="266"/>
        <v/>
      </c>
      <c r="F996" s="473">
        <f t="shared" si="268"/>
        <v>7</v>
      </c>
      <c r="G996" s="471">
        <v>2140122</v>
      </c>
      <c r="H996" s="397" t="s">
        <v>2851</v>
      </c>
      <c r="K996" s="490">
        <f t="shared" si="271"/>
        <v>0</v>
      </c>
      <c r="L996" s="407">
        <f t="shared" si="272"/>
        <v>0</v>
      </c>
      <c r="M996" s="411">
        <f t="shared" si="261"/>
        <v>0</v>
      </c>
      <c r="O996" s="397">
        <v>0</v>
      </c>
      <c r="Q996" s="397">
        <v>2101102</v>
      </c>
      <c r="R996" s="397">
        <v>1</v>
      </c>
      <c r="S996" s="397">
        <f>VLOOKUP(Q996,B$4:B$1306,1,0)</f>
        <v>2101102</v>
      </c>
      <c r="T996" s="397">
        <v>2150206</v>
      </c>
      <c r="U996" s="397">
        <v>0</v>
      </c>
      <c r="V996" s="397">
        <f t="shared" si="262"/>
        <v>2150206</v>
      </c>
      <c r="W996" s="407">
        <f t="shared" si="267"/>
        <v>0</v>
      </c>
      <c r="Y996" s="397">
        <f t="shared" si="263"/>
        <v>0</v>
      </c>
    </row>
    <row r="997" ht="18.6" customHeight="1" spans="1:25">
      <c r="A997" s="482" t="s">
        <v>2958</v>
      </c>
      <c r="B997" s="480">
        <v>2150108</v>
      </c>
      <c r="C997" s="407">
        <f t="shared" si="264"/>
        <v>0</v>
      </c>
      <c r="D997" s="407">
        <f t="shared" si="265"/>
        <v>0</v>
      </c>
      <c r="E997" s="483" t="str">
        <f t="shared" si="266"/>
        <v/>
      </c>
      <c r="F997" s="473">
        <f t="shared" si="268"/>
        <v>7</v>
      </c>
      <c r="G997" s="471">
        <v>2140123</v>
      </c>
      <c r="H997" s="397" t="s">
        <v>2854</v>
      </c>
      <c r="K997" s="490">
        <f t="shared" si="271"/>
        <v>0</v>
      </c>
      <c r="L997" s="407">
        <f t="shared" si="272"/>
        <v>0</v>
      </c>
      <c r="M997" s="411">
        <f t="shared" si="261"/>
        <v>0</v>
      </c>
      <c r="O997" s="397">
        <v>0</v>
      </c>
      <c r="Q997" s="397">
        <v>2101103</v>
      </c>
      <c r="R997" s="397">
        <v>2</v>
      </c>
      <c r="S997" s="397">
        <f>VLOOKUP(Q997,B$4:B$1306,1,0)</f>
        <v>2101103</v>
      </c>
      <c r="T997" s="397">
        <v>2150207</v>
      </c>
      <c r="U997" s="397">
        <v>0</v>
      </c>
      <c r="V997" s="397">
        <f t="shared" si="262"/>
        <v>2150207</v>
      </c>
      <c r="W997" s="407">
        <f t="shared" si="267"/>
        <v>0</v>
      </c>
      <c r="Y997" s="397">
        <f t="shared" si="263"/>
        <v>0</v>
      </c>
    </row>
    <row r="998" ht="18.6" customHeight="1" spans="1:25">
      <c r="A998" s="482" t="s">
        <v>2960</v>
      </c>
      <c r="B998" s="480">
        <v>2150199</v>
      </c>
      <c r="C998" s="407">
        <f t="shared" si="264"/>
        <v>0</v>
      </c>
      <c r="D998" s="407">
        <f t="shared" si="265"/>
        <v>0</v>
      </c>
      <c r="E998" s="483" t="str">
        <f t="shared" si="266"/>
        <v/>
      </c>
      <c r="F998" s="473">
        <f t="shared" si="268"/>
        <v>7</v>
      </c>
      <c r="G998" s="471">
        <v>2140127</v>
      </c>
      <c r="H998" s="397" t="s">
        <v>2857</v>
      </c>
      <c r="J998" s="488"/>
      <c r="K998" s="490">
        <f t="shared" si="271"/>
        <v>0</v>
      </c>
      <c r="L998" s="407">
        <f t="shared" si="272"/>
        <v>0</v>
      </c>
      <c r="M998" s="411">
        <f t="shared" si="261"/>
        <v>0</v>
      </c>
      <c r="O998" s="397">
        <v>0</v>
      </c>
      <c r="Q998" s="397">
        <v>2210201</v>
      </c>
      <c r="R998" s="397">
        <v>5</v>
      </c>
      <c r="S998" s="397">
        <f>VLOOKUP(Q998,B$4:B$1306,1,0)</f>
        <v>2210201</v>
      </c>
      <c r="T998" s="397">
        <v>2150208</v>
      </c>
      <c r="U998" s="397">
        <v>0</v>
      </c>
      <c r="V998" s="397">
        <f t="shared" si="262"/>
        <v>2150208</v>
      </c>
      <c r="W998" s="407">
        <f t="shared" si="267"/>
        <v>0</v>
      </c>
      <c r="Y998" s="397">
        <f t="shared" si="263"/>
        <v>0</v>
      </c>
    </row>
    <row r="999" ht="18.6" customHeight="1" spans="1:25">
      <c r="A999" s="482" t="s">
        <v>2963</v>
      </c>
      <c r="B999" s="480">
        <v>21502</v>
      </c>
      <c r="C999" s="407">
        <f t="shared" si="264"/>
        <v>0</v>
      </c>
      <c r="D999" s="407">
        <f t="shared" si="265"/>
        <v>0</v>
      </c>
      <c r="E999" s="483" t="str">
        <f t="shared" si="266"/>
        <v/>
      </c>
      <c r="F999" s="473">
        <f t="shared" si="268"/>
        <v>5</v>
      </c>
      <c r="G999" s="471">
        <v>2140128</v>
      </c>
      <c r="H999" s="397" t="s">
        <v>2860</v>
      </c>
      <c r="K999" s="486">
        <f>SUMIFS(K:K,$B:$B,"&gt;"&amp;$B999*100,$B:$B,"&lt;"&amp;$B999*100+100)</f>
        <v>0</v>
      </c>
      <c r="L999" s="411">
        <f>SUMIFS(L:L,$B:$B,"&gt;"&amp;$B999*100,$B:$B,"&lt;"&amp;$B999*100+100)</f>
        <v>0</v>
      </c>
      <c r="M999" s="411">
        <f t="shared" si="261"/>
        <v>0</v>
      </c>
      <c r="O999" s="397">
        <v>0</v>
      </c>
      <c r="Q999" s="397">
        <v>2080505</v>
      </c>
      <c r="R999" s="397">
        <v>4</v>
      </c>
      <c r="S999" s="397">
        <f>VLOOKUP(Q999,B$4:B$1306,1,0)</f>
        <v>2080505</v>
      </c>
      <c r="T999" s="397">
        <v>2150209</v>
      </c>
      <c r="U999" s="397">
        <v>0</v>
      </c>
      <c r="V999" s="397">
        <f t="shared" si="262"/>
        <v>2150209</v>
      </c>
      <c r="W999" s="407">
        <f t="shared" si="267"/>
        <v>0</v>
      </c>
      <c r="Y999" s="397">
        <f t="shared" si="263"/>
        <v>0</v>
      </c>
    </row>
    <row r="1000" ht="18.6" customHeight="1" spans="1:25">
      <c r="A1000" s="482" t="s">
        <v>587</v>
      </c>
      <c r="B1000" s="480">
        <v>2150201</v>
      </c>
      <c r="C1000" s="407">
        <f t="shared" si="264"/>
        <v>0</v>
      </c>
      <c r="D1000" s="407">
        <f t="shared" si="265"/>
        <v>0</v>
      </c>
      <c r="E1000" s="483" t="str">
        <f t="shared" si="266"/>
        <v/>
      </c>
      <c r="F1000" s="473">
        <f t="shared" si="268"/>
        <v>7</v>
      </c>
      <c r="G1000" s="471">
        <v>2140129</v>
      </c>
      <c r="H1000" s="397" t="s">
        <v>2863</v>
      </c>
      <c r="K1000" s="490">
        <f t="shared" ref="K1000:K1014" si="273">SUMIF(N:N,$B1000,O:O)</f>
        <v>0</v>
      </c>
      <c r="L1000" s="407">
        <f t="shared" ref="L1000:L1014" si="274">SUMIF(Q:Q,$B1000,R:R)</f>
        <v>0</v>
      </c>
      <c r="M1000" s="411">
        <f t="shared" si="261"/>
        <v>0</v>
      </c>
      <c r="O1000" s="397">
        <v>0</v>
      </c>
      <c r="Q1000" s="397">
        <v>2080506</v>
      </c>
      <c r="R1000" s="397">
        <v>2</v>
      </c>
      <c r="S1000" s="397">
        <f>VLOOKUP(Q1000,B$4:B$1306,1,0)</f>
        <v>2080506</v>
      </c>
      <c r="T1000" s="397">
        <v>2150210</v>
      </c>
      <c r="U1000" s="397">
        <v>0</v>
      </c>
      <c r="V1000" s="397">
        <f t="shared" si="262"/>
        <v>2150210</v>
      </c>
      <c r="W1000" s="407">
        <f t="shared" si="267"/>
        <v>0</v>
      </c>
      <c r="Y1000" s="397">
        <f t="shared" si="263"/>
        <v>0</v>
      </c>
    </row>
    <row r="1001" ht="18.6" customHeight="1" spans="1:25">
      <c r="A1001" s="482" t="s">
        <v>590</v>
      </c>
      <c r="B1001" s="480">
        <v>2150202</v>
      </c>
      <c r="C1001" s="407">
        <f t="shared" si="264"/>
        <v>0</v>
      </c>
      <c r="D1001" s="407">
        <f t="shared" si="265"/>
        <v>0</v>
      </c>
      <c r="E1001" s="483" t="str">
        <f t="shared" si="266"/>
        <v/>
      </c>
      <c r="F1001" s="473">
        <f t="shared" si="268"/>
        <v>7</v>
      </c>
      <c r="G1001" s="471">
        <v>2140130</v>
      </c>
      <c r="H1001" s="397" t="s">
        <v>2866</v>
      </c>
      <c r="K1001" s="490">
        <f t="shared" si="273"/>
        <v>0</v>
      </c>
      <c r="L1001" s="407">
        <f t="shared" si="274"/>
        <v>0</v>
      </c>
      <c r="M1001" s="411">
        <f t="shared" si="261"/>
        <v>0</v>
      </c>
      <c r="O1001" s="397">
        <v>0</v>
      </c>
      <c r="Q1001" s="397">
        <v>2101101</v>
      </c>
      <c r="R1001" s="397">
        <v>0</v>
      </c>
      <c r="S1001" s="397">
        <f>VLOOKUP(Q1001,B$4:B$1306,1,0)</f>
        <v>2101101</v>
      </c>
      <c r="T1001" s="397">
        <v>2150212</v>
      </c>
      <c r="U1001" s="397">
        <v>0</v>
      </c>
      <c r="V1001" s="397">
        <f t="shared" si="262"/>
        <v>2150212</v>
      </c>
      <c r="W1001" s="407">
        <f t="shared" si="267"/>
        <v>0</v>
      </c>
      <c r="Y1001" s="397">
        <f t="shared" si="263"/>
        <v>0</v>
      </c>
    </row>
    <row r="1002" ht="18.6" customHeight="1" spans="1:25">
      <c r="A1002" s="482" t="s">
        <v>593</v>
      </c>
      <c r="B1002" s="480">
        <v>2150203</v>
      </c>
      <c r="C1002" s="407">
        <f t="shared" si="264"/>
        <v>0</v>
      </c>
      <c r="D1002" s="407">
        <f t="shared" si="265"/>
        <v>0</v>
      </c>
      <c r="E1002" s="483" t="str">
        <f t="shared" si="266"/>
        <v/>
      </c>
      <c r="F1002" s="473">
        <f t="shared" si="268"/>
        <v>7</v>
      </c>
      <c r="G1002" s="471">
        <v>2140131</v>
      </c>
      <c r="H1002" s="397" t="s">
        <v>2869</v>
      </c>
      <c r="K1002" s="490">
        <f t="shared" si="273"/>
        <v>0</v>
      </c>
      <c r="L1002" s="407">
        <f t="shared" si="274"/>
        <v>0</v>
      </c>
      <c r="M1002" s="411">
        <f t="shared" si="261"/>
        <v>0</v>
      </c>
      <c r="O1002" s="397">
        <v>0</v>
      </c>
      <c r="Q1002" s="397">
        <v>2101102</v>
      </c>
      <c r="R1002" s="397">
        <v>2</v>
      </c>
      <c r="S1002" s="397">
        <f>VLOOKUP(Q1002,B$4:B$1306,1,0)</f>
        <v>2101102</v>
      </c>
      <c r="T1002" s="397">
        <v>2150213</v>
      </c>
      <c r="U1002" s="397">
        <v>0</v>
      </c>
      <c r="V1002" s="397">
        <f t="shared" si="262"/>
        <v>2150213</v>
      </c>
      <c r="W1002" s="407">
        <f t="shared" si="267"/>
        <v>0</v>
      </c>
      <c r="Y1002" s="397">
        <f t="shared" si="263"/>
        <v>0</v>
      </c>
    </row>
    <row r="1003" ht="18.6" customHeight="1" spans="1:25">
      <c r="A1003" s="482" t="s">
        <v>2972</v>
      </c>
      <c r="B1003" s="480">
        <v>2150204</v>
      </c>
      <c r="C1003" s="407">
        <f t="shared" si="264"/>
        <v>0</v>
      </c>
      <c r="D1003" s="407">
        <f t="shared" si="265"/>
        <v>0</v>
      </c>
      <c r="E1003" s="483" t="str">
        <f t="shared" si="266"/>
        <v/>
      </c>
      <c r="F1003" s="473">
        <f t="shared" si="268"/>
        <v>7</v>
      </c>
      <c r="G1003" s="471">
        <v>2140133</v>
      </c>
      <c r="H1003" s="397" t="s">
        <v>2871</v>
      </c>
      <c r="K1003" s="490">
        <f t="shared" si="273"/>
        <v>0</v>
      </c>
      <c r="L1003" s="407">
        <f t="shared" si="274"/>
        <v>0</v>
      </c>
      <c r="M1003" s="411">
        <f t="shared" si="261"/>
        <v>0</v>
      </c>
      <c r="O1003" s="397">
        <v>0</v>
      </c>
      <c r="Q1003" s="397">
        <v>2101103</v>
      </c>
      <c r="R1003" s="397">
        <v>1</v>
      </c>
      <c r="S1003" s="397">
        <f>VLOOKUP(Q1003,B$4:B$1306,1,0)</f>
        <v>2101103</v>
      </c>
      <c r="T1003" s="397">
        <v>2150214</v>
      </c>
      <c r="U1003" s="397">
        <v>0</v>
      </c>
      <c r="V1003" s="397">
        <f t="shared" si="262"/>
        <v>2150214</v>
      </c>
      <c r="W1003" s="407">
        <f t="shared" si="267"/>
        <v>0</v>
      </c>
      <c r="Y1003" s="397">
        <f t="shared" si="263"/>
        <v>0</v>
      </c>
    </row>
    <row r="1004" ht="18.6" customHeight="1" spans="1:25">
      <c r="A1004" s="482" t="s">
        <v>2975</v>
      </c>
      <c r="B1004" s="480">
        <v>2150205</v>
      </c>
      <c r="C1004" s="407">
        <f t="shared" si="264"/>
        <v>0</v>
      </c>
      <c r="D1004" s="407">
        <f t="shared" si="265"/>
        <v>0</v>
      </c>
      <c r="E1004" s="483" t="str">
        <f t="shared" si="266"/>
        <v/>
      </c>
      <c r="F1004" s="473">
        <f t="shared" si="268"/>
        <v>7</v>
      </c>
      <c r="G1004" s="471">
        <v>2140136</v>
      </c>
      <c r="H1004" s="397" t="s">
        <v>2873</v>
      </c>
      <c r="K1004" s="490">
        <f t="shared" si="273"/>
        <v>0</v>
      </c>
      <c r="L1004" s="407">
        <f t="shared" si="274"/>
        <v>0</v>
      </c>
      <c r="M1004" s="411">
        <f t="shared" si="261"/>
        <v>0</v>
      </c>
      <c r="O1004" s="397">
        <v>0</v>
      </c>
      <c r="Q1004" s="397">
        <v>2140106</v>
      </c>
      <c r="R1004" s="397">
        <v>38</v>
      </c>
      <c r="S1004" s="397">
        <f>VLOOKUP(Q1004,B$4:B$1306,1,0)</f>
        <v>2140106</v>
      </c>
      <c r="T1004" s="397">
        <v>2150215</v>
      </c>
      <c r="U1004" s="397">
        <v>0</v>
      </c>
      <c r="V1004" s="397">
        <f t="shared" si="262"/>
        <v>2150215</v>
      </c>
      <c r="W1004" s="407">
        <f t="shared" si="267"/>
        <v>0</v>
      </c>
      <c r="Y1004" s="397">
        <f t="shared" si="263"/>
        <v>0</v>
      </c>
    </row>
    <row r="1005" ht="30" customHeight="1" spans="1:25">
      <c r="A1005" s="482" t="s">
        <v>2978</v>
      </c>
      <c r="B1005" s="480">
        <v>2150206</v>
      </c>
      <c r="C1005" s="407">
        <f t="shared" si="264"/>
        <v>0</v>
      </c>
      <c r="D1005" s="407">
        <f t="shared" si="265"/>
        <v>0</v>
      </c>
      <c r="E1005" s="483" t="str">
        <f t="shared" si="266"/>
        <v/>
      </c>
      <c r="F1005" s="473">
        <f t="shared" si="268"/>
        <v>7</v>
      </c>
      <c r="G1005" s="471">
        <v>2140138</v>
      </c>
      <c r="H1005" s="397" t="s">
        <v>2875</v>
      </c>
      <c r="I1005" s="397">
        <v>480</v>
      </c>
      <c r="K1005" s="490">
        <f t="shared" si="273"/>
        <v>0</v>
      </c>
      <c r="L1005" s="407">
        <f t="shared" si="274"/>
        <v>0</v>
      </c>
      <c r="M1005" s="411">
        <f t="shared" si="261"/>
        <v>0</v>
      </c>
      <c r="O1005" s="397">
        <v>0</v>
      </c>
      <c r="Q1005" s="397">
        <v>2210201</v>
      </c>
      <c r="R1005" s="397">
        <v>3</v>
      </c>
      <c r="S1005" s="397">
        <f>VLOOKUP(Q1005,B$4:B$1306,1,0)</f>
        <v>2210201</v>
      </c>
      <c r="T1005" s="397">
        <v>2150299</v>
      </c>
      <c r="U1005" s="397">
        <v>0</v>
      </c>
      <c r="V1005" s="397">
        <f t="shared" si="262"/>
        <v>2150299</v>
      </c>
      <c r="W1005" s="407">
        <f t="shared" si="267"/>
        <v>0</v>
      </c>
      <c r="Y1005" s="397">
        <f t="shared" si="263"/>
        <v>0</v>
      </c>
    </row>
    <row r="1006" ht="30.6" customHeight="1" spans="1:25">
      <c r="A1006" s="482" t="s">
        <v>2980</v>
      </c>
      <c r="B1006" s="480">
        <v>2150207</v>
      </c>
      <c r="C1006" s="407">
        <f t="shared" si="264"/>
        <v>0</v>
      </c>
      <c r="D1006" s="407">
        <f t="shared" si="265"/>
        <v>0</v>
      </c>
      <c r="E1006" s="483" t="str">
        <f t="shared" si="266"/>
        <v/>
      </c>
      <c r="F1006" s="473">
        <f t="shared" si="268"/>
        <v>7</v>
      </c>
      <c r="G1006" s="471">
        <v>2140139</v>
      </c>
      <c r="H1006" s="397" t="s">
        <v>2878</v>
      </c>
      <c r="K1006" s="490">
        <f t="shared" si="273"/>
        <v>0</v>
      </c>
      <c r="L1006" s="407">
        <f t="shared" si="274"/>
        <v>0</v>
      </c>
      <c r="M1006" s="411">
        <f t="shared" si="261"/>
        <v>0</v>
      </c>
      <c r="O1006" s="397">
        <v>0</v>
      </c>
      <c r="Q1006" s="397">
        <v>2080505</v>
      </c>
      <c r="R1006" s="397">
        <v>3</v>
      </c>
      <c r="S1006" s="397">
        <f>VLOOKUP(Q1006,B$4:B$1306,1,0)</f>
        <v>2080505</v>
      </c>
      <c r="T1006" s="397">
        <v>21503</v>
      </c>
      <c r="U1006" s="397">
        <v>0</v>
      </c>
      <c r="V1006" s="397">
        <f t="shared" si="262"/>
        <v>21503</v>
      </c>
      <c r="W1006" s="407">
        <f t="shared" si="267"/>
        <v>0</v>
      </c>
      <c r="Y1006" s="397">
        <f t="shared" si="263"/>
        <v>0</v>
      </c>
    </row>
    <row r="1007" ht="18.6" customHeight="1" spans="1:25">
      <c r="A1007" s="482" t="s">
        <v>2981</v>
      </c>
      <c r="B1007" s="480">
        <v>2150208</v>
      </c>
      <c r="C1007" s="407">
        <f t="shared" si="264"/>
        <v>0</v>
      </c>
      <c r="D1007" s="407">
        <f t="shared" si="265"/>
        <v>0</v>
      </c>
      <c r="E1007" s="483" t="str">
        <f t="shared" si="266"/>
        <v/>
      </c>
      <c r="F1007" s="473">
        <f t="shared" si="268"/>
        <v>7</v>
      </c>
      <c r="G1007" s="471">
        <v>2140199</v>
      </c>
      <c r="H1007" s="397" t="s">
        <v>2881</v>
      </c>
      <c r="I1007" s="397">
        <v>2</v>
      </c>
      <c r="K1007" s="490">
        <f t="shared" si="273"/>
        <v>0</v>
      </c>
      <c r="L1007" s="407">
        <f t="shared" si="274"/>
        <v>0</v>
      </c>
      <c r="M1007" s="411">
        <f t="shared" si="261"/>
        <v>0</v>
      </c>
      <c r="O1007" s="397">
        <v>0</v>
      </c>
      <c r="Q1007" s="397">
        <v>2080506</v>
      </c>
      <c r="R1007" s="397">
        <v>1</v>
      </c>
      <c r="S1007" s="397">
        <f>VLOOKUP(Q1007,B$4:B$1306,1,0)</f>
        <v>2080506</v>
      </c>
      <c r="T1007" s="397">
        <v>2150301</v>
      </c>
      <c r="U1007" s="397">
        <v>0</v>
      </c>
      <c r="V1007" s="397">
        <f t="shared" si="262"/>
        <v>2150301</v>
      </c>
      <c r="W1007" s="407">
        <f t="shared" si="267"/>
        <v>0</v>
      </c>
      <c r="Y1007" s="397">
        <f t="shared" si="263"/>
        <v>0</v>
      </c>
    </row>
    <row r="1008" ht="18.6" customHeight="1" spans="1:25">
      <c r="A1008" s="482" t="s">
        <v>2982</v>
      </c>
      <c r="B1008" s="480">
        <v>2150209</v>
      </c>
      <c r="C1008" s="407">
        <f t="shared" si="264"/>
        <v>0</v>
      </c>
      <c r="D1008" s="407">
        <f t="shared" si="265"/>
        <v>0</v>
      </c>
      <c r="E1008" s="483" t="str">
        <f t="shared" si="266"/>
        <v/>
      </c>
      <c r="F1008" s="473">
        <f t="shared" si="268"/>
        <v>7</v>
      </c>
      <c r="G1008" s="471">
        <v>21402</v>
      </c>
      <c r="H1008" s="397" t="s">
        <v>2884</v>
      </c>
      <c r="K1008" s="490">
        <f t="shared" si="273"/>
        <v>0</v>
      </c>
      <c r="L1008" s="407">
        <f t="shared" si="274"/>
        <v>0</v>
      </c>
      <c r="M1008" s="411">
        <f t="shared" si="261"/>
        <v>0</v>
      </c>
      <c r="O1008" s="397">
        <v>0</v>
      </c>
      <c r="Q1008" s="397">
        <v>2101101</v>
      </c>
      <c r="R1008" s="397">
        <v>0</v>
      </c>
      <c r="S1008" s="397">
        <f>VLOOKUP(Q1008,B$4:B$1306,1,0)</f>
        <v>2101101</v>
      </c>
      <c r="T1008" s="397">
        <v>2150302</v>
      </c>
      <c r="U1008" s="397">
        <v>0</v>
      </c>
      <c r="V1008" s="397">
        <f t="shared" si="262"/>
        <v>2150302</v>
      </c>
      <c r="W1008" s="407">
        <f t="shared" si="267"/>
        <v>0</v>
      </c>
      <c r="Y1008" s="397">
        <f t="shared" si="263"/>
        <v>0</v>
      </c>
    </row>
    <row r="1009" ht="18.6" customHeight="1" spans="1:25">
      <c r="A1009" s="482" t="s">
        <v>2984</v>
      </c>
      <c r="B1009" s="480">
        <v>2150210</v>
      </c>
      <c r="C1009" s="407">
        <f t="shared" si="264"/>
        <v>0</v>
      </c>
      <c r="D1009" s="407">
        <f t="shared" si="265"/>
        <v>0</v>
      </c>
      <c r="E1009" s="483" t="str">
        <f t="shared" si="266"/>
        <v/>
      </c>
      <c r="F1009" s="473">
        <f t="shared" si="268"/>
        <v>7</v>
      </c>
      <c r="G1009" s="471">
        <v>2140201</v>
      </c>
      <c r="H1009" s="397" t="s">
        <v>595</v>
      </c>
      <c r="K1009" s="490">
        <f t="shared" si="273"/>
        <v>0</v>
      </c>
      <c r="L1009" s="407">
        <f t="shared" si="274"/>
        <v>0</v>
      </c>
      <c r="M1009" s="411">
        <f t="shared" si="261"/>
        <v>0</v>
      </c>
      <c r="O1009" s="397">
        <v>0</v>
      </c>
      <c r="Q1009" s="397">
        <v>2101102</v>
      </c>
      <c r="R1009" s="397">
        <v>2</v>
      </c>
      <c r="S1009" s="397">
        <f>VLOOKUP(Q1009,B$4:B$1306,1,0)</f>
        <v>2101102</v>
      </c>
      <c r="T1009" s="397">
        <v>2150303</v>
      </c>
      <c r="U1009" s="397">
        <v>0</v>
      </c>
      <c r="V1009" s="397">
        <f t="shared" si="262"/>
        <v>2150303</v>
      </c>
      <c r="W1009" s="407">
        <f t="shared" si="267"/>
        <v>0</v>
      </c>
      <c r="Y1009" s="397">
        <f t="shared" si="263"/>
        <v>0</v>
      </c>
    </row>
    <row r="1010" ht="18.6" customHeight="1" spans="1:25">
      <c r="A1010" s="482" t="s">
        <v>2987</v>
      </c>
      <c r="B1010" s="480">
        <v>2150212</v>
      </c>
      <c r="C1010" s="407">
        <f t="shared" si="264"/>
        <v>0</v>
      </c>
      <c r="D1010" s="407">
        <f t="shared" si="265"/>
        <v>0</v>
      </c>
      <c r="E1010" s="483" t="str">
        <f t="shared" si="266"/>
        <v/>
      </c>
      <c r="F1010" s="473">
        <f t="shared" si="268"/>
        <v>7</v>
      </c>
      <c r="G1010" s="471">
        <v>2140202</v>
      </c>
      <c r="H1010" s="397" t="s">
        <v>598</v>
      </c>
      <c r="K1010" s="490">
        <f t="shared" si="273"/>
        <v>0</v>
      </c>
      <c r="L1010" s="407">
        <f t="shared" si="274"/>
        <v>0</v>
      </c>
      <c r="M1010" s="411">
        <f t="shared" si="261"/>
        <v>0</v>
      </c>
      <c r="O1010" s="397">
        <v>0</v>
      </c>
      <c r="Q1010" s="397">
        <v>2101103</v>
      </c>
      <c r="R1010" s="397">
        <v>1</v>
      </c>
      <c r="S1010" s="397">
        <f>VLOOKUP(Q1010,B$4:B$1306,1,0)</f>
        <v>2101103</v>
      </c>
      <c r="T1010" s="397">
        <v>2150399</v>
      </c>
      <c r="U1010" s="397">
        <v>0</v>
      </c>
      <c r="V1010" s="397">
        <f t="shared" si="262"/>
        <v>2150399</v>
      </c>
      <c r="W1010" s="407">
        <f t="shared" si="267"/>
        <v>0</v>
      </c>
      <c r="Y1010" s="397">
        <f t="shared" si="263"/>
        <v>0</v>
      </c>
    </row>
    <row r="1011" ht="18.6" customHeight="1" spans="1:25">
      <c r="A1011" s="482" t="s">
        <v>2990</v>
      </c>
      <c r="B1011" s="480">
        <v>2150213</v>
      </c>
      <c r="C1011" s="407">
        <f t="shared" si="264"/>
        <v>0</v>
      </c>
      <c r="D1011" s="407">
        <f t="shared" si="265"/>
        <v>0</v>
      </c>
      <c r="E1011" s="483" t="str">
        <f t="shared" si="266"/>
        <v/>
      </c>
      <c r="F1011" s="473">
        <f t="shared" si="268"/>
        <v>7</v>
      </c>
      <c r="G1011" s="471">
        <v>2140203</v>
      </c>
      <c r="H1011" s="397" t="s">
        <v>601</v>
      </c>
      <c r="K1011" s="490">
        <f t="shared" si="273"/>
        <v>0</v>
      </c>
      <c r="L1011" s="407">
        <f t="shared" si="274"/>
        <v>0</v>
      </c>
      <c r="M1011" s="411">
        <f t="shared" si="261"/>
        <v>0</v>
      </c>
      <c r="O1011" s="397">
        <v>0</v>
      </c>
      <c r="Q1011" s="397">
        <v>2210201</v>
      </c>
      <c r="R1011" s="397">
        <v>2</v>
      </c>
      <c r="S1011" s="397">
        <f>VLOOKUP(Q1011,B$4:B$1306,1,0)</f>
        <v>2210201</v>
      </c>
      <c r="T1011" s="397">
        <v>21505</v>
      </c>
      <c r="U1011" s="397">
        <v>54</v>
      </c>
      <c r="V1011" s="397">
        <f t="shared" si="262"/>
        <v>21505</v>
      </c>
      <c r="W1011" s="407">
        <f t="shared" si="267"/>
        <v>0</v>
      </c>
      <c r="Y1011" s="397">
        <f t="shared" si="263"/>
        <v>0</v>
      </c>
    </row>
    <row r="1012" ht="18.6" customHeight="1" spans="1:25">
      <c r="A1012" s="482" t="s">
        <v>2993</v>
      </c>
      <c r="B1012" s="480">
        <v>2150214</v>
      </c>
      <c r="C1012" s="407">
        <f t="shared" si="264"/>
        <v>0</v>
      </c>
      <c r="D1012" s="407">
        <f t="shared" si="265"/>
        <v>0</v>
      </c>
      <c r="E1012" s="483" t="str">
        <f t="shared" si="266"/>
        <v/>
      </c>
      <c r="F1012" s="473">
        <f t="shared" si="268"/>
        <v>7</v>
      </c>
      <c r="G1012" s="471">
        <v>2140204</v>
      </c>
      <c r="H1012" s="397" t="s">
        <v>2893</v>
      </c>
      <c r="K1012" s="490">
        <f t="shared" si="273"/>
        <v>0</v>
      </c>
      <c r="L1012" s="407">
        <f t="shared" si="274"/>
        <v>0</v>
      </c>
      <c r="M1012" s="411">
        <f t="shared" si="261"/>
        <v>0</v>
      </c>
      <c r="O1012" s="397">
        <v>0</v>
      </c>
      <c r="Q1012" s="397">
        <v>2240150</v>
      </c>
      <c r="R1012" s="397">
        <v>27</v>
      </c>
      <c r="S1012" s="397">
        <f>VLOOKUP(Q1012,B$4:B$1306,1,0)</f>
        <v>2240150</v>
      </c>
      <c r="T1012" s="397">
        <v>2150501</v>
      </c>
      <c r="U1012" s="397">
        <v>0</v>
      </c>
      <c r="V1012" s="397">
        <f t="shared" si="262"/>
        <v>2150501</v>
      </c>
      <c r="W1012" s="407">
        <f t="shared" si="267"/>
        <v>0</v>
      </c>
      <c r="Y1012" s="397">
        <f t="shared" si="263"/>
        <v>0</v>
      </c>
    </row>
    <row r="1013" ht="18.6" customHeight="1" spans="1:25">
      <c r="A1013" s="482" t="s">
        <v>2996</v>
      </c>
      <c r="B1013" s="480">
        <v>2150215</v>
      </c>
      <c r="C1013" s="407">
        <f t="shared" si="264"/>
        <v>0</v>
      </c>
      <c r="D1013" s="407">
        <f t="shared" si="265"/>
        <v>0</v>
      </c>
      <c r="E1013" s="483" t="str">
        <f t="shared" si="266"/>
        <v/>
      </c>
      <c r="F1013" s="473">
        <f t="shared" si="268"/>
        <v>7</v>
      </c>
      <c r="G1013" s="471">
        <v>2140205</v>
      </c>
      <c r="H1013" s="397" t="s">
        <v>2896</v>
      </c>
      <c r="K1013" s="490">
        <f t="shared" si="273"/>
        <v>0</v>
      </c>
      <c r="L1013" s="407">
        <f t="shared" si="274"/>
        <v>0</v>
      </c>
      <c r="M1013" s="411">
        <f t="shared" si="261"/>
        <v>0</v>
      </c>
      <c r="O1013" s="397">
        <v>0</v>
      </c>
      <c r="Q1013" s="397">
        <v>2011101</v>
      </c>
      <c r="R1013" s="397">
        <v>56</v>
      </c>
      <c r="S1013" s="397">
        <f>VLOOKUP(Q1013,B$4:B$1306,1,0)</f>
        <v>2011101</v>
      </c>
      <c r="T1013" s="397">
        <v>2150502</v>
      </c>
      <c r="U1013" s="397">
        <v>0</v>
      </c>
      <c r="V1013" s="397">
        <f t="shared" si="262"/>
        <v>2150502</v>
      </c>
      <c r="W1013" s="407">
        <f t="shared" si="267"/>
        <v>0</v>
      </c>
      <c r="Y1013" s="397">
        <f t="shared" si="263"/>
        <v>0</v>
      </c>
    </row>
    <row r="1014" ht="18.6" customHeight="1" spans="1:25">
      <c r="A1014" s="482" t="s">
        <v>2999</v>
      </c>
      <c r="B1014" s="480">
        <v>2150299</v>
      </c>
      <c r="C1014" s="407">
        <f t="shared" si="264"/>
        <v>0</v>
      </c>
      <c r="D1014" s="407">
        <f t="shared" si="265"/>
        <v>0</v>
      </c>
      <c r="E1014" s="483" t="str">
        <f t="shared" si="266"/>
        <v/>
      </c>
      <c r="F1014" s="473">
        <f t="shared" si="268"/>
        <v>7</v>
      </c>
      <c r="G1014" s="471">
        <v>2140206</v>
      </c>
      <c r="H1014" s="397" t="s">
        <v>2898</v>
      </c>
      <c r="J1014" s="488"/>
      <c r="K1014" s="490">
        <f t="shared" si="273"/>
        <v>0</v>
      </c>
      <c r="L1014" s="407">
        <f t="shared" si="274"/>
        <v>0</v>
      </c>
      <c r="M1014" s="411">
        <f t="shared" si="261"/>
        <v>0</v>
      </c>
      <c r="O1014" s="397">
        <v>0</v>
      </c>
      <c r="Q1014" s="397">
        <v>2080505</v>
      </c>
      <c r="R1014" s="397">
        <v>4</v>
      </c>
      <c r="S1014" s="397">
        <f>VLOOKUP(Q1014,B$4:B$1306,1,0)</f>
        <v>2080505</v>
      </c>
      <c r="T1014" s="397">
        <v>2150503</v>
      </c>
      <c r="U1014" s="397">
        <v>0</v>
      </c>
      <c r="V1014" s="397">
        <f t="shared" si="262"/>
        <v>2150503</v>
      </c>
      <c r="W1014" s="407">
        <f t="shared" si="267"/>
        <v>0</v>
      </c>
      <c r="Y1014" s="397">
        <f t="shared" si="263"/>
        <v>0</v>
      </c>
    </row>
    <row r="1015" ht="18.6" customHeight="1" spans="1:25">
      <c r="A1015" s="482" t="s">
        <v>3002</v>
      </c>
      <c r="B1015" s="480">
        <v>21503</v>
      </c>
      <c r="C1015" s="407">
        <f t="shared" si="264"/>
        <v>0</v>
      </c>
      <c r="D1015" s="407">
        <f t="shared" si="265"/>
        <v>0</v>
      </c>
      <c r="E1015" s="483" t="str">
        <f t="shared" si="266"/>
        <v/>
      </c>
      <c r="F1015" s="473">
        <f t="shared" si="268"/>
        <v>5</v>
      </c>
      <c r="G1015" s="471">
        <v>2140207</v>
      </c>
      <c r="H1015" s="397" t="s">
        <v>2901</v>
      </c>
      <c r="K1015" s="486">
        <f>SUMIFS(K:K,$B:$B,"&gt;"&amp;$B1015*100,$B:$B,"&lt;"&amp;$B1015*100+100)</f>
        <v>0</v>
      </c>
      <c r="L1015" s="411">
        <f>SUMIFS(L:L,$B:$B,"&gt;"&amp;$B1015*100,$B:$B,"&lt;"&amp;$B1015*100+100)</f>
        <v>0</v>
      </c>
      <c r="M1015" s="411">
        <f t="shared" si="261"/>
        <v>0</v>
      </c>
      <c r="O1015" s="397">
        <v>0</v>
      </c>
      <c r="Q1015" s="397">
        <v>2080506</v>
      </c>
      <c r="R1015" s="397">
        <v>2</v>
      </c>
      <c r="S1015" s="397">
        <f>VLOOKUP(Q1015,B$4:B$1306,1,0)</f>
        <v>2080506</v>
      </c>
      <c r="T1015" s="397">
        <v>2150505</v>
      </c>
      <c r="U1015" s="397">
        <v>0</v>
      </c>
      <c r="V1015" s="397">
        <f t="shared" si="262"/>
        <v>2150505</v>
      </c>
      <c r="W1015" s="407">
        <f t="shared" si="267"/>
        <v>0</v>
      </c>
      <c r="Y1015" s="397">
        <f t="shared" si="263"/>
        <v>0</v>
      </c>
    </row>
    <row r="1016" ht="18.6" customHeight="1" spans="1:25">
      <c r="A1016" s="482" t="s">
        <v>587</v>
      </c>
      <c r="B1016" s="480">
        <v>2150301</v>
      </c>
      <c r="C1016" s="407">
        <f t="shared" si="264"/>
        <v>0</v>
      </c>
      <c r="D1016" s="407">
        <f t="shared" si="265"/>
        <v>0</v>
      </c>
      <c r="E1016" s="483" t="str">
        <f t="shared" si="266"/>
        <v/>
      </c>
      <c r="F1016" s="473">
        <f t="shared" si="268"/>
        <v>7</v>
      </c>
      <c r="G1016" s="471">
        <v>2140208</v>
      </c>
      <c r="H1016" s="397" t="s">
        <v>2903</v>
      </c>
      <c r="K1016" s="490">
        <f>SUMIF(N:N,$B1016,O:O)</f>
        <v>0</v>
      </c>
      <c r="L1016" s="407">
        <f>SUMIF(Q:Q,$B1016,R:R)</f>
        <v>0</v>
      </c>
      <c r="M1016" s="411">
        <f t="shared" si="261"/>
        <v>0</v>
      </c>
      <c r="O1016" s="397">
        <v>0</v>
      </c>
      <c r="Q1016" s="397">
        <v>2101101</v>
      </c>
      <c r="R1016" s="397">
        <v>3</v>
      </c>
      <c r="S1016" s="397">
        <f>VLOOKUP(Q1016,B$4:B$1306,1,0)</f>
        <v>2101101</v>
      </c>
      <c r="T1016" s="397">
        <v>2150506</v>
      </c>
      <c r="U1016" s="397">
        <v>0</v>
      </c>
      <c r="V1016" s="397">
        <f t="shared" si="262"/>
        <v>2150506</v>
      </c>
      <c r="W1016" s="407">
        <f t="shared" si="267"/>
        <v>0</v>
      </c>
      <c r="Y1016" s="397">
        <f t="shared" si="263"/>
        <v>0</v>
      </c>
    </row>
    <row r="1017" ht="18.6" customHeight="1" spans="1:25">
      <c r="A1017" s="482" t="s">
        <v>590</v>
      </c>
      <c r="B1017" s="480">
        <v>2150302</v>
      </c>
      <c r="C1017" s="407">
        <f t="shared" si="264"/>
        <v>0</v>
      </c>
      <c r="D1017" s="407">
        <f t="shared" si="265"/>
        <v>0</v>
      </c>
      <c r="E1017" s="483" t="str">
        <f t="shared" si="266"/>
        <v/>
      </c>
      <c r="F1017" s="473">
        <f t="shared" si="268"/>
        <v>7</v>
      </c>
      <c r="G1017" s="471">
        <v>2140299</v>
      </c>
      <c r="H1017" s="397" t="s">
        <v>2905</v>
      </c>
      <c r="K1017" s="490">
        <f>SUMIF(N:N,$B1017,O:O)</f>
        <v>0</v>
      </c>
      <c r="L1017" s="407">
        <f>SUMIF(Q:Q,$B1017,R:R)</f>
        <v>0</v>
      </c>
      <c r="M1017" s="411">
        <f t="shared" si="261"/>
        <v>0</v>
      </c>
      <c r="O1017" s="397">
        <v>0</v>
      </c>
      <c r="Q1017" s="397">
        <v>2101102</v>
      </c>
      <c r="R1017" s="397">
        <v>0</v>
      </c>
      <c r="S1017" s="397">
        <f>VLOOKUP(Q1017,B$4:B$1306,1,0)</f>
        <v>2101102</v>
      </c>
      <c r="T1017" s="397">
        <v>2150507</v>
      </c>
      <c r="U1017" s="397">
        <v>0</v>
      </c>
      <c r="V1017" s="397">
        <f t="shared" si="262"/>
        <v>2150507</v>
      </c>
      <c r="W1017" s="407">
        <f t="shared" si="267"/>
        <v>0</v>
      </c>
      <c r="Y1017" s="397">
        <f t="shared" si="263"/>
        <v>0</v>
      </c>
    </row>
    <row r="1018" ht="18.6" customHeight="1" spans="1:25">
      <c r="A1018" s="482" t="s">
        <v>593</v>
      </c>
      <c r="B1018" s="480">
        <v>2150303</v>
      </c>
      <c r="C1018" s="407">
        <f t="shared" si="264"/>
        <v>0</v>
      </c>
      <c r="D1018" s="407">
        <f t="shared" si="265"/>
        <v>0</v>
      </c>
      <c r="E1018" s="483" t="str">
        <f t="shared" si="266"/>
        <v/>
      </c>
      <c r="F1018" s="473">
        <f t="shared" si="268"/>
        <v>7</v>
      </c>
      <c r="G1018" s="471">
        <v>21403</v>
      </c>
      <c r="H1018" s="397" t="s">
        <v>2906</v>
      </c>
      <c r="I1018" s="397">
        <v>-250</v>
      </c>
      <c r="K1018" s="490">
        <f>SUMIF(N:N,$B1018,O:O)</f>
        <v>0</v>
      </c>
      <c r="L1018" s="407">
        <f>SUMIF(Q:Q,$B1018,R:R)</f>
        <v>0</v>
      </c>
      <c r="M1018" s="411">
        <f t="shared" si="261"/>
        <v>0</v>
      </c>
      <c r="O1018" s="397">
        <v>0</v>
      </c>
      <c r="Q1018" s="397">
        <v>2101103</v>
      </c>
      <c r="R1018" s="397">
        <v>1</v>
      </c>
      <c r="S1018" s="397">
        <f>VLOOKUP(Q1018,B$4:B$1306,1,0)</f>
        <v>2101103</v>
      </c>
      <c r="T1018" s="397">
        <v>2150508</v>
      </c>
      <c r="U1018" s="397">
        <v>0</v>
      </c>
      <c r="V1018" s="397">
        <f t="shared" si="262"/>
        <v>2150508</v>
      </c>
      <c r="W1018" s="407">
        <f t="shared" si="267"/>
        <v>0</v>
      </c>
      <c r="Y1018" s="397">
        <f t="shared" si="263"/>
        <v>0</v>
      </c>
    </row>
    <row r="1019" ht="18.6" customHeight="1" spans="1:25">
      <c r="A1019" s="482" t="s">
        <v>3008</v>
      </c>
      <c r="B1019" s="480">
        <v>2150399</v>
      </c>
      <c r="C1019" s="407">
        <f t="shared" si="264"/>
        <v>0</v>
      </c>
      <c r="D1019" s="407">
        <f t="shared" si="265"/>
        <v>0</v>
      </c>
      <c r="E1019" s="483" t="str">
        <f t="shared" si="266"/>
        <v/>
      </c>
      <c r="F1019" s="473">
        <f t="shared" si="268"/>
        <v>7</v>
      </c>
      <c r="G1019" s="471">
        <v>2140301</v>
      </c>
      <c r="H1019" s="397" t="s">
        <v>595</v>
      </c>
      <c r="J1019" s="488"/>
      <c r="K1019" s="490">
        <f>SUMIF(N:N,$B1019,O:O)</f>
        <v>0</v>
      </c>
      <c r="L1019" s="407">
        <f>SUMIF(Q:Q,$B1019,R:R)</f>
        <v>0</v>
      </c>
      <c r="M1019" s="411">
        <f t="shared" si="261"/>
        <v>0</v>
      </c>
      <c r="O1019" s="397">
        <v>0</v>
      </c>
      <c r="Q1019" s="397">
        <v>2210201</v>
      </c>
      <c r="R1019" s="397">
        <v>3</v>
      </c>
      <c r="S1019" s="397">
        <f>VLOOKUP(Q1019,B$4:B$1306,1,0)</f>
        <v>2210201</v>
      </c>
      <c r="T1019" s="397">
        <v>2150509</v>
      </c>
      <c r="U1019" s="397">
        <v>0</v>
      </c>
      <c r="V1019" s="397">
        <f t="shared" si="262"/>
        <v>2150509</v>
      </c>
      <c r="W1019" s="407">
        <f t="shared" si="267"/>
        <v>0</v>
      </c>
      <c r="Y1019" s="397">
        <f t="shared" si="263"/>
        <v>0</v>
      </c>
    </row>
    <row r="1020" ht="18.6" customHeight="1" spans="1:25">
      <c r="A1020" s="482" t="s">
        <v>3011</v>
      </c>
      <c r="B1020" s="480">
        <v>21505</v>
      </c>
      <c r="C1020" s="407">
        <f t="shared" si="264"/>
        <v>267</v>
      </c>
      <c r="D1020" s="407">
        <f t="shared" si="265"/>
        <v>54</v>
      </c>
      <c r="E1020" s="483">
        <f t="shared" si="266"/>
        <v>-0.797752808988764</v>
      </c>
      <c r="F1020" s="473">
        <f t="shared" si="268"/>
        <v>5</v>
      </c>
      <c r="G1020" s="471">
        <v>2140302</v>
      </c>
      <c r="H1020" s="397" t="s">
        <v>598</v>
      </c>
      <c r="K1020" s="486">
        <f>SUMIFS(K:K,$B:$B,"&gt;"&amp;$B1020*100,$B:$B,"&lt;"&amp;$B1020*100+100)</f>
        <v>0</v>
      </c>
      <c r="L1020" s="411">
        <f>SUMIFS(L:L,$B:$B,"&gt;"&amp;$B1020*100,$B:$B,"&lt;"&amp;$B1020*100+100)</f>
        <v>0</v>
      </c>
      <c r="M1020" s="411">
        <f t="shared" si="261"/>
        <v>54</v>
      </c>
      <c r="O1020" s="397">
        <v>0</v>
      </c>
      <c r="Q1020" s="397">
        <v>2080505</v>
      </c>
      <c r="R1020" s="397">
        <v>7</v>
      </c>
      <c r="S1020" s="397">
        <f>VLOOKUP(Q1020,B$4:B$1306,1,0)</f>
        <v>2080505</v>
      </c>
      <c r="T1020" s="397">
        <v>2150510</v>
      </c>
      <c r="U1020" s="397">
        <v>54</v>
      </c>
      <c r="V1020" s="397">
        <f t="shared" si="262"/>
        <v>2150510</v>
      </c>
      <c r="W1020" s="407">
        <f t="shared" si="267"/>
        <v>0</v>
      </c>
      <c r="Y1020" s="397">
        <f t="shared" si="263"/>
        <v>0</v>
      </c>
    </row>
    <row r="1021" ht="18.6" customHeight="1" spans="1:25">
      <c r="A1021" s="482" t="s">
        <v>587</v>
      </c>
      <c r="B1021" s="480">
        <v>2150501</v>
      </c>
      <c r="C1021" s="407">
        <f t="shared" si="264"/>
        <v>0</v>
      </c>
      <c r="D1021" s="407">
        <f t="shared" si="265"/>
        <v>0</v>
      </c>
      <c r="E1021" s="483" t="str">
        <f t="shared" si="266"/>
        <v/>
      </c>
      <c r="F1021" s="473">
        <f t="shared" si="268"/>
        <v>7</v>
      </c>
      <c r="G1021" s="471">
        <v>2140303</v>
      </c>
      <c r="H1021" s="397" t="s">
        <v>601</v>
      </c>
      <c r="K1021" s="490">
        <f t="shared" ref="K1021:K1033" si="275">SUMIF(N:N,$B1021,O:O)</f>
        <v>0</v>
      </c>
      <c r="L1021" s="407">
        <f t="shared" ref="L1021:L1033" si="276">SUMIF(Q:Q,$B1021,R:R)</f>
        <v>0</v>
      </c>
      <c r="M1021" s="411">
        <f t="shared" si="261"/>
        <v>0</v>
      </c>
      <c r="O1021" s="397">
        <v>0</v>
      </c>
      <c r="Q1021" s="397">
        <v>2080506</v>
      </c>
      <c r="R1021" s="397">
        <v>3</v>
      </c>
      <c r="S1021" s="397">
        <f>VLOOKUP(Q1021,B$4:B$1306,1,0)</f>
        <v>2080506</v>
      </c>
      <c r="T1021" s="397">
        <v>2150511</v>
      </c>
      <c r="U1021" s="397">
        <v>0</v>
      </c>
      <c r="V1021" s="397">
        <f t="shared" si="262"/>
        <v>2150511</v>
      </c>
      <c r="W1021" s="407">
        <f t="shared" si="267"/>
        <v>0</v>
      </c>
      <c r="Y1021" s="397">
        <f t="shared" si="263"/>
        <v>0</v>
      </c>
    </row>
    <row r="1022" ht="18.6" customHeight="1" spans="1:25">
      <c r="A1022" s="482" t="s">
        <v>590</v>
      </c>
      <c r="B1022" s="480">
        <v>2150502</v>
      </c>
      <c r="C1022" s="407">
        <f t="shared" si="264"/>
        <v>0</v>
      </c>
      <c r="D1022" s="407">
        <f t="shared" si="265"/>
        <v>0</v>
      </c>
      <c r="E1022" s="483" t="str">
        <f t="shared" si="266"/>
        <v/>
      </c>
      <c r="F1022" s="473">
        <f t="shared" si="268"/>
        <v>7</v>
      </c>
      <c r="G1022" s="471">
        <v>2140304</v>
      </c>
      <c r="H1022" s="397" t="s">
        <v>2912</v>
      </c>
      <c r="I1022" s="397">
        <v>-250</v>
      </c>
      <c r="K1022" s="490">
        <f t="shared" si="275"/>
        <v>0</v>
      </c>
      <c r="L1022" s="407">
        <f t="shared" si="276"/>
        <v>0</v>
      </c>
      <c r="M1022" s="411">
        <f t="shared" si="261"/>
        <v>0</v>
      </c>
      <c r="O1022" s="397">
        <v>0</v>
      </c>
      <c r="Q1022" s="397">
        <v>2101101</v>
      </c>
      <c r="R1022" s="397">
        <v>0</v>
      </c>
      <c r="S1022" s="397">
        <f>VLOOKUP(Q1022,B$4:B$1306,1,0)</f>
        <v>2101101</v>
      </c>
      <c r="T1022" s="397">
        <v>2150513</v>
      </c>
      <c r="U1022" s="397">
        <v>0</v>
      </c>
      <c r="V1022" s="397">
        <f t="shared" si="262"/>
        <v>2150513</v>
      </c>
      <c r="W1022" s="407">
        <f t="shared" si="267"/>
        <v>0</v>
      </c>
      <c r="Y1022" s="397">
        <f t="shared" si="263"/>
        <v>0</v>
      </c>
    </row>
    <row r="1023" ht="18.6" customHeight="1" spans="1:25">
      <c r="A1023" s="482" t="s">
        <v>593</v>
      </c>
      <c r="B1023" s="480">
        <v>2150503</v>
      </c>
      <c r="C1023" s="407">
        <f t="shared" si="264"/>
        <v>0</v>
      </c>
      <c r="D1023" s="407">
        <f t="shared" si="265"/>
        <v>0</v>
      </c>
      <c r="E1023" s="483" t="str">
        <f t="shared" si="266"/>
        <v/>
      </c>
      <c r="F1023" s="473">
        <f t="shared" si="268"/>
        <v>7</v>
      </c>
      <c r="G1023" s="471">
        <v>2140305</v>
      </c>
      <c r="H1023" s="397" t="s">
        <v>2915</v>
      </c>
      <c r="K1023" s="490">
        <f t="shared" si="275"/>
        <v>0</v>
      </c>
      <c r="L1023" s="407">
        <f t="shared" si="276"/>
        <v>0</v>
      </c>
      <c r="M1023" s="411">
        <f t="shared" si="261"/>
        <v>0</v>
      </c>
      <c r="O1023" s="397">
        <v>0</v>
      </c>
      <c r="Q1023" s="397">
        <v>2101102</v>
      </c>
      <c r="R1023" s="397">
        <v>4</v>
      </c>
      <c r="S1023" s="397">
        <f>VLOOKUP(Q1023,B$4:B$1306,1,0)</f>
        <v>2101102</v>
      </c>
      <c r="T1023" s="397">
        <v>2150515</v>
      </c>
      <c r="U1023" s="397">
        <v>0</v>
      </c>
      <c r="V1023" s="397">
        <f t="shared" si="262"/>
        <v>2150515</v>
      </c>
      <c r="W1023" s="407">
        <f t="shared" si="267"/>
        <v>0</v>
      </c>
      <c r="Y1023" s="397">
        <f t="shared" si="263"/>
        <v>0</v>
      </c>
    </row>
    <row r="1024" ht="18.6" customHeight="1" spans="1:25">
      <c r="A1024" s="482" t="s">
        <v>3016</v>
      </c>
      <c r="B1024" s="480">
        <v>2150505</v>
      </c>
      <c r="C1024" s="407">
        <f t="shared" si="264"/>
        <v>0</v>
      </c>
      <c r="D1024" s="407">
        <f t="shared" si="265"/>
        <v>0</v>
      </c>
      <c r="E1024" s="483" t="str">
        <f t="shared" si="266"/>
        <v/>
      </c>
      <c r="F1024" s="473">
        <f t="shared" si="268"/>
        <v>7</v>
      </c>
      <c r="G1024" s="471">
        <v>2140306</v>
      </c>
      <c r="H1024" s="397" t="s">
        <v>2918</v>
      </c>
      <c r="K1024" s="490">
        <f t="shared" si="275"/>
        <v>0</v>
      </c>
      <c r="L1024" s="407">
        <f t="shared" si="276"/>
        <v>0</v>
      </c>
      <c r="M1024" s="411">
        <f t="shared" si="261"/>
        <v>0</v>
      </c>
      <c r="O1024" s="397">
        <v>0</v>
      </c>
      <c r="Q1024" s="397">
        <v>2101103</v>
      </c>
      <c r="R1024" s="397">
        <v>2</v>
      </c>
      <c r="S1024" s="397">
        <f>VLOOKUP(Q1024,B$4:B$1306,1,0)</f>
        <v>2101103</v>
      </c>
      <c r="T1024" s="397">
        <v>2150599</v>
      </c>
      <c r="U1024" s="397">
        <v>0</v>
      </c>
      <c r="V1024" s="397">
        <f t="shared" si="262"/>
        <v>2150599</v>
      </c>
      <c r="W1024" s="407">
        <f t="shared" si="267"/>
        <v>0</v>
      </c>
      <c r="Y1024" s="397">
        <f t="shared" si="263"/>
        <v>0</v>
      </c>
    </row>
    <row r="1025" ht="18.6" customHeight="1" spans="1:25">
      <c r="A1025" s="482" t="s">
        <v>3019</v>
      </c>
      <c r="B1025" s="480">
        <v>2150506</v>
      </c>
      <c r="C1025" s="407">
        <f t="shared" si="264"/>
        <v>0</v>
      </c>
      <c r="D1025" s="407">
        <f t="shared" si="265"/>
        <v>0</v>
      </c>
      <c r="E1025" s="483" t="str">
        <f t="shared" si="266"/>
        <v/>
      </c>
      <c r="F1025" s="473">
        <f t="shared" si="268"/>
        <v>7</v>
      </c>
      <c r="G1025" s="471">
        <v>2140307</v>
      </c>
      <c r="H1025" s="397" t="s">
        <v>2921</v>
      </c>
      <c r="K1025" s="490">
        <f t="shared" si="275"/>
        <v>0</v>
      </c>
      <c r="L1025" s="407">
        <f t="shared" si="276"/>
        <v>0</v>
      </c>
      <c r="M1025" s="411">
        <f t="shared" si="261"/>
        <v>0</v>
      </c>
      <c r="O1025" s="397">
        <v>0</v>
      </c>
      <c r="Q1025" s="397">
        <v>2130310</v>
      </c>
      <c r="R1025" s="397">
        <v>68</v>
      </c>
      <c r="S1025" s="397">
        <f>VLOOKUP(Q1025,B$4:B$1306,1,0)</f>
        <v>2130310</v>
      </c>
      <c r="T1025" s="397">
        <v>21507</v>
      </c>
      <c r="U1025" s="397">
        <v>0</v>
      </c>
      <c r="V1025" s="397">
        <f t="shared" si="262"/>
        <v>21507</v>
      </c>
      <c r="W1025" s="407">
        <f t="shared" si="267"/>
        <v>0</v>
      </c>
      <c r="Y1025" s="397">
        <f t="shared" si="263"/>
        <v>0</v>
      </c>
    </row>
    <row r="1026" ht="18.6" customHeight="1" spans="1:25">
      <c r="A1026" s="482" t="s">
        <v>3022</v>
      </c>
      <c r="B1026" s="480">
        <v>2150507</v>
      </c>
      <c r="C1026" s="407">
        <f t="shared" si="264"/>
        <v>0</v>
      </c>
      <c r="D1026" s="407">
        <f t="shared" si="265"/>
        <v>0</v>
      </c>
      <c r="E1026" s="483" t="str">
        <f t="shared" si="266"/>
        <v/>
      </c>
      <c r="F1026" s="473">
        <f t="shared" si="268"/>
        <v>7</v>
      </c>
      <c r="G1026" s="471">
        <v>2140308</v>
      </c>
      <c r="H1026" s="397" t="s">
        <v>2924</v>
      </c>
      <c r="K1026" s="490">
        <f t="shared" si="275"/>
        <v>0</v>
      </c>
      <c r="L1026" s="407">
        <f t="shared" si="276"/>
        <v>0</v>
      </c>
      <c r="M1026" s="411">
        <f t="shared" si="261"/>
        <v>0</v>
      </c>
      <c r="O1026" s="397">
        <v>0</v>
      </c>
      <c r="Q1026" s="397">
        <v>2210201</v>
      </c>
      <c r="R1026" s="397">
        <v>5</v>
      </c>
      <c r="S1026" s="397">
        <f>VLOOKUP(Q1026,B$4:B$1306,1,0)</f>
        <v>2210201</v>
      </c>
      <c r="T1026" s="397">
        <v>2150701</v>
      </c>
      <c r="U1026" s="397">
        <v>0</v>
      </c>
      <c r="V1026" s="397">
        <f t="shared" si="262"/>
        <v>2150701</v>
      </c>
      <c r="W1026" s="407">
        <f t="shared" si="267"/>
        <v>0</v>
      </c>
      <c r="Y1026" s="397">
        <f t="shared" si="263"/>
        <v>0</v>
      </c>
    </row>
    <row r="1027" ht="18.6" customHeight="1" spans="1:25">
      <c r="A1027" s="482" t="s">
        <v>3025</v>
      </c>
      <c r="B1027" s="480">
        <v>2150508</v>
      </c>
      <c r="C1027" s="407">
        <f t="shared" si="264"/>
        <v>0</v>
      </c>
      <c r="D1027" s="407">
        <f t="shared" si="265"/>
        <v>0</v>
      </c>
      <c r="E1027" s="483" t="str">
        <f t="shared" si="266"/>
        <v/>
      </c>
      <c r="F1027" s="473">
        <f t="shared" si="268"/>
        <v>7</v>
      </c>
      <c r="G1027" s="471">
        <v>2140399</v>
      </c>
      <c r="H1027" s="397" t="s">
        <v>2927</v>
      </c>
      <c r="K1027" s="490">
        <f t="shared" si="275"/>
        <v>0</v>
      </c>
      <c r="L1027" s="407">
        <f t="shared" si="276"/>
        <v>0</v>
      </c>
      <c r="M1027" s="411">
        <f t="shared" si="261"/>
        <v>0</v>
      </c>
      <c r="O1027" s="397">
        <v>0</v>
      </c>
      <c r="Q1027" s="397">
        <v>2080505</v>
      </c>
      <c r="R1027" s="397">
        <v>12</v>
      </c>
      <c r="S1027" s="397">
        <f>VLOOKUP(Q1027,B$4:B$1306,1,0)</f>
        <v>2080505</v>
      </c>
      <c r="T1027" s="397">
        <v>2150702</v>
      </c>
      <c r="U1027" s="397">
        <v>0</v>
      </c>
      <c r="V1027" s="397">
        <f t="shared" si="262"/>
        <v>2150702</v>
      </c>
      <c r="W1027" s="407">
        <f t="shared" si="267"/>
        <v>0</v>
      </c>
      <c r="Y1027" s="397">
        <f t="shared" si="263"/>
        <v>0</v>
      </c>
    </row>
    <row r="1028" ht="18.6" customHeight="1" spans="1:25">
      <c r="A1028" s="482" t="s">
        <v>3028</v>
      </c>
      <c r="B1028" s="480">
        <v>2150509</v>
      </c>
      <c r="C1028" s="407">
        <f t="shared" si="264"/>
        <v>0</v>
      </c>
      <c r="D1028" s="407">
        <f t="shared" si="265"/>
        <v>0</v>
      </c>
      <c r="E1028" s="483" t="str">
        <f t="shared" si="266"/>
        <v/>
      </c>
      <c r="F1028" s="473">
        <f t="shared" si="268"/>
        <v>7</v>
      </c>
      <c r="G1028" s="471">
        <v>21404</v>
      </c>
      <c r="H1028" s="397" t="s">
        <v>2930</v>
      </c>
      <c r="I1028" s="397">
        <v>711</v>
      </c>
      <c r="K1028" s="490">
        <f t="shared" si="275"/>
        <v>0</v>
      </c>
      <c r="L1028" s="407">
        <f t="shared" si="276"/>
        <v>0</v>
      </c>
      <c r="M1028" s="411">
        <f t="shared" ref="M1028:M1091" si="277">_xlfn.IFNA(VLOOKUP(B1028,T:U,2,0),)</f>
        <v>0</v>
      </c>
      <c r="O1028" s="397">
        <v>0</v>
      </c>
      <c r="Q1028" s="397">
        <v>2080506</v>
      </c>
      <c r="R1028" s="397">
        <v>6</v>
      </c>
      <c r="S1028" s="397">
        <f>VLOOKUP(Q1028,B$4:B$1306,1,0)</f>
        <v>2080506</v>
      </c>
      <c r="T1028" s="397">
        <v>2150703</v>
      </c>
      <c r="U1028" s="397">
        <v>0</v>
      </c>
      <c r="V1028" s="397">
        <f t="shared" ref="V1028:V1091" si="278">VLOOKUP(T1028,B$4:B$1306,1,0)</f>
        <v>2150703</v>
      </c>
      <c r="W1028" s="407">
        <f t="shared" si="267"/>
        <v>0</v>
      </c>
      <c r="Y1028" s="397">
        <f t="shared" ref="Y1028:Y1091" si="279">IF(O1028&lt;1,ROUNDUP(O1028,0),IF(O1028&gt;10,ROUNDDOWN(O1028,0),ROUND(O1028,0)))</f>
        <v>0</v>
      </c>
    </row>
    <row r="1029" ht="18.6" customHeight="1" spans="1:25">
      <c r="A1029" s="482" t="s">
        <v>3031</v>
      </c>
      <c r="B1029" s="480">
        <v>2150510</v>
      </c>
      <c r="C1029" s="407">
        <f t="shared" ref="C1029:C1092" si="280">_xlfn.IFNA(VLOOKUP(B1029,G:I,3,0),)</f>
        <v>267</v>
      </c>
      <c r="D1029" s="407">
        <f t="shared" ref="D1029:D1092" si="281">K1029+L1029+M1029</f>
        <v>54</v>
      </c>
      <c r="E1029" s="483">
        <f t="shared" ref="E1029:E1092" si="282">IF(ISERROR(D1029/C1029-1),"",D1029/C1029-1)</f>
        <v>-0.797752808988764</v>
      </c>
      <c r="F1029" s="473">
        <f t="shared" si="268"/>
        <v>7</v>
      </c>
      <c r="G1029" s="471">
        <v>2140401</v>
      </c>
      <c r="H1029" s="397" t="s">
        <v>2933</v>
      </c>
      <c r="I1029" s="397">
        <v>182</v>
      </c>
      <c r="K1029" s="490">
        <f t="shared" si="275"/>
        <v>0</v>
      </c>
      <c r="L1029" s="407">
        <f t="shared" si="276"/>
        <v>0</v>
      </c>
      <c r="M1029" s="411">
        <f t="shared" si="277"/>
        <v>54</v>
      </c>
      <c r="O1029" s="397">
        <v>0</v>
      </c>
      <c r="Q1029" s="397">
        <v>2101101</v>
      </c>
      <c r="R1029" s="397">
        <v>0</v>
      </c>
      <c r="S1029" s="397">
        <f>VLOOKUP(Q1029,B$4:B$1306,1,0)</f>
        <v>2101101</v>
      </c>
      <c r="T1029" s="397">
        <v>2150704</v>
      </c>
      <c r="U1029" s="397">
        <v>0</v>
      </c>
      <c r="V1029" s="397">
        <f t="shared" si="278"/>
        <v>2150704</v>
      </c>
      <c r="W1029" s="407">
        <f t="shared" ref="W1029:W1092" si="283">U1029-IF(T1029&lt;111111,SUMIFS(U$4:U$1924,T$4:T$1924,"&gt;"&amp;T1029*100,T$4:T$1924,"&lt;"&amp;T1029*100+100),U1029)</f>
        <v>0</v>
      </c>
      <c r="Y1029" s="397">
        <f t="shared" si="279"/>
        <v>0</v>
      </c>
    </row>
    <row r="1030" ht="18.6" customHeight="1" spans="1:25">
      <c r="A1030" s="482" t="s">
        <v>3034</v>
      </c>
      <c r="B1030" s="480">
        <v>2150511</v>
      </c>
      <c r="C1030" s="407">
        <f t="shared" si="280"/>
        <v>0</v>
      </c>
      <c r="D1030" s="407">
        <f t="shared" si="281"/>
        <v>0</v>
      </c>
      <c r="E1030" s="483" t="str">
        <f t="shared" si="282"/>
        <v/>
      </c>
      <c r="F1030" s="473">
        <f t="shared" ref="F1030:F1093" si="284">LEN(B1030)</f>
        <v>7</v>
      </c>
      <c r="G1030" s="471">
        <v>2140402</v>
      </c>
      <c r="H1030" s="397" t="s">
        <v>2936</v>
      </c>
      <c r="I1030" s="397">
        <v>477</v>
      </c>
      <c r="K1030" s="490">
        <f t="shared" si="275"/>
        <v>0</v>
      </c>
      <c r="L1030" s="407">
        <f t="shared" si="276"/>
        <v>0</v>
      </c>
      <c r="M1030" s="411">
        <f t="shared" si="277"/>
        <v>0</v>
      </c>
      <c r="O1030" s="397">
        <v>0</v>
      </c>
      <c r="Q1030" s="397">
        <v>2101102</v>
      </c>
      <c r="R1030" s="397">
        <v>8</v>
      </c>
      <c r="S1030" s="397">
        <f>VLOOKUP(Q1030,B$4:B$1306,1,0)</f>
        <v>2101102</v>
      </c>
      <c r="T1030" s="397">
        <v>2150705</v>
      </c>
      <c r="U1030" s="397">
        <v>0</v>
      </c>
      <c r="V1030" s="397">
        <f t="shared" si="278"/>
        <v>2150705</v>
      </c>
      <c r="W1030" s="407">
        <f t="shared" si="283"/>
        <v>0</v>
      </c>
      <c r="Y1030" s="397">
        <f t="shared" si="279"/>
        <v>0</v>
      </c>
    </row>
    <row r="1031" ht="18.6" customHeight="1" spans="1:25">
      <c r="A1031" s="482" t="s">
        <v>2861</v>
      </c>
      <c r="B1031" s="480">
        <v>2150513</v>
      </c>
      <c r="C1031" s="407">
        <f t="shared" si="280"/>
        <v>0</v>
      </c>
      <c r="D1031" s="407">
        <f t="shared" si="281"/>
        <v>0</v>
      </c>
      <c r="E1031" s="483" t="str">
        <f t="shared" si="282"/>
        <v/>
      </c>
      <c r="F1031" s="473">
        <f t="shared" si="284"/>
        <v>7</v>
      </c>
      <c r="G1031" s="471">
        <v>2140403</v>
      </c>
      <c r="H1031" s="397" t="s">
        <v>2939</v>
      </c>
      <c r="I1031" s="397">
        <v>52</v>
      </c>
      <c r="K1031" s="490">
        <f t="shared" si="275"/>
        <v>0</v>
      </c>
      <c r="L1031" s="407">
        <f t="shared" si="276"/>
        <v>0</v>
      </c>
      <c r="M1031" s="411">
        <f t="shared" si="277"/>
        <v>0</v>
      </c>
      <c r="O1031" s="397">
        <v>0</v>
      </c>
      <c r="Q1031" s="397">
        <v>2101103</v>
      </c>
      <c r="R1031" s="397">
        <v>4</v>
      </c>
      <c r="S1031" s="397">
        <f>VLOOKUP(Q1031,B$4:B$1306,1,0)</f>
        <v>2101103</v>
      </c>
      <c r="T1031" s="397">
        <v>2150799</v>
      </c>
      <c r="U1031" s="397">
        <v>0</v>
      </c>
      <c r="V1031" s="397">
        <f t="shared" si="278"/>
        <v>2150799</v>
      </c>
      <c r="W1031" s="407">
        <f t="shared" si="283"/>
        <v>0</v>
      </c>
      <c r="Y1031" s="397">
        <f t="shared" si="279"/>
        <v>0</v>
      </c>
    </row>
    <row r="1032" ht="18.6" customHeight="1" spans="1:25">
      <c r="A1032" s="482" t="s">
        <v>3039</v>
      </c>
      <c r="B1032" s="480">
        <v>2150515</v>
      </c>
      <c r="C1032" s="407">
        <f t="shared" si="280"/>
        <v>0</v>
      </c>
      <c r="D1032" s="407">
        <f t="shared" si="281"/>
        <v>0</v>
      </c>
      <c r="E1032" s="483" t="str">
        <f t="shared" si="282"/>
        <v/>
      </c>
      <c r="F1032" s="473">
        <f t="shared" si="284"/>
        <v>7</v>
      </c>
      <c r="G1032" s="471">
        <v>2140499</v>
      </c>
      <c r="H1032" s="397" t="s">
        <v>2942</v>
      </c>
      <c r="K1032" s="490">
        <f t="shared" si="275"/>
        <v>0</v>
      </c>
      <c r="L1032" s="407">
        <f t="shared" si="276"/>
        <v>0</v>
      </c>
      <c r="M1032" s="411">
        <f t="shared" si="277"/>
        <v>0</v>
      </c>
      <c r="O1032" s="397">
        <v>0</v>
      </c>
      <c r="Q1032" s="397">
        <v>2130204</v>
      </c>
      <c r="R1032" s="397">
        <v>115</v>
      </c>
      <c r="S1032" s="397">
        <f>VLOOKUP(Q1032,B$4:B$1306,1,0)</f>
        <v>2130204</v>
      </c>
      <c r="T1032" s="397">
        <v>21508</v>
      </c>
      <c r="U1032" s="397">
        <v>0</v>
      </c>
      <c r="V1032" s="397">
        <f t="shared" si="278"/>
        <v>21508</v>
      </c>
      <c r="W1032" s="407">
        <f t="shared" si="283"/>
        <v>0</v>
      </c>
      <c r="Y1032" s="397">
        <f t="shared" si="279"/>
        <v>0</v>
      </c>
    </row>
    <row r="1033" ht="18.6" customHeight="1" spans="1:25">
      <c r="A1033" s="482" t="s">
        <v>3041</v>
      </c>
      <c r="B1033" s="480">
        <v>2150599</v>
      </c>
      <c r="C1033" s="407">
        <f t="shared" si="280"/>
        <v>0</v>
      </c>
      <c r="D1033" s="407">
        <f t="shared" si="281"/>
        <v>0</v>
      </c>
      <c r="E1033" s="483" t="str">
        <f t="shared" si="282"/>
        <v/>
      </c>
      <c r="F1033" s="473">
        <f t="shared" si="284"/>
        <v>7</v>
      </c>
      <c r="G1033" s="471">
        <v>21405</v>
      </c>
      <c r="H1033" s="397" t="s">
        <v>2945</v>
      </c>
      <c r="J1033" s="488"/>
      <c r="K1033" s="490">
        <f t="shared" si="275"/>
        <v>0</v>
      </c>
      <c r="L1033" s="407">
        <f t="shared" si="276"/>
        <v>0</v>
      </c>
      <c r="M1033" s="411">
        <f t="shared" si="277"/>
        <v>0</v>
      </c>
      <c r="O1033" s="397">
        <v>0</v>
      </c>
      <c r="Q1033" s="397">
        <v>2210201</v>
      </c>
      <c r="R1033" s="397">
        <v>9</v>
      </c>
      <c r="S1033" s="397">
        <f>VLOOKUP(Q1033,B$4:B$1306,1,0)</f>
        <v>2210201</v>
      </c>
      <c r="T1033" s="397">
        <v>2150801</v>
      </c>
      <c r="U1033" s="397">
        <v>0</v>
      </c>
      <c r="V1033" s="397">
        <f t="shared" si="278"/>
        <v>2150801</v>
      </c>
      <c r="W1033" s="407">
        <f t="shared" si="283"/>
        <v>0</v>
      </c>
      <c r="Y1033" s="397">
        <f t="shared" si="279"/>
        <v>0</v>
      </c>
    </row>
    <row r="1034" ht="18.6" customHeight="1" spans="1:25">
      <c r="A1034" s="482" t="s">
        <v>3049</v>
      </c>
      <c r="B1034" s="480">
        <v>21507</v>
      </c>
      <c r="C1034" s="407">
        <f t="shared" si="280"/>
        <v>0</v>
      </c>
      <c r="D1034" s="407">
        <f t="shared" si="281"/>
        <v>0</v>
      </c>
      <c r="E1034" s="483" t="str">
        <f t="shared" si="282"/>
        <v/>
      </c>
      <c r="F1034" s="473">
        <f t="shared" si="284"/>
        <v>5</v>
      </c>
      <c r="G1034" s="471">
        <v>2140501</v>
      </c>
      <c r="H1034" s="397" t="s">
        <v>595</v>
      </c>
      <c r="K1034" s="486">
        <f>SUMIFS(K:K,$B:$B,"&gt;"&amp;$B1034*100,$B:$B,"&lt;"&amp;$B1034*100+100)</f>
        <v>0</v>
      </c>
      <c r="L1034" s="411">
        <f>SUMIFS(L:L,$B:$B,"&gt;"&amp;$B1034*100,$B:$B,"&lt;"&amp;$B1034*100+100)</f>
        <v>0</v>
      </c>
      <c r="M1034" s="411">
        <f t="shared" si="277"/>
        <v>0</v>
      </c>
      <c r="O1034" s="397">
        <v>0</v>
      </c>
      <c r="Q1034" s="397">
        <v>2010301</v>
      </c>
      <c r="R1034" s="397">
        <v>409</v>
      </c>
      <c r="S1034" s="397">
        <f>VLOOKUP(Q1034,B$4:B$1306,1,0)</f>
        <v>2010301</v>
      </c>
      <c r="T1034" s="397">
        <v>2150802</v>
      </c>
      <c r="U1034" s="397">
        <v>0</v>
      </c>
      <c r="V1034" s="397">
        <f t="shared" si="278"/>
        <v>2150802</v>
      </c>
      <c r="W1034" s="407">
        <f t="shared" si="283"/>
        <v>0</v>
      </c>
      <c r="Y1034" s="397">
        <f t="shared" si="279"/>
        <v>0</v>
      </c>
    </row>
    <row r="1035" ht="18.6" customHeight="1" spans="1:25">
      <c r="A1035" s="482" t="s">
        <v>587</v>
      </c>
      <c r="B1035" s="480">
        <v>2150701</v>
      </c>
      <c r="C1035" s="407">
        <f t="shared" si="280"/>
        <v>0</v>
      </c>
      <c r="D1035" s="407">
        <f t="shared" si="281"/>
        <v>0</v>
      </c>
      <c r="E1035" s="483" t="str">
        <f t="shared" si="282"/>
        <v/>
      </c>
      <c r="F1035" s="473">
        <f t="shared" si="284"/>
        <v>7</v>
      </c>
      <c r="G1035" s="471">
        <v>2140502</v>
      </c>
      <c r="H1035" s="397" t="s">
        <v>598</v>
      </c>
      <c r="K1035" s="490">
        <f t="shared" ref="K1035:K1040" si="285">SUMIF(N:N,$B1035,O:O)</f>
        <v>0</v>
      </c>
      <c r="L1035" s="407">
        <f t="shared" ref="L1035:L1040" si="286">SUMIF(Q:Q,$B1035,R:R)</f>
        <v>0</v>
      </c>
      <c r="M1035" s="411">
        <f t="shared" si="277"/>
        <v>0</v>
      </c>
      <c r="O1035" s="397">
        <v>0</v>
      </c>
      <c r="Q1035" s="397">
        <v>2050299</v>
      </c>
      <c r="R1035" s="397">
        <v>2</v>
      </c>
      <c r="S1035" s="397">
        <f>VLOOKUP(Q1035,B$4:B$1306,1,0)</f>
        <v>2050299</v>
      </c>
      <c r="T1035" s="397">
        <v>2150803</v>
      </c>
      <c r="U1035" s="397">
        <v>0</v>
      </c>
      <c r="V1035" s="397">
        <f t="shared" si="278"/>
        <v>2150803</v>
      </c>
      <c r="W1035" s="407">
        <f t="shared" si="283"/>
        <v>0</v>
      </c>
      <c r="Y1035" s="397">
        <f t="shared" si="279"/>
        <v>0</v>
      </c>
    </row>
    <row r="1036" ht="18.6" customHeight="1" spans="1:25">
      <c r="A1036" s="482" t="s">
        <v>590</v>
      </c>
      <c r="B1036" s="480">
        <v>2150702</v>
      </c>
      <c r="C1036" s="407">
        <f t="shared" si="280"/>
        <v>0</v>
      </c>
      <c r="D1036" s="407">
        <f t="shared" si="281"/>
        <v>0</v>
      </c>
      <c r="E1036" s="483" t="str">
        <f t="shared" si="282"/>
        <v/>
      </c>
      <c r="F1036" s="473">
        <f t="shared" si="284"/>
        <v>7</v>
      </c>
      <c r="G1036" s="471">
        <v>2140503</v>
      </c>
      <c r="H1036" s="397" t="s">
        <v>601</v>
      </c>
      <c r="K1036" s="490">
        <f t="shared" si="285"/>
        <v>0</v>
      </c>
      <c r="L1036" s="407">
        <f t="shared" si="286"/>
        <v>0</v>
      </c>
      <c r="M1036" s="411">
        <f t="shared" si="277"/>
        <v>0</v>
      </c>
      <c r="O1036" s="397">
        <v>0</v>
      </c>
      <c r="Q1036" s="397">
        <v>2080501</v>
      </c>
      <c r="R1036" s="397">
        <v>65</v>
      </c>
      <c r="S1036" s="397">
        <f>VLOOKUP(Q1036,B$4:B$1306,1,0)</f>
        <v>2080501</v>
      </c>
      <c r="T1036" s="397">
        <v>2150804</v>
      </c>
      <c r="U1036" s="397">
        <v>0</v>
      </c>
      <c r="V1036" s="397">
        <f t="shared" si="278"/>
        <v>2150804</v>
      </c>
      <c r="W1036" s="407">
        <f t="shared" si="283"/>
        <v>0</v>
      </c>
      <c r="Y1036" s="397">
        <f t="shared" si="279"/>
        <v>0</v>
      </c>
    </row>
    <row r="1037" ht="18.6" customHeight="1" spans="1:25">
      <c r="A1037" s="482" t="s">
        <v>593</v>
      </c>
      <c r="B1037" s="480">
        <v>2150703</v>
      </c>
      <c r="C1037" s="407">
        <f t="shared" si="280"/>
        <v>0</v>
      </c>
      <c r="D1037" s="407">
        <f t="shared" si="281"/>
        <v>0</v>
      </c>
      <c r="E1037" s="483" t="str">
        <f t="shared" si="282"/>
        <v/>
      </c>
      <c r="F1037" s="473">
        <f t="shared" si="284"/>
        <v>7</v>
      </c>
      <c r="G1037" s="471">
        <v>2140504</v>
      </c>
      <c r="H1037" s="397" t="s">
        <v>2903</v>
      </c>
      <c r="K1037" s="490">
        <f t="shared" si="285"/>
        <v>0</v>
      </c>
      <c r="L1037" s="407">
        <f t="shared" si="286"/>
        <v>0</v>
      </c>
      <c r="M1037" s="411">
        <f t="shared" si="277"/>
        <v>0</v>
      </c>
      <c r="O1037" s="397">
        <v>0</v>
      </c>
      <c r="Q1037" s="397">
        <v>2080505</v>
      </c>
      <c r="R1037" s="397">
        <v>26</v>
      </c>
      <c r="S1037" s="397">
        <f>VLOOKUP(Q1037,B$4:B$1306,1,0)</f>
        <v>2080505</v>
      </c>
      <c r="T1037" s="397">
        <v>2150805</v>
      </c>
      <c r="U1037" s="397">
        <v>0</v>
      </c>
      <c r="V1037" s="397">
        <f t="shared" si="278"/>
        <v>2150805</v>
      </c>
      <c r="W1037" s="407">
        <f t="shared" si="283"/>
        <v>0</v>
      </c>
      <c r="Y1037" s="397">
        <f t="shared" si="279"/>
        <v>0</v>
      </c>
    </row>
    <row r="1038" ht="18.6" customHeight="1" spans="1:25">
      <c r="A1038" s="482" t="s">
        <v>3055</v>
      </c>
      <c r="B1038" s="480">
        <v>2150704</v>
      </c>
      <c r="C1038" s="407">
        <f t="shared" si="280"/>
        <v>0</v>
      </c>
      <c r="D1038" s="407">
        <f t="shared" si="281"/>
        <v>0</v>
      </c>
      <c r="E1038" s="483" t="str">
        <f t="shared" si="282"/>
        <v/>
      </c>
      <c r="F1038" s="473">
        <f t="shared" si="284"/>
        <v>7</v>
      </c>
      <c r="G1038" s="471">
        <v>2140505</v>
      </c>
      <c r="H1038" s="397" t="s">
        <v>2953</v>
      </c>
      <c r="K1038" s="490">
        <f t="shared" si="285"/>
        <v>0</v>
      </c>
      <c r="L1038" s="407">
        <f t="shared" si="286"/>
        <v>0</v>
      </c>
      <c r="M1038" s="411">
        <f t="shared" si="277"/>
        <v>0</v>
      </c>
      <c r="O1038" s="397">
        <v>0</v>
      </c>
      <c r="Q1038" s="397">
        <v>2080506</v>
      </c>
      <c r="R1038" s="397">
        <v>13</v>
      </c>
      <c r="S1038" s="397">
        <f>VLOOKUP(Q1038,B$4:B$1306,1,0)</f>
        <v>2080506</v>
      </c>
      <c r="T1038" s="397">
        <v>2150899</v>
      </c>
      <c r="U1038" s="397">
        <v>0</v>
      </c>
      <c r="V1038" s="397">
        <f t="shared" si="278"/>
        <v>2150899</v>
      </c>
      <c r="W1038" s="407">
        <f t="shared" si="283"/>
        <v>0</v>
      </c>
      <c r="Y1038" s="397">
        <f t="shared" si="279"/>
        <v>0</v>
      </c>
    </row>
    <row r="1039" ht="18.6" customHeight="1" spans="1:25">
      <c r="A1039" s="482" t="s">
        <v>3058</v>
      </c>
      <c r="B1039" s="480">
        <v>2150705</v>
      </c>
      <c r="C1039" s="407">
        <f t="shared" si="280"/>
        <v>0</v>
      </c>
      <c r="D1039" s="407">
        <f t="shared" si="281"/>
        <v>0</v>
      </c>
      <c r="E1039" s="483" t="str">
        <f t="shared" si="282"/>
        <v/>
      </c>
      <c r="F1039" s="473">
        <f t="shared" si="284"/>
        <v>7</v>
      </c>
      <c r="G1039" s="471">
        <v>2140599</v>
      </c>
      <c r="H1039" s="397" t="s">
        <v>2955</v>
      </c>
      <c r="K1039" s="490">
        <f t="shared" si="285"/>
        <v>0</v>
      </c>
      <c r="L1039" s="407">
        <f t="shared" si="286"/>
        <v>0</v>
      </c>
      <c r="M1039" s="411">
        <f t="shared" si="277"/>
        <v>0</v>
      </c>
      <c r="O1039" s="397">
        <v>0</v>
      </c>
      <c r="Q1039" s="397">
        <v>2100799</v>
      </c>
      <c r="R1039" s="397">
        <v>41</v>
      </c>
      <c r="S1039" s="397">
        <f>VLOOKUP(Q1039,B$4:B$1306,1,0)</f>
        <v>2100799</v>
      </c>
      <c r="T1039" s="397">
        <v>21599</v>
      </c>
      <c r="U1039" s="397">
        <v>0</v>
      </c>
      <c r="V1039" s="397">
        <f t="shared" si="278"/>
        <v>21599</v>
      </c>
      <c r="W1039" s="407">
        <f t="shared" si="283"/>
        <v>0</v>
      </c>
      <c r="Y1039" s="397">
        <f t="shared" si="279"/>
        <v>0</v>
      </c>
    </row>
    <row r="1040" ht="18.6" customHeight="1" spans="1:25">
      <c r="A1040" s="482" t="s">
        <v>3061</v>
      </c>
      <c r="B1040" s="480">
        <v>2150799</v>
      </c>
      <c r="C1040" s="407">
        <f t="shared" si="280"/>
        <v>0</v>
      </c>
      <c r="D1040" s="407">
        <f t="shared" si="281"/>
        <v>0</v>
      </c>
      <c r="E1040" s="483" t="str">
        <f t="shared" si="282"/>
        <v/>
      </c>
      <c r="F1040" s="473">
        <f t="shared" si="284"/>
        <v>7</v>
      </c>
      <c r="G1040" s="471">
        <v>21406</v>
      </c>
      <c r="H1040" s="397" t="s">
        <v>2957</v>
      </c>
      <c r="I1040" s="397">
        <v>2418</v>
      </c>
      <c r="J1040" s="488"/>
      <c r="K1040" s="490">
        <f t="shared" si="285"/>
        <v>0</v>
      </c>
      <c r="L1040" s="407">
        <f t="shared" si="286"/>
        <v>0</v>
      </c>
      <c r="M1040" s="411">
        <f t="shared" si="277"/>
        <v>0</v>
      </c>
      <c r="O1040" s="397">
        <v>0</v>
      </c>
      <c r="Q1040" s="397">
        <v>2101101</v>
      </c>
      <c r="R1040" s="397">
        <v>18</v>
      </c>
      <c r="S1040" s="397">
        <f>VLOOKUP(Q1040,B$4:B$1306,1,0)</f>
        <v>2101101</v>
      </c>
      <c r="T1040" s="397">
        <v>2159901</v>
      </c>
      <c r="U1040" s="397">
        <v>0</v>
      </c>
      <c r="V1040" s="397">
        <f t="shared" si="278"/>
        <v>2159901</v>
      </c>
      <c r="W1040" s="407">
        <f t="shared" si="283"/>
        <v>0</v>
      </c>
      <c r="Y1040" s="397">
        <f t="shared" si="279"/>
        <v>0</v>
      </c>
    </row>
    <row r="1041" ht="18.6" customHeight="1" spans="1:25">
      <c r="A1041" s="482" t="s">
        <v>3064</v>
      </c>
      <c r="B1041" s="480">
        <v>21508</v>
      </c>
      <c r="C1041" s="407">
        <f t="shared" si="280"/>
        <v>33</v>
      </c>
      <c r="D1041" s="407">
        <f t="shared" si="281"/>
        <v>0</v>
      </c>
      <c r="E1041" s="483">
        <f t="shared" si="282"/>
        <v>-1</v>
      </c>
      <c r="F1041" s="473">
        <f t="shared" si="284"/>
        <v>5</v>
      </c>
      <c r="G1041" s="471">
        <v>2140601</v>
      </c>
      <c r="H1041" s="397" t="s">
        <v>2959</v>
      </c>
      <c r="K1041" s="486">
        <f>SUMIFS(K:K,$B:$B,"&gt;"&amp;$B1041*100,$B:$B,"&lt;"&amp;$B1041*100+100)</f>
        <v>0</v>
      </c>
      <c r="L1041" s="411">
        <f>SUMIFS(L:L,$B:$B,"&gt;"&amp;$B1041*100,$B:$B,"&lt;"&amp;$B1041*100+100)</f>
        <v>0</v>
      </c>
      <c r="M1041" s="411">
        <f t="shared" si="277"/>
        <v>0</v>
      </c>
      <c r="O1041" s="397">
        <v>0</v>
      </c>
      <c r="Q1041" s="397">
        <v>2101102</v>
      </c>
      <c r="R1041" s="397">
        <v>0</v>
      </c>
      <c r="S1041" s="397">
        <f>VLOOKUP(Q1041,B$4:B$1306,1,0)</f>
        <v>2101102</v>
      </c>
      <c r="T1041" s="397">
        <v>2159904</v>
      </c>
      <c r="U1041" s="397">
        <v>0</v>
      </c>
      <c r="V1041" s="397">
        <f t="shared" si="278"/>
        <v>2159904</v>
      </c>
      <c r="W1041" s="407">
        <f t="shared" si="283"/>
        <v>0</v>
      </c>
      <c r="Y1041" s="397">
        <f t="shared" si="279"/>
        <v>0</v>
      </c>
    </row>
    <row r="1042" ht="18.6" customHeight="1" spans="1:25">
      <c r="A1042" s="482" t="s">
        <v>587</v>
      </c>
      <c r="B1042" s="480">
        <v>2150801</v>
      </c>
      <c r="C1042" s="407">
        <f t="shared" si="280"/>
        <v>0</v>
      </c>
      <c r="D1042" s="407">
        <f t="shared" si="281"/>
        <v>0</v>
      </c>
      <c r="E1042" s="483" t="str">
        <f t="shared" si="282"/>
        <v/>
      </c>
      <c r="F1042" s="473">
        <f t="shared" si="284"/>
        <v>7</v>
      </c>
      <c r="G1042" s="471">
        <v>2140602</v>
      </c>
      <c r="H1042" s="397" t="s">
        <v>2962</v>
      </c>
      <c r="I1042" s="397">
        <v>2418</v>
      </c>
      <c r="K1042" s="490">
        <f t="shared" ref="K1042:K1047" si="287">SUMIF(N:N,$B1042,O:O)</f>
        <v>0</v>
      </c>
      <c r="L1042" s="407">
        <f t="shared" ref="L1042:L1047" si="288">SUMIF(Q:Q,$B1042,R:R)</f>
        <v>0</v>
      </c>
      <c r="M1042" s="411">
        <f t="shared" si="277"/>
        <v>0</v>
      </c>
      <c r="O1042" s="397">
        <v>0</v>
      </c>
      <c r="Q1042" s="397">
        <v>2101103</v>
      </c>
      <c r="R1042" s="397">
        <v>14</v>
      </c>
      <c r="S1042" s="397">
        <f>VLOOKUP(Q1042,B$4:B$1306,1,0)</f>
        <v>2101103</v>
      </c>
      <c r="T1042" s="397">
        <v>2159905</v>
      </c>
      <c r="U1042" s="397">
        <v>0</v>
      </c>
      <c r="V1042" s="397">
        <f t="shared" si="278"/>
        <v>2159905</v>
      </c>
      <c r="W1042" s="407">
        <f t="shared" si="283"/>
        <v>0</v>
      </c>
      <c r="Y1042" s="397">
        <f t="shared" si="279"/>
        <v>0</v>
      </c>
    </row>
    <row r="1043" ht="18.6" customHeight="1" spans="1:25">
      <c r="A1043" s="482" t="s">
        <v>590</v>
      </c>
      <c r="B1043" s="480">
        <v>2150802</v>
      </c>
      <c r="C1043" s="407">
        <f t="shared" si="280"/>
        <v>0</v>
      </c>
      <c r="D1043" s="407">
        <f t="shared" si="281"/>
        <v>0</v>
      </c>
      <c r="E1043" s="483" t="str">
        <f t="shared" si="282"/>
        <v/>
      </c>
      <c r="F1043" s="473">
        <f t="shared" si="284"/>
        <v>7</v>
      </c>
      <c r="G1043" s="471">
        <v>2140603</v>
      </c>
      <c r="H1043" s="397" t="s">
        <v>2965</v>
      </c>
      <c r="K1043" s="490">
        <f t="shared" si="287"/>
        <v>0</v>
      </c>
      <c r="L1043" s="407">
        <f t="shared" si="288"/>
        <v>0</v>
      </c>
      <c r="M1043" s="411">
        <f t="shared" si="277"/>
        <v>0</v>
      </c>
      <c r="O1043" s="397">
        <v>0</v>
      </c>
      <c r="Q1043" s="397">
        <v>2130705</v>
      </c>
      <c r="R1043" s="397">
        <v>369</v>
      </c>
      <c r="S1043" s="397">
        <f>VLOOKUP(Q1043,B$4:B$1306,1,0)</f>
        <v>2130705</v>
      </c>
      <c r="T1043" s="397">
        <v>2159906</v>
      </c>
      <c r="U1043" s="397">
        <v>0</v>
      </c>
      <c r="V1043" s="397">
        <f t="shared" si="278"/>
        <v>2159906</v>
      </c>
      <c r="W1043" s="407">
        <f t="shared" si="283"/>
        <v>0</v>
      </c>
      <c r="Y1043" s="397">
        <f t="shared" si="279"/>
        <v>0</v>
      </c>
    </row>
    <row r="1044" ht="18.6" customHeight="1" spans="1:25">
      <c r="A1044" s="482" t="s">
        <v>593</v>
      </c>
      <c r="B1044" s="480">
        <v>2150803</v>
      </c>
      <c r="C1044" s="407">
        <f t="shared" si="280"/>
        <v>0</v>
      </c>
      <c r="D1044" s="407">
        <f t="shared" si="281"/>
        <v>0</v>
      </c>
      <c r="E1044" s="483" t="str">
        <f t="shared" si="282"/>
        <v/>
      </c>
      <c r="F1044" s="473">
        <f t="shared" si="284"/>
        <v>7</v>
      </c>
      <c r="G1044" s="471">
        <v>2140699</v>
      </c>
      <c r="H1044" s="397" t="s">
        <v>2967</v>
      </c>
      <c r="K1044" s="490">
        <f t="shared" si="287"/>
        <v>0</v>
      </c>
      <c r="L1044" s="407">
        <f t="shared" si="288"/>
        <v>0</v>
      </c>
      <c r="M1044" s="411">
        <f t="shared" si="277"/>
        <v>0</v>
      </c>
      <c r="O1044" s="397">
        <v>0</v>
      </c>
      <c r="Q1044" s="397">
        <v>2210201</v>
      </c>
      <c r="R1044" s="397">
        <v>22</v>
      </c>
      <c r="S1044" s="397">
        <f>VLOOKUP(Q1044,B$4:B$1306,1,0)</f>
        <v>2210201</v>
      </c>
      <c r="T1044" s="397">
        <v>2159999</v>
      </c>
      <c r="U1044" s="397">
        <v>0</v>
      </c>
      <c r="V1044" s="397">
        <f t="shared" si="278"/>
        <v>2159999</v>
      </c>
      <c r="W1044" s="407">
        <f t="shared" si="283"/>
        <v>0</v>
      </c>
      <c r="Y1044" s="397">
        <f t="shared" si="279"/>
        <v>0</v>
      </c>
    </row>
    <row r="1045" ht="18.6" customHeight="1" spans="1:25">
      <c r="A1045" s="482" t="s">
        <v>3069</v>
      </c>
      <c r="B1045" s="480">
        <v>2150804</v>
      </c>
      <c r="C1045" s="407">
        <f t="shared" si="280"/>
        <v>0</v>
      </c>
      <c r="D1045" s="407">
        <f t="shared" si="281"/>
        <v>0</v>
      </c>
      <c r="E1045" s="483" t="str">
        <f t="shared" si="282"/>
        <v/>
      </c>
      <c r="F1045" s="473">
        <f t="shared" si="284"/>
        <v>7</v>
      </c>
      <c r="G1045" s="471">
        <v>21499</v>
      </c>
      <c r="H1045" s="397" t="s">
        <v>2969</v>
      </c>
      <c r="K1045" s="490">
        <f t="shared" si="287"/>
        <v>0</v>
      </c>
      <c r="L1045" s="407">
        <f t="shared" si="288"/>
        <v>0</v>
      </c>
      <c r="M1045" s="411">
        <f t="shared" si="277"/>
        <v>0</v>
      </c>
      <c r="O1045" s="397">
        <v>0</v>
      </c>
      <c r="Q1045" s="397">
        <v>2010650</v>
      </c>
      <c r="R1045" s="397">
        <v>58</v>
      </c>
      <c r="S1045" s="397">
        <f>VLOOKUP(Q1045,B$4:B$1306,1,0)</f>
        <v>2010650</v>
      </c>
      <c r="T1045" s="397">
        <v>216</v>
      </c>
      <c r="U1045" s="397">
        <v>180</v>
      </c>
      <c r="V1045" s="397">
        <f t="shared" si="278"/>
        <v>216</v>
      </c>
      <c r="W1045" s="407">
        <f t="shared" si="283"/>
        <v>0</v>
      </c>
      <c r="Y1045" s="397">
        <f t="shared" si="279"/>
        <v>0</v>
      </c>
    </row>
    <row r="1046" ht="18.6" customHeight="1" spans="1:25">
      <c r="A1046" s="482" t="s">
        <v>3072</v>
      </c>
      <c r="B1046" s="480">
        <v>2150805</v>
      </c>
      <c r="C1046" s="407">
        <f t="shared" si="280"/>
        <v>33</v>
      </c>
      <c r="D1046" s="407">
        <f t="shared" si="281"/>
        <v>0</v>
      </c>
      <c r="E1046" s="483">
        <f t="shared" si="282"/>
        <v>-1</v>
      </c>
      <c r="F1046" s="473">
        <f t="shared" si="284"/>
        <v>7</v>
      </c>
      <c r="G1046" s="471">
        <v>2149901</v>
      </c>
      <c r="H1046" s="397" t="s">
        <v>2971</v>
      </c>
      <c r="K1046" s="490">
        <f t="shared" si="287"/>
        <v>0</v>
      </c>
      <c r="L1046" s="407">
        <f t="shared" si="288"/>
        <v>0</v>
      </c>
      <c r="M1046" s="411">
        <f t="shared" si="277"/>
        <v>0</v>
      </c>
      <c r="O1046" s="397">
        <v>0</v>
      </c>
      <c r="Q1046" s="397">
        <v>2080505</v>
      </c>
      <c r="R1046" s="397">
        <v>4</v>
      </c>
      <c r="S1046" s="397">
        <f>VLOOKUP(Q1046,B$4:B$1306,1,0)</f>
        <v>2080505</v>
      </c>
      <c r="T1046" s="397">
        <v>21602</v>
      </c>
      <c r="U1046" s="397">
        <v>139</v>
      </c>
      <c r="V1046" s="397">
        <f t="shared" si="278"/>
        <v>21602</v>
      </c>
      <c r="W1046" s="407">
        <f t="shared" si="283"/>
        <v>0</v>
      </c>
      <c r="Y1046" s="397">
        <f t="shared" si="279"/>
        <v>0</v>
      </c>
    </row>
    <row r="1047" ht="18.6" customHeight="1" spans="1:25">
      <c r="A1047" s="482" t="s">
        <v>3075</v>
      </c>
      <c r="B1047" s="480">
        <v>2150899</v>
      </c>
      <c r="C1047" s="407">
        <f t="shared" si="280"/>
        <v>0</v>
      </c>
      <c r="D1047" s="407">
        <f t="shared" si="281"/>
        <v>0</v>
      </c>
      <c r="E1047" s="483" t="str">
        <f t="shared" si="282"/>
        <v/>
      </c>
      <c r="F1047" s="473">
        <f t="shared" si="284"/>
        <v>7</v>
      </c>
      <c r="G1047" s="471">
        <v>2149999</v>
      </c>
      <c r="H1047" s="397" t="s">
        <v>2974</v>
      </c>
      <c r="J1047" s="488"/>
      <c r="K1047" s="490">
        <f t="shared" si="287"/>
        <v>0</v>
      </c>
      <c r="L1047" s="407">
        <f t="shared" si="288"/>
        <v>0</v>
      </c>
      <c r="M1047" s="411">
        <f t="shared" si="277"/>
        <v>0</v>
      </c>
      <c r="O1047" s="397">
        <v>0</v>
      </c>
      <c r="Q1047" s="397">
        <v>2080506</v>
      </c>
      <c r="R1047" s="397">
        <v>2</v>
      </c>
      <c r="S1047" s="397">
        <f>VLOOKUP(Q1047,B$4:B$1306,1,0)</f>
        <v>2080506</v>
      </c>
      <c r="T1047" s="397">
        <v>2160201</v>
      </c>
      <c r="U1047" s="397">
        <v>0</v>
      </c>
      <c r="V1047" s="397">
        <f t="shared" si="278"/>
        <v>2160201</v>
      </c>
      <c r="W1047" s="407">
        <f t="shared" si="283"/>
        <v>0</v>
      </c>
      <c r="Y1047" s="397">
        <f t="shared" si="279"/>
        <v>0</v>
      </c>
    </row>
    <row r="1048" ht="18.6" customHeight="1" spans="1:25">
      <c r="A1048" s="482" t="s">
        <v>4366</v>
      </c>
      <c r="B1048" s="480">
        <v>21599</v>
      </c>
      <c r="C1048" s="407">
        <f t="shared" si="280"/>
        <v>122</v>
      </c>
      <c r="D1048" s="407">
        <f t="shared" si="281"/>
        <v>0</v>
      </c>
      <c r="E1048" s="483">
        <f t="shared" si="282"/>
        <v>-1</v>
      </c>
      <c r="F1048" s="473">
        <f t="shared" si="284"/>
        <v>5</v>
      </c>
      <c r="G1048" s="471">
        <v>215</v>
      </c>
      <c r="H1048" s="397" t="s">
        <v>2977</v>
      </c>
      <c r="I1048" s="397">
        <v>422</v>
      </c>
      <c r="K1048" s="486">
        <f>SUMIFS(K:K,$B:$B,"&gt;"&amp;$B1048*100,$B:$B,"&lt;"&amp;$B1048*100+100)</f>
        <v>0</v>
      </c>
      <c r="L1048" s="411">
        <f>SUMIFS(L:L,$B:$B,"&gt;"&amp;$B1048*100,$B:$B,"&lt;"&amp;$B1048*100+100)</f>
        <v>0</v>
      </c>
      <c r="M1048" s="411">
        <f t="shared" si="277"/>
        <v>0</v>
      </c>
      <c r="O1048" s="397">
        <v>0</v>
      </c>
      <c r="Q1048" s="397">
        <v>2101101</v>
      </c>
      <c r="R1048" s="397">
        <v>3</v>
      </c>
      <c r="S1048" s="397">
        <f>VLOOKUP(Q1048,B$4:B$1306,1,0)</f>
        <v>2101101</v>
      </c>
      <c r="T1048" s="397">
        <v>2160202</v>
      </c>
      <c r="U1048" s="397">
        <v>0</v>
      </c>
      <c r="V1048" s="397">
        <f t="shared" si="278"/>
        <v>2160202</v>
      </c>
      <c r="W1048" s="407">
        <f t="shared" si="283"/>
        <v>0</v>
      </c>
      <c r="Y1048" s="397">
        <f t="shared" si="279"/>
        <v>0</v>
      </c>
    </row>
    <row r="1049" ht="18.6" customHeight="1" spans="1:25">
      <c r="A1049" s="482" t="s">
        <v>3079</v>
      </c>
      <c r="B1049" s="480">
        <v>2159901</v>
      </c>
      <c r="C1049" s="407">
        <f t="shared" si="280"/>
        <v>0</v>
      </c>
      <c r="D1049" s="407">
        <f t="shared" si="281"/>
        <v>0</v>
      </c>
      <c r="E1049" s="483" t="str">
        <f t="shared" si="282"/>
        <v/>
      </c>
      <c r="F1049" s="473">
        <f t="shared" si="284"/>
        <v>7</v>
      </c>
      <c r="G1049" s="471">
        <v>21501</v>
      </c>
      <c r="H1049" s="397" t="s">
        <v>2979</v>
      </c>
      <c r="K1049" s="490">
        <f>SUMIF(N:N,$B1049,O:O)</f>
        <v>0</v>
      </c>
      <c r="L1049" s="407">
        <f>SUMIF(Q:Q,$B1049,R:R)</f>
        <v>0</v>
      </c>
      <c r="M1049" s="411">
        <f t="shared" si="277"/>
        <v>0</v>
      </c>
      <c r="O1049" s="397">
        <v>0</v>
      </c>
      <c r="Q1049" s="397">
        <v>2101102</v>
      </c>
      <c r="R1049" s="397">
        <v>0</v>
      </c>
      <c r="S1049" s="397">
        <f>VLOOKUP(Q1049,B$4:B$1306,1,0)</f>
        <v>2101102</v>
      </c>
      <c r="T1049" s="397">
        <v>2160203</v>
      </c>
      <c r="U1049" s="397">
        <v>0</v>
      </c>
      <c r="V1049" s="397">
        <f t="shared" si="278"/>
        <v>2160203</v>
      </c>
      <c r="W1049" s="407">
        <f t="shared" si="283"/>
        <v>0</v>
      </c>
      <c r="Y1049" s="397">
        <f t="shared" si="279"/>
        <v>0</v>
      </c>
    </row>
    <row r="1050" ht="18.6" customHeight="1" spans="1:25">
      <c r="A1050" s="482" t="s">
        <v>3081</v>
      </c>
      <c r="B1050" s="480">
        <v>2159904</v>
      </c>
      <c r="C1050" s="407">
        <f t="shared" si="280"/>
        <v>0</v>
      </c>
      <c r="D1050" s="407">
        <f t="shared" si="281"/>
        <v>0</v>
      </c>
      <c r="E1050" s="483" t="str">
        <f t="shared" si="282"/>
        <v/>
      </c>
      <c r="F1050" s="473">
        <f t="shared" si="284"/>
        <v>7</v>
      </c>
      <c r="G1050" s="471">
        <v>2150101</v>
      </c>
      <c r="H1050" s="397" t="s">
        <v>595</v>
      </c>
      <c r="K1050" s="490">
        <f>SUMIF(N:N,$B1050,O:O)</f>
        <v>0</v>
      </c>
      <c r="L1050" s="407">
        <f>SUMIF(Q:Q,$B1050,R:R)</f>
        <v>0</v>
      </c>
      <c r="M1050" s="411">
        <f t="shared" si="277"/>
        <v>0</v>
      </c>
      <c r="O1050" s="397">
        <v>0</v>
      </c>
      <c r="Q1050" s="397">
        <v>2101103</v>
      </c>
      <c r="R1050" s="397">
        <v>1</v>
      </c>
      <c r="S1050" s="397">
        <f>VLOOKUP(Q1050,B$4:B$1306,1,0)</f>
        <v>2101103</v>
      </c>
      <c r="T1050" s="397">
        <v>2160216</v>
      </c>
      <c r="U1050" s="397">
        <v>0</v>
      </c>
      <c r="V1050" s="397">
        <f t="shared" si="278"/>
        <v>2160216</v>
      </c>
      <c r="W1050" s="407">
        <f t="shared" si="283"/>
        <v>0</v>
      </c>
      <c r="Y1050" s="397">
        <f t="shared" si="279"/>
        <v>0</v>
      </c>
    </row>
    <row r="1051" ht="18.6" customHeight="1" spans="1:25">
      <c r="A1051" s="482" t="s">
        <v>3084</v>
      </c>
      <c r="B1051" s="480">
        <v>2159905</v>
      </c>
      <c r="C1051" s="407">
        <f t="shared" si="280"/>
        <v>0</v>
      </c>
      <c r="D1051" s="407">
        <f t="shared" si="281"/>
        <v>0</v>
      </c>
      <c r="E1051" s="483" t="str">
        <f t="shared" si="282"/>
        <v/>
      </c>
      <c r="F1051" s="473">
        <f t="shared" si="284"/>
        <v>7</v>
      </c>
      <c r="G1051" s="471">
        <v>2150102</v>
      </c>
      <c r="H1051" s="397" t="s">
        <v>598</v>
      </c>
      <c r="K1051" s="490">
        <f>SUMIF(N:N,$B1051,O:O)</f>
        <v>0</v>
      </c>
      <c r="L1051" s="407">
        <f>SUMIF(Q:Q,$B1051,R:R)</f>
        <v>0</v>
      </c>
      <c r="M1051" s="411">
        <f t="shared" si="277"/>
        <v>0</v>
      </c>
      <c r="O1051" s="397">
        <v>0</v>
      </c>
      <c r="Q1051" s="397">
        <v>2210201</v>
      </c>
      <c r="R1051" s="397">
        <v>4</v>
      </c>
      <c r="S1051" s="397">
        <f>VLOOKUP(Q1051,B$4:B$1306,1,0)</f>
        <v>2210201</v>
      </c>
      <c r="T1051" s="397">
        <v>2160217</v>
      </c>
      <c r="U1051" s="397">
        <v>0</v>
      </c>
      <c r="V1051" s="397">
        <f t="shared" si="278"/>
        <v>2160217</v>
      </c>
      <c r="W1051" s="407">
        <f t="shared" si="283"/>
        <v>0</v>
      </c>
      <c r="Y1051" s="397">
        <f t="shared" si="279"/>
        <v>0</v>
      </c>
    </row>
    <row r="1052" ht="18.6" customHeight="1" spans="1:25">
      <c r="A1052" s="482" t="s">
        <v>3087</v>
      </c>
      <c r="B1052" s="480">
        <v>2159906</v>
      </c>
      <c r="C1052" s="407">
        <f t="shared" si="280"/>
        <v>0</v>
      </c>
      <c r="D1052" s="407">
        <f t="shared" si="281"/>
        <v>0</v>
      </c>
      <c r="E1052" s="483" t="str">
        <f t="shared" si="282"/>
        <v/>
      </c>
      <c r="F1052" s="473">
        <f t="shared" si="284"/>
        <v>7</v>
      </c>
      <c r="G1052" s="471">
        <v>2150103</v>
      </c>
      <c r="H1052" s="397" t="s">
        <v>601</v>
      </c>
      <c r="K1052" s="490">
        <f>SUMIF(N:N,$B1052,O:O)</f>
        <v>0</v>
      </c>
      <c r="L1052" s="407">
        <f>SUMIF(Q:Q,$B1052,R:R)</f>
        <v>0</v>
      </c>
      <c r="M1052" s="411">
        <f t="shared" si="277"/>
        <v>0</v>
      </c>
      <c r="O1052" s="397">
        <v>0</v>
      </c>
      <c r="Q1052" s="397">
        <v>2080505</v>
      </c>
      <c r="R1052" s="397">
        <v>5</v>
      </c>
      <c r="S1052" s="397">
        <f>VLOOKUP(Q1052,B$4:B$1306,1,0)</f>
        <v>2080505</v>
      </c>
      <c r="T1052" s="397">
        <v>2160218</v>
      </c>
      <c r="U1052" s="397">
        <v>0</v>
      </c>
      <c r="V1052" s="397">
        <f t="shared" si="278"/>
        <v>2160218</v>
      </c>
      <c r="W1052" s="407">
        <f t="shared" si="283"/>
        <v>0</v>
      </c>
      <c r="Y1052" s="397">
        <f t="shared" si="279"/>
        <v>0</v>
      </c>
    </row>
    <row r="1053" ht="18.6" customHeight="1" spans="1:25">
      <c r="A1053" s="482" t="s">
        <v>4367</v>
      </c>
      <c r="B1053" s="480">
        <v>2159999</v>
      </c>
      <c r="C1053" s="407">
        <f t="shared" si="280"/>
        <v>122</v>
      </c>
      <c r="D1053" s="407">
        <f t="shared" si="281"/>
        <v>0</v>
      </c>
      <c r="E1053" s="483">
        <f t="shared" si="282"/>
        <v>-1</v>
      </c>
      <c r="F1053" s="473">
        <f t="shared" si="284"/>
        <v>7</v>
      </c>
      <c r="G1053" s="471">
        <v>2150104</v>
      </c>
      <c r="H1053" s="397" t="s">
        <v>2986</v>
      </c>
      <c r="J1053" s="488"/>
      <c r="K1053" s="490">
        <f>SUMIF(N:N,$B1053,O:O)</f>
        <v>0</v>
      </c>
      <c r="L1053" s="407">
        <f>SUMIF(Q:Q,$B1053,R:R)</f>
        <v>0</v>
      </c>
      <c r="M1053" s="411">
        <f t="shared" si="277"/>
        <v>0</v>
      </c>
      <c r="O1053" s="397">
        <v>0</v>
      </c>
      <c r="Q1053" s="397">
        <v>2080506</v>
      </c>
      <c r="R1053" s="397">
        <v>2</v>
      </c>
      <c r="S1053" s="397">
        <f>VLOOKUP(Q1053,B$4:B$1306,1,0)</f>
        <v>2080506</v>
      </c>
      <c r="T1053" s="397">
        <v>2160219</v>
      </c>
      <c r="U1053" s="397">
        <v>0</v>
      </c>
      <c r="V1053" s="397">
        <f t="shared" si="278"/>
        <v>2160219</v>
      </c>
      <c r="W1053" s="407">
        <f t="shared" si="283"/>
        <v>0</v>
      </c>
      <c r="Y1053" s="397">
        <f t="shared" si="279"/>
        <v>0</v>
      </c>
    </row>
    <row r="1054" ht="18.6" customHeight="1" spans="1:25">
      <c r="A1054" s="479" t="s">
        <v>3093</v>
      </c>
      <c r="B1054" s="480">
        <v>216</v>
      </c>
      <c r="C1054" s="411">
        <f t="shared" si="280"/>
        <v>473</v>
      </c>
      <c r="D1054" s="411">
        <f t="shared" si="281"/>
        <v>306</v>
      </c>
      <c r="E1054" s="481">
        <f t="shared" si="282"/>
        <v>-0.353065539112051</v>
      </c>
      <c r="F1054" s="473">
        <f t="shared" si="284"/>
        <v>3</v>
      </c>
      <c r="G1054" s="471">
        <v>2150105</v>
      </c>
      <c r="H1054" s="397" t="s">
        <v>2989</v>
      </c>
      <c r="J1054" s="488"/>
      <c r="K1054" s="486">
        <f>SUMIFS(K:K,$B:$B,"&gt;"&amp;$B1054*100,$B:$B,"&lt;"&amp;$B1054*100+100)</f>
        <v>10</v>
      </c>
      <c r="L1054" s="411">
        <f>SUMIFS(L:L,$B:$B,"&gt;"&amp;$B1054*100,$B:$B,"&lt;"&amp;$B1054*100+100)</f>
        <v>116</v>
      </c>
      <c r="M1054" s="411">
        <f t="shared" si="277"/>
        <v>180</v>
      </c>
      <c r="O1054" s="397">
        <v>0</v>
      </c>
      <c r="Q1054" s="397">
        <v>2101101</v>
      </c>
      <c r="R1054" s="397">
        <v>0</v>
      </c>
      <c r="S1054" s="397">
        <f>VLOOKUP(Q1054,B$4:B$1306,1,0)</f>
        <v>2101101</v>
      </c>
      <c r="T1054" s="397">
        <v>2160250</v>
      </c>
      <c r="U1054" s="397">
        <v>0</v>
      </c>
      <c r="V1054" s="397">
        <f t="shared" si="278"/>
        <v>2160250</v>
      </c>
      <c r="W1054" s="407">
        <f t="shared" si="283"/>
        <v>0</v>
      </c>
      <c r="Y1054" s="397">
        <f t="shared" si="279"/>
        <v>0</v>
      </c>
    </row>
    <row r="1055" ht="18.6" customHeight="1" spans="1:25">
      <c r="A1055" s="482" t="s">
        <v>3095</v>
      </c>
      <c r="B1055" s="480">
        <v>21602</v>
      </c>
      <c r="C1055" s="407">
        <f t="shared" si="280"/>
        <v>261</v>
      </c>
      <c r="D1055" s="407">
        <f t="shared" si="281"/>
        <v>265</v>
      </c>
      <c r="E1055" s="483">
        <f t="shared" si="282"/>
        <v>0.0153256704980842</v>
      </c>
      <c r="F1055" s="473">
        <f t="shared" si="284"/>
        <v>5</v>
      </c>
      <c r="G1055" s="471">
        <v>2150106</v>
      </c>
      <c r="H1055" s="397" t="s">
        <v>2992</v>
      </c>
      <c r="K1055" s="486">
        <f>SUMIFS(K:K,$B:$B,"&gt;"&amp;$B1055*100,$B:$B,"&lt;"&amp;$B1055*100+100)</f>
        <v>10</v>
      </c>
      <c r="L1055" s="411">
        <f>SUMIFS(L:L,$B:$B,"&gt;"&amp;$B1055*100,$B:$B,"&lt;"&amp;$B1055*100+100)</f>
        <v>116</v>
      </c>
      <c r="M1055" s="411">
        <f t="shared" si="277"/>
        <v>139</v>
      </c>
      <c r="O1055" s="397">
        <v>0</v>
      </c>
      <c r="Q1055" s="397">
        <v>2101102</v>
      </c>
      <c r="R1055" s="397">
        <v>3</v>
      </c>
      <c r="S1055" s="397">
        <f>VLOOKUP(Q1055,B$4:B$1306,1,0)</f>
        <v>2101102</v>
      </c>
      <c r="T1055" s="397">
        <v>2160299</v>
      </c>
      <c r="U1055" s="397">
        <v>139</v>
      </c>
      <c r="V1055" s="397">
        <f t="shared" si="278"/>
        <v>2160299</v>
      </c>
      <c r="W1055" s="407">
        <f t="shared" si="283"/>
        <v>0</v>
      </c>
      <c r="Y1055" s="397">
        <f t="shared" si="279"/>
        <v>0</v>
      </c>
    </row>
    <row r="1056" ht="18.6" customHeight="1" spans="1:25">
      <c r="A1056" s="482" t="s">
        <v>587</v>
      </c>
      <c r="B1056" s="480">
        <v>2160201</v>
      </c>
      <c r="C1056" s="407">
        <f t="shared" si="280"/>
        <v>103</v>
      </c>
      <c r="D1056" s="407">
        <f t="shared" si="281"/>
        <v>116</v>
      </c>
      <c r="E1056" s="483">
        <f t="shared" si="282"/>
        <v>0.12621359223301</v>
      </c>
      <c r="F1056" s="473">
        <f t="shared" si="284"/>
        <v>7</v>
      </c>
      <c r="G1056" s="471">
        <v>2150107</v>
      </c>
      <c r="H1056" s="397" t="s">
        <v>2995</v>
      </c>
      <c r="K1056" s="490">
        <f t="shared" ref="K1056:K1064" si="289">SUMIF(N:N,$B1056,O:O)</f>
        <v>0</v>
      </c>
      <c r="L1056" s="407">
        <f t="shared" ref="L1056:L1064" si="290">SUMIF(Q:Q,$B1056,R:R)</f>
        <v>116</v>
      </c>
      <c r="M1056" s="411">
        <f t="shared" si="277"/>
        <v>0</v>
      </c>
      <c r="O1056" s="397">
        <v>0</v>
      </c>
      <c r="Q1056" s="397">
        <v>2101103</v>
      </c>
      <c r="R1056" s="397">
        <v>2</v>
      </c>
      <c r="S1056" s="397">
        <f>VLOOKUP(Q1056,B$4:B$1306,1,0)</f>
        <v>2101103</v>
      </c>
      <c r="T1056" s="397">
        <v>21606</v>
      </c>
      <c r="U1056" s="397">
        <v>41</v>
      </c>
      <c r="V1056" s="397">
        <f t="shared" si="278"/>
        <v>21606</v>
      </c>
      <c r="W1056" s="407">
        <f t="shared" si="283"/>
        <v>0</v>
      </c>
      <c r="Y1056" s="397">
        <f t="shared" si="279"/>
        <v>0</v>
      </c>
    </row>
    <row r="1057" ht="18.6" customHeight="1" spans="1:25">
      <c r="A1057" s="482" t="s">
        <v>590</v>
      </c>
      <c r="B1057" s="480">
        <v>2160202</v>
      </c>
      <c r="C1057" s="407">
        <f t="shared" si="280"/>
        <v>0</v>
      </c>
      <c r="D1057" s="407">
        <f t="shared" si="281"/>
        <v>0</v>
      </c>
      <c r="E1057" s="483" t="str">
        <f t="shared" si="282"/>
        <v/>
      </c>
      <c r="F1057" s="473">
        <f t="shared" si="284"/>
        <v>7</v>
      </c>
      <c r="G1057" s="471">
        <v>2150108</v>
      </c>
      <c r="H1057" s="397" t="s">
        <v>2998</v>
      </c>
      <c r="K1057" s="490">
        <f t="shared" si="289"/>
        <v>0</v>
      </c>
      <c r="L1057" s="407">
        <f t="shared" si="290"/>
        <v>0</v>
      </c>
      <c r="M1057" s="411">
        <f t="shared" si="277"/>
        <v>0</v>
      </c>
      <c r="O1057" s="397">
        <v>0</v>
      </c>
      <c r="Q1057" s="397">
        <v>2130104</v>
      </c>
      <c r="R1057" s="397">
        <v>52</v>
      </c>
      <c r="S1057" s="397">
        <f>VLOOKUP(Q1057,B$4:B$1306,1,0)</f>
        <v>2130104</v>
      </c>
      <c r="T1057" s="397">
        <v>2160601</v>
      </c>
      <c r="U1057" s="397">
        <v>0</v>
      </c>
      <c r="V1057" s="397">
        <f t="shared" si="278"/>
        <v>2160601</v>
      </c>
      <c r="W1057" s="407">
        <f t="shared" si="283"/>
        <v>0</v>
      </c>
      <c r="Y1057" s="397">
        <f t="shared" si="279"/>
        <v>0</v>
      </c>
    </row>
    <row r="1058" ht="18.6" customHeight="1" spans="1:25">
      <c r="A1058" s="482" t="s">
        <v>593</v>
      </c>
      <c r="B1058" s="480">
        <v>2160203</v>
      </c>
      <c r="C1058" s="407">
        <f t="shared" si="280"/>
        <v>0</v>
      </c>
      <c r="D1058" s="407">
        <f t="shared" si="281"/>
        <v>0</v>
      </c>
      <c r="E1058" s="483" t="str">
        <f t="shared" si="282"/>
        <v/>
      </c>
      <c r="F1058" s="473">
        <f t="shared" si="284"/>
        <v>7</v>
      </c>
      <c r="G1058" s="471">
        <v>2150199</v>
      </c>
      <c r="H1058" s="397" t="s">
        <v>3001</v>
      </c>
      <c r="K1058" s="490">
        <f t="shared" si="289"/>
        <v>0</v>
      </c>
      <c r="L1058" s="407">
        <f t="shared" si="290"/>
        <v>0</v>
      </c>
      <c r="M1058" s="411">
        <f t="shared" si="277"/>
        <v>0</v>
      </c>
      <c r="O1058" s="397">
        <v>0</v>
      </c>
      <c r="Q1058" s="397">
        <v>2210201</v>
      </c>
      <c r="R1058" s="397">
        <v>4</v>
      </c>
      <c r="S1058" s="397">
        <f>VLOOKUP(Q1058,B$4:B$1306,1,0)</f>
        <v>2210201</v>
      </c>
      <c r="T1058" s="397">
        <v>2160602</v>
      </c>
      <c r="U1058" s="397">
        <v>0</v>
      </c>
      <c r="V1058" s="397">
        <f t="shared" si="278"/>
        <v>2160602</v>
      </c>
      <c r="W1058" s="407">
        <f t="shared" si="283"/>
        <v>0</v>
      </c>
      <c r="Y1058" s="397">
        <f t="shared" si="279"/>
        <v>0</v>
      </c>
    </row>
    <row r="1059" ht="18.6" customHeight="1" spans="1:25">
      <c r="A1059" s="482" t="s">
        <v>3101</v>
      </c>
      <c r="B1059" s="480">
        <v>2160216</v>
      </c>
      <c r="C1059" s="407">
        <f t="shared" si="280"/>
        <v>0</v>
      </c>
      <c r="D1059" s="407">
        <f t="shared" si="281"/>
        <v>0</v>
      </c>
      <c r="E1059" s="483" t="str">
        <f t="shared" si="282"/>
        <v/>
      </c>
      <c r="F1059" s="473">
        <f t="shared" si="284"/>
        <v>7</v>
      </c>
      <c r="G1059" s="471">
        <v>21502</v>
      </c>
      <c r="H1059" s="397" t="s">
        <v>3004</v>
      </c>
      <c r="K1059" s="490">
        <f t="shared" si="289"/>
        <v>0</v>
      </c>
      <c r="L1059" s="407">
        <f t="shared" si="290"/>
        <v>0</v>
      </c>
      <c r="M1059" s="411">
        <f t="shared" si="277"/>
        <v>0</v>
      </c>
      <c r="O1059" s="397">
        <v>0</v>
      </c>
      <c r="Q1059" s="397">
        <v>2013101</v>
      </c>
      <c r="R1059" s="397">
        <v>82</v>
      </c>
      <c r="S1059" s="397">
        <f>VLOOKUP(Q1059,B$4:B$1306,1,0)</f>
        <v>2013101</v>
      </c>
      <c r="T1059" s="397">
        <v>2160603</v>
      </c>
      <c r="U1059" s="397">
        <v>0</v>
      </c>
      <c r="V1059" s="397">
        <f t="shared" si="278"/>
        <v>2160603</v>
      </c>
      <c r="W1059" s="407">
        <f t="shared" si="283"/>
        <v>0</v>
      </c>
      <c r="Y1059" s="397">
        <f t="shared" si="279"/>
        <v>0</v>
      </c>
    </row>
    <row r="1060" ht="18.6" customHeight="1" spans="1:25">
      <c r="A1060" s="482" t="s">
        <v>3103</v>
      </c>
      <c r="B1060" s="480">
        <v>2160217</v>
      </c>
      <c r="C1060" s="407">
        <f t="shared" si="280"/>
        <v>0</v>
      </c>
      <c r="D1060" s="407">
        <f t="shared" si="281"/>
        <v>0</v>
      </c>
      <c r="E1060" s="483" t="str">
        <f t="shared" si="282"/>
        <v/>
      </c>
      <c r="F1060" s="473">
        <f t="shared" si="284"/>
        <v>7</v>
      </c>
      <c r="G1060" s="471">
        <v>2150201</v>
      </c>
      <c r="H1060" s="397" t="s">
        <v>595</v>
      </c>
      <c r="K1060" s="490">
        <f t="shared" si="289"/>
        <v>0</v>
      </c>
      <c r="L1060" s="407">
        <f t="shared" si="290"/>
        <v>0</v>
      </c>
      <c r="M1060" s="411">
        <f t="shared" si="277"/>
        <v>0</v>
      </c>
      <c r="O1060" s="397">
        <v>0</v>
      </c>
      <c r="Q1060" s="397">
        <v>2080501</v>
      </c>
      <c r="R1060" s="397">
        <v>23</v>
      </c>
      <c r="S1060" s="397">
        <f>VLOOKUP(Q1060,B$4:B$1306,1,0)</f>
        <v>2080501</v>
      </c>
      <c r="T1060" s="397">
        <v>2160607</v>
      </c>
      <c r="U1060" s="397">
        <v>0</v>
      </c>
      <c r="V1060" s="397">
        <f t="shared" si="278"/>
        <v>2160607</v>
      </c>
      <c r="W1060" s="407">
        <f t="shared" si="283"/>
        <v>0</v>
      </c>
      <c r="Y1060" s="397">
        <f t="shared" si="279"/>
        <v>0</v>
      </c>
    </row>
    <row r="1061" ht="18.6" customHeight="1" spans="1:25">
      <c r="A1061" s="482" t="s">
        <v>3105</v>
      </c>
      <c r="B1061" s="480">
        <v>2160218</v>
      </c>
      <c r="C1061" s="407">
        <f t="shared" si="280"/>
        <v>0</v>
      </c>
      <c r="D1061" s="407">
        <f t="shared" si="281"/>
        <v>0</v>
      </c>
      <c r="E1061" s="483" t="str">
        <f t="shared" si="282"/>
        <v/>
      </c>
      <c r="F1061" s="473">
        <f t="shared" si="284"/>
        <v>7</v>
      </c>
      <c r="G1061" s="471">
        <v>2150202</v>
      </c>
      <c r="H1061" s="397" t="s">
        <v>598</v>
      </c>
      <c r="K1061" s="490">
        <f t="shared" si="289"/>
        <v>0</v>
      </c>
      <c r="L1061" s="407">
        <f t="shared" si="290"/>
        <v>0</v>
      </c>
      <c r="M1061" s="411">
        <f t="shared" si="277"/>
        <v>0</v>
      </c>
      <c r="O1061" s="397">
        <v>0</v>
      </c>
      <c r="Q1061" s="397">
        <v>2080505</v>
      </c>
      <c r="R1061" s="397">
        <v>7</v>
      </c>
      <c r="S1061" s="397">
        <f>VLOOKUP(Q1061,B$4:B$1306,1,0)</f>
        <v>2080505</v>
      </c>
      <c r="T1061" s="397">
        <v>2160699</v>
      </c>
      <c r="U1061" s="397">
        <v>41</v>
      </c>
      <c r="V1061" s="397">
        <f t="shared" si="278"/>
        <v>2160699</v>
      </c>
      <c r="W1061" s="407">
        <f t="shared" si="283"/>
        <v>0</v>
      </c>
      <c r="Y1061" s="397">
        <f t="shared" si="279"/>
        <v>0</v>
      </c>
    </row>
    <row r="1062" ht="18.6" customHeight="1" spans="1:25">
      <c r="A1062" s="482" t="s">
        <v>3108</v>
      </c>
      <c r="B1062" s="480">
        <v>2160219</v>
      </c>
      <c r="C1062" s="407">
        <f t="shared" si="280"/>
        <v>0</v>
      </c>
      <c r="D1062" s="407">
        <f t="shared" si="281"/>
        <v>0</v>
      </c>
      <c r="E1062" s="483" t="str">
        <f t="shared" si="282"/>
        <v/>
      </c>
      <c r="F1062" s="473">
        <f t="shared" si="284"/>
        <v>7</v>
      </c>
      <c r="G1062" s="471">
        <v>2150203</v>
      </c>
      <c r="H1062" s="397" t="s">
        <v>601</v>
      </c>
      <c r="K1062" s="490">
        <f t="shared" si="289"/>
        <v>0</v>
      </c>
      <c r="L1062" s="407">
        <f t="shared" si="290"/>
        <v>0</v>
      </c>
      <c r="M1062" s="411">
        <f t="shared" si="277"/>
        <v>0</v>
      </c>
      <c r="O1062" s="397">
        <v>0</v>
      </c>
      <c r="Q1062" s="397">
        <v>2080506</v>
      </c>
      <c r="R1062" s="397">
        <v>3</v>
      </c>
      <c r="S1062" s="397">
        <f>VLOOKUP(Q1062,B$4:B$1306,1,0)</f>
        <v>2080506</v>
      </c>
      <c r="T1062" s="397">
        <v>21699</v>
      </c>
      <c r="U1062" s="397">
        <v>0</v>
      </c>
      <c r="V1062" s="397">
        <f t="shared" si="278"/>
        <v>21699</v>
      </c>
      <c r="W1062" s="407">
        <f t="shared" si="283"/>
        <v>0</v>
      </c>
      <c r="Y1062" s="397">
        <f t="shared" si="279"/>
        <v>0</v>
      </c>
    </row>
    <row r="1063" ht="18.6" customHeight="1" spans="1:25">
      <c r="A1063" s="482" t="s">
        <v>614</v>
      </c>
      <c r="B1063" s="480">
        <v>2160250</v>
      </c>
      <c r="C1063" s="407">
        <f t="shared" si="280"/>
        <v>0</v>
      </c>
      <c r="D1063" s="407">
        <f t="shared" si="281"/>
        <v>0</v>
      </c>
      <c r="E1063" s="483" t="str">
        <f t="shared" si="282"/>
        <v/>
      </c>
      <c r="F1063" s="473">
        <f t="shared" si="284"/>
        <v>7</v>
      </c>
      <c r="G1063" s="471">
        <v>2150204</v>
      </c>
      <c r="H1063" s="397" t="s">
        <v>3010</v>
      </c>
      <c r="K1063" s="490">
        <f t="shared" si="289"/>
        <v>0</v>
      </c>
      <c r="L1063" s="407">
        <f t="shared" si="290"/>
        <v>0</v>
      </c>
      <c r="M1063" s="411">
        <f t="shared" si="277"/>
        <v>0</v>
      </c>
      <c r="O1063" s="397">
        <v>0</v>
      </c>
      <c r="Q1063" s="397">
        <v>2101101</v>
      </c>
      <c r="R1063" s="397">
        <v>5</v>
      </c>
      <c r="S1063" s="397">
        <f>VLOOKUP(Q1063,B$4:B$1306,1,0)</f>
        <v>2101101</v>
      </c>
      <c r="T1063" s="397">
        <v>2169901</v>
      </c>
      <c r="U1063" s="397">
        <v>0</v>
      </c>
      <c r="V1063" s="397">
        <f t="shared" si="278"/>
        <v>2169901</v>
      </c>
      <c r="W1063" s="407">
        <f t="shared" si="283"/>
        <v>0</v>
      </c>
      <c r="Y1063" s="397">
        <f t="shared" si="279"/>
        <v>0</v>
      </c>
    </row>
    <row r="1064" ht="18.6" customHeight="1" spans="1:25">
      <c r="A1064" s="482" t="s">
        <v>3112</v>
      </c>
      <c r="B1064" s="480">
        <v>2160299</v>
      </c>
      <c r="C1064" s="407">
        <f t="shared" si="280"/>
        <v>158</v>
      </c>
      <c r="D1064" s="407">
        <f t="shared" si="281"/>
        <v>149</v>
      </c>
      <c r="E1064" s="483">
        <f t="shared" si="282"/>
        <v>-0.0569620253164557</v>
      </c>
      <c r="F1064" s="473">
        <f t="shared" si="284"/>
        <v>7</v>
      </c>
      <c r="G1064" s="471">
        <v>2150205</v>
      </c>
      <c r="H1064" s="397" t="s">
        <v>3012</v>
      </c>
      <c r="J1064" s="488"/>
      <c r="K1064" s="490">
        <f t="shared" si="289"/>
        <v>10</v>
      </c>
      <c r="L1064" s="407">
        <f t="shared" si="290"/>
        <v>0</v>
      </c>
      <c r="M1064" s="411">
        <f t="shared" si="277"/>
        <v>139</v>
      </c>
      <c r="O1064" s="397">
        <v>0</v>
      </c>
      <c r="Q1064" s="397">
        <v>2101102</v>
      </c>
      <c r="R1064" s="397">
        <v>0</v>
      </c>
      <c r="S1064" s="397">
        <f>VLOOKUP(Q1064,B$4:B$1306,1,0)</f>
        <v>2101102</v>
      </c>
      <c r="T1064" s="397">
        <v>2169999</v>
      </c>
      <c r="U1064" s="397">
        <v>0</v>
      </c>
      <c r="V1064" s="397">
        <f t="shared" si="278"/>
        <v>2169999</v>
      </c>
      <c r="W1064" s="407">
        <f t="shared" si="283"/>
        <v>0</v>
      </c>
      <c r="Y1064" s="397">
        <f t="shared" si="279"/>
        <v>0</v>
      </c>
    </row>
    <row r="1065" ht="18.6" customHeight="1" spans="1:25">
      <c r="A1065" s="482" t="s">
        <v>3121</v>
      </c>
      <c r="B1065" s="480">
        <v>21606</v>
      </c>
      <c r="C1065" s="407">
        <f t="shared" si="280"/>
        <v>212</v>
      </c>
      <c r="D1065" s="407">
        <f t="shared" si="281"/>
        <v>41</v>
      </c>
      <c r="E1065" s="483">
        <f t="shared" si="282"/>
        <v>-0.806603773584906</v>
      </c>
      <c r="F1065" s="473">
        <f t="shared" si="284"/>
        <v>5</v>
      </c>
      <c r="G1065" s="471">
        <v>2150206</v>
      </c>
      <c r="H1065" s="397" t="s">
        <v>3013</v>
      </c>
      <c r="K1065" s="486">
        <f>SUMIFS(K:K,$B:$B,"&gt;"&amp;$B1065*100,$B:$B,"&lt;"&amp;$B1065*100+100)</f>
        <v>0</v>
      </c>
      <c r="L1065" s="411">
        <f>SUMIFS(L:L,$B:$B,"&gt;"&amp;$B1065*100,$B:$B,"&lt;"&amp;$B1065*100+100)</f>
        <v>0</v>
      </c>
      <c r="M1065" s="411">
        <f t="shared" si="277"/>
        <v>41</v>
      </c>
      <c r="O1065" s="397">
        <v>0</v>
      </c>
      <c r="Q1065" s="397">
        <v>2101103</v>
      </c>
      <c r="R1065" s="397">
        <v>4</v>
      </c>
      <c r="S1065" s="397">
        <f>VLOOKUP(Q1065,B$4:B$1306,1,0)</f>
        <v>2101103</v>
      </c>
      <c r="T1065" s="397">
        <v>217</v>
      </c>
      <c r="U1065" s="397">
        <v>0</v>
      </c>
      <c r="V1065" s="397">
        <f t="shared" si="278"/>
        <v>217</v>
      </c>
      <c r="W1065" s="407">
        <f t="shared" si="283"/>
        <v>0</v>
      </c>
      <c r="Y1065" s="397">
        <f t="shared" si="279"/>
        <v>0</v>
      </c>
    </row>
    <row r="1066" ht="18.6" customHeight="1" spans="1:25">
      <c r="A1066" s="482" t="s">
        <v>587</v>
      </c>
      <c r="B1066" s="480">
        <v>2160601</v>
      </c>
      <c r="C1066" s="407">
        <f t="shared" si="280"/>
        <v>0</v>
      </c>
      <c r="D1066" s="407">
        <f t="shared" si="281"/>
        <v>0</v>
      </c>
      <c r="E1066" s="483" t="str">
        <f t="shared" si="282"/>
        <v/>
      </c>
      <c r="F1066" s="473">
        <f t="shared" si="284"/>
        <v>7</v>
      </c>
      <c r="G1066" s="471">
        <v>2150207</v>
      </c>
      <c r="H1066" s="397" t="s">
        <v>3014</v>
      </c>
      <c r="K1066" s="490">
        <f>SUMIF(N:N,$B1066,O:O)</f>
        <v>0</v>
      </c>
      <c r="L1066" s="407">
        <f>SUMIF(Q:Q,$B1066,R:R)</f>
        <v>0</v>
      </c>
      <c r="M1066" s="411">
        <f t="shared" si="277"/>
        <v>0</v>
      </c>
      <c r="O1066" s="397">
        <v>0</v>
      </c>
      <c r="Q1066" s="397">
        <v>2210201</v>
      </c>
      <c r="R1066" s="397">
        <v>5</v>
      </c>
      <c r="S1066" s="397">
        <f>VLOOKUP(Q1066,B$4:B$1306,1,0)</f>
        <v>2210201</v>
      </c>
      <c r="T1066" s="397">
        <v>21701</v>
      </c>
      <c r="U1066" s="397">
        <v>0</v>
      </c>
      <c r="V1066" s="397">
        <f t="shared" si="278"/>
        <v>21701</v>
      </c>
      <c r="W1066" s="407">
        <f t="shared" si="283"/>
        <v>0</v>
      </c>
      <c r="Y1066" s="397">
        <f t="shared" si="279"/>
        <v>0</v>
      </c>
    </row>
    <row r="1067" ht="18.6" customHeight="1" spans="1:25">
      <c r="A1067" s="482" t="s">
        <v>590</v>
      </c>
      <c r="B1067" s="480">
        <v>2160602</v>
      </c>
      <c r="C1067" s="407">
        <f t="shared" si="280"/>
        <v>0</v>
      </c>
      <c r="D1067" s="407">
        <f t="shared" si="281"/>
        <v>0</v>
      </c>
      <c r="E1067" s="483" t="str">
        <f t="shared" si="282"/>
        <v/>
      </c>
      <c r="F1067" s="473">
        <f t="shared" si="284"/>
        <v>7</v>
      </c>
      <c r="G1067" s="471">
        <v>2150208</v>
      </c>
      <c r="H1067" s="397" t="s">
        <v>3015</v>
      </c>
      <c r="K1067" s="490">
        <f>SUMIF(N:N,$B1067,O:O)</f>
        <v>0</v>
      </c>
      <c r="L1067" s="407">
        <f>SUMIF(Q:Q,$B1067,R:R)</f>
        <v>0</v>
      </c>
      <c r="M1067" s="411">
        <f t="shared" si="277"/>
        <v>0</v>
      </c>
      <c r="O1067" s="397">
        <v>0</v>
      </c>
      <c r="Q1067" s="397">
        <v>2070109</v>
      </c>
      <c r="R1067" s="397">
        <v>64</v>
      </c>
      <c r="S1067" s="397">
        <f>VLOOKUP(Q1067,B$4:B$1306,1,0)</f>
        <v>2070109</v>
      </c>
      <c r="T1067" s="397">
        <v>2170101</v>
      </c>
      <c r="U1067" s="397">
        <v>0</v>
      </c>
      <c r="V1067" s="397">
        <f t="shared" si="278"/>
        <v>2170101</v>
      </c>
      <c r="W1067" s="407">
        <f t="shared" si="283"/>
        <v>0</v>
      </c>
      <c r="Y1067" s="397">
        <f t="shared" si="279"/>
        <v>0</v>
      </c>
    </row>
    <row r="1068" ht="18.6" customHeight="1" spans="1:25">
      <c r="A1068" s="482" t="s">
        <v>593</v>
      </c>
      <c r="B1068" s="480">
        <v>2160603</v>
      </c>
      <c r="C1068" s="407">
        <f t="shared" si="280"/>
        <v>0</v>
      </c>
      <c r="D1068" s="407">
        <f t="shared" si="281"/>
        <v>0</v>
      </c>
      <c r="E1068" s="483" t="str">
        <f t="shared" si="282"/>
        <v/>
      </c>
      <c r="F1068" s="473">
        <f t="shared" si="284"/>
        <v>7</v>
      </c>
      <c r="G1068" s="471">
        <v>2150209</v>
      </c>
      <c r="H1068" s="397" t="s">
        <v>3018</v>
      </c>
      <c r="K1068" s="490">
        <f>SUMIF(N:N,$B1068,O:O)</f>
        <v>0</v>
      </c>
      <c r="L1068" s="407">
        <f>SUMIF(Q:Q,$B1068,R:R)</f>
        <v>0</v>
      </c>
      <c r="M1068" s="411">
        <f t="shared" si="277"/>
        <v>0</v>
      </c>
      <c r="O1068" s="397">
        <v>0</v>
      </c>
      <c r="Q1068" s="397">
        <v>2080502</v>
      </c>
      <c r="R1068" s="397">
        <v>3</v>
      </c>
      <c r="S1068" s="397">
        <f>VLOOKUP(Q1068,B$4:B$1306,1,0)</f>
        <v>2080502</v>
      </c>
      <c r="T1068" s="397">
        <v>2170102</v>
      </c>
      <c r="U1068" s="397">
        <v>0</v>
      </c>
      <c r="V1068" s="397">
        <f t="shared" si="278"/>
        <v>2170102</v>
      </c>
      <c r="W1068" s="407">
        <f t="shared" si="283"/>
        <v>0</v>
      </c>
      <c r="Y1068" s="397">
        <f t="shared" si="279"/>
        <v>0</v>
      </c>
    </row>
    <row r="1069" ht="18.6" customHeight="1" spans="1:25">
      <c r="A1069" s="482" t="s">
        <v>3127</v>
      </c>
      <c r="B1069" s="480">
        <v>2160607</v>
      </c>
      <c r="C1069" s="407">
        <f t="shared" si="280"/>
        <v>0</v>
      </c>
      <c r="D1069" s="407">
        <f t="shared" si="281"/>
        <v>0</v>
      </c>
      <c r="E1069" s="483" t="str">
        <f t="shared" si="282"/>
        <v/>
      </c>
      <c r="F1069" s="473">
        <f t="shared" si="284"/>
        <v>7</v>
      </c>
      <c r="G1069" s="471">
        <v>2150210</v>
      </c>
      <c r="H1069" s="397" t="s">
        <v>3021</v>
      </c>
      <c r="K1069" s="490">
        <f>SUMIF(N:N,$B1069,O:O)</f>
        <v>0</v>
      </c>
      <c r="L1069" s="407">
        <f>SUMIF(Q:Q,$B1069,R:R)</f>
        <v>0</v>
      </c>
      <c r="M1069" s="411">
        <f t="shared" si="277"/>
        <v>0</v>
      </c>
      <c r="O1069" s="397">
        <v>0</v>
      </c>
      <c r="Q1069" s="397">
        <v>2080505</v>
      </c>
      <c r="R1069" s="397">
        <v>6</v>
      </c>
      <c r="S1069" s="397">
        <f>VLOOKUP(Q1069,B$4:B$1306,1,0)</f>
        <v>2080505</v>
      </c>
      <c r="T1069" s="397">
        <v>2170103</v>
      </c>
      <c r="U1069" s="397">
        <v>0</v>
      </c>
      <c r="V1069" s="397">
        <f t="shared" si="278"/>
        <v>2170103</v>
      </c>
      <c r="W1069" s="407">
        <f t="shared" si="283"/>
        <v>0</v>
      </c>
      <c r="Y1069" s="397">
        <f t="shared" si="279"/>
        <v>0</v>
      </c>
    </row>
    <row r="1070" ht="18.6" customHeight="1" spans="1:25">
      <c r="A1070" s="482" t="s">
        <v>3130</v>
      </c>
      <c r="B1070" s="480">
        <v>2160699</v>
      </c>
      <c r="C1070" s="407">
        <f t="shared" si="280"/>
        <v>212</v>
      </c>
      <c r="D1070" s="407">
        <f t="shared" si="281"/>
        <v>41</v>
      </c>
      <c r="E1070" s="483">
        <f t="shared" si="282"/>
        <v>-0.806603773584906</v>
      </c>
      <c r="F1070" s="473">
        <f t="shared" si="284"/>
        <v>7</v>
      </c>
      <c r="G1070" s="471">
        <v>2150212</v>
      </c>
      <c r="H1070" s="397" t="s">
        <v>3024</v>
      </c>
      <c r="J1070" s="488"/>
      <c r="K1070" s="490">
        <f>SUMIF(N:N,$B1070,O:O)</f>
        <v>0</v>
      </c>
      <c r="L1070" s="407">
        <f>SUMIF(Q:Q,$B1070,R:R)</f>
        <v>0</v>
      </c>
      <c r="M1070" s="411">
        <f t="shared" si="277"/>
        <v>41</v>
      </c>
      <c r="O1070" s="397">
        <v>0</v>
      </c>
      <c r="Q1070" s="397">
        <v>2080506</v>
      </c>
      <c r="R1070" s="397">
        <v>3</v>
      </c>
      <c r="S1070" s="397">
        <f>VLOOKUP(Q1070,B$4:B$1306,1,0)</f>
        <v>2080506</v>
      </c>
      <c r="T1070" s="397">
        <v>2170104</v>
      </c>
      <c r="U1070" s="397">
        <v>0</v>
      </c>
      <c r="V1070" s="397">
        <f t="shared" si="278"/>
        <v>2170104</v>
      </c>
      <c r="W1070" s="407">
        <f t="shared" si="283"/>
        <v>0</v>
      </c>
      <c r="Y1070" s="397">
        <f t="shared" si="279"/>
        <v>0</v>
      </c>
    </row>
    <row r="1071" ht="18.6" customHeight="1" spans="1:25">
      <c r="A1071" s="482" t="s">
        <v>3132</v>
      </c>
      <c r="B1071" s="480">
        <v>21699</v>
      </c>
      <c r="C1071" s="407">
        <f t="shared" si="280"/>
        <v>0</v>
      </c>
      <c r="D1071" s="407">
        <f t="shared" si="281"/>
        <v>0</v>
      </c>
      <c r="E1071" s="483" t="str">
        <f t="shared" si="282"/>
        <v/>
      </c>
      <c r="F1071" s="473">
        <f t="shared" si="284"/>
        <v>5</v>
      </c>
      <c r="G1071" s="471">
        <v>2150213</v>
      </c>
      <c r="H1071" s="397" t="s">
        <v>3027</v>
      </c>
      <c r="K1071" s="486">
        <f>SUMIFS(K:K,$B:$B,"&gt;"&amp;$B1071*100,$B:$B,"&lt;"&amp;$B1071*100+100)</f>
        <v>0</v>
      </c>
      <c r="L1071" s="411">
        <f>SUMIFS(L:L,$B:$B,"&gt;"&amp;$B1071*100,$B:$B,"&lt;"&amp;$B1071*100+100)</f>
        <v>0</v>
      </c>
      <c r="M1071" s="411">
        <f t="shared" si="277"/>
        <v>0</v>
      </c>
      <c r="O1071" s="397">
        <v>0</v>
      </c>
      <c r="Q1071" s="397">
        <v>2101101</v>
      </c>
      <c r="R1071" s="397">
        <v>0</v>
      </c>
      <c r="S1071" s="397">
        <f>VLOOKUP(Q1071,B$4:B$1306,1,0)</f>
        <v>2101101</v>
      </c>
      <c r="T1071" s="397">
        <v>2170150</v>
      </c>
      <c r="U1071" s="397">
        <v>0</v>
      </c>
      <c r="V1071" s="397">
        <f t="shared" si="278"/>
        <v>2170150</v>
      </c>
      <c r="W1071" s="407">
        <f t="shared" si="283"/>
        <v>0</v>
      </c>
      <c r="Y1071" s="397">
        <f t="shared" si="279"/>
        <v>0</v>
      </c>
    </row>
    <row r="1072" ht="18.6" customHeight="1" spans="1:25">
      <c r="A1072" s="482" t="s">
        <v>3135</v>
      </c>
      <c r="B1072" s="480">
        <v>2169901</v>
      </c>
      <c r="C1072" s="407">
        <f t="shared" si="280"/>
        <v>0</v>
      </c>
      <c r="D1072" s="407">
        <f t="shared" si="281"/>
        <v>0</v>
      </c>
      <c r="E1072" s="483" t="str">
        <f t="shared" si="282"/>
        <v/>
      </c>
      <c r="F1072" s="473">
        <f t="shared" si="284"/>
        <v>7</v>
      </c>
      <c r="G1072" s="471">
        <v>2150214</v>
      </c>
      <c r="H1072" s="397" t="s">
        <v>3030</v>
      </c>
      <c r="K1072" s="490">
        <f>SUMIF(N:N,$B1072,O:O)</f>
        <v>0</v>
      </c>
      <c r="L1072" s="407">
        <f>SUMIF(Q:Q,$B1072,R:R)</f>
        <v>0</v>
      </c>
      <c r="M1072" s="411">
        <f t="shared" si="277"/>
        <v>0</v>
      </c>
      <c r="O1072" s="397">
        <v>0</v>
      </c>
      <c r="Q1072" s="397">
        <v>2101102</v>
      </c>
      <c r="R1072" s="397">
        <v>4</v>
      </c>
      <c r="S1072" s="397">
        <f>VLOOKUP(Q1072,B$4:B$1306,1,0)</f>
        <v>2101102</v>
      </c>
      <c r="T1072" s="397">
        <v>2170199</v>
      </c>
      <c r="U1072" s="397">
        <v>0</v>
      </c>
      <c r="V1072" s="397">
        <f t="shared" si="278"/>
        <v>2170199</v>
      </c>
      <c r="W1072" s="407">
        <f t="shared" si="283"/>
        <v>0</v>
      </c>
      <c r="Y1072" s="397">
        <f t="shared" si="279"/>
        <v>0</v>
      </c>
    </row>
    <row r="1073" ht="18.6" customHeight="1" spans="1:25">
      <c r="A1073" s="482" t="s">
        <v>3137</v>
      </c>
      <c r="B1073" s="480">
        <v>2169999</v>
      </c>
      <c r="C1073" s="407">
        <f t="shared" si="280"/>
        <v>0</v>
      </c>
      <c r="D1073" s="407">
        <f t="shared" si="281"/>
        <v>0</v>
      </c>
      <c r="E1073" s="483" t="str">
        <f t="shared" si="282"/>
        <v/>
      </c>
      <c r="F1073" s="473">
        <f t="shared" si="284"/>
        <v>7</v>
      </c>
      <c r="G1073" s="471">
        <v>2150215</v>
      </c>
      <c r="H1073" s="397" t="s">
        <v>3033</v>
      </c>
      <c r="J1073" s="488"/>
      <c r="K1073" s="490">
        <f>SUMIF(N:N,$B1073,O:O)</f>
        <v>0</v>
      </c>
      <c r="L1073" s="407">
        <f>SUMIF(Q:Q,$B1073,R:R)</f>
        <v>0</v>
      </c>
      <c r="M1073" s="411">
        <f t="shared" si="277"/>
        <v>0</v>
      </c>
      <c r="O1073" s="397">
        <v>0</v>
      </c>
      <c r="Q1073" s="397">
        <v>2101103</v>
      </c>
      <c r="R1073" s="397">
        <v>2</v>
      </c>
      <c r="S1073" s="397">
        <f>VLOOKUP(Q1073,B$4:B$1306,1,0)</f>
        <v>2101103</v>
      </c>
      <c r="T1073" s="397">
        <v>21703</v>
      </c>
      <c r="U1073" s="397">
        <v>0</v>
      </c>
      <c r="V1073" s="397">
        <f t="shared" si="278"/>
        <v>21703</v>
      </c>
      <c r="W1073" s="407">
        <f t="shared" si="283"/>
        <v>0</v>
      </c>
      <c r="Y1073" s="397">
        <f t="shared" si="279"/>
        <v>0</v>
      </c>
    </row>
    <row r="1074" ht="18.6" customHeight="1" spans="1:25">
      <c r="A1074" s="479" t="s">
        <v>3140</v>
      </c>
      <c r="B1074" s="480">
        <v>217</v>
      </c>
      <c r="C1074" s="411">
        <f t="shared" si="280"/>
        <v>0</v>
      </c>
      <c r="D1074" s="411">
        <f t="shared" si="281"/>
        <v>5</v>
      </c>
      <c r="E1074" s="481" t="str">
        <f t="shared" si="282"/>
        <v/>
      </c>
      <c r="F1074" s="473">
        <f t="shared" si="284"/>
        <v>3</v>
      </c>
      <c r="G1074" s="471">
        <v>2150299</v>
      </c>
      <c r="H1074" s="397" t="s">
        <v>3036</v>
      </c>
      <c r="J1074" s="488"/>
      <c r="K1074" s="486">
        <f>SUMIFS(K:K,$B:$B,"&gt;"&amp;$B1074*100,$B:$B,"&lt;"&amp;$B1074*100+100)</f>
        <v>5</v>
      </c>
      <c r="L1074" s="411">
        <f>SUMIFS(L:L,$B:$B,"&gt;"&amp;$B1074*100,$B:$B,"&lt;"&amp;$B1074*100+100)</f>
        <v>0</v>
      </c>
      <c r="M1074" s="411">
        <f t="shared" si="277"/>
        <v>0</v>
      </c>
      <c r="O1074" s="397">
        <v>0</v>
      </c>
      <c r="Q1074" s="397">
        <v>2210201</v>
      </c>
      <c r="R1074" s="397">
        <v>5</v>
      </c>
      <c r="S1074" s="397">
        <f>VLOOKUP(Q1074,B$4:B$1306,1,0)</f>
        <v>2210201</v>
      </c>
      <c r="T1074" s="397">
        <v>2170301</v>
      </c>
      <c r="U1074" s="397">
        <v>0</v>
      </c>
      <c r="V1074" s="397">
        <f t="shared" si="278"/>
        <v>2170301</v>
      </c>
      <c r="W1074" s="407">
        <f t="shared" si="283"/>
        <v>0</v>
      </c>
      <c r="Y1074" s="397">
        <f t="shared" si="279"/>
        <v>0</v>
      </c>
    </row>
    <row r="1075" ht="18.6" customHeight="1" spans="1:25">
      <c r="A1075" s="482" t="s">
        <v>3142</v>
      </c>
      <c r="B1075" s="480">
        <v>21701</v>
      </c>
      <c r="C1075" s="407">
        <f t="shared" si="280"/>
        <v>0</v>
      </c>
      <c r="D1075" s="407">
        <f t="shared" si="281"/>
        <v>0</v>
      </c>
      <c r="E1075" s="483" t="str">
        <f t="shared" si="282"/>
        <v/>
      </c>
      <c r="F1075" s="473">
        <f t="shared" si="284"/>
        <v>5</v>
      </c>
      <c r="G1075" s="471">
        <v>21503</v>
      </c>
      <c r="H1075" s="397" t="s">
        <v>3038</v>
      </c>
      <c r="K1075" s="486">
        <f>SUMIFS(K:K,$B:$B,"&gt;"&amp;$B1075*100,$B:$B,"&lt;"&amp;$B1075*100+100)</f>
        <v>0</v>
      </c>
      <c r="L1075" s="411">
        <f>SUMIFS(L:L,$B:$B,"&gt;"&amp;$B1075*100,$B:$B,"&lt;"&amp;$B1075*100+100)</f>
        <v>0</v>
      </c>
      <c r="M1075" s="411">
        <f t="shared" si="277"/>
        <v>0</v>
      </c>
      <c r="O1075" s="397">
        <v>0</v>
      </c>
      <c r="Q1075" s="397">
        <v>2070899</v>
      </c>
      <c r="R1075" s="397">
        <v>50</v>
      </c>
      <c r="S1075" s="397">
        <f>VLOOKUP(Q1075,B$4:B$1306,1,0)</f>
        <v>2070899</v>
      </c>
      <c r="T1075" s="397">
        <v>2170302</v>
      </c>
      <c r="U1075" s="397">
        <v>0</v>
      </c>
      <c r="V1075" s="397">
        <f t="shared" si="278"/>
        <v>2170302</v>
      </c>
      <c r="W1075" s="407">
        <f t="shared" si="283"/>
        <v>0</v>
      </c>
      <c r="Y1075" s="397">
        <f t="shared" si="279"/>
        <v>0</v>
      </c>
    </row>
    <row r="1076" ht="18.6" customHeight="1" spans="1:25">
      <c r="A1076" s="494" t="s">
        <v>587</v>
      </c>
      <c r="B1076" s="480">
        <v>2170101</v>
      </c>
      <c r="C1076" s="407">
        <f t="shared" si="280"/>
        <v>0</v>
      </c>
      <c r="D1076" s="407">
        <f t="shared" si="281"/>
        <v>0</v>
      </c>
      <c r="E1076" s="483" t="str">
        <f t="shared" si="282"/>
        <v/>
      </c>
      <c r="F1076" s="473">
        <f t="shared" si="284"/>
        <v>7</v>
      </c>
      <c r="G1076" s="471">
        <v>2150301</v>
      </c>
      <c r="H1076" s="397" t="s">
        <v>595</v>
      </c>
      <c r="K1076" s="490">
        <f t="shared" ref="K1076:K1081" si="291">SUMIF(N:N,$B1076,O:O)</f>
        <v>0</v>
      </c>
      <c r="L1076" s="407">
        <f t="shared" ref="L1076:L1081" si="292">SUMIF(Q:Q,$B1076,R:R)</f>
        <v>0</v>
      </c>
      <c r="M1076" s="411">
        <f t="shared" si="277"/>
        <v>0</v>
      </c>
      <c r="O1076" s="397">
        <v>0</v>
      </c>
      <c r="Q1076" s="397">
        <v>2080505</v>
      </c>
      <c r="R1076" s="397">
        <v>5</v>
      </c>
      <c r="S1076" s="397">
        <f>VLOOKUP(Q1076,B$4:B$1306,1,0)</f>
        <v>2080505</v>
      </c>
      <c r="T1076" s="397">
        <v>2170303</v>
      </c>
      <c r="U1076" s="397">
        <v>0</v>
      </c>
      <c r="V1076" s="397">
        <f t="shared" si="278"/>
        <v>2170303</v>
      </c>
      <c r="W1076" s="407">
        <f t="shared" si="283"/>
        <v>0</v>
      </c>
      <c r="Y1076" s="397">
        <f t="shared" si="279"/>
        <v>0</v>
      </c>
    </row>
    <row r="1077" ht="18.6" customHeight="1" spans="1:25">
      <c r="A1077" s="482" t="s">
        <v>590</v>
      </c>
      <c r="B1077" s="480">
        <v>2170102</v>
      </c>
      <c r="C1077" s="407">
        <f t="shared" si="280"/>
        <v>0</v>
      </c>
      <c r="D1077" s="407">
        <f t="shared" si="281"/>
        <v>0</v>
      </c>
      <c r="E1077" s="483" t="str">
        <f t="shared" si="282"/>
        <v/>
      </c>
      <c r="F1077" s="473">
        <f t="shared" si="284"/>
        <v>7</v>
      </c>
      <c r="G1077" s="471">
        <v>2150302</v>
      </c>
      <c r="H1077" s="397" t="s">
        <v>598</v>
      </c>
      <c r="K1077" s="490">
        <f t="shared" si="291"/>
        <v>0</v>
      </c>
      <c r="L1077" s="407">
        <f t="shared" si="292"/>
        <v>0</v>
      </c>
      <c r="M1077" s="411">
        <f t="shared" si="277"/>
        <v>0</v>
      </c>
      <c r="O1077" s="397">
        <v>0</v>
      </c>
      <c r="Q1077" s="397">
        <v>2080506</v>
      </c>
      <c r="R1077" s="397">
        <v>2</v>
      </c>
      <c r="S1077" s="397">
        <f>VLOOKUP(Q1077,B$4:B$1306,1,0)</f>
        <v>2080506</v>
      </c>
      <c r="T1077" s="397">
        <v>2170304</v>
      </c>
      <c r="U1077" s="397">
        <v>0</v>
      </c>
      <c r="V1077" s="397">
        <f t="shared" si="278"/>
        <v>2170304</v>
      </c>
      <c r="W1077" s="407">
        <f t="shared" si="283"/>
        <v>0</v>
      </c>
      <c r="Y1077" s="397">
        <f t="shared" si="279"/>
        <v>0</v>
      </c>
    </row>
    <row r="1078" ht="18.6" customHeight="1" spans="1:25">
      <c r="A1078" s="482" t="s">
        <v>593</v>
      </c>
      <c r="B1078" s="480">
        <v>2170103</v>
      </c>
      <c r="C1078" s="407">
        <f t="shared" si="280"/>
        <v>0</v>
      </c>
      <c r="D1078" s="407">
        <f t="shared" si="281"/>
        <v>0</v>
      </c>
      <c r="E1078" s="483" t="str">
        <f t="shared" si="282"/>
        <v/>
      </c>
      <c r="F1078" s="473">
        <f t="shared" si="284"/>
        <v>7</v>
      </c>
      <c r="G1078" s="471">
        <v>2150303</v>
      </c>
      <c r="H1078" s="397" t="s">
        <v>601</v>
      </c>
      <c r="K1078" s="490">
        <f t="shared" si="291"/>
        <v>0</v>
      </c>
      <c r="L1078" s="407">
        <f t="shared" si="292"/>
        <v>0</v>
      </c>
      <c r="M1078" s="411">
        <f t="shared" si="277"/>
        <v>0</v>
      </c>
      <c r="O1078" s="397">
        <v>0</v>
      </c>
      <c r="Q1078" s="397">
        <v>2101101</v>
      </c>
      <c r="R1078" s="397">
        <v>0</v>
      </c>
      <c r="S1078" s="397">
        <f>VLOOKUP(Q1078,B$4:B$1306,1,0)</f>
        <v>2101101</v>
      </c>
      <c r="T1078" s="397">
        <v>2170399</v>
      </c>
      <c r="U1078" s="397">
        <v>0</v>
      </c>
      <c r="V1078" s="397">
        <f t="shared" si="278"/>
        <v>2170399</v>
      </c>
      <c r="W1078" s="407">
        <f t="shared" si="283"/>
        <v>0</v>
      </c>
      <c r="Y1078" s="397">
        <f t="shared" si="279"/>
        <v>0</v>
      </c>
    </row>
    <row r="1079" ht="18.6" customHeight="1" spans="1:25">
      <c r="A1079" s="482" t="s">
        <v>3146</v>
      </c>
      <c r="B1079" s="480">
        <v>2170104</v>
      </c>
      <c r="C1079" s="407">
        <f t="shared" si="280"/>
        <v>0</v>
      </c>
      <c r="D1079" s="407">
        <f t="shared" si="281"/>
        <v>0</v>
      </c>
      <c r="E1079" s="483" t="str">
        <f t="shared" si="282"/>
        <v/>
      </c>
      <c r="F1079" s="473">
        <f t="shared" si="284"/>
        <v>7</v>
      </c>
      <c r="G1079" s="471">
        <v>2150399</v>
      </c>
      <c r="H1079" s="397" t="s">
        <v>3045</v>
      </c>
      <c r="K1079" s="490">
        <f t="shared" si="291"/>
        <v>0</v>
      </c>
      <c r="L1079" s="407">
        <f t="shared" si="292"/>
        <v>0</v>
      </c>
      <c r="M1079" s="411">
        <f t="shared" si="277"/>
        <v>0</v>
      </c>
      <c r="O1079" s="397">
        <v>0</v>
      </c>
      <c r="Q1079" s="397">
        <v>2101102</v>
      </c>
      <c r="R1079" s="397">
        <v>3</v>
      </c>
      <c r="S1079" s="397">
        <f>VLOOKUP(Q1079,B$4:B$1306,1,0)</f>
        <v>2101102</v>
      </c>
      <c r="T1079" s="397">
        <v>21799</v>
      </c>
      <c r="U1079" s="397">
        <v>0</v>
      </c>
      <c r="V1079" s="397">
        <f t="shared" si="278"/>
        <v>21799</v>
      </c>
      <c r="W1079" s="407">
        <f t="shared" si="283"/>
        <v>0</v>
      </c>
      <c r="Y1079" s="397">
        <f t="shared" si="279"/>
        <v>0</v>
      </c>
    </row>
    <row r="1080" ht="18.6" customHeight="1" spans="1:25">
      <c r="A1080" s="482" t="s">
        <v>614</v>
      </c>
      <c r="B1080" s="480">
        <v>2170150</v>
      </c>
      <c r="C1080" s="407">
        <f t="shared" si="280"/>
        <v>0</v>
      </c>
      <c r="D1080" s="407">
        <f t="shared" si="281"/>
        <v>0</v>
      </c>
      <c r="E1080" s="483" t="str">
        <f t="shared" si="282"/>
        <v/>
      </c>
      <c r="F1080" s="473">
        <f t="shared" si="284"/>
        <v>7</v>
      </c>
      <c r="G1080" s="471">
        <v>21505</v>
      </c>
      <c r="H1080" s="397" t="s">
        <v>3047</v>
      </c>
      <c r="I1080" s="397">
        <v>267</v>
      </c>
      <c r="K1080" s="490">
        <f t="shared" si="291"/>
        <v>0</v>
      </c>
      <c r="L1080" s="407">
        <f t="shared" si="292"/>
        <v>0</v>
      </c>
      <c r="M1080" s="411">
        <f t="shared" si="277"/>
        <v>0</v>
      </c>
      <c r="O1080" s="397">
        <v>0</v>
      </c>
      <c r="Q1080" s="397">
        <v>2101103</v>
      </c>
      <c r="R1080" s="397">
        <v>1</v>
      </c>
      <c r="S1080" s="397">
        <f>VLOOKUP(Q1080,B$4:B$1306,1,0)</f>
        <v>2101103</v>
      </c>
      <c r="T1080" s="397">
        <v>219</v>
      </c>
      <c r="U1080" s="397">
        <v>0</v>
      </c>
      <c r="V1080" s="397">
        <f t="shared" si="278"/>
        <v>219</v>
      </c>
      <c r="W1080" s="407">
        <f t="shared" si="283"/>
        <v>0</v>
      </c>
      <c r="Y1080" s="397">
        <f t="shared" si="279"/>
        <v>0</v>
      </c>
    </row>
    <row r="1081" ht="18.6" customHeight="1" spans="1:25">
      <c r="A1081" s="482" t="s">
        <v>3151</v>
      </c>
      <c r="B1081" s="480">
        <v>2170199</v>
      </c>
      <c r="C1081" s="407">
        <f t="shared" si="280"/>
        <v>0</v>
      </c>
      <c r="D1081" s="407">
        <f t="shared" si="281"/>
        <v>0</v>
      </c>
      <c r="E1081" s="483" t="str">
        <f t="shared" si="282"/>
        <v/>
      </c>
      <c r="F1081" s="473">
        <f t="shared" si="284"/>
        <v>7</v>
      </c>
      <c r="G1081" s="471">
        <v>2150501</v>
      </c>
      <c r="H1081" s="397" t="s">
        <v>595</v>
      </c>
      <c r="J1081" s="488"/>
      <c r="K1081" s="490">
        <f t="shared" si="291"/>
        <v>0</v>
      </c>
      <c r="L1081" s="407">
        <f t="shared" si="292"/>
        <v>0</v>
      </c>
      <c r="M1081" s="411">
        <f t="shared" si="277"/>
        <v>0</v>
      </c>
      <c r="O1081" s="397">
        <v>0</v>
      </c>
      <c r="Q1081" s="397">
        <v>2210201</v>
      </c>
      <c r="R1081" s="397">
        <v>3</v>
      </c>
      <c r="S1081" s="397">
        <f>VLOOKUP(Q1081,B$4:B$1306,1,0)</f>
        <v>2210201</v>
      </c>
      <c r="T1081" s="397">
        <v>21901</v>
      </c>
      <c r="U1081" s="397">
        <v>0</v>
      </c>
      <c r="V1081" s="397">
        <f t="shared" si="278"/>
        <v>21901</v>
      </c>
      <c r="W1081" s="407">
        <f t="shared" si="283"/>
        <v>0</v>
      </c>
      <c r="Y1081" s="397">
        <f t="shared" si="279"/>
        <v>0</v>
      </c>
    </row>
    <row r="1082" ht="18.6" customHeight="1" spans="1:25">
      <c r="A1082" s="482" t="s">
        <v>3154</v>
      </c>
      <c r="B1082" s="480">
        <v>21702</v>
      </c>
      <c r="C1082" s="407">
        <f t="shared" si="280"/>
        <v>0</v>
      </c>
      <c r="D1082" s="407">
        <f t="shared" si="281"/>
        <v>0</v>
      </c>
      <c r="E1082" s="483" t="str">
        <f t="shared" si="282"/>
        <v/>
      </c>
      <c r="F1082" s="473">
        <f t="shared" si="284"/>
        <v>5</v>
      </c>
      <c r="G1082" s="471">
        <v>2150502</v>
      </c>
      <c r="H1082" s="397" t="s">
        <v>598</v>
      </c>
      <c r="K1082" s="486">
        <f>SUMIFS(K:K,$B:$B,"&gt;"&amp;$B1082*100,$B:$B,"&lt;"&amp;$B1082*100+100)</f>
        <v>0</v>
      </c>
      <c r="L1082" s="411">
        <f>SUMIFS(L:L,$B:$B,"&gt;"&amp;$B1082*100,$B:$B,"&lt;"&amp;$B1082*100+100)</f>
        <v>0</v>
      </c>
      <c r="M1082" s="411">
        <f t="shared" si="277"/>
        <v>0</v>
      </c>
      <c r="O1082" s="397">
        <v>0</v>
      </c>
      <c r="Q1082" s="397">
        <v>2080502</v>
      </c>
      <c r="R1082" s="397">
        <v>3</v>
      </c>
      <c r="S1082" s="397">
        <f>VLOOKUP(Q1082,B$4:B$1306,1,0)</f>
        <v>2080502</v>
      </c>
      <c r="T1082" s="397">
        <v>21902</v>
      </c>
      <c r="U1082" s="397">
        <v>0</v>
      </c>
      <c r="V1082" s="397">
        <f t="shared" si="278"/>
        <v>21902</v>
      </c>
      <c r="W1082" s="407">
        <f t="shared" si="283"/>
        <v>0</v>
      </c>
      <c r="Y1082" s="397">
        <f t="shared" si="279"/>
        <v>0</v>
      </c>
    </row>
    <row r="1083" ht="18.6" customHeight="1" spans="1:25">
      <c r="A1083" s="482" t="s">
        <v>4368</v>
      </c>
      <c r="B1083" s="480">
        <v>2170201</v>
      </c>
      <c r="C1083" s="407">
        <f t="shared" si="280"/>
        <v>0</v>
      </c>
      <c r="D1083" s="407">
        <f t="shared" si="281"/>
        <v>0</v>
      </c>
      <c r="E1083" s="483" t="str">
        <f t="shared" si="282"/>
        <v/>
      </c>
      <c r="F1083" s="473">
        <f t="shared" si="284"/>
        <v>7</v>
      </c>
      <c r="G1083" s="471">
        <v>2150503</v>
      </c>
      <c r="H1083" s="397" t="s">
        <v>601</v>
      </c>
      <c r="K1083" s="490">
        <f t="shared" ref="K1083:K1091" si="293">SUMIF(N:N,$B1083,O:O)</f>
        <v>0</v>
      </c>
      <c r="L1083" s="407">
        <f t="shared" ref="L1083:L1091" si="294">SUMIF(Q:Q,$B1083,R:R)</f>
        <v>0</v>
      </c>
      <c r="M1083" s="411">
        <f t="shared" si="277"/>
        <v>0</v>
      </c>
      <c r="O1083" s="397">
        <v>0</v>
      </c>
      <c r="Q1083" s="397">
        <v>2080505</v>
      </c>
      <c r="R1083" s="397">
        <v>6</v>
      </c>
      <c r="S1083" s="397">
        <f>VLOOKUP(Q1083,B$4:B$1306,1,0)</f>
        <v>2080505</v>
      </c>
      <c r="T1083" s="397">
        <v>21903</v>
      </c>
      <c r="U1083" s="397">
        <v>0</v>
      </c>
      <c r="V1083" s="397">
        <f t="shared" si="278"/>
        <v>21903</v>
      </c>
      <c r="W1083" s="407">
        <f t="shared" si="283"/>
        <v>0</v>
      </c>
      <c r="Y1083" s="397">
        <f t="shared" si="279"/>
        <v>0</v>
      </c>
    </row>
    <row r="1084" ht="18.6" customHeight="1" spans="1:25">
      <c r="A1084" s="482" t="s">
        <v>4369</v>
      </c>
      <c r="B1084" s="480">
        <v>2170202</v>
      </c>
      <c r="C1084" s="407">
        <f t="shared" si="280"/>
        <v>0</v>
      </c>
      <c r="D1084" s="407">
        <f t="shared" si="281"/>
        <v>0</v>
      </c>
      <c r="E1084" s="483" t="str">
        <f t="shared" si="282"/>
        <v/>
      </c>
      <c r="F1084" s="473">
        <f t="shared" si="284"/>
        <v>7</v>
      </c>
      <c r="G1084" s="471">
        <v>2150505</v>
      </c>
      <c r="H1084" s="397" t="s">
        <v>3052</v>
      </c>
      <c r="K1084" s="490">
        <f t="shared" si="293"/>
        <v>0</v>
      </c>
      <c r="L1084" s="407">
        <f t="shared" si="294"/>
        <v>0</v>
      </c>
      <c r="M1084" s="411">
        <f t="shared" si="277"/>
        <v>0</v>
      </c>
      <c r="O1084" s="397">
        <v>0</v>
      </c>
      <c r="Q1084" s="397">
        <v>2080506</v>
      </c>
      <c r="R1084" s="397">
        <v>3</v>
      </c>
      <c r="S1084" s="397">
        <f>VLOOKUP(Q1084,B$4:B$1306,1,0)</f>
        <v>2080506</v>
      </c>
      <c r="T1084" s="397">
        <v>21904</v>
      </c>
      <c r="U1084" s="397">
        <v>0</v>
      </c>
      <c r="V1084" s="397">
        <f t="shared" si="278"/>
        <v>21904</v>
      </c>
      <c r="W1084" s="407">
        <f t="shared" si="283"/>
        <v>0</v>
      </c>
      <c r="Y1084" s="397">
        <f t="shared" si="279"/>
        <v>0</v>
      </c>
    </row>
    <row r="1085" ht="18.6" customHeight="1" spans="1:25">
      <c r="A1085" s="482" t="s">
        <v>4370</v>
      </c>
      <c r="B1085" s="480">
        <v>2170203</v>
      </c>
      <c r="C1085" s="407">
        <f t="shared" si="280"/>
        <v>0</v>
      </c>
      <c r="D1085" s="407">
        <f t="shared" si="281"/>
        <v>0</v>
      </c>
      <c r="E1085" s="483" t="str">
        <f t="shared" si="282"/>
        <v/>
      </c>
      <c r="F1085" s="473">
        <f t="shared" si="284"/>
        <v>7</v>
      </c>
      <c r="G1085" s="471">
        <v>2150506</v>
      </c>
      <c r="H1085" s="397" t="s">
        <v>3054</v>
      </c>
      <c r="K1085" s="490">
        <f t="shared" si="293"/>
        <v>0</v>
      </c>
      <c r="L1085" s="407">
        <f t="shared" si="294"/>
        <v>0</v>
      </c>
      <c r="M1085" s="411">
        <f t="shared" si="277"/>
        <v>0</v>
      </c>
      <c r="O1085" s="397">
        <v>0</v>
      </c>
      <c r="Q1085" s="397">
        <v>2101101</v>
      </c>
      <c r="R1085" s="397">
        <v>0</v>
      </c>
      <c r="S1085" s="397">
        <f>VLOOKUP(Q1085,B$4:B$1306,1,0)</f>
        <v>2101101</v>
      </c>
      <c r="T1085" s="397">
        <v>21905</v>
      </c>
      <c r="U1085" s="397">
        <v>0</v>
      </c>
      <c r="V1085" s="397">
        <f t="shared" si="278"/>
        <v>21905</v>
      </c>
      <c r="W1085" s="407">
        <f t="shared" si="283"/>
        <v>0</v>
      </c>
      <c r="Y1085" s="397">
        <f t="shared" si="279"/>
        <v>0</v>
      </c>
    </row>
    <row r="1086" ht="18.6" customHeight="1" spans="1:25">
      <c r="A1086" s="482" t="s">
        <v>4371</v>
      </c>
      <c r="B1086" s="480">
        <v>2170204</v>
      </c>
      <c r="C1086" s="407">
        <f t="shared" si="280"/>
        <v>0</v>
      </c>
      <c r="D1086" s="407">
        <f t="shared" si="281"/>
        <v>0</v>
      </c>
      <c r="E1086" s="483" t="str">
        <f t="shared" si="282"/>
        <v/>
      </c>
      <c r="F1086" s="473">
        <f t="shared" si="284"/>
        <v>7</v>
      </c>
      <c r="G1086" s="471">
        <v>2150507</v>
      </c>
      <c r="H1086" s="397" t="s">
        <v>3057</v>
      </c>
      <c r="K1086" s="490">
        <f t="shared" si="293"/>
        <v>0</v>
      </c>
      <c r="L1086" s="407">
        <f t="shared" si="294"/>
        <v>0</v>
      </c>
      <c r="M1086" s="411">
        <f t="shared" si="277"/>
        <v>0</v>
      </c>
      <c r="O1086" s="397">
        <v>0</v>
      </c>
      <c r="Q1086" s="397">
        <v>2101102</v>
      </c>
      <c r="R1086" s="397">
        <v>4</v>
      </c>
      <c r="S1086" s="397">
        <f>VLOOKUP(Q1086,B$4:B$1306,1,0)</f>
        <v>2101102</v>
      </c>
      <c r="T1086" s="397">
        <v>21906</v>
      </c>
      <c r="U1086" s="397">
        <v>0</v>
      </c>
      <c r="V1086" s="397">
        <f t="shared" si="278"/>
        <v>21906</v>
      </c>
      <c r="W1086" s="407">
        <f t="shared" si="283"/>
        <v>0</v>
      </c>
      <c r="Y1086" s="397">
        <f t="shared" si="279"/>
        <v>0</v>
      </c>
    </row>
    <row r="1087" ht="18.6" customHeight="1" spans="1:25">
      <c r="A1087" s="482" t="s">
        <v>4372</v>
      </c>
      <c r="B1087" s="480">
        <v>2170205</v>
      </c>
      <c r="C1087" s="407">
        <f t="shared" si="280"/>
        <v>0</v>
      </c>
      <c r="D1087" s="407">
        <f t="shared" si="281"/>
        <v>0</v>
      </c>
      <c r="E1087" s="483" t="str">
        <f t="shared" si="282"/>
        <v/>
      </c>
      <c r="F1087" s="473">
        <f t="shared" si="284"/>
        <v>7</v>
      </c>
      <c r="G1087" s="471">
        <v>2150508</v>
      </c>
      <c r="H1087" s="397" t="s">
        <v>3060</v>
      </c>
      <c r="K1087" s="490">
        <f t="shared" si="293"/>
        <v>0</v>
      </c>
      <c r="L1087" s="407">
        <f t="shared" si="294"/>
        <v>0</v>
      </c>
      <c r="M1087" s="411">
        <f t="shared" si="277"/>
        <v>0</v>
      </c>
      <c r="O1087" s="397">
        <v>0</v>
      </c>
      <c r="Q1087" s="397">
        <v>2101103</v>
      </c>
      <c r="R1087" s="397">
        <v>2</v>
      </c>
      <c r="S1087" s="397">
        <f>VLOOKUP(Q1087,B$4:B$1306,1,0)</f>
        <v>2101103</v>
      </c>
      <c r="T1087" s="397">
        <v>21907</v>
      </c>
      <c r="U1087" s="397">
        <v>0</v>
      </c>
      <c r="V1087" s="397">
        <f t="shared" si="278"/>
        <v>21907</v>
      </c>
      <c r="W1087" s="407">
        <f t="shared" si="283"/>
        <v>0</v>
      </c>
      <c r="Y1087" s="397">
        <f t="shared" si="279"/>
        <v>0</v>
      </c>
    </row>
    <row r="1088" ht="18.6" customHeight="1" spans="1:25">
      <c r="A1088" s="482" t="s">
        <v>4373</v>
      </c>
      <c r="B1088" s="480">
        <v>2170206</v>
      </c>
      <c r="C1088" s="407">
        <f t="shared" si="280"/>
        <v>0</v>
      </c>
      <c r="D1088" s="407">
        <f t="shared" si="281"/>
        <v>0</v>
      </c>
      <c r="E1088" s="483" t="str">
        <f t="shared" si="282"/>
        <v/>
      </c>
      <c r="F1088" s="473">
        <f t="shared" si="284"/>
        <v>7</v>
      </c>
      <c r="G1088" s="471">
        <v>2150509</v>
      </c>
      <c r="H1088" s="397" t="s">
        <v>3063</v>
      </c>
      <c r="K1088" s="490">
        <f t="shared" si="293"/>
        <v>0</v>
      </c>
      <c r="L1088" s="407">
        <f t="shared" si="294"/>
        <v>0</v>
      </c>
      <c r="M1088" s="411">
        <f t="shared" si="277"/>
        <v>0</v>
      </c>
      <c r="O1088" s="397">
        <v>0</v>
      </c>
      <c r="Q1088" s="397">
        <v>2120199</v>
      </c>
      <c r="R1088" s="397">
        <v>61</v>
      </c>
      <c r="S1088" s="397">
        <f>VLOOKUP(Q1088,B$4:B$1306,1,0)</f>
        <v>2120199</v>
      </c>
      <c r="T1088" s="397">
        <v>21908</v>
      </c>
      <c r="U1088" s="397">
        <v>0</v>
      </c>
      <c r="V1088" s="397">
        <f t="shared" si="278"/>
        <v>21908</v>
      </c>
      <c r="W1088" s="407">
        <f t="shared" si="283"/>
        <v>0</v>
      </c>
      <c r="Y1088" s="397">
        <f t="shared" si="279"/>
        <v>0</v>
      </c>
    </row>
    <row r="1089" ht="18.6" customHeight="1" spans="1:25">
      <c r="A1089" s="482" t="s">
        <v>4374</v>
      </c>
      <c r="B1089" s="480">
        <v>2170207</v>
      </c>
      <c r="C1089" s="407">
        <f t="shared" si="280"/>
        <v>0</v>
      </c>
      <c r="D1089" s="407">
        <f t="shared" si="281"/>
        <v>0</v>
      </c>
      <c r="E1089" s="483" t="str">
        <f t="shared" si="282"/>
        <v/>
      </c>
      <c r="F1089" s="473">
        <f t="shared" si="284"/>
        <v>7</v>
      </c>
      <c r="G1089" s="471">
        <v>2150510</v>
      </c>
      <c r="H1089" s="397" t="s">
        <v>3066</v>
      </c>
      <c r="I1089" s="397">
        <v>267</v>
      </c>
      <c r="K1089" s="490">
        <f t="shared" si="293"/>
        <v>0</v>
      </c>
      <c r="L1089" s="407">
        <f t="shared" si="294"/>
        <v>0</v>
      </c>
      <c r="M1089" s="411">
        <f t="shared" si="277"/>
        <v>0</v>
      </c>
      <c r="O1089" s="397">
        <v>0</v>
      </c>
      <c r="Q1089" s="397">
        <v>2210201</v>
      </c>
      <c r="R1089" s="397">
        <v>4</v>
      </c>
      <c r="S1089" s="397">
        <f>VLOOKUP(Q1089,B$4:B$1306,1,0)</f>
        <v>2210201</v>
      </c>
      <c r="T1089" s="397">
        <v>21999</v>
      </c>
      <c r="U1089" s="397">
        <v>0</v>
      </c>
      <c r="V1089" s="397">
        <f t="shared" si="278"/>
        <v>21999</v>
      </c>
      <c r="W1089" s="407">
        <f t="shared" si="283"/>
        <v>0</v>
      </c>
      <c r="Y1089" s="397">
        <f t="shared" si="279"/>
        <v>0</v>
      </c>
    </row>
    <row r="1090" ht="18.6" customHeight="1" spans="1:25">
      <c r="A1090" s="482" t="s">
        <v>4375</v>
      </c>
      <c r="B1090" s="480">
        <v>2170208</v>
      </c>
      <c r="C1090" s="407">
        <f t="shared" si="280"/>
        <v>0</v>
      </c>
      <c r="D1090" s="407">
        <f t="shared" si="281"/>
        <v>0</v>
      </c>
      <c r="E1090" s="483" t="str">
        <f t="shared" si="282"/>
        <v/>
      </c>
      <c r="F1090" s="473">
        <f t="shared" si="284"/>
        <v>7</v>
      </c>
      <c r="G1090" s="471">
        <v>2150511</v>
      </c>
      <c r="H1090" s="397" t="s">
        <v>3067</v>
      </c>
      <c r="K1090" s="490">
        <f t="shared" si="293"/>
        <v>0</v>
      </c>
      <c r="L1090" s="407">
        <f t="shared" si="294"/>
        <v>0</v>
      </c>
      <c r="M1090" s="411">
        <f t="shared" si="277"/>
        <v>0</v>
      </c>
      <c r="O1090" s="397">
        <v>0</v>
      </c>
      <c r="Q1090" s="397">
        <v>2080502</v>
      </c>
      <c r="R1090" s="397">
        <v>39</v>
      </c>
      <c r="S1090" s="397">
        <f>VLOOKUP(Q1090,B$4:B$1306,1,0)</f>
        <v>2080502</v>
      </c>
      <c r="T1090" s="397">
        <v>220</v>
      </c>
      <c r="U1090" s="397">
        <v>2264</v>
      </c>
      <c r="V1090" s="397">
        <f t="shared" si="278"/>
        <v>220</v>
      </c>
      <c r="W1090" s="407">
        <f t="shared" si="283"/>
        <v>0</v>
      </c>
      <c r="Y1090" s="397">
        <f t="shared" si="279"/>
        <v>0</v>
      </c>
    </row>
    <row r="1091" ht="18.6" customHeight="1" spans="1:25">
      <c r="A1091" s="482" t="s">
        <v>3157</v>
      </c>
      <c r="B1091" s="480">
        <v>2170299</v>
      </c>
      <c r="C1091" s="407">
        <f t="shared" si="280"/>
        <v>0</v>
      </c>
      <c r="D1091" s="407">
        <f t="shared" si="281"/>
        <v>0</v>
      </c>
      <c r="E1091" s="483" t="str">
        <f t="shared" si="282"/>
        <v/>
      </c>
      <c r="F1091" s="473">
        <f t="shared" si="284"/>
        <v>7</v>
      </c>
      <c r="G1091" s="471">
        <v>2150513</v>
      </c>
      <c r="H1091" s="397" t="s">
        <v>2903</v>
      </c>
      <c r="J1091" s="488"/>
      <c r="K1091" s="490">
        <f t="shared" si="293"/>
        <v>0</v>
      </c>
      <c r="L1091" s="407">
        <f t="shared" si="294"/>
        <v>0</v>
      </c>
      <c r="M1091" s="411">
        <f t="shared" si="277"/>
        <v>0</v>
      </c>
      <c r="O1091" s="397">
        <v>0</v>
      </c>
      <c r="Q1091" s="397">
        <v>2080505</v>
      </c>
      <c r="R1091" s="397">
        <v>52</v>
      </c>
      <c r="S1091" s="397">
        <f>VLOOKUP(Q1091,B$4:B$1306,1,0)</f>
        <v>2080505</v>
      </c>
      <c r="T1091" s="397">
        <v>22001</v>
      </c>
      <c r="U1091" s="397">
        <v>2264</v>
      </c>
      <c r="V1091" s="397">
        <f t="shared" si="278"/>
        <v>22001</v>
      </c>
      <c r="W1091" s="407">
        <f t="shared" si="283"/>
        <v>0</v>
      </c>
      <c r="Y1091" s="397">
        <f t="shared" si="279"/>
        <v>0</v>
      </c>
    </row>
    <row r="1092" ht="18.6" customHeight="1" spans="1:25">
      <c r="A1092" s="482" t="s">
        <v>3159</v>
      </c>
      <c r="B1092" s="480">
        <v>21703</v>
      </c>
      <c r="C1092" s="407">
        <f t="shared" si="280"/>
        <v>0</v>
      </c>
      <c r="D1092" s="407">
        <f t="shared" si="281"/>
        <v>0</v>
      </c>
      <c r="E1092" s="483" t="str">
        <f t="shared" si="282"/>
        <v/>
      </c>
      <c r="F1092" s="473">
        <f t="shared" si="284"/>
        <v>5</v>
      </c>
      <c r="G1092" s="471">
        <v>2150515</v>
      </c>
      <c r="H1092" s="397" t="s">
        <v>3068</v>
      </c>
      <c r="K1092" s="486">
        <f>SUMIFS(K:K,$B:$B,"&gt;"&amp;$B1092*100,$B:$B,"&lt;"&amp;$B1092*100+100)</f>
        <v>0</v>
      </c>
      <c r="L1092" s="411">
        <f>SUMIFS(L:L,$B:$B,"&gt;"&amp;$B1092*100,$B:$B,"&lt;"&amp;$B1092*100+100)</f>
        <v>0</v>
      </c>
      <c r="M1092" s="411">
        <f t="shared" ref="M1092:M1155" si="295">_xlfn.IFNA(VLOOKUP(B1092,T:U,2,0),)</f>
        <v>0</v>
      </c>
      <c r="O1092" s="397">
        <v>0</v>
      </c>
      <c r="Q1092" s="397">
        <v>2080506</v>
      </c>
      <c r="R1092" s="397">
        <v>26</v>
      </c>
      <c r="S1092" s="397">
        <f>VLOOKUP(Q1092,B$4:B$1306,1,0)</f>
        <v>2080506</v>
      </c>
      <c r="T1092" s="397">
        <v>2200101</v>
      </c>
      <c r="U1092" s="397">
        <v>0</v>
      </c>
      <c r="V1092" s="397">
        <f t="shared" ref="V1092:V1155" si="296">VLOOKUP(T1092,B$4:B$1306,1,0)</f>
        <v>2200101</v>
      </c>
      <c r="W1092" s="407">
        <f t="shared" si="283"/>
        <v>0</v>
      </c>
      <c r="Y1092" s="397">
        <f t="shared" ref="Y1092:Y1155" si="297">IF(O1092&lt;1,ROUNDUP(O1092,0),IF(O1092&gt;10,ROUNDDOWN(O1092,0),ROUND(O1092,0)))</f>
        <v>0</v>
      </c>
    </row>
    <row r="1093" ht="18.6" customHeight="1" spans="1:25">
      <c r="A1093" s="482" t="s">
        <v>3161</v>
      </c>
      <c r="B1093" s="480">
        <v>2170301</v>
      </c>
      <c r="C1093" s="407">
        <f t="shared" ref="C1093:C1156" si="298">_xlfn.IFNA(VLOOKUP(B1093,G:I,3,0),)</f>
        <v>0</v>
      </c>
      <c r="D1093" s="407">
        <f t="shared" ref="D1093:D1156" si="299">K1093+L1093+M1093</f>
        <v>0</v>
      </c>
      <c r="E1093" s="483" t="str">
        <f t="shared" ref="E1093:E1156" si="300">IF(ISERROR(D1093/C1093-1),"",D1093/C1093-1)</f>
        <v/>
      </c>
      <c r="F1093" s="473">
        <f t="shared" si="284"/>
        <v>7</v>
      </c>
      <c r="G1093" s="471">
        <v>2150599</v>
      </c>
      <c r="H1093" s="397" t="s">
        <v>3071</v>
      </c>
      <c r="K1093" s="490">
        <f>SUMIF(N:N,$B1093,O:O)</f>
        <v>0</v>
      </c>
      <c r="L1093" s="407">
        <f>SUMIF(Q:Q,$B1093,R:R)</f>
        <v>0</v>
      </c>
      <c r="M1093" s="411">
        <f t="shared" si="295"/>
        <v>0</v>
      </c>
      <c r="O1093" s="397">
        <v>0</v>
      </c>
      <c r="Q1093" s="397">
        <v>2101101</v>
      </c>
      <c r="R1093" s="397">
        <v>0</v>
      </c>
      <c r="S1093" s="397">
        <f>VLOOKUP(Q1093,B$4:B$1306,1,0)</f>
        <v>2101101</v>
      </c>
      <c r="T1093" s="397">
        <v>2200102</v>
      </c>
      <c r="U1093" s="397">
        <v>0</v>
      </c>
      <c r="V1093" s="397">
        <f t="shared" si="296"/>
        <v>2200102</v>
      </c>
      <c r="W1093" s="407">
        <f t="shared" ref="W1093:W1156" si="301">U1093-IF(T1093&lt;111111,SUMIFS(U$4:U$1924,T$4:T$1924,"&gt;"&amp;T1093*100,T$4:T$1924,"&lt;"&amp;T1093*100+100),U1093)</f>
        <v>0</v>
      </c>
      <c r="Y1093" s="397">
        <f t="shared" si="297"/>
        <v>0</v>
      </c>
    </row>
    <row r="1094" ht="18.6" customHeight="1" spans="1:25">
      <c r="A1094" s="482" t="s">
        <v>3162</v>
      </c>
      <c r="B1094" s="480">
        <v>2170302</v>
      </c>
      <c r="C1094" s="407">
        <f t="shared" si="298"/>
        <v>0</v>
      </c>
      <c r="D1094" s="407">
        <f t="shared" si="299"/>
        <v>0</v>
      </c>
      <c r="E1094" s="483" t="str">
        <f t="shared" si="300"/>
        <v/>
      </c>
      <c r="F1094" s="473">
        <f t="shared" ref="F1094:F1157" si="302">LEN(B1094)</f>
        <v>7</v>
      </c>
      <c r="G1094" s="471">
        <v>21507</v>
      </c>
      <c r="H1094" s="397" t="s">
        <v>3074</v>
      </c>
      <c r="K1094" s="490">
        <f>SUMIF(N:N,$B1094,O:O)</f>
        <v>0</v>
      </c>
      <c r="L1094" s="407">
        <f>SUMIF(Q:Q,$B1094,R:R)</f>
        <v>0</v>
      </c>
      <c r="M1094" s="411">
        <f t="shared" si="295"/>
        <v>0</v>
      </c>
      <c r="O1094" s="397">
        <v>0</v>
      </c>
      <c r="Q1094" s="397">
        <v>2101102</v>
      </c>
      <c r="R1094" s="397">
        <v>34</v>
      </c>
      <c r="S1094" s="397">
        <f>VLOOKUP(Q1094,B$4:B$1306,1,0)</f>
        <v>2101102</v>
      </c>
      <c r="T1094" s="397">
        <v>2200103</v>
      </c>
      <c r="U1094" s="397">
        <v>0</v>
      </c>
      <c r="V1094" s="397">
        <f t="shared" si="296"/>
        <v>2200103</v>
      </c>
      <c r="W1094" s="407">
        <f t="shared" si="301"/>
        <v>0</v>
      </c>
      <c r="Y1094" s="397">
        <f t="shared" si="297"/>
        <v>0</v>
      </c>
    </row>
    <row r="1095" ht="18.6" customHeight="1" spans="1:25">
      <c r="A1095" s="482" t="s">
        <v>3164</v>
      </c>
      <c r="B1095" s="480">
        <v>2170303</v>
      </c>
      <c r="C1095" s="407">
        <f t="shared" si="298"/>
        <v>0</v>
      </c>
      <c r="D1095" s="407">
        <f t="shared" si="299"/>
        <v>0</v>
      </c>
      <c r="E1095" s="483" t="str">
        <f t="shared" si="300"/>
        <v/>
      </c>
      <c r="F1095" s="473">
        <f t="shared" si="302"/>
        <v>7</v>
      </c>
      <c r="G1095" s="471">
        <v>2150701</v>
      </c>
      <c r="H1095" s="397" t="s">
        <v>595</v>
      </c>
      <c r="K1095" s="490">
        <f>SUMIF(N:N,$B1095,O:O)</f>
        <v>0</v>
      </c>
      <c r="L1095" s="407">
        <f>SUMIF(Q:Q,$B1095,R:R)</f>
        <v>0</v>
      </c>
      <c r="M1095" s="411">
        <f t="shared" si="295"/>
        <v>0</v>
      </c>
      <c r="O1095" s="397">
        <v>0</v>
      </c>
      <c r="Q1095" s="397">
        <v>2101103</v>
      </c>
      <c r="R1095" s="397">
        <v>22</v>
      </c>
      <c r="S1095" s="397">
        <f>VLOOKUP(Q1095,B$4:B$1306,1,0)</f>
        <v>2101103</v>
      </c>
      <c r="T1095" s="397">
        <v>2200104</v>
      </c>
      <c r="U1095" s="397">
        <v>0</v>
      </c>
      <c r="V1095" s="397">
        <f t="shared" si="296"/>
        <v>2200104</v>
      </c>
      <c r="W1095" s="407">
        <f t="shared" si="301"/>
        <v>0</v>
      </c>
      <c r="Y1095" s="397">
        <f t="shared" si="297"/>
        <v>0</v>
      </c>
    </row>
    <row r="1096" ht="18.6" customHeight="1" spans="1:25">
      <c r="A1096" s="482" t="s">
        <v>3166</v>
      </c>
      <c r="B1096" s="480">
        <v>2170304</v>
      </c>
      <c r="C1096" s="407">
        <f t="shared" si="298"/>
        <v>0</v>
      </c>
      <c r="D1096" s="407">
        <f t="shared" si="299"/>
        <v>0</v>
      </c>
      <c r="E1096" s="483" t="str">
        <f t="shared" si="300"/>
        <v/>
      </c>
      <c r="F1096" s="473">
        <f t="shared" si="302"/>
        <v>7</v>
      </c>
      <c r="G1096" s="471">
        <v>2150702</v>
      </c>
      <c r="H1096" s="397" t="s">
        <v>598</v>
      </c>
      <c r="K1096" s="490">
        <f>SUMIF(N:N,$B1096,O:O)</f>
        <v>0</v>
      </c>
      <c r="L1096" s="407">
        <f>SUMIF(Q:Q,$B1096,R:R)</f>
        <v>0</v>
      </c>
      <c r="M1096" s="411">
        <f t="shared" si="295"/>
        <v>0</v>
      </c>
      <c r="O1096" s="397">
        <v>0</v>
      </c>
      <c r="Q1096" s="397">
        <v>2130104</v>
      </c>
      <c r="R1096" s="397">
        <v>530</v>
      </c>
      <c r="S1096" s="397">
        <f>VLOOKUP(Q1096,B$4:B$1306,1,0)</f>
        <v>2130104</v>
      </c>
      <c r="T1096" s="397">
        <v>2200106</v>
      </c>
      <c r="U1096" s="397">
        <v>21</v>
      </c>
      <c r="V1096" s="397">
        <f t="shared" si="296"/>
        <v>2200106</v>
      </c>
      <c r="W1096" s="407">
        <f t="shared" si="301"/>
        <v>0</v>
      </c>
      <c r="Y1096" s="397">
        <f t="shared" si="297"/>
        <v>0</v>
      </c>
    </row>
    <row r="1097" ht="18.6" customHeight="1" spans="1:25">
      <c r="A1097" s="482" t="s">
        <v>3169</v>
      </c>
      <c r="B1097" s="480">
        <v>2170399</v>
      </c>
      <c r="C1097" s="407">
        <f t="shared" si="298"/>
        <v>0</v>
      </c>
      <c r="D1097" s="407">
        <f t="shared" si="299"/>
        <v>0</v>
      </c>
      <c r="E1097" s="483" t="str">
        <f t="shared" si="300"/>
        <v/>
      </c>
      <c r="F1097" s="473">
        <f t="shared" si="302"/>
        <v>7</v>
      </c>
      <c r="G1097" s="471">
        <v>2150703</v>
      </c>
      <c r="H1097" s="397" t="s">
        <v>601</v>
      </c>
      <c r="J1097" s="488"/>
      <c r="K1097" s="490">
        <f>SUMIF(N:N,$B1097,O:O)</f>
        <v>0</v>
      </c>
      <c r="L1097" s="407">
        <f>SUMIF(Q:Q,$B1097,R:R)</f>
        <v>0</v>
      </c>
      <c r="M1097" s="411">
        <f t="shared" si="295"/>
        <v>0</v>
      </c>
      <c r="O1097" s="397">
        <v>0</v>
      </c>
      <c r="Q1097" s="397">
        <v>2210201</v>
      </c>
      <c r="R1097" s="397">
        <v>39</v>
      </c>
      <c r="S1097" s="397">
        <f>VLOOKUP(Q1097,B$4:B$1306,1,0)</f>
        <v>2210201</v>
      </c>
      <c r="T1097" s="397">
        <v>2200107</v>
      </c>
      <c r="U1097" s="397">
        <v>0</v>
      </c>
      <c r="V1097" s="397">
        <f t="shared" si="296"/>
        <v>2200107</v>
      </c>
      <c r="W1097" s="407">
        <f t="shared" si="301"/>
        <v>0</v>
      </c>
      <c r="Y1097" s="397">
        <f t="shared" si="297"/>
        <v>0</v>
      </c>
    </row>
    <row r="1098" ht="18.6" customHeight="1" spans="1:25">
      <c r="A1098" s="482" t="s">
        <v>4376</v>
      </c>
      <c r="B1098" s="480">
        <v>21704</v>
      </c>
      <c r="C1098" s="407">
        <f t="shared" si="298"/>
        <v>0</v>
      </c>
      <c r="D1098" s="407">
        <f t="shared" si="299"/>
        <v>0</v>
      </c>
      <c r="E1098" s="483" t="str">
        <f t="shared" si="300"/>
        <v/>
      </c>
      <c r="F1098" s="473">
        <f t="shared" si="302"/>
        <v>5</v>
      </c>
      <c r="G1098" s="471">
        <v>2150704</v>
      </c>
      <c r="H1098" s="397" t="s">
        <v>3083</v>
      </c>
      <c r="K1098" s="486">
        <f>SUMIFS(K:K,$B:$B,"&gt;"&amp;$B1098*100,$B:$B,"&lt;"&amp;$B1098*100+100)</f>
        <v>0</v>
      </c>
      <c r="L1098" s="411">
        <f>SUMIFS(L:L,$B:$B,"&gt;"&amp;$B1098*100,$B:$B,"&lt;"&amp;$B1098*100+100)</f>
        <v>0</v>
      </c>
      <c r="M1098" s="411">
        <f t="shared" si="295"/>
        <v>0</v>
      </c>
      <c r="O1098" s="397">
        <v>0</v>
      </c>
      <c r="Q1098" s="397">
        <v>2080109</v>
      </c>
      <c r="R1098" s="397">
        <v>19</v>
      </c>
      <c r="S1098" s="397">
        <f>VLOOKUP(Q1098,B$4:B$1306,1,0)</f>
        <v>2080109</v>
      </c>
      <c r="T1098" s="397">
        <v>2200108</v>
      </c>
      <c r="U1098" s="397">
        <v>0</v>
      </c>
      <c r="V1098" s="397">
        <f t="shared" si="296"/>
        <v>2200108</v>
      </c>
      <c r="W1098" s="407">
        <f t="shared" si="301"/>
        <v>0</v>
      </c>
      <c r="Y1098" s="397">
        <f t="shared" si="297"/>
        <v>0</v>
      </c>
    </row>
    <row r="1099" ht="18.6" customHeight="1" spans="1:25">
      <c r="A1099" s="482" t="s">
        <v>4377</v>
      </c>
      <c r="B1099" s="480">
        <v>2170401</v>
      </c>
      <c r="C1099" s="407">
        <f t="shared" si="298"/>
        <v>0</v>
      </c>
      <c r="D1099" s="407">
        <f t="shared" si="299"/>
        <v>0</v>
      </c>
      <c r="E1099" s="483" t="str">
        <f t="shared" si="300"/>
        <v/>
      </c>
      <c r="F1099" s="473">
        <f t="shared" si="302"/>
        <v>7</v>
      </c>
      <c r="G1099" s="471">
        <v>2150705</v>
      </c>
      <c r="H1099" s="397" t="s">
        <v>3086</v>
      </c>
      <c r="K1099" s="490">
        <f>SUMIF(N:N,$B1099,O:O)</f>
        <v>0</v>
      </c>
      <c r="L1099" s="407">
        <f>SUMIF(Q:Q,$B1099,R:R)</f>
        <v>0</v>
      </c>
      <c r="M1099" s="411">
        <f t="shared" si="295"/>
        <v>0</v>
      </c>
      <c r="O1099" s="397">
        <v>0</v>
      </c>
      <c r="Q1099" s="397">
        <v>2080505</v>
      </c>
      <c r="R1099" s="397">
        <v>1</v>
      </c>
      <c r="S1099" s="397">
        <f>VLOOKUP(Q1099,B$4:B$1306,1,0)</f>
        <v>2080505</v>
      </c>
      <c r="T1099" s="397">
        <v>2200109</v>
      </c>
      <c r="U1099" s="397">
        <v>2243</v>
      </c>
      <c r="V1099" s="397">
        <f t="shared" si="296"/>
        <v>2200109</v>
      </c>
      <c r="W1099" s="407">
        <f t="shared" si="301"/>
        <v>0</v>
      </c>
      <c r="Y1099" s="397">
        <f t="shared" si="297"/>
        <v>0</v>
      </c>
    </row>
    <row r="1100" ht="18.6" customHeight="1" spans="1:25">
      <c r="A1100" s="482" t="s">
        <v>4378</v>
      </c>
      <c r="B1100" s="480">
        <v>2170499</v>
      </c>
      <c r="C1100" s="407">
        <f t="shared" si="298"/>
        <v>0</v>
      </c>
      <c r="D1100" s="407">
        <f t="shared" si="299"/>
        <v>0</v>
      </c>
      <c r="E1100" s="483" t="str">
        <f t="shared" si="300"/>
        <v/>
      </c>
      <c r="F1100" s="473">
        <f t="shared" si="302"/>
        <v>7</v>
      </c>
      <c r="G1100" s="471">
        <v>2150799</v>
      </c>
      <c r="H1100" s="397" t="s">
        <v>3089</v>
      </c>
      <c r="J1100" s="488"/>
      <c r="K1100" s="490">
        <f>SUMIF(N:N,$B1100,O:O)</f>
        <v>0</v>
      </c>
      <c r="L1100" s="407">
        <f>SUMIF(Q:Q,$B1100,R:R)</f>
        <v>0</v>
      </c>
      <c r="M1100" s="411">
        <f t="shared" si="295"/>
        <v>0</v>
      </c>
      <c r="O1100" s="397">
        <v>0</v>
      </c>
      <c r="Q1100" s="397">
        <v>2080506</v>
      </c>
      <c r="R1100" s="397">
        <v>1</v>
      </c>
      <c r="S1100" s="397">
        <f>VLOOKUP(Q1100,B$4:B$1306,1,0)</f>
        <v>2080506</v>
      </c>
      <c r="T1100" s="397">
        <v>2200112</v>
      </c>
      <c r="U1100" s="397">
        <v>0</v>
      </c>
      <c r="V1100" s="397">
        <f t="shared" si="296"/>
        <v>2200112</v>
      </c>
      <c r="W1100" s="407">
        <f t="shared" si="301"/>
        <v>0</v>
      </c>
      <c r="Y1100" s="397">
        <f t="shared" si="297"/>
        <v>0</v>
      </c>
    </row>
    <row r="1101" ht="18.6" customHeight="1" spans="1:25">
      <c r="A1101" s="482" t="s">
        <v>3171</v>
      </c>
      <c r="B1101" s="480">
        <v>21799</v>
      </c>
      <c r="C1101" s="407">
        <f t="shared" si="298"/>
        <v>0</v>
      </c>
      <c r="D1101" s="407">
        <f t="shared" si="299"/>
        <v>5</v>
      </c>
      <c r="E1101" s="483" t="str">
        <f t="shared" si="300"/>
        <v/>
      </c>
      <c r="F1101" s="473">
        <f t="shared" si="302"/>
        <v>5</v>
      </c>
      <c r="G1101" s="471">
        <v>21508</v>
      </c>
      <c r="H1101" s="397" t="s">
        <v>3092</v>
      </c>
      <c r="I1101" s="397">
        <v>33</v>
      </c>
      <c r="K1101" s="486">
        <f>SUMIFS(K:K,$B:$B,"&gt;"&amp;$B1101*100,$B:$B,"&lt;"&amp;$B1101*100+100)</f>
        <v>5</v>
      </c>
      <c r="L1101" s="411">
        <f>SUMIFS(L:L,$B:$B,"&gt;"&amp;$B1101*100,$B:$B,"&lt;"&amp;$B1101*100+100)</f>
        <v>0</v>
      </c>
      <c r="M1101" s="411">
        <f t="shared" si="295"/>
        <v>0</v>
      </c>
      <c r="O1101" s="397">
        <v>0</v>
      </c>
      <c r="Q1101" s="397">
        <v>2101101</v>
      </c>
      <c r="R1101" s="397">
        <v>1</v>
      </c>
      <c r="S1101" s="397">
        <f>VLOOKUP(Q1101,B$4:B$1306,1,0)</f>
        <v>2101101</v>
      </c>
      <c r="T1101" s="397">
        <v>2200113</v>
      </c>
      <c r="U1101" s="397">
        <v>0</v>
      </c>
      <c r="V1101" s="397">
        <f t="shared" si="296"/>
        <v>2200113</v>
      </c>
      <c r="W1101" s="407">
        <f t="shared" si="301"/>
        <v>0</v>
      </c>
      <c r="Y1101" s="397">
        <f t="shared" si="297"/>
        <v>0</v>
      </c>
    </row>
    <row r="1102" ht="18.6" customHeight="1" spans="1:25">
      <c r="A1102" s="482" t="s">
        <v>4379</v>
      </c>
      <c r="B1102" s="480">
        <v>2179901</v>
      </c>
      <c r="C1102" s="407">
        <f t="shared" si="298"/>
        <v>0</v>
      </c>
      <c r="D1102" s="407">
        <f t="shared" si="299"/>
        <v>5</v>
      </c>
      <c r="E1102" s="483" t="str">
        <f t="shared" si="300"/>
        <v/>
      </c>
      <c r="F1102" s="473">
        <f t="shared" si="302"/>
        <v>7</v>
      </c>
      <c r="G1102" s="471">
        <v>2150801</v>
      </c>
      <c r="H1102" s="397" t="s">
        <v>595</v>
      </c>
      <c r="J1102" s="488"/>
      <c r="K1102" s="490">
        <f>SUMIF(N:N,$B1102,O:O)</f>
        <v>5</v>
      </c>
      <c r="L1102" s="407">
        <f>SUMIF(Q:Q,$B1102,R:R)</f>
        <v>0</v>
      </c>
      <c r="M1102" s="411">
        <f t="shared" si="295"/>
        <v>0</v>
      </c>
      <c r="O1102" s="397">
        <v>0</v>
      </c>
      <c r="Q1102" s="397">
        <v>2101102</v>
      </c>
      <c r="R1102" s="397">
        <v>0</v>
      </c>
      <c r="S1102" s="397">
        <f>VLOOKUP(Q1102,B$4:B$1306,1,0)</f>
        <v>2101102</v>
      </c>
      <c r="T1102" s="397">
        <v>2200114</v>
      </c>
      <c r="U1102" s="397">
        <v>0</v>
      </c>
      <c r="V1102" s="397">
        <f t="shared" si="296"/>
        <v>2200114</v>
      </c>
      <c r="W1102" s="407">
        <f t="shared" si="301"/>
        <v>0</v>
      </c>
      <c r="Y1102" s="397">
        <f t="shared" si="297"/>
        <v>0</v>
      </c>
    </row>
    <row r="1103" ht="18.6" customHeight="1" spans="1:25">
      <c r="A1103" s="479" t="s">
        <v>3175</v>
      </c>
      <c r="B1103" s="480">
        <v>219</v>
      </c>
      <c r="C1103" s="411">
        <f t="shared" si="298"/>
        <v>0</v>
      </c>
      <c r="D1103" s="411">
        <f t="shared" si="299"/>
        <v>0</v>
      </c>
      <c r="E1103" s="481" t="str">
        <f t="shared" si="300"/>
        <v/>
      </c>
      <c r="F1103" s="473">
        <f t="shared" si="302"/>
        <v>3</v>
      </c>
      <c r="G1103" s="471">
        <v>2150802</v>
      </c>
      <c r="H1103" s="397" t="s">
        <v>598</v>
      </c>
      <c r="J1103" s="488"/>
      <c r="K1103" s="486">
        <f t="shared" ref="K1103:L1114" si="303">SUMIFS(K:K,$B:$B,"&gt;"&amp;$B1103*100,$B:$B,"&lt;"&amp;$B1103*100+100)</f>
        <v>0</v>
      </c>
      <c r="L1103" s="411">
        <f t="shared" si="303"/>
        <v>0</v>
      </c>
      <c r="M1103" s="411">
        <f t="shared" si="295"/>
        <v>0</v>
      </c>
      <c r="O1103" s="397">
        <v>0</v>
      </c>
      <c r="Q1103" s="397">
        <v>2101103</v>
      </c>
      <c r="R1103" s="397">
        <v>1</v>
      </c>
      <c r="S1103" s="397">
        <f>VLOOKUP(Q1103,B$4:B$1306,1,0)</f>
        <v>2101103</v>
      </c>
      <c r="T1103" s="397">
        <v>2200115</v>
      </c>
      <c r="U1103" s="397">
        <v>0</v>
      </c>
      <c r="V1103" s="397">
        <f t="shared" si="296"/>
        <v>2200115</v>
      </c>
      <c r="W1103" s="407">
        <f t="shared" si="301"/>
        <v>0</v>
      </c>
      <c r="Y1103" s="397">
        <f t="shared" si="297"/>
        <v>0</v>
      </c>
    </row>
    <row r="1104" ht="18.6" customHeight="1" spans="1:25">
      <c r="A1104" s="482" t="s">
        <v>3177</v>
      </c>
      <c r="B1104" s="480">
        <v>21901</v>
      </c>
      <c r="C1104" s="407">
        <f t="shared" si="298"/>
        <v>0</v>
      </c>
      <c r="D1104" s="407">
        <f t="shared" si="299"/>
        <v>0</v>
      </c>
      <c r="E1104" s="483" t="str">
        <f t="shared" si="300"/>
        <v/>
      </c>
      <c r="F1104" s="473">
        <f t="shared" si="302"/>
        <v>5</v>
      </c>
      <c r="G1104" s="471">
        <v>2150803</v>
      </c>
      <c r="H1104" s="397" t="s">
        <v>601</v>
      </c>
      <c r="J1104" s="488"/>
      <c r="K1104" s="486">
        <f t="shared" si="303"/>
        <v>0</v>
      </c>
      <c r="L1104" s="411">
        <f t="shared" si="303"/>
        <v>0</v>
      </c>
      <c r="M1104" s="411">
        <f t="shared" si="295"/>
        <v>0</v>
      </c>
      <c r="O1104" s="397">
        <v>0</v>
      </c>
      <c r="Q1104" s="397">
        <v>2210201</v>
      </c>
      <c r="R1104" s="397">
        <v>1</v>
      </c>
      <c r="S1104" s="397">
        <f>VLOOKUP(Q1104,B$4:B$1306,1,0)</f>
        <v>2210201</v>
      </c>
      <c r="T1104" s="397">
        <v>2200116</v>
      </c>
      <c r="U1104" s="397">
        <v>0</v>
      </c>
      <c r="V1104" s="397">
        <f t="shared" si="296"/>
        <v>2200116</v>
      </c>
      <c r="W1104" s="407">
        <f t="shared" si="301"/>
        <v>0</v>
      </c>
      <c r="Y1104" s="397">
        <f t="shared" si="297"/>
        <v>0</v>
      </c>
    </row>
    <row r="1105" ht="18.6" customHeight="1" spans="1:25">
      <c r="A1105" s="482" t="s">
        <v>3180</v>
      </c>
      <c r="B1105" s="480">
        <v>21902</v>
      </c>
      <c r="C1105" s="407">
        <f t="shared" si="298"/>
        <v>0</v>
      </c>
      <c r="D1105" s="407">
        <f t="shared" si="299"/>
        <v>0</v>
      </c>
      <c r="E1105" s="483" t="str">
        <f t="shared" si="300"/>
        <v/>
      </c>
      <c r="F1105" s="473">
        <f t="shared" si="302"/>
        <v>5</v>
      </c>
      <c r="G1105" s="471">
        <v>2150804</v>
      </c>
      <c r="H1105" s="397" t="s">
        <v>3099</v>
      </c>
      <c r="J1105" s="488"/>
      <c r="K1105" s="486">
        <f t="shared" si="303"/>
        <v>0</v>
      </c>
      <c r="L1105" s="411">
        <f t="shared" si="303"/>
        <v>0</v>
      </c>
      <c r="M1105" s="411">
        <f t="shared" si="295"/>
        <v>0</v>
      </c>
      <c r="O1105" s="397">
        <v>0</v>
      </c>
      <c r="Q1105" s="397">
        <v>2080505</v>
      </c>
      <c r="R1105" s="397">
        <v>3</v>
      </c>
      <c r="S1105" s="397">
        <f>VLOOKUP(Q1105,B$4:B$1306,1,0)</f>
        <v>2080505</v>
      </c>
      <c r="T1105" s="397">
        <v>2200119</v>
      </c>
      <c r="U1105" s="397">
        <v>0</v>
      </c>
      <c r="V1105" s="397">
        <f t="shared" si="296"/>
        <v>2200119</v>
      </c>
      <c r="W1105" s="407">
        <f t="shared" si="301"/>
        <v>0</v>
      </c>
      <c r="Y1105" s="397">
        <f t="shared" si="297"/>
        <v>0</v>
      </c>
    </row>
    <row r="1106" ht="18.6" customHeight="1" spans="1:25">
      <c r="A1106" s="482" t="s">
        <v>3183</v>
      </c>
      <c r="B1106" s="480">
        <v>21903</v>
      </c>
      <c r="C1106" s="407">
        <f t="shared" si="298"/>
        <v>0</v>
      </c>
      <c r="D1106" s="407">
        <f t="shared" si="299"/>
        <v>0</v>
      </c>
      <c r="E1106" s="483" t="str">
        <f t="shared" si="300"/>
        <v/>
      </c>
      <c r="F1106" s="473">
        <f t="shared" si="302"/>
        <v>5</v>
      </c>
      <c r="G1106" s="471">
        <v>2150805</v>
      </c>
      <c r="H1106" s="397" t="s">
        <v>3100</v>
      </c>
      <c r="I1106" s="397">
        <v>33</v>
      </c>
      <c r="J1106" s="488"/>
      <c r="K1106" s="486">
        <f t="shared" si="303"/>
        <v>0</v>
      </c>
      <c r="L1106" s="411">
        <f t="shared" si="303"/>
        <v>0</v>
      </c>
      <c r="M1106" s="411">
        <f t="shared" si="295"/>
        <v>0</v>
      </c>
      <c r="O1106" s="397">
        <v>0</v>
      </c>
      <c r="Q1106" s="397">
        <v>2080506</v>
      </c>
      <c r="R1106" s="397">
        <v>2</v>
      </c>
      <c r="S1106" s="397">
        <f>VLOOKUP(Q1106,B$4:B$1306,1,0)</f>
        <v>2080506</v>
      </c>
      <c r="T1106" s="397">
        <v>2200120</v>
      </c>
      <c r="U1106" s="397">
        <v>0</v>
      </c>
      <c r="V1106" s="397">
        <f t="shared" si="296"/>
        <v>2200120</v>
      </c>
      <c r="W1106" s="407">
        <f t="shared" si="301"/>
        <v>0</v>
      </c>
      <c r="Y1106" s="397">
        <f t="shared" si="297"/>
        <v>0</v>
      </c>
    </row>
    <row r="1107" ht="18.6" customHeight="1" spans="1:25">
      <c r="A1107" s="482" t="s">
        <v>3186</v>
      </c>
      <c r="B1107" s="480">
        <v>21904</v>
      </c>
      <c r="C1107" s="407">
        <f t="shared" si="298"/>
        <v>0</v>
      </c>
      <c r="D1107" s="407">
        <f t="shared" si="299"/>
        <v>0</v>
      </c>
      <c r="E1107" s="483" t="str">
        <f t="shared" si="300"/>
        <v/>
      </c>
      <c r="F1107" s="473">
        <f t="shared" si="302"/>
        <v>5</v>
      </c>
      <c r="G1107" s="471">
        <v>2150899</v>
      </c>
      <c r="H1107" s="397" t="s">
        <v>3102</v>
      </c>
      <c r="J1107" s="488"/>
      <c r="K1107" s="486">
        <f t="shared" si="303"/>
        <v>0</v>
      </c>
      <c r="L1107" s="411">
        <f t="shared" si="303"/>
        <v>0</v>
      </c>
      <c r="M1107" s="411">
        <f t="shared" si="295"/>
        <v>0</v>
      </c>
      <c r="O1107" s="397">
        <v>0</v>
      </c>
      <c r="Q1107" s="397">
        <v>2101101</v>
      </c>
      <c r="R1107" s="397">
        <v>0</v>
      </c>
      <c r="S1107" s="397">
        <f>VLOOKUP(Q1107,B$4:B$1306,1,0)</f>
        <v>2101101</v>
      </c>
      <c r="T1107" s="397">
        <v>2200121</v>
      </c>
      <c r="U1107" s="397">
        <v>0</v>
      </c>
      <c r="V1107" s="397">
        <f t="shared" si="296"/>
        <v>2200121</v>
      </c>
      <c r="W1107" s="407">
        <f t="shared" si="301"/>
        <v>0</v>
      </c>
      <c r="Y1107" s="397">
        <f t="shared" si="297"/>
        <v>0</v>
      </c>
    </row>
    <row r="1108" ht="18.6" customHeight="1" spans="1:25">
      <c r="A1108" s="482" t="s">
        <v>3189</v>
      </c>
      <c r="B1108" s="480">
        <v>21905</v>
      </c>
      <c r="C1108" s="407">
        <f t="shared" si="298"/>
        <v>0</v>
      </c>
      <c r="D1108" s="407">
        <f t="shared" si="299"/>
        <v>0</v>
      </c>
      <c r="E1108" s="483" t="str">
        <f t="shared" si="300"/>
        <v/>
      </c>
      <c r="F1108" s="473">
        <f t="shared" si="302"/>
        <v>5</v>
      </c>
      <c r="G1108" s="471">
        <v>21599</v>
      </c>
      <c r="H1108" s="397" t="s">
        <v>3104</v>
      </c>
      <c r="I1108" s="397">
        <v>122</v>
      </c>
      <c r="J1108" s="488"/>
      <c r="K1108" s="486">
        <f t="shared" si="303"/>
        <v>0</v>
      </c>
      <c r="L1108" s="411">
        <f t="shared" si="303"/>
        <v>0</v>
      </c>
      <c r="M1108" s="411">
        <f t="shared" si="295"/>
        <v>0</v>
      </c>
      <c r="O1108" s="397">
        <v>0</v>
      </c>
      <c r="Q1108" s="397">
        <v>2101102</v>
      </c>
      <c r="R1108" s="397">
        <v>2</v>
      </c>
      <c r="S1108" s="397">
        <f>VLOOKUP(Q1108,B$4:B$1306,1,0)</f>
        <v>2101102</v>
      </c>
      <c r="T1108" s="397">
        <v>2200122</v>
      </c>
      <c r="U1108" s="397">
        <v>0</v>
      </c>
      <c r="V1108" s="397">
        <f t="shared" si="296"/>
        <v>2200122</v>
      </c>
      <c r="W1108" s="407">
        <f t="shared" si="301"/>
        <v>0</v>
      </c>
      <c r="Y1108" s="397">
        <f t="shared" si="297"/>
        <v>0</v>
      </c>
    </row>
    <row r="1109" ht="18.6" customHeight="1" spans="1:25">
      <c r="A1109" s="482" t="s">
        <v>2466</v>
      </c>
      <c r="B1109" s="480">
        <v>21906</v>
      </c>
      <c r="C1109" s="407">
        <f t="shared" si="298"/>
        <v>0</v>
      </c>
      <c r="D1109" s="407">
        <f t="shared" si="299"/>
        <v>0</v>
      </c>
      <c r="E1109" s="483" t="str">
        <f t="shared" si="300"/>
        <v/>
      </c>
      <c r="F1109" s="473">
        <f t="shared" si="302"/>
        <v>5</v>
      </c>
      <c r="G1109" s="471">
        <v>2159901</v>
      </c>
      <c r="H1109" s="397" t="s">
        <v>3107</v>
      </c>
      <c r="J1109" s="488"/>
      <c r="K1109" s="486">
        <f t="shared" si="303"/>
        <v>0</v>
      </c>
      <c r="L1109" s="411">
        <f t="shared" si="303"/>
        <v>0</v>
      </c>
      <c r="M1109" s="411">
        <f t="shared" si="295"/>
        <v>0</v>
      </c>
      <c r="O1109" s="397">
        <v>0</v>
      </c>
      <c r="Q1109" s="397">
        <v>2101103</v>
      </c>
      <c r="R1109" s="397">
        <v>1</v>
      </c>
      <c r="S1109" s="397">
        <f>VLOOKUP(Q1109,B$4:B$1306,1,0)</f>
        <v>2101103</v>
      </c>
      <c r="T1109" s="397">
        <v>2200123</v>
      </c>
      <c r="U1109" s="397">
        <v>0</v>
      </c>
      <c r="V1109" s="397">
        <f t="shared" si="296"/>
        <v>2200123</v>
      </c>
      <c r="W1109" s="407">
        <f t="shared" si="301"/>
        <v>0</v>
      </c>
      <c r="Y1109" s="397">
        <f t="shared" si="297"/>
        <v>0</v>
      </c>
    </row>
    <row r="1110" ht="18.6" customHeight="1" spans="1:25">
      <c r="A1110" s="482" t="s">
        <v>3194</v>
      </c>
      <c r="B1110" s="480">
        <v>21907</v>
      </c>
      <c r="C1110" s="407">
        <f t="shared" si="298"/>
        <v>0</v>
      </c>
      <c r="D1110" s="407">
        <f t="shared" si="299"/>
        <v>0</v>
      </c>
      <c r="E1110" s="483" t="str">
        <f t="shared" si="300"/>
        <v/>
      </c>
      <c r="F1110" s="473">
        <f t="shared" si="302"/>
        <v>5</v>
      </c>
      <c r="G1110" s="471">
        <v>2159904</v>
      </c>
      <c r="H1110" s="397" t="s">
        <v>3110</v>
      </c>
      <c r="J1110" s="488"/>
      <c r="K1110" s="486">
        <f t="shared" si="303"/>
        <v>0</v>
      </c>
      <c r="L1110" s="411">
        <f t="shared" si="303"/>
        <v>0</v>
      </c>
      <c r="M1110" s="411">
        <f t="shared" si="295"/>
        <v>0</v>
      </c>
      <c r="O1110" s="397">
        <v>0</v>
      </c>
      <c r="Q1110" s="397">
        <v>2140106</v>
      </c>
      <c r="R1110" s="397">
        <v>37</v>
      </c>
      <c r="S1110" s="397">
        <f>VLOOKUP(Q1110,B$4:B$1306,1,0)</f>
        <v>2140106</v>
      </c>
      <c r="T1110" s="397">
        <v>2200124</v>
      </c>
      <c r="U1110" s="397">
        <v>0</v>
      </c>
      <c r="V1110" s="397">
        <f t="shared" si="296"/>
        <v>2200124</v>
      </c>
      <c r="W1110" s="407">
        <f t="shared" si="301"/>
        <v>0</v>
      </c>
      <c r="Y1110" s="397">
        <f t="shared" si="297"/>
        <v>0</v>
      </c>
    </row>
    <row r="1111" ht="18.6" customHeight="1" spans="1:25">
      <c r="A1111" s="482" t="s">
        <v>3197</v>
      </c>
      <c r="B1111" s="480">
        <v>21908</v>
      </c>
      <c r="C1111" s="407">
        <f t="shared" si="298"/>
        <v>0</v>
      </c>
      <c r="D1111" s="407">
        <f t="shared" si="299"/>
        <v>0</v>
      </c>
      <c r="E1111" s="483" t="str">
        <f t="shared" si="300"/>
        <v/>
      </c>
      <c r="F1111" s="473">
        <f t="shared" si="302"/>
        <v>5</v>
      </c>
      <c r="G1111" s="471">
        <v>2159905</v>
      </c>
      <c r="H1111" s="397" t="s">
        <v>3111</v>
      </c>
      <c r="J1111" s="488"/>
      <c r="K1111" s="486">
        <f t="shared" si="303"/>
        <v>0</v>
      </c>
      <c r="L1111" s="411">
        <f t="shared" si="303"/>
        <v>0</v>
      </c>
      <c r="M1111" s="411">
        <f t="shared" si="295"/>
        <v>0</v>
      </c>
      <c r="O1111" s="397">
        <v>0</v>
      </c>
      <c r="Q1111" s="397">
        <v>2210201</v>
      </c>
      <c r="R1111" s="397">
        <v>3</v>
      </c>
      <c r="S1111" s="397">
        <f>VLOOKUP(Q1111,B$4:B$1306,1,0)</f>
        <v>2210201</v>
      </c>
      <c r="T1111" s="397">
        <v>2200125</v>
      </c>
      <c r="U1111" s="397">
        <v>0</v>
      </c>
      <c r="V1111" s="397">
        <f t="shared" si="296"/>
        <v>2200125</v>
      </c>
      <c r="W1111" s="407">
        <f t="shared" si="301"/>
        <v>0</v>
      </c>
      <c r="Y1111" s="397">
        <f t="shared" si="297"/>
        <v>0</v>
      </c>
    </row>
    <row r="1112" ht="18.6" customHeight="1" spans="1:25">
      <c r="A1112" s="482" t="s">
        <v>3200</v>
      </c>
      <c r="B1112" s="480">
        <v>21999</v>
      </c>
      <c r="C1112" s="407">
        <f t="shared" si="298"/>
        <v>0</v>
      </c>
      <c r="D1112" s="407">
        <f t="shared" si="299"/>
        <v>0</v>
      </c>
      <c r="E1112" s="483" t="str">
        <f t="shared" si="300"/>
        <v/>
      </c>
      <c r="F1112" s="473">
        <f t="shared" si="302"/>
        <v>5</v>
      </c>
      <c r="G1112" s="471">
        <v>2159906</v>
      </c>
      <c r="H1112" s="397" t="s">
        <v>3113</v>
      </c>
      <c r="J1112" s="488"/>
      <c r="K1112" s="486">
        <f t="shared" si="303"/>
        <v>0</v>
      </c>
      <c r="L1112" s="411">
        <f t="shared" si="303"/>
        <v>0</v>
      </c>
      <c r="M1112" s="411">
        <f t="shared" si="295"/>
        <v>0</v>
      </c>
      <c r="O1112" s="397">
        <v>0</v>
      </c>
      <c r="Q1112" s="397">
        <v>2080505</v>
      </c>
      <c r="R1112" s="397">
        <v>1</v>
      </c>
      <c r="S1112" s="397">
        <f>VLOOKUP(Q1112,B$4:B$1306,1,0)</f>
        <v>2080505</v>
      </c>
      <c r="T1112" s="397">
        <v>2200126</v>
      </c>
      <c r="U1112" s="397">
        <v>0</v>
      </c>
      <c r="V1112" s="397">
        <f t="shared" si="296"/>
        <v>2200126</v>
      </c>
      <c r="W1112" s="407">
        <f t="shared" si="301"/>
        <v>0</v>
      </c>
      <c r="Y1112" s="397">
        <f t="shared" si="297"/>
        <v>0</v>
      </c>
    </row>
    <row r="1113" ht="18.6" customHeight="1" spans="1:25">
      <c r="A1113" s="479" t="s">
        <v>3203</v>
      </c>
      <c r="B1113" s="480">
        <v>220</v>
      </c>
      <c r="C1113" s="411">
        <f t="shared" si="298"/>
        <v>4201</v>
      </c>
      <c r="D1113" s="411">
        <f t="shared" si="299"/>
        <v>3716</v>
      </c>
      <c r="E1113" s="481">
        <f t="shared" si="300"/>
        <v>-0.115448702689836</v>
      </c>
      <c r="F1113" s="473">
        <f t="shared" si="302"/>
        <v>3</v>
      </c>
      <c r="G1113" s="471">
        <v>2159999</v>
      </c>
      <c r="H1113" s="397" t="s">
        <v>3115</v>
      </c>
      <c r="I1113" s="397">
        <v>122</v>
      </c>
      <c r="J1113" s="488"/>
      <c r="K1113" s="486">
        <f t="shared" si="303"/>
        <v>18</v>
      </c>
      <c r="L1113" s="411">
        <f t="shared" si="303"/>
        <v>1434</v>
      </c>
      <c r="M1113" s="411">
        <f t="shared" si="295"/>
        <v>2264</v>
      </c>
      <c r="O1113" s="397">
        <v>0</v>
      </c>
      <c r="Q1113" s="397">
        <v>2080506</v>
      </c>
      <c r="R1113" s="397">
        <v>1</v>
      </c>
      <c r="S1113" s="397">
        <f>VLOOKUP(Q1113,B$4:B$1306,1,0)</f>
        <v>2080506</v>
      </c>
      <c r="T1113" s="397">
        <v>2200127</v>
      </c>
      <c r="U1113" s="397">
        <v>0</v>
      </c>
      <c r="V1113" s="397">
        <f t="shared" si="296"/>
        <v>2200127</v>
      </c>
      <c r="W1113" s="407">
        <f t="shared" si="301"/>
        <v>0</v>
      </c>
      <c r="Y1113" s="397">
        <f t="shared" si="297"/>
        <v>0</v>
      </c>
    </row>
    <row r="1114" ht="18.6" customHeight="1" spans="1:25">
      <c r="A1114" s="482" t="s">
        <v>3206</v>
      </c>
      <c r="B1114" s="480">
        <v>22001</v>
      </c>
      <c r="C1114" s="407">
        <f t="shared" si="298"/>
        <v>4135</v>
      </c>
      <c r="D1114" s="407">
        <f t="shared" si="299"/>
        <v>3711</v>
      </c>
      <c r="E1114" s="483">
        <f t="shared" si="300"/>
        <v>-0.102539298669891</v>
      </c>
      <c r="F1114" s="473">
        <f t="shared" si="302"/>
        <v>5</v>
      </c>
      <c r="K1114" s="486">
        <f t="shared" si="303"/>
        <v>18</v>
      </c>
      <c r="L1114" s="411">
        <f t="shared" si="303"/>
        <v>1429</v>
      </c>
      <c r="M1114" s="411">
        <f t="shared" si="295"/>
        <v>2264</v>
      </c>
      <c r="O1114" s="397">
        <v>0</v>
      </c>
      <c r="Q1114" s="397">
        <v>2101101</v>
      </c>
      <c r="R1114" s="397">
        <v>0</v>
      </c>
      <c r="S1114" s="397">
        <f>VLOOKUP(Q1114,B$4:B$1306,1,0)</f>
        <v>2101101</v>
      </c>
      <c r="T1114" s="397">
        <v>2200128</v>
      </c>
      <c r="U1114" s="397">
        <v>0</v>
      </c>
      <c r="V1114" s="397">
        <f t="shared" si="296"/>
        <v>2200128</v>
      </c>
      <c r="W1114" s="407">
        <f t="shared" si="301"/>
        <v>0</v>
      </c>
      <c r="Y1114" s="397">
        <f t="shared" si="297"/>
        <v>0</v>
      </c>
    </row>
    <row r="1115" ht="18.6" customHeight="1" spans="1:25">
      <c r="A1115" s="482" t="s">
        <v>587</v>
      </c>
      <c r="B1115" s="480">
        <v>2200101</v>
      </c>
      <c r="C1115" s="407">
        <f t="shared" si="298"/>
        <v>900</v>
      </c>
      <c r="D1115" s="407">
        <f t="shared" si="299"/>
        <v>980</v>
      </c>
      <c r="E1115" s="483">
        <f t="shared" si="300"/>
        <v>0.0888888888888888</v>
      </c>
      <c r="F1115" s="473">
        <f t="shared" si="302"/>
        <v>7</v>
      </c>
      <c r="G1115" s="471">
        <v>216</v>
      </c>
      <c r="H1115" s="397" t="s">
        <v>3117</v>
      </c>
      <c r="I1115" s="397">
        <v>473</v>
      </c>
      <c r="K1115" s="490">
        <f t="shared" ref="K1115:K1142" si="304">SUMIF(N:N,$B1115,O:O)</f>
        <v>0</v>
      </c>
      <c r="L1115" s="407">
        <f t="shared" ref="L1115:L1142" si="305">SUMIF(Q:Q,$B1115,R:R)</f>
        <v>980</v>
      </c>
      <c r="M1115" s="411">
        <f t="shared" si="295"/>
        <v>0</v>
      </c>
      <c r="O1115" s="397">
        <v>0</v>
      </c>
      <c r="Q1115" s="397">
        <v>2101102</v>
      </c>
      <c r="R1115" s="397">
        <v>1</v>
      </c>
      <c r="S1115" s="397">
        <f>VLOOKUP(Q1115,B$4:B$1306,1,0)</f>
        <v>2101102</v>
      </c>
      <c r="T1115" s="397">
        <v>2200129</v>
      </c>
      <c r="U1115" s="397">
        <v>0</v>
      </c>
      <c r="V1115" s="397">
        <f t="shared" si="296"/>
        <v>2200129</v>
      </c>
      <c r="W1115" s="407">
        <f t="shared" si="301"/>
        <v>0</v>
      </c>
      <c r="Y1115" s="397">
        <f t="shared" si="297"/>
        <v>0</v>
      </c>
    </row>
    <row r="1116" ht="18.6" customHeight="1" spans="1:25">
      <c r="A1116" s="482" t="s">
        <v>590</v>
      </c>
      <c r="B1116" s="480">
        <v>2200102</v>
      </c>
      <c r="C1116" s="407">
        <f t="shared" si="298"/>
        <v>0</v>
      </c>
      <c r="D1116" s="407">
        <f t="shared" si="299"/>
        <v>0</v>
      </c>
      <c r="E1116" s="483" t="str">
        <f t="shared" si="300"/>
        <v/>
      </c>
      <c r="F1116" s="473">
        <f t="shared" si="302"/>
        <v>7</v>
      </c>
      <c r="G1116" s="471">
        <v>21602</v>
      </c>
      <c r="H1116" s="397" t="s">
        <v>3120</v>
      </c>
      <c r="I1116" s="397">
        <v>261</v>
      </c>
      <c r="K1116" s="490">
        <f t="shared" si="304"/>
        <v>0</v>
      </c>
      <c r="L1116" s="407">
        <f t="shared" si="305"/>
        <v>0</v>
      </c>
      <c r="M1116" s="411">
        <f t="shared" si="295"/>
        <v>0</v>
      </c>
      <c r="O1116" s="397">
        <v>0</v>
      </c>
      <c r="Q1116" s="397">
        <v>2101103</v>
      </c>
      <c r="R1116" s="397">
        <v>1</v>
      </c>
      <c r="S1116" s="397">
        <f>VLOOKUP(Q1116,B$4:B$1306,1,0)</f>
        <v>2101103</v>
      </c>
      <c r="T1116" s="397">
        <v>2200150</v>
      </c>
      <c r="U1116" s="397">
        <v>0</v>
      </c>
      <c r="V1116" s="397">
        <f t="shared" si="296"/>
        <v>2200150</v>
      </c>
      <c r="W1116" s="407">
        <f t="shared" si="301"/>
        <v>0</v>
      </c>
      <c r="Y1116" s="397">
        <f t="shared" si="297"/>
        <v>0</v>
      </c>
    </row>
    <row r="1117" ht="18.6" customHeight="1" spans="1:25">
      <c r="A1117" s="482" t="s">
        <v>593</v>
      </c>
      <c r="B1117" s="480">
        <v>2200103</v>
      </c>
      <c r="C1117" s="407">
        <f t="shared" si="298"/>
        <v>0</v>
      </c>
      <c r="D1117" s="407">
        <f t="shared" si="299"/>
        <v>0</v>
      </c>
      <c r="E1117" s="483" t="str">
        <f t="shared" si="300"/>
        <v/>
      </c>
      <c r="F1117" s="473">
        <f t="shared" si="302"/>
        <v>7</v>
      </c>
      <c r="G1117" s="471">
        <v>2160201</v>
      </c>
      <c r="H1117" s="397" t="s">
        <v>595</v>
      </c>
      <c r="I1117" s="397">
        <v>103</v>
      </c>
      <c r="K1117" s="490">
        <f t="shared" si="304"/>
        <v>0</v>
      </c>
      <c r="L1117" s="407">
        <f t="shared" si="305"/>
        <v>0</v>
      </c>
      <c r="M1117" s="411">
        <f t="shared" si="295"/>
        <v>0</v>
      </c>
      <c r="O1117" s="397">
        <v>0</v>
      </c>
      <c r="Q1117" s="397">
        <v>2210201</v>
      </c>
      <c r="R1117" s="397">
        <v>1</v>
      </c>
      <c r="S1117" s="397">
        <f>VLOOKUP(Q1117,B$4:B$1306,1,0)</f>
        <v>2210201</v>
      </c>
      <c r="T1117" s="397">
        <v>2200199</v>
      </c>
      <c r="U1117" s="397">
        <v>0</v>
      </c>
      <c r="V1117" s="397">
        <f t="shared" si="296"/>
        <v>2200199</v>
      </c>
      <c r="W1117" s="407">
        <f t="shared" si="301"/>
        <v>0</v>
      </c>
      <c r="Y1117" s="397">
        <f t="shared" si="297"/>
        <v>0</v>
      </c>
    </row>
    <row r="1118" ht="18.6" customHeight="1" spans="1:25">
      <c r="A1118" s="482" t="s">
        <v>3212</v>
      </c>
      <c r="B1118" s="480">
        <v>2200104</v>
      </c>
      <c r="C1118" s="407">
        <f t="shared" si="298"/>
        <v>0</v>
      </c>
      <c r="D1118" s="407">
        <f t="shared" si="299"/>
        <v>0</v>
      </c>
      <c r="E1118" s="483" t="str">
        <f t="shared" si="300"/>
        <v/>
      </c>
      <c r="F1118" s="473">
        <f t="shared" si="302"/>
        <v>7</v>
      </c>
      <c r="G1118" s="471">
        <v>2160202</v>
      </c>
      <c r="H1118" s="397" t="s">
        <v>598</v>
      </c>
      <c r="K1118" s="490">
        <f t="shared" si="304"/>
        <v>0</v>
      </c>
      <c r="L1118" s="407">
        <f t="shared" si="305"/>
        <v>0</v>
      </c>
      <c r="M1118" s="411">
        <f t="shared" si="295"/>
        <v>0</v>
      </c>
      <c r="O1118" s="397">
        <v>0</v>
      </c>
      <c r="Q1118" s="397">
        <v>2240150</v>
      </c>
      <c r="R1118" s="397">
        <v>12</v>
      </c>
      <c r="S1118" s="397">
        <f>VLOOKUP(Q1118,B$4:B$1306,1,0)</f>
        <v>2240150</v>
      </c>
      <c r="T1118" s="397">
        <v>22005</v>
      </c>
      <c r="U1118" s="397">
        <v>0</v>
      </c>
      <c r="V1118" s="397">
        <f t="shared" si="296"/>
        <v>22005</v>
      </c>
      <c r="W1118" s="407">
        <f t="shared" si="301"/>
        <v>0</v>
      </c>
      <c r="Y1118" s="397">
        <f t="shared" si="297"/>
        <v>0</v>
      </c>
    </row>
    <row r="1119" ht="18.6" customHeight="1" spans="1:25">
      <c r="A1119" s="482" t="s">
        <v>3214</v>
      </c>
      <c r="B1119" s="480">
        <v>2200105</v>
      </c>
      <c r="C1119" s="407">
        <f t="shared" si="298"/>
        <v>730</v>
      </c>
      <c r="D1119" s="407">
        <f t="shared" si="299"/>
        <v>0</v>
      </c>
      <c r="E1119" s="483">
        <f t="shared" si="300"/>
        <v>-1</v>
      </c>
      <c r="F1119" s="473">
        <f t="shared" si="302"/>
        <v>7</v>
      </c>
      <c r="K1119" s="490">
        <f t="shared" si="304"/>
        <v>0</v>
      </c>
      <c r="L1119" s="407">
        <f t="shared" si="305"/>
        <v>0</v>
      </c>
      <c r="M1119" s="411">
        <f t="shared" si="295"/>
        <v>0</v>
      </c>
      <c r="O1119" s="397">
        <v>0</v>
      </c>
      <c r="Q1119" s="397">
        <v>2011101</v>
      </c>
      <c r="R1119" s="397">
        <v>53</v>
      </c>
      <c r="S1119" s="397">
        <f>VLOOKUP(Q1119,B$4:B$1306,1,0)</f>
        <v>2011101</v>
      </c>
      <c r="T1119" s="397">
        <v>2200501</v>
      </c>
      <c r="U1119" s="397">
        <v>0</v>
      </c>
      <c r="V1119" s="397">
        <f t="shared" si="296"/>
        <v>2200501</v>
      </c>
      <c r="W1119" s="407">
        <f t="shared" si="301"/>
        <v>0</v>
      </c>
      <c r="Y1119" s="397">
        <f t="shared" si="297"/>
        <v>0</v>
      </c>
    </row>
    <row r="1120" ht="18.6" customHeight="1" spans="1:25">
      <c r="A1120" s="482" t="s">
        <v>4380</v>
      </c>
      <c r="B1120" s="480">
        <v>2200106</v>
      </c>
      <c r="C1120" s="407">
        <f t="shared" si="298"/>
        <v>31</v>
      </c>
      <c r="D1120" s="407">
        <f t="shared" si="299"/>
        <v>21</v>
      </c>
      <c r="E1120" s="483">
        <f t="shared" si="300"/>
        <v>-0.32258064516129</v>
      </c>
      <c r="F1120" s="473">
        <f t="shared" si="302"/>
        <v>7</v>
      </c>
      <c r="G1120" s="471">
        <v>2160203</v>
      </c>
      <c r="H1120" s="397" t="s">
        <v>601</v>
      </c>
      <c r="K1120" s="490">
        <f t="shared" si="304"/>
        <v>0</v>
      </c>
      <c r="L1120" s="407">
        <f t="shared" si="305"/>
        <v>0</v>
      </c>
      <c r="M1120" s="411">
        <f t="shared" si="295"/>
        <v>21</v>
      </c>
      <c r="O1120" s="397">
        <v>0</v>
      </c>
      <c r="Q1120" s="397">
        <v>2080505</v>
      </c>
      <c r="R1120" s="397">
        <v>4</v>
      </c>
      <c r="S1120" s="397">
        <f>VLOOKUP(Q1120,B$4:B$1306,1,0)</f>
        <v>2080505</v>
      </c>
      <c r="T1120" s="397">
        <v>2200502</v>
      </c>
      <c r="U1120" s="397">
        <v>0</v>
      </c>
      <c r="V1120" s="397">
        <f t="shared" si="296"/>
        <v>2200502</v>
      </c>
      <c r="W1120" s="407">
        <f t="shared" si="301"/>
        <v>0</v>
      </c>
      <c r="Y1120" s="397">
        <f t="shared" si="297"/>
        <v>0</v>
      </c>
    </row>
    <row r="1121" ht="18.6" customHeight="1" spans="1:25">
      <c r="A1121" s="482" t="s">
        <v>3220</v>
      </c>
      <c r="B1121" s="480">
        <v>2200107</v>
      </c>
      <c r="C1121" s="407">
        <f t="shared" si="298"/>
        <v>0</v>
      </c>
      <c r="D1121" s="407">
        <f t="shared" si="299"/>
        <v>0</v>
      </c>
      <c r="E1121" s="483" t="str">
        <f t="shared" si="300"/>
        <v/>
      </c>
      <c r="F1121" s="473">
        <f t="shared" si="302"/>
        <v>7</v>
      </c>
      <c r="G1121" s="471">
        <v>2160216</v>
      </c>
      <c r="H1121" s="397" t="s">
        <v>3126</v>
      </c>
      <c r="K1121" s="490">
        <f t="shared" si="304"/>
        <v>0</v>
      </c>
      <c r="L1121" s="407">
        <f t="shared" si="305"/>
        <v>0</v>
      </c>
      <c r="M1121" s="411">
        <f t="shared" si="295"/>
        <v>0</v>
      </c>
      <c r="O1121" s="397">
        <v>0</v>
      </c>
      <c r="Q1121" s="397">
        <v>2080506</v>
      </c>
      <c r="R1121" s="397">
        <v>2</v>
      </c>
      <c r="S1121" s="397">
        <f>VLOOKUP(Q1121,B$4:B$1306,1,0)</f>
        <v>2080506</v>
      </c>
      <c r="T1121" s="397">
        <v>2200503</v>
      </c>
      <c r="U1121" s="397">
        <v>0</v>
      </c>
      <c r="V1121" s="397">
        <f t="shared" si="296"/>
        <v>2200503</v>
      </c>
      <c r="W1121" s="407">
        <f t="shared" si="301"/>
        <v>0</v>
      </c>
      <c r="Y1121" s="397">
        <f t="shared" si="297"/>
        <v>0</v>
      </c>
    </row>
    <row r="1122" ht="18.6" customHeight="1" spans="1:25">
      <c r="A1122" s="482" t="s">
        <v>3223</v>
      </c>
      <c r="B1122" s="480">
        <v>2200108</v>
      </c>
      <c r="C1122" s="407">
        <f t="shared" si="298"/>
        <v>0</v>
      </c>
      <c r="D1122" s="407">
        <f t="shared" si="299"/>
        <v>0</v>
      </c>
      <c r="E1122" s="483" t="str">
        <f t="shared" si="300"/>
        <v/>
      </c>
      <c r="F1122" s="473">
        <f t="shared" si="302"/>
        <v>7</v>
      </c>
      <c r="G1122" s="471">
        <v>2160217</v>
      </c>
      <c r="H1122" s="397" t="s">
        <v>3129</v>
      </c>
      <c r="K1122" s="490">
        <f t="shared" si="304"/>
        <v>0</v>
      </c>
      <c r="L1122" s="407">
        <f t="shared" si="305"/>
        <v>0</v>
      </c>
      <c r="M1122" s="411">
        <f t="shared" si="295"/>
        <v>0</v>
      </c>
      <c r="O1122" s="397">
        <v>0</v>
      </c>
      <c r="Q1122" s="397">
        <v>2101101</v>
      </c>
      <c r="R1122" s="397">
        <v>2</v>
      </c>
      <c r="S1122" s="397">
        <f>VLOOKUP(Q1122,B$4:B$1306,1,0)</f>
        <v>2101101</v>
      </c>
      <c r="T1122" s="397">
        <v>2200504</v>
      </c>
      <c r="U1122" s="397">
        <v>0</v>
      </c>
      <c r="V1122" s="397">
        <f t="shared" si="296"/>
        <v>2200504</v>
      </c>
      <c r="W1122" s="407">
        <f t="shared" si="301"/>
        <v>0</v>
      </c>
      <c r="Y1122" s="397">
        <f t="shared" si="297"/>
        <v>0</v>
      </c>
    </row>
    <row r="1123" ht="18.6" customHeight="1" spans="1:25">
      <c r="A1123" s="482" t="s">
        <v>4381</v>
      </c>
      <c r="B1123" s="480">
        <v>2200109</v>
      </c>
      <c r="C1123" s="407">
        <f t="shared" si="298"/>
        <v>0</v>
      </c>
      <c r="D1123" s="407">
        <f t="shared" si="299"/>
        <v>2261</v>
      </c>
      <c r="E1123" s="483" t="str">
        <f t="shared" si="300"/>
        <v/>
      </c>
      <c r="F1123" s="473">
        <f t="shared" si="302"/>
        <v>7</v>
      </c>
      <c r="G1123" s="471">
        <v>2160218</v>
      </c>
      <c r="H1123" s="397" t="s">
        <v>3131</v>
      </c>
      <c r="K1123" s="490">
        <f t="shared" si="304"/>
        <v>18</v>
      </c>
      <c r="L1123" s="407">
        <f t="shared" si="305"/>
        <v>0</v>
      </c>
      <c r="M1123" s="411">
        <f t="shared" si="295"/>
        <v>2243</v>
      </c>
      <c r="O1123" s="397">
        <v>0</v>
      </c>
      <c r="Q1123" s="397">
        <v>2101102</v>
      </c>
      <c r="R1123" s="397">
        <v>0</v>
      </c>
      <c r="S1123" s="397">
        <f>VLOOKUP(Q1123,B$4:B$1306,1,0)</f>
        <v>2101102</v>
      </c>
      <c r="T1123" s="397">
        <v>2200506</v>
      </c>
      <c r="U1123" s="397">
        <v>0</v>
      </c>
      <c r="V1123" s="397">
        <f t="shared" si="296"/>
        <v>2200506</v>
      </c>
      <c r="W1123" s="407">
        <f t="shared" si="301"/>
        <v>0</v>
      </c>
      <c r="Y1123" s="397">
        <f t="shared" si="297"/>
        <v>0</v>
      </c>
    </row>
    <row r="1124" ht="18.6" customHeight="1" spans="1:25">
      <c r="A1124" s="482" t="s">
        <v>3228</v>
      </c>
      <c r="B1124" s="480">
        <v>2200110</v>
      </c>
      <c r="C1124" s="407">
        <f t="shared" si="298"/>
        <v>1638</v>
      </c>
      <c r="D1124" s="407">
        <f t="shared" si="299"/>
        <v>0</v>
      </c>
      <c r="E1124" s="483">
        <f t="shared" si="300"/>
        <v>-1</v>
      </c>
      <c r="F1124" s="473">
        <f t="shared" si="302"/>
        <v>7</v>
      </c>
      <c r="G1124" s="471">
        <v>2160219</v>
      </c>
      <c r="H1124" s="397" t="s">
        <v>3134</v>
      </c>
      <c r="K1124" s="490">
        <f t="shared" si="304"/>
        <v>0</v>
      </c>
      <c r="L1124" s="407">
        <f t="shared" si="305"/>
        <v>0</v>
      </c>
      <c r="M1124" s="411">
        <f t="shared" si="295"/>
        <v>0</v>
      </c>
      <c r="O1124" s="397">
        <v>0</v>
      </c>
      <c r="Q1124" s="397">
        <v>2101103</v>
      </c>
      <c r="R1124" s="397">
        <v>1</v>
      </c>
      <c r="S1124" s="397">
        <f>VLOOKUP(Q1124,B$4:B$1306,1,0)</f>
        <v>2101103</v>
      </c>
      <c r="T1124" s="397">
        <v>2200507</v>
      </c>
      <c r="U1124" s="397">
        <v>0</v>
      </c>
      <c r="V1124" s="397">
        <f t="shared" si="296"/>
        <v>2200507</v>
      </c>
      <c r="W1124" s="407">
        <f t="shared" si="301"/>
        <v>0</v>
      </c>
      <c r="Y1124" s="397">
        <f t="shared" si="297"/>
        <v>0</v>
      </c>
    </row>
    <row r="1125" ht="18.6" customHeight="1" spans="1:25">
      <c r="A1125" s="482" t="s">
        <v>3234</v>
      </c>
      <c r="B1125" s="480">
        <v>2200112</v>
      </c>
      <c r="C1125" s="407">
        <f t="shared" si="298"/>
        <v>0</v>
      </c>
      <c r="D1125" s="407">
        <f t="shared" si="299"/>
        <v>0</v>
      </c>
      <c r="E1125" s="483" t="str">
        <f t="shared" si="300"/>
        <v/>
      </c>
      <c r="F1125" s="473">
        <f t="shared" si="302"/>
        <v>7</v>
      </c>
      <c r="G1125" s="471">
        <v>2160250</v>
      </c>
      <c r="H1125" s="397" t="s">
        <v>622</v>
      </c>
      <c r="K1125" s="490">
        <f t="shared" si="304"/>
        <v>0</v>
      </c>
      <c r="L1125" s="407">
        <f t="shared" si="305"/>
        <v>0</v>
      </c>
      <c r="M1125" s="411">
        <f t="shared" si="295"/>
        <v>0</v>
      </c>
      <c r="O1125" s="397">
        <v>0</v>
      </c>
      <c r="Q1125" s="397">
        <v>2210201</v>
      </c>
      <c r="R1125" s="397">
        <v>3</v>
      </c>
      <c r="S1125" s="397">
        <f>VLOOKUP(Q1125,B$4:B$1306,1,0)</f>
        <v>2210201</v>
      </c>
      <c r="T1125" s="397">
        <v>2200508</v>
      </c>
      <c r="U1125" s="397">
        <v>0</v>
      </c>
      <c r="V1125" s="397">
        <f t="shared" si="296"/>
        <v>2200508</v>
      </c>
      <c r="W1125" s="407">
        <f t="shared" si="301"/>
        <v>0</v>
      </c>
      <c r="Y1125" s="397">
        <f t="shared" si="297"/>
        <v>0</v>
      </c>
    </row>
    <row r="1126" ht="18.6" customHeight="1" spans="1:25">
      <c r="A1126" s="482" t="s">
        <v>3236</v>
      </c>
      <c r="B1126" s="480">
        <v>2200113</v>
      </c>
      <c r="C1126" s="407">
        <f t="shared" si="298"/>
        <v>0</v>
      </c>
      <c r="D1126" s="407">
        <f t="shared" si="299"/>
        <v>0</v>
      </c>
      <c r="E1126" s="483" t="str">
        <f t="shared" si="300"/>
        <v/>
      </c>
      <c r="F1126" s="473">
        <f t="shared" si="302"/>
        <v>7</v>
      </c>
      <c r="G1126" s="471">
        <v>2160299</v>
      </c>
      <c r="H1126" s="397" t="s">
        <v>3139</v>
      </c>
      <c r="I1126" s="397">
        <v>158</v>
      </c>
      <c r="K1126" s="490">
        <f t="shared" si="304"/>
        <v>0</v>
      </c>
      <c r="L1126" s="407">
        <f t="shared" si="305"/>
        <v>0</v>
      </c>
      <c r="M1126" s="411">
        <f t="shared" si="295"/>
        <v>0</v>
      </c>
      <c r="O1126" s="397">
        <v>0</v>
      </c>
      <c r="Q1126" s="397">
        <v>2080502</v>
      </c>
      <c r="R1126" s="397">
        <v>6</v>
      </c>
      <c r="S1126" s="397">
        <f>VLOOKUP(Q1126,B$4:B$1306,1,0)</f>
        <v>2080502</v>
      </c>
      <c r="T1126" s="397">
        <v>2200509</v>
      </c>
      <c r="U1126" s="397">
        <v>0</v>
      </c>
      <c r="V1126" s="397">
        <f t="shared" si="296"/>
        <v>2200509</v>
      </c>
      <c r="W1126" s="407">
        <f t="shared" si="301"/>
        <v>0</v>
      </c>
      <c r="Y1126" s="397">
        <f t="shared" si="297"/>
        <v>0</v>
      </c>
    </row>
    <row r="1127" ht="18.6" customHeight="1" spans="1:25">
      <c r="A1127" s="482" t="s">
        <v>4382</v>
      </c>
      <c r="B1127" s="480">
        <v>2200114</v>
      </c>
      <c r="C1127" s="407">
        <f t="shared" si="298"/>
        <v>100</v>
      </c>
      <c r="D1127" s="407">
        <f t="shared" si="299"/>
        <v>0</v>
      </c>
      <c r="E1127" s="483">
        <f t="shared" si="300"/>
        <v>-1</v>
      </c>
      <c r="F1127" s="473">
        <f t="shared" si="302"/>
        <v>7</v>
      </c>
      <c r="G1127" s="471">
        <v>21606</v>
      </c>
      <c r="H1127" s="397" t="s">
        <v>3141</v>
      </c>
      <c r="I1127" s="397">
        <v>212</v>
      </c>
      <c r="K1127" s="490">
        <f t="shared" si="304"/>
        <v>0</v>
      </c>
      <c r="L1127" s="407">
        <f t="shared" si="305"/>
        <v>0</v>
      </c>
      <c r="M1127" s="411">
        <f t="shared" si="295"/>
        <v>0</v>
      </c>
      <c r="O1127" s="397">
        <v>0</v>
      </c>
      <c r="Q1127" s="397">
        <v>2080505</v>
      </c>
      <c r="R1127" s="397">
        <v>9</v>
      </c>
      <c r="S1127" s="397">
        <f>VLOOKUP(Q1127,B$4:B$1306,1,0)</f>
        <v>2080505</v>
      </c>
      <c r="T1127" s="397">
        <v>2200510</v>
      </c>
      <c r="U1127" s="397">
        <v>0</v>
      </c>
      <c r="V1127" s="397">
        <f t="shared" si="296"/>
        <v>2200510</v>
      </c>
      <c r="W1127" s="407">
        <f t="shared" si="301"/>
        <v>0</v>
      </c>
      <c r="Y1127" s="397">
        <f t="shared" si="297"/>
        <v>0</v>
      </c>
    </row>
    <row r="1128" ht="18.6" customHeight="1" spans="1:25">
      <c r="A1128" s="482" t="s">
        <v>3240</v>
      </c>
      <c r="B1128" s="480">
        <v>2200115</v>
      </c>
      <c r="C1128" s="407">
        <f t="shared" si="298"/>
        <v>0</v>
      </c>
      <c r="D1128" s="407">
        <f t="shared" si="299"/>
        <v>0</v>
      </c>
      <c r="E1128" s="483" t="str">
        <f t="shared" si="300"/>
        <v/>
      </c>
      <c r="F1128" s="473">
        <f t="shared" si="302"/>
        <v>7</v>
      </c>
      <c r="G1128" s="471">
        <v>2160601</v>
      </c>
      <c r="H1128" s="397" t="s">
        <v>595</v>
      </c>
      <c r="K1128" s="490">
        <f t="shared" si="304"/>
        <v>0</v>
      </c>
      <c r="L1128" s="407">
        <f t="shared" si="305"/>
        <v>0</v>
      </c>
      <c r="M1128" s="411">
        <f t="shared" si="295"/>
        <v>0</v>
      </c>
      <c r="O1128" s="397">
        <v>0</v>
      </c>
      <c r="Q1128" s="397">
        <v>2080506</v>
      </c>
      <c r="R1128" s="397">
        <v>4</v>
      </c>
      <c r="S1128" s="397">
        <f>VLOOKUP(Q1128,B$4:B$1306,1,0)</f>
        <v>2080506</v>
      </c>
      <c r="T1128" s="397">
        <v>2200511</v>
      </c>
      <c r="U1128" s="397">
        <v>0</v>
      </c>
      <c r="V1128" s="397">
        <f t="shared" si="296"/>
        <v>2200511</v>
      </c>
      <c r="W1128" s="407">
        <f t="shared" si="301"/>
        <v>0</v>
      </c>
      <c r="Y1128" s="397">
        <f t="shared" si="297"/>
        <v>0</v>
      </c>
    </row>
    <row r="1129" ht="18.6" customHeight="1" spans="1:25">
      <c r="A1129" s="482" t="s">
        <v>3242</v>
      </c>
      <c r="B1129" s="480">
        <v>2200116</v>
      </c>
      <c r="C1129" s="407">
        <f t="shared" si="298"/>
        <v>0</v>
      </c>
      <c r="D1129" s="407">
        <f t="shared" si="299"/>
        <v>0</v>
      </c>
      <c r="E1129" s="483" t="str">
        <f t="shared" si="300"/>
        <v/>
      </c>
      <c r="F1129" s="473">
        <f t="shared" si="302"/>
        <v>7</v>
      </c>
      <c r="G1129" s="471">
        <v>2160602</v>
      </c>
      <c r="H1129" s="397" t="s">
        <v>598</v>
      </c>
      <c r="K1129" s="490">
        <f t="shared" si="304"/>
        <v>0</v>
      </c>
      <c r="L1129" s="407">
        <f t="shared" si="305"/>
        <v>0</v>
      </c>
      <c r="M1129" s="411">
        <f t="shared" si="295"/>
        <v>0</v>
      </c>
      <c r="O1129" s="397">
        <v>0</v>
      </c>
      <c r="Q1129" s="397">
        <v>2101101</v>
      </c>
      <c r="R1129" s="397">
        <v>0</v>
      </c>
      <c r="S1129" s="397">
        <f>VLOOKUP(Q1129,B$4:B$1306,1,0)</f>
        <v>2101101</v>
      </c>
      <c r="T1129" s="397">
        <v>2200512</v>
      </c>
      <c r="U1129" s="397">
        <v>0</v>
      </c>
      <c r="V1129" s="397">
        <f t="shared" si="296"/>
        <v>2200512</v>
      </c>
      <c r="W1129" s="407">
        <f t="shared" si="301"/>
        <v>0</v>
      </c>
      <c r="Y1129" s="397">
        <f t="shared" si="297"/>
        <v>0</v>
      </c>
    </row>
    <row r="1130" ht="18.6" customHeight="1" spans="1:25">
      <c r="A1130" s="482" t="s">
        <v>3245</v>
      </c>
      <c r="B1130" s="480">
        <v>2200119</v>
      </c>
      <c r="C1130" s="407">
        <f t="shared" si="298"/>
        <v>0</v>
      </c>
      <c r="D1130" s="407">
        <f t="shared" si="299"/>
        <v>0</v>
      </c>
      <c r="E1130" s="483" t="str">
        <f t="shared" si="300"/>
        <v/>
      </c>
      <c r="F1130" s="473">
        <f t="shared" si="302"/>
        <v>7</v>
      </c>
      <c r="G1130" s="471">
        <v>2160603</v>
      </c>
      <c r="H1130" s="397" t="s">
        <v>601</v>
      </c>
      <c r="K1130" s="490">
        <f t="shared" si="304"/>
        <v>0</v>
      </c>
      <c r="L1130" s="407">
        <f t="shared" si="305"/>
        <v>0</v>
      </c>
      <c r="M1130" s="411">
        <f t="shared" si="295"/>
        <v>0</v>
      </c>
      <c r="O1130" s="397">
        <v>0</v>
      </c>
      <c r="Q1130" s="397">
        <v>2101102</v>
      </c>
      <c r="R1130" s="397">
        <v>6</v>
      </c>
      <c r="S1130" s="397">
        <f>VLOOKUP(Q1130,B$4:B$1306,1,0)</f>
        <v>2101102</v>
      </c>
      <c r="T1130" s="397">
        <v>2200513</v>
      </c>
      <c r="U1130" s="397">
        <v>0</v>
      </c>
      <c r="V1130" s="397">
        <f t="shared" si="296"/>
        <v>2200513</v>
      </c>
      <c r="W1130" s="407">
        <f t="shared" si="301"/>
        <v>0</v>
      </c>
      <c r="Y1130" s="397">
        <f t="shared" si="297"/>
        <v>0</v>
      </c>
    </row>
    <row r="1131" ht="18.6" customHeight="1" spans="1:25">
      <c r="A1131" s="482" t="s">
        <v>4383</v>
      </c>
      <c r="B1131" s="480">
        <v>2200120</v>
      </c>
      <c r="C1131" s="407">
        <f t="shared" si="298"/>
        <v>0</v>
      </c>
      <c r="D1131" s="407">
        <f t="shared" si="299"/>
        <v>0</v>
      </c>
      <c r="E1131" s="483" t="str">
        <f t="shared" si="300"/>
        <v/>
      </c>
      <c r="F1131" s="473">
        <f t="shared" si="302"/>
        <v>7</v>
      </c>
      <c r="G1131" s="471">
        <v>2160607</v>
      </c>
      <c r="H1131" s="397" t="s">
        <v>3145</v>
      </c>
      <c r="K1131" s="490">
        <f t="shared" si="304"/>
        <v>0</v>
      </c>
      <c r="L1131" s="407">
        <f t="shared" si="305"/>
        <v>0</v>
      </c>
      <c r="M1131" s="411">
        <f t="shared" si="295"/>
        <v>0</v>
      </c>
      <c r="O1131" s="397">
        <v>0</v>
      </c>
      <c r="Q1131" s="397">
        <v>2101103</v>
      </c>
      <c r="R1131" s="397">
        <v>3</v>
      </c>
      <c r="S1131" s="397">
        <f>VLOOKUP(Q1131,B$4:B$1306,1,0)</f>
        <v>2101103</v>
      </c>
      <c r="T1131" s="397">
        <v>2200514</v>
      </c>
      <c r="U1131" s="397">
        <v>0</v>
      </c>
      <c r="V1131" s="397">
        <f t="shared" si="296"/>
        <v>2200514</v>
      </c>
      <c r="W1131" s="407">
        <f t="shared" si="301"/>
        <v>0</v>
      </c>
      <c r="Y1131" s="397">
        <f t="shared" si="297"/>
        <v>0</v>
      </c>
    </row>
    <row r="1132" ht="18.6" customHeight="1" spans="1:25">
      <c r="A1132" s="482" t="s">
        <v>4384</v>
      </c>
      <c r="B1132" s="480">
        <v>2200121</v>
      </c>
      <c r="C1132" s="407">
        <f t="shared" si="298"/>
        <v>0</v>
      </c>
      <c r="D1132" s="407">
        <f t="shared" si="299"/>
        <v>0</v>
      </c>
      <c r="E1132" s="483" t="str">
        <f t="shared" si="300"/>
        <v/>
      </c>
      <c r="F1132" s="473">
        <f t="shared" si="302"/>
        <v>7</v>
      </c>
      <c r="G1132" s="471">
        <v>2160699</v>
      </c>
      <c r="H1132" s="397" t="s">
        <v>3148</v>
      </c>
      <c r="I1132" s="397">
        <v>212</v>
      </c>
      <c r="K1132" s="490">
        <f t="shared" si="304"/>
        <v>0</v>
      </c>
      <c r="L1132" s="407">
        <f t="shared" si="305"/>
        <v>0</v>
      </c>
      <c r="M1132" s="411">
        <f t="shared" si="295"/>
        <v>0</v>
      </c>
      <c r="O1132" s="397">
        <v>0</v>
      </c>
      <c r="Q1132" s="397">
        <v>2130310</v>
      </c>
      <c r="R1132" s="397">
        <v>91</v>
      </c>
      <c r="S1132" s="397">
        <f>VLOOKUP(Q1132,B$4:B$1306,1,0)</f>
        <v>2130310</v>
      </c>
      <c r="T1132" s="397">
        <v>2200599</v>
      </c>
      <c r="U1132" s="397">
        <v>0</v>
      </c>
      <c r="V1132" s="397">
        <f t="shared" si="296"/>
        <v>2200599</v>
      </c>
      <c r="W1132" s="407">
        <f t="shared" si="301"/>
        <v>0</v>
      </c>
      <c r="Y1132" s="397">
        <f t="shared" si="297"/>
        <v>0</v>
      </c>
    </row>
    <row r="1133" ht="18.6" customHeight="1" spans="1:25">
      <c r="A1133" s="482" t="s">
        <v>4385</v>
      </c>
      <c r="B1133" s="480">
        <v>2200122</v>
      </c>
      <c r="C1133" s="407">
        <f t="shared" si="298"/>
        <v>0</v>
      </c>
      <c r="D1133" s="407">
        <f t="shared" si="299"/>
        <v>0</v>
      </c>
      <c r="E1133" s="483" t="str">
        <f t="shared" si="300"/>
        <v/>
      </c>
      <c r="F1133" s="473">
        <f t="shared" si="302"/>
        <v>7</v>
      </c>
      <c r="G1133" s="471">
        <v>21699</v>
      </c>
      <c r="H1133" s="397" t="s">
        <v>3150</v>
      </c>
      <c r="K1133" s="490">
        <f t="shared" si="304"/>
        <v>0</v>
      </c>
      <c r="L1133" s="407">
        <f t="shared" si="305"/>
        <v>0</v>
      </c>
      <c r="M1133" s="411">
        <f t="shared" si="295"/>
        <v>0</v>
      </c>
      <c r="O1133" s="397">
        <v>0</v>
      </c>
      <c r="Q1133" s="397">
        <v>2210201</v>
      </c>
      <c r="R1133" s="397">
        <v>7</v>
      </c>
      <c r="S1133" s="397">
        <f>VLOOKUP(Q1133,B$4:B$1306,1,0)</f>
        <v>2210201</v>
      </c>
      <c r="T1133" s="397">
        <v>22099</v>
      </c>
      <c r="U1133" s="397">
        <v>0</v>
      </c>
      <c r="V1133" s="397">
        <f t="shared" si="296"/>
        <v>22099</v>
      </c>
      <c r="W1133" s="407">
        <f t="shared" si="301"/>
        <v>0</v>
      </c>
      <c r="Y1133" s="397">
        <f t="shared" si="297"/>
        <v>0</v>
      </c>
    </row>
    <row r="1134" ht="18.6" customHeight="1" spans="1:25">
      <c r="A1134" s="482" t="s">
        <v>3273</v>
      </c>
      <c r="B1134" s="480">
        <v>2200123</v>
      </c>
      <c r="C1134" s="407">
        <f t="shared" si="298"/>
        <v>0</v>
      </c>
      <c r="D1134" s="407">
        <f t="shared" si="299"/>
        <v>0</v>
      </c>
      <c r="E1134" s="483" t="str">
        <f t="shared" si="300"/>
        <v/>
      </c>
      <c r="F1134" s="473">
        <f t="shared" si="302"/>
        <v>7</v>
      </c>
      <c r="G1134" s="471">
        <v>2169901</v>
      </c>
      <c r="H1134" s="397" t="s">
        <v>3153</v>
      </c>
      <c r="K1134" s="490">
        <f t="shared" si="304"/>
        <v>0</v>
      </c>
      <c r="L1134" s="407">
        <f t="shared" si="305"/>
        <v>0</v>
      </c>
      <c r="M1134" s="411">
        <f t="shared" si="295"/>
        <v>0</v>
      </c>
      <c r="O1134" s="397">
        <v>0</v>
      </c>
      <c r="Q1134" s="397">
        <v>2080502</v>
      </c>
      <c r="R1134" s="397">
        <v>3</v>
      </c>
      <c r="S1134" s="397">
        <f>VLOOKUP(Q1134,B$4:B$1306,1,0)</f>
        <v>2080502</v>
      </c>
      <c r="T1134" s="397">
        <v>221</v>
      </c>
      <c r="U1134" s="397">
        <v>829</v>
      </c>
      <c r="V1134" s="397">
        <f t="shared" si="296"/>
        <v>221</v>
      </c>
      <c r="W1134" s="407">
        <f t="shared" si="301"/>
        <v>0</v>
      </c>
      <c r="Y1134" s="397">
        <f t="shared" si="297"/>
        <v>0</v>
      </c>
    </row>
    <row r="1135" ht="18.6" customHeight="1" spans="1:25">
      <c r="A1135" s="482" t="s">
        <v>4386</v>
      </c>
      <c r="B1135" s="480">
        <v>2200124</v>
      </c>
      <c r="C1135" s="407">
        <f t="shared" si="298"/>
        <v>0</v>
      </c>
      <c r="D1135" s="407">
        <f t="shared" si="299"/>
        <v>0</v>
      </c>
      <c r="E1135" s="483" t="str">
        <f t="shared" si="300"/>
        <v/>
      </c>
      <c r="F1135" s="473">
        <f t="shared" si="302"/>
        <v>7</v>
      </c>
      <c r="G1135" s="471">
        <v>2169999</v>
      </c>
      <c r="H1135" s="397" t="s">
        <v>3156</v>
      </c>
      <c r="K1135" s="490">
        <f t="shared" si="304"/>
        <v>0</v>
      </c>
      <c r="L1135" s="407">
        <f t="shared" si="305"/>
        <v>0</v>
      </c>
      <c r="M1135" s="411">
        <f t="shared" si="295"/>
        <v>0</v>
      </c>
      <c r="O1135" s="397">
        <v>0</v>
      </c>
      <c r="Q1135" s="397">
        <v>2080505</v>
      </c>
      <c r="R1135" s="397">
        <v>5</v>
      </c>
      <c r="S1135" s="397">
        <f>VLOOKUP(Q1135,B$4:B$1306,1,0)</f>
        <v>2080505</v>
      </c>
      <c r="T1135" s="397">
        <v>22101</v>
      </c>
      <c r="U1135" s="397">
        <v>709</v>
      </c>
      <c r="V1135" s="397">
        <f t="shared" si="296"/>
        <v>22101</v>
      </c>
      <c r="W1135" s="407">
        <f t="shared" si="301"/>
        <v>0</v>
      </c>
      <c r="Y1135" s="397">
        <f t="shared" si="297"/>
        <v>0</v>
      </c>
    </row>
    <row r="1136" ht="18.6" customHeight="1" spans="1:25">
      <c r="A1136" s="482" t="s">
        <v>3278</v>
      </c>
      <c r="B1136" s="480">
        <v>2200125</v>
      </c>
      <c r="C1136" s="407">
        <f t="shared" si="298"/>
        <v>0</v>
      </c>
      <c r="D1136" s="407">
        <f t="shared" si="299"/>
        <v>0</v>
      </c>
      <c r="E1136" s="483" t="str">
        <f t="shared" si="300"/>
        <v/>
      </c>
      <c r="F1136" s="473">
        <f t="shared" si="302"/>
        <v>7</v>
      </c>
      <c r="G1136" s="471">
        <v>217</v>
      </c>
      <c r="H1136" s="397" t="s">
        <v>3158</v>
      </c>
      <c r="K1136" s="490">
        <f t="shared" si="304"/>
        <v>0</v>
      </c>
      <c r="L1136" s="407">
        <f t="shared" si="305"/>
        <v>0</v>
      </c>
      <c r="M1136" s="411">
        <f t="shared" si="295"/>
        <v>0</v>
      </c>
      <c r="O1136" s="397">
        <v>0</v>
      </c>
      <c r="Q1136" s="397">
        <v>2080506</v>
      </c>
      <c r="R1136" s="397">
        <v>3</v>
      </c>
      <c r="S1136" s="397">
        <f>VLOOKUP(Q1136,B$4:B$1306,1,0)</f>
        <v>2080506</v>
      </c>
      <c r="T1136" s="397">
        <v>2210101</v>
      </c>
      <c r="U1136" s="397">
        <v>0</v>
      </c>
      <c r="V1136" s="397">
        <f t="shared" si="296"/>
        <v>2210101</v>
      </c>
      <c r="W1136" s="407">
        <f t="shared" si="301"/>
        <v>0</v>
      </c>
      <c r="Y1136" s="397">
        <f t="shared" si="297"/>
        <v>0</v>
      </c>
    </row>
    <row r="1137" ht="18.6" customHeight="1" spans="1:25">
      <c r="A1137" s="482" t="s">
        <v>3280</v>
      </c>
      <c r="B1137" s="480">
        <v>2200126</v>
      </c>
      <c r="C1137" s="407">
        <f t="shared" si="298"/>
        <v>0</v>
      </c>
      <c r="D1137" s="407">
        <f t="shared" si="299"/>
        <v>0</v>
      </c>
      <c r="E1137" s="483" t="str">
        <f t="shared" si="300"/>
        <v/>
      </c>
      <c r="F1137" s="473">
        <f t="shared" si="302"/>
        <v>7</v>
      </c>
      <c r="G1137" s="471">
        <v>21701</v>
      </c>
      <c r="H1137" s="397" t="s">
        <v>3160</v>
      </c>
      <c r="K1137" s="490">
        <f t="shared" si="304"/>
        <v>0</v>
      </c>
      <c r="L1137" s="407">
        <f t="shared" si="305"/>
        <v>0</v>
      </c>
      <c r="M1137" s="411">
        <f t="shared" si="295"/>
        <v>0</v>
      </c>
      <c r="O1137" s="397">
        <v>0</v>
      </c>
      <c r="Q1137" s="397">
        <v>2101101</v>
      </c>
      <c r="R1137" s="397">
        <v>0</v>
      </c>
      <c r="S1137" s="397">
        <f>VLOOKUP(Q1137,B$4:B$1306,1,0)</f>
        <v>2101101</v>
      </c>
      <c r="T1137" s="397">
        <v>2210102</v>
      </c>
      <c r="U1137" s="397">
        <v>0</v>
      </c>
      <c r="V1137" s="397">
        <f t="shared" si="296"/>
        <v>2210102</v>
      </c>
      <c r="W1137" s="407">
        <f t="shared" si="301"/>
        <v>0</v>
      </c>
      <c r="Y1137" s="397">
        <f t="shared" si="297"/>
        <v>0</v>
      </c>
    </row>
    <row r="1138" ht="18.6" customHeight="1" spans="1:25">
      <c r="A1138" s="482" t="s">
        <v>3283</v>
      </c>
      <c r="B1138" s="480">
        <v>2200127</v>
      </c>
      <c r="C1138" s="407">
        <f t="shared" si="298"/>
        <v>0</v>
      </c>
      <c r="D1138" s="407">
        <f t="shared" si="299"/>
        <v>0</v>
      </c>
      <c r="E1138" s="483" t="str">
        <f t="shared" si="300"/>
        <v/>
      </c>
      <c r="F1138" s="473">
        <f t="shared" si="302"/>
        <v>7</v>
      </c>
      <c r="G1138" s="471">
        <v>2170101</v>
      </c>
      <c r="H1138" s="397" t="s">
        <v>595</v>
      </c>
      <c r="K1138" s="490">
        <f t="shared" si="304"/>
        <v>0</v>
      </c>
      <c r="L1138" s="407">
        <f t="shared" si="305"/>
        <v>0</v>
      </c>
      <c r="M1138" s="411">
        <f t="shared" si="295"/>
        <v>0</v>
      </c>
      <c r="O1138" s="397">
        <v>0</v>
      </c>
      <c r="Q1138" s="397">
        <v>2101102</v>
      </c>
      <c r="R1138" s="397">
        <v>3</v>
      </c>
      <c r="S1138" s="397">
        <f>VLOOKUP(Q1138,B$4:B$1306,1,0)</f>
        <v>2101102</v>
      </c>
      <c r="T1138" s="397">
        <v>2210103</v>
      </c>
      <c r="U1138" s="397">
        <v>0</v>
      </c>
      <c r="V1138" s="397">
        <f t="shared" si="296"/>
        <v>2210103</v>
      </c>
      <c r="W1138" s="407">
        <f t="shared" si="301"/>
        <v>0</v>
      </c>
      <c r="Y1138" s="397">
        <f t="shared" si="297"/>
        <v>0</v>
      </c>
    </row>
    <row r="1139" ht="18.6" customHeight="1" spans="1:25">
      <c r="A1139" s="482" t="s">
        <v>4387</v>
      </c>
      <c r="B1139" s="480">
        <v>2200128</v>
      </c>
      <c r="C1139" s="407">
        <f t="shared" si="298"/>
        <v>0</v>
      </c>
      <c r="D1139" s="407">
        <f t="shared" si="299"/>
        <v>0</v>
      </c>
      <c r="E1139" s="483" t="str">
        <f t="shared" si="300"/>
        <v/>
      </c>
      <c r="F1139" s="473">
        <f t="shared" si="302"/>
        <v>7</v>
      </c>
      <c r="G1139" s="471">
        <v>2170102</v>
      </c>
      <c r="H1139" s="397" t="s">
        <v>598</v>
      </c>
      <c r="K1139" s="490">
        <f t="shared" si="304"/>
        <v>0</v>
      </c>
      <c r="L1139" s="407">
        <f t="shared" si="305"/>
        <v>0</v>
      </c>
      <c r="M1139" s="411">
        <f t="shared" si="295"/>
        <v>0</v>
      </c>
      <c r="O1139" s="397">
        <v>0</v>
      </c>
      <c r="Q1139" s="397">
        <v>2101103</v>
      </c>
      <c r="R1139" s="397">
        <v>2</v>
      </c>
      <c r="S1139" s="397">
        <f>VLOOKUP(Q1139,B$4:B$1306,1,0)</f>
        <v>2101103</v>
      </c>
      <c r="T1139" s="397">
        <v>2210104</v>
      </c>
      <c r="U1139" s="397">
        <v>0</v>
      </c>
      <c r="V1139" s="397">
        <f t="shared" si="296"/>
        <v>2210104</v>
      </c>
      <c r="W1139" s="407">
        <f t="shared" si="301"/>
        <v>0</v>
      </c>
      <c r="Y1139" s="397">
        <f t="shared" si="297"/>
        <v>0</v>
      </c>
    </row>
    <row r="1140" ht="18.6" customHeight="1" spans="1:25">
      <c r="A1140" s="482" t="s">
        <v>4388</v>
      </c>
      <c r="B1140" s="480">
        <v>2200129</v>
      </c>
      <c r="C1140" s="407">
        <f t="shared" si="298"/>
        <v>0</v>
      </c>
      <c r="D1140" s="407">
        <f t="shared" si="299"/>
        <v>0</v>
      </c>
      <c r="E1140" s="483" t="str">
        <f t="shared" si="300"/>
        <v/>
      </c>
      <c r="F1140" s="473">
        <f t="shared" si="302"/>
        <v>7</v>
      </c>
      <c r="G1140" s="471">
        <v>2170103</v>
      </c>
      <c r="H1140" s="397" t="s">
        <v>601</v>
      </c>
      <c r="K1140" s="490">
        <f t="shared" si="304"/>
        <v>0</v>
      </c>
      <c r="L1140" s="407">
        <f t="shared" si="305"/>
        <v>0</v>
      </c>
      <c r="M1140" s="411">
        <f t="shared" si="295"/>
        <v>0</v>
      </c>
      <c r="O1140" s="397">
        <v>0</v>
      </c>
      <c r="Q1140" s="397">
        <v>2130204</v>
      </c>
      <c r="R1140" s="397">
        <v>53</v>
      </c>
      <c r="S1140" s="397">
        <f>VLOOKUP(Q1140,B$4:B$1306,1,0)</f>
        <v>2130204</v>
      </c>
      <c r="T1140" s="397">
        <v>2210105</v>
      </c>
      <c r="U1140" s="397">
        <v>587</v>
      </c>
      <c r="V1140" s="397">
        <f t="shared" si="296"/>
        <v>2210105</v>
      </c>
      <c r="W1140" s="407">
        <f t="shared" si="301"/>
        <v>0</v>
      </c>
      <c r="Y1140" s="397">
        <f t="shared" si="297"/>
        <v>0</v>
      </c>
    </row>
    <row r="1141" ht="18.6" customHeight="1" spans="1:25">
      <c r="A1141" s="482" t="s">
        <v>614</v>
      </c>
      <c r="B1141" s="480">
        <v>2200150</v>
      </c>
      <c r="C1141" s="407">
        <f t="shared" si="298"/>
        <v>425</v>
      </c>
      <c r="D1141" s="407">
        <f t="shared" si="299"/>
        <v>449</v>
      </c>
      <c r="E1141" s="483">
        <f t="shared" si="300"/>
        <v>0.0564705882352941</v>
      </c>
      <c r="F1141" s="473">
        <f t="shared" si="302"/>
        <v>7</v>
      </c>
      <c r="G1141" s="471">
        <v>2170104</v>
      </c>
      <c r="H1141" s="397" t="s">
        <v>3168</v>
      </c>
      <c r="K1141" s="490">
        <f t="shared" si="304"/>
        <v>0</v>
      </c>
      <c r="L1141" s="407">
        <f t="shared" si="305"/>
        <v>449</v>
      </c>
      <c r="M1141" s="411">
        <f t="shared" si="295"/>
        <v>0</v>
      </c>
      <c r="O1141" s="397">
        <v>0</v>
      </c>
      <c r="Q1141" s="397">
        <v>2210201</v>
      </c>
      <c r="R1141" s="397">
        <v>4</v>
      </c>
      <c r="S1141" s="397">
        <f>VLOOKUP(Q1141,B$4:B$1306,1,0)</f>
        <v>2210201</v>
      </c>
      <c r="T1141" s="397">
        <v>2210106</v>
      </c>
      <c r="U1141" s="397">
        <v>62</v>
      </c>
      <c r="V1141" s="397">
        <f t="shared" si="296"/>
        <v>2210106</v>
      </c>
      <c r="W1141" s="407">
        <f t="shared" si="301"/>
        <v>0</v>
      </c>
      <c r="Y1141" s="397">
        <f t="shared" si="297"/>
        <v>0</v>
      </c>
    </row>
    <row r="1142" ht="18.6" customHeight="1" spans="1:25">
      <c r="A1142" s="482" t="s">
        <v>3249</v>
      </c>
      <c r="B1142" s="480">
        <v>2200199</v>
      </c>
      <c r="C1142" s="407">
        <f t="shared" si="298"/>
        <v>311</v>
      </c>
      <c r="D1142" s="407">
        <f t="shared" si="299"/>
        <v>0</v>
      </c>
      <c r="E1142" s="483">
        <f t="shared" si="300"/>
        <v>-1</v>
      </c>
      <c r="F1142" s="473">
        <f t="shared" si="302"/>
        <v>7</v>
      </c>
      <c r="G1142" s="471">
        <v>2170150</v>
      </c>
      <c r="H1142" s="397" t="s">
        <v>622</v>
      </c>
      <c r="J1142" s="488"/>
      <c r="K1142" s="490">
        <f t="shared" si="304"/>
        <v>0</v>
      </c>
      <c r="L1142" s="407">
        <f t="shared" si="305"/>
        <v>0</v>
      </c>
      <c r="M1142" s="411">
        <f t="shared" si="295"/>
        <v>0</v>
      </c>
      <c r="O1142" s="397">
        <v>0</v>
      </c>
      <c r="Q1142" s="397">
        <v>2010301</v>
      </c>
      <c r="R1142" s="397">
        <v>341</v>
      </c>
      <c r="S1142" s="397">
        <f>VLOOKUP(Q1142,B$4:B$1306,1,0)</f>
        <v>2010301</v>
      </c>
      <c r="T1142" s="397">
        <v>2210107</v>
      </c>
      <c r="U1142" s="397">
        <v>60</v>
      </c>
      <c r="V1142" s="397">
        <f t="shared" si="296"/>
        <v>2210107</v>
      </c>
      <c r="W1142" s="407">
        <f t="shared" si="301"/>
        <v>0</v>
      </c>
      <c r="Y1142" s="397">
        <f t="shared" si="297"/>
        <v>0</v>
      </c>
    </row>
    <row r="1143" ht="18.6" customHeight="1" spans="1:25">
      <c r="A1143" s="482" t="s">
        <v>3322</v>
      </c>
      <c r="B1143" s="480">
        <v>22005</v>
      </c>
      <c r="C1143" s="407">
        <f t="shared" si="298"/>
        <v>20</v>
      </c>
      <c r="D1143" s="407">
        <f t="shared" si="299"/>
        <v>5</v>
      </c>
      <c r="E1143" s="483">
        <f t="shared" si="300"/>
        <v>-0.75</v>
      </c>
      <c r="F1143" s="473">
        <f t="shared" si="302"/>
        <v>5</v>
      </c>
      <c r="G1143" s="471">
        <v>2170199</v>
      </c>
      <c r="H1143" s="397" t="s">
        <v>3172</v>
      </c>
      <c r="K1143" s="486">
        <f>SUMIFS(K:K,$B:$B,"&gt;"&amp;$B1143*100,$B:$B,"&lt;"&amp;$B1143*100+100)</f>
        <v>0</v>
      </c>
      <c r="L1143" s="411">
        <f>SUMIFS(L:L,$B:$B,"&gt;"&amp;$B1143*100,$B:$B,"&lt;"&amp;$B1143*100+100)</f>
        <v>5</v>
      </c>
      <c r="M1143" s="411">
        <f t="shared" si="295"/>
        <v>0</v>
      </c>
      <c r="O1143" s="397">
        <v>0</v>
      </c>
      <c r="Q1143" s="397">
        <v>2050299</v>
      </c>
      <c r="R1143" s="397">
        <v>1</v>
      </c>
      <c r="S1143" s="397">
        <f>VLOOKUP(Q1143,B$4:B$1306,1,0)</f>
        <v>2050299</v>
      </c>
      <c r="T1143" s="397">
        <v>2210108</v>
      </c>
      <c r="U1143" s="397">
        <v>0</v>
      </c>
      <c r="V1143" s="397">
        <f t="shared" si="296"/>
        <v>2210108</v>
      </c>
      <c r="W1143" s="407">
        <f t="shared" si="301"/>
        <v>0</v>
      </c>
      <c r="Y1143" s="397">
        <f t="shared" si="297"/>
        <v>0</v>
      </c>
    </row>
    <row r="1144" ht="18.6" customHeight="1" spans="1:25">
      <c r="A1144" s="482" t="s">
        <v>587</v>
      </c>
      <c r="B1144" s="480">
        <v>2200501</v>
      </c>
      <c r="C1144" s="407">
        <f t="shared" si="298"/>
        <v>0</v>
      </c>
      <c r="D1144" s="407">
        <f t="shared" si="299"/>
        <v>0</v>
      </c>
      <c r="E1144" s="483" t="str">
        <f t="shared" si="300"/>
        <v/>
      </c>
      <c r="F1144" s="473">
        <f t="shared" si="302"/>
        <v>7</v>
      </c>
      <c r="G1144" s="471">
        <v>21702</v>
      </c>
      <c r="H1144" s="397" t="s">
        <v>3174</v>
      </c>
      <c r="K1144" s="490">
        <f t="shared" ref="K1144:K1157" si="306">SUMIF(N:N,$B1144,O:O)</f>
        <v>0</v>
      </c>
      <c r="L1144" s="407">
        <f t="shared" ref="L1144:L1157" si="307">SUMIF(Q:Q,$B1144,R:R)</f>
        <v>0</v>
      </c>
      <c r="M1144" s="411">
        <f t="shared" si="295"/>
        <v>0</v>
      </c>
      <c r="O1144" s="397">
        <v>0</v>
      </c>
      <c r="Q1144" s="397">
        <v>2080501</v>
      </c>
      <c r="R1144" s="397">
        <v>58</v>
      </c>
      <c r="S1144" s="397">
        <f>VLOOKUP(Q1144,B$4:B$1306,1,0)</f>
        <v>2080501</v>
      </c>
      <c r="T1144" s="397">
        <v>2210109</v>
      </c>
      <c r="U1144" s="397">
        <v>0</v>
      </c>
      <c r="V1144" s="397">
        <f t="shared" si="296"/>
        <v>2210109</v>
      </c>
      <c r="W1144" s="407">
        <f t="shared" si="301"/>
        <v>0</v>
      </c>
      <c r="Y1144" s="397">
        <f t="shared" si="297"/>
        <v>0</v>
      </c>
    </row>
    <row r="1145" ht="18.6" customHeight="1" spans="1:25">
      <c r="A1145" s="482" t="s">
        <v>590</v>
      </c>
      <c r="B1145" s="480">
        <v>2200502</v>
      </c>
      <c r="C1145" s="407">
        <f t="shared" si="298"/>
        <v>0</v>
      </c>
      <c r="D1145" s="407">
        <f t="shared" si="299"/>
        <v>0</v>
      </c>
      <c r="E1145" s="483" t="str">
        <f t="shared" si="300"/>
        <v/>
      </c>
      <c r="F1145" s="473">
        <f t="shared" si="302"/>
        <v>7</v>
      </c>
      <c r="G1145" s="471">
        <v>2170201</v>
      </c>
      <c r="H1145" s="397" t="s">
        <v>3176</v>
      </c>
      <c r="K1145" s="490">
        <f t="shared" si="306"/>
        <v>0</v>
      </c>
      <c r="L1145" s="407">
        <f t="shared" si="307"/>
        <v>0</v>
      </c>
      <c r="M1145" s="411">
        <f t="shared" si="295"/>
        <v>0</v>
      </c>
      <c r="O1145" s="397">
        <v>0</v>
      </c>
      <c r="Q1145" s="397">
        <v>2080505</v>
      </c>
      <c r="R1145" s="397">
        <v>22</v>
      </c>
      <c r="S1145" s="397">
        <f>VLOOKUP(Q1145,B$4:B$1306,1,0)</f>
        <v>2080505</v>
      </c>
      <c r="T1145" s="397">
        <v>2210199</v>
      </c>
      <c r="U1145" s="397">
        <v>0</v>
      </c>
      <c r="V1145" s="397">
        <f t="shared" si="296"/>
        <v>2210199</v>
      </c>
      <c r="W1145" s="407">
        <f t="shared" si="301"/>
        <v>0</v>
      </c>
      <c r="Y1145" s="397">
        <f t="shared" si="297"/>
        <v>0</v>
      </c>
    </row>
    <row r="1146" ht="18.6" customHeight="1" spans="1:25">
      <c r="A1146" s="482" t="s">
        <v>593</v>
      </c>
      <c r="B1146" s="480">
        <v>2200503</v>
      </c>
      <c r="C1146" s="407">
        <f t="shared" si="298"/>
        <v>0</v>
      </c>
      <c r="D1146" s="407">
        <f t="shared" si="299"/>
        <v>0</v>
      </c>
      <c r="E1146" s="483" t="str">
        <f t="shared" si="300"/>
        <v/>
      </c>
      <c r="F1146" s="473">
        <f t="shared" si="302"/>
        <v>7</v>
      </c>
      <c r="G1146" s="471">
        <v>2170202</v>
      </c>
      <c r="H1146" s="397" t="s">
        <v>3179</v>
      </c>
      <c r="K1146" s="490">
        <f t="shared" si="306"/>
        <v>0</v>
      </c>
      <c r="L1146" s="407">
        <f t="shared" si="307"/>
        <v>0</v>
      </c>
      <c r="M1146" s="411">
        <f t="shared" si="295"/>
        <v>0</v>
      </c>
      <c r="O1146" s="397">
        <v>0</v>
      </c>
      <c r="Q1146" s="397">
        <v>2080506</v>
      </c>
      <c r="R1146" s="397">
        <v>11</v>
      </c>
      <c r="S1146" s="397">
        <f>VLOOKUP(Q1146,B$4:B$1306,1,0)</f>
        <v>2080506</v>
      </c>
      <c r="T1146" s="397">
        <v>22102</v>
      </c>
      <c r="U1146" s="397">
        <v>120</v>
      </c>
      <c r="V1146" s="397">
        <f t="shared" si="296"/>
        <v>22102</v>
      </c>
      <c r="W1146" s="407">
        <f t="shared" si="301"/>
        <v>0</v>
      </c>
      <c r="Y1146" s="397">
        <f t="shared" si="297"/>
        <v>0</v>
      </c>
    </row>
    <row r="1147" ht="18.6" customHeight="1" spans="1:25">
      <c r="A1147" s="482" t="s">
        <v>3331</v>
      </c>
      <c r="B1147" s="480">
        <v>2200504</v>
      </c>
      <c r="C1147" s="407">
        <f t="shared" si="298"/>
        <v>20</v>
      </c>
      <c r="D1147" s="407">
        <f t="shared" si="299"/>
        <v>5</v>
      </c>
      <c r="E1147" s="483">
        <f t="shared" si="300"/>
        <v>-0.75</v>
      </c>
      <c r="F1147" s="473">
        <f t="shared" si="302"/>
        <v>7</v>
      </c>
      <c r="G1147" s="471">
        <v>2170203</v>
      </c>
      <c r="H1147" s="397" t="s">
        <v>3182</v>
      </c>
      <c r="K1147" s="490">
        <f t="shared" si="306"/>
        <v>0</v>
      </c>
      <c r="L1147" s="407">
        <f t="shared" si="307"/>
        <v>5</v>
      </c>
      <c r="M1147" s="411">
        <f t="shared" si="295"/>
        <v>0</v>
      </c>
      <c r="O1147" s="397">
        <v>0</v>
      </c>
      <c r="Q1147" s="397">
        <v>2100799</v>
      </c>
      <c r="R1147" s="397">
        <v>19</v>
      </c>
      <c r="S1147" s="397">
        <f>VLOOKUP(Q1147,B$4:B$1306,1,0)</f>
        <v>2100799</v>
      </c>
      <c r="T1147" s="397">
        <v>2210201</v>
      </c>
      <c r="U1147" s="397">
        <v>0</v>
      </c>
      <c r="V1147" s="397">
        <f t="shared" si="296"/>
        <v>2210201</v>
      </c>
      <c r="W1147" s="407">
        <f t="shared" si="301"/>
        <v>0</v>
      </c>
      <c r="Y1147" s="397">
        <f t="shared" si="297"/>
        <v>0</v>
      </c>
    </row>
    <row r="1148" ht="18.6" customHeight="1" spans="1:25">
      <c r="A1148" s="482" t="s">
        <v>3334</v>
      </c>
      <c r="B1148" s="480">
        <v>2200506</v>
      </c>
      <c r="C1148" s="407">
        <f t="shared" si="298"/>
        <v>0</v>
      </c>
      <c r="D1148" s="407">
        <f t="shared" si="299"/>
        <v>0</v>
      </c>
      <c r="E1148" s="483" t="str">
        <f t="shared" si="300"/>
        <v/>
      </c>
      <c r="F1148" s="473">
        <f t="shared" si="302"/>
        <v>7</v>
      </c>
      <c r="G1148" s="471">
        <v>2170204</v>
      </c>
      <c r="H1148" s="397" t="s">
        <v>3185</v>
      </c>
      <c r="K1148" s="490">
        <f t="shared" si="306"/>
        <v>0</v>
      </c>
      <c r="L1148" s="407">
        <f t="shared" si="307"/>
        <v>0</v>
      </c>
      <c r="M1148" s="411">
        <f t="shared" si="295"/>
        <v>0</v>
      </c>
      <c r="O1148" s="397">
        <v>0</v>
      </c>
      <c r="Q1148" s="397">
        <v>2101101</v>
      </c>
      <c r="R1148" s="397">
        <v>15</v>
      </c>
      <c r="S1148" s="397">
        <f>VLOOKUP(Q1148,B$4:B$1306,1,0)</f>
        <v>2101101</v>
      </c>
      <c r="T1148" s="397">
        <v>2210202</v>
      </c>
      <c r="U1148" s="397">
        <v>0</v>
      </c>
      <c r="V1148" s="397">
        <f t="shared" si="296"/>
        <v>2210202</v>
      </c>
      <c r="W1148" s="407">
        <f t="shared" si="301"/>
        <v>0</v>
      </c>
      <c r="Y1148" s="397">
        <f t="shared" si="297"/>
        <v>0</v>
      </c>
    </row>
    <row r="1149" ht="18.6" customHeight="1" spans="1:25">
      <c r="A1149" s="482" t="s">
        <v>3335</v>
      </c>
      <c r="B1149" s="480">
        <v>2200507</v>
      </c>
      <c r="C1149" s="407">
        <f t="shared" si="298"/>
        <v>0</v>
      </c>
      <c r="D1149" s="407">
        <f t="shared" si="299"/>
        <v>0</v>
      </c>
      <c r="E1149" s="483" t="str">
        <f t="shared" si="300"/>
        <v/>
      </c>
      <c r="F1149" s="473">
        <f t="shared" si="302"/>
        <v>7</v>
      </c>
      <c r="G1149" s="471">
        <v>2170205</v>
      </c>
      <c r="H1149" s="397" t="s">
        <v>3188</v>
      </c>
      <c r="K1149" s="490">
        <f t="shared" si="306"/>
        <v>0</v>
      </c>
      <c r="L1149" s="407">
        <f t="shared" si="307"/>
        <v>0</v>
      </c>
      <c r="M1149" s="411">
        <f t="shared" si="295"/>
        <v>0</v>
      </c>
      <c r="O1149" s="397">
        <v>0</v>
      </c>
      <c r="Q1149" s="397">
        <v>2101102</v>
      </c>
      <c r="R1149" s="397">
        <v>0</v>
      </c>
      <c r="S1149" s="397">
        <f>VLOOKUP(Q1149,B$4:B$1306,1,0)</f>
        <v>2101102</v>
      </c>
      <c r="T1149" s="397">
        <v>2210203</v>
      </c>
      <c r="U1149" s="397">
        <v>120</v>
      </c>
      <c r="V1149" s="397">
        <f t="shared" si="296"/>
        <v>2210203</v>
      </c>
      <c r="W1149" s="407">
        <f t="shared" si="301"/>
        <v>0</v>
      </c>
      <c r="Y1149" s="397">
        <f t="shared" si="297"/>
        <v>0</v>
      </c>
    </row>
    <row r="1150" ht="18.6" customHeight="1" spans="1:25">
      <c r="A1150" s="482" t="s">
        <v>3338</v>
      </c>
      <c r="B1150" s="480">
        <v>2200508</v>
      </c>
      <c r="C1150" s="407">
        <f t="shared" si="298"/>
        <v>0</v>
      </c>
      <c r="D1150" s="407">
        <f t="shared" si="299"/>
        <v>0</v>
      </c>
      <c r="E1150" s="483" t="str">
        <f t="shared" si="300"/>
        <v/>
      </c>
      <c r="F1150" s="473">
        <f t="shared" si="302"/>
        <v>7</v>
      </c>
      <c r="G1150" s="471">
        <v>2170206</v>
      </c>
      <c r="H1150" s="397" t="s">
        <v>3191</v>
      </c>
      <c r="K1150" s="490">
        <f t="shared" si="306"/>
        <v>0</v>
      </c>
      <c r="L1150" s="407">
        <f t="shared" si="307"/>
        <v>0</v>
      </c>
      <c r="M1150" s="411">
        <f t="shared" si="295"/>
        <v>0</v>
      </c>
      <c r="O1150" s="397">
        <v>0</v>
      </c>
      <c r="Q1150" s="397">
        <v>2101103</v>
      </c>
      <c r="R1150" s="397">
        <v>12</v>
      </c>
      <c r="S1150" s="397">
        <f>VLOOKUP(Q1150,B$4:B$1306,1,0)</f>
        <v>2101103</v>
      </c>
      <c r="T1150" s="397">
        <v>22103</v>
      </c>
      <c r="U1150" s="397">
        <v>0</v>
      </c>
      <c r="V1150" s="397">
        <f t="shared" si="296"/>
        <v>22103</v>
      </c>
      <c r="W1150" s="407">
        <f t="shared" si="301"/>
        <v>0</v>
      </c>
      <c r="Y1150" s="397">
        <f t="shared" si="297"/>
        <v>0</v>
      </c>
    </row>
    <row r="1151" ht="18.6" customHeight="1" spans="1:25">
      <c r="A1151" s="482" t="s">
        <v>3341</v>
      </c>
      <c r="B1151" s="480">
        <v>2200509</v>
      </c>
      <c r="C1151" s="407">
        <f t="shared" si="298"/>
        <v>0</v>
      </c>
      <c r="D1151" s="407">
        <f t="shared" si="299"/>
        <v>0</v>
      </c>
      <c r="E1151" s="483" t="str">
        <f t="shared" si="300"/>
        <v/>
      </c>
      <c r="F1151" s="473">
        <f t="shared" si="302"/>
        <v>7</v>
      </c>
      <c r="G1151" s="471">
        <v>2170207</v>
      </c>
      <c r="H1151" s="397" t="s">
        <v>3193</v>
      </c>
      <c r="K1151" s="490">
        <f t="shared" si="306"/>
        <v>0</v>
      </c>
      <c r="L1151" s="407">
        <f t="shared" si="307"/>
        <v>0</v>
      </c>
      <c r="M1151" s="411">
        <f t="shared" si="295"/>
        <v>0</v>
      </c>
      <c r="O1151" s="397">
        <v>0</v>
      </c>
      <c r="Q1151" s="397">
        <v>2130705</v>
      </c>
      <c r="R1151" s="397">
        <v>170</v>
      </c>
      <c r="S1151" s="397">
        <f>VLOOKUP(Q1151,B$4:B$1306,1,0)</f>
        <v>2130705</v>
      </c>
      <c r="T1151" s="397">
        <v>2210301</v>
      </c>
      <c r="U1151" s="397">
        <v>0</v>
      </c>
      <c r="V1151" s="397">
        <f t="shared" si="296"/>
        <v>2210301</v>
      </c>
      <c r="W1151" s="407">
        <f t="shared" si="301"/>
        <v>0</v>
      </c>
      <c r="Y1151" s="397">
        <f t="shared" si="297"/>
        <v>0</v>
      </c>
    </row>
    <row r="1152" ht="18.6" customHeight="1" spans="1:25">
      <c r="A1152" s="482" t="s">
        <v>3343</v>
      </c>
      <c r="B1152" s="480">
        <v>2200510</v>
      </c>
      <c r="C1152" s="407">
        <f t="shared" si="298"/>
        <v>0</v>
      </c>
      <c r="D1152" s="407">
        <f t="shared" si="299"/>
        <v>0</v>
      </c>
      <c r="E1152" s="483" t="str">
        <f t="shared" si="300"/>
        <v/>
      </c>
      <c r="F1152" s="473">
        <f t="shared" si="302"/>
        <v>7</v>
      </c>
      <c r="G1152" s="471">
        <v>2170208</v>
      </c>
      <c r="H1152" s="397" t="s">
        <v>3196</v>
      </c>
      <c r="K1152" s="490">
        <f t="shared" si="306"/>
        <v>0</v>
      </c>
      <c r="L1152" s="407">
        <f t="shared" si="307"/>
        <v>0</v>
      </c>
      <c r="M1152" s="411">
        <f t="shared" si="295"/>
        <v>0</v>
      </c>
      <c r="O1152" s="397">
        <v>0</v>
      </c>
      <c r="Q1152" s="397">
        <v>2210201</v>
      </c>
      <c r="R1152" s="397">
        <v>19</v>
      </c>
      <c r="S1152" s="397">
        <f>VLOOKUP(Q1152,B$4:B$1306,1,0)</f>
        <v>2210201</v>
      </c>
      <c r="T1152" s="397">
        <v>2210302</v>
      </c>
      <c r="U1152" s="397">
        <v>0</v>
      </c>
      <c r="V1152" s="397">
        <f t="shared" si="296"/>
        <v>2210302</v>
      </c>
      <c r="W1152" s="407">
        <f t="shared" si="301"/>
        <v>0</v>
      </c>
      <c r="Y1152" s="397">
        <f t="shared" si="297"/>
        <v>0</v>
      </c>
    </row>
    <row r="1153" ht="18.6" customHeight="1" spans="1:25">
      <c r="A1153" s="482" t="s">
        <v>3345</v>
      </c>
      <c r="B1153" s="480">
        <v>2200511</v>
      </c>
      <c r="C1153" s="407">
        <f t="shared" si="298"/>
        <v>0</v>
      </c>
      <c r="D1153" s="407">
        <f t="shared" si="299"/>
        <v>0</v>
      </c>
      <c r="E1153" s="483" t="str">
        <f t="shared" si="300"/>
        <v/>
      </c>
      <c r="F1153" s="473">
        <f t="shared" si="302"/>
        <v>7</v>
      </c>
      <c r="G1153" s="471">
        <v>2170299</v>
      </c>
      <c r="H1153" s="397" t="s">
        <v>3199</v>
      </c>
      <c r="K1153" s="490">
        <f t="shared" si="306"/>
        <v>0</v>
      </c>
      <c r="L1153" s="407">
        <f t="shared" si="307"/>
        <v>0</v>
      </c>
      <c r="M1153" s="411">
        <f t="shared" si="295"/>
        <v>0</v>
      </c>
      <c r="O1153" s="397">
        <v>0</v>
      </c>
      <c r="Q1153" s="397">
        <v>2010650</v>
      </c>
      <c r="R1153" s="397">
        <v>29</v>
      </c>
      <c r="S1153" s="397">
        <f>VLOOKUP(Q1153,B$4:B$1306,1,0)</f>
        <v>2010650</v>
      </c>
      <c r="T1153" s="397">
        <v>2210399</v>
      </c>
      <c r="U1153" s="397">
        <v>0</v>
      </c>
      <c r="V1153" s="397">
        <f t="shared" si="296"/>
        <v>2210399</v>
      </c>
      <c r="W1153" s="407">
        <f t="shared" si="301"/>
        <v>0</v>
      </c>
      <c r="Y1153" s="397">
        <f t="shared" si="297"/>
        <v>0</v>
      </c>
    </row>
    <row r="1154" ht="18.6" customHeight="1" spans="1:25">
      <c r="A1154" s="482" t="s">
        <v>3347</v>
      </c>
      <c r="B1154" s="480">
        <v>2200512</v>
      </c>
      <c r="C1154" s="407">
        <f t="shared" si="298"/>
        <v>0</v>
      </c>
      <c r="D1154" s="407">
        <f t="shared" si="299"/>
        <v>0</v>
      </c>
      <c r="E1154" s="483" t="str">
        <f t="shared" si="300"/>
        <v/>
      </c>
      <c r="F1154" s="473">
        <f t="shared" si="302"/>
        <v>7</v>
      </c>
      <c r="G1154" s="471">
        <v>21703</v>
      </c>
      <c r="H1154" s="397" t="s">
        <v>3202</v>
      </c>
      <c r="K1154" s="490">
        <f t="shared" si="306"/>
        <v>0</v>
      </c>
      <c r="L1154" s="407">
        <f t="shared" si="307"/>
        <v>0</v>
      </c>
      <c r="M1154" s="411">
        <f t="shared" si="295"/>
        <v>0</v>
      </c>
      <c r="O1154" s="397">
        <v>0</v>
      </c>
      <c r="Q1154" s="397">
        <v>2080505</v>
      </c>
      <c r="R1154" s="397">
        <v>2</v>
      </c>
      <c r="S1154" s="397">
        <f>VLOOKUP(Q1154,B$4:B$1306,1,0)</f>
        <v>2080505</v>
      </c>
      <c r="T1154" s="397">
        <v>222</v>
      </c>
      <c r="U1154" s="397">
        <v>206</v>
      </c>
      <c r="V1154" s="397">
        <f t="shared" si="296"/>
        <v>222</v>
      </c>
      <c r="W1154" s="407">
        <f t="shared" si="301"/>
        <v>0</v>
      </c>
      <c r="Y1154" s="397">
        <f t="shared" si="297"/>
        <v>0</v>
      </c>
    </row>
    <row r="1155" ht="18.6" customHeight="1" spans="1:25">
      <c r="A1155" s="482" t="s">
        <v>3349</v>
      </c>
      <c r="B1155" s="480">
        <v>2200513</v>
      </c>
      <c r="C1155" s="407">
        <f t="shared" si="298"/>
        <v>0</v>
      </c>
      <c r="D1155" s="407">
        <f t="shared" si="299"/>
        <v>0</v>
      </c>
      <c r="E1155" s="483" t="str">
        <f t="shared" si="300"/>
        <v/>
      </c>
      <c r="F1155" s="473">
        <f t="shared" si="302"/>
        <v>7</v>
      </c>
      <c r="G1155" s="471">
        <v>2170301</v>
      </c>
      <c r="H1155" s="397" t="s">
        <v>3205</v>
      </c>
      <c r="K1155" s="490">
        <f t="shared" si="306"/>
        <v>0</v>
      </c>
      <c r="L1155" s="407">
        <f t="shared" si="307"/>
        <v>0</v>
      </c>
      <c r="M1155" s="411">
        <f t="shared" si="295"/>
        <v>0</v>
      </c>
      <c r="O1155" s="397">
        <v>0</v>
      </c>
      <c r="Q1155" s="397">
        <v>2080506</v>
      </c>
      <c r="R1155" s="397">
        <v>1</v>
      </c>
      <c r="S1155" s="397">
        <f>VLOOKUP(Q1155,B$4:B$1306,1,0)</f>
        <v>2080506</v>
      </c>
      <c r="T1155" s="397">
        <v>22201</v>
      </c>
      <c r="U1155" s="397">
        <v>206</v>
      </c>
      <c r="V1155" s="397">
        <f t="shared" si="296"/>
        <v>22201</v>
      </c>
      <c r="W1155" s="407">
        <f t="shared" si="301"/>
        <v>0</v>
      </c>
      <c r="Y1155" s="397">
        <f t="shared" si="297"/>
        <v>0</v>
      </c>
    </row>
    <row r="1156" ht="18.6" customHeight="1" spans="1:25">
      <c r="A1156" s="482" t="s">
        <v>3352</v>
      </c>
      <c r="B1156" s="480">
        <v>2200514</v>
      </c>
      <c r="C1156" s="407">
        <f t="shared" si="298"/>
        <v>0</v>
      </c>
      <c r="D1156" s="407">
        <f t="shared" si="299"/>
        <v>0</v>
      </c>
      <c r="E1156" s="483" t="str">
        <f t="shared" si="300"/>
        <v/>
      </c>
      <c r="F1156" s="473">
        <f t="shared" si="302"/>
        <v>7</v>
      </c>
      <c r="G1156" s="471">
        <v>2170302</v>
      </c>
      <c r="H1156" s="397" t="s">
        <v>3207</v>
      </c>
      <c r="K1156" s="490">
        <f t="shared" si="306"/>
        <v>0</v>
      </c>
      <c r="L1156" s="407">
        <f t="shared" si="307"/>
        <v>0</v>
      </c>
      <c r="M1156" s="411">
        <f t="shared" ref="M1156:M1219" si="308">_xlfn.IFNA(VLOOKUP(B1156,T:U,2,0),)</f>
        <v>0</v>
      </c>
      <c r="O1156" s="397">
        <v>0</v>
      </c>
      <c r="Q1156" s="397">
        <v>2101101</v>
      </c>
      <c r="R1156" s="397">
        <v>1</v>
      </c>
      <c r="S1156" s="397">
        <f>VLOOKUP(Q1156,B$4:B$1306,1,0)</f>
        <v>2101101</v>
      </c>
      <c r="T1156" s="397">
        <v>2220101</v>
      </c>
      <c r="U1156" s="397">
        <v>0</v>
      </c>
      <c r="V1156" s="397">
        <f t="shared" ref="V1156:V1219" si="309">VLOOKUP(T1156,B$4:B$1306,1,0)</f>
        <v>2220101</v>
      </c>
      <c r="W1156" s="407">
        <f t="shared" si="301"/>
        <v>0</v>
      </c>
      <c r="Y1156" s="397">
        <f t="shared" ref="Y1156:Y1219" si="310">IF(O1156&lt;1,ROUNDUP(O1156,0),IF(O1156&gt;10,ROUNDDOWN(O1156,0),ROUND(O1156,0)))</f>
        <v>0</v>
      </c>
    </row>
    <row r="1157" ht="18.6" customHeight="1" spans="1:25">
      <c r="A1157" s="482" t="s">
        <v>3355</v>
      </c>
      <c r="B1157" s="480">
        <v>2200599</v>
      </c>
      <c r="C1157" s="407">
        <f t="shared" ref="C1157:C1220" si="311">_xlfn.IFNA(VLOOKUP(B1157,G:I,3,0),)</f>
        <v>0</v>
      </c>
      <c r="D1157" s="407">
        <f t="shared" ref="D1157:D1220" si="312">K1157+L1157+M1157</f>
        <v>0</v>
      </c>
      <c r="E1157" s="483" t="str">
        <f t="shared" ref="E1157:E1220" si="313">IF(ISERROR(D1157/C1157-1),"",D1157/C1157-1)</f>
        <v/>
      </c>
      <c r="F1157" s="473">
        <f t="shared" si="302"/>
        <v>7</v>
      </c>
      <c r="G1157" s="471">
        <v>2170303</v>
      </c>
      <c r="H1157" s="397" t="s">
        <v>3209</v>
      </c>
      <c r="J1157" s="488"/>
      <c r="K1157" s="490">
        <f t="shared" si="306"/>
        <v>0</v>
      </c>
      <c r="L1157" s="407">
        <f t="shared" si="307"/>
        <v>0</v>
      </c>
      <c r="M1157" s="411">
        <f t="shared" si="308"/>
        <v>0</v>
      </c>
      <c r="O1157" s="397">
        <v>0</v>
      </c>
      <c r="Q1157" s="397">
        <v>2101102</v>
      </c>
      <c r="R1157" s="397">
        <v>0</v>
      </c>
      <c r="S1157" s="397">
        <f>VLOOKUP(Q1157,B$4:B$1306,1,0)</f>
        <v>2101102</v>
      </c>
      <c r="T1157" s="397">
        <v>2220102</v>
      </c>
      <c r="U1157" s="397">
        <v>0</v>
      </c>
      <c r="V1157" s="397">
        <f t="shared" si="309"/>
        <v>2220102</v>
      </c>
      <c r="W1157" s="407">
        <f t="shared" ref="W1157:W1220" si="314">U1157-IF(T1157&lt;111111,SUMIFS(U$4:U$1924,T$4:T$1924,"&gt;"&amp;T1157*100,T$4:T$1924,"&lt;"&amp;T1157*100+100),U1157)</f>
        <v>0</v>
      </c>
      <c r="Y1157" s="397">
        <f t="shared" si="310"/>
        <v>0</v>
      </c>
    </row>
    <row r="1158" ht="18.6" customHeight="1" spans="1:25">
      <c r="A1158" s="482" t="s">
        <v>3357</v>
      </c>
      <c r="B1158" s="480">
        <v>22099</v>
      </c>
      <c r="C1158" s="407">
        <f t="shared" si="311"/>
        <v>46</v>
      </c>
      <c r="D1158" s="407">
        <f t="shared" si="312"/>
        <v>0</v>
      </c>
      <c r="E1158" s="483">
        <f t="shared" si="313"/>
        <v>-1</v>
      </c>
      <c r="F1158" s="473">
        <f t="shared" ref="F1158:F1221" si="315">LEN(B1158)</f>
        <v>5</v>
      </c>
      <c r="G1158" s="471">
        <v>2170304</v>
      </c>
      <c r="H1158" s="397" t="s">
        <v>3210</v>
      </c>
      <c r="J1158" s="488"/>
      <c r="K1158" s="486">
        <f t="shared" ref="K1158:L1160" si="316">SUMIFS(K:K,$B:$B,"&gt;"&amp;$B1158*100,$B:$B,"&lt;"&amp;$B1158*100+100)</f>
        <v>0</v>
      </c>
      <c r="L1158" s="411">
        <f t="shared" si="316"/>
        <v>0</v>
      </c>
      <c r="M1158" s="411">
        <f t="shared" si="308"/>
        <v>0</v>
      </c>
      <c r="O1158" s="397">
        <v>0</v>
      </c>
      <c r="Q1158" s="397">
        <v>2101103</v>
      </c>
      <c r="R1158" s="397">
        <v>1</v>
      </c>
      <c r="S1158" s="397">
        <f>VLOOKUP(Q1158,B$4:B$1306,1,0)</f>
        <v>2101103</v>
      </c>
      <c r="T1158" s="397">
        <v>2220103</v>
      </c>
      <c r="U1158" s="397">
        <v>0</v>
      </c>
      <c r="V1158" s="397">
        <f t="shared" si="309"/>
        <v>2220103</v>
      </c>
      <c r="W1158" s="407">
        <f t="shared" si="314"/>
        <v>0</v>
      </c>
      <c r="Y1158" s="397">
        <f t="shared" si="310"/>
        <v>0</v>
      </c>
    </row>
    <row r="1159" ht="18.6" customHeight="1" spans="1:25">
      <c r="A1159" s="479" t="s">
        <v>3363</v>
      </c>
      <c r="B1159" s="480">
        <v>221</v>
      </c>
      <c r="C1159" s="411">
        <f t="shared" si="311"/>
        <v>7532</v>
      </c>
      <c r="D1159" s="411">
        <f t="shared" si="312"/>
        <v>7054</v>
      </c>
      <c r="E1159" s="481">
        <f t="shared" si="313"/>
        <v>-0.0634625597450876</v>
      </c>
      <c r="F1159" s="473">
        <f t="shared" si="315"/>
        <v>3</v>
      </c>
      <c r="G1159" s="471">
        <v>2170399</v>
      </c>
      <c r="H1159" s="397" t="s">
        <v>3211</v>
      </c>
      <c r="J1159" s="488"/>
      <c r="K1159" s="486">
        <f t="shared" si="316"/>
        <v>250</v>
      </c>
      <c r="L1159" s="411">
        <f t="shared" si="316"/>
        <v>5975</v>
      </c>
      <c r="M1159" s="411">
        <f t="shared" si="308"/>
        <v>829</v>
      </c>
      <c r="O1159" s="397">
        <v>0</v>
      </c>
      <c r="Q1159" s="397">
        <v>2210201</v>
      </c>
      <c r="R1159" s="397">
        <v>2</v>
      </c>
      <c r="S1159" s="397">
        <f>VLOOKUP(Q1159,B$4:B$1306,1,0)</f>
        <v>2210201</v>
      </c>
      <c r="T1159" s="397">
        <v>2220104</v>
      </c>
      <c r="U1159" s="397">
        <v>0</v>
      </c>
      <c r="V1159" s="397">
        <f t="shared" si="309"/>
        <v>2220104</v>
      </c>
      <c r="W1159" s="407">
        <f t="shared" si="314"/>
        <v>0</v>
      </c>
      <c r="Y1159" s="397">
        <f t="shared" si="310"/>
        <v>0</v>
      </c>
    </row>
    <row r="1160" ht="18.6" customHeight="1" spans="1:25">
      <c r="A1160" s="482" t="s">
        <v>3364</v>
      </c>
      <c r="B1160" s="480">
        <v>22101</v>
      </c>
      <c r="C1160" s="407">
        <f t="shared" si="311"/>
        <v>1280</v>
      </c>
      <c r="D1160" s="407">
        <f t="shared" si="312"/>
        <v>759</v>
      </c>
      <c r="E1160" s="483">
        <f t="shared" si="313"/>
        <v>-0.40703125</v>
      </c>
      <c r="F1160" s="473">
        <f t="shared" si="315"/>
        <v>5</v>
      </c>
      <c r="G1160" s="471">
        <v>21704</v>
      </c>
      <c r="H1160" s="397" t="s">
        <v>3213</v>
      </c>
      <c r="K1160" s="486">
        <f t="shared" si="316"/>
        <v>50</v>
      </c>
      <c r="L1160" s="411">
        <f t="shared" si="316"/>
        <v>0</v>
      </c>
      <c r="M1160" s="411">
        <f t="shared" si="308"/>
        <v>709</v>
      </c>
      <c r="O1160" s="397">
        <v>0</v>
      </c>
      <c r="Q1160" s="397">
        <v>2080505</v>
      </c>
      <c r="R1160" s="397">
        <v>6</v>
      </c>
      <c r="S1160" s="397">
        <f>VLOOKUP(Q1160,B$4:B$1306,1,0)</f>
        <v>2080505</v>
      </c>
      <c r="T1160" s="397">
        <v>2220105</v>
      </c>
      <c r="U1160" s="397">
        <v>0</v>
      </c>
      <c r="V1160" s="397">
        <f t="shared" si="309"/>
        <v>2220105</v>
      </c>
      <c r="W1160" s="407">
        <f t="shared" si="314"/>
        <v>0</v>
      </c>
      <c r="Y1160" s="397">
        <f t="shared" si="310"/>
        <v>0</v>
      </c>
    </row>
    <row r="1161" ht="18.6" customHeight="1" spans="1:25">
      <c r="A1161" s="482" t="s">
        <v>3365</v>
      </c>
      <c r="B1161" s="480">
        <v>2210101</v>
      </c>
      <c r="C1161" s="407">
        <f t="shared" si="311"/>
        <v>0</v>
      </c>
      <c r="D1161" s="407">
        <f t="shared" si="312"/>
        <v>0</v>
      </c>
      <c r="E1161" s="483" t="str">
        <f t="shared" si="313"/>
        <v/>
      </c>
      <c r="F1161" s="473">
        <f t="shared" si="315"/>
        <v>7</v>
      </c>
      <c r="G1161" s="471">
        <v>2170401</v>
      </c>
      <c r="H1161" s="397" t="s">
        <v>3216</v>
      </c>
      <c r="K1161" s="490">
        <f t="shared" ref="K1161:K1170" si="317">SUMIF(N:N,$B1161,O:O)</f>
        <v>0</v>
      </c>
      <c r="L1161" s="407">
        <f t="shared" ref="L1161:L1170" si="318">SUMIF(Q:Q,$B1161,R:R)</f>
        <v>0</v>
      </c>
      <c r="M1161" s="411">
        <f t="shared" si="308"/>
        <v>0</v>
      </c>
      <c r="O1161" s="397">
        <v>0</v>
      </c>
      <c r="Q1161" s="397">
        <v>2080506</v>
      </c>
      <c r="R1161" s="397">
        <v>3</v>
      </c>
      <c r="S1161" s="397">
        <f>VLOOKUP(Q1161,B$4:B$1306,1,0)</f>
        <v>2080506</v>
      </c>
      <c r="T1161" s="397">
        <v>2220106</v>
      </c>
      <c r="U1161" s="397">
        <v>0</v>
      </c>
      <c r="V1161" s="397">
        <f t="shared" si="309"/>
        <v>2220106</v>
      </c>
      <c r="W1161" s="407">
        <f t="shared" si="314"/>
        <v>0</v>
      </c>
      <c r="Y1161" s="397">
        <f t="shared" si="310"/>
        <v>0</v>
      </c>
    </row>
    <row r="1162" ht="18.6" customHeight="1" spans="1:25">
      <c r="A1162" s="482" t="s">
        <v>3366</v>
      </c>
      <c r="B1162" s="480">
        <v>2210102</v>
      </c>
      <c r="C1162" s="407">
        <f t="shared" si="311"/>
        <v>0</v>
      </c>
      <c r="D1162" s="407">
        <f t="shared" si="312"/>
        <v>0</v>
      </c>
      <c r="E1162" s="483" t="str">
        <f t="shared" si="313"/>
        <v/>
      </c>
      <c r="F1162" s="473">
        <f t="shared" si="315"/>
        <v>7</v>
      </c>
      <c r="G1162" s="471">
        <v>2170499</v>
      </c>
      <c r="H1162" s="397" t="s">
        <v>3219</v>
      </c>
      <c r="K1162" s="490">
        <f t="shared" si="317"/>
        <v>0</v>
      </c>
      <c r="L1162" s="407">
        <f t="shared" si="318"/>
        <v>0</v>
      </c>
      <c r="M1162" s="411">
        <f t="shared" si="308"/>
        <v>0</v>
      </c>
      <c r="O1162" s="397">
        <v>0</v>
      </c>
      <c r="Q1162" s="397">
        <v>2101101</v>
      </c>
      <c r="R1162" s="397">
        <v>0</v>
      </c>
      <c r="S1162" s="397">
        <f>VLOOKUP(Q1162,B$4:B$1306,1,0)</f>
        <v>2101101</v>
      </c>
      <c r="T1162" s="397">
        <v>2220107</v>
      </c>
      <c r="U1162" s="397">
        <v>0</v>
      </c>
      <c r="V1162" s="397">
        <f t="shared" si="309"/>
        <v>2220107</v>
      </c>
      <c r="W1162" s="407">
        <f t="shared" si="314"/>
        <v>0</v>
      </c>
      <c r="Y1162" s="397">
        <f t="shared" si="310"/>
        <v>0</v>
      </c>
    </row>
    <row r="1163" ht="18.6" customHeight="1" spans="1:25">
      <c r="A1163" s="482" t="s">
        <v>3369</v>
      </c>
      <c r="B1163" s="480">
        <v>2210103</v>
      </c>
      <c r="C1163" s="407">
        <f t="shared" si="311"/>
        <v>134</v>
      </c>
      <c r="D1163" s="407">
        <f t="shared" si="312"/>
        <v>0</v>
      </c>
      <c r="E1163" s="483">
        <f t="shared" si="313"/>
        <v>-1</v>
      </c>
      <c r="F1163" s="473">
        <f t="shared" si="315"/>
        <v>7</v>
      </c>
      <c r="G1163" s="471">
        <v>21799</v>
      </c>
      <c r="H1163" s="397" t="s">
        <v>3222</v>
      </c>
      <c r="K1163" s="490">
        <f t="shared" si="317"/>
        <v>0</v>
      </c>
      <c r="L1163" s="407">
        <f t="shared" si="318"/>
        <v>0</v>
      </c>
      <c r="M1163" s="411">
        <f t="shared" si="308"/>
        <v>0</v>
      </c>
      <c r="O1163" s="397">
        <v>0</v>
      </c>
      <c r="Q1163" s="397">
        <v>2101102</v>
      </c>
      <c r="R1163" s="397">
        <v>4</v>
      </c>
      <c r="S1163" s="397">
        <f>VLOOKUP(Q1163,B$4:B$1306,1,0)</f>
        <v>2101102</v>
      </c>
      <c r="T1163" s="397">
        <v>2220112</v>
      </c>
      <c r="U1163" s="397">
        <v>0</v>
      </c>
      <c r="V1163" s="397">
        <f t="shared" si="309"/>
        <v>2220112</v>
      </c>
      <c r="W1163" s="407">
        <f t="shared" si="314"/>
        <v>0</v>
      </c>
      <c r="Y1163" s="397">
        <f t="shared" si="310"/>
        <v>0</v>
      </c>
    </row>
    <row r="1164" ht="18.6" customHeight="1" spans="1:25">
      <c r="A1164" s="482" t="s">
        <v>3372</v>
      </c>
      <c r="B1164" s="480">
        <v>2210104</v>
      </c>
      <c r="C1164" s="407">
        <f t="shared" si="311"/>
        <v>0</v>
      </c>
      <c r="D1164" s="407">
        <f t="shared" si="312"/>
        <v>0</v>
      </c>
      <c r="E1164" s="483" t="str">
        <f t="shared" si="313"/>
        <v/>
      </c>
      <c r="F1164" s="473">
        <f t="shared" si="315"/>
        <v>7</v>
      </c>
      <c r="G1164" s="471">
        <v>2179901</v>
      </c>
      <c r="H1164" s="397" t="s">
        <v>3225</v>
      </c>
      <c r="K1164" s="490">
        <f t="shared" si="317"/>
        <v>0</v>
      </c>
      <c r="L1164" s="407">
        <f t="shared" si="318"/>
        <v>0</v>
      </c>
      <c r="M1164" s="411">
        <f t="shared" si="308"/>
        <v>0</v>
      </c>
      <c r="O1164" s="397">
        <v>0</v>
      </c>
      <c r="Q1164" s="397">
        <v>2101103</v>
      </c>
      <c r="R1164" s="397">
        <v>2</v>
      </c>
      <c r="S1164" s="397">
        <f>VLOOKUP(Q1164,B$4:B$1306,1,0)</f>
        <v>2101103</v>
      </c>
      <c r="T1164" s="397">
        <v>2220113</v>
      </c>
      <c r="U1164" s="397">
        <v>0</v>
      </c>
      <c r="V1164" s="397">
        <f t="shared" si="309"/>
        <v>2220113</v>
      </c>
      <c r="W1164" s="407">
        <f t="shared" si="314"/>
        <v>0</v>
      </c>
      <c r="Y1164" s="397">
        <f t="shared" si="310"/>
        <v>0</v>
      </c>
    </row>
    <row r="1165" ht="18.6" customHeight="1" spans="1:25">
      <c r="A1165" s="482" t="s">
        <v>3375</v>
      </c>
      <c r="B1165" s="480">
        <v>2210105</v>
      </c>
      <c r="C1165" s="407">
        <f t="shared" si="311"/>
        <v>941</v>
      </c>
      <c r="D1165" s="407">
        <f t="shared" si="312"/>
        <v>637</v>
      </c>
      <c r="E1165" s="483">
        <f t="shared" si="313"/>
        <v>-0.323060573857598</v>
      </c>
      <c r="F1165" s="473">
        <f t="shared" si="315"/>
        <v>7</v>
      </c>
      <c r="G1165" s="471">
        <v>219</v>
      </c>
      <c r="H1165" s="397" t="s">
        <v>3227</v>
      </c>
      <c r="K1165" s="490">
        <f t="shared" si="317"/>
        <v>50</v>
      </c>
      <c r="L1165" s="407">
        <f t="shared" si="318"/>
        <v>0</v>
      </c>
      <c r="M1165" s="411">
        <f t="shared" si="308"/>
        <v>587</v>
      </c>
      <c r="O1165" s="397">
        <v>0</v>
      </c>
      <c r="Q1165" s="397">
        <v>2130104</v>
      </c>
      <c r="R1165" s="397">
        <v>58</v>
      </c>
      <c r="S1165" s="397">
        <f>VLOOKUP(Q1165,B$4:B$1306,1,0)</f>
        <v>2130104</v>
      </c>
      <c r="T1165" s="397">
        <v>2220114</v>
      </c>
      <c r="U1165" s="397">
        <v>0</v>
      </c>
      <c r="V1165" s="397">
        <f t="shared" si="309"/>
        <v>2220114</v>
      </c>
      <c r="W1165" s="407">
        <f t="shared" si="314"/>
        <v>0</v>
      </c>
      <c r="Y1165" s="397">
        <f t="shared" si="310"/>
        <v>0</v>
      </c>
    </row>
    <row r="1166" ht="18.6" customHeight="1" spans="1:25">
      <c r="A1166" s="482" t="s">
        <v>3378</v>
      </c>
      <c r="B1166" s="480">
        <v>2210106</v>
      </c>
      <c r="C1166" s="407">
        <f t="shared" si="311"/>
        <v>107</v>
      </c>
      <c r="D1166" s="407">
        <f t="shared" si="312"/>
        <v>62</v>
      </c>
      <c r="E1166" s="483">
        <f t="shared" si="313"/>
        <v>-0.420560747663551</v>
      </c>
      <c r="F1166" s="473">
        <f t="shared" si="315"/>
        <v>7</v>
      </c>
      <c r="G1166" s="471">
        <v>21901</v>
      </c>
      <c r="H1166" s="397" t="s">
        <v>3230</v>
      </c>
      <c r="K1166" s="490">
        <f t="shared" si="317"/>
        <v>0</v>
      </c>
      <c r="L1166" s="407">
        <f t="shared" si="318"/>
        <v>0</v>
      </c>
      <c r="M1166" s="411">
        <f t="shared" si="308"/>
        <v>62</v>
      </c>
      <c r="O1166" s="397">
        <v>0</v>
      </c>
      <c r="Q1166" s="397">
        <v>2210201</v>
      </c>
      <c r="R1166" s="397">
        <v>4</v>
      </c>
      <c r="S1166" s="397">
        <f>VLOOKUP(Q1166,B$4:B$1306,1,0)</f>
        <v>2210201</v>
      </c>
      <c r="T1166" s="397">
        <v>2220115</v>
      </c>
      <c r="U1166" s="397">
        <v>206</v>
      </c>
      <c r="V1166" s="397">
        <f t="shared" si="309"/>
        <v>2220115</v>
      </c>
      <c r="W1166" s="407">
        <f t="shared" si="314"/>
        <v>0</v>
      </c>
      <c r="Y1166" s="397">
        <f t="shared" si="310"/>
        <v>0</v>
      </c>
    </row>
    <row r="1167" ht="18.6" customHeight="1" spans="1:25">
      <c r="A1167" s="482" t="s">
        <v>3381</v>
      </c>
      <c r="B1167" s="480">
        <v>2210107</v>
      </c>
      <c r="C1167" s="407">
        <f t="shared" si="311"/>
        <v>70</v>
      </c>
      <c r="D1167" s="407">
        <f t="shared" si="312"/>
        <v>60</v>
      </c>
      <c r="E1167" s="483">
        <f t="shared" si="313"/>
        <v>-0.142857142857143</v>
      </c>
      <c r="F1167" s="473">
        <f t="shared" si="315"/>
        <v>7</v>
      </c>
      <c r="G1167" s="471">
        <v>21902</v>
      </c>
      <c r="H1167" s="397" t="s">
        <v>3233</v>
      </c>
      <c r="K1167" s="490">
        <f t="shared" si="317"/>
        <v>0</v>
      </c>
      <c r="L1167" s="407">
        <f t="shared" si="318"/>
        <v>0</v>
      </c>
      <c r="M1167" s="411">
        <f t="shared" si="308"/>
        <v>60</v>
      </c>
      <c r="O1167" s="397">
        <v>0</v>
      </c>
      <c r="Q1167" s="397">
        <v>2013101</v>
      </c>
      <c r="R1167" s="397">
        <v>98</v>
      </c>
      <c r="S1167" s="397">
        <f>VLOOKUP(Q1167,B$4:B$1306,1,0)</f>
        <v>2013101</v>
      </c>
      <c r="T1167" s="397">
        <v>2220118</v>
      </c>
      <c r="U1167" s="397">
        <v>0</v>
      </c>
      <c r="V1167" s="397">
        <f t="shared" si="309"/>
        <v>2220118</v>
      </c>
      <c r="W1167" s="407">
        <f t="shared" si="314"/>
        <v>0</v>
      </c>
      <c r="Y1167" s="397">
        <f t="shared" si="310"/>
        <v>0</v>
      </c>
    </row>
    <row r="1168" ht="18.6" customHeight="1" spans="1:25">
      <c r="A1168" s="482" t="s">
        <v>4389</v>
      </c>
      <c r="B1168" s="480">
        <v>2210108</v>
      </c>
      <c r="C1168" s="407">
        <f t="shared" si="311"/>
        <v>0</v>
      </c>
      <c r="D1168" s="407">
        <f t="shared" si="312"/>
        <v>0</v>
      </c>
      <c r="E1168" s="483" t="str">
        <f t="shared" si="313"/>
        <v/>
      </c>
      <c r="F1168" s="473">
        <f t="shared" si="315"/>
        <v>7</v>
      </c>
      <c r="G1168" s="471">
        <v>21903</v>
      </c>
      <c r="H1168" s="397" t="s">
        <v>3235</v>
      </c>
      <c r="K1168" s="490">
        <f t="shared" si="317"/>
        <v>0</v>
      </c>
      <c r="L1168" s="407">
        <f t="shared" si="318"/>
        <v>0</v>
      </c>
      <c r="M1168" s="411">
        <f t="shared" si="308"/>
        <v>0</v>
      </c>
      <c r="O1168" s="397">
        <v>0</v>
      </c>
      <c r="Q1168" s="397">
        <v>2080501</v>
      </c>
      <c r="R1168" s="397">
        <v>16</v>
      </c>
      <c r="S1168" s="397">
        <f>VLOOKUP(Q1168,B$4:B$1306,1,0)</f>
        <v>2080501</v>
      </c>
      <c r="T1168" s="397">
        <v>2220150</v>
      </c>
      <c r="U1168" s="397">
        <v>0</v>
      </c>
      <c r="V1168" s="397">
        <f t="shared" si="309"/>
        <v>2220150</v>
      </c>
      <c r="W1168" s="407">
        <f t="shared" si="314"/>
        <v>0</v>
      </c>
      <c r="Y1168" s="397">
        <f t="shared" si="310"/>
        <v>0</v>
      </c>
    </row>
    <row r="1169" ht="18.6" customHeight="1" spans="1:25">
      <c r="A1169" s="482" t="s">
        <v>4390</v>
      </c>
      <c r="B1169" s="480">
        <v>2210109</v>
      </c>
      <c r="C1169" s="407">
        <f t="shared" si="311"/>
        <v>0</v>
      </c>
      <c r="D1169" s="407">
        <f t="shared" si="312"/>
        <v>0</v>
      </c>
      <c r="E1169" s="483" t="str">
        <f t="shared" si="313"/>
        <v/>
      </c>
      <c r="F1169" s="473">
        <f t="shared" si="315"/>
        <v>7</v>
      </c>
      <c r="G1169" s="471">
        <v>21904</v>
      </c>
      <c r="H1169" s="397" t="s">
        <v>3237</v>
      </c>
      <c r="K1169" s="490">
        <f t="shared" si="317"/>
        <v>0</v>
      </c>
      <c r="L1169" s="407">
        <f t="shared" si="318"/>
        <v>0</v>
      </c>
      <c r="M1169" s="411">
        <f t="shared" si="308"/>
        <v>0</v>
      </c>
      <c r="O1169" s="397">
        <v>0</v>
      </c>
      <c r="Q1169" s="397">
        <v>2080505</v>
      </c>
      <c r="R1169" s="397">
        <v>8</v>
      </c>
      <c r="S1169" s="397">
        <f>VLOOKUP(Q1169,B$4:B$1306,1,0)</f>
        <v>2080505</v>
      </c>
      <c r="T1169" s="397">
        <v>2220199</v>
      </c>
      <c r="U1169" s="397">
        <v>0</v>
      </c>
      <c r="V1169" s="397">
        <f t="shared" si="309"/>
        <v>2220199</v>
      </c>
      <c r="W1169" s="407">
        <f t="shared" si="314"/>
        <v>0</v>
      </c>
      <c r="Y1169" s="397">
        <f t="shared" si="310"/>
        <v>0</v>
      </c>
    </row>
    <row r="1170" ht="18.6" customHeight="1" spans="1:25">
      <c r="A1170" s="482" t="s">
        <v>3384</v>
      </c>
      <c r="B1170" s="480">
        <v>2210199</v>
      </c>
      <c r="C1170" s="407">
        <f t="shared" si="311"/>
        <v>28</v>
      </c>
      <c r="D1170" s="407">
        <f t="shared" si="312"/>
        <v>0</v>
      </c>
      <c r="E1170" s="483">
        <f t="shared" si="313"/>
        <v>-1</v>
      </c>
      <c r="F1170" s="473">
        <f t="shared" si="315"/>
        <v>7</v>
      </c>
      <c r="G1170" s="471">
        <v>21905</v>
      </c>
      <c r="H1170" s="397" t="s">
        <v>3239</v>
      </c>
      <c r="J1170" s="488"/>
      <c r="K1170" s="490">
        <f t="shared" si="317"/>
        <v>0</v>
      </c>
      <c r="L1170" s="407">
        <f t="shared" si="318"/>
        <v>0</v>
      </c>
      <c r="M1170" s="411">
        <f t="shared" si="308"/>
        <v>0</v>
      </c>
      <c r="O1170" s="397">
        <v>0</v>
      </c>
      <c r="Q1170" s="397">
        <v>2080506</v>
      </c>
      <c r="R1170" s="397">
        <v>4</v>
      </c>
      <c r="S1170" s="397">
        <f>VLOOKUP(Q1170,B$4:B$1306,1,0)</f>
        <v>2080506</v>
      </c>
      <c r="T1170" s="397">
        <v>22202</v>
      </c>
      <c r="U1170" s="397">
        <v>0</v>
      </c>
      <c r="V1170" s="397">
        <f t="shared" si="309"/>
        <v>22202</v>
      </c>
      <c r="W1170" s="407">
        <f t="shared" si="314"/>
        <v>0</v>
      </c>
      <c r="Y1170" s="397">
        <f t="shared" si="310"/>
        <v>0</v>
      </c>
    </row>
    <row r="1171" ht="18.6" customHeight="1" spans="1:25">
      <c r="A1171" s="482" t="s">
        <v>3387</v>
      </c>
      <c r="B1171" s="480">
        <v>22102</v>
      </c>
      <c r="C1171" s="407">
        <f t="shared" si="311"/>
        <v>6252</v>
      </c>
      <c r="D1171" s="407">
        <f t="shared" si="312"/>
        <v>6295</v>
      </c>
      <c r="E1171" s="483">
        <f t="shared" si="313"/>
        <v>0.00687779910428654</v>
      </c>
      <c r="F1171" s="473">
        <f t="shared" si="315"/>
        <v>5</v>
      </c>
      <c r="G1171" s="471">
        <v>21906</v>
      </c>
      <c r="H1171" s="397" t="s">
        <v>2506</v>
      </c>
      <c r="K1171" s="486">
        <f>SUMIFS(K:K,$B:$B,"&gt;"&amp;$B1171*100,$B:$B,"&lt;"&amp;$B1171*100+100)</f>
        <v>200</v>
      </c>
      <c r="L1171" s="411">
        <f>SUMIFS(L:L,$B:$B,"&gt;"&amp;$B1171*100,$B:$B,"&lt;"&amp;$B1171*100+100)</f>
        <v>5975</v>
      </c>
      <c r="M1171" s="411">
        <f t="shared" si="308"/>
        <v>120</v>
      </c>
      <c r="O1171" s="397">
        <v>0</v>
      </c>
      <c r="Q1171" s="397">
        <v>2101101</v>
      </c>
      <c r="R1171" s="397">
        <v>5</v>
      </c>
      <c r="S1171" s="397">
        <f>VLOOKUP(Q1171,B$4:B$1306,1,0)</f>
        <v>2101101</v>
      </c>
      <c r="T1171" s="397">
        <v>2220201</v>
      </c>
      <c r="U1171" s="397">
        <v>0</v>
      </c>
      <c r="V1171" s="397">
        <f t="shared" si="309"/>
        <v>2220201</v>
      </c>
      <c r="W1171" s="407">
        <f t="shared" si="314"/>
        <v>0</v>
      </c>
      <c r="Y1171" s="397">
        <f t="shared" si="310"/>
        <v>0</v>
      </c>
    </row>
    <row r="1172" ht="18.6" customHeight="1" spans="1:25">
      <c r="A1172" s="482" t="s">
        <v>3390</v>
      </c>
      <c r="B1172" s="480">
        <v>2210201</v>
      </c>
      <c r="C1172" s="407">
        <f t="shared" si="311"/>
        <v>5861</v>
      </c>
      <c r="D1172" s="407">
        <f t="shared" si="312"/>
        <v>5975</v>
      </c>
      <c r="E1172" s="483">
        <f t="shared" si="313"/>
        <v>0.0194506056986863</v>
      </c>
      <c r="F1172" s="473">
        <f t="shared" si="315"/>
        <v>7</v>
      </c>
      <c r="G1172" s="471">
        <v>21907</v>
      </c>
      <c r="H1172" s="397" t="s">
        <v>3244</v>
      </c>
      <c r="K1172" s="490">
        <f>SUMIF(N:N,$B1172,O:O)</f>
        <v>0</v>
      </c>
      <c r="L1172" s="407">
        <f>SUMIF(Q:Q,$B1172,R:R)</f>
        <v>5975</v>
      </c>
      <c r="M1172" s="411">
        <f t="shared" si="308"/>
        <v>0</v>
      </c>
      <c r="O1172" s="397">
        <v>0</v>
      </c>
      <c r="Q1172" s="397">
        <v>2101102</v>
      </c>
      <c r="R1172" s="397">
        <v>0</v>
      </c>
      <c r="S1172" s="397">
        <f>VLOOKUP(Q1172,B$4:B$1306,1,0)</f>
        <v>2101102</v>
      </c>
      <c r="T1172" s="397">
        <v>2220202</v>
      </c>
      <c r="U1172" s="397">
        <v>0</v>
      </c>
      <c r="V1172" s="397">
        <f t="shared" si="309"/>
        <v>2220202</v>
      </c>
      <c r="W1172" s="407">
        <f t="shared" si="314"/>
        <v>0</v>
      </c>
      <c r="Y1172" s="397">
        <f t="shared" si="310"/>
        <v>0</v>
      </c>
    </row>
    <row r="1173" ht="18.6" customHeight="1" spans="1:25">
      <c r="A1173" s="482" t="s">
        <v>3393</v>
      </c>
      <c r="B1173" s="480">
        <v>2210202</v>
      </c>
      <c r="C1173" s="407">
        <f t="shared" si="311"/>
        <v>0</v>
      </c>
      <c r="D1173" s="407">
        <f t="shared" si="312"/>
        <v>0</v>
      </c>
      <c r="E1173" s="483" t="str">
        <f t="shared" si="313"/>
        <v/>
      </c>
      <c r="F1173" s="473">
        <f t="shared" si="315"/>
        <v>7</v>
      </c>
      <c r="G1173" s="471">
        <v>21908</v>
      </c>
      <c r="H1173" s="397" t="s">
        <v>3247</v>
      </c>
      <c r="K1173" s="490">
        <f>SUMIF(N:N,$B1173,O:O)</f>
        <v>0</v>
      </c>
      <c r="L1173" s="407">
        <f>SUMIF(Q:Q,$B1173,R:R)</f>
        <v>0</v>
      </c>
      <c r="M1173" s="411">
        <f t="shared" si="308"/>
        <v>0</v>
      </c>
      <c r="O1173" s="397">
        <v>0</v>
      </c>
      <c r="Q1173" s="397">
        <v>2101103</v>
      </c>
      <c r="R1173" s="397">
        <v>4</v>
      </c>
      <c r="S1173" s="397">
        <f>VLOOKUP(Q1173,B$4:B$1306,1,0)</f>
        <v>2101103</v>
      </c>
      <c r="T1173" s="397">
        <v>2220203</v>
      </c>
      <c r="U1173" s="397">
        <v>0</v>
      </c>
      <c r="V1173" s="397">
        <f t="shared" si="309"/>
        <v>2220203</v>
      </c>
      <c r="W1173" s="407">
        <f t="shared" si="314"/>
        <v>0</v>
      </c>
      <c r="Y1173" s="397">
        <f t="shared" si="310"/>
        <v>0</v>
      </c>
    </row>
    <row r="1174" ht="18.6" customHeight="1" spans="1:25">
      <c r="A1174" s="482" t="s">
        <v>3396</v>
      </c>
      <c r="B1174" s="480">
        <v>2210203</v>
      </c>
      <c r="C1174" s="407">
        <f t="shared" si="311"/>
        <v>391</v>
      </c>
      <c r="D1174" s="407">
        <f t="shared" si="312"/>
        <v>320</v>
      </c>
      <c r="E1174" s="483">
        <f t="shared" si="313"/>
        <v>-0.181585677749361</v>
      </c>
      <c r="F1174" s="473">
        <f t="shared" si="315"/>
        <v>7</v>
      </c>
      <c r="G1174" s="471">
        <v>21999</v>
      </c>
      <c r="H1174" s="397" t="s">
        <v>1091</v>
      </c>
      <c r="J1174" s="488"/>
      <c r="K1174" s="490">
        <f>SUMIF(N:N,$B1174,O:O)</f>
        <v>200</v>
      </c>
      <c r="L1174" s="407">
        <f>SUMIF(Q:Q,$B1174,R:R)</f>
        <v>0</v>
      </c>
      <c r="M1174" s="411">
        <f t="shared" si="308"/>
        <v>120</v>
      </c>
      <c r="O1174" s="397">
        <v>0</v>
      </c>
      <c r="Q1174" s="397">
        <v>2210201</v>
      </c>
      <c r="R1174" s="397">
        <v>6</v>
      </c>
      <c r="S1174" s="397">
        <f>VLOOKUP(Q1174,B$4:B$1306,1,0)</f>
        <v>2210201</v>
      </c>
      <c r="T1174" s="397">
        <v>2220204</v>
      </c>
      <c r="U1174" s="397">
        <v>0</v>
      </c>
      <c r="V1174" s="397">
        <f t="shared" si="309"/>
        <v>2220204</v>
      </c>
      <c r="W1174" s="407">
        <f t="shared" si="314"/>
        <v>0</v>
      </c>
      <c r="Y1174" s="397">
        <f t="shared" si="310"/>
        <v>0</v>
      </c>
    </row>
    <row r="1175" ht="18.6" customHeight="1" spans="1:25">
      <c r="A1175" s="482" t="s">
        <v>3399</v>
      </c>
      <c r="B1175" s="480">
        <v>22103</v>
      </c>
      <c r="C1175" s="407">
        <f t="shared" si="311"/>
        <v>0</v>
      </c>
      <c r="D1175" s="407">
        <f t="shared" si="312"/>
        <v>0</v>
      </c>
      <c r="E1175" s="483" t="str">
        <f t="shared" si="313"/>
        <v/>
      </c>
      <c r="F1175" s="473">
        <f t="shared" si="315"/>
        <v>5</v>
      </c>
      <c r="G1175" s="471">
        <v>220</v>
      </c>
      <c r="H1175" s="397" t="s">
        <v>3250</v>
      </c>
      <c r="I1175" s="397">
        <v>4201</v>
      </c>
      <c r="K1175" s="486">
        <f>SUMIFS(K:K,$B:$B,"&gt;"&amp;$B1175*100,$B:$B,"&lt;"&amp;$B1175*100+100)</f>
        <v>0</v>
      </c>
      <c r="L1175" s="411">
        <f>SUMIFS(L:L,$B:$B,"&gt;"&amp;$B1175*100,$B:$B,"&lt;"&amp;$B1175*100+100)</f>
        <v>0</v>
      </c>
      <c r="M1175" s="411">
        <f t="shared" si="308"/>
        <v>0</v>
      </c>
      <c r="O1175" s="397">
        <v>0</v>
      </c>
      <c r="Q1175" s="397">
        <v>2080502</v>
      </c>
      <c r="R1175" s="397">
        <v>8</v>
      </c>
      <c r="S1175" s="397">
        <f>VLOOKUP(Q1175,B$4:B$1306,1,0)</f>
        <v>2080502</v>
      </c>
      <c r="T1175" s="397">
        <v>2220205</v>
      </c>
      <c r="U1175" s="397">
        <v>0</v>
      </c>
      <c r="V1175" s="397">
        <f t="shared" si="309"/>
        <v>2220205</v>
      </c>
      <c r="W1175" s="407">
        <f t="shared" si="314"/>
        <v>0</v>
      </c>
      <c r="Y1175" s="397">
        <f t="shared" si="310"/>
        <v>0</v>
      </c>
    </row>
    <row r="1176" ht="18.6" customHeight="1" spans="1:25">
      <c r="A1176" s="482" t="s">
        <v>3402</v>
      </c>
      <c r="B1176" s="480">
        <v>2210301</v>
      </c>
      <c r="C1176" s="407">
        <f t="shared" si="311"/>
        <v>0</v>
      </c>
      <c r="D1176" s="407">
        <f t="shared" si="312"/>
        <v>0</v>
      </c>
      <c r="E1176" s="483" t="str">
        <f t="shared" si="313"/>
        <v/>
      </c>
      <c r="F1176" s="473">
        <f t="shared" si="315"/>
        <v>7</v>
      </c>
      <c r="G1176" s="471">
        <v>22001</v>
      </c>
      <c r="H1176" s="397" t="s">
        <v>3252</v>
      </c>
      <c r="I1176" s="397">
        <v>4135</v>
      </c>
      <c r="K1176" s="490">
        <f>SUMIF(N:N,$B1176,O:O)</f>
        <v>0</v>
      </c>
      <c r="L1176" s="407">
        <f>SUMIF(Q:Q,$B1176,R:R)</f>
        <v>0</v>
      </c>
      <c r="M1176" s="411">
        <f t="shared" si="308"/>
        <v>0</v>
      </c>
      <c r="O1176" s="397">
        <v>0</v>
      </c>
      <c r="Q1176" s="397">
        <v>2080505</v>
      </c>
      <c r="R1176" s="397">
        <v>5</v>
      </c>
      <c r="S1176" s="397">
        <f>VLOOKUP(Q1176,B$4:B$1306,1,0)</f>
        <v>2080505</v>
      </c>
      <c r="T1176" s="397">
        <v>2220206</v>
      </c>
      <c r="U1176" s="397">
        <v>0</v>
      </c>
      <c r="V1176" s="397">
        <f t="shared" si="309"/>
        <v>2220206</v>
      </c>
      <c r="W1176" s="407">
        <f t="shared" si="314"/>
        <v>0</v>
      </c>
      <c r="Y1176" s="397">
        <f t="shared" si="310"/>
        <v>0</v>
      </c>
    </row>
    <row r="1177" ht="18.6" customHeight="1" spans="1:25">
      <c r="A1177" s="482" t="s">
        <v>3405</v>
      </c>
      <c r="B1177" s="480">
        <v>2210302</v>
      </c>
      <c r="C1177" s="407">
        <f t="shared" si="311"/>
        <v>0</v>
      </c>
      <c r="D1177" s="407">
        <f t="shared" si="312"/>
        <v>0</v>
      </c>
      <c r="E1177" s="483" t="str">
        <f t="shared" si="313"/>
        <v/>
      </c>
      <c r="F1177" s="473">
        <f t="shared" si="315"/>
        <v>7</v>
      </c>
      <c r="G1177" s="471">
        <v>2200101</v>
      </c>
      <c r="H1177" s="397" t="s">
        <v>595</v>
      </c>
      <c r="I1177" s="397">
        <v>900</v>
      </c>
      <c r="K1177" s="490">
        <f>SUMIF(N:N,$B1177,O:O)</f>
        <v>0</v>
      </c>
      <c r="L1177" s="407">
        <f>SUMIF(Q:Q,$B1177,R:R)</f>
        <v>0</v>
      </c>
      <c r="M1177" s="411">
        <f t="shared" si="308"/>
        <v>0</v>
      </c>
      <c r="O1177" s="397">
        <v>0</v>
      </c>
      <c r="Q1177" s="397">
        <v>2080506</v>
      </c>
      <c r="R1177" s="397">
        <v>3</v>
      </c>
      <c r="S1177" s="397">
        <f>VLOOKUP(Q1177,B$4:B$1306,1,0)</f>
        <v>2080506</v>
      </c>
      <c r="T1177" s="397">
        <v>2220207</v>
      </c>
      <c r="U1177" s="397">
        <v>0</v>
      </c>
      <c r="V1177" s="397">
        <f t="shared" si="309"/>
        <v>2220207</v>
      </c>
      <c r="W1177" s="407">
        <f t="shared" si="314"/>
        <v>0</v>
      </c>
      <c r="Y1177" s="397">
        <f t="shared" si="310"/>
        <v>0</v>
      </c>
    </row>
    <row r="1178" ht="18.6" customHeight="1" spans="1:25">
      <c r="A1178" s="482" t="s">
        <v>3408</v>
      </c>
      <c r="B1178" s="480">
        <v>2210399</v>
      </c>
      <c r="C1178" s="407">
        <f t="shared" si="311"/>
        <v>0</v>
      </c>
      <c r="D1178" s="407">
        <f t="shared" si="312"/>
        <v>0</v>
      </c>
      <c r="E1178" s="483" t="str">
        <f t="shared" si="313"/>
        <v/>
      </c>
      <c r="F1178" s="473">
        <f t="shared" si="315"/>
        <v>7</v>
      </c>
      <c r="G1178" s="471">
        <v>2200102</v>
      </c>
      <c r="H1178" s="397" t="s">
        <v>598</v>
      </c>
      <c r="J1178" s="488"/>
      <c r="K1178" s="490">
        <f>SUMIF(N:N,$B1178,O:O)</f>
        <v>0</v>
      </c>
      <c r="L1178" s="407">
        <f>SUMIF(Q:Q,$B1178,R:R)</f>
        <v>0</v>
      </c>
      <c r="M1178" s="411">
        <f t="shared" si="308"/>
        <v>0</v>
      </c>
      <c r="O1178" s="397">
        <v>0</v>
      </c>
      <c r="Q1178" s="397">
        <v>2101101</v>
      </c>
      <c r="R1178" s="397">
        <v>0</v>
      </c>
      <c r="S1178" s="397">
        <f>VLOOKUP(Q1178,B$4:B$1306,1,0)</f>
        <v>2101101</v>
      </c>
      <c r="T1178" s="397">
        <v>2220209</v>
      </c>
      <c r="U1178" s="397">
        <v>0</v>
      </c>
      <c r="V1178" s="397">
        <f t="shared" si="309"/>
        <v>2220209</v>
      </c>
      <c r="W1178" s="407">
        <f t="shared" si="314"/>
        <v>0</v>
      </c>
      <c r="Y1178" s="397">
        <f t="shared" si="310"/>
        <v>0</v>
      </c>
    </row>
    <row r="1179" ht="18.6" customHeight="1" spans="1:25">
      <c r="A1179" s="479" t="s">
        <v>3410</v>
      </c>
      <c r="B1179" s="480">
        <v>222</v>
      </c>
      <c r="C1179" s="411">
        <f t="shared" si="311"/>
        <v>506</v>
      </c>
      <c r="D1179" s="411">
        <f t="shared" si="312"/>
        <v>478</v>
      </c>
      <c r="E1179" s="481">
        <f t="shared" si="313"/>
        <v>-0.0553359683794467</v>
      </c>
      <c r="F1179" s="473">
        <f t="shared" si="315"/>
        <v>3</v>
      </c>
      <c r="G1179" s="471">
        <v>2200103</v>
      </c>
      <c r="H1179" s="397" t="s">
        <v>601</v>
      </c>
      <c r="J1179" s="488"/>
      <c r="K1179" s="486">
        <f>SUMIFS(K:K,$B:$B,"&gt;"&amp;$B1179*100,$B:$B,"&lt;"&amp;$B1179*100+100)</f>
        <v>272</v>
      </c>
      <c r="L1179" s="411">
        <f>SUMIFS(L:L,$B:$B,"&gt;"&amp;$B1179*100,$B:$B,"&lt;"&amp;$B1179*100+100)</f>
        <v>0</v>
      </c>
      <c r="M1179" s="411">
        <f t="shared" si="308"/>
        <v>206</v>
      </c>
      <c r="O1179" s="397">
        <v>0</v>
      </c>
      <c r="Q1179" s="397">
        <v>2101102</v>
      </c>
      <c r="R1179" s="397">
        <v>3</v>
      </c>
      <c r="S1179" s="397">
        <f>VLOOKUP(Q1179,B$4:B$1306,1,0)</f>
        <v>2101102</v>
      </c>
      <c r="T1179" s="397">
        <v>2220210</v>
      </c>
      <c r="U1179" s="397">
        <v>0</v>
      </c>
      <c r="V1179" s="397">
        <f t="shared" si="309"/>
        <v>2220210</v>
      </c>
      <c r="W1179" s="407">
        <f t="shared" si="314"/>
        <v>0</v>
      </c>
      <c r="Y1179" s="397">
        <f t="shared" si="310"/>
        <v>0</v>
      </c>
    </row>
    <row r="1180" ht="18.6" customHeight="1" spans="1:25">
      <c r="A1180" s="482" t="s">
        <v>3413</v>
      </c>
      <c r="B1180" s="480">
        <v>22201</v>
      </c>
      <c r="C1180" s="407">
        <f t="shared" si="311"/>
        <v>284</v>
      </c>
      <c r="D1180" s="407">
        <f t="shared" si="312"/>
        <v>329</v>
      </c>
      <c r="E1180" s="483">
        <f t="shared" si="313"/>
        <v>0.158450704225352</v>
      </c>
      <c r="F1180" s="473">
        <f t="shared" si="315"/>
        <v>5</v>
      </c>
      <c r="G1180" s="471">
        <v>2200104</v>
      </c>
      <c r="H1180" s="397" t="s">
        <v>3257</v>
      </c>
      <c r="K1180" s="486">
        <f>SUMIFS(K:K,$B:$B,"&gt;"&amp;$B1180*100,$B:$B,"&lt;"&amp;$B1180*100+100)</f>
        <v>123</v>
      </c>
      <c r="L1180" s="411">
        <f>SUMIFS(L:L,$B:$B,"&gt;"&amp;$B1180*100,$B:$B,"&lt;"&amp;$B1180*100+100)</f>
        <v>0</v>
      </c>
      <c r="M1180" s="411">
        <f t="shared" si="308"/>
        <v>206</v>
      </c>
      <c r="O1180" s="397">
        <v>0</v>
      </c>
      <c r="Q1180" s="397">
        <v>2101103</v>
      </c>
      <c r="R1180" s="397">
        <v>2</v>
      </c>
      <c r="S1180" s="397">
        <f>VLOOKUP(Q1180,B$4:B$1306,1,0)</f>
        <v>2101103</v>
      </c>
      <c r="T1180" s="397">
        <v>2220211</v>
      </c>
      <c r="U1180" s="397">
        <v>0</v>
      </c>
      <c r="V1180" s="397">
        <f t="shared" si="309"/>
        <v>2220211</v>
      </c>
      <c r="W1180" s="407">
        <f t="shared" si="314"/>
        <v>0</v>
      </c>
      <c r="Y1180" s="397">
        <f t="shared" si="310"/>
        <v>0</v>
      </c>
    </row>
    <row r="1181" ht="18.6" customHeight="1" spans="1:25">
      <c r="A1181" s="482" t="s">
        <v>587</v>
      </c>
      <c r="B1181" s="480">
        <v>2220101</v>
      </c>
      <c r="C1181" s="407">
        <f t="shared" si="311"/>
        <v>0</v>
      </c>
      <c r="D1181" s="407">
        <f t="shared" si="312"/>
        <v>0</v>
      </c>
      <c r="E1181" s="483" t="str">
        <f t="shared" si="313"/>
        <v/>
      </c>
      <c r="F1181" s="473">
        <f t="shared" si="315"/>
        <v>7</v>
      </c>
      <c r="G1181" s="471">
        <v>2200105</v>
      </c>
      <c r="H1181" s="397" t="s">
        <v>3260</v>
      </c>
      <c r="I1181" s="397">
        <v>730</v>
      </c>
      <c r="K1181" s="490">
        <f t="shared" ref="K1181:K1194" si="319">SUMIF(N:N,$B1181,O:O)</f>
        <v>0</v>
      </c>
      <c r="L1181" s="407">
        <f t="shared" ref="L1181:L1194" si="320">SUMIF(Q:Q,$B1181,R:R)</f>
        <v>0</v>
      </c>
      <c r="M1181" s="411">
        <f t="shared" si="308"/>
        <v>0</v>
      </c>
      <c r="O1181" s="397">
        <v>0</v>
      </c>
      <c r="Q1181" s="397">
        <v>2120199</v>
      </c>
      <c r="R1181" s="397">
        <v>52</v>
      </c>
      <c r="S1181" s="397">
        <f>VLOOKUP(Q1181,B$4:B$1306,1,0)</f>
        <v>2120199</v>
      </c>
      <c r="T1181" s="397">
        <v>2220212</v>
      </c>
      <c r="U1181" s="397">
        <v>0</v>
      </c>
      <c r="V1181" s="397">
        <f t="shared" si="309"/>
        <v>2220212</v>
      </c>
      <c r="W1181" s="407">
        <f t="shared" si="314"/>
        <v>0</v>
      </c>
      <c r="Y1181" s="397">
        <f t="shared" si="310"/>
        <v>0</v>
      </c>
    </row>
    <row r="1182" ht="18.6" customHeight="1" spans="1:25">
      <c r="A1182" s="482" t="s">
        <v>590</v>
      </c>
      <c r="B1182" s="480">
        <v>2220102</v>
      </c>
      <c r="C1182" s="407">
        <f t="shared" si="311"/>
        <v>2</v>
      </c>
      <c r="D1182" s="407">
        <f t="shared" si="312"/>
        <v>0</v>
      </c>
      <c r="E1182" s="483">
        <f t="shared" si="313"/>
        <v>-1</v>
      </c>
      <c r="F1182" s="473">
        <f t="shared" si="315"/>
        <v>7</v>
      </c>
      <c r="G1182" s="471">
        <v>2200106</v>
      </c>
      <c r="H1182" s="397" t="s">
        <v>3263</v>
      </c>
      <c r="I1182" s="397">
        <v>31</v>
      </c>
      <c r="K1182" s="490">
        <f t="shared" si="319"/>
        <v>0</v>
      </c>
      <c r="L1182" s="407">
        <f t="shared" si="320"/>
        <v>0</v>
      </c>
      <c r="M1182" s="411">
        <f t="shared" si="308"/>
        <v>0</v>
      </c>
      <c r="O1182" s="397">
        <v>0</v>
      </c>
      <c r="Q1182" s="397">
        <v>2210201</v>
      </c>
      <c r="R1182" s="397">
        <v>4</v>
      </c>
      <c r="S1182" s="397">
        <f>VLOOKUP(Q1182,B$4:B$1306,1,0)</f>
        <v>2210201</v>
      </c>
      <c r="T1182" s="397">
        <v>2220250</v>
      </c>
      <c r="U1182" s="397">
        <v>0</v>
      </c>
      <c r="V1182" s="397">
        <f t="shared" si="309"/>
        <v>2220250</v>
      </c>
      <c r="W1182" s="407">
        <f t="shared" si="314"/>
        <v>0</v>
      </c>
      <c r="Y1182" s="397">
        <f t="shared" si="310"/>
        <v>0</v>
      </c>
    </row>
    <row r="1183" ht="18.6" customHeight="1" spans="1:25">
      <c r="A1183" s="482" t="s">
        <v>593</v>
      </c>
      <c r="B1183" s="480">
        <v>2220103</v>
      </c>
      <c r="C1183" s="407">
        <f t="shared" si="311"/>
        <v>0</v>
      </c>
      <c r="D1183" s="407">
        <f t="shared" si="312"/>
        <v>0</v>
      </c>
      <c r="E1183" s="483" t="str">
        <f t="shared" si="313"/>
        <v/>
      </c>
      <c r="F1183" s="473">
        <f t="shared" si="315"/>
        <v>7</v>
      </c>
      <c r="G1183" s="471">
        <v>2200107</v>
      </c>
      <c r="H1183" s="397" t="s">
        <v>3265</v>
      </c>
      <c r="K1183" s="490">
        <f t="shared" si="319"/>
        <v>0</v>
      </c>
      <c r="L1183" s="407">
        <f t="shared" si="320"/>
        <v>0</v>
      </c>
      <c r="M1183" s="411">
        <f t="shared" si="308"/>
        <v>0</v>
      </c>
      <c r="O1183" s="397">
        <v>0</v>
      </c>
      <c r="Q1183" s="397">
        <v>2070109</v>
      </c>
      <c r="R1183" s="397">
        <v>26</v>
      </c>
      <c r="S1183" s="397">
        <f>VLOOKUP(Q1183,B$4:B$1306,1,0)</f>
        <v>2070109</v>
      </c>
      <c r="T1183" s="397">
        <v>2220299</v>
      </c>
      <c r="U1183" s="397">
        <v>0</v>
      </c>
      <c r="V1183" s="397">
        <f t="shared" si="309"/>
        <v>2220299</v>
      </c>
      <c r="W1183" s="407">
        <f t="shared" si="314"/>
        <v>0</v>
      </c>
      <c r="Y1183" s="397">
        <f t="shared" si="310"/>
        <v>0</v>
      </c>
    </row>
    <row r="1184" ht="18.6" customHeight="1" spans="1:25">
      <c r="A1184" s="482" t="s">
        <v>3419</v>
      </c>
      <c r="B1184" s="480">
        <v>2220104</v>
      </c>
      <c r="C1184" s="407">
        <f t="shared" si="311"/>
        <v>0</v>
      </c>
      <c r="D1184" s="407">
        <f t="shared" si="312"/>
        <v>0</v>
      </c>
      <c r="E1184" s="483" t="str">
        <f t="shared" si="313"/>
        <v/>
      </c>
      <c r="F1184" s="473">
        <f t="shared" si="315"/>
        <v>7</v>
      </c>
      <c r="G1184" s="471">
        <v>2200108</v>
      </c>
      <c r="H1184" s="397" t="s">
        <v>3268</v>
      </c>
      <c r="K1184" s="490">
        <f t="shared" si="319"/>
        <v>0</v>
      </c>
      <c r="L1184" s="407">
        <f t="shared" si="320"/>
        <v>0</v>
      </c>
      <c r="M1184" s="411">
        <f t="shared" si="308"/>
        <v>0</v>
      </c>
      <c r="O1184" s="397">
        <v>0</v>
      </c>
      <c r="Q1184" s="397">
        <v>2080505</v>
      </c>
      <c r="R1184" s="397">
        <v>3</v>
      </c>
      <c r="S1184" s="397">
        <f>VLOOKUP(Q1184,B$4:B$1306,1,0)</f>
        <v>2080505</v>
      </c>
      <c r="T1184" s="397">
        <v>22203</v>
      </c>
      <c r="U1184" s="397">
        <v>0</v>
      </c>
      <c r="V1184" s="397">
        <f t="shared" si="309"/>
        <v>22203</v>
      </c>
      <c r="W1184" s="407">
        <f t="shared" si="314"/>
        <v>0</v>
      </c>
      <c r="Y1184" s="397">
        <f t="shared" si="310"/>
        <v>0</v>
      </c>
    </row>
    <row r="1185" ht="18.6" customHeight="1" spans="1:25">
      <c r="A1185" s="482" t="s">
        <v>3422</v>
      </c>
      <c r="B1185" s="480">
        <v>2220105</v>
      </c>
      <c r="C1185" s="407">
        <f t="shared" si="311"/>
        <v>0</v>
      </c>
      <c r="D1185" s="407">
        <f t="shared" si="312"/>
        <v>19</v>
      </c>
      <c r="E1185" s="483" t="str">
        <f t="shared" si="313"/>
        <v/>
      </c>
      <c r="F1185" s="473">
        <f t="shared" si="315"/>
        <v>7</v>
      </c>
      <c r="G1185" s="471">
        <v>2200109</v>
      </c>
      <c r="H1185" s="397" t="s">
        <v>3270</v>
      </c>
      <c r="K1185" s="490">
        <f t="shared" si="319"/>
        <v>19</v>
      </c>
      <c r="L1185" s="407">
        <f t="shared" si="320"/>
        <v>0</v>
      </c>
      <c r="M1185" s="411">
        <f t="shared" si="308"/>
        <v>0</v>
      </c>
      <c r="O1185" s="397">
        <v>0</v>
      </c>
      <c r="Q1185" s="397">
        <v>2080506</v>
      </c>
      <c r="R1185" s="397">
        <v>1</v>
      </c>
      <c r="S1185" s="397">
        <f>VLOOKUP(Q1185,B$4:B$1306,1,0)</f>
        <v>2080506</v>
      </c>
      <c r="T1185" s="397">
        <v>2220301</v>
      </c>
      <c r="U1185" s="397">
        <v>0</v>
      </c>
      <c r="V1185" s="397">
        <f t="shared" si="309"/>
        <v>2220301</v>
      </c>
      <c r="W1185" s="407">
        <f t="shared" si="314"/>
        <v>0</v>
      </c>
      <c r="Y1185" s="397">
        <f t="shared" si="310"/>
        <v>0</v>
      </c>
    </row>
    <row r="1186" ht="18.6" customHeight="1" spans="1:25">
      <c r="A1186" s="482" t="s">
        <v>3425</v>
      </c>
      <c r="B1186" s="480">
        <v>2220106</v>
      </c>
      <c r="C1186" s="407">
        <f t="shared" si="311"/>
        <v>10</v>
      </c>
      <c r="D1186" s="407">
        <f t="shared" si="312"/>
        <v>0</v>
      </c>
      <c r="E1186" s="483">
        <f t="shared" si="313"/>
        <v>-1</v>
      </c>
      <c r="F1186" s="473">
        <f t="shared" si="315"/>
        <v>7</v>
      </c>
      <c r="G1186" s="471">
        <v>2200110</v>
      </c>
      <c r="H1186" s="397" t="s">
        <v>3272</v>
      </c>
      <c r="I1186" s="397">
        <v>1638</v>
      </c>
      <c r="K1186" s="490">
        <f t="shared" si="319"/>
        <v>0</v>
      </c>
      <c r="L1186" s="407">
        <f t="shared" si="320"/>
        <v>0</v>
      </c>
      <c r="M1186" s="411">
        <f t="shared" si="308"/>
        <v>0</v>
      </c>
      <c r="O1186" s="397">
        <v>0</v>
      </c>
      <c r="Q1186" s="397">
        <v>2101101</v>
      </c>
      <c r="R1186" s="397">
        <v>0</v>
      </c>
      <c r="S1186" s="397">
        <f>VLOOKUP(Q1186,B$4:B$1306,1,0)</f>
        <v>2101101</v>
      </c>
      <c r="T1186" s="397">
        <v>2220303</v>
      </c>
      <c r="U1186" s="397">
        <v>0</v>
      </c>
      <c r="V1186" s="397">
        <f t="shared" si="309"/>
        <v>2220303</v>
      </c>
      <c r="W1186" s="407">
        <f t="shared" si="314"/>
        <v>0</v>
      </c>
      <c r="Y1186" s="397">
        <f t="shared" si="310"/>
        <v>0</v>
      </c>
    </row>
    <row r="1187" ht="18.6" customHeight="1" spans="1:25">
      <c r="A1187" s="482" t="s">
        <v>3428</v>
      </c>
      <c r="B1187" s="480">
        <v>2220107</v>
      </c>
      <c r="C1187" s="407">
        <f t="shared" si="311"/>
        <v>0</v>
      </c>
      <c r="D1187" s="407">
        <f t="shared" si="312"/>
        <v>0</v>
      </c>
      <c r="E1187" s="483" t="str">
        <f t="shared" si="313"/>
        <v/>
      </c>
      <c r="F1187" s="473">
        <f t="shared" si="315"/>
        <v>7</v>
      </c>
      <c r="G1187" s="471">
        <v>2200112</v>
      </c>
      <c r="H1187" s="397" t="s">
        <v>3274</v>
      </c>
      <c r="K1187" s="490">
        <f t="shared" si="319"/>
        <v>0</v>
      </c>
      <c r="L1187" s="407">
        <f t="shared" si="320"/>
        <v>0</v>
      </c>
      <c r="M1187" s="411">
        <f t="shared" si="308"/>
        <v>0</v>
      </c>
      <c r="O1187" s="397">
        <v>0</v>
      </c>
      <c r="Q1187" s="397">
        <v>2101102</v>
      </c>
      <c r="R1187" s="397">
        <v>2</v>
      </c>
      <c r="S1187" s="397">
        <f>VLOOKUP(Q1187,B$4:B$1306,1,0)</f>
        <v>2101102</v>
      </c>
      <c r="T1187" s="397">
        <v>2220304</v>
      </c>
      <c r="U1187" s="397">
        <v>0</v>
      </c>
      <c r="V1187" s="397">
        <f t="shared" si="309"/>
        <v>2220304</v>
      </c>
      <c r="W1187" s="407">
        <f t="shared" si="314"/>
        <v>0</v>
      </c>
      <c r="Y1187" s="397">
        <f t="shared" si="310"/>
        <v>0</v>
      </c>
    </row>
    <row r="1188" ht="18.6" customHeight="1" spans="1:25">
      <c r="A1188" s="482" t="s">
        <v>3431</v>
      </c>
      <c r="B1188" s="480">
        <v>2220112</v>
      </c>
      <c r="C1188" s="407">
        <f t="shared" si="311"/>
        <v>27</v>
      </c>
      <c r="D1188" s="407">
        <f t="shared" si="312"/>
        <v>30</v>
      </c>
      <c r="E1188" s="483">
        <f t="shared" si="313"/>
        <v>0.111111111111111</v>
      </c>
      <c r="F1188" s="473">
        <f t="shared" si="315"/>
        <v>7</v>
      </c>
      <c r="G1188" s="471">
        <v>2200113</v>
      </c>
      <c r="H1188" s="397" t="s">
        <v>3277</v>
      </c>
      <c r="K1188" s="490">
        <f t="shared" si="319"/>
        <v>30</v>
      </c>
      <c r="L1188" s="407">
        <f t="shared" si="320"/>
        <v>0</v>
      </c>
      <c r="M1188" s="411">
        <f t="shared" si="308"/>
        <v>0</v>
      </c>
      <c r="O1188" s="397">
        <v>0</v>
      </c>
      <c r="Q1188" s="397">
        <v>2101103</v>
      </c>
      <c r="R1188" s="397">
        <v>1</v>
      </c>
      <c r="S1188" s="397">
        <f>VLOOKUP(Q1188,B$4:B$1306,1,0)</f>
        <v>2101103</v>
      </c>
      <c r="T1188" s="397">
        <v>2220399</v>
      </c>
      <c r="U1188" s="397">
        <v>0</v>
      </c>
      <c r="V1188" s="397">
        <f t="shared" si="309"/>
        <v>2220399</v>
      </c>
      <c r="W1188" s="407">
        <f t="shared" si="314"/>
        <v>0</v>
      </c>
      <c r="Y1188" s="397">
        <f t="shared" si="310"/>
        <v>0</v>
      </c>
    </row>
    <row r="1189" ht="18.6" customHeight="1" spans="1:25">
      <c r="A1189" s="482" t="s">
        <v>3434</v>
      </c>
      <c r="B1189" s="480">
        <v>2220113</v>
      </c>
      <c r="C1189" s="407">
        <f t="shared" si="311"/>
        <v>0</v>
      </c>
      <c r="D1189" s="407">
        <f t="shared" si="312"/>
        <v>0</v>
      </c>
      <c r="E1189" s="483" t="str">
        <f t="shared" si="313"/>
        <v/>
      </c>
      <c r="F1189" s="473">
        <f t="shared" si="315"/>
        <v>7</v>
      </c>
      <c r="G1189" s="471">
        <v>2200114</v>
      </c>
      <c r="H1189" s="397" t="s">
        <v>3279</v>
      </c>
      <c r="I1189" s="397">
        <v>100</v>
      </c>
      <c r="K1189" s="490">
        <f t="shared" si="319"/>
        <v>0</v>
      </c>
      <c r="L1189" s="407">
        <f t="shared" si="320"/>
        <v>0</v>
      </c>
      <c r="M1189" s="411">
        <f t="shared" si="308"/>
        <v>0</v>
      </c>
      <c r="O1189" s="397">
        <v>0</v>
      </c>
      <c r="Q1189" s="397">
        <v>2210201</v>
      </c>
      <c r="R1189" s="397">
        <v>2</v>
      </c>
      <c r="S1189" s="397">
        <f>VLOOKUP(Q1189,B$4:B$1306,1,0)</f>
        <v>2210201</v>
      </c>
      <c r="T1189" s="397">
        <v>22204</v>
      </c>
      <c r="U1189" s="397">
        <v>0</v>
      </c>
      <c r="V1189" s="397">
        <f t="shared" si="309"/>
        <v>22204</v>
      </c>
      <c r="W1189" s="407">
        <f t="shared" si="314"/>
        <v>0</v>
      </c>
      <c r="Y1189" s="397">
        <f t="shared" si="310"/>
        <v>0</v>
      </c>
    </row>
    <row r="1190" ht="18.6" customHeight="1" spans="1:25">
      <c r="A1190" s="482" t="s">
        <v>3437</v>
      </c>
      <c r="B1190" s="480">
        <v>2220114</v>
      </c>
      <c r="C1190" s="407">
        <f t="shared" si="311"/>
        <v>0</v>
      </c>
      <c r="D1190" s="407">
        <f t="shared" si="312"/>
        <v>0</v>
      </c>
      <c r="E1190" s="483" t="str">
        <f t="shared" si="313"/>
        <v/>
      </c>
      <c r="F1190" s="473">
        <f t="shared" si="315"/>
        <v>7</v>
      </c>
      <c r="G1190" s="471">
        <v>2200115</v>
      </c>
      <c r="H1190" s="397" t="s">
        <v>3282</v>
      </c>
      <c r="K1190" s="490">
        <f t="shared" si="319"/>
        <v>0</v>
      </c>
      <c r="L1190" s="407">
        <f t="shared" si="320"/>
        <v>0</v>
      </c>
      <c r="M1190" s="411">
        <f t="shared" si="308"/>
        <v>0</v>
      </c>
      <c r="O1190" s="397">
        <v>0</v>
      </c>
      <c r="Q1190" s="397">
        <v>2070899</v>
      </c>
      <c r="R1190" s="397">
        <v>43</v>
      </c>
      <c r="S1190" s="397">
        <f>VLOOKUP(Q1190,B$4:B$1306,1,0)</f>
        <v>2070899</v>
      </c>
      <c r="T1190" s="397">
        <v>2220401</v>
      </c>
      <c r="U1190" s="397">
        <v>0</v>
      </c>
      <c r="V1190" s="397">
        <f t="shared" si="309"/>
        <v>2220401</v>
      </c>
      <c r="W1190" s="407">
        <f t="shared" si="314"/>
        <v>0</v>
      </c>
      <c r="Y1190" s="397">
        <f t="shared" si="310"/>
        <v>0</v>
      </c>
    </row>
    <row r="1191" ht="18.6" customHeight="1" spans="1:25">
      <c r="A1191" s="482" t="s">
        <v>3440</v>
      </c>
      <c r="B1191" s="480">
        <v>2220115</v>
      </c>
      <c r="C1191" s="407">
        <f t="shared" si="311"/>
        <v>246</v>
      </c>
      <c r="D1191" s="407">
        <f t="shared" si="312"/>
        <v>280</v>
      </c>
      <c r="E1191" s="483">
        <f t="shared" si="313"/>
        <v>0.138211382113821</v>
      </c>
      <c r="F1191" s="473">
        <f t="shared" si="315"/>
        <v>7</v>
      </c>
      <c r="G1191" s="471">
        <v>2200116</v>
      </c>
      <c r="H1191" s="397" t="s">
        <v>3285</v>
      </c>
      <c r="K1191" s="490">
        <f t="shared" si="319"/>
        <v>74</v>
      </c>
      <c r="L1191" s="407">
        <f t="shared" si="320"/>
        <v>0</v>
      </c>
      <c r="M1191" s="411">
        <f t="shared" si="308"/>
        <v>206</v>
      </c>
      <c r="O1191" s="397">
        <v>0</v>
      </c>
      <c r="Q1191" s="397">
        <v>2080502</v>
      </c>
      <c r="R1191" s="397">
        <v>5</v>
      </c>
      <c r="S1191" s="397">
        <f>VLOOKUP(Q1191,B$4:B$1306,1,0)</f>
        <v>2080502</v>
      </c>
      <c r="T1191" s="397">
        <v>2220402</v>
      </c>
      <c r="U1191" s="397">
        <v>0</v>
      </c>
      <c r="V1191" s="397">
        <f t="shared" si="309"/>
        <v>2220402</v>
      </c>
      <c r="W1191" s="407">
        <f t="shared" si="314"/>
        <v>0</v>
      </c>
      <c r="Y1191" s="397">
        <f t="shared" si="310"/>
        <v>0</v>
      </c>
    </row>
    <row r="1192" ht="18.6" customHeight="1" spans="1:25">
      <c r="A1192" s="482" t="s">
        <v>3443</v>
      </c>
      <c r="B1192" s="480">
        <v>2220118</v>
      </c>
      <c r="C1192" s="407">
        <f t="shared" si="311"/>
        <v>0</v>
      </c>
      <c r="D1192" s="407">
        <f t="shared" si="312"/>
        <v>0</v>
      </c>
      <c r="E1192" s="483" t="str">
        <f t="shared" si="313"/>
        <v/>
      </c>
      <c r="F1192" s="473">
        <f t="shared" si="315"/>
        <v>7</v>
      </c>
      <c r="G1192" s="471">
        <v>2200119</v>
      </c>
      <c r="H1192" s="397" t="s">
        <v>3288</v>
      </c>
      <c r="K1192" s="490">
        <f t="shared" si="319"/>
        <v>0</v>
      </c>
      <c r="L1192" s="407">
        <f t="shared" si="320"/>
        <v>0</v>
      </c>
      <c r="M1192" s="411">
        <f t="shared" si="308"/>
        <v>0</v>
      </c>
      <c r="O1192" s="397">
        <v>0</v>
      </c>
      <c r="Q1192" s="397">
        <v>2080505</v>
      </c>
      <c r="R1192" s="397">
        <v>4</v>
      </c>
      <c r="S1192" s="397">
        <f>VLOOKUP(Q1192,B$4:B$1306,1,0)</f>
        <v>2080505</v>
      </c>
      <c r="T1192" s="397">
        <v>2220403</v>
      </c>
      <c r="U1192" s="397">
        <v>0</v>
      </c>
      <c r="V1192" s="397">
        <f t="shared" si="309"/>
        <v>2220403</v>
      </c>
      <c r="W1192" s="407">
        <f t="shared" si="314"/>
        <v>0</v>
      </c>
      <c r="Y1192" s="397">
        <f t="shared" si="310"/>
        <v>0</v>
      </c>
    </row>
    <row r="1193" ht="18.6" customHeight="1" spans="1:25">
      <c r="A1193" s="482" t="s">
        <v>614</v>
      </c>
      <c r="B1193" s="480">
        <v>2220150</v>
      </c>
      <c r="C1193" s="407">
        <f t="shared" si="311"/>
        <v>0</v>
      </c>
      <c r="D1193" s="407">
        <f t="shared" si="312"/>
        <v>0</v>
      </c>
      <c r="E1193" s="483" t="str">
        <f t="shared" si="313"/>
        <v/>
      </c>
      <c r="F1193" s="473">
        <f t="shared" si="315"/>
        <v>7</v>
      </c>
      <c r="G1193" s="471">
        <v>2200150</v>
      </c>
      <c r="H1193" s="397" t="s">
        <v>622</v>
      </c>
      <c r="I1193" s="397">
        <v>425</v>
      </c>
      <c r="K1193" s="490">
        <f t="shared" si="319"/>
        <v>0</v>
      </c>
      <c r="L1193" s="407">
        <f t="shared" si="320"/>
        <v>0</v>
      </c>
      <c r="M1193" s="411">
        <f t="shared" si="308"/>
        <v>0</v>
      </c>
      <c r="O1193" s="397">
        <v>0</v>
      </c>
      <c r="Q1193" s="397">
        <v>2080506</v>
      </c>
      <c r="R1193" s="397">
        <v>2</v>
      </c>
      <c r="S1193" s="397">
        <f>VLOOKUP(Q1193,B$4:B$1306,1,0)</f>
        <v>2080506</v>
      </c>
      <c r="T1193" s="397">
        <v>2220404</v>
      </c>
      <c r="U1193" s="397">
        <v>0</v>
      </c>
      <c r="V1193" s="397">
        <f t="shared" si="309"/>
        <v>2220404</v>
      </c>
      <c r="W1193" s="407">
        <f t="shared" si="314"/>
        <v>0</v>
      </c>
      <c r="Y1193" s="397">
        <f t="shared" si="310"/>
        <v>0</v>
      </c>
    </row>
    <row r="1194" ht="18.6" customHeight="1" spans="1:25">
      <c r="A1194" s="482" t="s">
        <v>3448</v>
      </c>
      <c r="B1194" s="480">
        <v>2220199</v>
      </c>
      <c r="C1194" s="407">
        <f t="shared" si="311"/>
        <v>-1</v>
      </c>
      <c r="D1194" s="407">
        <f t="shared" si="312"/>
        <v>0</v>
      </c>
      <c r="E1194" s="483">
        <f t="shared" si="313"/>
        <v>-1</v>
      </c>
      <c r="F1194" s="473">
        <f t="shared" si="315"/>
        <v>7</v>
      </c>
      <c r="G1194" s="471">
        <v>2200199</v>
      </c>
      <c r="H1194" s="397" t="s">
        <v>3292</v>
      </c>
      <c r="I1194" s="397">
        <v>311</v>
      </c>
      <c r="J1194" s="488"/>
      <c r="K1194" s="490">
        <f t="shared" si="319"/>
        <v>0</v>
      </c>
      <c r="L1194" s="407">
        <f t="shared" si="320"/>
        <v>0</v>
      </c>
      <c r="M1194" s="411">
        <f t="shared" si="308"/>
        <v>0</v>
      </c>
      <c r="O1194" s="397">
        <v>0</v>
      </c>
      <c r="Q1194" s="397">
        <v>2101101</v>
      </c>
      <c r="R1194" s="397">
        <v>0</v>
      </c>
      <c r="S1194" s="397">
        <f>VLOOKUP(Q1194,B$4:B$1306,1,0)</f>
        <v>2101101</v>
      </c>
      <c r="T1194" s="397">
        <v>2220499</v>
      </c>
      <c r="U1194" s="397">
        <v>0</v>
      </c>
      <c r="V1194" s="397">
        <f t="shared" si="309"/>
        <v>2220499</v>
      </c>
      <c r="W1194" s="407">
        <f t="shared" si="314"/>
        <v>0</v>
      </c>
      <c r="Y1194" s="397">
        <f t="shared" si="310"/>
        <v>0</v>
      </c>
    </row>
    <row r="1195" ht="18.6" customHeight="1" spans="1:25">
      <c r="A1195" s="482" t="s">
        <v>3451</v>
      </c>
      <c r="B1195" s="480">
        <v>22202</v>
      </c>
      <c r="C1195" s="407">
        <f t="shared" si="311"/>
        <v>23</v>
      </c>
      <c r="D1195" s="407">
        <f t="shared" si="312"/>
        <v>0</v>
      </c>
      <c r="E1195" s="483">
        <f t="shared" si="313"/>
        <v>-1</v>
      </c>
      <c r="F1195" s="473">
        <f t="shared" si="315"/>
        <v>5</v>
      </c>
      <c r="G1195" s="471">
        <v>22002</v>
      </c>
      <c r="H1195" s="397" t="s">
        <v>3295</v>
      </c>
      <c r="K1195" s="486">
        <f>SUMIFS(K:K,$B:$B,"&gt;"&amp;$B1195*100,$B:$B,"&lt;"&amp;$B1195*100+100)</f>
        <v>0</v>
      </c>
      <c r="L1195" s="411">
        <f>SUMIFS(L:L,$B:$B,"&gt;"&amp;$B1195*100,$B:$B,"&lt;"&amp;$B1195*100+100)</f>
        <v>0</v>
      </c>
      <c r="M1195" s="411">
        <f t="shared" si="308"/>
        <v>0</v>
      </c>
      <c r="O1195" s="397">
        <v>0</v>
      </c>
      <c r="Q1195" s="397">
        <v>2101102</v>
      </c>
      <c r="R1195" s="397">
        <v>3</v>
      </c>
      <c r="S1195" s="397">
        <f>VLOOKUP(Q1195,B$4:B$1306,1,0)</f>
        <v>2101102</v>
      </c>
      <c r="T1195" s="397">
        <v>22205</v>
      </c>
      <c r="U1195" s="397">
        <v>0</v>
      </c>
      <c r="V1195" s="397">
        <f t="shared" si="309"/>
        <v>22205</v>
      </c>
      <c r="W1195" s="407">
        <f t="shared" si="314"/>
        <v>0</v>
      </c>
      <c r="Y1195" s="397">
        <f t="shared" si="310"/>
        <v>0</v>
      </c>
    </row>
    <row r="1196" ht="18.6" customHeight="1" spans="1:25">
      <c r="A1196" s="482" t="s">
        <v>587</v>
      </c>
      <c r="B1196" s="480">
        <v>2220201</v>
      </c>
      <c r="C1196" s="407">
        <f t="shared" si="311"/>
        <v>0</v>
      </c>
      <c r="D1196" s="407">
        <f t="shared" si="312"/>
        <v>0</v>
      </c>
      <c r="E1196" s="483" t="str">
        <f t="shared" si="313"/>
        <v/>
      </c>
      <c r="F1196" s="473">
        <f t="shared" si="315"/>
        <v>7</v>
      </c>
      <c r="G1196" s="471">
        <v>2200201</v>
      </c>
      <c r="H1196" s="397" t="s">
        <v>595</v>
      </c>
      <c r="K1196" s="490">
        <f t="shared" ref="K1196:K1208" si="321">SUMIF(N:N,$B1196,O:O)</f>
        <v>0</v>
      </c>
      <c r="L1196" s="407">
        <f t="shared" ref="L1196:L1208" si="322">SUMIF(Q:Q,$B1196,R:R)</f>
        <v>0</v>
      </c>
      <c r="M1196" s="411">
        <f t="shared" si="308"/>
        <v>0</v>
      </c>
      <c r="O1196" s="397">
        <v>0</v>
      </c>
      <c r="Q1196" s="397">
        <v>2101103</v>
      </c>
      <c r="R1196" s="397">
        <v>2</v>
      </c>
      <c r="S1196" s="397">
        <f>VLOOKUP(Q1196,B$4:B$1306,1,0)</f>
        <v>2101103</v>
      </c>
      <c r="T1196" s="397">
        <v>2220501</v>
      </c>
      <c r="U1196" s="397">
        <v>0</v>
      </c>
      <c r="V1196" s="397">
        <f t="shared" si="309"/>
        <v>2220501</v>
      </c>
      <c r="W1196" s="407">
        <f t="shared" si="314"/>
        <v>0</v>
      </c>
      <c r="Y1196" s="397">
        <f t="shared" si="310"/>
        <v>0</v>
      </c>
    </row>
    <row r="1197" ht="18.6" customHeight="1" spans="1:25">
      <c r="A1197" s="482" t="s">
        <v>590</v>
      </c>
      <c r="B1197" s="480">
        <v>2220202</v>
      </c>
      <c r="C1197" s="407">
        <f t="shared" si="311"/>
        <v>0</v>
      </c>
      <c r="D1197" s="407">
        <f t="shared" si="312"/>
        <v>0</v>
      </c>
      <c r="E1197" s="483" t="str">
        <f t="shared" si="313"/>
        <v/>
      </c>
      <c r="F1197" s="473">
        <f t="shared" si="315"/>
        <v>7</v>
      </c>
      <c r="G1197" s="471">
        <v>2200202</v>
      </c>
      <c r="H1197" s="397" t="s">
        <v>598</v>
      </c>
      <c r="K1197" s="490">
        <f t="shared" si="321"/>
        <v>0</v>
      </c>
      <c r="L1197" s="407">
        <f t="shared" si="322"/>
        <v>0</v>
      </c>
      <c r="M1197" s="411">
        <f t="shared" si="308"/>
        <v>0</v>
      </c>
      <c r="O1197" s="397">
        <v>0</v>
      </c>
      <c r="Q1197" s="397">
        <v>2210201</v>
      </c>
      <c r="R1197" s="397">
        <v>3</v>
      </c>
      <c r="S1197" s="397">
        <f>VLOOKUP(Q1197,B$4:B$1306,1,0)</f>
        <v>2210201</v>
      </c>
      <c r="T1197" s="397">
        <v>2220502</v>
      </c>
      <c r="U1197" s="397">
        <v>0</v>
      </c>
      <c r="V1197" s="397">
        <f t="shared" si="309"/>
        <v>2220502</v>
      </c>
      <c r="W1197" s="407">
        <f t="shared" si="314"/>
        <v>0</v>
      </c>
      <c r="Y1197" s="397">
        <f t="shared" si="310"/>
        <v>0</v>
      </c>
    </row>
    <row r="1198" ht="18.6" customHeight="1" spans="1:25">
      <c r="A1198" s="482" t="s">
        <v>593</v>
      </c>
      <c r="B1198" s="480">
        <v>2220203</v>
      </c>
      <c r="C1198" s="407">
        <f t="shared" si="311"/>
        <v>0</v>
      </c>
      <c r="D1198" s="407">
        <f t="shared" si="312"/>
        <v>0</v>
      </c>
      <c r="E1198" s="483" t="str">
        <f t="shared" si="313"/>
        <v/>
      </c>
      <c r="F1198" s="473">
        <f t="shared" si="315"/>
        <v>7</v>
      </c>
      <c r="G1198" s="471">
        <v>2200203</v>
      </c>
      <c r="H1198" s="397" t="s">
        <v>601</v>
      </c>
      <c r="K1198" s="490">
        <f t="shared" si="321"/>
        <v>0</v>
      </c>
      <c r="L1198" s="407">
        <f t="shared" si="322"/>
        <v>0</v>
      </c>
      <c r="M1198" s="411">
        <f t="shared" si="308"/>
        <v>0</v>
      </c>
      <c r="O1198" s="397">
        <v>0</v>
      </c>
      <c r="Q1198" s="397">
        <v>2080502</v>
      </c>
      <c r="R1198" s="397">
        <v>22</v>
      </c>
      <c r="S1198" s="397">
        <f>VLOOKUP(Q1198,B$4:B$1306,1,0)</f>
        <v>2080502</v>
      </c>
      <c r="T1198" s="397">
        <v>2220503</v>
      </c>
      <c r="U1198" s="397">
        <v>0</v>
      </c>
      <c r="V1198" s="397">
        <f t="shared" si="309"/>
        <v>2220503</v>
      </c>
      <c r="W1198" s="407">
        <f t="shared" si="314"/>
        <v>0</v>
      </c>
      <c r="Y1198" s="397">
        <f t="shared" si="310"/>
        <v>0</v>
      </c>
    </row>
    <row r="1199" ht="18.6" customHeight="1" spans="1:25">
      <c r="A1199" s="482" t="s">
        <v>3457</v>
      </c>
      <c r="B1199" s="480">
        <v>2220204</v>
      </c>
      <c r="C1199" s="407">
        <f t="shared" si="311"/>
        <v>0</v>
      </c>
      <c r="D1199" s="407">
        <f t="shared" si="312"/>
        <v>0</v>
      </c>
      <c r="E1199" s="483" t="str">
        <f t="shared" si="313"/>
        <v/>
      </c>
      <c r="F1199" s="473">
        <f t="shared" si="315"/>
        <v>7</v>
      </c>
      <c r="G1199" s="471">
        <v>2200204</v>
      </c>
      <c r="H1199" s="397" t="s">
        <v>3301</v>
      </c>
      <c r="K1199" s="490">
        <f t="shared" si="321"/>
        <v>0</v>
      </c>
      <c r="L1199" s="407">
        <f t="shared" si="322"/>
        <v>0</v>
      </c>
      <c r="M1199" s="411">
        <f t="shared" si="308"/>
        <v>0</v>
      </c>
      <c r="O1199" s="397">
        <v>0</v>
      </c>
      <c r="Q1199" s="397">
        <v>2080505</v>
      </c>
      <c r="R1199" s="397">
        <v>41</v>
      </c>
      <c r="S1199" s="397">
        <f>VLOOKUP(Q1199,B$4:B$1306,1,0)</f>
        <v>2080505</v>
      </c>
      <c r="T1199" s="397">
        <v>2220504</v>
      </c>
      <c r="U1199" s="397">
        <v>0</v>
      </c>
      <c r="V1199" s="397">
        <f t="shared" si="309"/>
        <v>2220504</v>
      </c>
      <c r="W1199" s="407">
        <f t="shared" si="314"/>
        <v>0</v>
      </c>
      <c r="Y1199" s="397">
        <f t="shared" si="310"/>
        <v>0</v>
      </c>
    </row>
    <row r="1200" ht="18.6" customHeight="1" spans="1:25">
      <c r="A1200" s="482" t="s">
        <v>3459</v>
      </c>
      <c r="B1200" s="480">
        <v>2220205</v>
      </c>
      <c r="C1200" s="407">
        <f t="shared" si="311"/>
        <v>0</v>
      </c>
      <c r="D1200" s="407">
        <f t="shared" si="312"/>
        <v>0</v>
      </c>
      <c r="E1200" s="483" t="str">
        <f t="shared" si="313"/>
        <v/>
      </c>
      <c r="F1200" s="473">
        <f t="shared" si="315"/>
        <v>7</v>
      </c>
      <c r="G1200" s="471">
        <v>2200205</v>
      </c>
      <c r="H1200" s="397" t="s">
        <v>3304</v>
      </c>
      <c r="K1200" s="490">
        <f t="shared" si="321"/>
        <v>0</v>
      </c>
      <c r="L1200" s="407">
        <f t="shared" si="322"/>
        <v>0</v>
      </c>
      <c r="M1200" s="411">
        <f t="shared" si="308"/>
        <v>0</v>
      </c>
      <c r="O1200" s="397">
        <v>0</v>
      </c>
      <c r="Q1200" s="397">
        <v>2080506</v>
      </c>
      <c r="R1200" s="397">
        <v>20</v>
      </c>
      <c r="S1200" s="397">
        <f>VLOOKUP(Q1200,B$4:B$1306,1,0)</f>
        <v>2080506</v>
      </c>
      <c r="T1200" s="397">
        <v>2220505</v>
      </c>
      <c r="U1200" s="397">
        <v>0</v>
      </c>
      <c r="V1200" s="397">
        <f t="shared" si="309"/>
        <v>2220505</v>
      </c>
      <c r="W1200" s="407">
        <f t="shared" si="314"/>
        <v>0</v>
      </c>
      <c r="Y1200" s="397">
        <f t="shared" si="310"/>
        <v>0</v>
      </c>
    </row>
    <row r="1201" ht="18.6" customHeight="1" spans="1:25">
      <c r="A1201" s="482" t="s">
        <v>3461</v>
      </c>
      <c r="B1201" s="480">
        <v>2220206</v>
      </c>
      <c r="C1201" s="407">
        <f t="shared" si="311"/>
        <v>0</v>
      </c>
      <c r="D1201" s="407">
        <f t="shared" si="312"/>
        <v>0</v>
      </c>
      <c r="E1201" s="483" t="str">
        <f t="shared" si="313"/>
        <v/>
      </c>
      <c r="F1201" s="473">
        <f t="shared" si="315"/>
        <v>7</v>
      </c>
      <c r="G1201" s="471">
        <v>2200206</v>
      </c>
      <c r="H1201" s="397" t="s">
        <v>3307</v>
      </c>
      <c r="K1201" s="490">
        <f t="shared" si="321"/>
        <v>0</v>
      </c>
      <c r="L1201" s="407">
        <f t="shared" si="322"/>
        <v>0</v>
      </c>
      <c r="M1201" s="411">
        <f t="shared" si="308"/>
        <v>0</v>
      </c>
      <c r="O1201" s="397">
        <v>0</v>
      </c>
      <c r="Q1201" s="397">
        <v>2101101</v>
      </c>
      <c r="R1201" s="397">
        <v>0</v>
      </c>
      <c r="S1201" s="397">
        <f>VLOOKUP(Q1201,B$4:B$1306,1,0)</f>
        <v>2101101</v>
      </c>
      <c r="T1201" s="397">
        <v>2220506</v>
      </c>
      <c r="U1201" s="397">
        <v>0</v>
      </c>
      <c r="V1201" s="397">
        <f t="shared" si="309"/>
        <v>2220506</v>
      </c>
      <c r="W1201" s="407">
        <f t="shared" si="314"/>
        <v>0</v>
      </c>
      <c r="Y1201" s="397">
        <f t="shared" si="310"/>
        <v>0</v>
      </c>
    </row>
    <row r="1202" ht="18.6" customHeight="1" spans="1:25">
      <c r="A1202" s="482" t="s">
        <v>3463</v>
      </c>
      <c r="B1202" s="480">
        <v>2220207</v>
      </c>
      <c r="C1202" s="407">
        <f t="shared" si="311"/>
        <v>0</v>
      </c>
      <c r="D1202" s="407">
        <f t="shared" si="312"/>
        <v>0</v>
      </c>
      <c r="E1202" s="483" t="str">
        <f t="shared" si="313"/>
        <v/>
      </c>
      <c r="F1202" s="473">
        <f t="shared" si="315"/>
        <v>7</v>
      </c>
      <c r="G1202" s="471">
        <v>2200207</v>
      </c>
      <c r="H1202" s="397" t="s">
        <v>3309</v>
      </c>
      <c r="K1202" s="490">
        <f t="shared" si="321"/>
        <v>0</v>
      </c>
      <c r="L1202" s="407">
        <f t="shared" si="322"/>
        <v>0</v>
      </c>
      <c r="M1202" s="411">
        <f t="shared" si="308"/>
        <v>0</v>
      </c>
      <c r="O1202" s="397">
        <v>0</v>
      </c>
      <c r="Q1202" s="397">
        <v>2101102</v>
      </c>
      <c r="R1202" s="397">
        <v>27</v>
      </c>
      <c r="S1202" s="397">
        <f>VLOOKUP(Q1202,B$4:B$1306,1,0)</f>
        <v>2101102</v>
      </c>
      <c r="T1202" s="397">
        <v>2220507</v>
      </c>
      <c r="U1202" s="397">
        <v>0</v>
      </c>
      <c r="V1202" s="397">
        <f t="shared" si="309"/>
        <v>2220507</v>
      </c>
      <c r="W1202" s="407">
        <f t="shared" si="314"/>
        <v>0</v>
      </c>
      <c r="Y1202" s="397">
        <f t="shared" si="310"/>
        <v>0</v>
      </c>
    </row>
    <row r="1203" ht="18.6" customHeight="1" spans="1:25">
      <c r="A1203" s="482" t="s">
        <v>3465</v>
      </c>
      <c r="B1203" s="480">
        <v>2220209</v>
      </c>
      <c r="C1203" s="407">
        <f t="shared" si="311"/>
        <v>0</v>
      </c>
      <c r="D1203" s="407">
        <f t="shared" si="312"/>
        <v>0</v>
      </c>
      <c r="E1203" s="483" t="str">
        <f t="shared" si="313"/>
        <v/>
      </c>
      <c r="F1203" s="473">
        <f t="shared" si="315"/>
        <v>7</v>
      </c>
      <c r="G1203" s="471">
        <v>2200208</v>
      </c>
      <c r="H1203" s="397" t="s">
        <v>3312</v>
      </c>
      <c r="K1203" s="490">
        <f t="shared" si="321"/>
        <v>0</v>
      </c>
      <c r="L1203" s="407">
        <f t="shared" si="322"/>
        <v>0</v>
      </c>
      <c r="M1203" s="411">
        <f t="shared" si="308"/>
        <v>0</v>
      </c>
      <c r="O1203" s="397">
        <v>0</v>
      </c>
      <c r="Q1203" s="397">
        <v>2101103</v>
      </c>
      <c r="R1203" s="397">
        <v>15</v>
      </c>
      <c r="S1203" s="397">
        <f>VLOOKUP(Q1203,B$4:B$1306,1,0)</f>
        <v>2101103</v>
      </c>
      <c r="T1203" s="397">
        <v>2220508</v>
      </c>
      <c r="U1203" s="397">
        <v>0</v>
      </c>
      <c r="V1203" s="397">
        <f t="shared" si="309"/>
        <v>2220508</v>
      </c>
      <c r="W1203" s="407">
        <f t="shared" si="314"/>
        <v>0</v>
      </c>
      <c r="Y1203" s="397">
        <f t="shared" si="310"/>
        <v>0</v>
      </c>
    </row>
    <row r="1204" ht="18.6" customHeight="1" spans="1:25">
      <c r="A1204" s="482" t="s">
        <v>3468</v>
      </c>
      <c r="B1204" s="480">
        <v>2220210</v>
      </c>
      <c r="C1204" s="407">
        <f t="shared" si="311"/>
        <v>0</v>
      </c>
      <c r="D1204" s="407">
        <f t="shared" si="312"/>
        <v>0</v>
      </c>
      <c r="E1204" s="483" t="str">
        <f t="shared" si="313"/>
        <v/>
      </c>
      <c r="F1204" s="473">
        <f t="shared" si="315"/>
        <v>7</v>
      </c>
      <c r="G1204" s="471">
        <v>2200209</v>
      </c>
      <c r="H1204" s="397" t="s">
        <v>3315</v>
      </c>
      <c r="K1204" s="490">
        <f t="shared" si="321"/>
        <v>0</v>
      </c>
      <c r="L1204" s="407">
        <f t="shared" si="322"/>
        <v>0</v>
      </c>
      <c r="M1204" s="411">
        <f t="shared" si="308"/>
        <v>0</v>
      </c>
      <c r="O1204" s="397">
        <v>0</v>
      </c>
      <c r="Q1204" s="397">
        <v>2130104</v>
      </c>
      <c r="R1204" s="397">
        <v>397</v>
      </c>
      <c r="S1204" s="397">
        <f>VLOOKUP(Q1204,B$4:B$1306,1,0)</f>
        <v>2130104</v>
      </c>
      <c r="T1204" s="397">
        <v>2220509</v>
      </c>
      <c r="U1204" s="397">
        <v>0</v>
      </c>
      <c r="V1204" s="397">
        <f t="shared" si="309"/>
        <v>2220509</v>
      </c>
      <c r="W1204" s="407">
        <f t="shared" si="314"/>
        <v>0</v>
      </c>
      <c r="Y1204" s="397">
        <f t="shared" si="310"/>
        <v>0</v>
      </c>
    </row>
    <row r="1205" ht="18.6" customHeight="1" spans="1:25">
      <c r="A1205" s="482" t="s">
        <v>3471</v>
      </c>
      <c r="B1205" s="480">
        <v>2220211</v>
      </c>
      <c r="C1205" s="407">
        <f t="shared" si="311"/>
        <v>23</v>
      </c>
      <c r="D1205" s="407">
        <f t="shared" si="312"/>
        <v>0</v>
      </c>
      <c r="E1205" s="483">
        <f t="shared" si="313"/>
        <v>-1</v>
      </c>
      <c r="F1205" s="473">
        <f t="shared" si="315"/>
        <v>7</v>
      </c>
      <c r="G1205" s="471">
        <v>2200210</v>
      </c>
      <c r="H1205" s="397" t="s">
        <v>3318</v>
      </c>
      <c r="K1205" s="490">
        <f t="shared" si="321"/>
        <v>0</v>
      </c>
      <c r="L1205" s="407">
        <f t="shared" si="322"/>
        <v>0</v>
      </c>
      <c r="M1205" s="411">
        <f t="shared" si="308"/>
        <v>0</v>
      </c>
      <c r="O1205" s="397">
        <v>0</v>
      </c>
      <c r="Q1205" s="397">
        <v>2210201</v>
      </c>
      <c r="R1205" s="397">
        <v>30</v>
      </c>
      <c r="S1205" s="397">
        <f>VLOOKUP(Q1205,B$4:B$1306,1,0)</f>
        <v>2210201</v>
      </c>
      <c r="T1205" s="397">
        <v>2220510</v>
      </c>
      <c r="U1205" s="397">
        <v>0</v>
      </c>
      <c r="V1205" s="397">
        <f t="shared" si="309"/>
        <v>2220510</v>
      </c>
      <c r="W1205" s="407">
        <f t="shared" si="314"/>
        <v>0</v>
      </c>
      <c r="Y1205" s="397">
        <f t="shared" si="310"/>
        <v>0</v>
      </c>
    </row>
    <row r="1206" ht="18.6" customHeight="1" spans="1:25">
      <c r="A1206" s="482" t="s">
        <v>3474</v>
      </c>
      <c r="B1206" s="480">
        <v>2220212</v>
      </c>
      <c r="C1206" s="407">
        <f t="shared" si="311"/>
        <v>0</v>
      </c>
      <c r="D1206" s="407">
        <f t="shared" si="312"/>
        <v>0</v>
      </c>
      <c r="E1206" s="483" t="str">
        <f t="shared" si="313"/>
        <v/>
      </c>
      <c r="F1206" s="473">
        <f t="shared" si="315"/>
        <v>7</v>
      </c>
      <c r="G1206" s="471">
        <v>2200211</v>
      </c>
      <c r="H1206" s="397" t="s">
        <v>3321</v>
      </c>
      <c r="K1206" s="490">
        <f t="shared" si="321"/>
        <v>0</v>
      </c>
      <c r="L1206" s="407">
        <f t="shared" si="322"/>
        <v>0</v>
      </c>
      <c r="M1206" s="411">
        <f t="shared" si="308"/>
        <v>0</v>
      </c>
      <c r="O1206" s="397">
        <v>0</v>
      </c>
      <c r="Q1206" s="397">
        <v>2080109</v>
      </c>
      <c r="R1206" s="397">
        <v>47</v>
      </c>
      <c r="S1206" s="397">
        <f>VLOOKUP(Q1206,B$4:B$1306,1,0)</f>
        <v>2080109</v>
      </c>
      <c r="T1206" s="397">
        <v>2220599</v>
      </c>
      <c r="U1206" s="397">
        <v>0</v>
      </c>
      <c r="V1206" s="397">
        <f t="shared" si="309"/>
        <v>2220599</v>
      </c>
      <c r="W1206" s="407">
        <f t="shared" si="314"/>
        <v>0</v>
      </c>
      <c r="Y1206" s="397">
        <f t="shared" si="310"/>
        <v>0</v>
      </c>
    </row>
    <row r="1207" ht="18.6" customHeight="1" spans="1:25">
      <c r="A1207" s="482" t="s">
        <v>614</v>
      </c>
      <c r="B1207" s="480">
        <v>2220250</v>
      </c>
      <c r="C1207" s="407">
        <f t="shared" si="311"/>
        <v>0</v>
      </c>
      <c r="D1207" s="407">
        <f t="shared" si="312"/>
        <v>0</v>
      </c>
      <c r="E1207" s="483" t="str">
        <f t="shared" si="313"/>
        <v/>
      </c>
      <c r="F1207" s="473">
        <f t="shared" si="315"/>
        <v>7</v>
      </c>
      <c r="G1207" s="471">
        <v>2200212</v>
      </c>
      <c r="H1207" s="397" t="s">
        <v>3324</v>
      </c>
      <c r="K1207" s="490">
        <f t="shared" si="321"/>
        <v>0</v>
      </c>
      <c r="L1207" s="407">
        <f t="shared" si="322"/>
        <v>0</v>
      </c>
      <c r="M1207" s="411">
        <f t="shared" si="308"/>
        <v>0</v>
      </c>
      <c r="O1207" s="397">
        <v>0</v>
      </c>
      <c r="Q1207" s="397">
        <v>2080505</v>
      </c>
      <c r="R1207" s="397">
        <v>3</v>
      </c>
      <c r="S1207" s="397">
        <f>VLOOKUP(Q1207,B$4:B$1306,1,0)</f>
        <v>2080505</v>
      </c>
      <c r="T1207" s="397">
        <v>224</v>
      </c>
      <c r="U1207" s="397">
        <v>72</v>
      </c>
      <c r="V1207" s="397">
        <f t="shared" si="309"/>
        <v>224</v>
      </c>
      <c r="W1207" s="407">
        <f t="shared" si="314"/>
        <v>0</v>
      </c>
      <c r="Y1207" s="397">
        <f t="shared" si="310"/>
        <v>0</v>
      </c>
    </row>
    <row r="1208" ht="18.6" customHeight="1" spans="1:25">
      <c r="A1208" s="482" t="s">
        <v>3478</v>
      </c>
      <c r="B1208" s="480">
        <v>2220299</v>
      </c>
      <c r="C1208" s="407">
        <f t="shared" si="311"/>
        <v>0</v>
      </c>
      <c r="D1208" s="407">
        <f t="shared" si="312"/>
        <v>0</v>
      </c>
      <c r="E1208" s="483" t="str">
        <f t="shared" si="313"/>
        <v/>
      </c>
      <c r="F1208" s="473">
        <f t="shared" si="315"/>
        <v>7</v>
      </c>
      <c r="G1208" s="471">
        <v>2200213</v>
      </c>
      <c r="H1208" s="397" t="s">
        <v>3326</v>
      </c>
      <c r="J1208" s="488"/>
      <c r="K1208" s="490">
        <f t="shared" si="321"/>
        <v>0</v>
      </c>
      <c r="L1208" s="407">
        <f t="shared" si="322"/>
        <v>0</v>
      </c>
      <c r="M1208" s="411">
        <f t="shared" si="308"/>
        <v>0</v>
      </c>
      <c r="O1208" s="397">
        <v>0</v>
      </c>
      <c r="Q1208" s="397">
        <v>2080506</v>
      </c>
      <c r="R1208" s="397">
        <v>2</v>
      </c>
      <c r="S1208" s="397">
        <f>VLOOKUP(Q1208,B$4:B$1306,1,0)</f>
        <v>2080506</v>
      </c>
      <c r="T1208" s="397">
        <v>22401</v>
      </c>
      <c r="U1208" s="397">
        <v>12</v>
      </c>
      <c r="V1208" s="397">
        <f t="shared" si="309"/>
        <v>22401</v>
      </c>
      <c r="W1208" s="407">
        <f t="shared" si="314"/>
        <v>0</v>
      </c>
      <c r="Y1208" s="397">
        <f t="shared" si="310"/>
        <v>0</v>
      </c>
    </row>
    <row r="1209" ht="18.6" customHeight="1" spans="1:25">
      <c r="A1209" s="482" t="s">
        <v>3481</v>
      </c>
      <c r="B1209" s="480">
        <v>22203</v>
      </c>
      <c r="C1209" s="407">
        <f t="shared" si="311"/>
        <v>0</v>
      </c>
      <c r="D1209" s="407">
        <f t="shared" si="312"/>
        <v>0</v>
      </c>
      <c r="E1209" s="483" t="str">
        <f t="shared" si="313"/>
        <v/>
      </c>
      <c r="F1209" s="473">
        <f t="shared" si="315"/>
        <v>5</v>
      </c>
      <c r="G1209" s="471">
        <v>2200215</v>
      </c>
      <c r="H1209" s="397" t="s">
        <v>3328</v>
      </c>
      <c r="K1209" s="486">
        <f>SUMIFS(K:K,$B:$B,"&gt;"&amp;$B1209*100,$B:$B,"&lt;"&amp;$B1209*100+100)</f>
        <v>0</v>
      </c>
      <c r="L1209" s="411">
        <f>SUMIFS(L:L,$B:$B,"&gt;"&amp;$B1209*100,$B:$B,"&lt;"&amp;$B1209*100+100)</f>
        <v>0</v>
      </c>
      <c r="M1209" s="411">
        <f t="shared" si="308"/>
        <v>0</v>
      </c>
      <c r="O1209" s="397">
        <v>0</v>
      </c>
      <c r="Q1209" s="397">
        <v>2101101</v>
      </c>
      <c r="R1209" s="397">
        <v>2</v>
      </c>
      <c r="S1209" s="397">
        <f>VLOOKUP(Q1209,B$4:B$1306,1,0)</f>
        <v>2101101</v>
      </c>
      <c r="T1209" s="397">
        <v>2240101</v>
      </c>
      <c r="U1209" s="397">
        <v>0</v>
      </c>
      <c r="V1209" s="397">
        <f t="shared" si="309"/>
        <v>2240101</v>
      </c>
      <c r="W1209" s="407">
        <f t="shared" si="314"/>
        <v>0</v>
      </c>
      <c r="Y1209" s="397">
        <f t="shared" si="310"/>
        <v>0</v>
      </c>
    </row>
    <row r="1210" ht="18.6" customHeight="1" spans="1:25">
      <c r="A1210" s="482" t="s">
        <v>3482</v>
      </c>
      <c r="B1210" s="480">
        <v>2220301</v>
      </c>
      <c r="C1210" s="407">
        <f t="shared" si="311"/>
        <v>0</v>
      </c>
      <c r="D1210" s="407">
        <f t="shared" si="312"/>
        <v>0</v>
      </c>
      <c r="E1210" s="483" t="str">
        <f t="shared" si="313"/>
        <v/>
      </c>
      <c r="F1210" s="473">
        <f t="shared" si="315"/>
        <v>7</v>
      </c>
      <c r="G1210" s="471">
        <v>2200217</v>
      </c>
      <c r="H1210" s="397" t="s">
        <v>3330</v>
      </c>
      <c r="K1210" s="490">
        <f>SUMIF(N:N,$B1210,O:O)</f>
        <v>0</v>
      </c>
      <c r="L1210" s="407">
        <f>SUMIF(Q:Q,$B1210,R:R)</f>
        <v>0</v>
      </c>
      <c r="M1210" s="411">
        <f t="shared" si="308"/>
        <v>0</v>
      </c>
      <c r="O1210" s="397">
        <v>0</v>
      </c>
      <c r="Q1210" s="397">
        <v>2101102</v>
      </c>
      <c r="R1210" s="397">
        <v>0</v>
      </c>
      <c r="S1210" s="397">
        <f>VLOOKUP(Q1210,B$4:B$1306,1,0)</f>
        <v>2101102</v>
      </c>
      <c r="T1210" s="397">
        <v>2240102</v>
      </c>
      <c r="U1210" s="397">
        <v>0</v>
      </c>
      <c r="V1210" s="397">
        <f t="shared" si="309"/>
        <v>2240102</v>
      </c>
      <c r="W1210" s="407">
        <f t="shared" si="314"/>
        <v>0</v>
      </c>
      <c r="Y1210" s="397">
        <f t="shared" si="310"/>
        <v>0</v>
      </c>
    </row>
    <row r="1211" ht="18.6" customHeight="1" spans="1:25">
      <c r="A1211" s="482" t="s">
        <v>3484</v>
      </c>
      <c r="B1211" s="480">
        <v>2220303</v>
      </c>
      <c r="C1211" s="407">
        <f t="shared" si="311"/>
        <v>0</v>
      </c>
      <c r="D1211" s="407">
        <f t="shared" si="312"/>
        <v>0</v>
      </c>
      <c r="E1211" s="483" t="str">
        <f t="shared" si="313"/>
        <v/>
      </c>
      <c r="F1211" s="473">
        <f t="shared" si="315"/>
        <v>7</v>
      </c>
      <c r="G1211" s="471">
        <v>2200218</v>
      </c>
      <c r="H1211" s="397" t="s">
        <v>3333</v>
      </c>
      <c r="K1211" s="490">
        <f>SUMIF(N:N,$B1211,O:O)</f>
        <v>0</v>
      </c>
      <c r="L1211" s="407">
        <f>SUMIF(Q:Q,$B1211,R:R)</f>
        <v>0</v>
      </c>
      <c r="M1211" s="411">
        <f t="shared" si="308"/>
        <v>0</v>
      </c>
      <c r="O1211" s="397">
        <v>0</v>
      </c>
      <c r="Q1211" s="397">
        <v>2101103</v>
      </c>
      <c r="R1211" s="397">
        <v>1</v>
      </c>
      <c r="S1211" s="397">
        <f>VLOOKUP(Q1211,B$4:B$1306,1,0)</f>
        <v>2101103</v>
      </c>
      <c r="T1211" s="397">
        <v>2240103</v>
      </c>
      <c r="U1211" s="397">
        <v>0</v>
      </c>
      <c r="V1211" s="397">
        <f t="shared" si="309"/>
        <v>2240103</v>
      </c>
      <c r="W1211" s="407">
        <f t="shared" si="314"/>
        <v>0</v>
      </c>
      <c r="Y1211" s="397">
        <f t="shared" si="310"/>
        <v>0</v>
      </c>
    </row>
    <row r="1212" ht="18.6" customHeight="1" spans="1:25">
      <c r="A1212" s="482" t="s">
        <v>3486</v>
      </c>
      <c r="B1212" s="480">
        <v>2220304</v>
      </c>
      <c r="C1212" s="407">
        <f t="shared" si="311"/>
        <v>0</v>
      </c>
      <c r="D1212" s="407">
        <f t="shared" si="312"/>
        <v>0</v>
      </c>
      <c r="E1212" s="483" t="str">
        <f t="shared" si="313"/>
        <v/>
      </c>
      <c r="F1212" s="473">
        <f t="shared" si="315"/>
        <v>7</v>
      </c>
      <c r="G1212" s="471">
        <v>2200250</v>
      </c>
      <c r="H1212" s="397" t="s">
        <v>622</v>
      </c>
      <c r="K1212" s="490">
        <f>SUMIF(N:N,$B1212,O:O)</f>
        <v>0</v>
      </c>
      <c r="L1212" s="407">
        <f>SUMIF(Q:Q,$B1212,R:R)</f>
        <v>0</v>
      </c>
      <c r="M1212" s="411">
        <f t="shared" si="308"/>
        <v>0</v>
      </c>
      <c r="O1212" s="397">
        <v>0</v>
      </c>
      <c r="Q1212" s="397">
        <v>2210201</v>
      </c>
      <c r="R1212" s="397">
        <v>3</v>
      </c>
      <c r="S1212" s="397">
        <f>VLOOKUP(Q1212,B$4:B$1306,1,0)</f>
        <v>2210201</v>
      </c>
      <c r="T1212" s="397">
        <v>2240104</v>
      </c>
      <c r="U1212" s="397">
        <v>0</v>
      </c>
      <c r="V1212" s="397">
        <f t="shared" si="309"/>
        <v>2240104</v>
      </c>
      <c r="W1212" s="407">
        <f t="shared" si="314"/>
        <v>0</v>
      </c>
      <c r="Y1212" s="397">
        <f t="shared" si="310"/>
        <v>0</v>
      </c>
    </row>
    <row r="1213" ht="18.6" customHeight="1" spans="1:25">
      <c r="A1213" s="482" t="s">
        <v>3488</v>
      </c>
      <c r="B1213" s="480">
        <v>2220399</v>
      </c>
      <c r="C1213" s="407">
        <f t="shared" si="311"/>
        <v>0</v>
      </c>
      <c r="D1213" s="407">
        <f t="shared" si="312"/>
        <v>0</v>
      </c>
      <c r="E1213" s="483" t="str">
        <f t="shared" si="313"/>
        <v/>
      </c>
      <c r="F1213" s="473">
        <f t="shared" si="315"/>
        <v>7</v>
      </c>
      <c r="G1213" s="471">
        <v>2200299</v>
      </c>
      <c r="H1213" s="397" t="s">
        <v>3337</v>
      </c>
      <c r="J1213" s="488"/>
      <c r="K1213" s="490">
        <f>SUMIF(N:N,$B1213,O:O)</f>
        <v>0</v>
      </c>
      <c r="L1213" s="407">
        <f>SUMIF(Q:Q,$B1213,R:R)</f>
        <v>0</v>
      </c>
      <c r="M1213" s="411">
        <f t="shared" si="308"/>
        <v>0</v>
      </c>
      <c r="O1213" s="397">
        <v>0</v>
      </c>
      <c r="Q1213" s="397">
        <v>2080505</v>
      </c>
      <c r="R1213" s="397">
        <v>4</v>
      </c>
      <c r="S1213" s="397">
        <f>VLOOKUP(Q1213,B$4:B$1306,1,0)</f>
        <v>2080505</v>
      </c>
      <c r="T1213" s="397">
        <v>2240105</v>
      </c>
      <c r="U1213" s="397">
        <v>0</v>
      </c>
      <c r="V1213" s="397">
        <f t="shared" si="309"/>
        <v>2240105</v>
      </c>
      <c r="W1213" s="407">
        <f t="shared" si="314"/>
        <v>0</v>
      </c>
      <c r="Y1213" s="397">
        <f t="shared" si="310"/>
        <v>0</v>
      </c>
    </row>
    <row r="1214" ht="18.6" customHeight="1" spans="1:25">
      <c r="A1214" s="482" t="s">
        <v>3490</v>
      </c>
      <c r="B1214" s="480">
        <v>22204</v>
      </c>
      <c r="C1214" s="407">
        <f t="shared" si="311"/>
        <v>199</v>
      </c>
      <c r="D1214" s="407">
        <f t="shared" si="312"/>
        <v>149</v>
      </c>
      <c r="E1214" s="483">
        <f t="shared" si="313"/>
        <v>-0.251256281407035</v>
      </c>
      <c r="F1214" s="473">
        <f t="shared" si="315"/>
        <v>5</v>
      </c>
      <c r="G1214" s="471">
        <v>22003</v>
      </c>
      <c r="H1214" s="397" t="s">
        <v>3340</v>
      </c>
      <c r="K1214" s="486">
        <f>SUMIFS(K:K,$B:$B,"&gt;"&amp;$B1214*100,$B:$B,"&lt;"&amp;$B1214*100+100)</f>
        <v>149</v>
      </c>
      <c r="L1214" s="411">
        <f>SUMIFS(L:L,$B:$B,"&gt;"&amp;$B1214*100,$B:$B,"&lt;"&amp;$B1214*100+100)</f>
        <v>0</v>
      </c>
      <c r="M1214" s="411">
        <f t="shared" si="308"/>
        <v>0</v>
      </c>
      <c r="O1214" s="397">
        <v>0</v>
      </c>
      <c r="Q1214" s="397">
        <v>2080506</v>
      </c>
      <c r="R1214" s="397">
        <v>2</v>
      </c>
      <c r="S1214" s="397">
        <f>VLOOKUP(Q1214,B$4:B$1306,1,0)</f>
        <v>2080506</v>
      </c>
      <c r="T1214" s="397">
        <v>2240106</v>
      </c>
      <c r="U1214" s="397">
        <v>12</v>
      </c>
      <c r="V1214" s="397">
        <f t="shared" si="309"/>
        <v>2240106</v>
      </c>
      <c r="W1214" s="407">
        <f t="shared" si="314"/>
        <v>0</v>
      </c>
      <c r="Y1214" s="397">
        <f t="shared" si="310"/>
        <v>0</v>
      </c>
    </row>
    <row r="1215" ht="18.6" customHeight="1" spans="1:25">
      <c r="A1215" s="482" t="s">
        <v>3492</v>
      </c>
      <c r="B1215" s="480">
        <v>2220401</v>
      </c>
      <c r="C1215" s="407">
        <f t="shared" si="311"/>
        <v>0</v>
      </c>
      <c r="D1215" s="407">
        <f t="shared" si="312"/>
        <v>0</v>
      </c>
      <c r="E1215" s="483" t="str">
        <f t="shared" si="313"/>
        <v/>
      </c>
      <c r="F1215" s="473">
        <f t="shared" si="315"/>
        <v>7</v>
      </c>
      <c r="G1215" s="471">
        <v>2200301</v>
      </c>
      <c r="H1215" s="397" t="s">
        <v>595</v>
      </c>
      <c r="K1215" s="490">
        <f>SUMIF(N:N,$B1215,O:O)</f>
        <v>0</v>
      </c>
      <c r="L1215" s="407">
        <f>SUMIF(Q:Q,$B1215,R:R)</f>
        <v>0</v>
      </c>
      <c r="M1215" s="411">
        <f t="shared" si="308"/>
        <v>0</v>
      </c>
      <c r="O1215" s="397">
        <v>0</v>
      </c>
      <c r="Q1215" s="397">
        <v>2101101</v>
      </c>
      <c r="R1215" s="397">
        <v>0</v>
      </c>
      <c r="S1215" s="397">
        <f>VLOOKUP(Q1215,B$4:B$1306,1,0)</f>
        <v>2101101</v>
      </c>
      <c r="T1215" s="397">
        <v>2240107</v>
      </c>
      <c r="U1215" s="397">
        <v>0</v>
      </c>
      <c r="V1215" s="397">
        <f t="shared" si="309"/>
        <v>2240107</v>
      </c>
      <c r="W1215" s="407">
        <f t="shared" si="314"/>
        <v>0</v>
      </c>
      <c r="Y1215" s="397">
        <f t="shared" si="310"/>
        <v>0</v>
      </c>
    </row>
    <row r="1216" ht="18.6" customHeight="1" spans="1:25">
      <c r="A1216" s="482" t="s">
        <v>3495</v>
      </c>
      <c r="B1216" s="480">
        <v>2220402</v>
      </c>
      <c r="C1216" s="407">
        <f t="shared" si="311"/>
        <v>149</v>
      </c>
      <c r="D1216" s="407">
        <f t="shared" si="312"/>
        <v>149</v>
      </c>
      <c r="E1216" s="483">
        <f t="shared" si="313"/>
        <v>0</v>
      </c>
      <c r="F1216" s="473">
        <f t="shared" si="315"/>
        <v>7</v>
      </c>
      <c r="G1216" s="471">
        <v>2200302</v>
      </c>
      <c r="H1216" s="397" t="s">
        <v>598</v>
      </c>
      <c r="K1216" s="490">
        <f>SUMIF(N:N,$B1216,O:O)</f>
        <v>149</v>
      </c>
      <c r="L1216" s="407">
        <f>SUMIF(Q:Q,$B1216,R:R)</f>
        <v>0</v>
      </c>
      <c r="M1216" s="411">
        <f t="shared" si="308"/>
        <v>0</v>
      </c>
      <c r="O1216" s="397">
        <v>0</v>
      </c>
      <c r="Q1216" s="397">
        <v>2101102</v>
      </c>
      <c r="R1216" s="397">
        <v>2</v>
      </c>
      <c r="S1216" s="397">
        <f>VLOOKUP(Q1216,B$4:B$1306,1,0)</f>
        <v>2101102</v>
      </c>
      <c r="T1216" s="397">
        <v>2240108</v>
      </c>
      <c r="U1216" s="397">
        <v>0</v>
      </c>
      <c r="V1216" s="397">
        <f t="shared" si="309"/>
        <v>2240108</v>
      </c>
      <c r="W1216" s="407">
        <f t="shared" si="314"/>
        <v>0</v>
      </c>
      <c r="Y1216" s="397">
        <f t="shared" si="310"/>
        <v>0</v>
      </c>
    </row>
    <row r="1217" ht="18.6" customHeight="1" spans="1:25">
      <c r="A1217" s="482" t="s">
        <v>3498</v>
      </c>
      <c r="B1217" s="480">
        <v>2220403</v>
      </c>
      <c r="C1217" s="407">
        <f t="shared" si="311"/>
        <v>50</v>
      </c>
      <c r="D1217" s="407">
        <f t="shared" si="312"/>
        <v>0</v>
      </c>
      <c r="E1217" s="483">
        <f t="shared" si="313"/>
        <v>-1</v>
      </c>
      <c r="F1217" s="473">
        <f t="shared" si="315"/>
        <v>7</v>
      </c>
      <c r="G1217" s="471">
        <v>2200303</v>
      </c>
      <c r="H1217" s="397" t="s">
        <v>601</v>
      </c>
      <c r="K1217" s="490">
        <f>SUMIF(N:N,$B1217,O:O)</f>
        <v>0</v>
      </c>
      <c r="L1217" s="407">
        <f>SUMIF(Q:Q,$B1217,R:R)</f>
        <v>0</v>
      </c>
      <c r="M1217" s="411">
        <f t="shared" si="308"/>
        <v>0</v>
      </c>
      <c r="O1217" s="397">
        <v>0</v>
      </c>
      <c r="Q1217" s="397">
        <v>2101103</v>
      </c>
      <c r="R1217" s="397">
        <v>1</v>
      </c>
      <c r="S1217" s="397">
        <f>VLOOKUP(Q1217,B$4:B$1306,1,0)</f>
        <v>2101103</v>
      </c>
      <c r="T1217" s="397">
        <v>2240109</v>
      </c>
      <c r="U1217" s="397">
        <v>0</v>
      </c>
      <c r="V1217" s="397">
        <f t="shared" si="309"/>
        <v>2240109</v>
      </c>
      <c r="W1217" s="407">
        <f t="shared" si="314"/>
        <v>0</v>
      </c>
      <c r="Y1217" s="397">
        <f t="shared" si="310"/>
        <v>0</v>
      </c>
    </row>
    <row r="1218" ht="18.6" customHeight="1" spans="1:25">
      <c r="A1218" s="482" t="s">
        <v>3501</v>
      </c>
      <c r="B1218" s="480">
        <v>2220404</v>
      </c>
      <c r="C1218" s="407">
        <f t="shared" si="311"/>
        <v>0</v>
      </c>
      <c r="D1218" s="407">
        <f t="shared" si="312"/>
        <v>0</v>
      </c>
      <c r="E1218" s="483" t="str">
        <f t="shared" si="313"/>
        <v/>
      </c>
      <c r="F1218" s="473">
        <f t="shared" si="315"/>
        <v>7</v>
      </c>
      <c r="G1218" s="471">
        <v>2200304</v>
      </c>
      <c r="H1218" s="397" t="s">
        <v>3348</v>
      </c>
      <c r="K1218" s="490">
        <f>SUMIF(N:N,$B1218,O:O)</f>
        <v>0</v>
      </c>
      <c r="L1218" s="407">
        <f>SUMIF(Q:Q,$B1218,R:R)</f>
        <v>0</v>
      </c>
      <c r="M1218" s="411">
        <f t="shared" si="308"/>
        <v>0</v>
      </c>
      <c r="O1218" s="397">
        <v>0</v>
      </c>
      <c r="Q1218" s="397">
        <v>2140106</v>
      </c>
      <c r="R1218" s="397">
        <v>38</v>
      </c>
      <c r="S1218" s="397">
        <f>VLOOKUP(Q1218,B$4:B$1306,1,0)</f>
        <v>2140106</v>
      </c>
      <c r="T1218" s="397">
        <v>2240150</v>
      </c>
      <c r="U1218" s="397">
        <v>0</v>
      </c>
      <c r="V1218" s="397">
        <f t="shared" si="309"/>
        <v>2240150</v>
      </c>
      <c r="W1218" s="407">
        <f t="shared" si="314"/>
        <v>0</v>
      </c>
      <c r="Y1218" s="397">
        <f t="shared" si="310"/>
        <v>0</v>
      </c>
    </row>
    <row r="1219" ht="18.6" customHeight="1" spans="1:25">
      <c r="A1219" s="482" t="s">
        <v>3504</v>
      </c>
      <c r="B1219" s="480">
        <v>2220499</v>
      </c>
      <c r="C1219" s="407">
        <f t="shared" si="311"/>
        <v>0</v>
      </c>
      <c r="D1219" s="407">
        <f t="shared" si="312"/>
        <v>0</v>
      </c>
      <c r="E1219" s="483" t="str">
        <f t="shared" si="313"/>
        <v/>
      </c>
      <c r="F1219" s="473">
        <f t="shared" si="315"/>
        <v>7</v>
      </c>
      <c r="G1219" s="471">
        <v>2200305</v>
      </c>
      <c r="H1219" s="397" t="s">
        <v>3351</v>
      </c>
      <c r="J1219" s="488"/>
      <c r="K1219" s="490">
        <f>SUMIF(N:N,$B1219,O:O)</f>
        <v>0</v>
      </c>
      <c r="L1219" s="407">
        <f>SUMIF(Q:Q,$B1219,R:R)</f>
        <v>0</v>
      </c>
      <c r="M1219" s="411">
        <f t="shared" si="308"/>
        <v>0</v>
      </c>
      <c r="O1219" s="397">
        <v>0</v>
      </c>
      <c r="Q1219" s="397">
        <v>2210201</v>
      </c>
      <c r="R1219" s="397">
        <v>3</v>
      </c>
      <c r="S1219" s="397">
        <f>VLOOKUP(Q1219,B$4:B$1306,1,0)</f>
        <v>2210201</v>
      </c>
      <c r="T1219" s="397">
        <v>2240199</v>
      </c>
      <c r="U1219" s="397">
        <v>0</v>
      </c>
      <c r="V1219" s="397">
        <f t="shared" si="309"/>
        <v>2240199</v>
      </c>
      <c r="W1219" s="407">
        <f t="shared" si="314"/>
        <v>0</v>
      </c>
      <c r="Y1219" s="397">
        <f t="shared" si="310"/>
        <v>0</v>
      </c>
    </row>
    <row r="1220" ht="18.6" customHeight="1" spans="1:25">
      <c r="A1220" s="482" t="s">
        <v>3507</v>
      </c>
      <c r="B1220" s="480">
        <v>22205</v>
      </c>
      <c r="C1220" s="407">
        <f t="shared" si="311"/>
        <v>0</v>
      </c>
      <c r="D1220" s="407">
        <f t="shared" si="312"/>
        <v>0</v>
      </c>
      <c r="E1220" s="483" t="str">
        <f t="shared" si="313"/>
        <v/>
      </c>
      <c r="F1220" s="473">
        <f t="shared" si="315"/>
        <v>5</v>
      </c>
      <c r="G1220" s="471">
        <v>2200306</v>
      </c>
      <c r="H1220" s="397" t="s">
        <v>3354</v>
      </c>
      <c r="K1220" s="486">
        <f>SUMIFS(K:K,$B:$B,"&gt;"&amp;$B1220*100,$B:$B,"&lt;"&amp;$B1220*100+100)</f>
        <v>0</v>
      </c>
      <c r="L1220" s="411">
        <f>SUMIFS(L:L,$B:$B,"&gt;"&amp;$B1220*100,$B:$B,"&lt;"&amp;$B1220*100+100)</f>
        <v>0</v>
      </c>
      <c r="M1220" s="411">
        <f t="shared" ref="M1220:M1283" si="323">_xlfn.IFNA(VLOOKUP(B1220,T:U,2,0),)</f>
        <v>0</v>
      </c>
      <c r="O1220" s="397">
        <v>0</v>
      </c>
      <c r="Q1220" s="397">
        <v>2080505</v>
      </c>
      <c r="R1220" s="397">
        <v>0</v>
      </c>
      <c r="S1220" s="397">
        <f>VLOOKUP(Q1220,B$4:B$1306,1,0)</f>
        <v>2080505</v>
      </c>
      <c r="T1220" s="397">
        <v>22402</v>
      </c>
      <c r="U1220" s="397">
        <v>0</v>
      </c>
      <c r="V1220" s="397">
        <f t="shared" ref="V1220:V1275" si="324">VLOOKUP(T1220,B$4:B$1306,1,0)</f>
        <v>22402</v>
      </c>
      <c r="W1220" s="407">
        <f t="shared" si="314"/>
        <v>0</v>
      </c>
      <c r="Y1220" s="397">
        <f t="shared" ref="Y1220:Y1283" si="325">IF(O1220&lt;1,ROUNDUP(O1220,0),IF(O1220&gt;10,ROUNDDOWN(O1220,0),ROUND(O1220,0)))</f>
        <v>0</v>
      </c>
    </row>
    <row r="1221" ht="18.6" customHeight="1" spans="1:25">
      <c r="A1221" s="482" t="s">
        <v>3510</v>
      </c>
      <c r="B1221" s="480">
        <v>2220501</v>
      </c>
      <c r="C1221" s="407">
        <f t="shared" ref="C1221:C1284" si="326">_xlfn.IFNA(VLOOKUP(B1221,G:I,3,0),)</f>
        <v>0</v>
      </c>
      <c r="D1221" s="407">
        <f t="shared" ref="D1221:D1284" si="327">K1221+L1221+M1221</f>
        <v>0</v>
      </c>
      <c r="E1221" s="483" t="str">
        <f t="shared" ref="E1221:E1284" si="328">IF(ISERROR(D1221/C1221-1),"",D1221/C1221-1)</f>
        <v/>
      </c>
      <c r="F1221" s="473">
        <f t="shared" si="315"/>
        <v>7</v>
      </c>
      <c r="G1221" s="471">
        <v>2200350</v>
      </c>
      <c r="H1221" s="397" t="s">
        <v>622</v>
      </c>
      <c r="K1221" s="490">
        <f t="shared" ref="K1221:K1231" si="329">SUMIF(N:N,$B1221,O:O)</f>
        <v>0</v>
      </c>
      <c r="L1221" s="407">
        <f t="shared" ref="L1221:L1231" si="330">SUMIF(Q:Q,$B1221,R:R)</f>
        <v>0</v>
      </c>
      <c r="M1221" s="411">
        <f t="shared" si="323"/>
        <v>0</v>
      </c>
      <c r="O1221" s="397">
        <v>0</v>
      </c>
      <c r="Q1221" s="397">
        <v>2080506</v>
      </c>
      <c r="R1221" s="397">
        <v>0</v>
      </c>
      <c r="S1221" s="397">
        <f>VLOOKUP(Q1221,B$4:B$1306,1,0)</f>
        <v>2080506</v>
      </c>
      <c r="T1221" s="397">
        <v>2240201</v>
      </c>
      <c r="U1221" s="397">
        <v>0</v>
      </c>
      <c r="V1221" s="397">
        <f t="shared" si="324"/>
        <v>2240201</v>
      </c>
      <c r="W1221" s="407">
        <f t="shared" ref="W1221:W1279" si="331">U1221-IF(T1221&lt;111111,SUMIFS(U$4:U$1924,T$4:T$1924,"&gt;"&amp;T1221*100,T$4:T$1924,"&lt;"&amp;T1221*100+100),U1221)</f>
        <v>0</v>
      </c>
      <c r="Y1221" s="397">
        <f t="shared" si="325"/>
        <v>0</v>
      </c>
    </row>
    <row r="1222" ht="18.6" customHeight="1" spans="1:25">
      <c r="A1222" s="482" t="s">
        <v>3513</v>
      </c>
      <c r="B1222" s="480">
        <v>2220502</v>
      </c>
      <c r="C1222" s="407">
        <f t="shared" si="326"/>
        <v>0</v>
      </c>
      <c r="D1222" s="407">
        <f t="shared" si="327"/>
        <v>0</v>
      </c>
      <c r="E1222" s="483" t="str">
        <f t="shared" si="328"/>
        <v/>
      </c>
      <c r="F1222" s="473">
        <f t="shared" ref="F1222:F1285" si="332">LEN(B1222)</f>
        <v>7</v>
      </c>
      <c r="G1222" s="471">
        <v>2200399</v>
      </c>
      <c r="H1222" s="397" t="s">
        <v>3359</v>
      </c>
      <c r="K1222" s="490">
        <f t="shared" si="329"/>
        <v>0</v>
      </c>
      <c r="L1222" s="407">
        <f t="shared" si="330"/>
        <v>0</v>
      </c>
      <c r="M1222" s="411">
        <f t="shared" si="323"/>
        <v>0</v>
      </c>
      <c r="O1222" s="397">
        <v>0</v>
      </c>
      <c r="Q1222" s="397">
        <v>2101101</v>
      </c>
      <c r="R1222" s="397">
        <v>0</v>
      </c>
      <c r="S1222" s="397">
        <f>VLOOKUP(Q1222,B$4:B$1306,1,0)</f>
        <v>2101101</v>
      </c>
      <c r="T1222" s="397">
        <v>2240202</v>
      </c>
      <c r="U1222" s="397">
        <v>0</v>
      </c>
      <c r="V1222" s="397">
        <f t="shared" si="324"/>
        <v>2240202</v>
      </c>
      <c r="W1222" s="407">
        <f t="shared" si="331"/>
        <v>0</v>
      </c>
      <c r="Y1222" s="397">
        <f t="shared" si="325"/>
        <v>0</v>
      </c>
    </row>
    <row r="1223" ht="18.6" customHeight="1" spans="1:25">
      <c r="A1223" s="482" t="s">
        <v>3515</v>
      </c>
      <c r="B1223" s="480">
        <v>2220503</v>
      </c>
      <c r="C1223" s="407">
        <f t="shared" si="326"/>
        <v>0</v>
      </c>
      <c r="D1223" s="407">
        <f t="shared" si="327"/>
        <v>0</v>
      </c>
      <c r="E1223" s="483" t="str">
        <f t="shared" si="328"/>
        <v/>
      </c>
      <c r="F1223" s="473">
        <f t="shared" si="332"/>
        <v>7</v>
      </c>
      <c r="G1223" s="471">
        <v>22005</v>
      </c>
      <c r="H1223" s="397" t="s">
        <v>3362</v>
      </c>
      <c r="I1223" s="397">
        <v>20</v>
      </c>
      <c r="K1223" s="490">
        <f t="shared" si="329"/>
        <v>0</v>
      </c>
      <c r="L1223" s="407">
        <f t="shared" si="330"/>
        <v>0</v>
      </c>
      <c r="M1223" s="411">
        <f t="shared" si="323"/>
        <v>0</v>
      </c>
      <c r="O1223" s="397">
        <v>0</v>
      </c>
      <c r="Q1223" s="397">
        <v>2101102</v>
      </c>
      <c r="R1223" s="397">
        <v>0</v>
      </c>
      <c r="S1223" s="397">
        <f>VLOOKUP(Q1223,B$4:B$1306,1,0)</f>
        <v>2101102</v>
      </c>
      <c r="T1223" s="397">
        <v>2240203</v>
      </c>
      <c r="U1223" s="397">
        <v>0</v>
      </c>
      <c r="V1223" s="397">
        <f t="shared" si="324"/>
        <v>2240203</v>
      </c>
      <c r="W1223" s="407">
        <f t="shared" si="331"/>
        <v>0</v>
      </c>
      <c r="Y1223" s="397">
        <f t="shared" si="325"/>
        <v>0</v>
      </c>
    </row>
    <row r="1224" ht="18.6" customHeight="1" spans="1:25">
      <c r="A1224" s="482" t="s">
        <v>3516</v>
      </c>
      <c r="B1224" s="480">
        <v>2220504</v>
      </c>
      <c r="C1224" s="407">
        <f t="shared" si="326"/>
        <v>0</v>
      </c>
      <c r="D1224" s="407">
        <f t="shared" si="327"/>
        <v>0</v>
      </c>
      <c r="E1224" s="483" t="str">
        <f t="shared" si="328"/>
        <v/>
      </c>
      <c r="F1224" s="473">
        <f t="shared" si="332"/>
        <v>7</v>
      </c>
      <c r="G1224" s="471">
        <v>2200501</v>
      </c>
      <c r="H1224" s="397" t="s">
        <v>595</v>
      </c>
      <c r="K1224" s="490">
        <f t="shared" si="329"/>
        <v>0</v>
      </c>
      <c r="L1224" s="407">
        <f t="shared" si="330"/>
        <v>0</v>
      </c>
      <c r="M1224" s="411">
        <f t="shared" si="323"/>
        <v>0</v>
      </c>
      <c r="O1224" s="397">
        <v>0</v>
      </c>
      <c r="Q1224" s="397">
        <v>2101103</v>
      </c>
      <c r="R1224" s="397">
        <v>0</v>
      </c>
      <c r="S1224" s="397">
        <f>VLOOKUP(Q1224,B$4:B$1306,1,0)</f>
        <v>2101103</v>
      </c>
      <c r="T1224" s="397">
        <v>2240204</v>
      </c>
      <c r="U1224" s="397">
        <v>0</v>
      </c>
      <c r="V1224" s="397">
        <f t="shared" si="324"/>
        <v>2240204</v>
      </c>
      <c r="W1224" s="407">
        <f t="shared" si="331"/>
        <v>0</v>
      </c>
      <c r="Y1224" s="397">
        <f t="shared" si="325"/>
        <v>0</v>
      </c>
    </row>
    <row r="1225" ht="18.6" customHeight="1" spans="1:25">
      <c r="A1225" s="482" t="s">
        <v>3518</v>
      </c>
      <c r="B1225" s="480">
        <v>2220505</v>
      </c>
      <c r="C1225" s="407">
        <f t="shared" si="326"/>
        <v>0</v>
      </c>
      <c r="D1225" s="407">
        <f t="shared" si="327"/>
        <v>0</v>
      </c>
      <c r="E1225" s="483" t="str">
        <f t="shared" si="328"/>
        <v/>
      </c>
      <c r="F1225" s="473">
        <f t="shared" si="332"/>
        <v>7</v>
      </c>
      <c r="G1225" s="471">
        <v>2200502</v>
      </c>
      <c r="H1225" s="397" t="s">
        <v>598</v>
      </c>
      <c r="K1225" s="490">
        <f t="shared" si="329"/>
        <v>0</v>
      </c>
      <c r="L1225" s="407">
        <f t="shared" si="330"/>
        <v>0</v>
      </c>
      <c r="M1225" s="411">
        <f t="shared" si="323"/>
        <v>0</v>
      </c>
      <c r="O1225" s="397">
        <v>0</v>
      </c>
      <c r="Q1225" s="397">
        <v>2210201</v>
      </c>
      <c r="R1225" s="397">
        <v>0</v>
      </c>
      <c r="S1225" s="397">
        <f>VLOOKUP(Q1225,B$4:B$1306,1,0)</f>
        <v>2210201</v>
      </c>
      <c r="T1225" s="397">
        <v>2240299</v>
      </c>
      <c r="U1225" s="397">
        <v>0</v>
      </c>
      <c r="V1225" s="397">
        <f t="shared" si="324"/>
        <v>2240299</v>
      </c>
      <c r="W1225" s="407">
        <f t="shared" si="331"/>
        <v>0</v>
      </c>
      <c r="Y1225" s="397">
        <f t="shared" si="325"/>
        <v>0</v>
      </c>
    </row>
    <row r="1226" ht="18.6" customHeight="1" spans="1:25">
      <c r="A1226" s="482" t="s">
        <v>3521</v>
      </c>
      <c r="B1226" s="480">
        <v>2220506</v>
      </c>
      <c r="C1226" s="407">
        <f t="shared" si="326"/>
        <v>0</v>
      </c>
      <c r="D1226" s="407">
        <f t="shared" si="327"/>
        <v>0</v>
      </c>
      <c r="E1226" s="483" t="str">
        <f t="shared" si="328"/>
        <v/>
      </c>
      <c r="F1226" s="473">
        <f t="shared" si="332"/>
        <v>7</v>
      </c>
      <c r="G1226" s="471">
        <v>2200503</v>
      </c>
      <c r="H1226" s="397" t="s">
        <v>601</v>
      </c>
      <c r="K1226" s="490">
        <f t="shared" si="329"/>
        <v>0</v>
      </c>
      <c r="L1226" s="407">
        <f t="shared" si="330"/>
        <v>0</v>
      </c>
      <c r="M1226" s="411">
        <f t="shared" si="323"/>
        <v>0</v>
      </c>
      <c r="O1226" s="397">
        <v>0</v>
      </c>
      <c r="Q1226" s="397">
        <v>2011101</v>
      </c>
      <c r="R1226" s="397">
        <v>52</v>
      </c>
      <c r="S1226" s="397">
        <f>VLOOKUP(Q1226,B$4:B$1306,1,0)</f>
        <v>2011101</v>
      </c>
      <c r="T1226" s="397">
        <v>22403</v>
      </c>
      <c r="U1226" s="397">
        <v>0</v>
      </c>
      <c r="V1226" s="397">
        <f t="shared" si="324"/>
        <v>22403</v>
      </c>
      <c r="W1226" s="407">
        <f t="shared" si="331"/>
        <v>0</v>
      </c>
      <c r="Y1226" s="397">
        <f t="shared" si="325"/>
        <v>0</v>
      </c>
    </row>
    <row r="1227" ht="18.6" customHeight="1" spans="1:25">
      <c r="A1227" s="482" t="s">
        <v>3524</v>
      </c>
      <c r="B1227" s="480">
        <v>2220507</v>
      </c>
      <c r="C1227" s="407">
        <f t="shared" si="326"/>
        <v>0</v>
      </c>
      <c r="D1227" s="407">
        <f t="shared" si="327"/>
        <v>0</v>
      </c>
      <c r="E1227" s="483" t="str">
        <f t="shared" si="328"/>
        <v/>
      </c>
      <c r="F1227" s="473">
        <f t="shared" si="332"/>
        <v>7</v>
      </c>
      <c r="G1227" s="471">
        <v>2200504</v>
      </c>
      <c r="H1227" s="397" t="s">
        <v>3368</v>
      </c>
      <c r="I1227" s="397">
        <v>20</v>
      </c>
      <c r="K1227" s="490">
        <f t="shared" si="329"/>
        <v>0</v>
      </c>
      <c r="L1227" s="407">
        <f t="shared" si="330"/>
        <v>0</v>
      </c>
      <c r="M1227" s="411">
        <f t="shared" si="323"/>
        <v>0</v>
      </c>
      <c r="O1227" s="397">
        <v>0</v>
      </c>
      <c r="Q1227" s="397">
        <v>2080505</v>
      </c>
      <c r="R1227" s="397">
        <v>4</v>
      </c>
      <c r="S1227" s="397">
        <f>VLOOKUP(Q1227,B$4:B$1306,1,0)</f>
        <v>2080505</v>
      </c>
      <c r="T1227" s="397">
        <v>2240301</v>
      </c>
      <c r="U1227" s="397">
        <v>0</v>
      </c>
      <c r="V1227" s="397">
        <f t="shared" si="324"/>
        <v>2240301</v>
      </c>
      <c r="W1227" s="407">
        <f t="shared" si="331"/>
        <v>0</v>
      </c>
      <c r="Y1227" s="397">
        <f t="shared" si="325"/>
        <v>0</v>
      </c>
    </row>
    <row r="1228" ht="18.6" customHeight="1" spans="1:25">
      <c r="A1228" s="482" t="s">
        <v>3527</v>
      </c>
      <c r="B1228" s="480">
        <v>2220508</v>
      </c>
      <c r="C1228" s="407">
        <f t="shared" si="326"/>
        <v>0</v>
      </c>
      <c r="D1228" s="407">
        <f t="shared" si="327"/>
        <v>0</v>
      </c>
      <c r="E1228" s="483" t="str">
        <f t="shared" si="328"/>
        <v/>
      </c>
      <c r="F1228" s="473">
        <f t="shared" si="332"/>
        <v>7</v>
      </c>
      <c r="G1228" s="471">
        <v>2200506</v>
      </c>
      <c r="H1228" s="397" t="s">
        <v>3371</v>
      </c>
      <c r="K1228" s="490">
        <f t="shared" si="329"/>
        <v>0</v>
      </c>
      <c r="L1228" s="407">
        <f t="shared" si="330"/>
        <v>0</v>
      </c>
      <c r="M1228" s="411">
        <f t="shared" si="323"/>
        <v>0</v>
      </c>
      <c r="O1228" s="397">
        <v>0</v>
      </c>
      <c r="Q1228" s="397">
        <v>2080506</v>
      </c>
      <c r="R1228" s="397">
        <v>2</v>
      </c>
      <c r="S1228" s="397">
        <f>VLOOKUP(Q1228,B$4:B$1306,1,0)</f>
        <v>2080506</v>
      </c>
      <c r="T1228" s="397">
        <v>2240302</v>
      </c>
      <c r="U1228" s="397">
        <v>0</v>
      </c>
      <c r="V1228" s="397">
        <f t="shared" si="324"/>
        <v>2240302</v>
      </c>
      <c r="W1228" s="407">
        <f t="shared" si="331"/>
        <v>0</v>
      </c>
      <c r="Y1228" s="397">
        <f t="shared" si="325"/>
        <v>0</v>
      </c>
    </row>
    <row r="1229" ht="18.6" customHeight="1" spans="1:25">
      <c r="A1229" s="482" t="s">
        <v>3530</v>
      </c>
      <c r="B1229" s="480">
        <v>2220509</v>
      </c>
      <c r="C1229" s="407">
        <f t="shared" si="326"/>
        <v>0</v>
      </c>
      <c r="D1229" s="407">
        <f t="shared" si="327"/>
        <v>0</v>
      </c>
      <c r="E1229" s="483" t="str">
        <f t="shared" si="328"/>
        <v/>
      </c>
      <c r="F1229" s="473">
        <f t="shared" si="332"/>
        <v>7</v>
      </c>
      <c r="G1229" s="471">
        <v>2200507</v>
      </c>
      <c r="H1229" s="397" t="s">
        <v>3374</v>
      </c>
      <c r="K1229" s="490">
        <f t="shared" si="329"/>
        <v>0</v>
      </c>
      <c r="L1229" s="407">
        <f t="shared" si="330"/>
        <v>0</v>
      </c>
      <c r="M1229" s="411">
        <f t="shared" si="323"/>
        <v>0</v>
      </c>
      <c r="O1229" s="397">
        <v>0</v>
      </c>
      <c r="Q1229" s="397">
        <v>2101101</v>
      </c>
      <c r="R1229" s="397">
        <v>2</v>
      </c>
      <c r="S1229" s="397">
        <f>VLOOKUP(Q1229,B$4:B$1306,1,0)</f>
        <v>2101101</v>
      </c>
      <c r="T1229" s="397">
        <v>2240303</v>
      </c>
      <c r="U1229" s="397">
        <v>0</v>
      </c>
      <c r="V1229" s="397">
        <f t="shared" si="324"/>
        <v>2240303</v>
      </c>
      <c r="W1229" s="407">
        <f t="shared" si="331"/>
        <v>0</v>
      </c>
      <c r="Y1229" s="397">
        <f t="shared" si="325"/>
        <v>0</v>
      </c>
    </row>
    <row r="1230" ht="18.6" customHeight="1" spans="1:25">
      <c r="A1230" s="482" t="s">
        <v>3533</v>
      </c>
      <c r="B1230" s="480">
        <v>2220510</v>
      </c>
      <c r="C1230" s="407">
        <f t="shared" si="326"/>
        <v>0</v>
      </c>
      <c r="D1230" s="407">
        <f t="shared" si="327"/>
        <v>0</v>
      </c>
      <c r="E1230" s="483" t="str">
        <f t="shared" si="328"/>
        <v/>
      </c>
      <c r="F1230" s="473">
        <f t="shared" si="332"/>
        <v>7</v>
      </c>
      <c r="G1230" s="471">
        <v>2200508</v>
      </c>
      <c r="H1230" s="397" t="s">
        <v>3377</v>
      </c>
      <c r="K1230" s="490">
        <f t="shared" si="329"/>
        <v>0</v>
      </c>
      <c r="L1230" s="407">
        <f t="shared" si="330"/>
        <v>0</v>
      </c>
      <c r="M1230" s="411">
        <f t="shared" si="323"/>
        <v>0</v>
      </c>
      <c r="O1230" s="397">
        <v>0</v>
      </c>
      <c r="Q1230" s="397">
        <v>2101102</v>
      </c>
      <c r="R1230" s="397">
        <v>0</v>
      </c>
      <c r="S1230" s="397">
        <f>VLOOKUP(Q1230,B$4:B$1306,1,0)</f>
        <v>2101102</v>
      </c>
      <c r="T1230" s="397">
        <v>2240304</v>
      </c>
      <c r="U1230" s="397">
        <v>0</v>
      </c>
      <c r="V1230" s="397">
        <f t="shared" si="324"/>
        <v>2240304</v>
      </c>
      <c r="W1230" s="407">
        <f t="shared" si="331"/>
        <v>0</v>
      </c>
      <c r="Y1230" s="397">
        <f t="shared" si="325"/>
        <v>0</v>
      </c>
    </row>
    <row r="1231" ht="18.6" customHeight="1" spans="1:25">
      <c r="A1231" s="482" t="s">
        <v>3536</v>
      </c>
      <c r="B1231" s="480">
        <v>2220599</v>
      </c>
      <c r="C1231" s="407">
        <f t="shared" si="326"/>
        <v>0</v>
      </c>
      <c r="D1231" s="407">
        <f t="shared" si="327"/>
        <v>0</v>
      </c>
      <c r="E1231" s="483" t="str">
        <f t="shared" si="328"/>
        <v/>
      </c>
      <c r="F1231" s="473">
        <f t="shared" si="332"/>
        <v>7</v>
      </c>
      <c r="G1231" s="471">
        <v>2200509</v>
      </c>
      <c r="H1231" s="397" t="s">
        <v>3380</v>
      </c>
      <c r="J1231" s="488"/>
      <c r="K1231" s="490">
        <f t="shared" si="329"/>
        <v>0</v>
      </c>
      <c r="L1231" s="407">
        <f t="shared" si="330"/>
        <v>0</v>
      </c>
      <c r="M1231" s="411">
        <f t="shared" si="323"/>
        <v>0</v>
      </c>
      <c r="O1231" s="397">
        <v>0</v>
      </c>
      <c r="Q1231" s="397">
        <v>2101103</v>
      </c>
      <c r="R1231" s="397">
        <v>1</v>
      </c>
      <c r="S1231" s="397">
        <f>VLOOKUP(Q1231,B$4:B$1306,1,0)</f>
        <v>2101103</v>
      </c>
      <c r="T1231" s="397">
        <v>2240399</v>
      </c>
      <c r="U1231" s="397">
        <v>0</v>
      </c>
      <c r="V1231" s="397">
        <f t="shared" si="324"/>
        <v>2240399</v>
      </c>
      <c r="W1231" s="407">
        <f t="shared" si="331"/>
        <v>0</v>
      </c>
      <c r="Y1231" s="397">
        <f t="shared" si="325"/>
        <v>0</v>
      </c>
    </row>
    <row r="1232" ht="18.6" customHeight="1" spans="1:25">
      <c r="A1232" s="479" t="s">
        <v>3539</v>
      </c>
      <c r="B1232" s="480">
        <v>224</v>
      </c>
      <c r="C1232" s="411">
        <f t="shared" si="326"/>
        <v>1452</v>
      </c>
      <c r="D1232" s="411">
        <f t="shared" si="327"/>
        <v>2505</v>
      </c>
      <c r="E1232" s="481">
        <f t="shared" si="328"/>
        <v>0.725206611570248</v>
      </c>
      <c r="F1232" s="473">
        <f t="shared" si="332"/>
        <v>3</v>
      </c>
      <c r="G1232" s="471">
        <v>2200510</v>
      </c>
      <c r="H1232" s="397" t="s">
        <v>3383</v>
      </c>
      <c r="J1232" s="488"/>
      <c r="K1232" s="486">
        <f>SUMIFS(K:K,$B:$B,"&gt;"&amp;$B1232*100,$B:$B,"&lt;"&amp;$B1232*100+100)</f>
        <v>1694</v>
      </c>
      <c r="L1232" s="411">
        <f>SUMIFS(L:L,$B:$B,"&gt;"&amp;$B1232*100,$B:$B,"&lt;"&amp;$B1232*100+100)</f>
        <v>739</v>
      </c>
      <c r="M1232" s="411">
        <f t="shared" si="323"/>
        <v>72</v>
      </c>
      <c r="O1232" s="397">
        <v>0</v>
      </c>
      <c r="Q1232" s="397">
        <v>2210201</v>
      </c>
      <c r="R1232" s="397">
        <v>3</v>
      </c>
      <c r="S1232" s="397">
        <f>VLOOKUP(Q1232,B$4:B$1306,1,0)</f>
        <v>2210201</v>
      </c>
      <c r="T1232" s="397">
        <v>22404</v>
      </c>
      <c r="U1232" s="397">
        <v>0</v>
      </c>
      <c r="V1232" s="397">
        <f t="shared" si="324"/>
        <v>22404</v>
      </c>
      <c r="W1232" s="407">
        <f t="shared" si="331"/>
        <v>0</v>
      </c>
      <c r="Y1232" s="397">
        <f t="shared" si="325"/>
        <v>0</v>
      </c>
    </row>
    <row r="1233" ht="18.6" customHeight="1" spans="1:25">
      <c r="A1233" s="482" t="s">
        <v>3542</v>
      </c>
      <c r="B1233" s="480">
        <v>22401</v>
      </c>
      <c r="C1233" s="407">
        <f t="shared" si="326"/>
        <v>324</v>
      </c>
      <c r="D1233" s="407">
        <f t="shared" si="327"/>
        <v>408</v>
      </c>
      <c r="E1233" s="483">
        <f t="shared" si="328"/>
        <v>0.259259259259259</v>
      </c>
      <c r="F1233" s="473">
        <f t="shared" si="332"/>
        <v>5</v>
      </c>
      <c r="G1233" s="471">
        <v>2200511</v>
      </c>
      <c r="H1233" s="397" t="s">
        <v>3386</v>
      </c>
      <c r="K1233" s="486">
        <f>SUMIFS(K:K,$B:$B,"&gt;"&amp;$B1233*100,$B:$B,"&lt;"&amp;$B1233*100+100)</f>
        <v>10</v>
      </c>
      <c r="L1233" s="411">
        <f>SUMIFS(L:L,$B:$B,"&gt;"&amp;$B1233*100,$B:$B,"&lt;"&amp;$B1233*100+100)</f>
        <v>386</v>
      </c>
      <c r="M1233" s="411">
        <f t="shared" si="323"/>
        <v>12</v>
      </c>
      <c r="O1233" s="397">
        <v>0</v>
      </c>
      <c r="Q1233" s="397">
        <v>2080505</v>
      </c>
      <c r="R1233" s="397">
        <v>5</v>
      </c>
      <c r="S1233" s="397">
        <f>VLOOKUP(Q1233,B$4:B$1306,1,0)</f>
        <v>2080505</v>
      </c>
      <c r="T1233" s="397">
        <v>2240401</v>
      </c>
      <c r="U1233" s="397">
        <v>0</v>
      </c>
      <c r="V1233" s="397">
        <f t="shared" si="324"/>
        <v>2240401</v>
      </c>
      <c r="W1233" s="407">
        <f t="shared" si="331"/>
        <v>0</v>
      </c>
      <c r="Y1233" s="397">
        <f t="shared" si="325"/>
        <v>0</v>
      </c>
    </row>
    <row r="1234" ht="18.6" customHeight="1" spans="1:25">
      <c r="A1234" s="482" t="s">
        <v>587</v>
      </c>
      <c r="B1234" s="480">
        <v>2240101</v>
      </c>
      <c r="C1234" s="407">
        <f t="shared" si="326"/>
        <v>252</v>
      </c>
      <c r="D1234" s="407">
        <f t="shared" si="327"/>
        <v>323</v>
      </c>
      <c r="E1234" s="483">
        <f t="shared" si="328"/>
        <v>0.281746031746032</v>
      </c>
      <c r="F1234" s="473">
        <f t="shared" si="332"/>
        <v>7</v>
      </c>
      <c r="G1234" s="471">
        <v>2200512</v>
      </c>
      <c r="H1234" s="397" t="s">
        <v>3389</v>
      </c>
      <c r="K1234" s="490">
        <f t="shared" ref="K1234:K1244" si="333">SUMIF(N:N,$B1234,O:O)</f>
        <v>0</v>
      </c>
      <c r="L1234" s="407">
        <f t="shared" ref="L1234:L1244" si="334">SUMIF(Q:Q,$B1234,R:R)</f>
        <v>323</v>
      </c>
      <c r="M1234" s="411">
        <f t="shared" si="323"/>
        <v>0</v>
      </c>
      <c r="O1234" s="397">
        <v>0</v>
      </c>
      <c r="Q1234" s="397">
        <v>2080506</v>
      </c>
      <c r="R1234" s="397">
        <v>3</v>
      </c>
      <c r="S1234" s="397">
        <f>VLOOKUP(Q1234,B$4:B$1306,1,0)</f>
        <v>2080506</v>
      </c>
      <c r="T1234" s="397">
        <v>2240402</v>
      </c>
      <c r="U1234" s="397">
        <v>0</v>
      </c>
      <c r="V1234" s="397">
        <f t="shared" si="324"/>
        <v>2240402</v>
      </c>
      <c r="W1234" s="407">
        <f t="shared" si="331"/>
        <v>0</v>
      </c>
      <c r="Y1234" s="397">
        <f t="shared" si="325"/>
        <v>0</v>
      </c>
    </row>
    <row r="1235" ht="18.6" customHeight="1" spans="1:25">
      <c r="A1235" s="482" t="s">
        <v>590</v>
      </c>
      <c r="B1235" s="480">
        <v>2240102</v>
      </c>
      <c r="C1235" s="407">
        <f t="shared" si="326"/>
        <v>0</v>
      </c>
      <c r="D1235" s="407">
        <f t="shared" si="327"/>
        <v>0</v>
      </c>
      <c r="E1235" s="483" t="str">
        <f t="shared" si="328"/>
        <v/>
      </c>
      <c r="F1235" s="473">
        <f t="shared" si="332"/>
        <v>7</v>
      </c>
      <c r="G1235" s="471">
        <v>2200513</v>
      </c>
      <c r="H1235" s="397" t="s">
        <v>3392</v>
      </c>
      <c r="K1235" s="490">
        <f t="shared" si="333"/>
        <v>0</v>
      </c>
      <c r="L1235" s="407">
        <f t="shared" si="334"/>
        <v>0</v>
      </c>
      <c r="M1235" s="411">
        <f t="shared" si="323"/>
        <v>0</v>
      </c>
      <c r="O1235" s="397">
        <v>0</v>
      </c>
      <c r="Q1235" s="397">
        <v>2101101</v>
      </c>
      <c r="R1235" s="397">
        <v>0</v>
      </c>
      <c r="S1235" s="397">
        <f>VLOOKUP(Q1235,B$4:B$1306,1,0)</f>
        <v>2101101</v>
      </c>
      <c r="T1235" s="397">
        <v>2240403</v>
      </c>
      <c r="U1235" s="397">
        <v>0</v>
      </c>
      <c r="V1235" s="397">
        <f t="shared" si="324"/>
        <v>2240403</v>
      </c>
      <c r="W1235" s="407">
        <f t="shared" si="331"/>
        <v>0</v>
      </c>
      <c r="Y1235" s="397">
        <f t="shared" si="325"/>
        <v>0</v>
      </c>
    </row>
    <row r="1236" ht="18.6" customHeight="1" spans="1:25">
      <c r="A1236" s="482" t="s">
        <v>593</v>
      </c>
      <c r="B1236" s="480">
        <v>2240103</v>
      </c>
      <c r="C1236" s="407">
        <f t="shared" si="326"/>
        <v>0</v>
      </c>
      <c r="D1236" s="407">
        <f t="shared" si="327"/>
        <v>0</v>
      </c>
      <c r="E1236" s="483" t="str">
        <f t="shared" si="328"/>
        <v/>
      </c>
      <c r="F1236" s="473">
        <f t="shared" si="332"/>
        <v>7</v>
      </c>
      <c r="G1236" s="471">
        <v>2200514</v>
      </c>
      <c r="H1236" s="397" t="s">
        <v>3395</v>
      </c>
      <c r="K1236" s="490">
        <f t="shared" si="333"/>
        <v>0</v>
      </c>
      <c r="L1236" s="407">
        <f t="shared" si="334"/>
        <v>0</v>
      </c>
      <c r="M1236" s="411">
        <f t="shared" si="323"/>
        <v>0</v>
      </c>
      <c r="O1236" s="397">
        <v>0</v>
      </c>
      <c r="Q1236" s="397">
        <v>2101102</v>
      </c>
      <c r="R1236" s="397">
        <v>3</v>
      </c>
      <c r="S1236" s="397">
        <f>VLOOKUP(Q1236,B$4:B$1306,1,0)</f>
        <v>2101102</v>
      </c>
      <c r="T1236" s="397">
        <v>2240404</v>
      </c>
      <c r="U1236" s="397">
        <v>0</v>
      </c>
      <c r="V1236" s="397">
        <f t="shared" si="324"/>
        <v>2240404</v>
      </c>
      <c r="W1236" s="407">
        <f t="shared" si="331"/>
        <v>0</v>
      </c>
      <c r="Y1236" s="397">
        <f t="shared" si="325"/>
        <v>0</v>
      </c>
    </row>
    <row r="1237" ht="18.6" customHeight="1" spans="1:25">
      <c r="A1237" s="482" t="s">
        <v>3551</v>
      </c>
      <c r="B1237" s="480">
        <v>2240104</v>
      </c>
      <c r="C1237" s="407">
        <f t="shared" si="326"/>
        <v>0</v>
      </c>
      <c r="D1237" s="407">
        <f t="shared" si="327"/>
        <v>0</v>
      </c>
      <c r="E1237" s="483" t="str">
        <f t="shared" si="328"/>
        <v/>
      </c>
      <c r="F1237" s="473">
        <f t="shared" si="332"/>
        <v>7</v>
      </c>
      <c r="G1237" s="471">
        <v>2200599</v>
      </c>
      <c r="H1237" s="397" t="s">
        <v>3398</v>
      </c>
      <c r="K1237" s="490">
        <f t="shared" si="333"/>
        <v>0</v>
      </c>
      <c r="L1237" s="407">
        <f t="shared" si="334"/>
        <v>0</v>
      </c>
      <c r="M1237" s="411">
        <f t="shared" si="323"/>
        <v>0</v>
      </c>
      <c r="O1237" s="397">
        <v>0</v>
      </c>
      <c r="Q1237" s="397">
        <v>2101103</v>
      </c>
      <c r="R1237" s="397">
        <v>2</v>
      </c>
      <c r="S1237" s="397">
        <f>VLOOKUP(Q1237,B$4:B$1306,1,0)</f>
        <v>2101103</v>
      </c>
      <c r="T1237" s="397">
        <v>2240405</v>
      </c>
      <c r="U1237" s="397">
        <v>0</v>
      </c>
      <c r="V1237" s="397">
        <f t="shared" si="324"/>
        <v>2240405</v>
      </c>
      <c r="W1237" s="407">
        <f t="shared" si="331"/>
        <v>0</v>
      </c>
      <c r="Y1237" s="397">
        <f t="shared" si="325"/>
        <v>0</v>
      </c>
    </row>
    <row r="1238" ht="18.6" customHeight="1" spans="1:25">
      <c r="A1238" s="482" t="s">
        <v>3554</v>
      </c>
      <c r="B1238" s="480">
        <v>2240105</v>
      </c>
      <c r="C1238" s="407">
        <f t="shared" si="326"/>
        <v>0</v>
      </c>
      <c r="D1238" s="407">
        <f t="shared" si="327"/>
        <v>0</v>
      </c>
      <c r="E1238" s="483" t="str">
        <f t="shared" si="328"/>
        <v/>
      </c>
      <c r="F1238" s="473">
        <f t="shared" si="332"/>
        <v>7</v>
      </c>
      <c r="G1238" s="471">
        <v>22099</v>
      </c>
      <c r="H1238" s="397" t="s">
        <v>3401</v>
      </c>
      <c r="I1238" s="397">
        <v>46</v>
      </c>
      <c r="K1238" s="490">
        <f t="shared" si="333"/>
        <v>0</v>
      </c>
      <c r="L1238" s="407">
        <f t="shared" si="334"/>
        <v>0</v>
      </c>
      <c r="M1238" s="411">
        <f t="shared" si="323"/>
        <v>0</v>
      </c>
      <c r="O1238" s="397">
        <v>0</v>
      </c>
      <c r="Q1238" s="397">
        <v>2130310</v>
      </c>
      <c r="R1238" s="397">
        <v>53</v>
      </c>
      <c r="S1238" s="397">
        <f>VLOOKUP(Q1238,B$4:B$1306,1,0)</f>
        <v>2130310</v>
      </c>
      <c r="T1238" s="397">
        <v>2240450</v>
      </c>
      <c r="U1238" s="397">
        <v>0</v>
      </c>
      <c r="V1238" s="397">
        <f t="shared" si="324"/>
        <v>2240450</v>
      </c>
      <c r="W1238" s="407">
        <f t="shared" si="331"/>
        <v>0</v>
      </c>
      <c r="Y1238" s="397">
        <f t="shared" si="325"/>
        <v>0</v>
      </c>
    </row>
    <row r="1239" ht="18.6" customHeight="1" spans="1:25">
      <c r="A1239" s="482" t="s">
        <v>3556</v>
      </c>
      <c r="B1239" s="480">
        <v>2240106</v>
      </c>
      <c r="C1239" s="407">
        <f t="shared" si="326"/>
        <v>6</v>
      </c>
      <c r="D1239" s="407">
        <f t="shared" si="327"/>
        <v>12</v>
      </c>
      <c r="E1239" s="483">
        <f t="shared" si="328"/>
        <v>1</v>
      </c>
      <c r="F1239" s="473">
        <f t="shared" si="332"/>
        <v>7</v>
      </c>
      <c r="G1239" s="471">
        <v>2209901</v>
      </c>
      <c r="H1239" s="397" t="s">
        <v>3404</v>
      </c>
      <c r="I1239" s="397">
        <v>46</v>
      </c>
      <c r="K1239" s="490">
        <f t="shared" si="333"/>
        <v>0</v>
      </c>
      <c r="L1239" s="407">
        <f t="shared" si="334"/>
        <v>0</v>
      </c>
      <c r="M1239" s="411">
        <f t="shared" si="323"/>
        <v>12</v>
      </c>
      <c r="O1239" s="397">
        <v>0</v>
      </c>
      <c r="Q1239" s="397">
        <v>2210201</v>
      </c>
      <c r="R1239" s="397">
        <v>4</v>
      </c>
      <c r="S1239" s="397">
        <f>VLOOKUP(Q1239,B$4:B$1306,1,0)</f>
        <v>2210201</v>
      </c>
      <c r="T1239" s="397">
        <v>2240499</v>
      </c>
      <c r="U1239" s="397">
        <v>0</v>
      </c>
      <c r="V1239" s="397">
        <f t="shared" si="324"/>
        <v>2240499</v>
      </c>
      <c r="W1239" s="407">
        <f t="shared" si="331"/>
        <v>0</v>
      </c>
      <c r="Y1239" s="397">
        <f t="shared" si="325"/>
        <v>0</v>
      </c>
    </row>
    <row r="1240" ht="18.6" customHeight="1" spans="1:25">
      <c r="A1240" s="482" t="s">
        <v>3559</v>
      </c>
      <c r="B1240" s="480">
        <v>2240107</v>
      </c>
      <c r="C1240" s="407">
        <f t="shared" si="326"/>
        <v>0</v>
      </c>
      <c r="D1240" s="407">
        <f t="shared" si="327"/>
        <v>0</v>
      </c>
      <c r="E1240" s="483" t="str">
        <f t="shared" si="328"/>
        <v/>
      </c>
      <c r="F1240" s="473">
        <f t="shared" si="332"/>
        <v>7</v>
      </c>
      <c r="G1240" s="471">
        <v>221</v>
      </c>
      <c r="H1240" s="397" t="s">
        <v>3407</v>
      </c>
      <c r="I1240" s="397">
        <v>7532</v>
      </c>
      <c r="K1240" s="490">
        <f t="shared" si="333"/>
        <v>0</v>
      </c>
      <c r="L1240" s="407">
        <f t="shared" si="334"/>
        <v>0</v>
      </c>
      <c r="M1240" s="411">
        <f t="shared" si="323"/>
        <v>0</v>
      </c>
      <c r="O1240" s="397">
        <v>0</v>
      </c>
      <c r="Q1240" s="397">
        <v>2080505</v>
      </c>
      <c r="R1240" s="397">
        <v>6</v>
      </c>
      <c r="S1240" s="397">
        <f>VLOOKUP(Q1240,B$4:B$1306,1,0)</f>
        <v>2080505</v>
      </c>
      <c r="T1240" s="397">
        <v>22405</v>
      </c>
      <c r="U1240" s="397">
        <v>1</v>
      </c>
      <c r="V1240" s="397">
        <f t="shared" si="324"/>
        <v>22405</v>
      </c>
      <c r="W1240" s="407">
        <f t="shared" si="331"/>
        <v>0</v>
      </c>
      <c r="Y1240" s="397">
        <f t="shared" si="325"/>
        <v>0</v>
      </c>
    </row>
    <row r="1241" ht="18.6" customHeight="1" spans="1:25">
      <c r="A1241" s="482" t="s">
        <v>3562</v>
      </c>
      <c r="B1241" s="480">
        <v>2240108</v>
      </c>
      <c r="C1241" s="407">
        <f t="shared" si="326"/>
        <v>0</v>
      </c>
      <c r="D1241" s="407">
        <f t="shared" si="327"/>
        <v>0</v>
      </c>
      <c r="E1241" s="483" t="str">
        <f t="shared" si="328"/>
        <v/>
      </c>
      <c r="F1241" s="473">
        <f t="shared" si="332"/>
        <v>7</v>
      </c>
      <c r="G1241" s="471">
        <v>22101</v>
      </c>
      <c r="H1241" s="397" t="s">
        <v>3409</v>
      </c>
      <c r="I1241" s="397">
        <v>1280</v>
      </c>
      <c r="K1241" s="490">
        <f t="shared" si="333"/>
        <v>0</v>
      </c>
      <c r="L1241" s="407">
        <f t="shared" si="334"/>
        <v>0</v>
      </c>
      <c r="M1241" s="411">
        <f t="shared" si="323"/>
        <v>0</v>
      </c>
      <c r="O1241" s="397">
        <v>0</v>
      </c>
      <c r="Q1241" s="397">
        <v>2080506</v>
      </c>
      <c r="R1241" s="397">
        <v>3</v>
      </c>
      <c r="S1241" s="397">
        <f>VLOOKUP(Q1241,B$4:B$1306,1,0)</f>
        <v>2080506</v>
      </c>
      <c r="T1241" s="397">
        <v>2240501</v>
      </c>
      <c r="U1241" s="397">
        <v>0</v>
      </c>
      <c r="V1241" s="397">
        <f t="shared" si="324"/>
        <v>2240501</v>
      </c>
      <c r="W1241" s="407">
        <f t="shared" si="331"/>
        <v>0</v>
      </c>
      <c r="Y1241" s="397">
        <f t="shared" si="325"/>
        <v>0</v>
      </c>
    </row>
    <row r="1242" ht="18.6" customHeight="1" spans="1:25">
      <c r="A1242" s="482" t="s">
        <v>3565</v>
      </c>
      <c r="B1242" s="480">
        <v>2240109</v>
      </c>
      <c r="C1242" s="407">
        <f t="shared" si="326"/>
        <v>0</v>
      </c>
      <c r="D1242" s="407">
        <f t="shared" si="327"/>
        <v>0</v>
      </c>
      <c r="E1242" s="483" t="str">
        <f t="shared" si="328"/>
        <v/>
      </c>
      <c r="F1242" s="473">
        <f t="shared" si="332"/>
        <v>7</v>
      </c>
      <c r="G1242" s="471">
        <v>2210101</v>
      </c>
      <c r="H1242" s="397" t="s">
        <v>3412</v>
      </c>
      <c r="K1242" s="490">
        <f t="shared" si="333"/>
        <v>0</v>
      </c>
      <c r="L1242" s="407">
        <f t="shared" si="334"/>
        <v>0</v>
      </c>
      <c r="M1242" s="411">
        <f t="shared" si="323"/>
        <v>0</v>
      </c>
      <c r="O1242" s="397">
        <v>0</v>
      </c>
      <c r="Q1242" s="397">
        <v>2101101</v>
      </c>
      <c r="R1242" s="397">
        <v>0</v>
      </c>
      <c r="S1242" s="397">
        <f>VLOOKUP(Q1242,B$4:B$1306,1,0)</f>
        <v>2101101</v>
      </c>
      <c r="T1242" s="397">
        <v>2240502</v>
      </c>
      <c r="U1242" s="397">
        <v>0</v>
      </c>
      <c r="V1242" s="397">
        <f t="shared" si="324"/>
        <v>2240502</v>
      </c>
      <c r="W1242" s="407">
        <f t="shared" si="331"/>
        <v>0</v>
      </c>
      <c r="Y1242" s="397">
        <f t="shared" si="325"/>
        <v>0</v>
      </c>
    </row>
    <row r="1243" ht="18.6" customHeight="1" spans="1:25">
      <c r="A1243" s="482" t="s">
        <v>614</v>
      </c>
      <c r="B1243" s="480">
        <v>2240150</v>
      </c>
      <c r="C1243" s="407">
        <f t="shared" si="326"/>
        <v>60</v>
      </c>
      <c r="D1243" s="407">
        <f t="shared" si="327"/>
        <v>63</v>
      </c>
      <c r="E1243" s="483">
        <f t="shared" si="328"/>
        <v>0.05</v>
      </c>
      <c r="F1243" s="473">
        <f t="shared" si="332"/>
        <v>7</v>
      </c>
      <c r="G1243" s="471">
        <v>2210102</v>
      </c>
      <c r="H1243" s="397" t="s">
        <v>3415</v>
      </c>
      <c r="K1243" s="490">
        <f t="shared" si="333"/>
        <v>0</v>
      </c>
      <c r="L1243" s="407">
        <f t="shared" si="334"/>
        <v>63</v>
      </c>
      <c r="M1243" s="411">
        <f t="shared" si="323"/>
        <v>0</v>
      </c>
      <c r="O1243" s="397">
        <v>0</v>
      </c>
      <c r="Q1243" s="397">
        <v>2101102</v>
      </c>
      <c r="R1243" s="397">
        <v>4</v>
      </c>
      <c r="S1243" s="397">
        <f>VLOOKUP(Q1243,B$4:B$1306,1,0)</f>
        <v>2101102</v>
      </c>
      <c r="T1243" s="397">
        <v>2240503</v>
      </c>
      <c r="U1243" s="397">
        <v>0</v>
      </c>
      <c r="V1243" s="397">
        <f t="shared" si="324"/>
        <v>2240503</v>
      </c>
      <c r="W1243" s="407">
        <f t="shared" si="331"/>
        <v>0</v>
      </c>
      <c r="Y1243" s="397">
        <f t="shared" si="325"/>
        <v>0</v>
      </c>
    </row>
    <row r="1244" ht="18.6" customHeight="1" spans="1:25">
      <c r="A1244" s="482" t="s">
        <v>3570</v>
      </c>
      <c r="B1244" s="480">
        <v>2240199</v>
      </c>
      <c r="C1244" s="407">
        <f t="shared" si="326"/>
        <v>6</v>
      </c>
      <c r="D1244" s="407">
        <f t="shared" si="327"/>
        <v>10</v>
      </c>
      <c r="E1244" s="483">
        <f t="shared" si="328"/>
        <v>0.666666666666667</v>
      </c>
      <c r="F1244" s="473">
        <f t="shared" si="332"/>
        <v>7</v>
      </c>
      <c r="G1244" s="471">
        <v>2210103</v>
      </c>
      <c r="H1244" s="397" t="s">
        <v>3416</v>
      </c>
      <c r="I1244" s="397">
        <v>134</v>
      </c>
      <c r="J1244" s="488"/>
      <c r="K1244" s="490">
        <f t="shared" si="333"/>
        <v>10</v>
      </c>
      <c r="L1244" s="407">
        <f t="shared" si="334"/>
        <v>0</v>
      </c>
      <c r="M1244" s="411">
        <f t="shared" si="323"/>
        <v>0</v>
      </c>
      <c r="O1244" s="397">
        <v>0</v>
      </c>
      <c r="Q1244" s="397">
        <v>2101103</v>
      </c>
      <c r="R1244" s="397">
        <v>2</v>
      </c>
      <c r="S1244" s="397">
        <f>VLOOKUP(Q1244,B$4:B$1306,1,0)</f>
        <v>2101103</v>
      </c>
      <c r="T1244" s="397">
        <v>2240504</v>
      </c>
      <c r="U1244" s="397">
        <v>0</v>
      </c>
      <c r="V1244" s="397">
        <f t="shared" si="324"/>
        <v>2240504</v>
      </c>
      <c r="W1244" s="407">
        <f t="shared" si="331"/>
        <v>0</v>
      </c>
      <c r="Y1244" s="397">
        <f t="shared" si="325"/>
        <v>0</v>
      </c>
    </row>
    <row r="1245" ht="18.6" customHeight="1" spans="1:25">
      <c r="A1245" s="482" t="s">
        <v>3573</v>
      </c>
      <c r="B1245" s="480">
        <v>22402</v>
      </c>
      <c r="C1245" s="407">
        <f t="shared" si="326"/>
        <v>563</v>
      </c>
      <c r="D1245" s="407">
        <f t="shared" si="327"/>
        <v>903</v>
      </c>
      <c r="E1245" s="483">
        <f t="shared" si="328"/>
        <v>0.603907637655417</v>
      </c>
      <c r="F1245" s="473">
        <f t="shared" si="332"/>
        <v>5</v>
      </c>
      <c r="G1245" s="471">
        <v>2210104</v>
      </c>
      <c r="H1245" s="397" t="s">
        <v>3417</v>
      </c>
      <c r="K1245" s="486">
        <f>SUMIFS(K:K,$B:$B,"&gt;"&amp;$B1245*100,$B:$B,"&lt;"&amp;$B1245*100+100)</f>
        <v>635</v>
      </c>
      <c r="L1245" s="411">
        <f>SUMIFS(L:L,$B:$B,"&gt;"&amp;$B1245*100,$B:$B,"&lt;"&amp;$B1245*100+100)</f>
        <v>268</v>
      </c>
      <c r="M1245" s="411">
        <f t="shared" si="323"/>
        <v>0</v>
      </c>
      <c r="O1245" s="397">
        <v>0</v>
      </c>
      <c r="Q1245" s="397">
        <v>2130204</v>
      </c>
      <c r="R1245" s="397">
        <v>59</v>
      </c>
      <c r="S1245" s="397">
        <f>VLOOKUP(Q1245,B$4:B$1306,1,0)</f>
        <v>2130204</v>
      </c>
      <c r="T1245" s="397">
        <v>2240505</v>
      </c>
      <c r="U1245" s="397">
        <v>1</v>
      </c>
      <c r="V1245" s="397">
        <f t="shared" si="324"/>
        <v>2240505</v>
      </c>
      <c r="W1245" s="407">
        <f t="shared" si="331"/>
        <v>0</v>
      </c>
      <c r="Y1245" s="397">
        <f t="shared" si="325"/>
        <v>0</v>
      </c>
    </row>
    <row r="1246" ht="18.6" customHeight="1" spans="1:25">
      <c r="A1246" s="482" t="s">
        <v>587</v>
      </c>
      <c r="B1246" s="480">
        <v>2240201</v>
      </c>
      <c r="C1246" s="407">
        <f t="shared" si="326"/>
        <v>0</v>
      </c>
      <c r="D1246" s="407">
        <f t="shared" si="327"/>
        <v>0</v>
      </c>
      <c r="E1246" s="483" t="str">
        <f t="shared" si="328"/>
        <v/>
      </c>
      <c r="F1246" s="473">
        <f t="shared" si="332"/>
        <v>7</v>
      </c>
      <c r="G1246" s="471">
        <v>2210105</v>
      </c>
      <c r="H1246" s="397" t="s">
        <v>3418</v>
      </c>
      <c r="I1246" s="397">
        <v>941</v>
      </c>
      <c r="K1246" s="490">
        <f>SUMIF(N:N,$B1246,O:O)</f>
        <v>0</v>
      </c>
      <c r="L1246" s="407">
        <f>SUMIF(Q:Q,$B1246,R:R)</f>
        <v>0</v>
      </c>
      <c r="M1246" s="411">
        <f t="shared" si="323"/>
        <v>0</v>
      </c>
      <c r="O1246" s="397">
        <v>0</v>
      </c>
      <c r="Q1246" s="397">
        <v>2210201</v>
      </c>
      <c r="R1246" s="397">
        <v>5</v>
      </c>
      <c r="S1246" s="397">
        <f>VLOOKUP(Q1246,B$4:B$1306,1,0)</f>
        <v>2210201</v>
      </c>
      <c r="T1246" s="397">
        <v>2240506</v>
      </c>
      <c r="U1246" s="397">
        <v>0</v>
      </c>
      <c r="V1246" s="397">
        <f t="shared" si="324"/>
        <v>2240506</v>
      </c>
      <c r="W1246" s="407">
        <f t="shared" si="331"/>
        <v>0</v>
      </c>
      <c r="Y1246" s="397">
        <f t="shared" si="325"/>
        <v>0</v>
      </c>
    </row>
    <row r="1247" ht="18.6" customHeight="1" spans="1:25">
      <c r="A1247" s="482" t="s">
        <v>590</v>
      </c>
      <c r="B1247" s="480">
        <v>2240202</v>
      </c>
      <c r="C1247" s="407">
        <f t="shared" si="326"/>
        <v>0</v>
      </c>
      <c r="D1247" s="407">
        <f t="shared" si="327"/>
        <v>0</v>
      </c>
      <c r="E1247" s="483" t="str">
        <f t="shared" si="328"/>
        <v/>
      </c>
      <c r="F1247" s="473">
        <f t="shared" si="332"/>
        <v>7</v>
      </c>
      <c r="G1247" s="471">
        <v>2210106</v>
      </c>
      <c r="H1247" s="397" t="s">
        <v>3421</v>
      </c>
      <c r="I1247" s="397">
        <v>107</v>
      </c>
      <c r="K1247" s="490">
        <f>SUMIF(N:N,$B1247,O:O)</f>
        <v>0</v>
      </c>
      <c r="L1247" s="407">
        <f>SUMIF(Q:Q,$B1247,R:R)</f>
        <v>0</v>
      </c>
      <c r="M1247" s="411">
        <f t="shared" si="323"/>
        <v>0</v>
      </c>
      <c r="O1247" s="397">
        <v>0</v>
      </c>
      <c r="Q1247" s="397">
        <v>2010301</v>
      </c>
      <c r="R1247" s="397">
        <v>278</v>
      </c>
      <c r="S1247" s="397">
        <f>VLOOKUP(Q1247,B$4:B$1306,1,0)</f>
        <v>2010301</v>
      </c>
      <c r="T1247" s="397">
        <v>2240507</v>
      </c>
      <c r="U1247" s="397">
        <v>0</v>
      </c>
      <c r="V1247" s="397">
        <f t="shared" si="324"/>
        <v>2240507</v>
      </c>
      <c r="W1247" s="407">
        <f t="shared" si="331"/>
        <v>0</v>
      </c>
      <c r="Y1247" s="397">
        <f t="shared" si="325"/>
        <v>0</v>
      </c>
    </row>
    <row r="1248" ht="18.6" customHeight="1" spans="1:25">
      <c r="A1248" s="482" t="s">
        <v>593</v>
      </c>
      <c r="B1248" s="480">
        <v>2240203</v>
      </c>
      <c r="C1248" s="407">
        <f t="shared" si="326"/>
        <v>0</v>
      </c>
      <c r="D1248" s="407">
        <f t="shared" si="327"/>
        <v>0</v>
      </c>
      <c r="E1248" s="483" t="str">
        <f t="shared" si="328"/>
        <v/>
      </c>
      <c r="F1248" s="473">
        <f t="shared" si="332"/>
        <v>7</v>
      </c>
      <c r="G1248" s="471">
        <v>2210107</v>
      </c>
      <c r="H1248" s="397" t="s">
        <v>3424</v>
      </c>
      <c r="I1248" s="397">
        <v>70</v>
      </c>
      <c r="K1248" s="490">
        <f>SUMIF(N:N,$B1248,O:O)</f>
        <v>0</v>
      </c>
      <c r="L1248" s="407">
        <f>SUMIF(Q:Q,$B1248,R:R)</f>
        <v>0</v>
      </c>
      <c r="M1248" s="411">
        <f t="shared" si="323"/>
        <v>0</v>
      </c>
      <c r="O1248" s="397">
        <v>0</v>
      </c>
      <c r="Q1248" s="397">
        <v>2050299</v>
      </c>
      <c r="R1248" s="397">
        <v>1</v>
      </c>
      <c r="S1248" s="397">
        <f>VLOOKUP(Q1248,B$4:B$1306,1,0)</f>
        <v>2050299</v>
      </c>
      <c r="T1248" s="397">
        <v>2240508</v>
      </c>
      <c r="U1248" s="397">
        <v>0</v>
      </c>
      <c r="V1248" s="397">
        <f t="shared" si="324"/>
        <v>2240508</v>
      </c>
      <c r="W1248" s="407">
        <f t="shared" si="331"/>
        <v>0</v>
      </c>
      <c r="Y1248" s="397">
        <f t="shared" si="325"/>
        <v>0</v>
      </c>
    </row>
    <row r="1249" ht="18.6" customHeight="1" spans="1:25">
      <c r="A1249" s="482" t="s">
        <v>3582</v>
      </c>
      <c r="B1249" s="480">
        <v>2240204</v>
      </c>
      <c r="C1249" s="407">
        <f t="shared" si="326"/>
        <v>563</v>
      </c>
      <c r="D1249" s="407">
        <f t="shared" si="327"/>
        <v>903</v>
      </c>
      <c r="E1249" s="483">
        <f t="shared" si="328"/>
        <v>0.603907637655417</v>
      </c>
      <c r="F1249" s="473">
        <f t="shared" si="332"/>
        <v>7</v>
      </c>
      <c r="G1249" s="471">
        <v>2210199</v>
      </c>
      <c r="H1249" s="397" t="s">
        <v>3427</v>
      </c>
      <c r="I1249" s="397">
        <v>28</v>
      </c>
      <c r="K1249" s="490">
        <f>SUMIF(N:N,$B1249,O:O)</f>
        <v>635</v>
      </c>
      <c r="L1249" s="407">
        <f>SUMIF(Q:Q,$B1249,R:R)</f>
        <v>268</v>
      </c>
      <c r="M1249" s="411">
        <f t="shared" si="323"/>
        <v>0</v>
      </c>
      <c r="O1249" s="397">
        <v>0</v>
      </c>
      <c r="Q1249" s="397">
        <v>2080501</v>
      </c>
      <c r="R1249" s="397">
        <v>19</v>
      </c>
      <c r="S1249" s="397">
        <f>VLOOKUP(Q1249,B$4:B$1306,1,0)</f>
        <v>2080501</v>
      </c>
      <c r="T1249" s="397">
        <v>2240509</v>
      </c>
      <c r="U1249" s="397">
        <v>0</v>
      </c>
      <c r="V1249" s="397">
        <f t="shared" si="324"/>
        <v>2240509</v>
      </c>
      <c r="W1249" s="407">
        <f t="shared" si="331"/>
        <v>0</v>
      </c>
      <c r="Y1249" s="397">
        <f t="shared" si="325"/>
        <v>0</v>
      </c>
    </row>
    <row r="1250" ht="18.6" customHeight="1" spans="1:25">
      <c r="A1250" s="482" t="s">
        <v>3585</v>
      </c>
      <c r="B1250" s="480">
        <v>2240299</v>
      </c>
      <c r="C1250" s="407">
        <f t="shared" si="326"/>
        <v>0</v>
      </c>
      <c r="D1250" s="407">
        <f t="shared" si="327"/>
        <v>0</v>
      </c>
      <c r="E1250" s="483" t="str">
        <f t="shared" si="328"/>
        <v/>
      </c>
      <c r="F1250" s="473">
        <f t="shared" si="332"/>
        <v>7</v>
      </c>
      <c r="G1250" s="471">
        <v>22102</v>
      </c>
      <c r="H1250" s="397" t="s">
        <v>3430</v>
      </c>
      <c r="I1250" s="397">
        <v>6252</v>
      </c>
      <c r="J1250" s="488"/>
      <c r="K1250" s="490">
        <f>SUMIF(N:N,$B1250,O:O)</f>
        <v>0</v>
      </c>
      <c r="L1250" s="407">
        <f>SUMIF(Q:Q,$B1250,R:R)</f>
        <v>0</v>
      </c>
      <c r="M1250" s="411">
        <f t="shared" si="323"/>
        <v>0</v>
      </c>
      <c r="O1250" s="397">
        <v>0</v>
      </c>
      <c r="Q1250" s="397">
        <v>2080505</v>
      </c>
      <c r="R1250" s="397">
        <v>17</v>
      </c>
      <c r="S1250" s="397">
        <f>VLOOKUP(Q1250,B$4:B$1306,1,0)</f>
        <v>2080505</v>
      </c>
      <c r="T1250" s="397">
        <v>2240510</v>
      </c>
      <c r="U1250" s="397">
        <v>0</v>
      </c>
      <c r="V1250" s="397">
        <f t="shared" si="324"/>
        <v>2240510</v>
      </c>
      <c r="W1250" s="407">
        <f t="shared" si="331"/>
        <v>0</v>
      </c>
      <c r="Y1250" s="397">
        <f t="shared" si="325"/>
        <v>0</v>
      </c>
    </row>
    <row r="1251" ht="18.6" customHeight="1" spans="1:25">
      <c r="A1251" s="482" t="s">
        <v>3587</v>
      </c>
      <c r="B1251" s="480">
        <v>22403</v>
      </c>
      <c r="C1251" s="407">
        <f t="shared" si="326"/>
        <v>0</v>
      </c>
      <c r="D1251" s="407">
        <f t="shared" si="327"/>
        <v>0</v>
      </c>
      <c r="E1251" s="483" t="str">
        <f t="shared" si="328"/>
        <v/>
      </c>
      <c r="F1251" s="473">
        <f t="shared" si="332"/>
        <v>5</v>
      </c>
      <c r="G1251" s="471">
        <v>2210201</v>
      </c>
      <c r="H1251" s="397" t="s">
        <v>3433</v>
      </c>
      <c r="I1251" s="397">
        <v>5861</v>
      </c>
      <c r="K1251" s="486">
        <f>SUMIFS(K:K,$B:$B,"&gt;"&amp;$B1251*100,$B:$B,"&lt;"&amp;$B1251*100+100)</f>
        <v>0</v>
      </c>
      <c r="L1251" s="411">
        <f>SUMIFS(L:L,$B:$B,"&gt;"&amp;$B1251*100,$B:$B,"&lt;"&amp;$B1251*100+100)</f>
        <v>0</v>
      </c>
      <c r="M1251" s="411">
        <f t="shared" si="323"/>
        <v>0</v>
      </c>
      <c r="O1251" s="397">
        <v>0</v>
      </c>
      <c r="Q1251" s="397">
        <v>2080506</v>
      </c>
      <c r="R1251" s="397">
        <v>9</v>
      </c>
      <c r="S1251" s="397">
        <f>VLOOKUP(Q1251,B$4:B$1306,1,0)</f>
        <v>2080506</v>
      </c>
      <c r="T1251" s="397">
        <v>2240550</v>
      </c>
      <c r="U1251" s="397">
        <v>0</v>
      </c>
      <c r="V1251" s="397">
        <f t="shared" si="324"/>
        <v>2240550</v>
      </c>
      <c r="W1251" s="407">
        <f t="shared" si="331"/>
        <v>0</v>
      </c>
      <c r="Y1251" s="397">
        <f t="shared" si="325"/>
        <v>0</v>
      </c>
    </row>
    <row r="1252" ht="18.6" customHeight="1" spans="1:25">
      <c r="A1252" s="482" t="s">
        <v>587</v>
      </c>
      <c r="B1252" s="480">
        <v>2240301</v>
      </c>
      <c r="C1252" s="407">
        <f t="shared" si="326"/>
        <v>0</v>
      </c>
      <c r="D1252" s="407">
        <f t="shared" si="327"/>
        <v>0</v>
      </c>
      <c r="E1252" s="483" t="str">
        <f t="shared" si="328"/>
        <v/>
      </c>
      <c r="F1252" s="473">
        <f t="shared" si="332"/>
        <v>7</v>
      </c>
      <c r="G1252" s="471">
        <v>2210202</v>
      </c>
      <c r="H1252" s="397" t="s">
        <v>3436</v>
      </c>
      <c r="K1252" s="490">
        <f>SUMIF(N:N,$B1252,O:O)</f>
        <v>0</v>
      </c>
      <c r="L1252" s="407">
        <f>SUMIF(Q:Q,$B1252,R:R)</f>
        <v>0</v>
      </c>
      <c r="M1252" s="411">
        <f t="shared" si="323"/>
        <v>0</v>
      </c>
      <c r="O1252" s="397">
        <v>0</v>
      </c>
      <c r="Q1252" s="397">
        <v>2100799</v>
      </c>
      <c r="R1252" s="397">
        <v>20</v>
      </c>
      <c r="S1252" s="397">
        <f>VLOOKUP(Q1252,B$4:B$1306,1,0)</f>
        <v>2100799</v>
      </c>
      <c r="T1252" s="397">
        <v>2240599</v>
      </c>
      <c r="U1252" s="397">
        <v>0</v>
      </c>
      <c r="V1252" s="397">
        <f t="shared" si="324"/>
        <v>2240599</v>
      </c>
      <c r="W1252" s="407">
        <f t="shared" si="331"/>
        <v>0</v>
      </c>
      <c r="Y1252" s="397">
        <f t="shared" si="325"/>
        <v>0</v>
      </c>
    </row>
    <row r="1253" ht="18.6" customHeight="1" spans="1:25">
      <c r="A1253" s="482" t="s">
        <v>590</v>
      </c>
      <c r="B1253" s="480">
        <v>2240302</v>
      </c>
      <c r="C1253" s="407">
        <f t="shared" si="326"/>
        <v>0</v>
      </c>
      <c r="D1253" s="407">
        <f t="shared" si="327"/>
        <v>0</v>
      </c>
      <c r="E1253" s="483" t="str">
        <f t="shared" si="328"/>
        <v/>
      </c>
      <c r="F1253" s="473">
        <f t="shared" si="332"/>
        <v>7</v>
      </c>
      <c r="G1253" s="471">
        <v>2210203</v>
      </c>
      <c r="H1253" s="397" t="s">
        <v>3439</v>
      </c>
      <c r="I1253" s="397">
        <v>391</v>
      </c>
      <c r="K1253" s="490">
        <f>SUMIF(N:N,$B1253,O:O)</f>
        <v>0</v>
      </c>
      <c r="L1253" s="407">
        <f>SUMIF(Q:Q,$B1253,R:R)</f>
        <v>0</v>
      </c>
      <c r="M1253" s="411">
        <f t="shared" si="323"/>
        <v>0</v>
      </c>
      <c r="O1253" s="397">
        <v>0</v>
      </c>
      <c r="Q1253" s="397">
        <v>2101101</v>
      </c>
      <c r="R1253" s="397">
        <v>11</v>
      </c>
      <c r="S1253" s="397">
        <f>VLOOKUP(Q1253,B$4:B$1306,1,0)</f>
        <v>2101101</v>
      </c>
      <c r="T1253" s="397">
        <v>22406</v>
      </c>
      <c r="U1253" s="397">
        <v>31</v>
      </c>
      <c r="V1253" s="397">
        <f t="shared" si="324"/>
        <v>22406</v>
      </c>
      <c r="W1253" s="407">
        <f t="shared" si="331"/>
        <v>0</v>
      </c>
      <c r="Y1253" s="397">
        <f t="shared" si="325"/>
        <v>0</v>
      </c>
    </row>
    <row r="1254" ht="18.6" customHeight="1" spans="1:25">
      <c r="A1254" s="482" t="s">
        <v>593</v>
      </c>
      <c r="B1254" s="480">
        <v>2240303</v>
      </c>
      <c r="C1254" s="407">
        <f t="shared" si="326"/>
        <v>0</v>
      </c>
      <c r="D1254" s="407">
        <f t="shared" si="327"/>
        <v>0</v>
      </c>
      <c r="E1254" s="483" t="str">
        <f t="shared" si="328"/>
        <v/>
      </c>
      <c r="F1254" s="473">
        <f t="shared" si="332"/>
        <v>7</v>
      </c>
      <c r="G1254" s="471">
        <v>22103</v>
      </c>
      <c r="H1254" s="397" t="s">
        <v>3442</v>
      </c>
      <c r="K1254" s="490">
        <f>SUMIF(N:N,$B1254,O:O)</f>
        <v>0</v>
      </c>
      <c r="L1254" s="407">
        <f>SUMIF(Q:Q,$B1254,R:R)</f>
        <v>0</v>
      </c>
      <c r="M1254" s="411">
        <f t="shared" si="323"/>
        <v>0</v>
      </c>
      <c r="O1254" s="397">
        <v>0</v>
      </c>
      <c r="Q1254" s="397">
        <v>2101102</v>
      </c>
      <c r="R1254" s="397">
        <v>0</v>
      </c>
      <c r="S1254" s="397">
        <f>VLOOKUP(Q1254,B$4:B$1306,1,0)</f>
        <v>2101102</v>
      </c>
      <c r="T1254" s="397">
        <v>2240601</v>
      </c>
      <c r="U1254" s="397">
        <v>31</v>
      </c>
      <c r="V1254" s="397">
        <f t="shared" si="324"/>
        <v>2240601</v>
      </c>
      <c r="W1254" s="407">
        <f t="shared" si="331"/>
        <v>0</v>
      </c>
      <c r="Y1254" s="397">
        <f t="shared" si="325"/>
        <v>0</v>
      </c>
    </row>
    <row r="1255" ht="18.6" customHeight="1" spans="1:25">
      <c r="A1255" s="482" t="s">
        <v>3594</v>
      </c>
      <c r="B1255" s="480">
        <v>2240304</v>
      </c>
      <c r="C1255" s="407">
        <f t="shared" si="326"/>
        <v>0</v>
      </c>
      <c r="D1255" s="407">
        <f t="shared" si="327"/>
        <v>0</v>
      </c>
      <c r="E1255" s="483" t="str">
        <f t="shared" si="328"/>
        <v/>
      </c>
      <c r="F1255" s="473">
        <f t="shared" si="332"/>
        <v>7</v>
      </c>
      <c r="G1255" s="471">
        <v>2210301</v>
      </c>
      <c r="H1255" s="397" t="s">
        <v>3445</v>
      </c>
      <c r="K1255" s="490">
        <f>SUMIF(N:N,$B1255,O:O)</f>
        <v>0</v>
      </c>
      <c r="L1255" s="407">
        <f>SUMIF(Q:Q,$B1255,R:R)</f>
        <v>0</v>
      </c>
      <c r="M1255" s="411">
        <f t="shared" si="323"/>
        <v>0</v>
      </c>
      <c r="O1255" s="397">
        <v>0</v>
      </c>
      <c r="Q1255" s="397">
        <v>2101103</v>
      </c>
      <c r="R1255" s="397">
        <v>6</v>
      </c>
      <c r="S1255" s="397">
        <f>VLOOKUP(Q1255,B$4:B$1306,1,0)</f>
        <v>2101103</v>
      </c>
      <c r="T1255" s="397">
        <v>2240602</v>
      </c>
      <c r="U1255" s="397">
        <v>0</v>
      </c>
      <c r="V1255" s="397">
        <f t="shared" si="324"/>
        <v>2240602</v>
      </c>
      <c r="W1255" s="407">
        <f t="shared" si="331"/>
        <v>0</v>
      </c>
      <c r="Y1255" s="397">
        <f t="shared" si="325"/>
        <v>0</v>
      </c>
    </row>
    <row r="1256" ht="18.6" customHeight="1" spans="1:25">
      <c r="A1256" s="482" t="s">
        <v>3597</v>
      </c>
      <c r="B1256" s="480">
        <v>2240399</v>
      </c>
      <c r="C1256" s="407">
        <f t="shared" si="326"/>
        <v>0</v>
      </c>
      <c r="D1256" s="407">
        <f t="shared" si="327"/>
        <v>0</v>
      </c>
      <c r="E1256" s="483" t="str">
        <f t="shared" si="328"/>
        <v/>
      </c>
      <c r="F1256" s="473">
        <f t="shared" si="332"/>
        <v>7</v>
      </c>
      <c r="G1256" s="471">
        <v>2210302</v>
      </c>
      <c r="H1256" s="397" t="s">
        <v>3447</v>
      </c>
      <c r="J1256" s="488"/>
      <c r="K1256" s="490">
        <f>SUMIF(N:N,$B1256,O:O)</f>
        <v>0</v>
      </c>
      <c r="L1256" s="407">
        <f>SUMIF(Q:Q,$B1256,R:R)</f>
        <v>0</v>
      </c>
      <c r="M1256" s="411">
        <f t="shared" si="323"/>
        <v>0</v>
      </c>
      <c r="O1256" s="397">
        <v>0</v>
      </c>
      <c r="Q1256" s="397">
        <v>2130705</v>
      </c>
      <c r="R1256" s="397">
        <v>175</v>
      </c>
      <c r="S1256" s="397">
        <f>VLOOKUP(Q1256,B$4:B$1306,1,0)</f>
        <v>2130705</v>
      </c>
      <c r="T1256" s="397">
        <v>2240699</v>
      </c>
      <c r="U1256" s="397">
        <v>0</v>
      </c>
      <c r="V1256" s="397">
        <f t="shared" si="324"/>
        <v>2240699</v>
      </c>
      <c r="W1256" s="407">
        <f t="shared" si="331"/>
        <v>0</v>
      </c>
      <c r="Y1256" s="397">
        <f t="shared" si="325"/>
        <v>0</v>
      </c>
    </row>
    <row r="1257" ht="18.6" customHeight="1" spans="1:25">
      <c r="A1257" s="482" t="s">
        <v>3599</v>
      </c>
      <c r="B1257" s="480">
        <v>22404</v>
      </c>
      <c r="C1257" s="407">
        <f t="shared" si="326"/>
        <v>0</v>
      </c>
      <c r="D1257" s="407">
        <f t="shared" si="327"/>
        <v>0</v>
      </c>
      <c r="E1257" s="483" t="str">
        <f t="shared" si="328"/>
        <v/>
      </c>
      <c r="F1257" s="473">
        <f t="shared" si="332"/>
        <v>5</v>
      </c>
      <c r="G1257" s="471">
        <v>2210399</v>
      </c>
      <c r="H1257" s="397" t="s">
        <v>3450</v>
      </c>
      <c r="K1257" s="486">
        <f>SUMIFS(K:K,$B:$B,"&gt;"&amp;$B1257*100,$B:$B,"&lt;"&amp;$B1257*100+100)</f>
        <v>0</v>
      </c>
      <c r="L1257" s="411">
        <f>SUMIFS(L:L,$B:$B,"&gt;"&amp;$B1257*100,$B:$B,"&lt;"&amp;$B1257*100+100)</f>
        <v>0</v>
      </c>
      <c r="M1257" s="411">
        <f t="shared" si="323"/>
        <v>0</v>
      </c>
      <c r="O1257" s="397">
        <v>0</v>
      </c>
      <c r="Q1257" s="397">
        <v>2210201</v>
      </c>
      <c r="R1257" s="397">
        <v>14</v>
      </c>
      <c r="S1257" s="397">
        <f>VLOOKUP(Q1257,B$4:B$1306,1,0)</f>
        <v>2210201</v>
      </c>
      <c r="T1257" s="397">
        <v>22407</v>
      </c>
      <c r="U1257" s="397">
        <v>0</v>
      </c>
      <c r="V1257" s="397">
        <f t="shared" si="324"/>
        <v>22407</v>
      </c>
      <c r="W1257" s="407">
        <f t="shared" si="331"/>
        <v>0</v>
      </c>
      <c r="Y1257" s="397">
        <f t="shared" si="325"/>
        <v>0</v>
      </c>
    </row>
    <row r="1258" ht="18.6" customHeight="1" spans="1:25">
      <c r="A1258" s="482" t="s">
        <v>587</v>
      </c>
      <c r="B1258" s="480">
        <v>2240401</v>
      </c>
      <c r="C1258" s="407">
        <f t="shared" si="326"/>
        <v>0</v>
      </c>
      <c r="D1258" s="407">
        <f t="shared" si="327"/>
        <v>0</v>
      </c>
      <c r="E1258" s="483" t="str">
        <f t="shared" si="328"/>
        <v/>
      </c>
      <c r="F1258" s="473">
        <f t="shared" si="332"/>
        <v>7</v>
      </c>
      <c r="G1258" s="471">
        <v>222</v>
      </c>
      <c r="H1258" s="397" t="s">
        <v>3453</v>
      </c>
      <c r="I1258" s="397">
        <v>506</v>
      </c>
      <c r="K1258" s="490">
        <f t="shared" ref="K1258:K1264" si="335">SUMIF(N:N,$B1258,O:O)</f>
        <v>0</v>
      </c>
      <c r="L1258" s="407">
        <f t="shared" ref="L1258:L1264" si="336">SUMIF(Q:Q,$B1258,R:R)</f>
        <v>0</v>
      </c>
      <c r="M1258" s="411">
        <f t="shared" si="323"/>
        <v>0</v>
      </c>
      <c r="O1258" s="397">
        <v>0</v>
      </c>
      <c r="Q1258" s="397">
        <v>2010650</v>
      </c>
      <c r="R1258" s="397">
        <v>29</v>
      </c>
      <c r="S1258" s="397">
        <f>VLOOKUP(Q1258,B$4:B$1306,1,0)</f>
        <v>2010650</v>
      </c>
      <c r="T1258" s="397">
        <v>2240701</v>
      </c>
      <c r="U1258" s="397">
        <v>0</v>
      </c>
      <c r="V1258" s="397">
        <f t="shared" si="324"/>
        <v>2240701</v>
      </c>
      <c r="W1258" s="407">
        <f t="shared" si="331"/>
        <v>0</v>
      </c>
      <c r="Y1258" s="397">
        <f t="shared" si="325"/>
        <v>0</v>
      </c>
    </row>
    <row r="1259" ht="18.6" customHeight="1" spans="1:25">
      <c r="A1259" s="482" t="s">
        <v>590</v>
      </c>
      <c r="B1259" s="480">
        <v>2240402</v>
      </c>
      <c r="C1259" s="407">
        <f t="shared" si="326"/>
        <v>0</v>
      </c>
      <c r="D1259" s="407">
        <f t="shared" si="327"/>
        <v>0</v>
      </c>
      <c r="E1259" s="483" t="str">
        <f t="shared" si="328"/>
        <v/>
      </c>
      <c r="F1259" s="473">
        <f t="shared" si="332"/>
        <v>7</v>
      </c>
      <c r="G1259" s="471">
        <v>22201</v>
      </c>
      <c r="H1259" s="397" t="s">
        <v>3455</v>
      </c>
      <c r="I1259" s="397">
        <v>284</v>
      </c>
      <c r="K1259" s="490">
        <f t="shared" si="335"/>
        <v>0</v>
      </c>
      <c r="L1259" s="407">
        <f t="shared" si="336"/>
        <v>0</v>
      </c>
      <c r="M1259" s="411">
        <f t="shared" si="323"/>
        <v>0</v>
      </c>
      <c r="O1259" s="397">
        <v>0</v>
      </c>
      <c r="Q1259" s="397">
        <v>2080502</v>
      </c>
      <c r="R1259" s="397">
        <v>3</v>
      </c>
      <c r="S1259" s="397">
        <f>VLOOKUP(Q1259,B$4:B$1306,1,0)</f>
        <v>2080502</v>
      </c>
      <c r="T1259" s="397">
        <v>2240702</v>
      </c>
      <c r="U1259" s="397">
        <v>0</v>
      </c>
      <c r="V1259" s="397">
        <f t="shared" si="324"/>
        <v>2240702</v>
      </c>
      <c r="W1259" s="407">
        <f t="shared" si="331"/>
        <v>0</v>
      </c>
      <c r="Y1259" s="397">
        <f t="shared" si="325"/>
        <v>0</v>
      </c>
    </row>
    <row r="1260" ht="18.6" customHeight="1" spans="1:25">
      <c r="A1260" s="482" t="s">
        <v>593</v>
      </c>
      <c r="B1260" s="480">
        <v>2240403</v>
      </c>
      <c r="C1260" s="407">
        <f t="shared" si="326"/>
        <v>0</v>
      </c>
      <c r="D1260" s="407">
        <f t="shared" si="327"/>
        <v>0</v>
      </c>
      <c r="E1260" s="483" t="str">
        <f t="shared" si="328"/>
        <v/>
      </c>
      <c r="F1260" s="473">
        <f t="shared" si="332"/>
        <v>7</v>
      </c>
      <c r="G1260" s="471">
        <v>2220101</v>
      </c>
      <c r="H1260" s="397" t="s">
        <v>595</v>
      </c>
      <c r="K1260" s="490">
        <f t="shared" si="335"/>
        <v>0</v>
      </c>
      <c r="L1260" s="407">
        <f t="shared" si="336"/>
        <v>0</v>
      </c>
      <c r="M1260" s="411">
        <f t="shared" si="323"/>
        <v>0</v>
      </c>
      <c r="O1260" s="397">
        <v>0</v>
      </c>
      <c r="Q1260" s="397">
        <v>2080505</v>
      </c>
      <c r="R1260" s="397">
        <v>2</v>
      </c>
      <c r="S1260" s="397">
        <f>VLOOKUP(Q1260,B$4:B$1306,1,0)</f>
        <v>2080505</v>
      </c>
      <c r="T1260" s="397">
        <v>2240703</v>
      </c>
      <c r="U1260" s="397">
        <v>0</v>
      </c>
      <c r="V1260" s="397">
        <f t="shared" si="324"/>
        <v>2240703</v>
      </c>
      <c r="W1260" s="407">
        <f t="shared" si="331"/>
        <v>0</v>
      </c>
      <c r="Y1260" s="397">
        <f t="shared" si="325"/>
        <v>0</v>
      </c>
    </row>
    <row r="1261" ht="18.6" customHeight="1" spans="1:25">
      <c r="A1261" s="482" t="s">
        <v>3604</v>
      </c>
      <c r="B1261" s="480">
        <v>2240404</v>
      </c>
      <c r="C1261" s="407">
        <f t="shared" si="326"/>
        <v>0</v>
      </c>
      <c r="D1261" s="407">
        <f t="shared" si="327"/>
        <v>0</v>
      </c>
      <c r="E1261" s="483" t="str">
        <f t="shared" si="328"/>
        <v/>
      </c>
      <c r="F1261" s="473">
        <f t="shared" si="332"/>
        <v>7</v>
      </c>
      <c r="G1261" s="471">
        <v>2220102</v>
      </c>
      <c r="H1261" s="397" t="s">
        <v>598</v>
      </c>
      <c r="I1261" s="397">
        <v>2</v>
      </c>
      <c r="K1261" s="490">
        <f t="shared" si="335"/>
        <v>0</v>
      </c>
      <c r="L1261" s="407">
        <f t="shared" si="336"/>
        <v>0</v>
      </c>
      <c r="M1261" s="411">
        <f t="shared" si="323"/>
        <v>0</v>
      </c>
      <c r="O1261" s="397">
        <v>0</v>
      </c>
      <c r="Q1261" s="397">
        <v>2080506</v>
      </c>
      <c r="R1261" s="397">
        <v>1</v>
      </c>
      <c r="S1261" s="397">
        <f>VLOOKUP(Q1261,B$4:B$1306,1,0)</f>
        <v>2080506</v>
      </c>
      <c r="T1261" s="397">
        <v>2240704</v>
      </c>
      <c r="U1261" s="397">
        <v>0</v>
      </c>
      <c r="V1261" s="397">
        <f t="shared" si="324"/>
        <v>2240704</v>
      </c>
      <c r="W1261" s="407">
        <f t="shared" si="331"/>
        <v>0</v>
      </c>
      <c r="Y1261" s="397">
        <f t="shared" si="325"/>
        <v>0</v>
      </c>
    </row>
    <row r="1262" ht="18.6" customHeight="1" spans="1:25">
      <c r="A1262" s="482" t="s">
        <v>3607</v>
      </c>
      <c r="B1262" s="480">
        <v>2240405</v>
      </c>
      <c r="C1262" s="407">
        <f t="shared" si="326"/>
        <v>0</v>
      </c>
      <c r="D1262" s="407">
        <f t="shared" si="327"/>
        <v>0</v>
      </c>
      <c r="E1262" s="483" t="str">
        <f t="shared" si="328"/>
        <v/>
      </c>
      <c r="F1262" s="473">
        <f t="shared" si="332"/>
        <v>7</v>
      </c>
      <c r="G1262" s="471">
        <v>2220103</v>
      </c>
      <c r="H1262" s="397" t="s">
        <v>601</v>
      </c>
      <c r="K1262" s="490">
        <f t="shared" si="335"/>
        <v>0</v>
      </c>
      <c r="L1262" s="407">
        <f t="shared" si="336"/>
        <v>0</v>
      </c>
      <c r="M1262" s="411">
        <f t="shared" si="323"/>
        <v>0</v>
      </c>
      <c r="O1262" s="397">
        <v>0</v>
      </c>
      <c r="Q1262" s="397">
        <v>2101101</v>
      </c>
      <c r="R1262" s="397">
        <v>1</v>
      </c>
      <c r="S1262" s="397">
        <f>VLOOKUP(Q1262,B$4:B$1306,1,0)</f>
        <v>2101101</v>
      </c>
      <c r="T1262" s="397">
        <v>2240799</v>
      </c>
      <c r="U1262" s="397">
        <v>0</v>
      </c>
      <c r="V1262" s="397">
        <f t="shared" si="324"/>
        <v>2240799</v>
      </c>
      <c r="W1262" s="407">
        <f t="shared" si="331"/>
        <v>0</v>
      </c>
      <c r="Y1262" s="397">
        <f t="shared" si="325"/>
        <v>0</v>
      </c>
    </row>
    <row r="1263" ht="18.6" customHeight="1" spans="1:25">
      <c r="A1263" s="482" t="s">
        <v>614</v>
      </c>
      <c r="B1263" s="480">
        <v>2240450</v>
      </c>
      <c r="C1263" s="407">
        <f t="shared" si="326"/>
        <v>0</v>
      </c>
      <c r="D1263" s="407">
        <f t="shared" si="327"/>
        <v>0</v>
      </c>
      <c r="E1263" s="483" t="str">
        <f t="shared" si="328"/>
        <v/>
      </c>
      <c r="F1263" s="473">
        <f t="shared" si="332"/>
        <v>7</v>
      </c>
      <c r="G1263" s="471">
        <v>2220104</v>
      </c>
      <c r="H1263" s="397" t="s">
        <v>3460</v>
      </c>
      <c r="K1263" s="490">
        <f t="shared" si="335"/>
        <v>0</v>
      </c>
      <c r="L1263" s="407">
        <f t="shared" si="336"/>
        <v>0</v>
      </c>
      <c r="M1263" s="411">
        <f t="shared" si="323"/>
        <v>0</v>
      </c>
      <c r="O1263" s="397">
        <v>0</v>
      </c>
      <c r="Q1263" s="397">
        <v>2101102</v>
      </c>
      <c r="R1263" s="397">
        <v>0</v>
      </c>
      <c r="S1263" s="397">
        <f>VLOOKUP(Q1263,B$4:B$1306,1,0)</f>
        <v>2101102</v>
      </c>
      <c r="T1263" s="397">
        <v>22499</v>
      </c>
      <c r="U1263" s="397">
        <v>28</v>
      </c>
      <c r="V1263" s="397">
        <f t="shared" si="324"/>
        <v>22499</v>
      </c>
      <c r="W1263" s="407">
        <f t="shared" si="331"/>
        <v>28</v>
      </c>
      <c r="Y1263" s="397">
        <f t="shared" si="325"/>
        <v>0</v>
      </c>
    </row>
    <row r="1264" ht="18.6" customHeight="1" spans="1:25">
      <c r="A1264" s="482" t="s">
        <v>3610</v>
      </c>
      <c r="B1264" s="480">
        <v>2240499</v>
      </c>
      <c r="C1264" s="407">
        <f t="shared" si="326"/>
        <v>0</v>
      </c>
      <c r="D1264" s="407">
        <f t="shared" si="327"/>
        <v>0</v>
      </c>
      <c r="E1264" s="483" t="str">
        <f t="shared" si="328"/>
        <v/>
      </c>
      <c r="F1264" s="473">
        <f t="shared" si="332"/>
        <v>7</v>
      </c>
      <c r="G1264" s="471">
        <v>2220105</v>
      </c>
      <c r="H1264" s="397" t="s">
        <v>3462</v>
      </c>
      <c r="J1264" s="488"/>
      <c r="K1264" s="490">
        <f t="shared" si="335"/>
        <v>0</v>
      </c>
      <c r="L1264" s="407">
        <f t="shared" si="336"/>
        <v>0</v>
      </c>
      <c r="M1264" s="411">
        <f t="shared" si="323"/>
        <v>0</v>
      </c>
      <c r="O1264" s="397">
        <v>0</v>
      </c>
      <c r="Q1264" s="397">
        <v>2101103</v>
      </c>
      <c r="R1264" s="397">
        <v>1</v>
      </c>
      <c r="S1264" s="397">
        <f>VLOOKUP(Q1264,B$4:B$1306,1,0)</f>
        <v>2101103</v>
      </c>
      <c r="T1264" s="397">
        <v>227</v>
      </c>
      <c r="U1264" s="397">
        <v>0</v>
      </c>
      <c r="V1264" s="397">
        <f t="shared" si="324"/>
        <v>227</v>
      </c>
      <c r="W1264" s="407">
        <f t="shared" si="331"/>
        <v>0</v>
      </c>
      <c r="Y1264" s="397">
        <f t="shared" si="325"/>
        <v>0</v>
      </c>
    </row>
    <row r="1265" ht="18.6" customHeight="1" spans="1:25">
      <c r="A1265" s="482" t="s">
        <v>3313</v>
      </c>
      <c r="B1265" s="480">
        <v>22405</v>
      </c>
      <c r="C1265" s="407">
        <f t="shared" si="326"/>
        <v>82</v>
      </c>
      <c r="D1265" s="407">
        <f t="shared" si="327"/>
        <v>93</v>
      </c>
      <c r="E1265" s="483">
        <f t="shared" si="328"/>
        <v>0.134146341463415</v>
      </c>
      <c r="F1265" s="473">
        <f t="shared" si="332"/>
        <v>5</v>
      </c>
      <c r="G1265" s="471">
        <v>2220106</v>
      </c>
      <c r="H1265" s="397" t="s">
        <v>3464</v>
      </c>
      <c r="I1265" s="397">
        <v>10</v>
      </c>
      <c r="K1265" s="486">
        <f>SUMIFS(K:K,$B:$B,"&gt;"&amp;$B1265*100,$B:$B,"&lt;"&amp;$B1265*100+100)</f>
        <v>7</v>
      </c>
      <c r="L1265" s="411">
        <f>SUMIFS(L:L,$B:$B,"&gt;"&amp;$B1265*100,$B:$B,"&lt;"&amp;$B1265*100+100)</f>
        <v>85</v>
      </c>
      <c r="M1265" s="411">
        <f t="shared" si="323"/>
        <v>1</v>
      </c>
      <c r="O1265" s="397">
        <v>0</v>
      </c>
      <c r="Q1265" s="397">
        <v>2210201</v>
      </c>
      <c r="R1265" s="397">
        <v>2</v>
      </c>
      <c r="S1265" s="397">
        <f>VLOOKUP(Q1265,B$4:B$1306,1,0)</f>
        <v>2210201</v>
      </c>
      <c r="T1265" s="397">
        <v>232</v>
      </c>
      <c r="U1265" s="397">
        <v>0</v>
      </c>
      <c r="V1265" s="397">
        <f t="shared" si="324"/>
        <v>232</v>
      </c>
      <c r="W1265" s="407">
        <f t="shared" si="331"/>
        <v>0</v>
      </c>
      <c r="Y1265" s="397">
        <f t="shared" si="325"/>
        <v>0</v>
      </c>
    </row>
    <row r="1266" ht="18.6" customHeight="1" spans="1:25">
      <c r="A1266" s="482" t="s">
        <v>587</v>
      </c>
      <c r="B1266" s="480">
        <v>2240501</v>
      </c>
      <c r="C1266" s="407">
        <f t="shared" si="326"/>
        <v>0</v>
      </c>
      <c r="D1266" s="407">
        <f t="shared" si="327"/>
        <v>0</v>
      </c>
      <c r="E1266" s="483" t="str">
        <f t="shared" si="328"/>
        <v/>
      </c>
      <c r="F1266" s="473">
        <f t="shared" si="332"/>
        <v>7</v>
      </c>
      <c r="G1266" s="471">
        <v>2220107</v>
      </c>
      <c r="H1266" s="397" t="s">
        <v>3467</v>
      </c>
      <c r="K1266" s="490">
        <f t="shared" ref="K1266:K1277" si="337">SUMIF(N:N,$B1266,O:O)</f>
        <v>0</v>
      </c>
      <c r="L1266" s="407">
        <f t="shared" ref="L1266:L1277" si="338">SUMIF(Q:Q,$B1266,R:R)</f>
        <v>0</v>
      </c>
      <c r="M1266" s="411">
        <f t="shared" si="323"/>
        <v>0</v>
      </c>
      <c r="O1266" s="397">
        <v>0</v>
      </c>
      <c r="Q1266" s="397">
        <v>2080505</v>
      </c>
      <c r="R1266" s="397">
        <v>0</v>
      </c>
      <c r="S1266" s="397">
        <f>VLOOKUP(Q1266,B$4:B$1306,1,0)</f>
        <v>2080505</v>
      </c>
      <c r="T1266" s="397">
        <v>23203</v>
      </c>
      <c r="U1266" s="397">
        <v>0</v>
      </c>
      <c r="V1266" s="397">
        <f t="shared" si="324"/>
        <v>23203</v>
      </c>
      <c r="W1266" s="407">
        <f t="shared" si="331"/>
        <v>0</v>
      </c>
      <c r="Y1266" s="397">
        <f t="shared" si="325"/>
        <v>0</v>
      </c>
    </row>
    <row r="1267" ht="18.6" customHeight="1" spans="1:25">
      <c r="A1267" s="482" t="s">
        <v>590</v>
      </c>
      <c r="B1267" s="480">
        <v>2240502</v>
      </c>
      <c r="C1267" s="407">
        <f t="shared" si="326"/>
        <v>0</v>
      </c>
      <c r="D1267" s="407">
        <f t="shared" si="327"/>
        <v>0</v>
      </c>
      <c r="E1267" s="483" t="str">
        <f t="shared" si="328"/>
        <v/>
      </c>
      <c r="F1267" s="473">
        <f t="shared" si="332"/>
        <v>7</v>
      </c>
      <c r="G1267" s="471">
        <v>2220112</v>
      </c>
      <c r="H1267" s="397" t="s">
        <v>3470</v>
      </c>
      <c r="I1267" s="397">
        <v>27</v>
      </c>
      <c r="K1267" s="490">
        <f t="shared" si="337"/>
        <v>0</v>
      </c>
      <c r="L1267" s="407">
        <f t="shared" si="338"/>
        <v>0</v>
      </c>
      <c r="M1267" s="411">
        <f t="shared" si="323"/>
        <v>0</v>
      </c>
      <c r="O1267" s="397">
        <v>0</v>
      </c>
      <c r="Q1267" s="397">
        <v>2080506</v>
      </c>
      <c r="R1267" s="397">
        <v>0</v>
      </c>
      <c r="S1267" s="397">
        <f>VLOOKUP(Q1267,B$4:B$1306,1,0)</f>
        <v>2080506</v>
      </c>
      <c r="T1267" s="397">
        <v>2320301</v>
      </c>
      <c r="U1267" s="397">
        <v>0</v>
      </c>
      <c r="V1267" s="397">
        <f t="shared" si="324"/>
        <v>2320301</v>
      </c>
      <c r="W1267" s="407">
        <f t="shared" si="331"/>
        <v>0</v>
      </c>
      <c r="Y1267" s="397">
        <f t="shared" si="325"/>
        <v>0</v>
      </c>
    </row>
    <row r="1268" ht="18.6" customHeight="1" spans="1:25">
      <c r="A1268" s="482" t="s">
        <v>593</v>
      </c>
      <c r="B1268" s="480">
        <v>2240503</v>
      </c>
      <c r="C1268" s="407">
        <f t="shared" si="326"/>
        <v>0</v>
      </c>
      <c r="D1268" s="407">
        <f t="shared" si="327"/>
        <v>0</v>
      </c>
      <c r="E1268" s="483" t="str">
        <f t="shared" si="328"/>
        <v/>
      </c>
      <c r="F1268" s="473">
        <f t="shared" si="332"/>
        <v>7</v>
      </c>
      <c r="G1268" s="471">
        <v>2220113</v>
      </c>
      <c r="H1268" s="397" t="s">
        <v>3473</v>
      </c>
      <c r="K1268" s="490">
        <f t="shared" si="337"/>
        <v>0</v>
      </c>
      <c r="L1268" s="407">
        <f t="shared" si="338"/>
        <v>0</v>
      </c>
      <c r="M1268" s="411">
        <f t="shared" si="323"/>
        <v>0</v>
      </c>
      <c r="O1268" s="397">
        <v>0</v>
      </c>
      <c r="Q1268" s="397">
        <v>2101101</v>
      </c>
      <c r="R1268" s="397">
        <v>0</v>
      </c>
      <c r="S1268" s="397">
        <f>VLOOKUP(Q1268,B$4:B$1306,1,0)</f>
        <v>2101101</v>
      </c>
      <c r="T1268" s="397">
        <v>2320302</v>
      </c>
      <c r="U1268" s="397">
        <v>0</v>
      </c>
      <c r="V1268" s="397">
        <f t="shared" si="324"/>
        <v>2320302</v>
      </c>
      <c r="W1268" s="407">
        <f t="shared" si="331"/>
        <v>0</v>
      </c>
      <c r="Y1268" s="397">
        <f t="shared" si="325"/>
        <v>0</v>
      </c>
    </row>
    <row r="1269" ht="18.6" customHeight="1" spans="1:25">
      <c r="A1269" s="482" t="s">
        <v>3619</v>
      </c>
      <c r="B1269" s="480">
        <v>2240504</v>
      </c>
      <c r="C1269" s="407">
        <f t="shared" si="326"/>
        <v>0</v>
      </c>
      <c r="D1269" s="407">
        <f t="shared" si="327"/>
        <v>2</v>
      </c>
      <c r="E1269" s="483" t="str">
        <f t="shared" si="328"/>
        <v/>
      </c>
      <c r="F1269" s="473">
        <f t="shared" si="332"/>
        <v>7</v>
      </c>
      <c r="G1269" s="471">
        <v>2220114</v>
      </c>
      <c r="H1269" s="397" t="s">
        <v>3475</v>
      </c>
      <c r="K1269" s="490">
        <f t="shared" si="337"/>
        <v>2</v>
      </c>
      <c r="L1269" s="407">
        <f t="shared" si="338"/>
        <v>0</v>
      </c>
      <c r="M1269" s="411">
        <f t="shared" si="323"/>
        <v>0</v>
      </c>
      <c r="O1269" s="397">
        <v>0</v>
      </c>
      <c r="Q1269" s="397">
        <v>2101102</v>
      </c>
      <c r="R1269" s="397">
        <v>0</v>
      </c>
      <c r="S1269" s="397">
        <f>VLOOKUP(Q1269,B$4:B$1306,1,0)</f>
        <v>2101102</v>
      </c>
      <c r="T1269" s="397">
        <v>2320303</v>
      </c>
      <c r="U1269" s="397">
        <v>0</v>
      </c>
      <c r="V1269" s="397">
        <f t="shared" si="324"/>
        <v>2320303</v>
      </c>
      <c r="W1269" s="407">
        <f t="shared" si="331"/>
        <v>0</v>
      </c>
      <c r="Y1269" s="397">
        <f t="shared" si="325"/>
        <v>0</v>
      </c>
    </row>
    <row r="1270" ht="18.6" customHeight="1" spans="1:25">
      <c r="A1270" s="482" t="s">
        <v>3316</v>
      </c>
      <c r="B1270" s="480">
        <v>2240505</v>
      </c>
      <c r="C1270" s="407">
        <f t="shared" si="326"/>
        <v>6</v>
      </c>
      <c r="D1270" s="407">
        <f t="shared" si="327"/>
        <v>6</v>
      </c>
      <c r="E1270" s="483">
        <f t="shared" si="328"/>
        <v>0</v>
      </c>
      <c r="F1270" s="473">
        <f t="shared" si="332"/>
        <v>7</v>
      </c>
      <c r="G1270" s="471">
        <v>2220115</v>
      </c>
      <c r="H1270" s="397" t="s">
        <v>3477</v>
      </c>
      <c r="I1270" s="397">
        <v>246</v>
      </c>
      <c r="K1270" s="490">
        <f t="shared" si="337"/>
        <v>5</v>
      </c>
      <c r="L1270" s="407">
        <f t="shared" si="338"/>
        <v>0</v>
      </c>
      <c r="M1270" s="411">
        <f t="shared" si="323"/>
        <v>1</v>
      </c>
      <c r="O1270" s="397">
        <v>0</v>
      </c>
      <c r="Q1270" s="397">
        <v>2101103</v>
      </c>
      <c r="R1270" s="397">
        <v>0</v>
      </c>
      <c r="S1270" s="397">
        <f>VLOOKUP(Q1270,B$4:B$1306,1,0)</f>
        <v>2101103</v>
      </c>
      <c r="T1270" s="397">
        <v>2320304</v>
      </c>
      <c r="U1270" s="397">
        <v>0</v>
      </c>
      <c r="V1270" s="397">
        <f t="shared" si="324"/>
        <v>2320304</v>
      </c>
      <c r="W1270" s="407">
        <f t="shared" si="331"/>
        <v>0</v>
      </c>
      <c r="Y1270" s="397">
        <f t="shared" si="325"/>
        <v>0</v>
      </c>
    </row>
    <row r="1271" ht="18.6" customHeight="1" spans="1:25">
      <c r="A1271" s="482" t="s">
        <v>3621</v>
      </c>
      <c r="B1271" s="480">
        <v>2240506</v>
      </c>
      <c r="C1271" s="407">
        <f t="shared" si="326"/>
        <v>0</v>
      </c>
      <c r="D1271" s="407">
        <f t="shared" si="327"/>
        <v>0</v>
      </c>
      <c r="E1271" s="483" t="str">
        <f t="shared" si="328"/>
        <v/>
      </c>
      <c r="F1271" s="473">
        <f t="shared" si="332"/>
        <v>7</v>
      </c>
      <c r="G1271" s="471">
        <v>2220118</v>
      </c>
      <c r="H1271" s="397" t="s">
        <v>3480</v>
      </c>
      <c r="K1271" s="490">
        <f t="shared" si="337"/>
        <v>0</v>
      </c>
      <c r="L1271" s="407">
        <f t="shared" si="338"/>
        <v>0</v>
      </c>
      <c r="M1271" s="411">
        <f t="shared" si="323"/>
        <v>0</v>
      </c>
      <c r="O1271" s="397">
        <v>0</v>
      </c>
      <c r="Q1271" s="397">
        <v>2210201</v>
      </c>
      <c r="R1271" s="397">
        <v>0</v>
      </c>
      <c r="S1271" s="397">
        <f>VLOOKUP(Q1271,B$4:B$1306,1,0)</f>
        <v>2210201</v>
      </c>
      <c r="T1271" s="397">
        <v>233</v>
      </c>
      <c r="U1271" s="397">
        <v>0</v>
      </c>
      <c r="V1271" s="397">
        <f t="shared" si="324"/>
        <v>233</v>
      </c>
      <c r="W1271" s="407">
        <f t="shared" si="331"/>
        <v>0</v>
      </c>
      <c r="Y1271" s="397">
        <f t="shared" si="325"/>
        <v>0</v>
      </c>
    </row>
    <row r="1272" ht="18.6" customHeight="1" spans="1:25">
      <c r="A1272" s="482" t="s">
        <v>3624</v>
      </c>
      <c r="B1272" s="480">
        <v>2240507</v>
      </c>
      <c r="C1272" s="407">
        <f t="shared" si="326"/>
        <v>0</v>
      </c>
      <c r="D1272" s="407">
        <f t="shared" si="327"/>
        <v>0</v>
      </c>
      <c r="E1272" s="483" t="str">
        <f t="shared" si="328"/>
        <v/>
      </c>
      <c r="F1272" s="473">
        <f t="shared" si="332"/>
        <v>7</v>
      </c>
      <c r="G1272" s="471">
        <v>2220150</v>
      </c>
      <c r="H1272" s="397" t="s">
        <v>622</v>
      </c>
      <c r="K1272" s="490">
        <f t="shared" si="337"/>
        <v>0</v>
      </c>
      <c r="L1272" s="407">
        <f t="shared" si="338"/>
        <v>0</v>
      </c>
      <c r="M1272" s="411">
        <f t="shared" si="323"/>
        <v>0</v>
      </c>
      <c r="O1272" s="397">
        <v>0</v>
      </c>
      <c r="Q1272" s="397">
        <v>2013101</v>
      </c>
      <c r="R1272" s="397">
        <v>97</v>
      </c>
      <c r="S1272" s="397">
        <f>VLOOKUP(Q1272,B$4:B$1306,1,0)</f>
        <v>2013101</v>
      </c>
      <c r="T1272" s="397">
        <v>23303</v>
      </c>
      <c r="U1272" s="397">
        <v>0</v>
      </c>
      <c r="V1272" s="397">
        <f t="shared" si="324"/>
        <v>23303</v>
      </c>
      <c r="W1272" s="407">
        <f t="shared" si="331"/>
        <v>0</v>
      </c>
      <c r="Y1272" s="397">
        <f t="shared" si="325"/>
        <v>0</v>
      </c>
    </row>
    <row r="1273" ht="18.6" customHeight="1" spans="1:25">
      <c r="A1273" s="482" t="s">
        <v>3627</v>
      </c>
      <c r="B1273" s="480">
        <v>2240508</v>
      </c>
      <c r="C1273" s="407">
        <f t="shared" si="326"/>
        <v>0</v>
      </c>
      <c r="D1273" s="407">
        <f t="shared" si="327"/>
        <v>0</v>
      </c>
      <c r="E1273" s="483" t="str">
        <f t="shared" si="328"/>
        <v/>
      </c>
      <c r="F1273" s="473">
        <f t="shared" si="332"/>
        <v>7</v>
      </c>
      <c r="G1273" s="471">
        <v>2220199</v>
      </c>
      <c r="H1273" s="397" t="s">
        <v>3483</v>
      </c>
      <c r="I1273" s="397">
        <v>-1</v>
      </c>
      <c r="K1273" s="490">
        <f t="shared" si="337"/>
        <v>0</v>
      </c>
      <c r="L1273" s="407">
        <f t="shared" si="338"/>
        <v>0</v>
      </c>
      <c r="M1273" s="411">
        <f t="shared" si="323"/>
        <v>0</v>
      </c>
      <c r="O1273" s="397">
        <v>0</v>
      </c>
      <c r="Q1273" s="397">
        <v>2080501</v>
      </c>
      <c r="R1273" s="397">
        <v>13</v>
      </c>
      <c r="S1273" s="397">
        <f>VLOOKUP(Q1273,B$4:B$1306,1,0)</f>
        <v>2080501</v>
      </c>
      <c r="T1273" s="397">
        <v>229</v>
      </c>
      <c r="U1273" s="397">
        <v>143</v>
      </c>
      <c r="V1273" s="397">
        <f t="shared" si="324"/>
        <v>229</v>
      </c>
      <c r="W1273" s="407">
        <f t="shared" si="331"/>
        <v>0</v>
      </c>
      <c r="Y1273" s="397">
        <f t="shared" si="325"/>
        <v>0</v>
      </c>
    </row>
    <row r="1274" ht="18.6" customHeight="1" spans="1:25">
      <c r="A1274" s="482" t="s">
        <v>3629</v>
      </c>
      <c r="B1274" s="480">
        <v>2240509</v>
      </c>
      <c r="C1274" s="407">
        <f t="shared" si="326"/>
        <v>0</v>
      </c>
      <c r="D1274" s="407">
        <f t="shared" si="327"/>
        <v>0</v>
      </c>
      <c r="E1274" s="483" t="str">
        <f t="shared" si="328"/>
        <v/>
      </c>
      <c r="F1274" s="473">
        <f t="shared" si="332"/>
        <v>7</v>
      </c>
      <c r="G1274" s="471">
        <v>22202</v>
      </c>
      <c r="H1274" s="397" t="s">
        <v>3485</v>
      </c>
      <c r="I1274" s="397">
        <v>23</v>
      </c>
      <c r="K1274" s="490">
        <f t="shared" si="337"/>
        <v>0</v>
      </c>
      <c r="L1274" s="407">
        <f t="shared" si="338"/>
        <v>0</v>
      </c>
      <c r="M1274" s="411">
        <f t="shared" si="323"/>
        <v>0</v>
      </c>
      <c r="O1274" s="397">
        <v>0</v>
      </c>
      <c r="Q1274" s="397">
        <v>2080505</v>
      </c>
      <c r="R1274" s="397">
        <v>8</v>
      </c>
      <c r="S1274" s="397">
        <f>VLOOKUP(Q1274,B$4:B$1306,1,0)</f>
        <v>2080505</v>
      </c>
      <c r="T1274" s="397">
        <v>22902</v>
      </c>
      <c r="U1274" s="397">
        <v>0</v>
      </c>
      <c r="V1274" s="397">
        <f t="shared" si="324"/>
        <v>22902</v>
      </c>
      <c r="W1274" s="407">
        <f t="shared" si="331"/>
        <v>0</v>
      </c>
      <c r="Y1274" s="397">
        <f t="shared" si="325"/>
        <v>0</v>
      </c>
    </row>
    <row r="1275" ht="18.6" customHeight="1" spans="1:25">
      <c r="A1275" s="482" t="s">
        <v>3630</v>
      </c>
      <c r="B1275" s="480">
        <v>2240510</v>
      </c>
      <c r="C1275" s="407">
        <f t="shared" si="326"/>
        <v>0</v>
      </c>
      <c r="D1275" s="407">
        <f t="shared" si="327"/>
        <v>0</v>
      </c>
      <c r="E1275" s="483" t="str">
        <f t="shared" si="328"/>
        <v/>
      </c>
      <c r="F1275" s="473">
        <f t="shared" si="332"/>
        <v>7</v>
      </c>
      <c r="G1275" s="471">
        <v>2220201</v>
      </c>
      <c r="H1275" s="397" t="s">
        <v>595</v>
      </c>
      <c r="K1275" s="490">
        <f t="shared" si="337"/>
        <v>0</v>
      </c>
      <c r="L1275" s="407">
        <f t="shared" si="338"/>
        <v>0</v>
      </c>
      <c r="M1275" s="411">
        <f t="shared" si="323"/>
        <v>0</v>
      </c>
      <c r="O1275" s="397">
        <v>0</v>
      </c>
      <c r="Q1275" s="397">
        <v>2080506</v>
      </c>
      <c r="R1275" s="397">
        <v>4</v>
      </c>
      <c r="S1275" s="397">
        <f>VLOOKUP(Q1275,B$4:B$1306,1,0)</f>
        <v>2080506</v>
      </c>
      <c r="T1275" s="397">
        <v>22999</v>
      </c>
      <c r="U1275" s="397">
        <v>143</v>
      </c>
      <c r="V1275" s="397">
        <f t="shared" si="324"/>
        <v>22999</v>
      </c>
      <c r="W1275" s="407">
        <f t="shared" si="331"/>
        <v>143</v>
      </c>
      <c r="Y1275" s="397">
        <f t="shared" si="325"/>
        <v>0</v>
      </c>
    </row>
    <row r="1276" ht="18.6" customHeight="1" spans="1:25">
      <c r="A1276" s="482" t="s">
        <v>3319</v>
      </c>
      <c r="B1276" s="480">
        <v>2240550</v>
      </c>
      <c r="C1276" s="407">
        <f t="shared" si="326"/>
        <v>76</v>
      </c>
      <c r="D1276" s="407">
        <f t="shared" si="327"/>
        <v>85</v>
      </c>
      <c r="E1276" s="483">
        <f t="shared" si="328"/>
        <v>0.118421052631579</v>
      </c>
      <c r="F1276" s="473">
        <f t="shared" si="332"/>
        <v>7</v>
      </c>
      <c r="G1276" s="471">
        <v>2220202</v>
      </c>
      <c r="H1276" s="397" t="s">
        <v>598</v>
      </c>
      <c r="K1276" s="490">
        <f t="shared" si="337"/>
        <v>0</v>
      </c>
      <c r="L1276" s="407">
        <f t="shared" si="338"/>
        <v>85</v>
      </c>
      <c r="M1276" s="411">
        <f t="shared" si="323"/>
        <v>0</v>
      </c>
      <c r="O1276" s="397">
        <v>0</v>
      </c>
      <c r="Q1276" s="397">
        <v>2101101</v>
      </c>
      <c r="R1276" s="397">
        <v>5</v>
      </c>
      <c r="S1276" s="397">
        <f>VLOOKUP(Q1276,B$4:B$1306,1,0)</f>
        <v>2101101</v>
      </c>
      <c r="V1276" s="397"/>
      <c r="W1276" s="407">
        <f t="shared" si="331"/>
        <v>0</v>
      </c>
      <c r="Y1276" s="397">
        <f t="shared" si="325"/>
        <v>0</v>
      </c>
    </row>
    <row r="1277" ht="18.6" customHeight="1" spans="1:25">
      <c r="A1277" s="482" t="s">
        <v>3632</v>
      </c>
      <c r="B1277" s="480">
        <v>2240599</v>
      </c>
      <c r="C1277" s="407">
        <f t="shared" si="326"/>
        <v>0</v>
      </c>
      <c r="D1277" s="407">
        <f t="shared" si="327"/>
        <v>0</v>
      </c>
      <c r="E1277" s="483" t="str">
        <f t="shared" si="328"/>
        <v/>
      </c>
      <c r="F1277" s="473">
        <f t="shared" si="332"/>
        <v>7</v>
      </c>
      <c r="G1277" s="471">
        <v>2220203</v>
      </c>
      <c r="H1277" s="397" t="s">
        <v>601</v>
      </c>
      <c r="J1277" s="488"/>
      <c r="K1277" s="490">
        <f t="shared" si="337"/>
        <v>0</v>
      </c>
      <c r="L1277" s="407">
        <f t="shared" si="338"/>
        <v>0</v>
      </c>
      <c r="M1277" s="411">
        <f t="shared" si="323"/>
        <v>0</v>
      </c>
      <c r="O1277" s="397">
        <v>0</v>
      </c>
      <c r="Q1277" s="397">
        <v>2101102</v>
      </c>
      <c r="R1277" s="397">
        <v>0</v>
      </c>
      <c r="S1277" s="397">
        <f>VLOOKUP(Q1277,B$4:B$1306,1,0)</f>
        <v>2101102</v>
      </c>
      <c r="T1277" s="397">
        <v>23015</v>
      </c>
      <c r="U1277" s="397">
        <v>0</v>
      </c>
      <c r="V1277" s="397"/>
      <c r="W1277" s="407">
        <f t="shared" si="331"/>
        <v>0</v>
      </c>
      <c r="Y1277" s="397">
        <f t="shared" si="325"/>
        <v>0</v>
      </c>
    </row>
    <row r="1278" ht="18.6" customHeight="1" spans="1:25">
      <c r="A1278" s="482" t="s">
        <v>3635</v>
      </c>
      <c r="B1278" s="480">
        <v>22406</v>
      </c>
      <c r="C1278" s="407">
        <f t="shared" si="326"/>
        <v>176</v>
      </c>
      <c r="D1278" s="407">
        <f t="shared" si="327"/>
        <v>1012</v>
      </c>
      <c r="E1278" s="483">
        <f t="shared" si="328"/>
        <v>4.75</v>
      </c>
      <c r="F1278" s="473">
        <f t="shared" si="332"/>
        <v>5</v>
      </c>
      <c r="G1278" s="471">
        <v>2220204</v>
      </c>
      <c r="H1278" s="397" t="s">
        <v>3494</v>
      </c>
      <c r="K1278" s="486">
        <f>SUMIFS(K:K,$B:$B,"&gt;"&amp;$B1278*100,$B:$B,"&lt;"&amp;$B1278*100+100)</f>
        <v>981</v>
      </c>
      <c r="L1278" s="411">
        <f>SUMIFS(L:L,$B:$B,"&gt;"&amp;$B1278*100,$B:$B,"&lt;"&amp;$B1278*100+100)</f>
        <v>0</v>
      </c>
      <c r="M1278" s="411">
        <f t="shared" si="323"/>
        <v>31</v>
      </c>
      <c r="O1278" s="397">
        <v>0</v>
      </c>
      <c r="Q1278" s="397">
        <v>2101103</v>
      </c>
      <c r="R1278" s="397">
        <v>2</v>
      </c>
      <c r="S1278" s="397">
        <f>VLOOKUP(Q1278,B$4:B$1306,1,0)</f>
        <v>2101103</v>
      </c>
      <c r="T1278" s="397">
        <v>23016</v>
      </c>
      <c r="U1278" s="397">
        <v>0</v>
      </c>
      <c r="V1278" s="397"/>
      <c r="W1278" s="407">
        <f t="shared" si="331"/>
        <v>0</v>
      </c>
      <c r="Y1278" s="397">
        <f t="shared" si="325"/>
        <v>0</v>
      </c>
    </row>
    <row r="1279" ht="18.6" customHeight="1" spans="1:25">
      <c r="A1279" s="482" t="s">
        <v>3231</v>
      </c>
      <c r="B1279" s="480">
        <v>2240601</v>
      </c>
      <c r="C1279" s="407">
        <f t="shared" si="326"/>
        <v>176</v>
      </c>
      <c r="D1279" s="407">
        <f t="shared" si="327"/>
        <v>1012</v>
      </c>
      <c r="E1279" s="483">
        <f t="shared" si="328"/>
        <v>4.75</v>
      </c>
      <c r="F1279" s="473">
        <f t="shared" si="332"/>
        <v>7</v>
      </c>
      <c r="G1279" s="471">
        <v>2220205</v>
      </c>
      <c r="H1279" s="397" t="s">
        <v>3497</v>
      </c>
      <c r="K1279" s="490">
        <f>SUMIF(N:N,$B1279,O:O)</f>
        <v>981</v>
      </c>
      <c r="L1279" s="407">
        <f>SUMIF(Q:Q,$B1279,R:R)</f>
        <v>0</v>
      </c>
      <c r="M1279" s="411">
        <f t="shared" si="323"/>
        <v>31</v>
      </c>
      <c r="O1279" s="397">
        <v>0</v>
      </c>
      <c r="Q1279" s="397">
        <v>2210201</v>
      </c>
      <c r="R1279" s="397">
        <v>6</v>
      </c>
      <c r="S1279" s="397">
        <f>VLOOKUP(Q1279,B$4:B$1306,1,0)</f>
        <v>2210201</v>
      </c>
      <c r="T1279" s="397">
        <v>231</v>
      </c>
      <c r="U1279" s="397">
        <v>0</v>
      </c>
      <c r="V1279" s="397">
        <f>VLOOKUP(T1279,B$4:B$1306,1,0)</f>
        <v>231</v>
      </c>
      <c r="W1279" s="407">
        <f t="shared" si="331"/>
        <v>0</v>
      </c>
      <c r="Y1279" s="397">
        <f t="shared" si="325"/>
        <v>0</v>
      </c>
    </row>
    <row r="1280" ht="18.6" customHeight="1" spans="1:25">
      <c r="A1280" s="482" t="s">
        <v>3639</v>
      </c>
      <c r="B1280" s="480">
        <v>2240602</v>
      </c>
      <c r="C1280" s="407">
        <f t="shared" si="326"/>
        <v>0</v>
      </c>
      <c r="D1280" s="407">
        <f t="shared" si="327"/>
        <v>0</v>
      </c>
      <c r="E1280" s="483" t="str">
        <f t="shared" si="328"/>
        <v/>
      </c>
      <c r="F1280" s="473">
        <f t="shared" si="332"/>
        <v>7</v>
      </c>
      <c r="G1280" s="471">
        <v>2220206</v>
      </c>
      <c r="H1280" s="397" t="s">
        <v>3500</v>
      </c>
      <c r="K1280" s="490">
        <f>SUMIF(N:N,$B1280,O:O)</f>
        <v>0</v>
      </c>
      <c r="L1280" s="407">
        <f>SUMIF(Q:Q,$B1280,R:R)</f>
        <v>0</v>
      </c>
      <c r="M1280" s="411">
        <f t="shared" si="323"/>
        <v>0</v>
      </c>
      <c r="O1280" s="397">
        <v>0</v>
      </c>
      <c r="Q1280" s="397">
        <v>2080502</v>
      </c>
      <c r="R1280" s="397">
        <v>8</v>
      </c>
      <c r="S1280" s="397">
        <f>VLOOKUP(Q1280,B$4:B$1306,1,0)</f>
        <v>2080502</v>
      </c>
      <c r="U1280" s="397">
        <v>0</v>
      </c>
      <c r="V1280" s="397"/>
      <c r="Y1280" s="397">
        <f t="shared" si="325"/>
        <v>0</v>
      </c>
    </row>
    <row r="1281" ht="18.6" customHeight="1" spans="1:25">
      <c r="A1281" s="482" t="s">
        <v>3642</v>
      </c>
      <c r="B1281" s="480">
        <v>2240699</v>
      </c>
      <c r="C1281" s="407">
        <f t="shared" si="326"/>
        <v>0</v>
      </c>
      <c r="D1281" s="407">
        <f t="shared" si="327"/>
        <v>0</v>
      </c>
      <c r="E1281" s="483" t="str">
        <f t="shared" si="328"/>
        <v/>
      </c>
      <c r="F1281" s="473">
        <f t="shared" si="332"/>
        <v>7</v>
      </c>
      <c r="G1281" s="471">
        <v>2220207</v>
      </c>
      <c r="H1281" s="397" t="s">
        <v>3503</v>
      </c>
      <c r="J1281" s="488"/>
      <c r="K1281" s="490">
        <f>SUMIF(N:N,$B1281,O:O)</f>
        <v>0</v>
      </c>
      <c r="L1281" s="407">
        <f>SUMIF(Q:Q,$B1281,R:R)</f>
        <v>0</v>
      </c>
      <c r="M1281" s="411">
        <f t="shared" si="323"/>
        <v>0</v>
      </c>
      <c r="O1281" s="397">
        <v>0</v>
      </c>
      <c r="Q1281" s="397">
        <v>2080505</v>
      </c>
      <c r="R1281" s="397">
        <v>3</v>
      </c>
      <c r="S1281" s="397">
        <f>VLOOKUP(Q1281,B$4:B$1306,1,0)</f>
        <v>2080505</v>
      </c>
      <c r="U1281" s="397">
        <v>0</v>
      </c>
      <c r="V1281" s="397"/>
      <c r="Y1281" s="397">
        <f t="shared" si="325"/>
        <v>0</v>
      </c>
    </row>
    <row r="1282" ht="18.6" customHeight="1" spans="1:25">
      <c r="A1282" s="482" t="s">
        <v>3645</v>
      </c>
      <c r="B1282" s="480">
        <v>22407</v>
      </c>
      <c r="C1282" s="407">
        <f t="shared" si="326"/>
        <v>230</v>
      </c>
      <c r="D1282" s="407">
        <f t="shared" si="327"/>
        <v>61</v>
      </c>
      <c r="E1282" s="483">
        <f t="shared" si="328"/>
        <v>-0.734782608695652</v>
      </c>
      <c r="F1282" s="473">
        <f t="shared" si="332"/>
        <v>5</v>
      </c>
      <c r="G1282" s="471">
        <v>2220209</v>
      </c>
      <c r="H1282" s="397" t="s">
        <v>3506</v>
      </c>
      <c r="K1282" s="486">
        <f>SUMIFS(K:K,$B:$B,"&gt;"&amp;$B1282*100,$B:$B,"&lt;"&amp;$B1282*100+100)</f>
        <v>61</v>
      </c>
      <c r="L1282" s="411">
        <f>SUMIFS(L:L,$B:$B,"&gt;"&amp;$B1282*100,$B:$B,"&lt;"&amp;$B1282*100+100)</f>
        <v>0</v>
      </c>
      <c r="M1282" s="411">
        <f t="shared" si="323"/>
        <v>0</v>
      </c>
      <c r="O1282" s="397">
        <v>0</v>
      </c>
      <c r="Q1282" s="397">
        <v>2080506</v>
      </c>
      <c r="R1282" s="397">
        <v>1</v>
      </c>
      <c r="S1282" s="397">
        <f>VLOOKUP(Q1282,B$4:B$1306,1,0)</f>
        <v>2080506</v>
      </c>
      <c r="U1282" s="397">
        <v>0</v>
      </c>
      <c r="V1282" s="397"/>
      <c r="Y1282" s="397">
        <f t="shared" si="325"/>
        <v>0</v>
      </c>
    </row>
    <row r="1283" ht="18.6" customHeight="1" spans="1:25">
      <c r="A1283" s="482" t="s">
        <v>1899</v>
      </c>
      <c r="B1283" s="480">
        <v>2240701</v>
      </c>
      <c r="C1283" s="407">
        <f t="shared" si="326"/>
        <v>230</v>
      </c>
      <c r="D1283" s="407">
        <f t="shared" si="327"/>
        <v>0</v>
      </c>
      <c r="E1283" s="483">
        <f t="shared" si="328"/>
        <v>-1</v>
      </c>
      <c r="F1283" s="473">
        <f t="shared" si="332"/>
        <v>7</v>
      </c>
      <c r="G1283" s="471">
        <v>2220210</v>
      </c>
      <c r="H1283" s="397" t="s">
        <v>3509</v>
      </c>
      <c r="K1283" s="490">
        <f>SUMIF(N:N,$B1283,O:O)</f>
        <v>0</v>
      </c>
      <c r="L1283" s="407">
        <f>SUMIF(Q:Q,$B1283,R:R)</f>
        <v>0</v>
      </c>
      <c r="M1283" s="411">
        <f t="shared" si="323"/>
        <v>0</v>
      </c>
      <c r="O1283" s="397">
        <v>0</v>
      </c>
      <c r="Q1283" s="397">
        <v>2101101</v>
      </c>
      <c r="R1283" s="397">
        <v>0</v>
      </c>
      <c r="S1283" s="397">
        <f>VLOOKUP(Q1283,B$4:B$1306,1,0)</f>
        <v>2101101</v>
      </c>
      <c r="U1283" s="397">
        <v>0</v>
      </c>
      <c r="V1283" s="397"/>
      <c r="Y1283" s="397">
        <f t="shared" si="325"/>
        <v>0</v>
      </c>
    </row>
    <row r="1284" ht="18.6" customHeight="1" spans="1:25">
      <c r="A1284" s="482" t="s">
        <v>3648</v>
      </c>
      <c r="B1284" s="480">
        <v>2240702</v>
      </c>
      <c r="C1284" s="407">
        <f t="shared" si="326"/>
        <v>0</v>
      </c>
      <c r="D1284" s="407">
        <f t="shared" si="327"/>
        <v>61</v>
      </c>
      <c r="E1284" s="483" t="str">
        <f t="shared" si="328"/>
        <v/>
      </c>
      <c r="F1284" s="473">
        <f t="shared" si="332"/>
        <v>7</v>
      </c>
      <c r="G1284" s="471">
        <v>2220211</v>
      </c>
      <c r="H1284" s="397" t="s">
        <v>3512</v>
      </c>
      <c r="I1284" s="397">
        <v>23</v>
      </c>
      <c r="K1284" s="490">
        <f>SUMIF(N:N,$B1284,O:O)</f>
        <v>61</v>
      </c>
      <c r="L1284" s="407">
        <f>SUMIF(Q:Q,$B1284,R:R)</f>
        <v>0</v>
      </c>
      <c r="M1284" s="411">
        <f t="shared" ref="M1284:M1306" si="339">_xlfn.IFNA(VLOOKUP(B1284,T:U,2,0),)</f>
        <v>0</v>
      </c>
      <c r="O1284" s="397">
        <v>0</v>
      </c>
      <c r="Q1284" s="397">
        <v>2101102</v>
      </c>
      <c r="R1284" s="397">
        <v>2</v>
      </c>
      <c r="S1284" s="397">
        <f>VLOOKUP(Q1284,B$4:B$1306,1,0)</f>
        <v>2101102</v>
      </c>
      <c r="U1284" s="397">
        <v>0</v>
      </c>
      <c r="V1284" s="397"/>
      <c r="Y1284" s="397">
        <f t="shared" ref="Y1284:Y1347" si="340">IF(O1284&lt;1,ROUNDUP(O1284,0),IF(O1284&gt;10,ROUNDDOWN(O1284,0),ROUND(O1284,0)))</f>
        <v>0</v>
      </c>
    </row>
    <row r="1285" ht="18.6" customHeight="1" spans="1:25">
      <c r="A1285" s="482" t="s">
        <v>3649</v>
      </c>
      <c r="B1285" s="480">
        <v>2240703</v>
      </c>
      <c r="C1285" s="407">
        <f t="shared" ref="C1285:C1306" si="341">_xlfn.IFNA(VLOOKUP(B1285,G:I,3,0),)</f>
        <v>0</v>
      </c>
      <c r="D1285" s="407">
        <f t="shared" ref="D1285:D1306" si="342">K1285+L1285+M1285</f>
        <v>0</v>
      </c>
      <c r="E1285" s="483" t="str">
        <f t="shared" ref="E1285:E1307" si="343">IF(ISERROR(D1285/C1285-1),"",D1285/C1285-1)</f>
        <v/>
      </c>
      <c r="F1285" s="473">
        <f t="shared" si="332"/>
        <v>7</v>
      </c>
      <c r="G1285" s="471">
        <v>2220212</v>
      </c>
      <c r="H1285" s="397" t="s">
        <v>3514</v>
      </c>
      <c r="K1285" s="490">
        <f>SUMIF(N:N,$B1285,O:O)</f>
        <v>0</v>
      </c>
      <c r="L1285" s="407">
        <f>SUMIF(Q:Q,$B1285,R:R)</f>
        <v>0</v>
      </c>
      <c r="M1285" s="411">
        <f t="shared" si="339"/>
        <v>0</v>
      </c>
      <c r="O1285" s="397">
        <v>0</v>
      </c>
      <c r="Q1285" s="397">
        <v>2101103</v>
      </c>
      <c r="R1285" s="397">
        <v>1</v>
      </c>
      <c r="S1285" s="397">
        <f>VLOOKUP(Q1285,B$4:B$1306,1,0)</f>
        <v>2101103</v>
      </c>
      <c r="U1285" s="397">
        <v>0</v>
      </c>
      <c r="V1285" s="397"/>
      <c r="Y1285" s="397">
        <f t="shared" si="340"/>
        <v>0</v>
      </c>
    </row>
    <row r="1286" ht="18.6" customHeight="1" spans="1:25">
      <c r="A1286" s="482" t="s">
        <v>3652</v>
      </c>
      <c r="B1286" s="480">
        <v>2240704</v>
      </c>
      <c r="C1286" s="407">
        <f t="shared" si="341"/>
        <v>0</v>
      </c>
      <c r="D1286" s="407">
        <f t="shared" si="342"/>
        <v>0</v>
      </c>
      <c r="E1286" s="483" t="str">
        <f t="shared" si="343"/>
        <v/>
      </c>
      <c r="F1286" s="473">
        <f t="shared" ref="F1286:F1348" si="344">LEN(B1286)</f>
        <v>7</v>
      </c>
      <c r="G1286" s="471">
        <v>2220250</v>
      </c>
      <c r="H1286" s="397" t="s">
        <v>622</v>
      </c>
      <c r="K1286" s="490">
        <f>SUMIF(N:N,$B1286,O:O)</f>
        <v>0</v>
      </c>
      <c r="L1286" s="407">
        <f>SUMIF(Q:Q,$B1286,R:R)</f>
        <v>0</v>
      </c>
      <c r="M1286" s="411">
        <f t="shared" si="339"/>
        <v>0</v>
      </c>
      <c r="O1286" s="397">
        <v>0</v>
      </c>
      <c r="Q1286" s="397">
        <v>2120199</v>
      </c>
      <c r="R1286" s="397">
        <v>34</v>
      </c>
      <c r="S1286" s="397">
        <f>VLOOKUP(Q1286,B$4:B$1306,1,0)</f>
        <v>2120199</v>
      </c>
      <c r="U1286" s="397">
        <v>0</v>
      </c>
      <c r="V1286" s="397"/>
      <c r="Y1286" s="397">
        <f t="shared" si="340"/>
        <v>0</v>
      </c>
    </row>
    <row r="1287" ht="18.6" customHeight="1" spans="1:25">
      <c r="A1287" s="482" t="s">
        <v>4391</v>
      </c>
      <c r="B1287" s="480">
        <v>2240799</v>
      </c>
      <c r="C1287" s="407">
        <f t="shared" si="341"/>
        <v>0</v>
      </c>
      <c r="D1287" s="407">
        <f t="shared" si="342"/>
        <v>0</v>
      </c>
      <c r="E1287" s="483" t="str">
        <f t="shared" si="343"/>
        <v/>
      </c>
      <c r="F1287" s="473">
        <f t="shared" si="344"/>
        <v>7</v>
      </c>
      <c r="G1287" s="471">
        <v>2220299</v>
      </c>
      <c r="H1287" s="397" t="s">
        <v>3517</v>
      </c>
      <c r="J1287" s="488"/>
      <c r="K1287" s="490">
        <f>SUMIF(N:N,$B1287,O:O)</f>
        <v>0</v>
      </c>
      <c r="L1287" s="407">
        <f>SUMIF(Q:Q,$B1287,R:R)</f>
        <v>0</v>
      </c>
      <c r="M1287" s="411">
        <f t="shared" si="339"/>
        <v>0</v>
      </c>
      <c r="O1287" s="397">
        <v>0</v>
      </c>
      <c r="Q1287" s="397">
        <v>2210201</v>
      </c>
      <c r="R1287" s="397">
        <v>2</v>
      </c>
      <c r="S1287" s="397">
        <f>VLOOKUP(Q1287,B$4:B$1306,1,0)</f>
        <v>2210201</v>
      </c>
      <c r="U1287" s="397">
        <v>0</v>
      </c>
      <c r="V1287" s="397"/>
      <c r="Y1287" s="397">
        <f t="shared" si="340"/>
        <v>0</v>
      </c>
    </row>
    <row r="1288" ht="18.6" customHeight="1" spans="1:25">
      <c r="A1288" s="482" t="s">
        <v>3658</v>
      </c>
      <c r="B1288" s="480">
        <v>22499</v>
      </c>
      <c r="C1288" s="407">
        <f t="shared" si="341"/>
        <v>77</v>
      </c>
      <c r="D1288" s="407">
        <f t="shared" si="342"/>
        <v>28</v>
      </c>
      <c r="E1288" s="483">
        <f t="shared" si="343"/>
        <v>-0.636363636363636</v>
      </c>
      <c r="F1288" s="473">
        <f t="shared" si="344"/>
        <v>5</v>
      </c>
      <c r="G1288" s="471">
        <v>22203</v>
      </c>
      <c r="H1288" s="397" t="s">
        <v>3520</v>
      </c>
      <c r="J1288" s="488"/>
      <c r="K1288" s="486">
        <f>SUMIFS(K:K,$B:$B,"&gt;"&amp;$B1288*100,$B:$B,"&lt;"&amp;$B1288*100+100)</f>
        <v>0</v>
      </c>
      <c r="L1288" s="411">
        <f>SUMIFS(L:L,$B:$B,"&gt;"&amp;$B1288*100,$B:$B,"&lt;"&amp;$B1288*100+100)</f>
        <v>0</v>
      </c>
      <c r="M1288" s="411">
        <f t="shared" si="339"/>
        <v>28</v>
      </c>
      <c r="O1288" s="397">
        <v>0</v>
      </c>
      <c r="Q1288" s="397">
        <v>2070109</v>
      </c>
      <c r="R1288" s="397">
        <v>35</v>
      </c>
      <c r="S1288" s="397">
        <f>VLOOKUP(Q1288,B$4:B$1306,1,0)</f>
        <v>2070109</v>
      </c>
      <c r="U1288" s="397">
        <v>0</v>
      </c>
      <c r="V1288" s="397"/>
      <c r="Y1288" s="397">
        <f t="shared" si="340"/>
        <v>0</v>
      </c>
    </row>
    <row r="1289" ht="18.6" customHeight="1" spans="1:25">
      <c r="A1289" s="479" t="s">
        <v>3661</v>
      </c>
      <c r="B1289" s="480">
        <v>227</v>
      </c>
      <c r="C1289" s="411">
        <f t="shared" si="341"/>
        <v>0</v>
      </c>
      <c r="D1289" s="411">
        <f t="shared" si="342"/>
        <v>3500</v>
      </c>
      <c r="E1289" s="481" t="str">
        <f t="shared" si="343"/>
        <v/>
      </c>
      <c r="F1289" s="473">
        <f t="shared" si="344"/>
        <v>3</v>
      </c>
      <c r="G1289" s="471">
        <v>2220301</v>
      </c>
      <c r="H1289" s="397" t="s">
        <v>3523</v>
      </c>
      <c r="J1289" s="488"/>
      <c r="K1289" s="490">
        <f>SUMIF(N:N,$B1289,O:O)</f>
        <v>3500</v>
      </c>
      <c r="L1289" s="411">
        <f>SUMIFS(L:L,$B:$B,"&gt;"&amp;$B1289*100,$B:$B,"&lt;"&amp;$B1289*100+100)</f>
        <v>0</v>
      </c>
      <c r="M1289" s="411">
        <f t="shared" si="339"/>
        <v>0</v>
      </c>
      <c r="O1289" s="397">
        <v>0</v>
      </c>
      <c r="Q1289" s="397">
        <v>2080502</v>
      </c>
      <c r="R1289" s="397">
        <v>3</v>
      </c>
      <c r="S1289" s="397">
        <f>VLOOKUP(Q1289,B$4:B$1306,1,0)</f>
        <v>2080502</v>
      </c>
      <c r="U1289" s="397">
        <v>0</v>
      </c>
      <c r="V1289" s="397"/>
      <c r="Y1289" s="397">
        <f t="shared" si="340"/>
        <v>0</v>
      </c>
    </row>
    <row r="1290" ht="18.6" customHeight="1" spans="1:25">
      <c r="A1290" s="479" t="s">
        <v>3664</v>
      </c>
      <c r="B1290" s="480">
        <v>231</v>
      </c>
      <c r="C1290" s="411">
        <f t="shared" si="341"/>
        <v>0</v>
      </c>
      <c r="D1290" s="411">
        <f t="shared" si="342"/>
        <v>0</v>
      </c>
      <c r="E1290" s="481" t="str">
        <f t="shared" si="343"/>
        <v/>
      </c>
      <c r="F1290" s="473">
        <f t="shared" si="344"/>
        <v>3</v>
      </c>
      <c r="G1290" s="471">
        <v>2220303</v>
      </c>
      <c r="H1290" s="397" t="s">
        <v>3526</v>
      </c>
      <c r="J1290" s="488"/>
      <c r="K1290" s="486">
        <f>SUMIFS(K:K,$B:$B,"&gt;"&amp;$B1290*100,$B:$B,"&lt;"&amp;$B1290*100+100)</f>
        <v>0</v>
      </c>
      <c r="L1290" s="411">
        <f>SUMIFS(L:L,$B:$B,"&gt;"&amp;$B1290*100,$B:$B,"&lt;"&amp;$B1290*100+100)</f>
        <v>0</v>
      </c>
      <c r="M1290" s="411">
        <f t="shared" si="339"/>
        <v>0</v>
      </c>
      <c r="O1290" s="397">
        <v>0</v>
      </c>
      <c r="Q1290" s="397">
        <v>2080505</v>
      </c>
      <c r="R1290" s="397">
        <v>3</v>
      </c>
      <c r="S1290" s="397">
        <f>VLOOKUP(Q1290,B$4:B$1306,1,0)</f>
        <v>2080505</v>
      </c>
      <c r="U1290" s="397">
        <v>0</v>
      </c>
      <c r="V1290" s="397"/>
      <c r="Y1290" s="397">
        <f t="shared" si="340"/>
        <v>0</v>
      </c>
    </row>
    <row r="1291" ht="18.6" customHeight="1" spans="1:25">
      <c r="A1291" s="482" t="s">
        <v>3667</v>
      </c>
      <c r="B1291" s="480">
        <v>23103</v>
      </c>
      <c r="C1291" s="407">
        <f t="shared" si="341"/>
        <v>0</v>
      </c>
      <c r="D1291" s="407">
        <f t="shared" si="342"/>
        <v>0</v>
      </c>
      <c r="E1291" s="483" t="str">
        <f t="shared" si="343"/>
        <v/>
      </c>
      <c r="F1291" s="473">
        <f t="shared" si="344"/>
        <v>5</v>
      </c>
      <c r="G1291" s="471">
        <v>2220304</v>
      </c>
      <c r="H1291" s="397" t="s">
        <v>3529</v>
      </c>
      <c r="K1291" s="486">
        <f>SUMIFS(K:K,$B:$B,"&gt;"&amp;$B1291*100,$B:$B,"&lt;"&amp;$B1291*100+100)</f>
        <v>0</v>
      </c>
      <c r="L1291" s="411">
        <f>SUMIFS(L:L,$B:$B,"&gt;"&amp;$B1291*100,$B:$B,"&lt;"&amp;$B1291*100+100)</f>
        <v>0</v>
      </c>
      <c r="M1291" s="411">
        <f t="shared" si="339"/>
        <v>0</v>
      </c>
      <c r="O1291" s="397">
        <v>0</v>
      </c>
      <c r="Q1291" s="397">
        <v>2080506</v>
      </c>
      <c r="R1291" s="397">
        <v>2</v>
      </c>
      <c r="S1291" s="397">
        <f>VLOOKUP(Q1291,B$4:B$1306,1,0)</f>
        <v>2080506</v>
      </c>
      <c r="U1291" s="397">
        <v>0</v>
      </c>
      <c r="V1291" s="397"/>
      <c r="Y1291" s="397">
        <f t="shared" si="340"/>
        <v>0</v>
      </c>
    </row>
    <row r="1292" ht="18.6" customHeight="1" spans="1:25">
      <c r="A1292" s="482" t="s">
        <v>3670</v>
      </c>
      <c r="B1292" s="480">
        <v>2310301</v>
      </c>
      <c r="C1292" s="407">
        <f t="shared" si="341"/>
        <v>0</v>
      </c>
      <c r="D1292" s="407">
        <f t="shared" si="342"/>
        <v>0</v>
      </c>
      <c r="E1292" s="483" t="str">
        <f t="shared" si="343"/>
        <v/>
      </c>
      <c r="F1292" s="473">
        <f t="shared" si="344"/>
        <v>7</v>
      </c>
      <c r="G1292" s="471">
        <v>2220399</v>
      </c>
      <c r="H1292" s="397" t="s">
        <v>3532</v>
      </c>
      <c r="K1292" s="490"/>
      <c r="L1292" s="407">
        <f>SUMIF(Q:Q,$B1292,R:R)</f>
        <v>0</v>
      </c>
      <c r="M1292" s="411">
        <f t="shared" si="339"/>
        <v>0</v>
      </c>
      <c r="O1292" s="397">
        <v>0</v>
      </c>
      <c r="Q1292" s="397">
        <v>2101101</v>
      </c>
      <c r="R1292" s="397">
        <v>0</v>
      </c>
      <c r="S1292" s="397">
        <f>VLOOKUP(Q1292,B$4:B$1306,1,0)</f>
        <v>2101101</v>
      </c>
      <c r="U1292" s="397">
        <v>0</v>
      </c>
      <c r="V1292" s="397"/>
      <c r="Y1292" s="397">
        <f t="shared" si="340"/>
        <v>0</v>
      </c>
    </row>
    <row r="1293" ht="18.6" customHeight="1" spans="1:25">
      <c r="A1293" s="482" t="s">
        <v>3673</v>
      </c>
      <c r="B1293" s="480">
        <v>2310302</v>
      </c>
      <c r="C1293" s="407">
        <f t="shared" si="341"/>
        <v>0</v>
      </c>
      <c r="D1293" s="407">
        <f t="shared" si="342"/>
        <v>0</v>
      </c>
      <c r="E1293" s="483" t="str">
        <f t="shared" si="343"/>
        <v/>
      </c>
      <c r="F1293" s="473">
        <f t="shared" si="344"/>
        <v>7</v>
      </c>
      <c r="G1293" s="471">
        <v>22204</v>
      </c>
      <c r="H1293" s="397" t="s">
        <v>3535</v>
      </c>
      <c r="I1293" s="397">
        <v>199</v>
      </c>
      <c r="K1293" s="490">
        <f>SUMIF(N:N,$B1293,O:O)</f>
        <v>0</v>
      </c>
      <c r="L1293" s="407">
        <f>SUMIF(Q:Q,$B1293,R:R)</f>
        <v>0</v>
      </c>
      <c r="M1293" s="411">
        <f t="shared" si="339"/>
        <v>0</v>
      </c>
      <c r="O1293" s="397">
        <v>0</v>
      </c>
      <c r="Q1293" s="397">
        <v>2101102</v>
      </c>
      <c r="R1293" s="397">
        <v>2</v>
      </c>
      <c r="S1293" s="397">
        <f>VLOOKUP(Q1293,B$4:B$1306,1,0)</f>
        <v>2101102</v>
      </c>
      <c r="U1293" s="397">
        <v>0</v>
      </c>
      <c r="V1293" s="397"/>
      <c r="Y1293" s="397">
        <f t="shared" si="340"/>
        <v>0</v>
      </c>
    </row>
    <row r="1294" ht="18.6" customHeight="1" spans="1:25">
      <c r="A1294" s="482" t="s">
        <v>3676</v>
      </c>
      <c r="B1294" s="480">
        <v>2310303</v>
      </c>
      <c r="C1294" s="407">
        <f t="shared" si="341"/>
        <v>0</v>
      </c>
      <c r="D1294" s="407">
        <f t="shared" si="342"/>
        <v>0</v>
      </c>
      <c r="E1294" s="483" t="str">
        <f t="shared" si="343"/>
        <v/>
      </c>
      <c r="F1294" s="473">
        <f t="shared" si="344"/>
        <v>7</v>
      </c>
      <c r="G1294" s="471">
        <v>2220401</v>
      </c>
      <c r="H1294" s="397" t="s">
        <v>3538</v>
      </c>
      <c r="K1294" s="490">
        <f>SUMIF(N:N,$B1294,O:O)</f>
        <v>0</v>
      </c>
      <c r="L1294" s="407">
        <f>SUMIF(Q:Q,$B1294,R:R)</f>
        <v>0</v>
      </c>
      <c r="M1294" s="411">
        <f t="shared" si="339"/>
        <v>0</v>
      </c>
      <c r="O1294" s="397">
        <v>0</v>
      </c>
      <c r="Q1294" s="397">
        <v>2101103</v>
      </c>
      <c r="R1294" s="397">
        <v>1</v>
      </c>
      <c r="S1294" s="397">
        <f>VLOOKUP(Q1294,B$4:B$1306,1,0)</f>
        <v>2101103</v>
      </c>
      <c r="U1294" s="397">
        <v>0</v>
      </c>
      <c r="V1294" s="397"/>
      <c r="Y1294" s="397">
        <f t="shared" si="340"/>
        <v>0</v>
      </c>
    </row>
    <row r="1295" ht="18.6" customHeight="1" spans="1:25">
      <c r="A1295" s="482" t="s">
        <v>3679</v>
      </c>
      <c r="B1295" s="480">
        <v>2310399</v>
      </c>
      <c r="C1295" s="407">
        <f t="shared" si="341"/>
        <v>0</v>
      </c>
      <c r="D1295" s="407">
        <f t="shared" si="342"/>
        <v>0</v>
      </c>
      <c r="E1295" s="483" t="str">
        <f t="shared" si="343"/>
        <v/>
      </c>
      <c r="F1295" s="473">
        <f t="shared" si="344"/>
        <v>7</v>
      </c>
      <c r="G1295" s="471">
        <v>2220402</v>
      </c>
      <c r="H1295" s="397" t="s">
        <v>3541</v>
      </c>
      <c r="I1295" s="397">
        <v>149</v>
      </c>
      <c r="J1295" s="488"/>
      <c r="K1295" s="490">
        <f>SUMIF(N:N,$B1295,O:O)</f>
        <v>0</v>
      </c>
      <c r="L1295" s="407">
        <f>SUMIF(Q:Q,$B1295,R:R)</f>
        <v>0</v>
      </c>
      <c r="M1295" s="411">
        <f t="shared" si="339"/>
        <v>0</v>
      </c>
      <c r="O1295" s="397">
        <v>0</v>
      </c>
      <c r="Q1295" s="397">
        <v>2210201</v>
      </c>
      <c r="R1295" s="397">
        <v>2</v>
      </c>
      <c r="S1295" s="397">
        <f>VLOOKUP(Q1295,B$4:B$1306,1,0)</f>
        <v>2210201</v>
      </c>
      <c r="U1295" s="397">
        <v>0</v>
      </c>
      <c r="V1295" s="397"/>
      <c r="Y1295" s="397">
        <f t="shared" si="340"/>
        <v>0</v>
      </c>
    </row>
    <row r="1296" ht="18.6" customHeight="1" spans="1:25">
      <c r="A1296" s="479" t="s">
        <v>3682</v>
      </c>
      <c r="B1296" s="480">
        <v>232</v>
      </c>
      <c r="C1296" s="411">
        <f t="shared" si="341"/>
        <v>4034</v>
      </c>
      <c r="D1296" s="411">
        <f t="shared" si="342"/>
        <v>4095</v>
      </c>
      <c r="E1296" s="481">
        <f t="shared" si="343"/>
        <v>0.0151214675260287</v>
      </c>
      <c r="F1296" s="473">
        <f t="shared" si="344"/>
        <v>3</v>
      </c>
      <c r="G1296" s="471">
        <v>2220403</v>
      </c>
      <c r="H1296" s="397" t="s">
        <v>3544</v>
      </c>
      <c r="I1296" s="397">
        <v>50</v>
      </c>
      <c r="J1296" s="488"/>
      <c r="K1296" s="486">
        <f>SUMIFS(K:K,$B:$B,"&gt;"&amp;$B1296*100,$B:$B,"&lt;"&amp;$B1296*100+100)</f>
        <v>4095</v>
      </c>
      <c r="L1296" s="411">
        <f>SUMIFS(L:L,$B:$B,"&gt;"&amp;$B1296*100,$B:$B,"&lt;"&amp;$B1296*100+100)</f>
        <v>0</v>
      </c>
      <c r="M1296" s="411">
        <f t="shared" si="339"/>
        <v>0</v>
      </c>
      <c r="O1296" s="397">
        <v>0</v>
      </c>
      <c r="Q1296" s="397">
        <v>2070899</v>
      </c>
      <c r="R1296" s="397">
        <v>1</v>
      </c>
      <c r="S1296" s="397">
        <f>VLOOKUP(Q1296,B$4:B$1306,1,0)</f>
        <v>2070899</v>
      </c>
      <c r="U1296" s="397">
        <v>0</v>
      </c>
      <c r="V1296" s="397"/>
      <c r="Y1296" s="397">
        <f t="shared" si="340"/>
        <v>0</v>
      </c>
    </row>
    <row r="1297" ht="18.6" customHeight="1" spans="1:25">
      <c r="A1297" s="482" t="s">
        <v>3685</v>
      </c>
      <c r="B1297" s="480">
        <v>23203</v>
      </c>
      <c r="C1297" s="407">
        <f t="shared" si="341"/>
        <v>4034</v>
      </c>
      <c r="D1297" s="407">
        <f t="shared" si="342"/>
        <v>4095</v>
      </c>
      <c r="E1297" s="483">
        <f t="shared" si="343"/>
        <v>0.0151214675260287</v>
      </c>
      <c r="F1297" s="473">
        <f t="shared" si="344"/>
        <v>5</v>
      </c>
      <c r="G1297" s="471">
        <v>2220404</v>
      </c>
      <c r="H1297" s="397" t="s">
        <v>3546</v>
      </c>
      <c r="K1297" s="486">
        <f>SUMIFS(K:K,$B:$B,"&gt;"&amp;$B1297*100,$B:$B,"&lt;"&amp;$B1297*100+100)</f>
        <v>4095</v>
      </c>
      <c r="L1297" s="411">
        <f>SUMIFS(L:L,$B:$B,"&gt;"&amp;$B1297*100,$B:$B,"&lt;"&amp;$B1297*100+100)</f>
        <v>0</v>
      </c>
      <c r="M1297" s="411">
        <f t="shared" si="339"/>
        <v>0</v>
      </c>
      <c r="O1297" s="397">
        <v>0</v>
      </c>
      <c r="Q1297" s="397">
        <v>2080505</v>
      </c>
      <c r="R1297" s="397">
        <v>0</v>
      </c>
      <c r="S1297" s="397">
        <f>VLOOKUP(Q1297,B$4:B$1306,1,0)</f>
        <v>2080505</v>
      </c>
      <c r="U1297" s="397">
        <v>0</v>
      </c>
      <c r="V1297" s="397"/>
      <c r="Y1297" s="397">
        <f t="shared" si="340"/>
        <v>0</v>
      </c>
    </row>
    <row r="1298" ht="18.6" customHeight="1" spans="1:25">
      <c r="A1298" s="482" t="s">
        <v>3688</v>
      </c>
      <c r="B1298" s="480">
        <v>2320301</v>
      </c>
      <c r="C1298" s="407">
        <f t="shared" si="341"/>
        <v>4034</v>
      </c>
      <c r="D1298" s="407">
        <f t="shared" si="342"/>
        <v>4095</v>
      </c>
      <c r="E1298" s="483">
        <f t="shared" si="343"/>
        <v>0.0151214675260287</v>
      </c>
      <c r="F1298" s="473">
        <f t="shared" si="344"/>
        <v>7</v>
      </c>
      <c r="G1298" s="471">
        <v>2220499</v>
      </c>
      <c r="H1298" s="397" t="s">
        <v>3548</v>
      </c>
      <c r="K1298" s="490">
        <f>SUMIF(N:N,$B1298,O:O)</f>
        <v>4095</v>
      </c>
      <c r="L1298" s="407">
        <f>SUMIF(Q:Q,$B1298,R:R)</f>
        <v>0</v>
      </c>
      <c r="M1298" s="411">
        <f t="shared" si="339"/>
        <v>0</v>
      </c>
      <c r="O1298" s="397">
        <v>0</v>
      </c>
      <c r="Q1298" s="397">
        <v>2080506</v>
      </c>
      <c r="R1298" s="397">
        <v>0</v>
      </c>
      <c r="S1298" s="397">
        <f>VLOOKUP(Q1298,B$4:B$1306,1,0)</f>
        <v>2080506</v>
      </c>
      <c r="U1298" s="397">
        <v>0</v>
      </c>
      <c r="V1298" s="397"/>
      <c r="Y1298" s="397">
        <f t="shared" si="340"/>
        <v>0</v>
      </c>
    </row>
    <row r="1299" ht="18.6" customHeight="1" spans="1:25">
      <c r="A1299" s="482" t="s">
        <v>3691</v>
      </c>
      <c r="B1299" s="480">
        <v>2320302</v>
      </c>
      <c r="C1299" s="407">
        <f t="shared" si="341"/>
        <v>0</v>
      </c>
      <c r="D1299" s="407">
        <f t="shared" si="342"/>
        <v>0</v>
      </c>
      <c r="E1299" s="483" t="str">
        <f t="shared" si="343"/>
        <v/>
      </c>
      <c r="F1299" s="473">
        <f t="shared" si="344"/>
        <v>7</v>
      </c>
      <c r="G1299" s="471">
        <v>22205</v>
      </c>
      <c r="H1299" s="397" t="s">
        <v>3550</v>
      </c>
      <c r="K1299" s="490">
        <f>SUMIF(N:N,$B1299,O:O)</f>
        <v>0</v>
      </c>
      <c r="L1299" s="407">
        <f>SUMIF(Q:Q,$B1299,R:R)</f>
        <v>0</v>
      </c>
      <c r="M1299" s="411">
        <f t="shared" si="339"/>
        <v>0</v>
      </c>
      <c r="O1299" s="397">
        <v>0</v>
      </c>
      <c r="Q1299" s="397">
        <v>2101101</v>
      </c>
      <c r="R1299" s="397">
        <v>0</v>
      </c>
      <c r="S1299" s="397">
        <f>VLOOKUP(Q1299,B$4:B$1306,1,0)</f>
        <v>2101101</v>
      </c>
      <c r="U1299" s="397">
        <v>0</v>
      </c>
      <c r="V1299" s="397"/>
      <c r="Y1299" s="397">
        <f t="shared" si="340"/>
        <v>0</v>
      </c>
    </row>
    <row r="1300" ht="18.6" customHeight="1" spans="1:25">
      <c r="A1300" s="482" t="s">
        <v>3694</v>
      </c>
      <c r="B1300" s="480">
        <v>2320303</v>
      </c>
      <c r="C1300" s="407">
        <f t="shared" si="341"/>
        <v>0</v>
      </c>
      <c r="D1300" s="407">
        <f t="shared" si="342"/>
        <v>0</v>
      </c>
      <c r="E1300" s="483" t="str">
        <f t="shared" si="343"/>
        <v/>
      </c>
      <c r="F1300" s="473">
        <f t="shared" si="344"/>
        <v>7</v>
      </c>
      <c r="G1300" s="471">
        <v>2220501</v>
      </c>
      <c r="H1300" s="397" t="s">
        <v>3553</v>
      </c>
      <c r="K1300" s="490">
        <f>SUMIF(N:N,$B1300,O:O)</f>
        <v>0</v>
      </c>
      <c r="L1300" s="407">
        <f>SUMIF(Q:Q,$B1300,R:R)</f>
        <v>0</v>
      </c>
      <c r="M1300" s="411">
        <f t="shared" si="339"/>
        <v>0</v>
      </c>
      <c r="O1300" s="397">
        <v>0</v>
      </c>
      <c r="Q1300" s="397">
        <v>2101102</v>
      </c>
      <c r="R1300" s="397">
        <v>0</v>
      </c>
      <c r="S1300" s="397">
        <f>VLOOKUP(Q1300,B$4:B$1306,1,0)</f>
        <v>2101102</v>
      </c>
      <c r="U1300" s="397">
        <v>0</v>
      </c>
      <c r="V1300" s="397"/>
      <c r="Y1300" s="397">
        <f t="shared" si="340"/>
        <v>0</v>
      </c>
    </row>
    <row r="1301" ht="18.6" customHeight="1" spans="1:25">
      <c r="A1301" s="482" t="s">
        <v>3697</v>
      </c>
      <c r="B1301" s="480">
        <v>2320304</v>
      </c>
      <c r="C1301" s="407">
        <f t="shared" si="341"/>
        <v>0</v>
      </c>
      <c r="D1301" s="407">
        <f t="shared" si="342"/>
        <v>0</v>
      </c>
      <c r="E1301" s="483" t="str">
        <f t="shared" si="343"/>
        <v/>
      </c>
      <c r="F1301" s="473">
        <f t="shared" si="344"/>
        <v>7</v>
      </c>
      <c r="G1301" s="471">
        <v>2220502</v>
      </c>
      <c r="H1301" s="397" t="s">
        <v>3555</v>
      </c>
      <c r="J1301" s="488"/>
      <c r="K1301" s="490">
        <f>SUMIF(N:N,$B1301,O:O)</f>
        <v>0</v>
      </c>
      <c r="L1301" s="407">
        <f>SUMIF(Q:Q,$B1301,R:R)</f>
        <v>0</v>
      </c>
      <c r="M1301" s="411">
        <f t="shared" si="339"/>
        <v>0</v>
      </c>
      <c r="O1301" s="397">
        <v>0</v>
      </c>
      <c r="Q1301" s="397">
        <v>2101103</v>
      </c>
      <c r="R1301" s="397">
        <v>0</v>
      </c>
      <c r="S1301" s="397">
        <f>VLOOKUP(Q1301,B$4:B$1306,1,0)</f>
        <v>2101103</v>
      </c>
      <c r="U1301" s="397">
        <v>0</v>
      </c>
      <c r="V1301" s="397"/>
      <c r="Y1301" s="397">
        <f t="shared" si="340"/>
        <v>0</v>
      </c>
    </row>
    <row r="1302" ht="18.6" customHeight="1" spans="1:25">
      <c r="A1302" s="479" t="s">
        <v>3700</v>
      </c>
      <c r="B1302" s="480">
        <v>233</v>
      </c>
      <c r="C1302" s="411">
        <f t="shared" si="341"/>
        <v>18</v>
      </c>
      <c r="D1302" s="411">
        <f t="shared" si="342"/>
        <v>66</v>
      </c>
      <c r="E1302" s="481">
        <f t="shared" si="343"/>
        <v>2.66666666666667</v>
      </c>
      <c r="F1302" s="473">
        <f t="shared" si="344"/>
        <v>3</v>
      </c>
      <c r="G1302" s="471">
        <v>2220503</v>
      </c>
      <c r="H1302" s="397" t="s">
        <v>3558</v>
      </c>
      <c r="J1302" s="488"/>
      <c r="K1302" s="486">
        <f>SUMIFS(K:K,$B:$B,"&gt;"&amp;$B1302*100,$B:$B,"&lt;"&amp;$B1302*100+100)</f>
        <v>66</v>
      </c>
      <c r="L1302" s="411">
        <f>SUMIFS(L:L,$B:$B,"&gt;"&amp;$B1302*100,$B:$B,"&lt;"&amp;$B1302*100+100)</f>
        <v>0</v>
      </c>
      <c r="M1302" s="411">
        <f t="shared" si="339"/>
        <v>0</v>
      </c>
      <c r="O1302" s="397">
        <v>0</v>
      </c>
      <c r="Q1302" s="397">
        <v>2210201</v>
      </c>
      <c r="R1302" s="397">
        <v>0</v>
      </c>
      <c r="S1302" s="397">
        <f>VLOOKUP(Q1302,B$4:B$1306,1,0)</f>
        <v>2210201</v>
      </c>
      <c r="U1302" s="397">
        <v>0</v>
      </c>
      <c r="V1302" s="397"/>
      <c r="Y1302" s="397">
        <f t="shared" si="340"/>
        <v>0</v>
      </c>
    </row>
    <row r="1303" ht="18.6" customHeight="1" spans="1:25">
      <c r="A1303" s="482" t="s">
        <v>3703</v>
      </c>
      <c r="B1303" s="480">
        <v>23303</v>
      </c>
      <c r="C1303" s="407">
        <f t="shared" si="341"/>
        <v>18</v>
      </c>
      <c r="D1303" s="407">
        <f t="shared" si="342"/>
        <v>66</v>
      </c>
      <c r="E1303" s="483">
        <f t="shared" si="343"/>
        <v>2.66666666666667</v>
      </c>
      <c r="F1303" s="473">
        <f t="shared" si="344"/>
        <v>5</v>
      </c>
      <c r="G1303" s="471">
        <v>2220504</v>
      </c>
      <c r="H1303" s="397" t="s">
        <v>3561</v>
      </c>
      <c r="J1303" s="488"/>
      <c r="K1303" s="490">
        <f>SUMIF(N:N,$B1303,O:O)</f>
        <v>66</v>
      </c>
      <c r="L1303" s="411">
        <f>SUMIFS(L:L,$B:$B,"&gt;"&amp;$B1303*100,$B:$B,"&lt;"&amp;$B1303*100+100)</f>
        <v>0</v>
      </c>
      <c r="M1303" s="411">
        <f t="shared" si="339"/>
        <v>0</v>
      </c>
      <c r="O1303" s="397">
        <v>0</v>
      </c>
      <c r="Q1303" s="397">
        <v>2080502</v>
      </c>
      <c r="R1303" s="397">
        <v>11</v>
      </c>
      <c r="S1303" s="397">
        <f>VLOOKUP(Q1303,B$4:B$1306,1,0)</f>
        <v>2080502</v>
      </c>
      <c r="U1303" s="397">
        <v>0</v>
      </c>
      <c r="V1303" s="397"/>
      <c r="Y1303" s="397">
        <f t="shared" si="340"/>
        <v>0</v>
      </c>
    </row>
    <row r="1304" ht="18.6" customHeight="1" spans="1:25">
      <c r="A1304" s="479" t="s">
        <v>3706</v>
      </c>
      <c r="B1304" s="480">
        <v>229</v>
      </c>
      <c r="C1304" s="411">
        <f t="shared" si="341"/>
        <v>380</v>
      </c>
      <c r="D1304" s="411">
        <f t="shared" si="342"/>
        <v>6243</v>
      </c>
      <c r="E1304" s="481">
        <f t="shared" si="343"/>
        <v>15.4289473684211</v>
      </c>
      <c r="F1304" s="473">
        <f t="shared" si="344"/>
        <v>3</v>
      </c>
      <c r="G1304" s="471">
        <v>2220505</v>
      </c>
      <c r="H1304" s="397" t="s">
        <v>3564</v>
      </c>
      <c r="J1304" s="488"/>
      <c r="K1304" s="486">
        <f>SUMIFS(K:K,$B:$B,"&gt;"&amp;$B1304*100,$B:$B,"&lt;"&amp;$B1304*100+100)</f>
        <v>6100</v>
      </c>
      <c r="L1304" s="411">
        <f>SUMIFS(L:L,$B:$B,"&gt;"&amp;$B1304*100,$B:$B,"&lt;"&amp;$B1304*100+100)</f>
        <v>0</v>
      </c>
      <c r="M1304" s="411">
        <f t="shared" si="339"/>
        <v>143</v>
      </c>
      <c r="O1304" s="397">
        <v>0</v>
      </c>
      <c r="Q1304" s="397">
        <v>2080505</v>
      </c>
      <c r="R1304" s="397">
        <v>23</v>
      </c>
      <c r="S1304" s="397">
        <f>VLOOKUP(Q1304,B$4:B$1306,1,0)</f>
        <v>2080505</v>
      </c>
      <c r="U1304" s="397">
        <v>0</v>
      </c>
      <c r="V1304" s="397"/>
      <c r="Y1304" s="397">
        <f t="shared" si="340"/>
        <v>0</v>
      </c>
    </row>
    <row r="1305" ht="18.6" customHeight="1" spans="1:25">
      <c r="A1305" s="482" t="s">
        <v>3709</v>
      </c>
      <c r="B1305" s="480">
        <v>22902</v>
      </c>
      <c r="C1305" s="407">
        <f t="shared" si="341"/>
        <v>0</v>
      </c>
      <c r="D1305" s="407">
        <f t="shared" si="342"/>
        <v>0</v>
      </c>
      <c r="E1305" s="483" t="str">
        <f t="shared" si="343"/>
        <v/>
      </c>
      <c r="F1305" s="473">
        <f t="shared" si="344"/>
        <v>5</v>
      </c>
      <c r="G1305" s="471">
        <v>2220506</v>
      </c>
      <c r="H1305" s="397" t="s">
        <v>3567</v>
      </c>
      <c r="J1305" s="488"/>
      <c r="K1305" s="486">
        <f>SUMIFS(K:K,$B:$B,"&gt;"&amp;$B1305*100,$B:$B,"&lt;"&amp;$B1305*100+100)</f>
        <v>0</v>
      </c>
      <c r="L1305" s="411">
        <f>SUMIFS(L:L,$B:$B,"&gt;"&amp;$B1305*100,$B:$B,"&lt;"&amp;$B1305*100+100)</f>
        <v>0</v>
      </c>
      <c r="M1305" s="411">
        <f t="shared" si="339"/>
        <v>0</v>
      </c>
      <c r="O1305" s="397">
        <v>0</v>
      </c>
      <c r="Q1305" s="397">
        <v>2080506</v>
      </c>
      <c r="R1305" s="397">
        <v>11</v>
      </c>
      <c r="S1305" s="397">
        <f>VLOOKUP(Q1305,B$4:B$1306,1,0)</f>
        <v>2080506</v>
      </c>
      <c r="U1305" s="397">
        <v>0</v>
      </c>
      <c r="V1305" s="397"/>
      <c r="Y1305" s="397">
        <f t="shared" si="340"/>
        <v>0</v>
      </c>
    </row>
    <row r="1306" ht="18.6" customHeight="1" spans="1:25">
      <c r="A1306" s="482" t="s">
        <v>3200</v>
      </c>
      <c r="B1306" s="480">
        <v>22999</v>
      </c>
      <c r="C1306" s="407">
        <f t="shared" si="341"/>
        <v>380</v>
      </c>
      <c r="D1306" s="407">
        <f t="shared" si="342"/>
        <v>6243</v>
      </c>
      <c r="E1306" s="483">
        <f t="shared" si="343"/>
        <v>15.4289473684211</v>
      </c>
      <c r="F1306" s="473">
        <f t="shared" si="344"/>
        <v>5</v>
      </c>
      <c r="G1306" s="471">
        <v>2220507</v>
      </c>
      <c r="H1306" s="397" t="s">
        <v>3569</v>
      </c>
      <c r="K1306" s="490">
        <f>SUMIF(N:N,$B1306,O:O)</f>
        <v>6100</v>
      </c>
      <c r="L1306" s="411">
        <f>SUMIFS(L:L,$B:$B,"&gt;"&amp;$B1306*100,$B:$B,"&lt;"&amp;$B1306*100+100)</f>
        <v>0</v>
      </c>
      <c r="M1306" s="411">
        <f t="shared" si="339"/>
        <v>143</v>
      </c>
      <c r="O1306" s="397">
        <v>0</v>
      </c>
      <c r="Q1306" s="397">
        <v>2101101</v>
      </c>
      <c r="R1306" s="397">
        <v>0</v>
      </c>
      <c r="S1306" s="397">
        <f>VLOOKUP(Q1306,B$4:B$1306,1,0)</f>
        <v>2101101</v>
      </c>
      <c r="U1306" s="397">
        <v>0</v>
      </c>
      <c r="V1306" s="397"/>
      <c r="Y1306" s="397">
        <f t="shared" si="340"/>
        <v>0</v>
      </c>
    </row>
    <row r="1307" ht="18.6" customHeight="1" spans="1:25">
      <c r="A1307" s="496"/>
      <c r="B1307" s="497"/>
      <c r="C1307" s="498"/>
      <c r="D1307" s="407"/>
      <c r="E1307" s="483" t="str">
        <f t="shared" si="343"/>
        <v/>
      </c>
      <c r="F1307" s="473">
        <f t="shared" si="344"/>
        <v>0</v>
      </c>
      <c r="G1307" s="471">
        <v>2220508</v>
      </c>
      <c r="H1307" s="397" t="s">
        <v>3572</v>
      </c>
      <c r="O1307" s="397">
        <v>0</v>
      </c>
      <c r="Q1307" s="397">
        <v>2101102</v>
      </c>
      <c r="R1307" s="397">
        <v>15</v>
      </c>
      <c r="S1307" s="397">
        <f>VLOOKUP(Q1307,B$4:B$1306,1,0)</f>
        <v>2101102</v>
      </c>
      <c r="U1307" s="397">
        <v>0</v>
      </c>
      <c r="V1307" s="397"/>
      <c r="Y1307" s="397">
        <f t="shared" si="340"/>
        <v>0</v>
      </c>
    </row>
    <row r="1308" ht="18.6" customHeight="1" spans="1:25">
      <c r="A1308" s="499" t="s">
        <v>75</v>
      </c>
      <c r="B1308" s="390">
        <v>2</v>
      </c>
      <c r="C1308" s="500">
        <v>344856</v>
      </c>
      <c r="D1308" s="411">
        <f>SUMIFS(D$4:D$1306,B$4:B$1306,"&gt;"&amp;B1308*100,B$4:B$1306,"&lt;"&amp;B1308*100+100)</f>
        <v>337450</v>
      </c>
      <c r="E1308" s="481">
        <f t="shared" ref="E1308:E1322" si="345">IF(ISERROR(D1308/C1308-1),"",D1308/C1308-1)</f>
        <v>-0.0214756304080543</v>
      </c>
      <c r="F1308" s="473">
        <f t="shared" si="344"/>
        <v>1</v>
      </c>
      <c r="G1308" s="471">
        <v>2220509</v>
      </c>
      <c r="H1308" s="397" t="s">
        <v>3575</v>
      </c>
      <c r="O1308" s="397">
        <v>0</v>
      </c>
      <c r="Q1308" s="397">
        <v>2101103</v>
      </c>
      <c r="R1308" s="397">
        <v>8</v>
      </c>
      <c r="S1308" s="397">
        <f>VLOOKUP(Q1308,B$4:B$1306,1,0)</f>
        <v>2101103</v>
      </c>
      <c r="U1308" s="397">
        <v>0</v>
      </c>
      <c r="V1308" s="397"/>
      <c r="Y1308" s="397">
        <f t="shared" si="340"/>
        <v>0</v>
      </c>
    </row>
    <row r="1309" ht="18.6" customHeight="1" spans="1:25">
      <c r="A1309" s="501" t="s">
        <v>78</v>
      </c>
      <c r="B1309" s="497">
        <v>230</v>
      </c>
      <c r="C1309" s="500">
        <f>VLOOKUP(B1309,'03'!B$1368:D$1376,3,0)</f>
        <v>7846</v>
      </c>
      <c r="D1309" s="500">
        <f>D1310+D1311+D1312+D1313+D1316+D1317+D1319+D1320</f>
        <v>5700</v>
      </c>
      <c r="E1309" s="481">
        <f t="shared" si="345"/>
        <v>-0.273515166964058</v>
      </c>
      <c r="F1309" s="473">
        <f t="shared" si="344"/>
        <v>3</v>
      </c>
      <c r="G1309" s="471">
        <v>2220510</v>
      </c>
      <c r="H1309" s="397" t="s">
        <v>3577</v>
      </c>
      <c r="O1309" s="397">
        <v>0</v>
      </c>
      <c r="Q1309" s="397">
        <v>2130104</v>
      </c>
      <c r="R1309" s="397">
        <v>230</v>
      </c>
      <c r="S1309" s="397">
        <f>VLOOKUP(Q1309,B$4:B$1306,1,0)</f>
        <v>2130104</v>
      </c>
      <c r="U1309" s="397">
        <v>0</v>
      </c>
      <c r="V1309" s="397"/>
      <c r="Y1309" s="397">
        <f t="shared" si="340"/>
        <v>0</v>
      </c>
    </row>
    <row r="1310" ht="18.6" customHeight="1" spans="1:25">
      <c r="A1310" s="496" t="s">
        <v>80</v>
      </c>
      <c r="B1310" s="497">
        <v>23001</v>
      </c>
      <c r="C1310" s="407">
        <f>VLOOKUP(B1310,'03'!B$1368:D$1376,3,0)</f>
        <v>0</v>
      </c>
      <c r="D1310" s="498"/>
      <c r="E1310" s="483" t="str">
        <f t="shared" si="345"/>
        <v/>
      </c>
      <c r="F1310" s="473">
        <f t="shared" si="344"/>
        <v>5</v>
      </c>
      <c r="G1310" s="471">
        <v>2220599</v>
      </c>
      <c r="H1310" s="397" t="s">
        <v>3579</v>
      </c>
      <c r="O1310" s="397">
        <v>0</v>
      </c>
      <c r="Q1310" s="397">
        <v>2210201</v>
      </c>
      <c r="R1310" s="397">
        <v>17</v>
      </c>
      <c r="S1310" s="397">
        <f>VLOOKUP(Q1310,B$4:B$1306,1,0)</f>
        <v>2210201</v>
      </c>
      <c r="U1310" s="397">
        <v>0</v>
      </c>
      <c r="V1310" s="397"/>
      <c r="Y1310" s="397">
        <f t="shared" si="340"/>
        <v>0</v>
      </c>
    </row>
    <row r="1311" ht="18.6" customHeight="1" spans="1:25">
      <c r="A1311" s="496" t="s">
        <v>82</v>
      </c>
      <c r="B1311" s="497">
        <v>23002</v>
      </c>
      <c r="C1311" s="407">
        <f>VLOOKUP(B1311,'03'!B$1368:D$1376,3,0)</f>
        <v>0</v>
      </c>
      <c r="D1311" s="498"/>
      <c r="E1311" s="483" t="str">
        <f t="shared" si="345"/>
        <v/>
      </c>
      <c r="F1311" s="473">
        <f t="shared" si="344"/>
        <v>5</v>
      </c>
      <c r="G1311" s="471">
        <v>224</v>
      </c>
      <c r="H1311" s="397" t="s">
        <v>3581</v>
      </c>
      <c r="I1311" s="397">
        <v>1452</v>
      </c>
      <c r="O1311" s="397">
        <v>0</v>
      </c>
      <c r="Q1311" s="397">
        <v>2080109</v>
      </c>
      <c r="R1311" s="397">
        <v>17</v>
      </c>
      <c r="S1311" s="397">
        <f>VLOOKUP(Q1311,B$4:B$1306,1,0)</f>
        <v>2080109</v>
      </c>
      <c r="U1311" s="397">
        <v>0</v>
      </c>
      <c r="V1311" s="397"/>
      <c r="Y1311" s="397">
        <f t="shared" si="340"/>
        <v>0</v>
      </c>
    </row>
    <row r="1312" ht="18.6" customHeight="1" spans="1:25">
      <c r="A1312" s="496" t="s">
        <v>84</v>
      </c>
      <c r="B1312" s="497">
        <v>23003</v>
      </c>
      <c r="C1312" s="407">
        <f>VLOOKUP(B1312,'03'!B$1368:D$1376,3,0)</f>
        <v>0</v>
      </c>
      <c r="D1312" s="498"/>
      <c r="E1312" s="483" t="str">
        <f t="shared" si="345"/>
        <v/>
      </c>
      <c r="F1312" s="473">
        <f t="shared" si="344"/>
        <v>5</v>
      </c>
      <c r="G1312" s="471">
        <v>22401</v>
      </c>
      <c r="H1312" s="397" t="s">
        <v>3584</v>
      </c>
      <c r="I1312" s="397">
        <v>324</v>
      </c>
      <c r="O1312" s="397">
        <v>0</v>
      </c>
      <c r="Q1312" s="397">
        <v>2080505</v>
      </c>
      <c r="R1312" s="397">
        <v>1</v>
      </c>
      <c r="S1312" s="397">
        <f>VLOOKUP(Q1312,B$4:B$1306,1,0)</f>
        <v>2080505</v>
      </c>
      <c r="U1312" s="397">
        <v>0</v>
      </c>
      <c r="V1312" s="397"/>
      <c r="Y1312" s="397">
        <f t="shared" si="340"/>
        <v>0</v>
      </c>
    </row>
    <row r="1313" ht="18.6" customHeight="1" spans="1:25">
      <c r="A1313" s="502" t="s">
        <v>4392</v>
      </c>
      <c r="B1313" s="497">
        <v>23006</v>
      </c>
      <c r="C1313" s="407">
        <f>VLOOKUP(B1313,'03'!B$1368:D$1376,3,0)</f>
        <v>5727</v>
      </c>
      <c r="D1313" s="503">
        <f>D1314+D1315</f>
        <v>5700</v>
      </c>
      <c r="E1313" s="483">
        <f t="shared" si="345"/>
        <v>-0.00471451021477209</v>
      </c>
      <c r="F1313" s="473">
        <f t="shared" si="344"/>
        <v>5</v>
      </c>
      <c r="G1313" s="471">
        <v>2240101</v>
      </c>
      <c r="H1313" s="397" t="s">
        <v>595</v>
      </c>
      <c r="I1313" s="397">
        <v>252</v>
      </c>
      <c r="O1313" s="397">
        <v>0</v>
      </c>
      <c r="Q1313" s="397">
        <v>2080506</v>
      </c>
      <c r="R1313" s="397">
        <v>1</v>
      </c>
      <c r="S1313" s="397">
        <f>VLOOKUP(Q1313,B$4:B$1306,1,0)</f>
        <v>2080506</v>
      </c>
      <c r="U1313" s="397">
        <v>0</v>
      </c>
      <c r="V1313" s="397"/>
      <c r="Y1313" s="397">
        <f t="shared" si="340"/>
        <v>0</v>
      </c>
    </row>
    <row r="1314" ht="18.6" customHeight="1" spans="1:25">
      <c r="A1314" s="502" t="s">
        <v>4393</v>
      </c>
      <c r="B1314" s="497">
        <v>2300601</v>
      </c>
      <c r="C1314" s="407"/>
      <c r="D1314" s="503"/>
      <c r="E1314" s="483" t="str">
        <f t="shared" si="345"/>
        <v/>
      </c>
      <c r="F1314" s="473">
        <f t="shared" si="344"/>
        <v>7</v>
      </c>
      <c r="G1314" s="471">
        <v>2240102</v>
      </c>
      <c r="H1314" s="397" t="s">
        <v>598</v>
      </c>
      <c r="O1314" s="397">
        <v>0</v>
      </c>
      <c r="Q1314" s="397">
        <v>2101101</v>
      </c>
      <c r="R1314" s="397">
        <v>1</v>
      </c>
      <c r="S1314" s="397">
        <f>VLOOKUP(Q1314,B$4:B$1306,1,0)</f>
        <v>2101101</v>
      </c>
      <c r="U1314" s="397">
        <v>0</v>
      </c>
      <c r="V1314" s="397"/>
      <c r="Y1314" s="397">
        <f t="shared" si="340"/>
        <v>0</v>
      </c>
    </row>
    <row r="1315" ht="18.6" customHeight="1" spans="1:25">
      <c r="A1315" s="502" t="s">
        <v>4394</v>
      </c>
      <c r="B1315" s="497">
        <v>2300602</v>
      </c>
      <c r="C1315" s="407">
        <f>C1313</f>
        <v>5727</v>
      </c>
      <c r="D1315" s="503">
        <v>5700</v>
      </c>
      <c r="E1315" s="483">
        <f t="shared" si="345"/>
        <v>-0.00471451021477209</v>
      </c>
      <c r="F1315" s="473">
        <f t="shared" si="344"/>
        <v>7</v>
      </c>
      <c r="G1315" s="471">
        <v>2240103</v>
      </c>
      <c r="H1315" s="397" t="s">
        <v>601</v>
      </c>
      <c r="O1315" s="397">
        <v>0</v>
      </c>
      <c r="Q1315" s="397">
        <v>2101102</v>
      </c>
      <c r="R1315" s="397">
        <v>0</v>
      </c>
      <c r="S1315" s="397">
        <f>VLOOKUP(Q1315,B$4:B$1306,1,0)</f>
        <v>2101102</v>
      </c>
      <c r="U1315" s="397">
        <v>0</v>
      </c>
      <c r="V1315" s="397"/>
      <c r="Y1315" s="397">
        <f t="shared" si="340"/>
        <v>0</v>
      </c>
    </row>
    <row r="1316" ht="18.6" customHeight="1" spans="1:25">
      <c r="A1316" s="496" t="s">
        <v>88</v>
      </c>
      <c r="B1316" s="497">
        <v>23008</v>
      </c>
      <c r="C1316" s="407">
        <f>VLOOKUP(B1316,'03'!B$1368:D$1376,3,0)</f>
        <v>0</v>
      </c>
      <c r="D1316" s="498"/>
      <c r="E1316" s="483" t="str">
        <f t="shared" si="345"/>
        <v/>
      </c>
      <c r="F1316" s="473">
        <f t="shared" si="344"/>
        <v>5</v>
      </c>
      <c r="G1316" s="471">
        <v>2240104</v>
      </c>
      <c r="H1316" s="397" t="s">
        <v>3591</v>
      </c>
      <c r="O1316" s="397">
        <v>0</v>
      </c>
      <c r="Q1316" s="397">
        <v>2101103</v>
      </c>
      <c r="R1316" s="397">
        <v>1</v>
      </c>
      <c r="S1316" s="397">
        <f>VLOOKUP(Q1316,B$4:B$1306,1,0)</f>
        <v>2101103</v>
      </c>
      <c r="U1316" s="397">
        <v>0</v>
      </c>
      <c r="V1316" s="397"/>
      <c r="Y1316" s="397">
        <f t="shared" si="340"/>
        <v>0</v>
      </c>
    </row>
    <row r="1317" ht="18.6" customHeight="1" spans="1:25">
      <c r="A1317" s="496" t="s">
        <v>90</v>
      </c>
      <c r="B1317" s="497">
        <v>23009</v>
      </c>
      <c r="C1317" s="407">
        <f>VLOOKUP(B1317,'03'!B$1368:D$1376,3,0)</f>
        <v>1541</v>
      </c>
      <c r="D1317" s="498"/>
      <c r="E1317" s="483">
        <f t="shared" si="345"/>
        <v>-1</v>
      </c>
      <c r="F1317" s="473">
        <f t="shared" si="344"/>
        <v>5</v>
      </c>
      <c r="G1317" s="471">
        <v>2240105</v>
      </c>
      <c r="H1317" s="397" t="s">
        <v>3593</v>
      </c>
      <c r="O1317" s="397">
        <v>0</v>
      </c>
      <c r="Q1317" s="397">
        <v>2210201</v>
      </c>
      <c r="R1317" s="397">
        <v>1</v>
      </c>
      <c r="S1317" s="397">
        <f>VLOOKUP(Q1317,B$4:B$1306,1,0)</f>
        <v>2210201</v>
      </c>
      <c r="U1317" s="397">
        <v>0</v>
      </c>
      <c r="V1317" s="397"/>
      <c r="Y1317" s="397">
        <f t="shared" si="340"/>
        <v>0</v>
      </c>
    </row>
    <row r="1318" ht="18.6" customHeight="1" spans="1:25">
      <c r="A1318" s="496" t="s">
        <v>4395</v>
      </c>
      <c r="B1318" s="497">
        <v>2300901</v>
      </c>
      <c r="C1318" s="407">
        <f>C1317</f>
        <v>1541</v>
      </c>
      <c r="D1318" s="498"/>
      <c r="E1318" s="483">
        <f t="shared" si="345"/>
        <v>-1</v>
      </c>
      <c r="F1318" s="473">
        <f t="shared" si="344"/>
        <v>7</v>
      </c>
      <c r="G1318" s="471">
        <v>2240106</v>
      </c>
      <c r="H1318" s="397" t="s">
        <v>3596</v>
      </c>
      <c r="I1318" s="397">
        <v>6</v>
      </c>
      <c r="O1318" s="397">
        <v>0</v>
      </c>
      <c r="Q1318" s="397">
        <v>2080505</v>
      </c>
      <c r="R1318" s="397">
        <v>2</v>
      </c>
      <c r="S1318" s="397">
        <f>VLOOKUP(Q1318,B$4:B$1306,1,0)</f>
        <v>2080505</v>
      </c>
      <c r="U1318" s="397">
        <v>0</v>
      </c>
      <c r="V1318" s="397"/>
      <c r="Y1318" s="397">
        <f t="shared" si="340"/>
        <v>0</v>
      </c>
    </row>
    <row r="1319" ht="18.6" customHeight="1" spans="1:25">
      <c r="A1319" s="496" t="s">
        <v>92</v>
      </c>
      <c r="B1319" s="497">
        <v>23015</v>
      </c>
      <c r="C1319" s="407">
        <f>VLOOKUP(B1319,'03'!B$1368:D$1376,3,0)</f>
        <v>578</v>
      </c>
      <c r="D1319" s="498"/>
      <c r="E1319" s="483">
        <f t="shared" si="345"/>
        <v>-1</v>
      </c>
      <c r="F1319" s="473">
        <f t="shared" si="344"/>
        <v>5</v>
      </c>
      <c r="G1319" s="471">
        <v>2240107</v>
      </c>
      <c r="H1319" s="397" t="s">
        <v>3598</v>
      </c>
      <c r="O1319" s="397">
        <v>0</v>
      </c>
      <c r="Q1319" s="397">
        <v>2080506</v>
      </c>
      <c r="R1319" s="397">
        <v>1</v>
      </c>
      <c r="S1319" s="397">
        <f>VLOOKUP(Q1319,B$4:B$1306,1,0)</f>
        <v>2080506</v>
      </c>
      <c r="U1319" s="397">
        <v>0</v>
      </c>
      <c r="V1319" s="397"/>
      <c r="Y1319" s="397">
        <f t="shared" si="340"/>
        <v>0</v>
      </c>
    </row>
    <row r="1320" ht="18.6" customHeight="1" spans="1:25">
      <c r="A1320" s="496" t="s">
        <v>4303</v>
      </c>
      <c r="B1320" s="497">
        <v>23016</v>
      </c>
      <c r="C1320" s="498"/>
      <c r="D1320" s="498"/>
      <c r="E1320" s="483" t="str">
        <f t="shared" si="345"/>
        <v/>
      </c>
      <c r="F1320" s="473">
        <f t="shared" si="344"/>
        <v>5</v>
      </c>
      <c r="G1320" s="471">
        <v>2240108</v>
      </c>
      <c r="H1320" s="397" t="s">
        <v>3601</v>
      </c>
      <c r="O1320" s="397">
        <v>0</v>
      </c>
      <c r="Q1320" s="397">
        <v>2101101</v>
      </c>
      <c r="R1320" s="397">
        <v>0</v>
      </c>
      <c r="S1320" s="397">
        <f>VLOOKUP(Q1320,B$4:B$1306,1,0)</f>
        <v>2101101</v>
      </c>
      <c r="U1320" s="397">
        <v>0</v>
      </c>
      <c r="V1320" s="397"/>
      <c r="Y1320" s="397">
        <f t="shared" si="340"/>
        <v>0</v>
      </c>
    </row>
    <row r="1321" ht="18.6" customHeight="1" spans="1:25">
      <c r="A1321" s="501" t="s">
        <v>94</v>
      </c>
      <c r="B1321" s="497">
        <v>231</v>
      </c>
      <c r="C1321" s="500">
        <f>VLOOKUP(B1321,'03'!B$1368:D$1376,3,0)</f>
        <v>10000</v>
      </c>
      <c r="D1321" s="500">
        <v>920</v>
      </c>
      <c r="E1321" s="481">
        <f t="shared" si="345"/>
        <v>-0.908</v>
      </c>
      <c r="F1321" s="473">
        <f t="shared" si="344"/>
        <v>3</v>
      </c>
      <c r="G1321" s="471">
        <v>2240109</v>
      </c>
      <c r="H1321" s="397" t="s">
        <v>3602</v>
      </c>
      <c r="O1321" s="397">
        <v>0</v>
      </c>
      <c r="Q1321" s="397">
        <v>2101102</v>
      </c>
      <c r="R1321" s="397">
        <v>2</v>
      </c>
      <c r="S1321" s="397">
        <f>VLOOKUP(Q1321,B$4:B$1306,1,0)</f>
        <v>2101102</v>
      </c>
      <c r="U1321" s="397">
        <v>0</v>
      </c>
      <c r="V1321" s="397"/>
      <c r="Y1321" s="397">
        <f t="shared" si="340"/>
        <v>0</v>
      </c>
    </row>
    <row r="1322" ht="18.6" customHeight="1" spans="1:25">
      <c r="A1322" s="504" t="s">
        <v>105</v>
      </c>
      <c r="B1322" s="497"/>
      <c r="C1322" s="500">
        <f>'03'!D1377</f>
        <v>362702</v>
      </c>
      <c r="D1322" s="500">
        <f>D1308+D1309+D1321</f>
        <v>344070</v>
      </c>
      <c r="E1322" s="481">
        <f t="shared" si="345"/>
        <v>-0.0513699952026733</v>
      </c>
      <c r="F1322" s="473">
        <f t="shared" si="344"/>
        <v>0</v>
      </c>
      <c r="G1322" s="471">
        <v>2240150</v>
      </c>
      <c r="H1322" s="397" t="s">
        <v>622</v>
      </c>
      <c r="I1322" s="397">
        <v>60</v>
      </c>
      <c r="O1322" s="397">
        <v>0</v>
      </c>
      <c r="Q1322" s="397">
        <v>2101103</v>
      </c>
      <c r="R1322" s="397">
        <v>1</v>
      </c>
      <c r="S1322" s="397">
        <f>VLOOKUP(Q1322,B$4:B$1306,1,0)</f>
        <v>2101103</v>
      </c>
      <c r="U1322" s="397">
        <v>0</v>
      </c>
      <c r="V1322" s="397"/>
      <c r="Y1322" s="397">
        <f t="shared" si="340"/>
        <v>0</v>
      </c>
    </row>
    <row r="1323" ht="18.6" customHeight="1" spans="6:25">
      <c r="F1323" s="473">
        <f t="shared" si="344"/>
        <v>0</v>
      </c>
      <c r="G1323" s="471">
        <v>2240199</v>
      </c>
      <c r="H1323" s="397" t="s">
        <v>3603</v>
      </c>
      <c r="I1323" s="397">
        <v>6</v>
      </c>
      <c r="O1323" s="397">
        <v>0</v>
      </c>
      <c r="Q1323" s="397">
        <v>2140106</v>
      </c>
      <c r="R1323" s="397">
        <v>25</v>
      </c>
      <c r="S1323" s="397">
        <f>VLOOKUP(Q1323,B$4:B$1306,1,0)</f>
        <v>2140106</v>
      </c>
      <c r="U1323" s="397">
        <v>0</v>
      </c>
      <c r="V1323" s="397"/>
      <c r="Y1323" s="397">
        <f t="shared" si="340"/>
        <v>0</v>
      </c>
    </row>
    <row r="1324" ht="18.6" customHeight="1" spans="6:25">
      <c r="F1324" s="473">
        <f t="shared" si="344"/>
        <v>0</v>
      </c>
      <c r="G1324" s="471">
        <v>22402</v>
      </c>
      <c r="H1324" s="397" t="s">
        <v>3606</v>
      </c>
      <c r="I1324" s="397">
        <v>563</v>
      </c>
      <c r="O1324" s="397">
        <v>0</v>
      </c>
      <c r="Q1324" s="397">
        <v>2210201</v>
      </c>
      <c r="R1324" s="397">
        <v>2</v>
      </c>
      <c r="S1324" s="397">
        <f>VLOOKUP(Q1324,B$4:B$1306,1,0)</f>
        <v>2210201</v>
      </c>
      <c r="U1324" s="397">
        <v>0</v>
      </c>
      <c r="V1324" s="397"/>
      <c r="Y1324" s="397">
        <f t="shared" si="340"/>
        <v>0</v>
      </c>
    </row>
    <row r="1325" ht="18.6" customHeight="1" spans="6:25">
      <c r="F1325" s="473">
        <f t="shared" si="344"/>
        <v>0</v>
      </c>
      <c r="G1325" s="471">
        <v>2240201</v>
      </c>
      <c r="H1325" s="397" t="s">
        <v>595</v>
      </c>
      <c r="O1325" s="397">
        <v>0</v>
      </c>
      <c r="Q1325" s="397">
        <v>2080505</v>
      </c>
      <c r="R1325" s="397">
        <v>0</v>
      </c>
      <c r="S1325" s="397">
        <f>VLOOKUP(Q1325,B$4:B$1306,1,0)</f>
        <v>2080505</v>
      </c>
      <c r="U1325" s="397">
        <v>0</v>
      </c>
      <c r="V1325" s="397"/>
      <c r="Y1325" s="397">
        <f t="shared" si="340"/>
        <v>0</v>
      </c>
    </row>
    <row r="1326" ht="21" customHeight="1" spans="6:25">
      <c r="F1326" s="473">
        <f t="shared" si="344"/>
        <v>0</v>
      </c>
      <c r="G1326" s="471">
        <v>2240202</v>
      </c>
      <c r="H1326" s="397" t="s">
        <v>598</v>
      </c>
      <c r="O1326" s="397">
        <v>0</v>
      </c>
      <c r="Q1326" s="397">
        <v>2080506</v>
      </c>
      <c r="R1326" s="397">
        <v>0</v>
      </c>
      <c r="S1326" s="397">
        <f>VLOOKUP(Q1326,B$4:B$1306,1,0)</f>
        <v>2080506</v>
      </c>
      <c r="U1326" s="397">
        <v>0</v>
      </c>
      <c r="V1326" s="397"/>
      <c r="Y1326" s="397">
        <f t="shared" si="340"/>
        <v>0</v>
      </c>
    </row>
    <row r="1327" spans="6:25">
      <c r="F1327" s="473">
        <f t="shared" si="344"/>
        <v>0</v>
      </c>
      <c r="G1327" s="471">
        <v>2240203</v>
      </c>
      <c r="H1327" s="397" t="s">
        <v>601</v>
      </c>
      <c r="O1327" s="397">
        <v>0</v>
      </c>
      <c r="Q1327" s="397">
        <v>2101101</v>
      </c>
      <c r="R1327" s="397">
        <v>0</v>
      </c>
      <c r="S1327" s="397">
        <f>VLOOKUP(Q1327,B$4:B$1306,1,0)</f>
        <v>2101101</v>
      </c>
      <c r="U1327" s="397">
        <v>0</v>
      </c>
      <c r="V1327" s="397"/>
      <c r="Y1327" s="397">
        <f t="shared" si="340"/>
        <v>0</v>
      </c>
    </row>
    <row r="1328" spans="6:25">
      <c r="F1328" s="473">
        <f t="shared" si="344"/>
        <v>0</v>
      </c>
      <c r="G1328" s="471">
        <v>2240204</v>
      </c>
      <c r="H1328" s="397" t="s">
        <v>3613</v>
      </c>
      <c r="I1328" s="397">
        <v>563</v>
      </c>
      <c r="O1328" s="397">
        <v>0</v>
      </c>
      <c r="Q1328" s="397">
        <v>2101102</v>
      </c>
      <c r="R1328" s="397">
        <v>0</v>
      </c>
      <c r="S1328" s="397">
        <f>VLOOKUP(Q1328,B$4:B$1306,1,0)</f>
        <v>2101102</v>
      </c>
      <c r="U1328" s="397">
        <v>0</v>
      </c>
      <c r="V1328" s="397"/>
      <c r="Y1328" s="397">
        <f t="shared" si="340"/>
        <v>0</v>
      </c>
    </row>
    <row r="1329" spans="6:25">
      <c r="F1329" s="473">
        <f t="shared" si="344"/>
        <v>0</v>
      </c>
      <c r="G1329" s="471">
        <v>2240299</v>
      </c>
      <c r="H1329" s="397" t="s">
        <v>3615</v>
      </c>
      <c r="O1329" s="397">
        <v>0</v>
      </c>
      <c r="Q1329" s="397">
        <v>2101103</v>
      </c>
      <c r="R1329" s="397">
        <v>0</v>
      </c>
      <c r="S1329" s="397">
        <f>VLOOKUP(Q1329,B$4:B$1306,1,0)</f>
        <v>2101103</v>
      </c>
      <c r="U1329" s="397">
        <v>0</v>
      </c>
      <c r="V1329" s="397"/>
      <c r="Y1329" s="397">
        <f t="shared" si="340"/>
        <v>0</v>
      </c>
    </row>
    <row r="1330" spans="6:25">
      <c r="F1330" s="473">
        <f t="shared" si="344"/>
        <v>0</v>
      </c>
      <c r="G1330" s="471">
        <v>22403</v>
      </c>
      <c r="H1330" s="397" t="s">
        <v>3617</v>
      </c>
      <c r="O1330" s="397">
        <v>0</v>
      </c>
      <c r="Q1330" s="397">
        <v>2210201</v>
      </c>
      <c r="R1330" s="397">
        <v>0</v>
      </c>
      <c r="S1330" s="397">
        <f>VLOOKUP(Q1330,B$4:B$1306,1,0)</f>
        <v>2210201</v>
      </c>
      <c r="U1330" s="397">
        <v>0</v>
      </c>
      <c r="V1330" s="397"/>
      <c r="Y1330" s="397">
        <f t="shared" si="340"/>
        <v>0</v>
      </c>
    </row>
    <row r="1331" spans="6:25">
      <c r="F1331" s="473">
        <f t="shared" si="344"/>
        <v>0</v>
      </c>
      <c r="G1331" s="471">
        <v>2240301</v>
      </c>
      <c r="H1331" s="397" t="s">
        <v>595</v>
      </c>
      <c r="O1331" s="397">
        <v>0</v>
      </c>
      <c r="Q1331" s="397">
        <v>2011101</v>
      </c>
      <c r="R1331" s="397">
        <v>52</v>
      </c>
      <c r="S1331" s="397">
        <f>VLOOKUP(Q1331,B$4:B$1306,1,0)</f>
        <v>2011101</v>
      </c>
      <c r="U1331" s="397">
        <v>0</v>
      </c>
      <c r="V1331" s="397"/>
      <c r="Y1331" s="397">
        <f t="shared" si="340"/>
        <v>0</v>
      </c>
    </row>
    <row r="1332" spans="6:25">
      <c r="F1332" s="473">
        <f t="shared" si="344"/>
        <v>0</v>
      </c>
      <c r="G1332" s="471">
        <v>2240302</v>
      </c>
      <c r="H1332" s="397" t="s">
        <v>598</v>
      </c>
      <c r="O1332" s="397">
        <v>0</v>
      </c>
      <c r="Q1332" s="397">
        <v>2080505</v>
      </c>
      <c r="R1332" s="397">
        <v>3</v>
      </c>
      <c r="S1332" s="397">
        <f>VLOOKUP(Q1332,B$4:B$1306,1,0)</f>
        <v>2080505</v>
      </c>
      <c r="U1332" s="397">
        <v>0</v>
      </c>
      <c r="V1332" s="397"/>
      <c r="Y1332" s="397">
        <f t="shared" si="340"/>
        <v>0</v>
      </c>
    </row>
    <row r="1333" spans="6:25">
      <c r="F1333" s="473">
        <f t="shared" si="344"/>
        <v>0</v>
      </c>
      <c r="G1333" s="471">
        <v>2240303</v>
      </c>
      <c r="H1333" s="397" t="s">
        <v>601</v>
      </c>
      <c r="O1333" s="397">
        <v>0</v>
      </c>
      <c r="Q1333" s="397">
        <v>2080506</v>
      </c>
      <c r="R1333" s="397">
        <v>2</v>
      </c>
      <c r="S1333" s="397">
        <f>VLOOKUP(Q1333,B$4:B$1306,1,0)</f>
        <v>2080506</v>
      </c>
      <c r="U1333" s="397">
        <v>0</v>
      </c>
      <c r="V1333" s="397"/>
      <c r="Y1333" s="397">
        <f t="shared" si="340"/>
        <v>0</v>
      </c>
    </row>
    <row r="1334" spans="6:25">
      <c r="F1334" s="473">
        <f t="shared" si="344"/>
        <v>0</v>
      </c>
      <c r="G1334" s="471">
        <v>2240304</v>
      </c>
      <c r="H1334" s="397" t="s">
        <v>3623</v>
      </c>
      <c r="O1334" s="397">
        <v>0</v>
      </c>
      <c r="Q1334" s="397">
        <v>2101101</v>
      </c>
      <c r="R1334" s="397">
        <v>2</v>
      </c>
      <c r="S1334" s="397">
        <f>VLOOKUP(Q1334,B$4:B$1306,1,0)</f>
        <v>2101101</v>
      </c>
      <c r="U1334" s="397">
        <v>0</v>
      </c>
      <c r="V1334" s="397"/>
      <c r="Y1334" s="397">
        <f t="shared" si="340"/>
        <v>0</v>
      </c>
    </row>
    <row r="1335" spans="6:25">
      <c r="F1335" s="473">
        <f t="shared" si="344"/>
        <v>0</v>
      </c>
      <c r="G1335" s="471">
        <v>2240399</v>
      </c>
      <c r="H1335" s="397" t="s">
        <v>3626</v>
      </c>
      <c r="O1335" s="397">
        <v>0</v>
      </c>
      <c r="Q1335" s="397">
        <v>2101102</v>
      </c>
      <c r="R1335" s="397">
        <v>0</v>
      </c>
      <c r="S1335" s="397">
        <f>VLOOKUP(Q1335,B$4:B$1306,1,0)</f>
        <v>2101102</v>
      </c>
      <c r="U1335" s="397">
        <v>0</v>
      </c>
      <c r="V1335" s="397"/>
      <c r="Y1335" s="397">
        <f t="shared" si="340"/>
        <v>0</v>
      </c>
    </row>
    <row r="1336" spans="6:25">
      <c r="F1336" s="473">
        <f t="shared" si="344"/>
        <v>0</v>
      </c>
      <c r="G1336" s="471">
        <v>22404</v>
      </c>
      <c r="H1336" s="397" t="s">
        <v>3628</v>
      </c>
      <c r="O1336" s="397">
        <v>0</v>
      </c>
      <c r="Q1336" s="397">
        <v>2101103</v>
      </c>
      <c r="R1336" s="397">
        <v>1</v>
      </c>
      <c r="S1336" s="397">
        <f>VLOOKUP(Q1336,B$4:B$1306,1,0)</f>
        <v>2101103</v>
      </c>
      <c r="U1336" s="397">
        <v>0</v>
      </c>
      <c r="V1336" s="397"/>
      <c r="Y1336" s="397">
        <f t="shared" si="340"/>
        <v>0</v>
      </c>
    </row>
    <row r="1337" spans="6:25">
      <c r="F1337" s="473">
        <f t="shared" si="344"/>
        <v>0</v>
      </c>
      <c r="G1337" s="471">
        <v>2240401</v>
      </c>
      <c r="H1337" s="397" t="s">
        <v>595</v>
      </c>
      <c r="O1337" s="397">
        <v>0</v>
      </c>
      <c r="Q1337" s="397">
        <v>2210201</v>
      </c>
      <c r="R1337" s="397">
        <v>3</v>
      </c>
      <c r="S1337" s="397">
        <f>VLOOKUP(Q1337,B$4:B$1306,1,0)</f>
        <v>2210201</v>
      </c>
      <c r="U1337" s="397">
        <v>0</v>
      </c>
      <c r="V1337" s="397"/>
      <c r="Y1337" s="397">
        <f t="shared" si="340"/>
        <v>0</v>
      </c>
    </row>
    <row r="1338" spans="6:25">
      <c r="F1338" s="473">
        <f t="shared" si="344"/>
        <v>0</v>
      </c>
      <c r="G1338" s="471">
        <v>2240402</v>
      </c>
      <c r="H1338" s="397" t="s">
        <v>598</v>
      </c>
      <c r="O1338" s="397">
        <v>0</v>
      </c>
      <c r="Q1338" s="397">
        <v>2080505</v>
      </c>
      <c r="R1338" s="397">
        <v>4</v>
      </c>
      <c r="S1338" s="397">
        <f>VLOOKUP(Q1338,B$4:B$1306,1,0)</f>
        <v>2080505</v>
      </c>
      <c r="U1338" s="397">
        <v>0</v>
      </c>
      <c r="V1338" s="397"/>
      <c r="Y1338" s="397">
        <f t="shared" si="340"/>
        <v>0</v>
      </c>
    </row>
    <row r="1339" spans="6:25">
      <c r="F1339" s="473">
        <f t="shared" si="344"/>
        <v>0</v>
      </c>
      <c r="G1339" s="471">
        <v>2240403</v>
      </c>
      <c r="H1339" s="397" t="s">
        <v>601</v>
      </c>
      <c r="O1339" s="397">
        <v>0</v>
      </c>
      <c r="Q1339" s="397">
        <v>2080506</v>
      </c>
      <c r="R1339" s="397">
        <v>2</v>
      </c>
      <c r="S1339" s="397">
        <f>VLOOKUP(Q1339,B$4:B$1306,1,0)</f>
        <v>2080506</v>
      </c>
      <c r="U1339" s="397">
        <v>0</v>
      </c>
      <c r="V1339" s="397"/>
      <c r="Y1339" s="397">
        <f t="shared" si="340"/>
        <v>0</v>
      </c>
    </row>
    <row r="1340" spans="6:25">
      <c r="F1340" s="473">
        <f t="shared" si="344"/>
        <v>0</v>
      </c>
      <c r="G1340" s="471">
        <v>2240404</v>
      </c>
      <c r="H1340" s="397" t="s">
        <v>3634</v>
      </c>
      <c r="O1340" s="397">
        <v>0</v>
      </c>
      <c r="Q1340" s="397">
        <v>2101101</v>
      </c>
      <c r="R1340" s="397">
        <v>0</v>
      </c>
      <c r="S1340" s="397">
        <f>VLOOKUP(Q1340,B$4:B$1306,1,0)</f>
        <v>2101101</v>
      </c>
      <c r="U1340" s="397">
        <v>0</v>
      </c>
      <c r="V1340" s="397"/>
      <c r="Y1340" s="397">
        <f t="shared" si="340"/>
        <v>0</v>
      </c>
    </row>
    <row r="1341" spans="6:25">
      <c r="F1341" s="473">
        <f t="shared" si="344"/>
        <v>0</v>
      </c>
      <c r="G1341" s="471">
        <v>2240405</v>
      </c>
      <c r="H1341" s="397" t="s">
        <v>3637</v>
      </c>
      <c r="O1341" s="397">
        <v>0</v>
      </c>
      <c r="Q1341" s="397">
        <v>2101102</v>
      </c>
      <c r="R1341" s="397">
        <v>2</v>
      </c>
      <c r="S1341" s="397">
        <f>VLOOKUP(Q1341,B$4:B$1306,1,0)</f>
        <v>2101102</v>
      </c>
      <c r="U1341" s="397">
        <v>0</v>
      </c>
      <c r="V1341" s="397"/>
      <c r="Y1341" s="397">
        <f t="shared" si="340"/>
        <v>0</v>
      </c>
    </row>
    <row r="1342" spans="6:25">
      <c r="F1342" s="473">
        <f t="shared" si="344"/>
        <v>0</v>
      </c>
      <c r="G1342" s="471">
        <v>2240450</v>
      </c>
      <c r="H1342" s="397" t="s">
        <v>622</v>
      </c>
      <c r="O1342" s="397">
        <v>0</v>
      </c>
      <c r="Q1342" s="397">
        <v>2101103</v>
      </c>
      <c r="R1342" s="397">
        <v>1</v>
      </c>
      <c r="S1342" s="397">
        <f>VLOOKUP(Q1342,B$4:B$1306,1,0)</f>
        <v>2101103</v>
      </c>
      <c r="U1342" s="397">
        <v>0</v>
      </c>
      <c r="V1342" s="397"/>
      <c r="Y1342" s="397">
        <f t="shared" si="340"/>
        <v>0</v>
      </c>
    </row>
    <row r="1343" spans="6:25">
      <c r="F1343" s="473">
        <f t="shared" si="344"/>
        <v>0</v>
      </c>
      <c r="G1343" s="471">
        <v>2240499</v>
      </c>
      <c r="H1343" s="397" t="s">
        <v>3641</v>
      </c>
      <c r="O1343" s="397">
        <v>0</v>
      </c>
      <c r="Q1343" s="397">
        <v>2130310</v>
      </c>
      <c r="R1343" s="397">
        <v>38</v>
      </c>
      <c r="S1343" s="397">
        <f>VLOOKUP(Q1343,B$4:B$1306,1,0)</f>
        <v>2130310</v>
      </c>
      <c r="U1343" s="397">
        <v>0</v>
      </c>
      <c r="V1343" s="397"/>
      <c r="Y1343" s="397">
        <f t="shared" si="340"/>
        <v>0</v>
      </c>
    </row>
    <row r="1344" spans="6:25">
      <c r="F1344" s="473">
        <f t="shared" si="344"/>
        <v>0</v>
      </c>
      <c r="G1344" s="471">
        <v>22405</v>
      </c>
      <c r="H1344" s="397" t="s">
        <v>3644</v>
      </c>
      <c r="I1344" s="397">
        <v>82</v>
      </c>
      <c r="O1344" s="397">
        <v>0</v>
      </c>
      <c r="Q1344" s="397">
        <v>2210201</v>
      </c>
      <c r="R1344" s="397">
        <v>3</v>
      </c>
      <c r="S1344" s="397">
        <f>VLOOKUP(Q1344,B$4:B$1306,1,0)</f>
        <v>2210201</v>
      </c>
      <c r="U1344" s="397">
        <v>0</v>
      </c>
      <c r="V1344" s="397"/>
      <c r="Y1344" s="397">
        <f t="shared" si="340"/>
        <v>0</v>
      </c>
    </row>
    <row r="1345" spans="6:25">
      <c r="F1345" s="473">
        <f t="shared" si="344"/>
        <v>0</v>
      </c>
      <c r="G1345" s="471">
        <v>2240501</v>
      </c>
      <c r="H1345" s="397" t="s">
        <v>595</v>
      </c>
      <c r="O1345" s="397">
        <v>0</v>
      </c>
      <c r="Q1345" s="397">
        <v>2080505</v>
      </c>
      <c r="R1345" s="397">
        <v>4</v>
      </c>
      <c r="S1345" s="397">
        <f>VLOOKUP(Q1345,B$4:B$1306,1,0)</f>
        <v>2080505</v>
      </c>
      <c r="U1345" s="397">
        <v>0</v>
      </c>
      <c r="V1345" s="397"/>
      <c r="Y1345" s="397">
        <f t="shared" si="340"/>
        <v>0</v>
      </c>
    </row>
    <row r="1346" spans="6:25">
      <c r="F1346" s="473">
        <f t="shared" si="344"/>
        <v>0</v>
      </c>
      <c r="G1346" s="471">
        <v>2240502</v>
      </c>
      <c r="H1346" s="397" t="s">
        <v>598</v>
      </c>
      <c r="O1346" s="397">
        <v>0</v>
      </c>
      <c r="Q1346" s="397">
        <v>2080506</v>
      </c>
      <c r="R1346" s="397">
        <v>2</v>
      </c>
      <c r="S1346" s="397">
        <f>VLOOKUP(Q1346,B$4:B$1306,1,0)</f>
        <v>2080506</v>
      </c>
      <c r="U1346" s="397">
        <v>0</v>
      </c>
      <c r="V1346" s="397"/>
      <c r="Y1346" s="397">
        <f t="shared" si="340"/>
        <v>0</v>
      </c>
    </row>
    <row r="1347" spans="6:25">
      <c r="F1347" s="473">
        <f t="shared" si="344"/>
        <v>0</v>
      </c>
      <c r="G1347" s="471">
        <v>2240503</v>
      </c>
      <c r="H1347" s="397" t="s">
        <v>601</v>
      </c>
      <c r="O1347" s="397">
        <v>0</v>
      </c>
      <c r="Q1347" s="397">
        <v>2101101</v>
      </c>
      <c r="R1347" s="397">
        <v>0</v>
      </c>
      <c r="S1347" s="397">
        <f>VLOOKUP(Q1347,B$4:B$1306,1,0)</f>
        <v>2101101</v>
      </c>
      <c r="U1347" s="397">
        <v>0</v>
      </c>
      <c r="V1347" s="397"/>
      <c r="Y1347" s="397">
        <f t="shared" si="340"/>
        <v>0</v>
      </c>
    </row>
    <row r="1348" spans="6:25">
      <c r="F1348" s="473">
        <f t="shared" si="344"/>
        <v>0</v>
      </c>
      <c r="G1348" s="471">
        <v>2240504</v>
      </c>
      <c r="H1348" s="397" t="s">
        <v>3651</v>
      </c>
      <c r="O1348" s="397">
        <v>0</v>
      </c>
      <c r="Q1348" s="397">
        <v>2101102</v>
      </c>
      <c r="R1348" s="397">
        <v>3</v>
      </c>
      <c r="S1348" s="397">
        <f>VLOOKUP(Q1348,B$4:B$1306,1,0)</f>
        <v>2101102</v>
      </c>
      <c r="U1348" s="397">
        <v>0</v>
      </c>
      <c r="V1348" s="397"/>
      <c r="Y1348" s="397">
        <f t="shared" ref="Y1348:Y1411" si="346">IF(O1348&lt;1,ROUNDUP(O1348,0),IF(O1348&gt;10,ROUNDDOWN(O1348,0),ROUND(O1348,0)))</f>
        <v>0</v>
      </c>
    </row>
    <row r="1349" spans="6:25">
      <c r="F1349" s="473">
        <f t="shared" ref="F1349:F1382" si="347">LEN(B1349)</f>
        <v>0</v>
      </c>
      <c r="G1349" s="471">
        <v>2240505</v>
      </c>
      <c r="H1349" s="397" t="s">
        <v>3654</v>
      </c>
      <c r="I1349" s="397">
        <v>6</v>
      </c>
      <c r="O1349" s="397">
        <v>0</v>
      </c>
      <c r="Q1349" s="397">
        <v>2101103</v>
      </c>
      <c r="R1349" s="397">
        <v>1</v>
      </c>
      <c r="S1349" s="397">
        <f>VLOOKUP(Q1349,B$4:B$1306,1,0)</f>
        <v>2101103</v>
      </c>
      <c r="U1349" s="397">
        <v>0</v>
      </c>
      <c r="V1349" s="397"/>
      <c r="Y1349" s="397">
        <f t="shared" si="346"/>
        <v>0</v>
      </c>
    </row>
    <row r="1350" spans="6:25">
      <c r="F1350" s="473">
        <f t="shared" si="347"/>
        <v>0</v>
      </c>
      <c r="G1350" s="471">
        <v>2240506</v>
      </c>
      <c r="H1350" s="397" t="s">
        <v>3657</v>
      </c>
      <c r="O1350" s="397">
        <v>0</v>
      </c>
      <c r="Q1350" s="397">
        <v>2130204</v>
      </c>
      <c r="R1350" s="397">
        <v>40</v>
      </c>
      <c r="S1350" s="397">
        <f>VLOOKUP(Q1350,B$4:B$1306,1,0)</f>
        <v>2130204</v>
      </c>
      <c r="U1350" s="397">
        <v>0</v>
      </c>
      <c r="V1350" s="397"/>
      <c r="Y1350" s="397">
        <f t="shared" si="346"/>
        <v>0</v>
      </c>
    </row>
    <row r="1351" spans="6:25">
      <c r="F1351" s="473">
        <f t="shared" si="347"/>
        <v>0</v>
      </c>
      <c r="G1351" s="471">
        <v>2240507</v>
      </c>
      <c r="H1351" s="397" t="s">
        <v>3660</v>
      </c>
      <c r="O1351" s="397">
        <v>0</v>
      </c>
      <c r="Q1351" s="397">
        <v>2210201</v>
      </c>
      <c r="R1351" s="397">
        <v>3</v>
      </c>
      <c r="S1351" s="397">
        <f>VLOOKUP(Q1351,B$4:B$1306,1,0)</f>
        <v>2210201</v>
      </c>
      <c r="U1351" s="397">
        <v>0</v>
      </c>
      <c r="V1351" s="397"/>
      <c r="Y1351" s="397">
        <f t="shared" si="346"/>
        <v>0</v>
      </c>
    </row>
    <row r="1352" spans="6:25">
      <c r="F1352" s="473">
        <f t="shared" si="347"/>
        <v>0</v>
      </c>
      <c r="G1352" s="471">
        <v>2240508</v>
      </c>
      <c r="H1352" s="397" t="s">
        <v>3663</v>
      </c>
      <c r="O1352" s="397">
        <v>0</v>
      </c>
      <c r="Q1352" s="397">
        <v>2010301</v>
      </c>
      <c r="R1352" s="397">
        <v>214</v>
      </c>
      <c r="S1352" s="397">
        <f>VLOOKUP(Q1352,B$4:B$1306,1,0)</f>
        <v>2010301</v>
      </c>
      <c r="U1352" s="397">
        <v>0</v>
      </c>
      <c r="V1352" s="397"/>
      <c r="Y1352" s="397">
        <f t="shared" si="346"/>
        <v>0</v>
      </c>
    </row>
    <row r="1353" spans="6:25">
      <c r="F1353" s="473">
        <f t="shared" si="347"/>
        <v>0</v>
      </c>
      <c r="G1353" s="471">
        <v>2240509</v>
      </c>
      <c r="H1353" s="397" t="s">
        <v>3666</v>
      </c>
      <c r="O1353" s="397">
        <v>0</v>
      </c>
      <c r="Q1353" s="397">
        <v>2050299</v>
      </c>
      <c r="R1353" s="397">
        <v>1</v>
      </c>
      <c r="S1353" s="397">
        <f>VLOOKUP(Q1353,B$4:B$1306,1,0)</f>
        <v>2050299</v>
      </c>
      <c r="U1353" s="397">
        <v>0</v>
      </c>
      <c r="V1353" s="397"/>
      <c r="Y1353" s="397">
        <f t="shared" si="346"/>
        <v>0</v>
      </c>
    </row>
    <row r="1354" spans="6:25">
      <c r="F1354" s="473">
        <f t="shared" si="347"/>
        <v>0</v>
      </c>
      <c r="G1354" s="471">
        <v>2240510</v>
      </c>
      <c r="H1354" s="397" t="s">
        <v>3669</v>
      </c>
      <c r="O1354" s="397">
        <v>0</v>
      </c>
      <c r="Q1354" s="397">
        <v>2080501</v>
      </c>
      <c r="R1354" s="397">
        <v>23</v>
      </c>
      <c r="S1354" s="397">
        <f>VLOOKUP(Q1354,B$4:B$1306,1,0)</f>
        <v>2080501</v>
      </c>
      <c r="U1354" s="397">
        <v>0</v>
      </c>
      <c r="V1354" s="397"/>
      <c r="Y1354" s="397">
        <f t="shared" si="346"/>
        <v>0</v>
      </c>
    </row>
    <row r="1355" spans="6:25">
      <c r="F1355" s="473">
        <f t="shared" si="347"/>
        <v>0</v>
      </c>
      <c r="G1355" s="471">
        <v>2240550</v>
      </c>
      <c r="H1355" s="397" t="s">
        <v>3672</v>
      </c>
      <c r="I1355" s="397">
        <v>76</v>
      </c>
      <c r="O1355" s="397">
        <v>0</v>
      </c>
      <c r="Q1355" s="397">
        <v>2080505</v>
      </c>
      <c r="R1355" s="397">
        <v>13</v>
      </c>
      <c r="S1355" s="397">
        <f>VLOOKUP(Q1355,B$4:B$1306,1,0)</f>
        <v>2080505</v>
      </c>
      <c r="U1355" s="397">
        <v>0</v>
      </c>
      <c r="V1355" s="397"/>
      <c r="Y1355" s="397">
        <f t="shared" si="346"/>
        <v>0</v>
      </c>
    </row>
    <row r="1356" spans="6:25">
      <c r="F1356" s="473">
        <f t="shared" si="347"/>
        <v>0</v>
      </c>
      <c r="G1356" s="471">
        <v>2240599</v>
      </c>
      <c r="H1356" s="397" t="s">
        <v>3675</v>
      </c>
      <c r="O1356" s="397">
        <v>0</v>
      </c>
      <c r="Q1356" s="397">
        <v>2080506</v>
      </c>
      <c r="R1356" s="397">
        <v>6</v>
      </c>
      <c r="S1356" s="397">
        <f>VLOOKUP(Q1356,B$4:B$1306,1,0)</f>
        <v>2080506</v>
      </c>
      <c r="U1356" s="397">
        <v>0</v>
      </c>
      <c r="V1356" s="397"/>
      <c r="Y1356" s="397">
        <f t="shared" si="346"/>
        <v>0</v>
      </c>
    </row>
    <row r="1357" spans="6:25">
      <c r="F1357" s="473">
        <f t="shared" si="347"/>
        <v>0</v>
      </c>
      <c r="G1357" s="471">
        <v>22406</v>
      </c>
      <c r="H1357" s="397" t="s">
        <v>3678</v>
      </c>
      <c r="I1357" s="397">
        <v>176</v>
      </c>
      <c r="O1357" s="397">
        <v>0</v>
      </c>
      <c r="Q1357" s="397">
        <v>2100799</v>
      </c>
      <c r="R1357" s="397">
        <v>17</v>
      </c>
      <c r="S1357" s="397">
        <f>VLOOKUP(Q1357,B$4:B$1306,1,0)</f>
        <v>2100799</v>
      </c>
      <c r="U1357" s="397">
        <v>0</v>
      </c>
      <c r="V1357" s="397"/>
      <c r="Y1357" s="397">
        <f t="shared" si="346"/>
        <v>0</v>
      </c>
    </row>
    <row r="1358" spans="6:25">
      <c r="F1358" s="473">
        <f t="shared" si="347"/>
        <v>0</v>
      </c>
      <c r="G1358" s="471">
        <v>2240601</v>
      </c>
      <c r="H1358" s="397" t="s">
        <v>3681</v>
      </c>
      <c r="I1358" s="397">
        <v>176</v>
      </c>
      <c r="O1358" s="397">
        <v>0</v>
      </c>
      <c r="Q1358" s="397">
        <v>2101101</v>
      </c>
      <c r="R1358" s="397">
        <v>8</v>
      </c>
      <c r="S1358" s="397">
        <f>VLOOKUP(Q1358,B$4:B$1306,1,0)</f>
        <v>2101101</v>
      </c>
      <c r="U1358" s="397">
        <v>0</v>
      </c>
      <c r="V1358" s="397"/>
      <c r="Y1358" s="397">
        <f t="shared" si="346"/>
        <v>0</v>
      </c>
    </row>
    <row r="1359" spans="6:25">
      <c r="F1359" s="473">
        <f t="shared" si="347"/>
        <v>0</v>
      </c>
      <c r="G1359" s="471">
        <v>2240602</v>
      </c>
      <c r="H1359" s="397" t="s">
        <v>3684</v>
      </c>
      <c r="O1359" s="397">
        <v>0</v>
      </c>
      <c r="Q1359" s="397">
        <v>2101102</v>
      </c>
      <c r="R1359" s="397">
        <v>0</v>
      </c>
      <c r="S1359" s="397">
        <f>VLOOKUP(Q1359,B$4:B$1306,1,0)</f>
        <v>2101102</v>
      </c>
      <c r="U1359" s="397">
        <v>0</v>
      </c>
      <c r="V1359" s="397"/>
      <c r="Y1359" s="397">
        <f t="shared" si="346"/>
        <v>0</v>
      </c>
    </row>
    <row r="1360" spans="6:25">
      <c r="F1360" s="473">
        <f t="shared" si="347"/>
        <v>0</v>
      </c>
      <c r="G1360" s="471">
        <v>2240699</v>
      </c>
      <c r="H1360" s="397" t="s">
        <v>3687</v>
      </c>
      <c r="O1360" s="397">
        <v>0</v>
      </c>
      <c r="Q1360" s="397">
        <v>2101103</v>
      </c>
      <c r="R1360" s="397">
        <v>6</v>
      </c>
      <c r="S1360" s="397">
        <f>VLOOKUP(Q1360,B$4:B$1306,1,0)</f>
        <v>2101103</v>
      </c>
      <c r="U1360" s="397">
        <v>0</v>
      </c>
      <c r="V1360" s="397"/>
      <c r="Y1360" s="397">
        <f t="shared" si="346"/>
        <v>0</v>
      </c>
    </row>
    <row r="1361" spans="6:25">
      <c r="F1361" s="473">
        <f t="shared" si="347"/>
        <v>0</v>
      </c>
      <c r="G1361" s="471">
        <v>22407</v>
      </c>
      <c r="H1361" s="397" t="s">
        <v>3690</v>
      </c>
      <c r="I1361" s="397">
        <v>230</v>
      </c>
      <c r="O1361" s="397">
        <v>0</v>
      </c>
      <c r="Q1361" s="397">
        <v>2130705</v>
      </c>
      <c r="R1361" s="397">
        <v>166</v>
      </c>
      <c r="S1361" s="397">
        <f>VLOOKUP(Q1361,B$4:B$1306,1,0)</f>
        <v>2130705</v>
      </c>
      <c r="U1361" s="397">
        <v>0</v>
      </c>
      <c r="V1361" s="397"/>
      <c r="Y1361" s="397">
        <f t="shared" si="346"/>
        <v>0</v>
      </c>
    </row>
    <row r="1362" spans="6:25">
      <c r="F1362" s="473">
        <f t="shared" si="347"/>
        <v>0</v>
      </c>
      <c r="G1362" s="471">
        <v>2240701</v>
      </c>
      <c r="H1362" s="397" t="s">
        <v>3693</v>
      </c>
      <c r="I1362" s="397">
        <v>230</v>
      </c>
      <c r="O1362" s="397">
        <v>0</v>
      </c>
      <c r="Q1362" s="397">
        <v>2210201</v>
      </c>
      <c r="R1362" s="397">
        <v>11</v>
      </c>
      <c r="S1362" s="397">
        <f>VLOOKUP(Q1362,B$4:B$1306,1,0)</f>
        <v>2210201</v>
      </c>
      <c r="U1362" s="397">
        <v>0</v>
      </c>
      <c r="V1362" s="397"/>
      <c r="Y1362" s="397">
        <f t="shared" si="346"/>
        <v>0</v>
      </c>
    </row>
    <row r="1363" spans="6:25">
      <c r="F1363" s="473">
        <f t="shared" si="347"/>
        <v>0</v>
      </c>
      <c r="G1363" s="471">
        <v>2240702</v>
      </c>
      <c r="H1363" s="397" t="s">
        <v>3696</v>
      </c>
      <c r="O1363" s="397">
        <v>0</v>
      </c>
      <c r="Q1363" s="397">
        <v>2010650</v>
      </c>
      <c r="R1363" s="397">
        <v>58</v>
      </c>
      <c r="S1363" s="397">
        <f>VLOOKUP(Q1363,B$4:B$1306,1,0)</f>
        <v>2010650</v>
      </c>
      <c r="U1363" s="397">
        <v>0</v>
      </c>
      <c r="V1363" s="397"/>
      <c r="Y1363" s="397">
        <f t="shared" si="346"/>
        <v>0</v>
      </c>
    </row>
    <row r="1364" spans="6:25">
      <c r="F1364" s="473">
        <f t="shared" si="347"/>
        <v>0</v>
      </c>
      <c r="G1364" s="471">
        <v>2240703</v>
      </c>
      <c r="H1364" s="397" t="s">
        <v>3699</v>
      </c>
      <c r="O1364" s="397">
        <v>0</v>
      </c>
      <c r="Q1364" s="397">
        <v>2080505</v>
      </c>
      <c r="R1364" s="397">
        <v>4</v>
      </c>
      <c r="S1364" s="397">
        <f>VLOOKUP(Q1364,B$4:B$1306,1,0)</f>
        <v>2080505</v>
      </c>
      <c r="U1364" s="397">
        <v>0</v>
      </c>
      <c r="V1364" s="397"/>
      <c r="Y1364" s="397">
        <f t="shared" si="346"/>
        <v>0</v>
      </c>
    </row>
    <row r="1365" spans="6:25">
      <c r="F1365" s="473">
        <f t="shared" si="347"/>
        <v>0</v>
      </c>
      <c r="G1365" s="471">
        <v>2240704</v>
      </c>
      <c r="H1365" s="397" t="s">
        <v>3702</v>
      </c>
      <c r="O1365" s="397">
        <v>0</v>
      </c>
      <c r="Q1365" s="397">
        <v>2080506</v>
      </c>
      <c r="R1365" s="397">
        <v>2</v>
      </c>
      <c r="S1365" s="397">
        <f>VLOOKUP(Q1365,B$4:B$1306,1,0)</f>
        <v>2080506</v>
      </c>
      <c r="U1365" s="397">
        <v>0</v>
      </c>
      <c r="V1365" s="397"/>
      <c r="Y1365" s="397">
        <f t="shared" si="346"/>
        <v>0</v>
      </c>
    </row>
    <row r="1366" spans="6:25">
      <c r="F1366" s="473">
        <f t="shared" si="347"/>
        <v>0</v>
      </c>
      <c r="G1366" s="471">
        <v>2240799</v>
      </c>
      <c r="H1366" s="397" t="s">
        <v>3705</v>
      </c>
      <c r="O1366" s="397">
        <v>0</v>
      </c>
      <c r="Q1366" s="397">
        <v>2101101</v>
      </c>
      <c r="R1366" s="397">
        <v>3</v>
      </c>
      <c r="S1366" s="397">
        <f>VLOOKUP(Q1366,B$4:B$1306,1,0)</f>
        <v>2101101</v>
      </c>
      <c r="U1366" s="397">
        <v>0</v>
      </c>
      <c r="V1366" s="397"/>
      <c r="Y1366" s="397">
        <f t="shared" si="346"/>
        <v>0</v>
      </c>
    </row>
    <row r="1367" spans="6:25">
      <c r="F1367" s="473">
        <f t="shared" si="347"/>
        <v>0</v>
      </c>
      <c r="G1367" s="471">
        <v>22499</v>
      </c>
      <c r="H1367" s="397" t="s">
        <v>3708</v>
      </c>
      <c r="I1367" s="397">
        <v>77</v>
      </c>
      <c r="O1367" s="397">
        <v>0</v>
      </c>
      <c r="Q1367" s="397">
        <v>2101102</v>
      </c>
      <c r="R1367" s="397">
        <v>0</v>
      </c>
      <c r="S1367" s="397">
        <f>VLOOKUP(Q1367,B$4:B$1306,1,0)</f>
        <v>2101102</v>
      </c>
      <c r="U1367" s="397">
        <v>0</v>
      </c>
      <c r="V1367" s="397"/>
      <c r="Y1367" s="397">
        <f t="shared" si="346"/>
        <v>0</v>
      </c>
    </row>
    <row r="1368" spans="6:25">
      <c r="F1368" s="473">
        <f t="shared" si="347"/>
        <v>0</v>
      </c>
      <c r="G1368" s="471">
        <v>229</v>
      </c>
      <c r="H1368" s="397" t="s">
        <v>3356</v>
      </c>
      <c r="I1368" s="397">
        <v>380</v>
      </c>
      <c r="O1368" s="397">
        <v>0</v>
      </c>
      <c r="Q1368" s="397">
        <v>2101103</v>
      </c>
      <c r="R1368" s="397">
        <v>1</v>
      </c>
      <c r="S1368" s="397">
        <f>VLOOKUP(Q1368,B$4:B$1306,1,0)</f>
        <v>2101103</v>
      </c>
      <c r="U1368" s="397">
        <v>0</v>
      </c>
      <c r="V1368" s="397"/>
      <c r="Y1368" s="397">
        <f t="shared" si="346"/>
        <v>0</v>
      </c>
    </row>
    <row r="1369" spans="6:25">
      <c r="F1369" s="473">
        <f t="shared" si="347"/>
        <v>0</v>
      </c>
      <c r="G1369" s="471">
        <v>22999</v>
      </c>
      <c r="H1369" s="397" t="s">
        <v>1091</v>
      </c>
      <c r="I1369" s="397">
        <v>380</v>
      </c>
      <c r="O1369" s="397">
        <v>0</v>
      </c>
      <c r="Q1369" s="397">
        <v>2210201</v>
      </c>
      <c r="R1369" s="397">
        <v>4</v>
      </c>
      <c r="S1369" s="397">
        <f>VLOOKUP(Q1369,B$4:B$1306,1,0)</f>
        <v>2210201</v>
      </c>
      <c r="U1369" s="397">
        <v>0</v>
      </c>
      <c r="V1369" s="397"/>
      <c r="Y1369" s="397">
        <f t="shared" si="346"/>
        <v>0</v>
      </c>
    </row>
    <row r="1370" spans="6:25">
      <c r="F1370" s="473">
        <f t="shared" si="347"/>
        <v>0</v>
      </c>
      <c r="G1370" s="471">
        <v>2299901</v>
      </c>
      <c r="H1370" s="397" t="s">
        <v>1081</v>
      </c>
      <c r="I1370" s="397">
        <v>380</v>
      </c>
      <c r="O1370" s="397">
        <v>0</v>
      </c>
      <c r="Q1370" s="397">
        <v>2080502</v>
      </c>
      <c r="R1370" s="397">
        <v>3</v>
      </c>
      <c r="S1370" s="397">
        <f>VLOOKUP(Q1370,B$4:B$1306,1,0)</f>
        <v>2080502</v>
      </c>
      <c r="U1370" s="397">
        <v>0</v>
      </c>
      <c r="V1370" s="397"/>
      <c r="Y1370" s="397">
        <f t="shared" si="346"/>
        <v>0</v>
      </c>
    </row>
    <row r="1371" spans="6:25">
      <c r="F1371" s="473">
        <f t="shared" si="347"/>
        <v>0</v>
      </c>
      <c r="G1371" s="471">
        <v>232</v>
      </c>
      <c r="H1371" s="397" t="s">
        <v>3715</v>
      </c>
      <c r="I1371" s="397">
        <v>4034</v>
      </c>
      <c r="O1371" s="397">
        <v>0</v>
      </c>
      <c r="Q1371" s="397">
        <v>2080505</v>
      </c>
      <c r="R1371" s="397">
        <v>1</v>
      </c>
      <c r="S1371" s="397">
        <f>VLOOKUP(Q1371,B$4:B$1306,1,0)</f>
        <v>2080505</v>
      </c>
      <c r="U1371" s="397">
        <v>0</v>
      </c>
      <c r="V1371" s="397"/>
      <c r="Y1371" s="397">
        <f t="shared" si="346"/>
        <v>0</v>
      </c>
    </row>
    <row r="1372" spans="6:25">
      <c r="F1372" s="473">
        <f t="shared" si="347"/>
        <v>0</v>
      </c>
      <c r="G1372" s="471">
        <v>23201</v>
      </c>
      <c r="H1372" s="397" t="s">
        <v>3717</v>
      </c>
      <c r="O1372" s="397">
        <v>0</v>
      </c>
      <c r="Q1372" s="397">
        <v>2080506</v>
      </c>
      <c r="R1372" s="397">
        <v>1</v>
      </c>
      <c r="S1372" s="397">
        <f>VLOOKUP(Q1372,B$4:B$1306,1,0)</f>
        <v>2080506</v>
      </c>
      <c r="U1372" s="397">
        <v>0</v>
      </c>
      <c r="V1372" s="397"/>
      <c r="Y1372" s="397">
        <f t="shared" si="346"/>
        <v>0</v>
      </c>
    </row>
    <row r="1373" spans="6:25">
      <c r="F1373" s="473">
        <f t="shared" si="347"/>
        <v>0</v>
      </c>
      <c r="G1373" s="471">
        <v>23202</v>
      </c>
      <c r="H1373" s="397" t="s">
        <v>3719</v>
      </c>
      <c r="O1373" s="397">
        <v>0</v>
      </c>
      <c r="Q1373" s="397">
        <v>2101101</v>
      </c>
      <c r="R1373" s="397">
        <v>0</v>
      </c>
      <c r="S1373" s="397">
        <f>VLOOKUP(Q1373,B$4:B$1306,1,0)</f>
        <v>2101101</v>
      </c>
      <c r="U1373" s="397">
        <v>0</v>
      </c>
      <c r="V1373" s="397"/>
      <c r="Y1373" s="397">
        <f t="shared" si="346"/>
        <v>0</v>
      </c>
    </row>
    <row r="1374" spans="6:25">
      <c r="F1374" s="473">
        <f t="shared" si="347"/>
        <v>0</v>
      </c>
      <c r="G1374" s="471">
        <v>23203</v>
      </c>
      <c r="H1374" s="397" t="s">
        <v>3721</v>
      </c>
      <c r="I1374" s="397">
        <v>4034</v>
      </c>
      <c r="O1374" s="397">
        <v>0</v>
      </c>
      <c r="Q1374" s="397">
        <v>2101102</v>
      </c>
      <c r="R1374" s="397">
        <v>1</v>
      </c>
      <c r="S1374" s="397">
        <f>VLOOKUP(Q1374,B$4:B$1306,1,0)</f>
        <v>2101102</v>
      </c>
      <c r="U1374" s="397">
        <v>0</v>
      </c>
      <c r="V1374" s="397"/>
      <c r="Y1374" s="397">
        <f t="shared" si="346"/>
        <v>0</v>
      </c>
    </row>
    <row r="1375" spans="6:25">
      <c r="F1375" s="473">
        <f t="shared" si="347"/>
        <v>0</v>
      </c>
      <c r="G1375" s="471">
        <v>2320301</v>
      </c>
      <c r="H1375" s="397" t="s">
        <v>3722</v>
      </c>
      <c r="I1375" s="397">
        <v>4034</v>
      </c>
      <c r="O1375" s="397">
        <v>0</v>
      </c>
      <c r="Q1375" s="397">
        <v>2101103</v>
      </c>
      <c r="R1375" s="397">
        <v>1</v>
      </c>
      <c r="S1375" s="397">
        <f>VLOOKUP(Q1375,B$4:B$1306,1,0)</f>
        <v>2101103</v>
      </c>
      <c r="U1375" s="397">
        <v>0</v>
      </c>
      <c r="V1375" s="397"/>
      <c r="Y1375" s="397">
        <f t="shared" si="346"/>
        <v>0</v>
      </c>
    </row>
    <row r="1376" spans="6:25">
      <c r="F1376" s="473">
        <f t="shared" si="347"/>
        <v>0</v>
      </c>
      <c r="G1376" s="471">
        <v>2320302</v>
      </c>
      <c r="H1376" s="397" t="s">
        <v>3724</v>
      </c>
      <c r="O1376" s="397">
        <v>0</v>
      </c>
      <c r="Q1376" s="397">
        <v>2130104</v>
      </c>
      <c r="R1376" s="397">
        <v>12</v>
      </c>
      <c r="S1376" s="397">
        <f>VLOOKUP(Q1376,B$4:B$1306,1,0)</f>
        <v>2130104</v>
      </c>
      <c r="U1376" s="397">
        <v>0</v>
      </c>
      <c r="V1376" s="397"/>
      <c r="Y1376" s="397">
        <f t="shared" si="346"/>
        <v>0</v>
      </c>
    </row>
    <row r="1377" spans="6:25">
      <c r="F1377" s="473">
        <f t="shared" si="347"/>
        <v>0</v>
      </c>
      <c r="G1377" s="471">
        <v>2320303</v>
      </c>
      <c r="H1377" s="397" t="s">
        <v>3726</v>
      </c>
      <c r="O1377" s="397">
        <v>0</v>
      </c>
      <c r="Q1377" s="397">
        <v>2210201</v>
      </c>
      <c r="R1377" s="397">
        <v>1</v>
      </c>
      <c r="S1377" s="397">
        <f>VLOOKUP(Q1377,B$4:B$1306,1,0)</f>
        <v>2210201</v>
      </c>
      <c r="U1377" s="397">
        <v>0</v>
      </c>
      <c r="V1377" s="397"/>
      <c r="Y1377" s="397">
        <f t="shared" si="346"/>
        <v>0</v>
      </c>
    </row>
    <row r="1378" spans="6:25">
      <c r="F1378" s="473">
        <f t="shared" si="347"/>
        <v>0</v>
      </c>
      <c r="G1378" s="471">
        <v>2320304</v>
      </c>
      <c r="H1378" s="397" t="s">
        <v>3728</v>
      </c>
      <c r="O1378" s="397">
        <v>0</v>
      </c>
      <c r="Q1378" s="397">
        <v>2013101</v>
      </c>
      <c r="R1378" s="397">
        <v>114</v>
      </c>
      <c r="S1378" s="397">
        <f>VLOOKUP(Q1378,B$4:B$1306,1,0)</f>
        <v>2013101</v>
      </c>
      <c r="U1378" s="397">
        <v>0</v>
      </c>
      <c r="V1378" s="397"/>
      <c r="Y1378" s="397">
        <f t="shared" si="346"/>
        <v>0</v>
      </c>
    </row>
    <row r="1379" spans="6:25">
      <c r="F1379" s="473">
        <f t="shared" si="347"/>
        <v>0</v>
      </c>
      <c r="G1379" s="471">
        <v>233</v>
      </c>
      <c r="H1379" s="397" t="s">
        <v>3731</v>
      </c>
      <c r="I1379" s="397">
        <v>18</v>
      </c>
      <c r="O1379" s="397">
        <v>0</v>
      </c>
      <c r="Q1379" s="397">
        <v>2080501</v>
      </c>
      <c r="R1379" s="397">
        <v>13</v>
      </c>
      <c r="S1379" s="397">
        <f>VLOOKUP(Q1379,B$4:B$1306,1,0)</f>
        <v>2080501</v>
      </c>
      <c r="U1379" s="397">
        <v>0</v>
      </c>
      <c r="V1379" s="397"/>
      <c r="Y1379" s="397">
        <f t="shared" si="346"/>
        <v>0</v>
      </c>
    </row>
    <row r="1380" spans="6:25">
      <c r="F1380" s="473">
        <f t="shared" si="347"/>
        <v>0</v>
      </c>
      <c r="G1380" s="471">
        <v>23301</v>
      </c>
      <c r="H1380" s="397" t="s">
        <v>3733</v>
      </c>
      <c r="O1380" s="397">
        <v>0</v>
      </c>
      <c r="Q1380" s="397">
        <v>2080505</v>
      </c>
      <c r="R1380" s="397">
        <v>9</v>
      </c>
      <c r="S1380" s="397">
        <f>VLOOKUP(Q1380,B$4:B$1306,1,0)</f>
        <v>2080505</v>
      </c>
      <c r="U1380" s="397">
        <v>0</v>
      </c>
      <c r="V1380" s="397"/>
      <c r="Y1380" s="397">
        <f t="shared" si="346"/>
        <v>0</v>
      </c>
    </row>
    <row r="1381" spans="6:25">
      <c r="F1381" s="473">
        <f t="shared" si="347"/>
        <v>0</v>
      </c>
      <c r="G1381" s="471">
        <v>23302</v>
      </c>
      <c r="H1381" s="397" t="s">
        <v>3735</v>
      </c>
      <c r="O1381" s="397">
        <v>0</v>
      </c>
      <c r="Q1381" s="397">
        <v>2080506</v>
      </c>
      <c r="R1381" s="397">
        <v>5</v>
      </c>
      <c r="S1381" s="397">
        <f>VLOOKUP(Q1381,B$4:B$1306,1,0)</f>
        <v>2080506</v>
      </c>
      <c r="U1381" s="397">
        <v>0</v>
      </c>
      <c r="V1381" s="397"/>
      <c r="Y1381" s="397">
        <f t="shared" si="346"/>
        <v>0</v>
      </c>
    </row>
    <row r="1382" spans="6:25">
      <c r="F1382" s="473">
        <f t="shared" si="347"/>
        <v>0</v>
      </c>
      <c r="G1382" s="471">
        <v>23303</v>
      </c>
      <c r="H1382" s="397" t="s">
        <v>3737</v>
      </c>
      <c r="I1382" s="397">
        <v>18</v>
      </c>
      <c r="O1382" s="397">
        <v>0</v>
      </c>
      <c r="Q1382" s="397">
        <v>2101101</v>
      </c>
      <c r="R1382" s="397">
        <v>6</v>
      </c>
      <c r="S1382" s="397">
        <f>VLOOKUP(Q1382,B$4:B$1306,1,0)</f>
        <v>2101101</v>
      </c>
      <c r="U1382" s="397">
        <v>0</v>
      </c>
      <c r="V1382" s="397"/>
      <c r="Y1382" s="397">
        <f t="shared" si="346"/>
        <v>0</v>
      </c>
    </row>
    <row r="1383" spans="15:25">
      <c r="O1383" s="397">
        <v>0</v>
      </c>
      <c r="Q1383" s="397">
        <v>2101102</v>
      </c>
      <c r="R1383" s="397">
        <v>0</v>
      </c>
      <c r="S1383" s="397">
        <f>VLOOKUP(Q1383,B$4:B$1306,1,0)</f>
        <v>2101102</v>
      </c>
      <c r="U1383" s="397">
        <v>0</v>
      </c>
      <c r="V1383" s="397"/>
      <c r="Y1383" s="397">
        <f t="shared" si="346"/>
        <v>0</v>
      </c>
    </row>
    <row r="1384" spans="15:25">
      <c r="O1384" s="397">
        <v>0</v>
      </c>
      <c r="Q1384" s="397">
        <v>2101103</v>
      </c>
      <c r="R1384" s="397">
        <v>4</v>
      </c>
      <c r="S1384" s="397">
        <f>VLOOKUP(Q1384,B$4:B$1306,1,0)</f>
        <v>2101103</v>
      </c>
      <c r="U1384" s="397">
        <v>0</v>
      </c>
      <c r="V1384" s="397"/>
      <c r="Y1384" s="397">
        <f t="shared" si="346"/>
        <v>0</v>
      </c>
    </row>
    <row r="1385" spans="15:25">
      <c r="O1385" s="397">
        <v>0</v>
      </c>
      <c r="Q1385" s="397">
        <v>2210201</v>
      </c>
      <c r="R1385" s="397">
        <v>8</v>
      </c>
      <c r="S1385" s="397">
        <f>VLOOKUP(Q1385,B$4:B$1306,1,0)</f>
        <v>2210201</v>
      </c>
      <c r="U1385" s="397">
        <v>0</v>
      </c>
      <c r="V1385" s="397"/>
      <c r="Y1385" s="397">
        <f t="shared" si="346"/>
        <v>0</v>
      </c>
    </row>
    <row r="1386" spans="15:25">
      <c r="O1386" s="397">
        <v>0</v>
      </c>
      <c r="Q1386" s="397">
        <v>2080505</v>
      </c>
      <c r="R1386" s="397">
        <v>4</v>
      </c>
      <c r="S1386" s="397">
        <f>VLOOKUP(Q1386,B$4:B$1306,1,0)</f>
        <v>2080505</v>
      </c>
      <c r="U1386" s="397">
        <v>0</v>
      </c>
      <c r="V1386" s="397"/>
      <c r="Y1386" s="397">
        <f t="shared" si="346"/>
        <v>0</v>
      </c>
    </row>
    <row r="1387" spans="15:25">
      <c r="O1387" s="397">
        <v>0</v>
      </c>
      <c r="Q1387" s="397">
        <v>2080506</v>
      </c>
      <c r="R1387" s="397">
        <v>2</v>
      </c>
      <c r="S1387" s="397">
        <f>VLOOKUP(Q1387,B$4:B$1306,1,0)</f>
        <v>2080506</v>
      </c>
      <c r="U1387" s="397">
        <v>0</v>
      </c>
      <c r="V1387" s="397"/>
      <c r="Y1387" s="397">
        <f t="shared" si="346"/>
        <v>0</v>
      </c>
    </row>
    <row r="1388" spans="15:25">
      <c r="O1388" s="397">
        <v>0</v>
      </c>
      <c r="Q1388" s="397">
        <v>2101101</v>
      </c>
      <c r="R1388" s="397">
        <v>0</v>
      </c>
      <c r="S1388" s="397">
        <f>VLOOKUP(Q1388,B$4:B$1306,1,0)</f>
        <v>2101101</v>
      </c>
      <c r="U1388" s="397">
        <v>0</v>
      </c>
      <c r="V1388" s="397"/>
      <c r="Y1388" s="397">
        <f t="shared" si="346"/>
        <v>0</v>
      </c>
    </row>
    <row r="1389" spans="15:25">
      <c r="O1389" s="397">
        <v>0</v>
      </c>
      <c r="Q1389" s="397">
        <v>2101102</v>
      </c>
      <c r="R1389" s="397">
        <v>3</v>
      </c>
      <c r="S1389" s="397">
        <f>VLOOKUP(Q1389,B$4:B$1306,1,0)</f>
        <v>2101102</v>
      </c>
      <c r="U1389" s="397">
        <v>0</v>
      </c>
      <c r="V1389" s="397"/>
      <c r="Y1389" s="397">
        <f t="shared" si="346"/>
        <v>0</v>
      </c>
    </row>
    <row r="1390" spans="15:25">
      <c r="O1390" s="397">
        <v>0</v>
      </c>
      <c r="Q1390" s="397">
        <v>2101103</v>
      </c>
      <c r="R1390" s="397">
        <v>1</v>
      </c>
      <c r="S1390" s="397">
        <f>VLOOKUP(Q1390,B$4:B$1306,1,0)</f>
        <v>2101103</v>
      </c>
      <c r="U1390" s="397">
        <v>0</v>
      </c>
      <c r="V1390" s="397"/>
      <c r="Y1390" s="397">
        <f t="shared" si="346"/>
        <v>0</v>
      </c>
    </row>
    <row r="1391" spans="15:25">
      <c r="O1391" s="397">
        <v>0</v>
      </c>
      <c r="Q1391" s="397">
        <v>2120199</v>
      </c>
      <c r="R1391" s="397">
        <v>40</v>
      </c>
      <c r="S1391" s="397">
        <f>VLOOKUP(Q1391,B$4:B$1306,1,0)</f>
        <v>2120199</v>
      </c>
      <c r="U1391" s="397">
        <v>0</v>
      </c>
      <c r="V1391" s="397"/>
      <c r="Y1391" s="397">
        <f t="shared" si="346"/>
        <v>0</v>
      </c>
    </row>
    <row r="1392" spans="15:25">
      <c r="O1392" s="397">
        <v>0</v>
      </c>
      <c r="Q1392" s="397">
        <v>2210201</v>
      </c>
      <c r="R1392" s="397">
        <v>3</v>
      </c>
      <c r="S1392" s="397">
        <f>VLOOKUP(Q1392,B$4:B$1306,1,0)</f>
        <v>2210201</v>
      </c>
      <c r="U1392" s="397">
        <v>0</v>
      </c>
      <c r="V1392" s="397"/>
      <c r="Y1392" s="397">
        <f t="shared" si="346"/>
        <v>0</v>
      </c>
    </row>
    <row r="1393" spans="15:25">
      <c r="O1393" s="397">
        <v>0</v>
      </c>
      <c r="Q1393" s="397">
        <v>2070109</v>
      </c>
      <c r="R1393" s="397">
        <v>38</v>
      </c>
      <c r="S1393" s="397">
        <f>VLOOKUP(Q1393,B$4:B$1306,1,0)</f>
        <v>2070109</v>
      </c>
      <c r="U1393" s="397">
        <v>0</v>
      </c>
      <c r="V1393" s="397"/>
      <c r="Y1393" s="397">
        <f t="shared" si="346"/>
        <v>0</v>
      </c>
    </row>
    <row r="1394" spans="15:25">
      <c r="O1394" s="397">
        <v>0</v>
      </c>
      <c r="Q1394" s="397">
        <v>2080505</v>
      </c>
      <c r="R1394" s="397">
        <v>3</v>
      </c>
      <c r="S1394" s="397">
        <f>VLOOKUP(Q1394,B$4:B$1306,1,0)</f>
        <v>2080505</v>
      </c>
      <c r="U1394" s="397">
        <v>0</v>
      </c>
      <c r="V1394" s="397"/>
      <c r="Y1394" s="397">
        <f t="shared" si="346"/>
        <v>0</v>
      </c>
    </row>
    <row r="1395" spans="15:25">
      <c r="O1395" s="397">
        <v>0</v>
      </c>
      <c r="Q1395" s="397">
        <v>2080506</v>
      </c>
      <c r="R1395" s="397">
        <v>2</v>
      </c>
      <c r="S1395" s="397">
        <f>VLOOKUP(Q1395,B$4:B$1306,1,0)</f>
        <v>2080506</v>
      </c>
      <c r="U1395" s="397">
        <v>0</v>
      </c>
      <c r="V1395" s="397"/>
      <c r="Y1395" s="397">
        <f t="shared" si="346"/>
        <v>0</v>
      </c>
    </row>
    <row r="1396" spans="15:25">
      <c r="O1396" s="397">
        <v>0</v>
      </c>
      <c r="Q1396" s="397">
        <v>2101101</v>
      </c>
      <c r="R1396" s="397">
        <v>0</v>
      </c>
      <c r="S1396" s="397">
        <f>VLOOKUP(Q1396,B$4:B$1306,1,0)</f>
        <v>2101101</v>
      </c>
      <c r="U1396" s="397">
        <v>0</v>
      </c>
      <c r="V1396" s="397"/>
      <c r="Y1396" s="397">
        <f t="shared" si="346"/>
        <v>0</v>
      </c>
    </row>
    <row r="1397" spans="15:25">
      <c r="O1397" s="397">
        <v>0</v>
      </c>
      <c r="Q1397" s="397">
        <v>2101102</v>
      </c>
      <c r="R1397" s="397">
        <v>2</v>
      </c>
      <c r="S1397" s="397">
        <f>VLOOKUP(Q1397,B$4:B$1306,1,0)</f>
        <v>2101102</v>
      </c>
      <c r="U1397" s="397">
        <v>0</v>
      </c>
      <c r="V1397" s="397"/>
      <c r="Y1397" s="397">
        <f t="shared" si="346"/>
        <v>0</v>
      </c>
    </row>
    <row r="1398" spans="15:25">
      <c r="O1398" s="397">
        <v>0</v>
      </c>
      <c r="Q1398" s="397">
        <v>2101103</v>
      </c>
      <c r="R1398" s="397">
        <v>1</v>
      </c>
      <c r="S1398" s="397">
        <f>VLOOKUP(Q1398,B$4:B$1306,1,0)</f>
        <v>2101103</v>
      </c>
      <c r="U1398" s="397">
        <v>0</v>
      </c>
      <c r="V1398" s="397"/>
      <c r="Y1398" s="397">
        <f t="shared" si="346"/>
        <v>0</v>
      </c>
    </row>
    <row r="1399" spans="15:25">
      <c r="O1399" s="397">
        <v>0</v>
      </c>
      <c r="Q1399" s="397">
        <v>2210201</v>
      </c>
      <c r="R1399" s="397">
        <v>3</v>
      </c>
      <c r="S1399" s="397">
        <f>VLOOKUP(Q1399,B$4:B$1306,1,0)</f>
        <v>2210201</v>
      </c>
      <c r="U1399" s="397">
        <v>0</v>
      </c>
      <c r="V1399" s="397"/>
      <c r="Y1399" s="397">
        <f t="shared" si="346"/>
        <v>0</v>
      </c>
    </row>
    <row r="1400" spans="15:25">
      <c r="O1400" s="397">
        <v>0</v>
      </c>
      <c r="Q1400" s="397">
        <v>2070899</v>
      </c>
      <c r="R1400" s="397">
        <v>25</v>
      </c>
      <c r="S1400" s="397">
        <f>VLOOKUP(Q1400,B$4:B$1306,1,0)</f>
        <v>2070899</v>
      </c>
      <c r="U1400" s="397">
        <v>0</v>
      </c>
      <c r="V1400" s="397"/>
      <c r="Y1400" s="397">
        <f t="shared" si="346"/>
        <v>0</v>
      </c>
    </row>
    <row r="1401" spans="15:25">
      <c r="O1401" s="397">
        <v>0</v>
      </c>
      <c r="Q1401" s="397">
        <v>2080502</v>
      </c>
      <c r="R1401" s="397">
        <v>3</v>
      </c>
      <c r="S1401" s="397">
        <f>VLOOKUP(Q1401,B$4:B$1306,1,0)</f>
        <v>2080502</v>
      </c>
      <c r="U1401" s="397">
        <v>0</v>
      </c>
      <c r="V1401" s="397"/>
      <c r="Y1401" s="397">
        <f t="shared" si="346"/>
        <v>0</v>
      </c>
    </row>
    <row r="1402" spans="15:25">
      <c r="O1402" s="397">
        <v>0</v>
      </c>
      <c r="Q1402" s="397">
        <v>2080505</v>
      </c>
      <c r="R1402" s="397">
        <v>2</v>
      </c>
      <c r="S1402" s="397">
        <f>VLOOKUP(Q1402,B$4:B$1306,1,0)</f>
        <v>2080505</v>
      </c>
      <c r="U1402" s="397">
        <v>0</v>
      </c>
      <c r="V1402" s="397"/>
      <c r="Y1402" s="397">
        <f t="shared" si="346"/>
        <v>0</v>
      </c>
    </row>
    <row r="1403" spans="15:25">
      <c r="O1403" s="397">
        <v>0</v>
      </c>
      <c r="Q1403" s="397">
        <v>2080506</v>
      </c>
      <c r="R1403" s="397">
        <v>1</v>
      </c>
      <c r="S1403" s="397">
        <f>VLOOKUP(Q1403,B$4:B$1306,1,0)</f>
        <v>2080506</v>
      </c>
      <c r="U1403" s="397">
        <v>0</v>
      </c>
      <c r="V1403" s="397"/>
      <c r="Y1403" s="397">
        <f t="shared" si="346"/>
        <v>0</v>
      </c>
    </row>
    <row r="1404" spans="15:25">
      <c r="O1404" s="397">
        <v>0</v>
      </c>
      <c r="Q1404" s="397">
        <v>2101101</v>
      </c>
      <c r="R1404" s="397">
        <v>0</v>
      </c>
      <c r="S1404" s="397">
        <f>VLOOKUP(Q1404,B$4:B$1306,1,0)</f>
        <v>2101101</v>
      </c>
      <c r="U1404" s="397">
        <v>0</v>
      </c>
      <c r="V1404" s="397"/>
      <c r="Y1404" s="397">
        <f t="shared" si="346"/>
        <v>0</v>
      </c>
    </row>
    <row r="1405" spans="15:25">
      <c r="O1405" s="397">
        <v>0</v>
      </c>
      <c r="Q1405" s="397">
        <v>2101102</v>
      </c>
      <c r="R1405" s="397">
        <v>2</v>
      </c>
      <c r="S1405" s="397">
        <f>VLOOKUP(Q1405,B$4:B$1306,1,0)</f>
        <v>2101102</v>
      </c>
      <c r="U1405" s="397">
        <v>0</v>
      </c>
      <c r="V1405" s="397"/>
      <c r="Y1405" s="397">
        <f t="shared" si="346"/>
        <v>0</v>
      </c>
    </row>
    <row r="1406" spans="15:25">
      <c r="O1406" s="397">
        <v>0</v>
      </c>
      <c r="Q1406" s="397">
        <v>2101103</v>
      </c>
      <c r="R1406" s="397">
        <v>1</v>
      </c>
      <c r="S1406" s="397">
        <f>VLOOKUP(Q1406,B$4:B$1306,1,0)</f>
        <v>2101103</v>
      </c>
      <c r="U1406" s="397">
        <v>0</v>
      </c>
      <c r="V1406" s="397"/>
      <c r="Y1406" s="397">
        <f t="shared" si="346"/>
        <v>0</v>
      </c>
    </row>
    <row r="1407" spans="15:25">
      <c r="O1407" s="397">
        <v>0</v>
      </c>
      <c r="Q1407" s="397">
        <v>2210201</v>
      </c>
      <c r="R1407" s="397">
        <v>2</v>
      </c>
      <c r="S1407" s="397">
        <f>VLOOKUP(Q1407,B$4:B$1306,1,0)</f>
        <v>2210201</v>
      </c>
      <c r="U1407" s="397">
        <v>0</v>
      </c>
      <c r="V1407" s="397"/>
      <c r="Y1407" s="397">
        <f t="shared" si="346"/>
        <v>0</v>
      </c>
    </row>
    <row r="1408" spans="15:25">
      <c r="O1408" s="397">
        <v>0</v>
      </c>
      <c r="Q1408" s="397">
        <v>2080502</v>
      </c>
      <c r="R1408" s="397">
        <v>8</v>
      </c>
      <c r="S1408" s="397">
        <f>VLOOKUP(Q1408,B$4:B$1306,1,0)</f>
        <v>2080502</v>
      </c>
      <c r="U1408" s="397">
        <v>0</v>
      </c>
      <c r="V1408" s="397"/>
      <c r="Y1408" s="397">
        <f t="shared" si="346"/>
        <v>0</v>
      </c>
    </row>
    <row r="1409" spans="15:25">
      <c r="O1409" s="397">
        <v>0</v>
      </c>
      <c r="Q1409" s="397">
        <v>2080505</v>
      </c>
      <c r="R1409" s="397">
        <v>25</v>
      </c>
      <c r="S1409" s="397">
        <f>VLOOKUP(Q1409,B$4:B$1306,1,0)</f>
        <v>2080505</v>
      </c>
      <c r="U1409" s="397">
        <v>0</v>
      </c>
      <c r="V1409" s="397"/>
      <c r="Y1409" s="397">
        <f t="shared" si="346"/>
        <v>0</v>
      </c>
    </row>
    <row r="1410" spans="15:25">
      <c r="O1410" s="397">
        <v>0</v>
      </c>
      <c r="Q1410" s="397">
        <v>2080506</v>
      </c>
      <c r="R1410" s="397">
        <v>13</v>
      </c>
      <c r="S1410" s="397">
        <f>VLOOKUP(Q1410,B$4:B$1306,1,0)</f>
        <v>2080506</v>
      </c>
      <c r="U1410" s="397">
        <v>0</v>
      </c>
      <c r="V1410" s="397"/>
      <c r="Y1410" s="397">
        <f t="shared" si="346"/>
        <v>0</v>
      </c>
    </row>
    <row r="1411" spans="15:25">
      <c r="O1411" s="397">
        <v>0</v>
      </c>
      <c r="Q1411" s="397">
        <v>2101101</v>
      </c>
      <c r="R1411" s="397">
        <v>0</v>
      </c>
      <c r="S1411" s="397">
        <f>VLOOKUP(Q1411,B$4:B$1306,1,0)</f>
        <v>2101101</v>
      </c>
      <c r="U1411" s="397">
        <v>0</v>
      </c>
      <c r="V1411" s="397"/>
      <c r="Y1411" s="397">
        <f t="shared" si="346"/>
        <v>0</v>
      </c>
    </row>
    <row r="1412" spans="15:25">
      <c r="O1412" s="397">
        <v>0</v>
      </c>
      <c r="Q1412" s="397">
        <v>2101102</v>
      </c>
      <c r="R1412" s="397">
        <v>17</v>
      </c>
      <c r="S1412" s="397">
        <f>VLOOKUP(Q1412,B$4:B$1306,1,0)</f>
        <v>2101102</v>
      </c>
      <c r="U1412" s="397">
        <v>0</v>
      </c>
      <c r="V1412" s="397"/>
      <c r="Y1412" s="397">
        <f t="shared" ref="Y1412:Y1475" si="348">IF(O1412&lt;1,ROUNDUP(O1412,0),IF(O1412&gt;10,ROUNDDOWN(O1412,0),ROUND(O1412,0)))</f>
        <v>0</v>
      </c>
    </row>
    <row r="1413" spans="15:25">
      <c r="O1413" s="397">
        <v>0</v>
      </c>
      <c r="Q1413" s="397">
        <v>2101103</v>
      </c>
      <c r="R1413" s="397">
        <v>9</v>
      </c>
      <c r="S1413" s="397">
        <f>VLOOKUP(Q1413,B$4:B$1306,1,0)</f>
        <v>2101103</v>
      </c>
      <c r="U1413" s="397">
        <v>0</v>
      </c>
      <c r="V1413" s="397"/>
      <c r="Y1413" s="397">
        <f t="shared" si="348"/>
        <v>0</v>
      </c>
    </row>
    <row r="1414" spans="15:25">
      <c r="O1414" s="397">
        <v>0</v>
      </c>
      <c r="Q1414" s="397">
        <v>2130104</v>
      </c>
      <c r="R1414" s="397">
        <v>262</v>
      </c>
      <c r="S1414" s="397">
        <f>VLOOKUP(Q1414,B$4:B$1306,1,0)</f>
        <v>2130104</v>
      </c>
      <c r="U1414" s="397">
        <v>0</v>
      </c>
      <c r="V1414" s="397"/>
      <c r="Y1414" s="397">
        <f t="shared" si="348"/>
        <v>0</v>
      </c>
    </row>
    <row r="1415" spans="15:25">
      <c r="O1415" s="397">
        <v>0</v>
      </c>
      <c r="Q1415" s="397">
        <v>2210201</v>
      </c>
      <c r="R1415" s="397">
        <v>19</v>
      </c>
      <c r="S1415" s="397">
        <f>VLOOKUP(Q1415,B$4:B$1306,1,0)</f>
        <v>2210201</v>
      </c>
      <c r="U1415" s="397">
        <v>0</v>
      </c>
      <c r="V1415" s="397"/>
      <c r="Y1415" s="397">
        <f t="shared" si="348"/>
        <v>0</v>
      </c>
    </row>
    <row r="1416" spans="15:25">
      <c r="O1416" s="397">
        <v>0</v>
      </c>
      <c r="Q1416" s="397">
        <v>2080109</v>
      </c>
      <c r="R1416" s="397">
        <v>32</v>
      </c>
      <c r="S1416" s="397">
        <f>VLOOKUP(Q1416,B$4:B$1306,1,0)</f>
        <v>2080109</v>
      </c>
      <c r="U1416" s="397">
        <v>0</v>
      </c>
      <c r="V1416" s="397"/>
      <c r="Y1416" s="397">
        <f t="shared" si="348"/>
        <v>0</v>
      </c>
    </row>
    <row r="1417" spans="15:25">
      <c r="O1417" s="397">
        <v>0</v>
      </c>
      <c r="Q1417" s="397">
        <v>2080505</v>
      </c>
      <c r="R1417" s="397">
        <v>2</v>
      </c>
      <c r="S1417" s="397">
        <f>VLOOKUP(Q1417,B$4:B$1306,1,0)</f>
        <v>2080505</v>
      </c>
      <c r="U1417" s="397">
        <v>0</v>
      </c>
      <c r="V1417" s="397"/>
      <c r="Y1417" s="397">
        <f t="shared" si="348"/>
        <v>0</v>
      </c>
    </row>
    <row r="1418" spans="15:25">
      <c r="O1418" s="397">
        <v>0</v>
      </c>
      <c r="Q1418" s="397">
        <v>2080506</v>
      </c>
      <c r="R1418" s="397">
        <v>1</v>
      </c>
      <c r="S1418" s="397">
        <f>VLOOKUP(Q1418,B$4:B$1306,1,0)</f>
        <v>2080506</v>
      </c>
      <c r="U1418" s="397">
        <v>0</v>
      </c>
      <c r="V1418" s="397"/>
      <c r="Y1418" s="397">
        <f t="shared" si="348"/>
        <v>0</v>
      </c>
    </row>
    <row r="1419" spans="15:25">
      <c r="O1419" s="397">
        <v>0</v>
      </c>
      <c r="Q1419" s="397">
        <v>2101101</v>
      </c>
      <c r="R1419" s="397">
        <v>1</v>
      </c>
      <c r="S1419" s="397">
        <f>VLOOKUP(Q1419,B$4:B$1306,1,0)</f>
        <v>2101101</v>
      </c>
      <c r="U1419" s="397">
        <v>0</v>
      </c>
      <c r="V1419" s="397"/>
      <c r="Y1419" s="397">
        <f t="shared" si="348"/>
        <v>0</v>
      </c>
    </row>
    <row r="1420" spans="15:25">
      <c r="O1420" s="397">
        <v>0</v>
      </c>
      <c r="Q1420" s="397">
        <v>2101102</v>
      </c>
      <c r="R1420" s="397">
        <v>0</v>
      </c>
      <c r="S1420" s="397">
        <f>VLOOKUP(Q1420,B$4:B$1306,1,0)</f>
        <v>2101102</v>
      </c>
      <c r="U1420" s="397">
        <v>0</v>
      </c>
      <c r="V1420" s="397"/>
      <c r="Y1420" s="397">
        <f t="shared" si="348"/>
        <v>0</v>
      </c>
    </row>
    <row r="1421" spans="15:25">
      <c r="O1421" s="397">
        <v>0</v>
      </c>
      <c r="Q1421" s="397">
        <v>2101103</v>
      </c>
      <c r="R1421" s="397">
        <v>1</v>
      </c>
      <c r="S1421" s="397">
        <f>VLOOKUP(Q1421,B$4:B$1306,1,0)</f>
        <v>2101103</v>
      </c>
      <c r="U1421" s="397">
        <v>0</v>
      </c>
      <c r="V1421" s="397"/>
      <c r="Y1421" s="397">
        <f t="shared" si="348"/>
        <v>0</v>
      </c>
    </row>
    <row r="1422" spans="15:25">
      <c r="O1422" s="397">
        <v>0</v>
      </c>
      <c r="Q1422" s="397">
        <v>2210201</v>
      </c>
      <c r="R1422" s="397">
        <v>2</v>
      </c>
      <c r="S1422" s="397">
        <f>VLOOKUP(Q1422,B$4:B$1306,1,0)</f>
        <v>2210201</v>
      </c>
      <c r="U1422" s="397">
        <v>0</v>
      </c>
      <c r="V1422" s="397"/>
      <c r="Y1422" s="397">
        <f t="shared" si="348"/>
        <v>0</v>
      </c>
    </row>
    <row r="1423" spans="15:25">
      <c r="O1423" s="397">
        <v>0</v>
      </c>
      <c r="Q1423" s="397">
        <v>2080505</v>
      </c>
      <c r="R1423" s="397">
        <v>3</v>
      </c>
      <c r="S1423" s="397">
        <f>VLOOKUP(Q1423,B$4:B$1306,1,0)</f>
        <v>2080505</v>
      </c>
      <c r="U1423" s="397">
        <v>0</v>
      </c>
      <c r="V1423" s="397"/>
      <c r="Y1423" s="397">
        <f t="shared" si="348"/>
        <v>0</v>
      </c>
    </row>
    <row r="1424" spans="15:25">
      <c r="O1424" s="397">
        <v>0</v>
      </c>
      <c r="Q1424" s="397">
        <v>2080506</v>
      </c>
      <c r="R1424" s="397">
        <v>1</v>
      </c>
      <c r="S1424" s="397">
        <f>VLOOKUP(Q1424,B$4:B$1306,1,0)</f>
        <v>2080506</v>
      </c>
      <c r="U1424" s="397">
        <v>0</v>
      </c>
      <c r="V1424" s="397"/>
      <c r="Y1424" s="397">
        <f t="shared" si="348"/>
        <v>0</v>
      </c>
    </row>
    <row r="1425" spans="15:25">
      <c r="O1425" s="397">
        <v>0</v>
      </c>
      <c r="Q1425" s="397">
        <v>2101101</v>
      </c>
      <c r="R1425" s="397">
        <v>0</v>
      </c>
      <c r="S1425" s="397">
        <f>VLOOKUP(Q1425,B$4:B$1306,1,0)</f>
        <v>2101101</v>
      </c>
      <c r="U1425" s="397">
        <v>0</v>
      </c>
      <c r="V1425" s="397"/>
      <c r="Y1425" s="397">
        <f t="shared" si="348"/>
        <v>0</v>
      </c>
    </row>
    <row r="1426" spans="15:25">
      <c r="O1426" s="397">
        <v>0</v>
      </c>
      <c r="Q1426" s="397">
        <v>2101102</v>
      </c>
      <c r="R1426" s="397">
        <v>2</v>
      </c>
      <c r="S1426" s="397">
        <f>VLOOKUP(Q1426,B$4:B$1306,1,0)</f>
        <v>2101102</v>
      </c>
      <c r="U1426" s="397">
        <v>0</v>
      </c>
      <c r="V1426" s="397"/>
      <c r="Y1426" s="397">
        <f t="shared" si="348"/>
        <v>0</v>
      </c>
    </row>
    <row r="1427" spans="15:25">
      <c r="O1427" s="397">
        <v>0</v>
      </c>
      <c r="Q1427" s="397">
        <v>2101103</v>
      </c>
      <c r="R1427" s="397">
        <v>1</v>
      </c>
      <c r="S1427" s="397">
        <f>VLOOKUP(Q1427,B$4:B$1306,1,0)</f>
        <v>2101103</v>
      </c>
      <c r="U1427" s="397">
        <v>0</v>
      </c>
      <c r="V1427" s="397"/>
      <c r="Y1427" s="397">
        <f t="shared" si="348"/>
        <v>0</v>
      </c>
    </row>
    <row r="1428" spans="15:25">
      <c r="O1428" s="397">
        <v>0</v>
      </c>
      <c r="Q1428" s="397">
        <v>2140106</v>
      </c>
      <c r="R1428" s="397">
        <v>26</v>
      </c>
      <c r="S1428" s="397">
        <f>VLOOKUP(Q1428,B$4:B$1306,1,0)</f>
        <v>2140106</v>
      </c>
      <c r="U1428" s="397">
        <v>0</v>
      </c>
      <c r="V1428" s="397"/>
      <c r="Y1428" s="397">
        <f t="shared" si="348"/>
        <v>0</v>
      </c>
    </row>
    <row r="1429" spans="15:25">
      <c r="O1429" s="397">
        <v>0</v>
      </c>
      <c r="Q1429" s="397">
        <v>2210201</v>
      </c>
      <c r="R1429" s="397">
        <v>2</v>
      </c>
      <c r="S1429" s="397">
        <f>VLOOKUP(Q1429,B$4:B$1306,1,0)</f>
        <v>2210201</v>
      </c>
      <c r="U1429" s="397">
        <v>0</v>
      </c>
      <c r="V1429" s="397"/>
      <c r="Y1429" s="397">
        <f t="shared" si="348"/>
        <v>0</v>
      </c>
    </row>
    <row r="1430" spans="15:25">
      <c r="O1430" s="397">
        <v>0</v>
      </c>
      <c r="Q1430" s="397">
        <v>2080505</v>
      </c>
      <c r="R1430" s="397">
        <v>0</v>
      </c>
      <c r="S1430" s="397">
        <f>VLOOKUP(Q1430,B$4:B$1306,1,0)</f>
        <v>2080505</v>
      </c>
      <c r="U1430" s="397">
        <v>0</v>
      </c>
      <c r="V1430" s="397"/>
      <c r="Y1430" s="397">
        <f t="shared" si="348"/>
        <v>0</v>
      </c>
    </row>
    <row r="1431" spans="15:25">
      <c r="O1431" s="397">
        <v>0</v>
      </c>
      <c r="Q1431" s="397">
        <v>2080506</v>
      </c>
      <c r="R1431" s="397">
        <v>0</v>
      </c>
      <c r="S1431" s="397">
        <f>VLOOKUP(Q1431,B$4:B$1306,1,0)</f>
        <v>2080506</v>
      </c>
      <c r="U1431" s="397">
        <v>0</v>
      </c>
      <c r="V1431" s="397"/>
      <c r="Y1431" s="397">
        <f t="shared" si="348"/>
        <v>0</v>
      </c>
    </row>
    <row r="1432" spans="15:25">
      <c r="O1432" s="397">
        <v>0</v>
      </c>
      <c r="Q1432" s="397">
        <v>2101101</v>
      </c>
      <c r="R1432" s="397">
        <v>0</v>
      </c>
      <c r="S1432" s="397">
        <f>VLOOKUP(Q1432,B$4:B$1306,1,0)</f>
        <v>2101101</v>
      </c>
      <c r="U1432" s="397">
        <v>0</v>
      </c>
      <c r="V1432" s="397"/>
      <c r="Y1432" s="397">
        <f t="shared" si="348"/>
        <v>0</v>
      </c>
    </row>
    <row r="1433" spans="15:25">
      <c r="O1433" s="397">
        <v>0</v>
      </c>
      <c r="Q1433" s="397">
        <v>2101102</v>
      </c>
      <c r="R1433" s="397">
        <v>0</v>
      </c>
      <c r="S1433" s="397">
        <f>VLOOKUP(Q1433,B$4:B$1306,1,0)</f>
        <v>2101102</v>
      </c>
      <c r="U1433" s="397">
        <v>0</v>
      </c>
      <c r="V1433" s="397"/>
      <c r="Y1433" s="397">
        <f t="shared" si="348"/>
        <v>0</v>
      </c>
    </row>
    <row r="1434" spans="15:25">
      <c r="O1434" s="397">
        <v>0</v>
      </c>
      <c r="Q1434" s="397">
        <v>2101103</v>
      </c>
      <c r="R1434" s="397">
        <v>0</v>
      </c>
      <c r="S1434" s="397">
        <f>VLOOKUP(Q1434,B$4:B$1306,1,0)</f>
        <v>2101103</v>
      </c>
      <c r="U1434" s="397">
        <v>0</v>
      </c>
      <c r="V1434" s="397"/>
      <c r="Y1434" s="397">
        <f t="shared" si="348"/>
        <v>0</v>
      </c>
    </row>
    <row r="1435" spans="15:25">
      <c r="O1435" s="397">
        <v>0</v>
      </c>
      <c r="Q1435" s="397">
        <v>2210201</v>
      </c>
      <c r="R1435" s="397">
        <v>0</v>
      </c>
      <c r="S1435" s="397">
        <f>VLOOKUP(Q1435,B$4:B$1306,1,0)</f>
        <v>2210201</v>
      </c>
      <c r="U1435" s="397">
        <v>0</v>
      </c>
      <c r="V1435" s="397"/>
      <c r="Y1435" s="397">
        <f t="shared" si="348"/>
        <v>0</v>
      </c>
    </row>
    <row r="1436" spans="15:25">
      <c r="O1436" s="397">
        <v>0</v>
      </c>
      <c r="Q1436" s="397">
        <v>2011101</v>
      </c>
      <c r="R1436" s="397">
        <v>35</v>
      </c>
      <c r="S1436" s="397">
        <f>VLOOKUP(Q1436,B$4:B$1306,1,0)</f>
        <v>2011101</v>
      </c>
      <c r="U1436" s="397">
        <v>0</v>
      </c>
      <c r="V1436" s="397"/>
      <c r="Y1436" s="397">
        <f t="shared" si="348"/>
        <v>0</v>
      </c>
    </row>
    <row r="1437" spans="15:25">
      <c r="O1437" s="397">
        <v>0</v>
      </c>
      <c r="Q1437" s="397">
        <v>2080505</v>
      </c>
      <c r="R1437" s="397">
        <v>2</v>
      </c>
      <c r="S1437" s="397">
        <f>VLOOKUP(Q1437,B$4:B$1306,1,0)</f>
        <v>2080505</v>
      </c>
      <c r="U1437" s="397">
        <v>0</v>
      </c>
      <c r="V1437" s="397"/>
      <c r="Y1437" s="397">
        <f t="shared" si="348"/>
        <v>0</v>
      </c>
    </row>
    <row r="1438" spans="15:25">
      <c r="O1438" s="397">
        <v>0</v>
      </c>
      <c r="Q1438" s="397">
        <v>2080506</v>
      </c>
      <c r="R1438" s="397">
        <v>1</v>
      </c>
      <c r="S1438" s="397">
        <f>VLOOKUP(Q1438,B$4:B$1306,1,0)</f>
        <v>2080506</v>
      </c>
      <c r="U1438" s="397">
        <v>0</v>
      </c>
      <c r="V1438" s="397"/>
      <c r="Y1438" s="397">
        <f t="shared" si="348"/>
        <v>0</v>
      </c>
    </row>
    <row r="1439" spans="15:25">
      <c r="O1439" s="397">
        <v>0</v>
      </c>
      <c r="Q1439" s="397">
        <v>2101101</v>
      </c>
      <c r="R1439" s="397">
        <v>2</v>
      </c>
      <c r="S1439" s="397">
        <f>VLOOKUP(Q1439,B$4:B$1306,1,0)</f>
        <v>2101101</v>
      </c>
      <c r="U1439" s="397">
        <v>0</v>
      </c>
      <c r="V1439" s="397"/>
      <c r="Y1439" s="397">
        <f t="shared" si="348"/>
        <v>0</v>
      </c>
    </row>
    <row r="1440" spans="15:25">
      <c r="O1440" s="397">
        <v>0</v>
      </c>
      <c r="Q1440" s="397">
        <v>2101102</v>
      </c>
      <c r="R1440" s="397">
        <v>0</v>
      </c>
      <c r="S1440" s="397">
        <f>VLOOKUP(Q1440,B$4:B$1306,1,0)</f>
        <v>2101102</v>
      </c>
      <c r="U1440" s="397">
        <v>0</v>
      </c>
      <c r="V1440" s="397"/>
      <c r="Y1440" s="397">
        <f t="shared" si="348"/>
        <v>0</v>
      </c>
    </row>
    <row r="1441" spans="15:25">
      <c r="O1441" s="397">
        <v>0</v>
      </c>
      <c r="Q1441" s="397">
        <v>2101103</v>
      </c>
      <c r="R1441" s="397">
        <v>1</v>
      </c>
      <c r="S1441" s="397">
        <f>VLOOKUP(Q1441,B$4:B$1306,1,0)</f>
        <v>2101103</v>
      </c>
      <c r="U1441" s="397">
        <v>0</v>
      </c>
      <c r="V1441" s="397"/>
      <c r="Y1441" s="397">
        <f t="shared" si="348"/>
        <v>0</v>
      </c>
    </row>
    <row r="1442" spans="15:25">
      <c r="O1442" s="397">
        <v>0</v>
      </c>
      <c r="Q1442" s="397">
        <v>2210201</v>
      </c>
      <c r="R1442" s="397">
        <v>2</v>
      </c>
      <c r="S1442" s="397">
        <f>VLOOKUP(Q1442,B$4:B$1306,1,0)</f>
        <v>2210201</v>
      </c>
      <c r="U1442" s="397">
        <v>0</v>
      </c>
      <c r="V1442" s="397"/>
      <c r="Y1442" s="397">
        <f t="shared" si="348"/>
        <v>0</v>
      </c>
    </row>
    <row r="1443" spans="15:25">
      <c r="O1443" s="397">
        <v>0</v>
      </c>
      <c r="Q1443" s="397">
        <v>2080505</v>
      </c>
      <c r="R1443" s="397">
        <v>4</v>
      </c>
      <c r="S1443" s="397">
        <f>VLOOKUP(Q1443,B$4:B$1306,1,0)</f>
        <v>2080505</v>
      </c>
      <c r="U1443" s="397">
        <v>0</v>
      </c>
      <c r="V1443" s="397"/>
      <c r="Y1443" s="397">
        <f t="shared" si="348"/>
        <v>0</v>
      </c>
    </row>
    <row r="1444" spans="15:25">
      <c r="O1444" s="397">
        <v>0</v>
      </c>
      <c r="Q1444" s="397">
        <v>2080506</v>
      </c>
      <c r="R1444" s="397">
        <v>2</v>
      </c>
      <c r="S1444" s="397">
        <f>VLOOKUP(Q1444,B$4:B$1306,1,0)</f>
        <v>2080506</v>
      </c>
      <c r="U1444" s="397">
        <v>0</v>
      </c>
      <c r="V1444" s="397"/>
      <c r="Y1444" s="397">
        <f t="shared" si="348"/>
        <v>0</v>
      </c>
    </row>
    <row r="1445" spans="15:25">
      <c r="O1445" s="397">
        <v>0</v>
      </c>
      <c r="Q1445" s="397">
        <v>2101101</v>
      </c>
      <c r="R1445" s="397">
        <v>0</v>
      </c>
      <c r="S1445" s="397">
        <f>VLOOKUP(Q1445,B$4:B$1306,1,0)</f>
        <v>2101101</v>
      </c>
      <c r="U1445" s="397">
        <v>0</v>
      </c>
      <c r="V1445" s="397"/>
      <c r="Y1445" s="397">
        <f t="shared" si="348"/>
        <v>0</v>
      </c>
    </row>
    <row r="1446" spans="15:25">
      <c r="O1446" s="397">
        <v>0</v>
      </c>
      <c r="Q1446" s="397">
        <v>2101102</v>
      </c>
      <c r="R1446" s="397">
        <v>2</v>
      </c>
      <c r="S1446" s="397">
        <f>VLOOKUP(Q1446,B$4:B$1306,1,0)</f>
        <v>2101102</v>
      </c>
      <c r="U1446" s="397">
        <v>0</v>
      </c>
      <c r="V1446" s="397"/>
      <c r="Y1446" s="397">
        <f t="shared" si="348"/>
        <v>0</v>
      </c>
    </row>
    <row r="1447" spans="15:25">
      <c r="O1447" s="397">
        <v>0</v>
      </c>
      <c r="Q1447" s="397">
        <v>2101103</v>
      </c>
      <c r="R1447" s="397">
        <v>1</v>
      </c>
      <c r="S1447" s="397">
        <f>VLOOKUP(Q1447,B$4:B$1306,1,0)</f>
        <v>2101103</v>
      </c>
      <c r="U1447" s="397">
        <v>0</v>
      </c>
      <c r="V1447" s="397"/>
      <c r="Y1447" s="397">
        <f t="shared" si="348"/>
        <v>0</v>
      </c>
    </row>
    <row r="1448" spans="15:25">
      <c r="O1448" s="397">
        <v>0</v>
      </c>
      <c r="Q1448" s="397">
        <v>2130310</v>
      </c>
      <c r="R1448" s="397">
        <v>39</v>
      </c>
      <c r="S1448" s="397">
        <f>VLOOKUP(Q1448,B$4:B$1306,1,0)</f>
        <v>2130310</v>
      </c>
      <c r="U1448" s="397">
        <v>0</v>
      </c>
      <c r="V1448" s="397"/>
      <c r="Y1448" s="397">
        <f t="shared" si="348"/>
        <v>0</v>
      </c>
    </row>
    <row r="1449" spans="15:25">
      <c r="O1449" s="397">
        <v>0</v>
      </c>
      <c r="Q1449" s="397">
        <v>2210201</v>
      </c>
      <c r="R1449" s="397">
        <v>3</v>
      </c>
      <c r="S1449" s="397">
        <f>VLOOKUP(Q1449,B$4:B$1306,1,0)</f>
        <v>2210201</v>
      </c>
      <c r="U1449" s="397">
        <v>0</v>
      </c>
      <c r="V1449" s="397"/>
      <c r="Y1449" s="397">
        <f t="shared" si="348"/>
        <v>0</v>
      </c>
    </row>
    <row r="1450" spans="15:25">
      <c r="O1450" s="397">
        <v>0</v>
      </c>
      <c r="Q1450" s="397">
        <v>2080502</v>
      </c>
      <c r="R1450" s="397">
        <v>3</v>
      </c>
      <c r="S1450" s="397">
        <f>VLOOKUP(Q1450,B$4:B$1306,1,0)</f>
        <v>2080502</v>
      </c>
      <c r="U1450" s="397">
        <v>0</v>
      </c>
      <c r="V1450" s="397"/>
      <c r="Y1450" s="397">
        <f t="shared" si="348"/>
        <v>0</v>
      </c>
    </row>
    <row r="1451" spans="15:25">
      <c r="O1451" s="397">
        <v>0</v>
      </c>
      <c r="Q1451" s="397">
        <v>2080505</v>
      </c>
      <c r="R1451" s="397">
        <v>6</v>
      </c>
      <c r="S1451" s="397">
        <f>VLOOKUP(Q1451,B$4:B$1306,1,0)</f>
        <v>2080505</v>
      </c>
      <c r="U1451" s="397">
        <v>0</v>
      </c>
      <c r="V1451" s="397"/>
      <c r="Y1451" s="397">
        <f t="shared" si="348"/>
        <v>0</v>
      </c>
    </row>
    <row r="1452" spans="15:25">
      <c r="O1452" s="397">
        <v>0</v>
      </c>
      <c r="Q1452" s="397">
        <v>2080506</v>
      </c>
      <c r="R1452" s="397">
        <v>3</v>
      </c>
      <c r="S1452" s="397">
        <f>VLOOKUP(Q1452,B$4:B$1306,1,0)</f>
        <v>2080506</v>
      </c>
      <c r="U1452" s="397">
        <v>0</v>
      </c>
      <c r="V1452" s="397"/>
      <c r="Y1452" s="397">
        <f t="shared" si="348"/>
        <v>0</v>
      </c>
    </row>
    <row r="1453" spans="15:25">
      <c r="O1453" s="397">
        <v>0</v>
      </c>
      <c r="Q1453" s="397">
        <v>2101101</v>
      </c>
      <c r="R1453" s="397">
        <v>0</v>
      </c>
      <c r="S1453" s="397">
        <f>VLOOKUP(Q1453,B$4:B$1306,1,0)</f>
        <v>2101101</v>
      </c>
      <c r="U1453" s="397">
        <v>0</v>
      </c>
      <c r="V1453" s="397"/>
      <c r="Y1453" s="397">
        <f t="shared" si="348"/>
        <v>0</v>
      </c>
    </row>
    <row r="1454" spans="15:25">
      <c r="O1454" s="397">
        <v>0</v>
      </c>
      <c r="Q1454" s="397">
        <v>2101102</v>
      </c>
      <c r="R1454" s="397">
        <v>4</v>
      </c>
      <c r="S1454" s="397">
        <f>VLOOKUP(Q1454,B$4:B$1306,1,0)</f>
        <v>2101102</v>
      </c>
      <c r="U1454" s="397">
        <v>0</v>
      </c>
      <c r="V1454" s="397"/>
      <c r="Y1454" s="397">
        <f t="shared" si="348"/>
        <v>0</v>
      </c>
    </row>
    <row r="1455" spans="15:25">
      <c r="O1455" s="397">
        <v>0</v>
      </c>
      <c r="Q1455" s="397">
        <v>2101103</v>
      </c>
      <c r="R1455" s="397">
        <v>2</v>
      </c>
      <c r="S1455" s="397">
        <f>VLOOKUP(Q1455,B$4:B$1306,1,0)</f>
        <v>2101103</v>
      </c>
      <c r="U1455" s="397">
        <v>0</v>
      </c>
      <c r="V1455" s="397"/>
      <c r="Y1455" s="397">
        <f t="shared" si="348"/>
        <v>0</v>
      </c>
    </row>
    <row r="1456" spans="15:25">
      <c r="O1456" s="397">
        <v>0</v>
      </c>
      <c r="Q1456" s="397">
        <v>2130204</v>
      </c>
      <c r="R1456" s="397">
        <v>66</v>
      </c>
      <c r="S1456" s="397">
        <f>VLOOKUP(Q1456,B$4:B$1306,1,0)</f>
        <v>2130204</v>
      </c>
      <c r="U1456" s="397">
        <v>0</v>
      </c>
      <c r="V1456" s="397"/>
      <c r="Y1456" s="397">
        <f t="shared" si="348"/>
        <v>0</v>
      </c>
    </row>
    <row r="1457" spans="15:25">
      <c r="O1457" s="397">
        <v>0</v>
      </c>
      <c r="Q1457" s="397">
        <v>2210201</v>
      </c>
      <c r="R1457" s="397">
        <v>5</v>
      </c>
      <c r="S1457" s="397">
        <f>VLOOKUP(Q1457,B$4:B$1306,1,0)</f>
        <v>2210201</v>
      </c>
      <c r="U1457" s="397">
        <v>0</v>
      </c>
      <c r="V1457" s="397"/>
      <c r="Y1457" s="397">
        <f t="shared" si="348"/>
        <v>0</v>
      </c>
    </row>
    <row r="1458" spans="15:25">
      <c r="O1458" s="397">
        <v>0</v>
      </c>
      <c r="Q1458" s="397">
        <v>2010301</v>
      </c>
      <c r="R1458" s="397">
        <v>313</v>
      </c>
      <c r="S1458" s="397">
        <f>VLOOKUP(Q1458,B$4:B$1306,1,0)</f>
        <v>2010301</v>
      </c>
      <c r="U1458" s="397">
        <v>0</v>
      </c>
      <c r="V1458" s="397"/>
      <c r="Y1458" s="397">
        <f t="shared" si="348"/>
        <v>0</v>
      </c>
    </row>
    <row r="1459" spans="15:25">
      <c r="O1459" s="397">
        <v>0</v>
      </c>
      <c r="Q1459" s="397">
        <v>2050299</v>
      </c>
      <c r="R1459" s="397">
        <v>1</v>
      </c>
      <c r="S1459" s="397">
        <f>VLOOKUP(Q1459,B$4:B$1306,1,0)</f>
        <v>2050299</v>
      </c>
      <c r="U1459" s="397">
        <v>0</v>
      </c>
      <c r="V1459" s="397"/>
      <c r="Y1459" s="397">
        <f t="shared" si="348"/>
        <v>0</v>
      </c>
    </row>
    <row r="1460" spans="15:25">
      <c r="O1460" s="397">
        <v>0</v>
      </c>
      <c r="Q1460" s="397">
        <v>2080208</v>
      </c>
      <c r="R1460" s="397">
        <v>40</v>
      </c>
      <c r="S1460" s="397">
        <f>VLOOKUP(Q1460,B$4:B$1306,1,0)</f>
        <v>2080208</v>
      </c>
      <c r="U1460" s="397">
        <v>0</v>
      </c>
      <c r="V1460" s="397"/>
      <c r="Y1460" s="397">
        <f t="shared" si="348"/>
        <v>0</v>
      </c>
    </row>
    <row r="1461" spans="15:25">
      <c r="O1461" s="397">
        <v>0</v>
      </c>
      <c r="Q1461" s="397">
        <v>2080501</v>
      </c>
      <c r="R1461" s="397">
        <v>49</v>
      </c>
      <c r="S1461" s="397">
        <f>VLOOKUP(Q1461,B$4:B$1306,1,0)</f>
        <v>2080501</v>
      </c>
      <c r="U1461" s="397">
        <v>0</v>
      </c>
      <c r="V1461" s="397"/>
      <c r="Y1461" s="397">
        <f t="shared" si="348"/>
        <v>0</v>
      </c>
    </row>
    <row r="1462" spans="15:25">
      <c r="O1462" s="397">
        <v>0</v>
      </c>
      <c r="Q1462" s="397">
        <v>2080505</v>
      </c>
      <c r="R1462" s="397">
        <v>21</v>
      </c>
      <c r="S1462" s="397">
        <f>VLOOKUP(Q1462,B$4:B$1306,1,0)</f>
        <v>2080505</v>
      </c>
      <c r="U1462" s="397">
        <v>0</v>
      </c>
      <c r="V1462" s="397"/>
      <c r="Y1462" s="397">
        <f t="shared" si="348"/>
        <v>0</v>
      </c>
    </row>
    <row r="1463" spans="15:25">
      <c r="O1463" s="397">
        <v>0</v>
      </c>
      <c r="Q1463" s="397">
        <v>2080506</v>
      </c>
      <c r="R1463" s="397">
        <v>11</v>
      </c>
      <c r="S1463" s="397">
        <f>VLOOKUP(Q1463,B$4:B$1306,1,0)</f>
        <v>2080506</v>
      </c>
      <c r="U1463" s="397">
        <v>0</v>
      </c>
      <c r="V1463" s="397"/>
      <c r="Y1463" s="397">
        <f t="shared" si="348"/>
        <v>0</v>
      </c>
    </row>
    <row r="1464" spans="15:25">
      <c r="O1464" s="397">
        <v>0</v>
      </c>
      <c r="Q1464" s="397">
        <v>2100799</v>
      </c>
      <c r="R1464" s="397">
        <v>13</v>
      </c>
      <c r="S1464" s="397">
        <f>VLOOKUP(Q1464,B$4:B$1306,1,0)</f>
        <v>2100799</v>
      </c>
      <c r="U1464" s="397">
        <v>0</v>
      </c>
      <c r="V1464" s="397"/>
      <c r="Y1464" s="397">
        <f t="shared" si="348"/>
        <v>0</v>
      </c>
    </row>
    <row r="1465" spans="15:25">
      <c r="O1465" s="397">
        <v>0</v>
      </c>
      <c r="Q1465" s="397">
        <v>2101101</v>
      </c>
      <c r="R1465" s="397">
        <v>14</v>
      </c>
      <c r="S1465" s="397">
        <f>VLOOKUP(Q1465,B$4:B$1306,1,0)</f>
        <v>2101101</v>
      </c>
      <c r="U1465" s="397">
        <v>0</v>
      </c>
      <c r="V1465" s="397"/>
      <c r="Y1465" s="397">
        <f t="shared" si="348"/>
        <v>0</v>
      </c>
    </row>
    <row r="1466" spans="15:25">
      <c r="O1466" s="397">
        <v>0</v>
      </c>
      <c r="Q1466" s="397">
        <v>2101102</v>
      </c>
      <c r="R1466" s="397">
        <v>0</v>
      </c>
      <c r="S1466" s="397">
        <f>VLOOKUP(Q1466,B$4:B$1306,1,0)</f>
        <v>2101102</v>
      </c>
      <c r="U1466" s="397">
        <v>0</v>
      </c>
      <c r="V1466" s="397"/>
      <c r="Y1466" s="397">
        <f t="shared" si="348"/>
        <v>0</v>
      </c>
    </row>
    <row r="1467" spans="15:25">
      <c r="O1467" s="397">
        <v>0</v>
      </c>
      <c r="Q1467" s="397">
        <v>2101103</v>
      </c>
      <c r="R1467" s="397">
        <v>11</v>
      </c>
      <c r="S1467" s="397">
        <f>VLOOKUP(Q1467,B$4:B$1306,1,0)</f>
        <v>2101103</v>
      </c>
      <c r="U1467" s="397">
        <v>0</v>
      </c>
      <c r="V1467" s="397"/>
      <c r="Y1467" s="397">
        <f t="shared" si="348"/>
        <v>0</v>
      </c>
    </row>
    <row r="1468" spans="15:25">
      <c r="O1468" s="397">
        <v>0</v>
      </c>
      <c r="Q1468" s="397">
        <v>2130705</v>
      </c>
      <c r="R1468" s="397">
        <v>141</v>
      </c>
      <c r="S1468" s="397">
        <f>VLOOKUP(Q1468,B$4:B$1306,1,0)</f>
        <v>2130705</v>
      </c>
      <c r="U1468" s="397">
        <v>0</v>
      </c>
      <c r="V1468" s="397"/>
      <c r="Y1468" s="397">
        <f t="shared" si="348"/>
        <v>0</v>
      </c>
    </row>
    <row r="1469" spans="15:25">
      <c r="O1469" s="397">
        <v>0</v>
      </c>
      <c r="Q1469" s="397">
        <v>2210201</v>
      </c>
      <c r="R1469" s="397">
        <v>18</v>
      </c>
      <c r="S1469" s="397">
        <f>VLOOKUP(Q1469,B$4:B$1306,1,0)</f>
        <v>2210201</v>
      </c>
      <c r="U1469" s="397">
        <v>0</v>
      </c>
      <c r="V1469" s="397"/>
      <c r="Y1469" s="397">
        <f t="shared" si="348"/>
        <v>0</v>
      </c>
    </row>
    <row r="1470" spans="15:25">
      <c r="O1470" s="397">
        <v>0</v>
      </c>
      <c r="Q1470" s="397">
        <v>2010650</v>
      </c>
      <c r="R1470" s="397">
        <v>58</v>
      </c>
      <c r="S1470" s="397">
        <f>VLOOKUP(Q1470,B$4:B$1306,1,0)</f>
        <v>2010650</v>
      </c>
      <c r="U1470" s="397">
        <v>0</v>
      </c>
      <c r="V1470" s="397"/>
      <c r="Y1470" s="397">
        <f t="shared" si="348"/>
        <v>0</v>
      </c>
    </row>
    <row r="1471" spans="15:25">
      <c r="O1471" s="397">
        <v>0</v>
      </c>
      <c r="Q1471" s="397">
        <v>2080505</v>
      </c>
      <c r="R1471" s="397">
        <v>4</v>
      </c>
      <c r="S1471" s="397">
        <f>VLOOKUP(Q1471,B$4:B$1306,1,0)</f>
        <v>2080505</v>
      </c>
      <c r="U1471" s="397">
        <v>0</v>
      </c>
      <c r="V1471" s="397"/>
      <c r="Y1471" s="397">
        <f t="shared" si="348"/>
        <v>0</v>
      </c>
    </row>
    <row r="1472" spans="15:25">
      <c r="O1472" s="397">
        <v>0</v>
      </c>
      <c r="Q1472" s="397">
        <v>2080506</v>
      </c>
      <c r="R1472" s="397">
        <v>2</v>
      </c>
      <c r="S1472" s="397">
        <f>VLOOKUP(Q1472,B$4:B$1306,1,0)</f>
        <v>2080506</v>
      </c>
      <c r="U1472" s="397">
        <v>0</v>
      </c>
      <c r="V1472" s="397"/>
      <c r="Y1472" s="397">
        <f t="shared" si="348"/>
        <v>0</v>
      </c>
    </row>
    <row r="1473" spans="15:25">
      <c r="O1473" s="397">
        <v>0</v>
      </c>
      <c r="Q1473" s="397">
        <v>2101101</v>
      </c>
      <c r="R1473" s="397">
        <v>3</v>
      </c>
      <c r="S1473" s="397">
        <f>VLOOKUP(Q1473,B$4:B$1306,1,0)</f>
        <v>2101101</v>
      </c>
      <c r="U1473" s="397">
        <v>0</v>
      </c>
      <c r="V1473" s="397"/>
      <c r="Y1473" s="397">
        <f t="shared" si="348"/>
        <v>0</v>
      </c>
    </row>
    <row r="1474" spans="15:25">
      <c r="O1474" s="397">
        <v>0</v>
      </c>
      <c r="Q1474" s="397">
        <v>2101102</v>
      </c>
      <c r="R1474" s="397">
        <v>0</v>
      </c>
      <c r="S1474" s="397">
        <f>VLOOKUP(Q1474,B$4:B$1306,1,0)</f>
        <v>2101102</v>
      </c>
      <c r="U1474" s="397">
        <v>0</v>
      </c>
      <c r="V1474" s="397"/>
      <c r="Y1474" s="397">
        <f t="shared" si="348"/>
        <v>0</v>
      </c>
    </row>
    <row r="1475" spans="15:25">
      <c r="O1475" s="397">
        <v>0</v>
      </c>
      <c r="Q1475" s="397">
        <v>2101103</v>
      </c>
      <c r="R1475" s="397">
        <v>1</v>
      </c>
      <c r="S1475" s="397">
        <f>VLOOKUP(Q1475,B$4:B$1306,1,0)</f>
        <v>2101103</v>
      </c>
      <c r="U1475" s="397">
        <v>0</v>
      </c>
      <c r="V1475" s="397"/>
      <c r="Y1475" s="397">
        <f t="shared" si="348"/>
        <v>0</v>
      </c>
    </row>
    <row r="1476" spans="15:25">
      <c r="O1476" s="397">
        <v>0</v>
      </c>
      <c r="Q1476" s="397">
        <v>2210201</v>
      </c>
      <c r="R1476" s="397">
        <v>4</v>
      </c>
      <c r="S1476" s="397">
        <f>VLOOKUP(Q1476,B$4:B$1306,1,0)</f>
        <v>2210201</v>
      </c>
      <c r="U1476" s="397">
        <v>0</v>
      </c>
      <c r="V1476" s="397"/>
      <c r="Y1476" s="397">
        <f t="shared" ref="Y1476:Y1539" si="349">IF(O1476&lt;1,ROUNDUP(O1476,0),IF(O1476&gt;10,ROUNDDOWN(O1476,0),ROUND(O1476,0)))</f>
        <v>0</v>
      </c>
    </row>
    <row r="1477" spans="15:25">
      <c r="O1477" s="397">
        <v>0</v>
      </c>
      <c r="Q1477" s="397">
        <v>2080505</v>
      </c>
      <c r="R1477" s="397">
        <v>2</v>
      </c>
      <c r="S1477" s="397">
        <f>VLOOKUP(Q1477,B$4:B$1306,1,0)</f>
        <v>2080505</v>
      </c>
      <c r="U1477" s="397">
        <v>0</v>
      </c>
      <c r="V1477" s="397"/>
      <c r="Y1477" s="397">
        <f t="shared" si="349"/>
        <v>0</v>
      </c>
    </row>
    <row r="1478" spans="15:25">
      <c r="O1478" s="397">
        <v>0</v>
      </c>
      <c r="Q1478" s="397">
        <v>2080506</v>
      </c>
      <c r="R1478" s="397">
        <v>1</v>
      </c>
      <c r="S1478" s="397">
        <f>VLOOKUP(Q1478,B$4:B$1306,1,0)</f>
        <v>2080506</v>
      </c>
      <c r="U1478" s="397">
        <v>0</v>
      </c>
      <c r="V1478" s="397"/>
      <c r="Y1478" s="397">
        <f t="shared" si="349"/>
        <v>0</v>
      </c>
    </row>
    <row r="1479" spans="15:25">
      <c r="O1479" s="397">
        <v>0</v>
      </c>
      <c r="Q1479" s="397">
        <v>2101101</v>
      </c>
      <c r="R1479" s="397">
        <v>0</v>
      </c>
      <c r="S1479" s="397">
        <f>VLOOKUP(Q1479,B$4:B$1306,1,0)</f>
        <v>2101101</v>
      </c>
      <c r="U1479" s="397">
        <v>0</v>
      </c>
      <c r="V1479" s="397"/>
      <c r="Y1479" s="397">
        <f t="shared" si="349"/>
        <v>0</v>
      </c>
    </row>
    <row r="1480" spans="15:25">
      <c r="O1480" s="397">
        <v>0</v>
      </c>
      <c r="Q1480" s="397">
        <v>2101102</v>
      </c>
      <c r="R1480" s="397">
        <v>2</v>
      </c>
      <c r="S1480" s="397">
        <f>VLOOKUP(Q1480,B$4:B$1306,1,0)</f>
        <v>2101102</v>
      </c>
      <c r="U1480" s="397">
        <v>0</v>
      </c>
      <c r="V1480" s="397"/>
      <c r="Y1480" s="397">
        <f t="shared" si="349"/>
        <v>0</v>
      </c>
    </row>
    <row r="1481" spans="15:25">
      <c r="O1481" s="397">
        <v>0</v>
      </c>
      <c r="Q1481" s="397">
        <v>2101103</v>
      </c>
      <c r="R1481" s="397">
        <v>1</v>
      </c>
      <c r="S1481" s="397">
        <f>VLOOKUP(Q1481,B$4:B$1306,1,0)</f>
        <v>2101103</v>
      </c>
      <c r="U1481" s="397">
        <v>0</v>
      </c>
      <c r="V1481" s="397"/>
      <c r="Y1481" s="397">
        <f t="shared" si="349"/>
        <v>0</v>
      </c>
    </row>
    <row r="1482" spans="15:25">
      <c r="O1482" s="397">
        <v>0</v>
      </c>
      <c r="Q1482" s="397">
        <v>2130104</v>
      </c>
      <c r="R1482" s="397">
        <v>25</v>
      </c>
      <c r="S1482" s="397">
        <f>VLOOKUP(Q1482,B$4:B$1306,1,0)</f>
        <v>2130104</v>
      </c>
      <c r="U1482" s="397">
        <v>0</v>
      </c>
      <c r="V1482" s="397"/>
      <c r="Y1482" s="397">
        <f t="shared" si="349"/>
        <v>0</v>
      </c>
    </row>
    <row r="1483" spans="15:25">
      <c r="O1483" s="397">
        <v>0</v>
      </c>
      <c r="Q1483" s="397">
        <v>2210201</v>
      </c>
      <c r="R1483" s="397">
        <v>2</v>
      </c>
      <c r="S1483" s="397">
        <f>VLOOKUP(Q1483,B$4:B$1306,1,0)</f>
        <v>2210201</v>
      </c>
      <c r="U1483" s="397">
        <v>0</v>
      </c>
      <c r="V1483" s="397"/>
      <c r="Y1483" s="397">
        <f t="shared" si="349"/>
        <v>0</v>
      </c>
    </row>
    <row r="1484" spans="15:25">
      <c r="O1484" s="397">
        <v>0</v>
      </c>
      <c r="Q1484" s="397">
        <v>2013101</v>
      </c>
      <c r="R1484" s="397">
        <v>115</v>
      </c>
      <c r="S1484" s="397">
        <f>VLOOKUP(Q1484,B$4:B$1306,1,0)</f>
        <v>2013101</v>
      </c>
      <c r="U1484" s="397">
        <v>0</v>
      </c>
      <c r="V1484" s="397"/>
      <c r="Y1484" s="397">
        <f t="shared" si="349"/>
        <v>0</v>
      </c>
    </row>
    <row r="1485" spans="15:25">
      <c r="O1485" s="397">
        <v>0</v>
      </c>
      <c r="Q1485" s="397">
        <v>2080505</v>
      </c>
      <c r="R1485" s="397">
        <v>9</v>
      </c>
      <c r="S1485" s="397">
        <f>VLOOKUP(Q1485,B$4:B$1306,1,0)</f>
        <v>2080505</v>
      </c>
      <c r="U1485" s="397">
        <v>0</v>
      </c>
      <c r="V1485" s="397"/>
      <c r="Y1485" s="397">
        <f t="shared" si="349"/>
        <v>0</v>
      </c>
    </row>
    <row r="1486" spans="15:25">
      <c r="O1486" s="397">
        <v>0</v>
      </c>
      <c r="Q1486" s="397">
        <v>2080506</v>
      </c>
      <c r="R1486" s="397">
        <v>5</v>
      </c>
      <c r="S1486" s="397">
        <f>VLOOKUP(Q1486,B$4:B$1306,1,0)</f>
        <v>2080506</v>
      </c>
      <c r="U1486" s="397">
        <v>0</v>
      </c>
      <c r="V1486" s="397"/>
      <c r="Y1486" s="397">
        <f t="shared" si="349"/>
        <v>0</v>
      </c>
    </row>
    <row r="1487" spans="15:25">
      <c r="O1487" s="397">
        <v>0</v>
      </c>
      <c r="Q1487" s="397">
        <v>2101101</v>
      </c>
      <c r="R1487" s="397">
        <v>6</v>
      </c>
      <c r="S1487" s="397">
        <f>VLOOKUP(Q1487,B$4:B$1306,1,0)</f>
        <v>2101101</v>
      </c>
      <c r="U1487" s="397">
        <v>0</v>
      </c>
      <c r="V1487" s="397"/>
      <c r="Y1487" s="397">
        <f t="shared" si="349"/>
        <v>0</v>
      </c>
    </row>
    <row r="1488" spans="15:25">
      <c r="O1488" s="397">
        <v>0</v>
      </c>
      <c r="Q1488" s="397">
        <v>2101102</v>
      </c>
      <c r="R1488" s="397">
        <v>0</v>
      </c>
      <c r="S1488" s="397">
        <f>VLOOKUP(Q1488,B$4:B$1306,1,0)</f>
        <v>2101102</v>
      </c>
      <c r="U1488" s="397">
        <v>0</v>
      </c>
      <c r="V1488" s="397"/>
      <c r="Y1488" s="397">
        <f t="shared" si="349"/>
        <v>0</v>
      </c>
    </row>
    <row r="1489" spans="15:25">
      <c r="O1489" s="397">
        <v>0</v>
      </c>
      <c r="Q1489" s="397">
        <v>2101103</v>
      </c>
      <c r="R1489" s="397">
        <v>3</v>
      </c>
      <c r="S1489" s="397">
        <f>VLOOKUP(Q1489,B$4:B$1306,1,0)</f>
        <v>2101103</v>
      </c>
      <c r="U1489" s="397">
        <v>0</v>
      </c>
      <c r="V1489" s="397"/>
      <c r="Y1489" s="397">
        <f t="shared" si="349"/>
        <v>0</v>
      </c>
    </row>
    <row r="1490" spans="15:25">
      <c r="O1490" s="397">
        <v>0</v>
      </c>
      <c r="Q1490" s="397">
        <v>2210201</v>
      </c>
      <c r="R1490" s="397">
        <v>8</v>
      </c>
      <c r="S1490" s="397">
        <f>VLOOKUP(Q1490,B$4:B$1306,1,0)</f>
        <v>2210201</v>
      </c>
      <c r="U1490" s="397">
        <v>0</v>
      </c>
      <c r="V1490" s="397"/>
      <c r="Y1490" s="397">
        <f t="shared" si="349"/>
        <v>0</v>
      </c>
    </row>
    <row r="1491" spans="15:25">
      <c r="O1491" s="397">
        <v>0</v>
      </c>
      <c r="Q1491" s="397">
        <v>2080502</v>
      </c>
      <c r="R1491" s="397">
        <v>6</v>
      </c>
      <c r="S1491" s="397">
        <f>VLOOKUP(Q1491,B$4:B$1306,1,0)</f>
        <v>2080502</v>
      </c>
      <c r="U1491" s="397">
        <v>0</v>
      </c>
      <c r="V1491" s="397"/>
      <c r="Y1491" s="397">
        <f t="shared" si="349"/>
        <v>0</v>
      </c>
    </row>
    <row r="1492" spans="15:25">
      <c r="O1492" s="397">
        <v>0</v>
      </c>
      <c r="Q1492" s="397">
        <v>2080505</v>
      </c>
      <c r="R1492" s="397">
        <v>4</v>
      </c>
      <c r="S1492" s="397">
        <f>VLOOKUP(Q1492,B$4:B$1306,1,0)</f>
        <v>2080505</v>
      </c>
      <c r="U1492" s="397">
        <v>0</v>
      </c>
      <c r="V1492" s="397"/>
      <c r="Y1492" s="397">
        <f t="shared" si="349"/>
        <v>0</v>
      </c>
    </row>
    <row r="1493" spans="15:25">
      <c r="O1493" s="397">
        <v>0</v>
      </c>
      <c r="Q1493" s="397">
        <v>2080506</v>
      </c>
      <c r="R1493" s="397">
        <v>2</v>
      </c>
      <c r="S1493" s="397">
        <f>VLOOKUP(Q1493,B$4:B$1306,1,0)</f>
        <v>2080506</v>
      </c>
      <c r="U1493" s="397">
        <v>0</v>
      </c>
      <c r="V1493" s="397"/>
      <c r="Y1493" s="397">
        <f t="shared" si="349"/>
        <v>0</v>
      </c>
    </row>
    <row r="1494" spans="15:25">
      <c r="O1494" s="397">
        <v>0</v>
      </c>
      <c r="Q1494" s="397">
        <v>2101101</v>
      </c>
      <c r="R1494" s="397">
        <v>0</v>
      </c>
      <c r="S1494" s="397">
        <f>VLOOKUP(Q1494,B$4:B$1306,1,0)</f>
        <v>2101101</v>
      </c>
      <c r="U1494" s="397">
        <v>0</v>
      </c>
      <c r="V1494" s="397"/>
      <c r="Y1494" s="397">
        <f t="shared" si="349"/>
        <v>0</v>
      </c>
    </row>
    <row r="1495" spans="15:25">
      <c r="O1495" s="397">
        <v>0</v>
      </c>
      <c r="Q1495" s="397">
        <v>2101102</v>
      </c>
      <c r="R1495" s="397">
        <v>3</v>
      </c>
      <c r="S1495" s="397">
        <f>VLOOKUP(Q1495,B$4:B$1306,1,0)</f>
        <v>2101102</v>
      </c>
      <c r="U1495" s="397">
        <v>0</v>
      </c>
      <c r="V1495" s="397"/>
      <c r="Y1495" s="397">
        <f t="shared" si="349"/>
        <v>0</v>
      </c>
    </row>
    <row r="1496" spans="15:25">
      <c r="O1496" s="397">
        <v>0</v>
      </c>
      <c r="Q1496" s="397">
        <v>2101103</v>
      </c>
      <c r="R1496" s="397">
        <v>2</v>
      </c>
      <c r="S1496" s="397">
        <f>VLOOKUP(Q1496,B$4:B$1306,1,0)</f>
        <v>2101103</v>
      </c>
      <c r="U1496" s="397">
        <v>0</v>
      </c>
      <c r="V1496" s="397"/>
      <c r="Y1496" s="397">
        <f t="shared" si="349"/>
        <v>0</v>
      </c>
    </row>
    <row r="1497" spans="15:25">
      <c r="O1497" s="397">
        <v>0</v>
      </c>
      <c r="Q1497" s="397">
        <v>2120199</v>
      </c>
      <c r="R1497" s="397">
        <v>49</v>
      </c>
      <c r="S1497" s="397">
        <f>VLOOKUP(Q1497,B$4:B$1306,1,0)</f>
        <v>2120199</v>
      </c>
      <c r="U1497" s="397">
        <v>0</v>
      </c>
      <c r="V1497" s="397"/>
      <c r="Y1497" s="397">
        <f t="shared" si="349"/>
        <v>0</v>
      </c>
    </row>
    <row r="1498" spans="15:25">
      <c r="O1498" s="397">
        <v>0</v>
      </c>
      <c r="Q1498" s="397">
        <v>2210201</v>
      </c>
      <c r="R1498" s="397">
        <v>3</v>
      </c>
      <c r="S1498" s="397">
        <f>VLOOKUP(Q1498,B$4:B$1306,1,0)</f>
        <v>2210201</v>
      </c>
      <c r="U1498" s="397">
        <v>0</v>
      </c>
      <c r="V1498" s="397"/>
      <c r="Y1498" s="397">
        <f t="shared" si="349"/>
        <v>0</v>
      </c>
    </row>
    <row r="1499" spans="15:25">
      <c r="O1499" s="397">
        <v>0</v>
      </c>
      <c r="Q1499" s="397">
        <v>2070109</v>
      </c>
      <c r="R1499" s="397">
        <v>49</v>
      </c>
      <c r="S1499" s="397">
        <f>VLOOKUP(Q1499,B$4:B$1306,1,0)</f>
        <v>2070109</v>
      </c>
      <c r="U1499" s="397">
        <v>0</v>
      </c>
      <c r="V1499" s="397"/>
      <c r="Y1499" s="397">
        <f t="shared" si="349"/>
        <v>0</v>
      </c>
    </row>
    <row r="1500" spans="15:25">
      <c r="O1500" s="397">
        <v>0</v>
      </c>
      <c r="Q1500" s="397">
        <v>2080502</v>
      </c>
      <c r="R1500" s="397">
        <v>3</v>
      </c>
      <c r="S1500" s="397">
        <f>VLOOKUP(Q1500,B$4:B$1306,1,0)</f>
        <v>2080502</v>
      </c>
      <c r="U1500" s="397">
        <v>0</v>
      </c>
      <c r="V1500" s="397"/>
      <c r="Y1500" s="397">
        <f t="shared" si="349"/>
        <v>0</v>
      </c>
    </row>
    <row r="1501" spans="15:25">
      <c r="O1501" s="397">
        <v>0</v>
      </c>
      <c r="Q1501" s="397">
        <v>2080505</v>
      </c>
      <c r="R1501" s="397">
        <v>5</v>
      </c>
      <c r="S1501" s="397">
        <f>VLOOKUP(Q1501,B$4:B$1306,1,0)</f>
        <v>2080505</v>
      </c>
      <c r="U1501" s="397">
        <v>0</v>
      </c>
      <c r="V1501" s="397"/>
      <c r="Y1501" s="397">
        <f t="shared" si="349"/>
        <v>0</v>
      </c>
    </row>
    <row r="1502" spans="15:25">
      <c r="O1502" s="397">
        <v>0</v>
      </c>
      <c r="Q1502" s="397">
        <v>2080506</v>
      </c>
      <c r="R1502" s="397">
        <v>2</v>
      </c>
      <c r="S1502" s="397">
        <f>VLOOKUP(Q1502,B$4:B$1306,1,0)</f>
        <v>2080506</v>
      </c>
      <c r="U1502" s="397">
        <v>0</v>
      </c>
      <c r="V1502" s="397"/>
      <c r="Y1502" s="397">
        <f t="shared" si="349"/>
        <v>0</v>
      </c>
    </row>
    <row r="1503" spans="15:25">
      <c r="O1503" s="397">
        <v>0</v>
      </c>
      <c r="Q1503" s="397">
        <v>2101101</v>
      </c>
      <c r="R1503" s="397">
        <v>0</v>
      </c>
      <c r="S1503" s="397">
        <f>VLOOKUP(Q1503,B$4:B$1306,1,0)</f>
        <v>2101101</v>
      </c>
      <c r="U1503" s="397">
        <v>0</v>
      </c>
      <c r="V1503" s="397"/>
      <c r="Y1503" s="397">
        <f t="shared" si="349"/>
        <v>0</v>
      </c>
    </row>
    <row r="1504" spans="15:25">
      <c r="O1504" s="397">
        <v>0</v>
      </c>
      <c r="Q1504" s="397">
        <v>2101102</v>
      </c>
      <c r="R1504" s="397">
        <v>3</v>
      </c>
      <c r="S1504" s="397">
        <f>VLOOKUP(Q1504,B$4:B$1306,1,0)</f>
        <v>2101102</v>
      </c>
      <c r="U1504" s="397">
        <v>0</v>
      </c>
      <c r="V1504" s="397"/>
      <c r="Y1504" s="397">
        <f t="shared" si="349"/>
        <v>0</v>
      </c>
    </row>
    <row r="1505" spans="15:25">
      <c r="O1505" s="397">
        <v>0</v>
      </c>
      <c r="Q1505" s="397">
        <v>2101103</v>
      </c>
      <c r="R1505" s="397">
        <v>2</v>
      </c>
      <c r="S1505" s="397">
        <f>VLOOKUP(Q1505,B$4:B$1306,1,0)</f>
        <v>2101103</v>
      </c>
      <c r="U1505" s="397">
        <v>0</v>
      </c>
      <c r="V1505" s="397"/>
      <c r="Y1505" s="397">
        <f t="shared" si="349"/>
        <v>0</v>
      </c>
    </row>
    <row r="1506" spans="15:25">
      <c r="O1506" s="397">
        <v>0</v>
      </c>
      <c r="Q1506" s="397">
        <v>2210201</v>
      </c>
      <c r="R1506" s="397">
        <v>3</v>
      </c>
      <c r="S1506" s="397">
        <f>VLOOKUP(Q1506,B$4:B$1306,1,0)</f>
        <v>2210201</v>
      </c>
      <c r="U1506" s="397">
        <v>0</v>
      </c>
      <c r="V1506" s="397"/>
      <c r="Y1506" s="397">
        <f t="shared" si="349"/>
        <v>0</v>
      </c>
    </row>
    <row r="1507" spans="15:25">
      <c r="O1507" s="397">
        <v>0</v>
      </c>
      <c r="Q1507" s="397">
        <v>2070899</v>
      </c>
      <c r="R1507" s="397">
        <v>15</v>
      </c>
      <c r="S1507" s="397">
        <f>VLOOKUP(Q1507,B$4:B$1306,1,0)</f>
        <v>2070899</v>
      </c>
      <c r="U1507" s="397">
        <v>0</v>
      </c>
      <c r="V1507" s="397"/>
      <c r="Y1507" s="397">
        <f t="shared" si="349"/>
        <v>0</v>
      </c>
    </row>
    <row r="1508" spans="15:25">
      <c r="O1508" s="397">
        <v>0</v>
      </c>
      <c r="Q1508" s="397">
        <v>2080505</v>
      </c>
      <c r="R1508" s="397">
        <v>1</v>
      </c>
      <c r="S1508" s="397">
        <f>VLOOKUP(Q1508,B$4:B$1306,1,0)</f>
        <v>2080505</v>
      </c>
      <c r="U1508" s="397">
        <v>0</v>
      </c>
      <c r="V1508" s="397"/>
      <c r="Y1508" s="397">
        <f t="shared" si="349"/>
        <v>0</v>
      </c>
    </row>
    <row r="1509" spans="15:25">
      <c r="O1509" s="397">
        <v>0</v>
      </c>
      <c r="Q1509" s="397">
        <v>2080506</v>
      </c>
      <c r="R1509" s="397">
        <v>1</v>
      </c>
      <c r="S1509" s="397">
        <f>VLOOKUP(Q1509,B$4:B$1306,1,0)</f>
        <v>2080506</v>
      </c>
      <c r="U1509" s="397">
        <v>0</v>
      </c>
      <c r="V1509" s="397"/>
      <c r="Y1509" s="397">
        <f t="shared" si="349"/>
        <v>0</v>
      </c>
    </row>
    <row r="1510" spans="15:25">
      <c r="O1510" s="397">
        <v>0</v>
      </c>
      <c r="Q1510" s="397">
        <v>2101101</v>
      </c>
      <c r="R1510" s="397">
        <v>0</v>
      </c>
      <c r="S1510" s="397">
        <f>VLOOKUP(Q1510,B$4:B$1306,1,0)</f>
        <v>2101101</v>
      </c>
      <c r="U1510" s="397">
        <v>0</v>
      </c>
      <c r="V1510" s="397"/>
      <c r="Y1510" s="397">
        <f t="shared" si="349"/>
        <v>0</v>
      </c>
    </row>
    <row r="1511" spans="15:25">
      <c r="O1511" s="397">
        <v>0</v>
      </c>
      <c r="Q1511" s="397">
        <v>2101102</v>
      </c>
      <c r="R1511" s="397">
        <v>1</v>
      </c>
      <c r="S1511" s="397">
        <f>VLOOKUP(Q1511,B$4:B$1306,1,0)</f>
        <v>2101102</v>
      </c>
      <c r="U1511" s="397">
        <v>0</v>
      </c>
      <c r="V1511" s="397"/>
      <c r="Y1511" s="397">
        <f t="shared" si="349"/>
        <v>0</v>
      </c>
    </row>
    <row r="1512" spans="15:25">
      <c r="O1512" s="397">
        <v>0</v>
      </c>
      <c r="Q1512" s="397">
        <v>2101103</v>
      </c>
      <c r="R1512" s="397">
        <v>1</v>
      </c>
      <c r="S1512" s="397">
        <f>VLOOKUP(Q1512,B$4:B$1306,1,0)</f>
        <v>2101103</v>
      </c>
      <c r="U1512" s="397">
        <v>0</v>
      </c>
      <c r="V1512" s="397"/>
      <c r="Y1512" s="397">
        <f t="shared" si="349"/>
        <v>0</v>
      </c>
    </row>
    <row r="1513" spans="15:25">
      <c r="O1513" s="397">
        <v>0</v>
      </c>
      <c r="Q1513" s="397">
        <v>2210201</v>
      </c>
      <c r="R1513" s="397">
        <v>1</v>
      </c>
      <c r="S1513" s="397">
        <f>VLOOKUP(Q1513,B$4:B$1306,1,0)</f>
        <v>2210201</v>
      </c>
      <c r="U1513" s="397">
        <v>0</v>
      </c>
      <c r="V1513" s="397"/>
      <c r="Y1513" s="397">
        <f t="shared" si="349"/>
        <v>0</v>
      </c>
    </row>
    <row r="1514" spans="15:25">
      <c r="O1514" s="397">
        <v>0</v>
      </c>
      <c r="Q1514" s="397">
        <v>2080502</v>
      </c>
      <c r="R1514" s="397">
        <v>14</v>
      </c>
      <c r="S1514" s="397">
        <f>VLOOKUP(Q1514,B$4:B$1306,1,0)</f>
        <v>2080502</v>
      </c>
      <c r="U1514" s="397">
        <v>0</v>
      </c>
      <c r="V1514" s="397"/>
      <c r="Y1514" s="397">
        <f t="shared" si="349"/>
        <v>0</v>
      </c>
    </row>
    <row r="1515" spans="15:25">
      <c r="O1515" s="397">
        <v>0</v>
      </c>
      <c r="Q1515" s="397">
        <v>2080505</v>
      </c>
      <c r="R1515" s="397">
        <v>15</v>
      </c>
      <c r="S1515" s="397">
        <f>VLOOKUP(Q1515,B$4:B$1306,1,0)</f>
        <v>2080505</v>
      </c>
      <c r="U1515" s="397">
        <v>0</v>
      </c>
      <c r="V1515" s="397"/>
      <c r="Y1515" s="397">
        <f t="shared" si="349"/>
        <v>0</v>
      </c>
    </row>
    <row r="1516" spans="15:25">
      <c r="O1516" s="397">
        <v>0</v>
      </c>
      <c r="Q1516" s="397">
        <v>2080506</v>
      </c>
      <c r="R1516" s="397">
        <v>8</v>
      </c>
      <c r="S1516" s="397">
        <f>VLOOKUP(Q1516,B$4:B$1306,1,0)</f>
        <v>2080506</v>
      </c>
      <c r="U1516" s="397">
        <v>0</v>
      </c>
      <c r="V1516" s="397"/>
      <c r="Y1516" s="397">
        <f t="shared" si="349"/>
        <v>0</v>
      </c>
    </row>
    <row r="1517" spans="15:25">
      <c r="O1517" s="397">
        <v>0</v>
      </c>
      <c r="Q1517" s="397">
        <v>2101101</v>
      </c>
      <c r="R1517" s="397">
        <v>0</v>
      </c>
      <c r="S1517" s="397">
        <f>VLOOKUP(Q1517,B$4:B$1306,1,0)</f>
        <v>2101101</v>
      </c>
      <c r="U1517" s="397">
        <v>0</v>
      </c>
      <c r="V1517" s="397"/>
      <c r="Y1517" s="397">
        <f t="shared" si="349"/>
        <v>0</v>
      </c>
    </row>
    <row r="1518" spans="15:25">
      <c r="O1518" s="397">
        <v>0</v>
      </c>
      <c r="Q1518" s="397">
        <v>2101102</v>
      </c>
      <c r="R1518" s="397">
        <v>10</v>
      </c>
      <c r="S1518" s="397">
        <f>VLOOKUP(Q1518,B$4:B$1306,1,0)</f>
        <v>2101102</v>
      </c>
      <c r="U1518" s="397">
        <v>0</v>
      </c>
      <c r="V1518" s="397"/>
      <c r="Y1518" s="397">
        <f t="shared" si="349"/>
        <v>0</v>
      </c>
    </row>
    <row r="1519" spans="15:25">
      <c r="O1519" s="397">
        <v>0</v>
      </c>
      <c r="Q1519" s="397">
        <v>2101103</v>
      </c>
      <c r="R1519" s="397">
        <v>6</v>
      </c>
      <c r="S1519" s="397">
        <f>VLOOKUP(Q1519,B$4:B$1306,1,0)</f>
        <v>2101103</v>
      </c>
      <c r="U1519" s="397">
        <v>0</v>
      </c>
      <c r="V1519" s="397"/>
      <c r="Y1519" s="397">
        <f t="shared" si="349"/>
        <v>0</v>
      </c>
    </row>
    <row r="1520" spans="15:25">
      <c r="O1520" s="397">
        <v>0</v>
      </c>
      <c r="Q1520" s="397">
        <v>2130104</v>
      </c>
      <c r="R1520" s="397">
        <v>154</v>
      </c>
      <c r="S1520" s="397">
        <f>VLOOKUP(Q1520,B$4:B$1306,1,0)</f>
        <v>2130104</v>
      </c>
      <c r="U1520" s="397">
        <v>0</v>
      </c>
      <c r="V1520" s="397"/>
      <c r="Y1520" s="397">
        <f t="shared" si="349"/>
        <v>0</v>
      </c>
    </row>
    <row r="1521" spans="15:25">
      <c r="O1521" s="397">
        <v>0</v>
      </c>
      <c r="Q1521" s="397">
        <v>2210201</v>
      </c>
      <c r="R1521" s="397">
        <v>11</v>
      </c>
      <c r="S1521" s="397">
        <f>VLOOKUP(Q1521,B$4:B$1306,1,0)</f>
        <v>2210201</v>
      </c>
      <c r="U1521" s="397">
        <v>0</v>
      </c>
      <c r="V1521" s="397"/>
      <c r="Y1521" s="397">
        <f t="shared" si="349"/>
        <v>0</v>
      </c>
    </row>
    <row r="1522" spans="15:25">
      <c r="O1522" s="397">
        <v>0</v>
      </c>
      <c r="Q1522" s="397">
        <v>2080109</v>
      </c>
      <c r="R1522" s="397">
        <v>31</v>
      </c>
      <c r="S1522" s="397">
        <f>VLOOKUP(Q1522,B$4:B$1306,1,0)</f>
        <v>2080109</v>
      </c>
      <c r="U1522" s="397">
        <v>0</v>
      </c>
      <c r="V1522" s="397"/>
      <c r="Y1522" s="397">
        <f t="shared" si="349"/>
        <v>0</v>
      </c>
    </row>
    <row r="1523" spans="15:25">
      <c r="O1523" s="397">
        <v>0</v>
      </c>
      <c r="Q1523" s="397">
        <v>2080505</v>
      </c>
      <c r="R1523" s="397">
        <v>2</v>
      </c>
      <c r="S1523" s="397">
        <f>VLOOKUP(Q1523,B$4:B$1306,1,0)</f>
        <v>2080505</v>
      </c>
      <c r="U1523" s="397">
        <v>0</v>
      </c>
      <c r="V1523" s="397"/>
      <c r="Y1523" s="397">
        <f t="shared" si="349"/>
        <v>0</v>
      </c>
    </row>
    <row r="1524" spans="15:25">
      <c r="O1524" s="397">
        <v>0</v>
      </c>
      <c r="Q1524" s="397">
        <v>2080506</v>
      </c>
      <c r="R1524" s="397">
        <v>1</v>
      </c>
      <c r="S1524" s="397">
        <f>VLOOKUP(Q1524,B$4:B$1306,1,0)</f>
        <v>2080506</v>
      </c>
      <c r="U1524" s="397">
        <v>0</v>
      </c>
      <c r="V1524" s="397"/>
      <c r="Y1524" s="397">
        <f t="shared" si="349"/>
        <v>0</v>
      </c>
    </row>
    <row r="1525" spans="15:25">
      <c r="O1525" s="397">
        <v>0</v>
      </c>
      <c r="Q1525" s="397">
        <v>2101101</v>
      </c>
      <c r="R1525" s="397">
        <v>1</v>
      </c>
      <c r="S1525" s="397">
        <f>VLOOKUP(Q1525,B$4:B$1306,1,0)</f>
        <v>2101101</v>
      </c>
      <c r="U1525" s="397">
        <v>0</v>
      </c>
      <c r="V1525" s="397"/>
      <c r="Y1525" s="397">
        <f t="shared" si="349"/>
        <v>0</v>
      </c>
    </row>
    <row r="1526" spans="15:25">
      <c r="O1526" s="397">
        <v>0</v>
      </c>
      <c r="Q1526" s="397">
        <v>2101102</v>
      </c>
      <c r="R1526" s="397">
        <v>0</v>
      </c>
      <c r="S1526" s="397">
        <f>VLOOKUP(Q1526,B$4:B$1306,1,0)</f>
        <v>2101102</v>
      </c>
      <c r="U1526" s="397">
        <v>0</v>
      </c>
      <c r="V1526" s="397"/>
      <c r="Y1526" s="397">
        <f t="shared" si="349"/>
        <v>0</v>
      </c>
    </row>
    <row r="1527" spans="15:25">
      <c r="O1527" s="397">
        <v>0</v>
      </c>
      <c r="Q1527" s="397">
        <v>2101103</v>
      </c>
      <c r="R1527" s="397">
        <v>1</v>
      </c>
      <c r="S1527" s="397">
        <f>VLOOKUP(Q1527,B$4:B$1306,1,0)</f>
        <v>2101103</v>
      </c>
      <c r="U1527" s="397">
        <v>0</v>
      </c>
      <c r="V1527" s="397"/>
      <c r="Y1527" s="397">
        <f t="shared" si="349"/>
        <v>0</v>
      </c>
    </row>
    <row r="1528" spans="15:25">
      <c r="O1528" s="397">
        <v>0</v>
      </c>
      <c r="Q1528" s="397">
        <v>2210201</v>
      </c>
      <c r="R1528" s="397">
        <v>2</v>
      </c>
      <c r="S1528" s="397">
        <f>VLOOKUP(Q1528,B$4:B$1306,1,0)</f>
        <v>2210201</v>
      </c>
      <c r="U1528" s="397">
        <v>0</v>
      </c>
      <c r="V1528" s="397"/>
      <c r="Y1528" s="397">
        <f t="shared" si="349"/>
        <v>0</v>
      </c>
    </row>
    <row r="1529" spans="15:25">
      <c r="O1529" s="397">
        <v>0</v>
      </c>
      <c r="Q1529" s="397">
        <v>2080505</v>
      </c>
      <c r="R1529" s="397">
        <v>1</v>
      </c>
      <c r="S1529" s="397">
        <f>VLOOKUP(Q1529,B$4:B$1306,1,0)</f>
        <v>2080505</v>
      </c>
      <c r="U1529" s="397">
        <v>0</v>
      </c>
      <c r="V1529" s="397"/>
      <c r="Y1529" s="397">
        <f t="shared" si="349"/>
        <v>0</v>
      </c>
    </row>
    <row r="1530" spans="15:25">
      <c r="O1530" s="397">
        <v>0</v>
      </c>
      <c r="Q1530" s="397">
        <v>2080506</v>
      </c>
      <c r="R1530" s="397">
        <v>1</v>
      </c>
      <c r="S1530" s="397">
        <f>VLOOKUP(Q1530,B$4:B$1306,1,0)</f>
        <v>2080506</v>
      </c>
      <c r="U1530" s="397">
        <v>0</v>
      </c>
      <c r="V1530" s="397"/>
      <c r="Y1530" s="397">
        <f t="shared" si="349"/>
        <v>0</v>
      </c>
    </row>
    <row r="1531" spans="15:25">
      <c r="O1531" s="397">
        <v>0</v>
      </c>
      <c r="Q1531" s="397">
        <v>2101101</v>
      </c>
      <c r="R1531" s="397">
        <v>0</v>
      </c>
      <c r="S1531" s="397">
        <f>VLOOKUP(Q1531,B$4:B$1306,1,0)</f>
        <v>2101101</v>
      </c>
      <c r="U1531" s="397">
        <v>0</v>
      </c>
      <c r="V1531" s="397"/>
      <c r="Y1531" s="397">
        <f t="shared" si="349"/>
        <v>0</v>
      </c>
    </row>
    <row r="1532" spans="15:25">
      <c r="O1532" s="397">
        <v>0</v>
      </c>
      <c r="Q1532" s="397">
        <v>2101102</v>
      </c>
      <c r="R1532" s="397">
        <v>1</v>
      </c>
      <c r="S1532" s="397">
        <f>VLOOKUP(Q1532,B$4:B$1306,1,0)</f>
        <v>2101102</v>
      </c>
      <c r="U1532" s="397">
        <v>0</v>
      </c>
      <c r="V1532" s="397"/>
      <c r="Y1532" s="397">
        <f t="shared" si="349"/>
        <v>0</v>
      </c>
    </row>
    <row r="1533" spans="15:25">
      <c r="O1533" s="397">
        <v>0</v>
      </c>
      <c r="Q1533" s="397">
        <v>2101103</v>
      </c>
      <c r="R1533" s="397">
        <v>1</v>
      </c>
      <c r="S1533" s="397">
        <f>VLOOKUP(Q1533,B$4:B$1306,1,0)</f>
        <v>2101103</v>
      </c>
      <c r="U1533" s="397">
        <v>0</v>
      </c>
      <c r="V1533" s="397"/>
      <c r="Y1533" s="397">
        <f t="shared" si="349"/>
        <v>0</v>
      </c>
    </row>
    <row r="1534" spans="15:25">
      <c r="O1534" s="397">
        <v>0</v>
      </c>
      <c r="Q1534" s="397">
        <v>2140106</v>
      </c>
      <c r="R1534" s="397">
        <v>12</v>
      </c>
      <c r="S1534" s="397">
        <f>VLOOKUP(Q1534,B$4:B$1306,1,0)</f>
        <v>2140106</v>
      </c>
      <c r="U1534" s="397">
        <v>0</v>
      </c>
      <c r="V1534" s="397"/>
      <c r="Y1534" s="397">
        <f t="shared" si="349"/>
        <v>0</v>
      </c>
    </row>
    <row r="1535" spans="15:25">
      <c r="O1535" s="397">
        <v>0</v>
      </c>
      <c r="Q1535" s="397">
        <v>2210201</v>
      </c>
      <c r="R1535" s="397">
        <v>1</v>
      </c>
      <c r="S1535" s="397">
        <f>VLOOKUP(Q1535,B$4:B$1306,1,0)</f>
        <v>2210201</v>
      </c>
      <c r="U1535" s="397">
        <v>0</v>
      </c>
      <c r="V1535" s="397"/>
      <c r="Y1535" s="397">
        <f t="shared" si="349"/>
        <v>0</v>
      </c>
    </row>
    <row r="1536" spans="15:25">
      <c r="O1536" s="397">
        <v>0</v>
      </c>
      <c r="Q1536" s="397">
        <v>2080505</v>
      </c>
      <c r="R1536" s="397">
        <v>0</v>
      </c>
      <c r="S1536" s="397">
        <f>VLOOKUP(Q1536,B$4:B$1306,1,0)</f>
        <v>2080505</v>
      </c>
      <c r="U1536" s="397">
        <v>0</v>
      </c>
      <c r="V1536" s="397"/>
      <c r="Y1536" s="397">
        <f t="shared" si="349"/>
        <v>0</v>
      </c>
    </row>
    <row r="1537" spans="15:25">
      <c r="O1537" s="397">
        <v>0</v>
      </c>
      <c r="Q1537" s="397">
        <v>2080506</v>
      </c>
      <c r="R1537" s="397">
        <v>0</v>
      </c>
      <c r="S1537" s="397">
        <f>VLOOKUP(Q1537,B$4:B$1306,1,0)</f>
        <v>2080506</v>
      </c>
      <c r="U1537" s="397">
        <v>0</v>
      </c>
      <c r="V1537" s="397"/>
      <c r="Y1537" s="397">
        <f t="shared" si="349"/>
        <v>0</v>
      </c>
    </row>
    <row r="1538" spans="15:25">
      <c r="O1538" s="397">
        <v>0</v>
      </c>
      <c r="Q1538" s="397">
        <v>2101101</v>
      </c>
      <c r="R1538" s="397">
        <v>0</v>
      </c>
      <c r="S1538" s="397">
        <f>VLOOKUP(Q1538,B$4:B$1306,1,0)</f>
        <v>2101101</v>
      </c>
      <c r="U1538" s="397">
        <v>0</v>
      </c>
      <c r="V1538" s="397"/>
      <c r="Y1538" s="397">
        <f t="shared" si="349"/>
        <v>0</v>
      </c>
    </row>
    <row r="1539" spans="15:25">
      <c r="O1539" s="397">
        <v>0</v>
      </c>
      <c r="Q1539" s="397">
        <v>2101102</v>
      </c>
      <c r="R1539" s="397">
        <v>0</v>
      </c>
      <c r="S1539" s="397">
        <f>VLOOKUP(Q1539,B$4:B$1306,1,0)</f>
        <v>2101102</v>
      </c>
      <c r="U1539" s="397">
        <v>0</v>
      </c>
      <c r="V1539" s="397"/>
      <c r="Y1539" s="397">
        <f t="shared" si="349"/>
        <v>0</v>
      </c>
    </row>
    <row r="1540" spans="15:25">
      <c r="O1540" s="397">
        <v>0</v>
      </c>
      <c r="Q1540" s="397">
        <v>2101103</v>
      </c>
      <c r="R1540" s="397">
        <v>0</v>
      </c>
      <c r="S1540" s="397">
        <f>VLOOKUP(Q1540,B$4:B$1306,1,0)</f>
        <v>2101103</v>
      </c>
      <c r="U1540" s="397">
        <v>0</v>
      </c>
      <c r="V1540" s="397"/>
      <c r="Y1540" s="397">
        <f t="shared" ref="Y1540:Y1603" si="350">IF(O1540&lt;1,ROUNDUP(O1540,0),IF(O1540&gt;10,ROUNDDOWN(O1540,0),ROUND(O1540,0)))</f>
        <v>0</v>
      </c>
    </row>
    <row r="1541" spans="15:25">
      <c r="O1541" s="397">
        <v>0</v>
      </c>
      <c r="Q1541" s="397">
        <v>2210201</v>
      </c>
      <c r="R1541" s="397">
        <v>0</v>
      </c>
      <c r="S1541" s="397">
        <f>VLOOKUP(Q1541,B$4:B$1306,1,0)</f>
        <v>2210201</v>
      </c>
      <c r="U1541" s="397">
        <v>0</v>
      </c>
      <c r="V1541" s="397"/>
      <c r="Y1541" s="397">
        <f t="shared" si="350"/>
        <v>0</v>
      </c>
    </row>
    <row r="1542" spans="15:25">
      <c r="O1542" s="397">
        <v>0</v>
      </c>
      <c r="Q1542" s="397">
        <v>2011101</v>
      </c>
      <c r="R1542" s="397">
        <v>18</v>
      </c>
      <c r="S1542" s="397">
        <f>VLOOKUP(Q1542,B$4:B$1306,1,0)</f>
        <v>2011101</v>
      </c>
      <c r="U1542" s="397">
        <v>0</v>
      </c>
      <c r="V1542" s="397"/>
      <c r="Y1542" s="397">
        <f t="shared" si="350"/>
        <v>0</v>
      </c>
    </row>
    <row r="1543" spans="15:25">
      <c r="O1543" s="397">
        <v>0</v>
      </c>
      <c r="Q1543" s="397">
        <v>2080501</v>
      </c>
      <c r="R1543" s="397">
        <v>3</v>
      </c>
      <c r="S1543" s="397">
        <f>VLOOKUP(Q1543,B$4:B$1306,1,0)</f>
        <v>2080501</v>
      </c>
      <c r="U1543" s="397">
        <v>0</v>
      </c>
      <c r="V1543" s="397"/>
      <c r="Y1543" s="397">
        <f t="shared" si="350"/>
        <v>0</v>
      </c>
    </row>
    <row r="1544" spans="15:25">
      <c r="O1544" s="397">
        <v>0</v>
      </c>
      <c r="Q1544" s="397">
        <v>2080505</v>
      </c>
      <c r="R1544" s="397">
        <v>1</v>
      </c>
      <c r="S1544" s="397">
        <f>VLOOKUP(Q1544,B$4:B$1306,1,0)</f>
        <v>2080505</v>
      </c>
      <c r="U1544" s="397">
        <v>0</v>
      </c>
      <c r="V1544" s="397"/>
      <c r="Y1544" s="397">
        <f t="shared" si="350"/>
        <v>0</v>
      </c>
    </row>
    <row r="1545" spans="15:25">
      <c r="O1545" s="397">
        <v>0</v>
      </c>
      <c r="Q1545" s="397">
        <v>2080506</v>
      </c>
      <c r="R1545" s="397">
        <v>1</v>
      </c>
      <c r="S1545" s="397">
        <f>VLOOKUP(Q1545,B$4:B$1306,1,0)</f>
        <v>2080506</v>
      </c>
      <c r="U1545" s="397">
        <v>0</v>
      </c>
      <c r="V1545" s="397"/>
      <c r="Y1545" s="397">
        <f t="shared" si="350"/>
        <v>0</v>
      </c>
    </row>
    <row r="1546" spans="15:25">
      <c r="O1546" s="397">
        <v>0</v>
      </c>
      <c r="Q1546" s="397">
        <v>2101101</v>
      </c>
      <c r="R1546" s="397">
        <v>1</v>
      </c>
      <c r="S1546" s="397">
        <f>VLOOKUP(Q1546,B$4:B$1306,1,0)</f>
        <v>2101101</v>
      </c>
      <c r="U1546" s="397">
        <v>0</v>
      </c>
      <c r="V1546" s="397"/>
      <c r="Y1546" s="397">
        <f t="shared" si="350"/>
        <v>0</v>
      </c>
    </row>
    <row r="1547" spans="15:25">
      <c r="O1547" s="397">
        <v>0</v>
      </c>
      <c r="Q1547" s="397">
        <v>2101102</v>
      </c>
      <c r="R1547" s="397">
        <v>0</v>
      </c>
      <c r="S1547" s="397">
        <f>VLOOKUP(Q1547,B$4:B$1306,1,0)</f>
        <v>2101102</v>
      </c>
      <c r="U1547" s="397">
        <v>0</v>
      </c>
      <c r="V1547" s="397"/>
      <c r="Y1547" s="397">
        <f t="shared" si="350"/>
        <v>0</v>
      </c>
    </row>
    <row r="1548" spans="15:25">
      <c r="O1548" s="397">
        <v>0</v>
      </c>
      <c r="Q1548" s="397">
        <v>2101103</v>
      </c>
      <c r="R1548" s="397">
        <v>1</v>
      </c>
      <c r="S1548" s="397">
        <f>VLOOKUP(Q1548,B$4:B$1306,1,0)</f>
        <v>2101103</v>
      </c>
      <c r="U1548" s="397">
        <v>0</v>
      </c>
      <c r="V1548" s="397"/>
      <c r="Y1548" s="397">
        <f t="shared" si="350"/>
        <v>0</v>
      </c>
    </row>
    <row r="1549" spans="15:25">
      <c r="O1549" s="397">
        <v>0</v>
      </c>
      <c r="Q1549" s="397">
        <v>2210201</v>
      </c>
      <c r="R1549" s="397">
        <v>1</v>
      </c>
      <c r="S1549" s="397">
        <f>VLOOKUP(Q1549,B$4:B$1306,1,0)</f>
        <v>2210201</v>
      </c>
      <c r="U1549" s="397">
        <v>0</v>
      </c>
      <c r="V1549" s="397"/>
      <c r="Y1549" s="397">
        <f t="shared" si="350"/>
        <v>0</v>
      </c>
    </row>
    <row r="1550" spans="15:25">
      <c r="O1550" s="397">
        <v>0</v>
      </c>
      <c r="Q1550" s="397">
        <v>2080505</v>
      </c>
      <c r="R1550" s="397">
        <v>2</v>
      </c>
      <c r="S1550" s="397">
        <f>VLOOKUP(Q1550,B$4:B$1306,1,0)</f>
        <v>2080505</v>
      </c>
      <c r="U1550" s="397">
        <v>0</v>
      </c>
      <c r="V1550" s="397"/>
      <c r="Y1550" s="397">
        <f t="shared" si="350"/>
        <v>0</v>
      </c>
    </row>
    <row r="1551" spans="15:25">
      <c r="O1551" s="397">
        <v>0</v>
      </c>
      <c r="Q1551" s="397">
        <v>2080506</v>
      </c>
      <c r="R1551" s="397">
        <v>1</v>
      </c>
      <c r="S1551" s="397">
        <f>VLOOKUP(Q1551,B$4:B$1306,1,0)</f>
        <v>2080506</v>
      </c>
      <c r="U1551" s="397">
        <v>0</v>
      </c>
      <c r="V1551" s="397"/>
      <c r="Y1551" s="397">
        <f t="shared" si="350"/>
        <v>0</v>
      </c>
    </row>
    <row r="1552" spans="15:25">
      <c r="O1552" s="397">
        <v>0</v>
      </c>
      <c r="Q1552" s="397">
        <v>2101101</v>
      </c>
      <c r="R1552" s="397">
        <v>0</v>
      </c>
      <c r="S1552" s="397">
        <f>VLOOKUP(Q1552,B$4:B$1306,1,0)</f>
        <v>2101101</v>
      </c>
      <c r="U1552" s="397">
        <v>0</v>
      </c>
      <c r="V1552" s="397"/>
      <c r="Y1552" s="397">
        <f t="shared" si="350"/>
        <v>0</v>
      </c>
    </row>
    <row r="1553" spans="15:25">
      <c r="O1553" s="397">
        <v>0</v>
      </c>
      <c r="Q1553" s="397">
        <v>2101102</v>
      </c>
      <c r="R1553" s="397">
        <v>1</v>
      </c>
      <c r="S1553" s="397">
        <f>VLOOKUP(Q1553,B$4:B$1306,1,0)</f>
        <v>2101102</v>
      </c>
      <c r="U1553" s="397">
        <v>0</v>
      </c>
      <c r="V1553" s="397"/>
      <c r="Y1553" s="397">
        <f t="shared" si="350"/>
        <v>0</v>
      </c>
    </row>
    <row r="1554" spans="15:25">
      <c r="O1554" s="397">
        <v>0</v>
      </c>
      <c r="Q1554" s="397">
        <v>2101103</v>
      </c>
      <c r="R1554" s="397">
        <v>1</v>
      </c>
      <c r="S1554" s="397">
        <f>VLOOKUP(Q1554,B$4:B$1306,1,0)</f>
        <v>2101103</v>
      </c>
      <c r="U1554" s="397">
        <v>0</v>
      </c>
      <c r="V1554" s="397"/>
      <c r="Y1554" s="397">
        <f t="shared" si="350"/>
        <v>0</v>
      </c>
    </row>
    <row r="1555" spans="15:25">
      <c r="O1555" s="397">
        <v>0</v>
      </c>
      <c r="Q1555" s="397">
        <v>2130310</v>
      </c>
      <c r="R1555" s="397">
        <v>25</v>
      </c>
      <c r="S1555" s="397">
        <f>VLOOKUP(Q1555,B$4:B$1306,1,0)</f>
        <v>2130310</v>
      </c>
      <c r="U1555" s="397">
        <v>0</v>
      </c>
      <c r="V1555" s="397"/>
      <c r="Y1555" s="397">
        <f t="shared" si="350"/>
        <v>0</v>
      </c>
    </row>
    <row r="1556" spans="15:25">
      <c r="O1556" s="397">
        <v>0</v>
      </c>
      <c r="Q1556" s="397">
        <v>2210201</v>
      </c>
      <c r="R1556" s="397">
        <v>2</v>
      </c>
      <c r="S1556" s="397">
        <f>VLOOKUP(Q1556,B$4:B$1306,1,0)</f>
        <v>2210201</v>
      </c>
      <c r="U1556" s="397">
        <v>0</v>
      </c>
      <c r="V1556" s="397"/>
      <c r="Y1556" s="397">
        <f t="shared" si="350"/>
        <v>0</v>
      </c>
    </row>
    <row r="1557" spans="15:25">
      <c r="O1557" s="397">
        <v>0</v>
      </c>
      <c r="Q1557" s="397">
        <v>2080505</v>
      </c>
      <c r="R1557" s="397">
        <v>7</v>
      </c>
      <c r="S1557" s="397">
        <f>VLOOKUP(Q1557,B$4:B$1306,1,0)</f>
        <v>2080505</v>
      </c>
      <c r="U1557" s="397">
        <v>0</v>
      </c>
      <c r="V1557" s="397"/>
      <c r="Y1557" s="397">
        <f t="shared" si="350"/>
        <v>0</v>
      </c>
    </row>
    <row r="1558" spans="15:25">
      <c r="O1558" s="397">
        <v>0</v>
      </c>
      <c r="Q1558" s="397">
        <v>2080506</v>
      </c>
      <c r="R1558" s="397">
        <v>4</v>
      </c>
      <c r="S1558" s="397">
        <f>VLOOKUP(Q1558,B$4:B$1306,1,0)</f>
        <v>2080506</v>
      </c>
      <c r="U1558" s="397">
        <v>0</v>
      </c>
      <c r="V1558" s="397"/>
      <c r="Y1558" s="397">
        <f t="shared" si="350"/>
        <v>0</v>
      </c>
    </row>
    <row r="1559" spans="15:25">
      <c r="O1559" s="397">
        <v>0</v>
      </c>
      <c r="Q1559" s="397">
        <v>2101101</v>
      </c>
      <c r="R1559" s="397">
        <v>0</v>
      </c>
      <c r="S1559" s="397">
        <f>VLOOKUP(Q1559,B$4:B$1306,1,0)</f>
        <v>2101101</v>
      </c>
      <c r="U1559" s="397">
        <v>0</v>
      </c>
      <c r="V1559" s="397"/>
      <c r="Y1559" s="397">
        <f t="shared" si="350"/>
        <v>0</v>
      </c>
    </row>
    <row r="1560" spans="15:25">
      <c r="O1560" s="397">
        <v>0</v>
      </c>
      <c r="Q1560" s="397">
        <v>2101102</v>
      </c>
      <c r="R1560" s="397">
        <v>5</v>
      </c>
      <c r="S1560" s="397">
        <f>VLOOKUP(Q1560,B$4:B$1306,1,0)</f>
        <v>2101102</v>
      </c>
      <c r="U1560" s="397">
        <v>0</v>
      </c>
      <c r="V1560" s="397"/>
      <c r="Y1560" s="397">
        <f t="shared" si="350"/>
        <v>0</v>
      </c>
    </row>
    <row r="1561" spans="15:25">
      <c r="O1561" s="397">
        <v>0</v>
      </c>
      <c r="Q1561" s="397">
        <v>2101103</v>
      </c>
      <c r="R1561" s="397">
        <v>2</v>
      </c>
      <c r="S1561" s="397">
        <f>VLOOKUP(Q1561,B$4:B$1306,1,0)</f>
        <v>2101103</v>
      </c>
      <c r="U1561" s="397">
        <v>0</v>
      </c>
      <c r="V1561" s="397"/>
      <c r="Y1561" s="397">
        <f t="shared" si="350"/>
        <v>0</v>
      </c>
    </row>
    <row r="1562" spans="15:25">
      <c r="O1562" s="397">
        <v>0</v>
      </c>
      <c r="Q1562" s="397">
        <v>2130204</v>
      </c>
      <c r="R1562" s="397">
        <v>72</v>
      </c>
      <c r="S1562" s="397">
        <f>VLOOKUP(Q1562,B$4:B$1306,1,0)</f>
        <v>2130204</v>
      </c>
      <c r="U1562" s="397">
        <v>0</v>
      </c>
      <c r="V1562" s="397"/>
      <c r="Y1562" s="397">
        <f t="shared" si="350"/>
        <v>0</v>
      </c>
    </row>
    <row r="1563" spans="15:25">
      <c r="O1563" s="397">
        <v>0</v>
      </c>
      <c r="Q1563" s="397">
        <v>2210201</v>
      </c>
      <c r="R1563" s="397">
        <v>6</v>
      </c>
      <c r="S1563" s="397">
        <f>VLOOKUP(Q1563,B$4:B$1306,1,0)</f>
        <v>2210201</v>
      </c>
      <c r="U1563" s="397">
        <v>0</v>
      </c>
      <c r="V1563" s="397"/>
      <c r="Y1563" s="397">
        <f t="shared" si="350"/>
        <v>0</v>
      </c>
    </row>
    <row r="1564" spans="15:25">
      <c r="O1564" s="397">
        <v>0</v>
      </c>
      <c r="Q1564" s="397">
        <v>2010301</v>
      </c>
      <c r="R1564" s="397">
        <v>210</v>
      </c>
      <c r="S1564" s="397">
        <f>VLOOKUP(Q1564,B$4:B$1306,1,0)</f>
        <v>2010301</v>
      </c>
      <c r="U1564" s="397">
        <v>0</v>
      </c>
      <c r="V1564" s="397"/>
      <c r="Y1564" s="397">
        <f t="shared" si="350"/>
        <v>0</v>
      </c>
    </row>
    <row r="1565" spans="15:25">
      <c r="O1565" s="397">
        <v>0</v>
      </c>
      <c r="Q1565" s="397">
        <v>2050299</v>
      </c>
      <c r="R1565" s="397">
        <v>1</v>
      </c>
      <c r="S1565" s="397">
        <f>VLOOKUP(Q1565,B$4:B$1306,1,0)</f>
        <v>2050299</v>
      </c>
      <c r="U1565" s="397">
        <v>0</v>
      </c>
      <c r="V1565" s="397"/>
      <c r="Y1565" s="397">
        <f t="shared" si="350"/>
        <v>0</v>
      </c>
    </row>
    <row r="1566" spans="15:25">
      <c r="O1566" s="397">
        <v>0</v>
      </c>
      <c r="Q1566" s="397">
        <v>2080501</v>
      </c>
      <c r="R1566" s="397">
        <v>29</v>
      </c>
      <c r="S1566" s="397">
        <f>VLOOKUP(Q1566,B$4:B$1306,1,0)</f>
        <v>2080501</v>
      </c>
      <c r="U1566" s="397">
        <v>0</v>
      </c>
      <c r="V1566" s="397"/>
      <c r="Y1566" s="397">
        <f t="shared" si="350"/>
        <v>0</v>
      </c>
    </row>
    <row r="1567" spans="15:25">
      <c r="O1567" s="397">
        <v>0</v>
      </c>
      <c r="Q1567" s="397">
        <v>2080505</v>
      </c>
      <c r="R1567" s="397">
        <v>12</v>
      </c>
      <c r="S1567" s="397">
        <f>VLOOKUP(Q1567,B$4:B$1306,1,0)</f>
        <v>2080505</v>
      </c>
      <c r="U1567" s="397">
        <v>0</v>
      </c>
      <c r="V1567" s="397"/>
      <c r="Y1567" s="397">
        <f t="shared" si="350"/>
        <v>0</v>
      </c>
    </row>
    <row r="1568" spans="15:25">
      <c r="O1568" s="397">
        <v>0</v>
      </c>
      <c r="Q1568" s="397">
        <v>2080506</v>
      </c>
      <c r="R1568" s="397">
        <v>6</v>
      </c>
      <c r="S1568" s="397">
        <f>VLOOKUP(Q1568,B$4:B$1306,1,0)</f>
        <v>2080506</v>
      </c>
      <c r="U1568" s="397">
        <v>0</v>
      </c>
      <c r="V1568" s="397"/>
      <c r="Y1568" s="397">
        <f t="shared" si="350"/>
        <v>0</v>
      </c>
    </row>
    <row r="1569" spans="15:25">
      <c r="O1569" s="397">
        <v>0</v>
      </c>
      <c r="Q1569" s="397">
        <v>2100799</v>
      </c>
      <c r="R1569" s="397">
        <v>27</v>
      </c>
      <c r="S1569" s="397">
        <f>VLOOKUP(Q1569,B$4:B$1306,1,0)</f>
        <v>2100799</v>
      </c>
      <c r="U1569" s="397">
        <v>0</v>
      </c>
      <c r="V1569" s="397"/>
      <c r="Y1569" s="397">
        <f t="shared" si="350"/>
        <v>0</v>
      </c>
    </row>
    <row r="1570" spans="15:25">
      <c r="O1570" s="397">
        <v>0</v>
      </c>
      <c r="Q1570" s="397">
        <v>2101101</v>
      </c>
      <c r="R1570" s="397">
        <v>8</v>
      </c>
      <c r="S1570" s="397">
        <f>VLOOKUP(Q1570,B$4:B$1306,1,0)</f>
        <v>2101101</v>
      </c>
      <c r="U1570" s="397">
        <v>0</v>
      </c>
      <c r="V1570" s="397"/>
      <c r="Y1570" s="397">
        <f t="shared" si="350"/>
        <v>0</v>
      </c>
    </row>
    <row r="1571" spans="15:25">
      <c r="O1571" s="397">
        <v>0</v>
      </c>
      <c r="Q1571" s="397">
        <v>2101102</v>
      </c>
      <c r="R1571" s="397">
        <v>0</v>
      </c>
      <c r="S1571" s="397">
        <f>VLOOKUP(Q1571,B$4:B$1306,1,0)</f>
        <v>2101102</v>
      </c>
      <c r="U1571" s="397">
        <v>0</v>
      </c>
      <c r="V1571" s="397"/>
      <c r="Y1571" s="397">
        <f t="shared" si="350"/>
        <v>0</v>
      </c>
    </row>
    <row r="1572" spans="15:25">
      <c r="O1572" s="397">
        <v>0</v>
      </c>
      <c r="Q1572" s="397">
        <v>2101103</v>
      </c>
      <c r="R1572" s="397">
        <v>6</v>
      </c>
      <c r="S1572" s="397">
        <f>VLOOKUP(Q1572,B$4:B$1306,1,0)</f>
        <v>2101103</v>
      </c>
      <c r="U1572" s="397">
        <v>0</v>
      </c>
      <c r="V1572" s="397"/>
      <c r="Y1572" s="397">
        <f t="shared" si="350"/>
        <v>0</v>
      </c>
    </row>
    <row r="1573" spans="15:25">
      <c r="O1573" s="397">
        <v>0</v>
      </c>
      <c r="Q1573" s="397">
        <v>2130705</v>
      </c>
      <c r="R1573" s="397">
        <v>230</v>
      </c>
      <c r="S1573" s="397">
        <f>VLOOKUP(Q1573,B$4:B$1306,1,0)</f>
        <v>2130705</v>
      </c>
      <c r="U1573" s="397">
        <v>0</v>
      </c>
      <c r="V1573" s="397"/>
      <c r="Y1573" s="397">
        <f t="shared" si="350"/>
        <v>0</v>
      </c>
    </row>
    <row r="1574" spans="15:25">
      <c r="O1574" s="397">
        <v>0</v>
      </c>
      <c r="Q1574" s="397">
        <v>2210201</v>
      </c>
      <c r="R1574" s="397">
        <v>10</v>
      </c>
      <c r="S1574" s="397">
        <f>VLOOKUP(Q1574,B$4:B$1306,1,0)</f>
        <v>2210201</v>
      </c>
      <c r="U1574" s="397">
        <v>0</v>
      </c>
      <c r="V1574" s="397"/>
      <c r="Y1574" s="397">
        <f t="shared" si="350"/>
        <v>0</v>
      </c>
    </row>
    <row r="1575" spans="15:25">
      <c r="O1575" s="397">
        <v>0</v>
      </c>
      <c r="Q1575" s="397">
        <v>2010650</v>
      </c>
      <c r="R1575" s="397">
        <v>73</v>
      </c>
      <c r="S1575" s="397">
        <f>VLOOKUP(Q1575,B$4:B$1306,1,0)</f>
        <v>2010650</v>
      </c>
      <c r="U1575" s="397">
        <v>0</v>
      </c>
      <c r="V1575" s="397"/>
      <c r="Y1575" s="397">
        <f t="shared" si="350"/>
        <v>0</v>
      </c>
    </row>
    <row r="1576" spans="15:25">
      <c r="O1576" s="397">
        <v>0</v>
      </c>
      <c r="Q1576" s="397">
        <v>2080505</v>
      </c>
      <c r="R1576" s="397">
        <v>5</v>
      </c>
      <c r="S1576" s="397">
        <f>VLOOKUP(Q1576,B$4:B$1306,1,0)</f>
        <v>2080505</v>
      </c>
      <c r="U1576" s="397">
        <v>0</v>
      </c>
      <c r="V1576" s="397"/>
      <c r="Y1576" s="397">
        <f t="shared" si="350"/>
        <v>0</v>
      </c>
    </row>
    <row r="1577" spans="15:25">
      <c r="O1577" s="397">
        <v>0</v>
      </c>
      <c r="Q1577" s="397">
        <v>2080506</v>
      </c>
      <c r="R1577" s="397">
        <v>3</v>
      </c>
      <c r="S1577" s="397">
        <f>VLOOKUP(Q1577,B$4:B$1306,1,0)</f>
        <v>2080506</v>
      </c>
      <c r="U1577" s="397">
        <v>0</v>
      </c>
      <c r="V1577" s="397"/>
      <c r="Y1577" s="397">
        <f t="shared" si="350"/>
        <v>0</v>
      </c>
    </row>
    <row r="1578" spans="15:25">
      <c r="O1578" s="397">
        <v>0</v>
      </c>
      <c r="Q1578" s="397">
        <v>2101101</v>
      </c>
      <c r="R1578" s="397">
        <v>4</v>
      </c>
      <c r="S1578" s="397">
        <f>VLOOKUP(Q1578,B$4:B$1306,1,0)</f>
        <v>2101101</v>
      </c>
      <c r="U1578" s="397">
        <v>0</v>
      </c>
      <c r="V1578" s="397"/>
      <c r="Y1578" s="397">
        <f t="shared" si="350"/>
        <v>0</v>
      </c>
    </row>
    <row r="1579" spans="15:25">
      <c r="O1579" s="397">
        <v>0</v>
      </c>
      <c r="Q1579" s="397">
        <v>2101102</v>
      </c>
      <c r="R1579" s="397">
        <v>0</v>
      </c>
      <c r="S1579" s="397">
        <f>VLOOKUP(Q1579,B$4:B$1306,1,0)</f>
        <v>2101102</v>
      </c>
      <c r="U1579" s="397">
        <v>0</v>
      </c>
      <c r="V1579" s="397"/>
      <c r="Y1579" s="397">
        <f t="shared" si="350"/>
        <v>0</v>
      </c>
    </row>
    <row r="1580" spans="15:25">
      <c r="O1580" s="397">
        <v>0</v>
      </c>
      <c r="Q1580" s="397">
        <v>2101103</v>
      </c>
      <c r="R1580" s="397">
        <v>2</v>
      </c>
      <c r="S1580" s="397">
        <f>VLOOKUP(Q1580,B$4:B$1306,1,0)</f>
        <v>2101103</v>
      </c>
      <c r="U1580" s="397">
        <v>0</v>
      </c>
      <c r="V1580" s="397"/>
      <c r="Y1580" s="397">
        <f t="shared" si="350"/>
        <v>0</v>
      </c>
    </row>
    <row r="1581" spans="15:25">
      <c r="O1581" s="397">
        <v>0</v>
      </c>
      <c r="Q1581" s="397">
        <v>2210201</v>
      </c>
      <c r="R1581" s="397">
        <v>5</v>
      </c>
      <c r="S1581" s="397">
        <f>VLOOKUP(Q1581,B$4:B$1306,1,0)</f>
        <v>2210201</v>
      </c>
      <c r="U1581" s="397">
        <v>0</v>
      </c>
      <c r="V1581" s="397"/>
      <c r="Y1581" s="397">
        <f t="shared" si="350"/>
        <v>0</v>
      </c>
    </row>
    <row r="1582" spans="15:25">
      <c r="O1582" s="397">
        <v>0</v>
      </c>
      <c r="Q1582" s="397">
        <v>2080505</v>
      </c>
      <c r="R1582" s="397">
        <v>3</v>
      </c>
      <c r="S1582" s="397">
        <f>VLOOKUP(Q1582,B$4:B$1306,1,0)</f>
        <v>2080505</v>
      </c>
      <c r="U1582" s="397">
        <v>0</v>
      </c>
      <c r="V1582" s="397"/>
      <c r="Y1582" s="397">
        <f t="shared" si="350"/>
        <v>0</v>
      </c>
    </row>
    <row r="1583" spans="15:25">
      <c r="O1583" s="397">
        <v>0</v>
      </c>
      <c r="Q1583" s="397">
        <v>2080506</v>
      </c>
      <c r="R1583" s="397">
        <v>1</v>
      </c>
      <c r="S1583" s="397">
        <f>VLOOKUP(Q1583,B$4:B$1306,1,0)</f>
        <v>2080506</v>
      </c>
      <c r="U1583" s="397">
        <v>0</v>
      </c>
      <c r="V1583" s="397"/>
      <c r="Y1583" s="397">
        <f t="shared" si="350"/>
        <v>0</v>
      </c>
    </row>
    <row r="1584" spans="15:25">
      <c r="O1584" s="397">
        <v>0</v>
      </c>
      <c r="Q1584" s="397">
        <v>2101101</v>
      </c>
      <c r="R1584" s="397">
        <v>0</v>
      </c>
      <c r="S1584" s="397">
        <f>VLOOKUP(Q1584,B$4:B$1306,1,0)</f>
        <v>2101101</v>
      </c>
      <c r="U1584" s="397">
        <v>0</v>
      </c>
      <c r="V1584" s="397"/>
      <c r="Y1584" s="397">
        <f t="shared" si="350"/>
        <v>0</v>
      </c>
    </row>
    <row r="1585" spans="15:25">
      <c r="O1585" s="397">
        <v>0</v>
      </c>
      <c r="Q1585" s="397">
        <v>2101102</v>
      </c>
      <c r="R1585" s="397">
        <v>2</v>
      </c>
      <c r="S1585" s="397">
        <f>VLOOKUP(Q1585,B$4:B$1306,1,0)</f>
        <v>2101102</v>
      </c>
      <c r="U1585" s="397">
        <v>0</v>
      </c>
      <c r="V1585" s="397"/>
      <c r="Y1585" s="397">
        <f t="shared" si="350"/>
        <v>0</v>
      </c>
    </row>
    <row r="1586" spans="15:25">
      <c r="O1586" s="397">
        <v>0</v>
      </c>
      <c r="Q1586" s="397">
        <v>2101103</v>
      </c>
      <c r="R1586" s="397">
        <v>1</v>
      </c>
      <c r="S1586" s="397">
        <f>VLOOKUP(Q1586,B$4:B$1306,1,0)</f>
        <v>2101103</v>
      </c>
      <c r="U1586" s="397">
        <v>0</v>
      </c>
      <c r="V1586" s="397"/>
      <c r="Y1586" s="397">
        <f t="shared" si="350"/>
        <v>0</v>
      </c>
    </row>
    <row r="1587" spans="15:25">
      <c r="O1587" s="397">
        <v>0</v>
      </c>
      <c r="Q1587" s="397">
        <v>2130104</v>
      </c>
      <c r="R1587" s="397">
        <v>27</v>
      </c>
      <c r="S1587" s="397">
        <f>VLOOKUP(Q1587,B$4:B$1306,1,0)</f>
        <v>2130104</v>
      </c>
      <c r="U1587" s="397">
        <v>0</v>
      </c>
      <c r="V1587" s="397"/>
      <c r="Y1587" s="397">
        <f t="shared" si="350"/>
        <v>0</v>
      </c>
    </row>
    <row r="1588" spans="15:25">
      <c r="O1588" s="397">
        <v>0</v>
      </c>
      <c r="Q1588" s="397">
        <v>2210201</v>
      </c>
      <c r="R1588" s="397">
        <v>2</v>
      </c>
      <c r="S1588" s="397">
        <f>VLOOKUP(Q1588,B$4:B$1306,1,0)</f>
        <v>2210201</v>
      </c>
      <c r="U1588" s="397">
        <v>0</v>
      </c>
      <c r="V1588" s="397"/>
      <c r="Y1588" s="397">
        <f t="shared" si="350"/>
        <v>0</v>
      </c>
    </row>
    <row r="1589" spans="15:25">
      <c r="O1589" s="397">
        <v>0</v>
      </c>
      <c r="Q1589" s="397">
        <v>2013101</v>
      </c>
      <c r="R1589" s="397">
        <v>80</v>
      </c>
      <c r="S1589" s="397">
        <f>VLOOKUP(Q1589,B$4:B$1306,1,0)</f>
        <v>2013101</v>
      </c>
      <c r="U1589" s="397">
        <v>0</v>
      </c>
      <c r="V1589" s="397"/>
      <c r="Y1589" s="397">
        <f t="shared" si="350"/>
        <v>0</v>
      </c>
    </row>
    <row r="1590" spans="15:25">
      <c r="O1590" s="397">
        <v>0</v>
      </c>
      <c r="Q1590" s="397">
        <v>2080505</v>
      </c>
      <c r="R1590" s="397">
        <v>6</v>
      </c>
      <c r="S1590" s="397">
        <f>VLOOKUP(Q1590,B$4:B$1306,1,0)</f>
        <v>2080505</v>
      </c>
      <c r="U1590" s="397">
        <v>0</v>
      </c>
      <c r="V1590" s="397"/>
      <c r="Y1590" s="397">
        <f t="shared" si="350"/>
        <v>0</v>
      </c>
    </row>
    <row r="1591" spans="15:25">
      <c r="O1591" s="397">
        <v>0</v>
      </c>
      <c r="Q1591" s="397">
        <v>2080506</v>
      </c>
      <c r="R1591" s="397">
        <v>3</v>
      </c>
      <c r="S1591" s="397">
        <f>VLOOKUP(Q1591,B$4:B$1306,1,0)</f>
        <v>2080506</v>
      </c>
      <c r="U1591" s="397">
        <v>0</v>
      </c>
      <c r="V1591" s="397"/>
      <c r="Y1591" s="397">
        <f t="shared" si="350"/>
        <v>0</v>
      </c>
    </row>
    <row r="1592" spans="15:25">
      <c r="O1592" s="397">
        <v>0</v>
      </c>
      <c r="Q1592" s="397">
        <v>2101101</v>
      </c>
      <c r="R1592" s="397">
        <v>4</v>
      </c>
      <c r="S1592" s="397">
        <f>VLOOKUP(Q1592,B$4:B$1306,1,0)</f>
        <v>2101101</v>
      </c>
      <c r="U1592" s="397">
        <v>0</v>
      </c>
      <c r="V1592" s="397"/>
      <c r="Y1592" s="397">
        <f t="shared" si="350"/>
        <v>0</v>
      </c>
    </row>
    <row r="1593" spans="15:25">
      <c r="O1593" s="397">
        <v>0</v>
      </c>
      <c r="Q1593" s="397">
        <v>2101102</v>
      </c>
      <c r="R1593" s="397">
        <v>0</v>
      </c>
      <c r="S1593" s="397">
        <f>VLOOKUP(Q1593,B$4:B$1306,1,0)</f>
        <v>2101102</v>
      </c>
      <c r="U1593" s="397">
        <v>0</v>
      </c>
      <c r="V1593" s="397"/>
      <c r="Y1593" s="397">
        <f t="shared" si="350"/>
        <v>0</v>
      </c>
    </row>
    <row r="1594" spans="15:25">
      <c r="O1594" s="397">
        <v>0</v>
      </c>
      <c r="Q1594" s="397">
        <v>2101103</v>
      </c>
      <c r="R1594" s="397">
        <v>2</v>
      </c>
      <c r="S1594" s="397">
        <f>VLOOKUP(Q1594,B$4:B$1306,1,0)</f>
        <v>2101103</v>
      </c>
      <c r="U1594" s="397">
        <v>0</v>
      </c>
      <c r="V1594" s="397"/>
      <c r="Y1594" s="397">
        <f t="shared" si="350"/>
        <v>0</v>
      </c>
    </row>
    <row r="1595" spans="15:25">
      <c r="O1595" s="397">
        <v>0</v>
      </c>
      <c r="Q1595" s="397">
        <v>2210201</v>
      </c>
      <c r="R1595" s="397">
        <v>5</v>
      </c>
      <c r="S1595" s="397">
        <f>VLOOKUP(Q1595,B$4:B$1306,1,0)</f>
        <v>2210201</v>
      </c>
      <c r="U1595" s="397">
        <v>0</v>
      </c>
      <c r="V1595" s="397"/>
      <c r="Y1595" s="397">
        <f t="shared" si="350"/>
        <v>0</v>
      </c>
    </row>
    <row r="1596" spans="15:25">
      <c r="O1596" s="397">
        <v>0</v>
      </c>
      <c r="Q1596" s="397">
        <v>2080502</v>
      </c>
      <c r="R1596" s="397">
        <v>3</v>
      </c>
      <c r="S1596" s="397">
        <f>VLOOKUP(Q1596,B$4:B$1306,1,0)</f>
        <v>2080502</v>
      </c>
      <c r="U1596" s="397">
        <v>0</v>
      </c>
      <c r="V1596" s="397"/>
      <c r="Y1596" s="397">
        <f t="shared" si="350"/>
        <v>0</v>
      </c>
    </row>
    <row r="1597" spans="15:25">
      <c r="O1597" s="397">
        <v>0</v>
      </c>
      <c r="Q1597" s="397">
        <v>2080505</v>
      </c>
      <c r="R1597" s="397">
        <v>4</v>
      </c>
      <c r="S1597" s="397">
        <f>VLOOKUP(Q1597,B$4:B$1306,1,0)</f>
        <v>2080505</v>
      </c>
      <c r="U1597" s="397">
        <v>0</v>
      </c>
      <c r="V1597" s="397"/>
      <c r="Y1597" s="397">
        <f t="shared" si="350"/>
        <v>0</v>
      </c>
    </row>
    <row r="1598" spans="15:25">
      <c r="O1598" s="397">
        <v>0</v>
      </c>
      <c r="Q1598" s="397">
        <v>2080506</v>
      </c>
      <c r="R1598" s="397">
        <v>2</v>
      </c>
      <c r="S1598" s="397">
        <f>VLOOKUP(Q1598,B$4:B$1306,1,0)</f>
        <v>2080506</v>
      </c>
      <c r="U1598" s="397">
        <v>0</v>
      </c>
      <c r="V1598" s="397"/>
      <c r="Y1598" s="397">
        <f t="shared" si="350"/>
        <v>0</v>
      </c>
    </row>
    <row r="1599" spans="15:25">
      <c r="O1599" s="397">
        <v>0</v>
      </c>
      <c r="Q1599" s="397">
        <v>2101101</v>
      </c>
      <c r="R1599" s="397">
        <v>0</v>
      </c>
      <c r="S1599" s="397">
        <f>VLOOKUP(Q1599,B$4:B$1306,1,0)</f>
        <v>2101101</v>
      </c>
      <c r="U1599" s="397">
        <v>0</v>
      </c>
      <c r="V1599" s="397"/>
      <c r="Y1599" s="397">
        <f t="shared" si="350"/>
        <v>0</v>
      </c>
    </row>
    <row r="1600" spans="15:25">
      <c r="O1600" s="397">
        <v>0</v>
      </c>
      <c r="Q1600" s="397">
        <v>2101102</v>
      </c>
      <c r="R1600" s="397">
        <v>2</v>
      </c>
      <c r="S1600" s="397">
        <f>VLOOKUP(Q1600,B$4:B$1306,1,0)</f>
        <v>2101102</v>
      </c>
      <c r="U1600" s="397">
        <v>0</v>
      </c>
      <c r="V1600" s="397"/>
      <c r="Y1600" s="397">
        <f t="shared" si="350"/>
        <v>0</v>
      </c>
    </row>
    <row r="1601" spans="15:25">
      <c r="O1601" s="397">
        <v>0</v>
      </c>
      <c r="Q1601" s="397">
        <v>2101103</v>
      </c>
      <c r="R1601" s="397">
        <v>1</v>
      </c>
      <c r="S1601" s="397">
        <f>VLOOKUP(Q1601,B$4:B$1306,1,0)</f>
        <v>2101103</v>
      </c>
      <c r="U1601" s="397">
        <v>0</v>
      </c>
      <c r="V1601" s="397"/>
      <c r="Y1601" s="397">
        <f t="shared" si="350"/>
        <v>0</v>
      </c>
    </row>
    <row r="1602" spans="15:25">
      <c r="O1602" s="397">
        <v>0</v>
      </c>
      <c r="Q1602" s="397">
        <v>2120199</v>
      </c>
      <c r="R1602" s="397">
        <v>38</v>
      </c>
      <c r="S1602" s="397">
        <f>VLOOKUP(Q1602,B$4:B$1306,1,0)</f>
        <v>2120199</v>
      </c>
      <c r="U1602" s="397">
        <v>0</v>
      </c>
      <c r="V1602" s="397"/>
      <c r="Y1602" s="397">
        <f t="shared" si="350"/>
        <v>0</v>
      </c>
    </row>
    <row r="1603" spans="15:25">
      <c r="O1603" s="397">
        <v>0</v>
      </c>
      <c r="Q1603" s="397">
        <v>2210201</v>
      </c>
      <c r="R1603" s="397">
        <v>3</v>
      </c>
      <c r="S1603" s="397">
        <f>VLOOKUP(Q1603,B$4:B$1306,1,0)</f>
        <v>2210201</v>
      </c>
      <c r="U1603" s="397">
        <v>0</v>
      </c>
      <c r="V1603" s="397"/>
      <c r="Y1603" s="397">
        <f t="shared" si="350"/>
        <v>0</v>
      </c>
    </row>
    <row r="1604" spans="15:25">
      <c r="O1604" s="397">
        <v>0</v>
      </c>
      <c r="Q1604" s="397">
        <v>2070109</v>
      </c>
      <c r="R1604" s="397">
        <v>25</v>
      </c>
      <c r="S1604" s="397">
        <f>VLOOKUP(Q1604,B$4:B$1306,1,0)</f>
        <v>2070109</v>
      </c>
      <c r="U1604" s="397">
        <v>0</v>
      </c>
      <c r="V1604" s="397"/>
      <c r="Y1604" s="397">
        <f t="shared" ref="Y1604:Y1667" si="351">IF(O1604&lt;1,ROUNDUP(O1604,0),IF(O1604&gt;10,ROUNDDOWN(O1604,0),ROUND(O1604,0)))</f>
        <v>0</v>
      </c>
    </row>
    <row r="1605" spans="15:25">
      <c r="O1605" s="397">
        <v>0</v>
      </c>
      <c r="Q1605" s="397">
        <v>2080505</v>
      </c>
      <c r="R1605" s="397">
        <v>2</v>
      </c>
      <c r="S1605" s="397">
        <f>VLOOKUP(Q1605,B$4:B$1306,1,0)</f>
        <v>2080505</v>
      </c>
      <c r="U1605" s="397">
        <v>0</v>
      </c>
      <c r="V1605" s="397"/>
      <c r="Y1605" s="397">
        <f t="shared" si="351"/>
        <v>0</v>
      </c>
    </row>
    <row r="1606" spans="15:25">
      <c r="O1606" s="397">
        <v>0</v>
      </c>
      <c r="Q1606" s="397">
        <v>2080506</v>
      </c>
      <c r="R1606" s="397">
        <v>1</v>
      </c>
      <c r="S1606" s="397">
        <f>VLOOKUP(Q1606,B$4:B$1306,1,0)</f>
        <v>2080506</v>
      </c>
      <c r="U1606" s="397">
        <v>0</v>
      </c>
      <c r="V1606" s="397"/>
      <c r="Y1606" s="397">
        <f t="shared" si="351"/>
        <v>0</v>
      </c>
    </row>
    <row r="1607" spans="15:25">
      <c r="O1607" s="397">
        <v>0</v>
      </c>
      <c r="Q1607" s="397">
        <v>2101101</v>
      </c>
      <c r="R1607" s="397">
        <v>0</v>
      </c>
      <c r="S1607" s="397">
        <f>VLOOKUP(Q1607,B$4:B$1306,1,0)</f>
        <v>2101101</v>
      </c>
      <c r="U1607" s="397">
        <v>0</v>
      </c>
      <c r="V1607" s="397"/>
      <c r="Y1607" s="397">
        <f t="shared" si="351"/>
        <v>0</v>
      </c>
    </row>
    <row r="1608" spans="15:25">
      <c r="O1608" s="397">
        <v>0</v>
      </c>
      <c r="Q1608" s="397">
        <v>2101102</v>
      </c>
      <c r="R1608" s="397">
        <v>2</v>
      </c>
      <c r="S1608" s="397">
        <f>VLOOKUP(Q1608,B$4:B$1306,1,0)</f>
        <v>2101102</v>
      </c>
      <c r="U1608" s="397">
        <v>0</v>
      </c>
      <c r="V1608" s="397"/>
      <c r="Y1608" s="397">
        <f t="shared" si="351"/>
        <v>0</v>
      </c>
    </row>
    <row r="1609" spans="15:25">
      <c r="O1609" s="397">
        <v>0</v>
      </c>
      <c r="Q1609" s="397">
        <v>2101103</v>
      </c>
      <c r="R1609" s="397">
        <v>1</v>
      </c>
      <c r="S1609" s="397">
        <f>VLOOKUP(Q1609,B$4:B$1306,1,0)</f>
        <v>2101103</v>
      </c>
      <c r="U1609" s="397">
        <v>0</v>
      </c>
      <c r="V1609" s="397"/>
      <c r="Y1609" s="397">
        <f t="shared" si="351"/>
        <v>0</v>
      </c>
    </row>
    <row r="1610" spans="15:25">
      <c r="O1610" s="397">
        <v>0</v>
      </c>
      <c r="Q1610" s="397">
        <v>2210201</v>
      </c>
      <c r="R1610" s="397">
        <v>2</v>
      </c>
      <c r="S1610" s="397">
        <f>VLOOKUP(Q1610,B$4:B$1306,1,0)</f>
        <v>2210201</v>
      </c>
      <c r="U1610" s="397">
        <v>0</v>
      </c>
      <c r="V1610" s="397"/>
      <c r="Y1610" s="397">
        <f t="shared" si="351"/>
        <v>0</v>
      </c>
    </row>
    <row r="1611" spans="15:25">
      <c r="O1611" s="397">
        <v>0</v>
      </c>
      <c r="Q1611" s="397">
        <v>2070899</v>
      </c>
      <c r="R1611" s="397">
        <v>14</v>
      </c>
      <c r="S1611" s="397">
        <f>VLOOKUP(Q1611,B$4:B$1306,1,0)</f>
        <v>2070899</v>
      </c>
      <c r="U1611" s="397">
        <v>0</v>
      </c>
      <c r="V1611" s="397"/>
      <c r="Y1611" s="397">
        <f t="shared" si="351"/>
        <v>0</v>
      </c>
    </row>
    <row r="1612" spans="15:25">
      <c r="O1612" s="397">
        <v>0</v>
      </c>
      <c r="Q1612" s="397">
        <v>2080502</v>
      </c>
      <c r="R1612" s="397">
        <v>5</v>
      </c>
      <c r="S1612" s="397">
        <f>VLOOKUP(Q1612,B$4:B$1306,1,0)</f>
        <v>2080502</v>
      </c>
      <c r="U1612" s="397">
        <v>0</v>
      </c>
      <c r="V1612" s="397"/>
      <c r="Y1612" s="397">
        <f t="shared" si="351"/>
        <v>0</v>
      </c>
    </row>
    <row r="1613" spans="15:25">
      <c r="O1613" s="397">
        <v>0</v>
      </c>
      <c r="Q1613" s="397">
        <v>2080505</v>
      </c>
      <c r="R1613" s="397">
        <v>1</v>
      </c>
      <c r="S1613" s="397">
        <f>VLOOKUP(Q1613,B$4:B$1306,1,0)</f>
        <v>2080505</v>
      </c>
      <c r="U1613" s="397">
        <v>0</v>
      </c>
      <c r="V1613" s="397"/>
      <c r="Y1613" s="397">
        <f t="shared" si="351"/>
        <v>0</v>
      </c>
    </row>
    <row r="1614" spans="15:25">
      <c r="O1614" s="397">
        <v>0</v>
      </c>
      <c r="Q1614" s="397">
        <v>2080506</v>
      </c>
      <c r="R1614" s="397">
        <v>1</v>
      </c>
      <c r="S1614" s="397">
        <f>VLOOKUP(Q1614,B$4:B$1306,1,0)</f>
        <v>2080506</v>
      </c>
      <c r="U1614" s="397">
        <v>0</v>
      </c>
      <c r="V1614" s="397"/>
      <c r="Y1614" s="397">
        <f t="shared" si="351"/>
        <v>0</v>
      </c>
    </row>
    <row r="1615" spans="15:25">
      <c r="O1615" s="397">
        <v>0</v>
      </c>
      <c r="Q1615" s="397">
        <v>2101101</v>
      </c>
      <c r="R1615" s="397">
        <v>0</v>
      </c>
      <c r="S1615" s="397">
        <f>VLOOKUP(Q1615,B$4:B$1306,1,0)</f>
        <v>2101101</v>
      </c>
      <c r="U1615" s="397">
        <v>0</v>
      </c>
      <c r="V1615" s="397"/>
      <c r="Y1615" s="397">
        <f t="shared" si="351"/>
        <v>0</v>
      </c>
    </row>
    <row r="1616" spans="15:25">
      <c r="O1616" s="397">
        <v>0</v>
      </c>
      <c r="Q1616" s="397">
        <v>2101102</v>
      </c>
      <c r="R1616" s="397">
        <v>1</v>
      </c>
      <c r="S1616" s="397">
        <f>VLOOKUP(Q1616,B$4:B$1306,1,0)</f>
        <v>2101102</v>
      </c>
      <c r="U1616" s="397">
        <v>0</v>
      </c>
      <c r="V1616" s="397"/>
      <c r="Y1616" s="397">
        <f t="shared" si="351"/>
        <v>0</v>
      </c>
    </row>
    <row r="1617" spans="15:25">
      <c r="O1617" s="397">
        <v>0</v>
      </c>
      <c r="Q1617" s="397">
        <v>2101103</v>
      </c>
      <c r="R1617" s="397">
        <v>1</v>
      </c>
      <c r="S1617" s="397">
        <f>VLOOKUP(Q1617,B$4:B$1306,1,0)</f>
        <v>2101103</v>
      </c>
      <c r="U1617" s="397">
        <v>0</v>
      </c>
      <c r="V1617" s="397"/>
      <c r="Y1617" s="397">
        <f t="shared" si="351"/>
        <v>0</v>
      </c>
    </row>
    <row r="1618" spans="15:25">
      <c r="O1618" s="397">
        <v>0</v>
      </c>
      <c r="Q1618" s="397">
        <v>2210201</v>
      </c>
      <c r="R1618" s="397">
        <v>1</v>
      </c>
      <c r="S1618" s="397">
        <f>VLOOKUP(Q1618,B$4:B$1306,1,0)</f>
        <v>2210201</v>
      </c>
      <c r="U1618" s="397">
        <v>0</v>
      </c>
      <c r="V1618" s="397"/>
      <c r="Y1618" s="397">
        <f t="shared" si="351"/>
        <v>0</v>
      </c>
    </row>
    <row r="1619" spans="15:25">
      <c r="O1619" s="397">
        <v>0</v>
      </c>
      <c r="Q1619" s="397">
        <v>2080502</v>
      </c>
      <c r="R1619" s="397">
        <v>22</v>
      </c>
      <c r="S1619" s="397">
        <f>VLOOKUP(Q1619,B$4:B$1306,1,0)</f>
        <v>2080502</v>
      </c>
      <c r="U1619" s="397">
        <v>0</v>
      </c>
      <c r="V1619" s="397"/>
      <c r="Y1619" s="397">
        <f t="shared" si="351"/>
        <v>0</v>
      </c>
    </row>
    <row r="1620" spans="15:25">
      <c r="O1620" s="397">
        <v>0</v>
      </c>
      <c r="Q1620" s="397">
        <v>2080505</v>
      </c>
      <c r="R1620" s="397">
        <v>22</v>
      </c>
      <c r="S1620" s="397">
        <f>VLOOKUP(Q1620,B$4:B$1306,1,0)</f>
        <v>2080505</v>
      </c>
      <c r="U1620" s="397">
        <v>0</v>
      </c>
      <c r="V1620" s="397"/>
      <c r="Y1620" s="397">
        <f t="shared" si="351"/>
        <v>0</v>
      </c>
    </row>
    <row r="1621" spans="15:25">
      <c r="O1621" s="397">
        <v>0</v>
      </c>
      <c r="Q1621" s="397">
        <v>2080506</v>
      </c>
      <c r="R1621" s="397">
        <v>11</v>
      </c>
      <c r="S1621" s="397">
        <f>VLOOKUP(Q1621,B$4:B$1306,1,0)</f>
        <v>2080506</v>
      </c>
      <c r="U1621" s="397">
        <v>0</v>
      </c>
      <c r="V1621" s="397"/>
      <c r="Y1621" s="397">
        <f t="shared" si="351"/>
        <v>0</v>
      </c>
    </row>
    <row r="1622" spans="15:25">
      <c r="O1622" s="397">
        <v>0</v>
      </c>
      <c r="Q1622" s="397">
        <v>2101101</v>
      </c>
      <c r="R1622" s="397">
        <v>0</v>
      </c>
      <c r="S1622" s="397">
        <f>VLOOKUP(Q1622,B$4:B$1306,1,0)</f>
        <v>2101101</v>
      </c>
      <c r="U1622" s="397">
        <v>0</v>
      </c>
      <c r="V1622" s="397"/>
      <c r="Y1622" s="397">
        <f t="shared" si="351"/>
        <v>0</v>
      </c>
    </row>
    <row r="1623" spans="15:25">
      <c r="O1623" s="397">
        <v>0</v>
      </c>
      <c r="Q1623" s="397">
        <v>2101102</v>
      </c>
      <c r="R1623" s="397">
        <v>14</v>
      </c>
      <c r="S1623" s="397">
        <f>VLOOKUP(Q1623,B$4:B$1306,1,0)</f>
        <v>2101102</v>
      </c>
      <c r="U1623" s="397">
        <v>0</v>
      </c>
      <c r="V1623" s="397"/>
      <c r="Y1623" s="397">
        <f t="shared" si="351"/>
        <v>0</v>
      </c>
    </row>
    <row r="1624" spans="15:25">
      <c r="O1624" s="397">
        <v>0</v>
      </c>
      <c r="Q1624" s="397">
        <v>2101103</v>
      </c>
      <c r="R1624" s="397">
        <v>9</v>
      </c>
      <c r="S1624" s="397">
        <f>VLOOKUP(Q1624,B$4:B$1306,1,0)</f>
        <v>2101103</v>
      </c>
      <c r="U1624" s="397">
        <v>0</v>
      </c>
      <c r="V1624" s="397"/>
      <c r="Y1624" s="397">
        <f t="shared" si="351"/>
        <v>0</v>
      </c>
    </row>
    <row r="1625" spans="15:25">
      <c r="O1625" s="397">
        <v>0</v>
      </c>
      <c r="Q1625" s="397">
        <v>2130104</v>
      </c>
      <c r="R1625" s="397">
        <v>225</v>
      </c>
      <c r="S1625" s="397">
        <f>VLOOKUP(Q1625,B$4:B$1306,1,0)</f>
        <v>2130104</v>
      </c>
      <c r="U1625" s="397">
        <v>0</v>
      </c>
      <c r="V1625" s="397"/>
      <c r="Y1625" s="397">
        <f t="shared" si="351"/>
        <v>0</v>
      </c>
    </row>
    <row r="1626" spans="15:25">
      <c r="O1626" s="397">
        <v>0</v>
      </c>
      <c r="Q1626" s="397">
        <v>2210201</v>
      </c>
      <c r="R1626" s="397">
        <v>16</v>
      </c>
      <c r="S1626" s="397">
        <f>VLOOKUP(Q1626,B$4:B$1306,1,0)</f>
        <v>2210201</v>
      </c>
      <c r="U1626" s="397">
        <v>0</v>
      </c>
      <c r="V1626" s="397"/>
      <c r="Y1626" s="397">
        <f t="shared" si="351"/>
        <v>0</v>
      </c>
    </row>
    <row r="1627" spans="15:25">
      <c r="O1627" s="397">
        <v>0</v>
      </c>
      <c r="Q1627" s="397">
        <v>2080109</v>
      </c>
      <c r="R1627" s="397">
        <v>3</v>
      </c>
      <c r="S1627" s="397">
        <f>VLOOKUP(Q1627,B$4:B$1306,1,0)</f>
        <v>2080109</v>
      </c>
      <c r="U1627" s="397">
        <v>0</v>
      </c>
      <c r="V1627" s="397"/>
      <c r="Y1627" s="397">
        <f t="shared" si="351"/>
        <v>0</v>
      </c>
    </row>
    <row r="1628" spans="15:25">
      <c r="O1628" s="397">
        <v>0</v>
      </c>
      <c r="Q1628" s="397">
        <v>2080505</v>
      </c>
      <c r="R1628" s="397">
        <v>0</v>
      </c>
      <c r="S1628" s="397">
        <f>VLOOKUP(Q1628,B$4:B$1306,1,0)</f>
        <v>2080505</v>
      </c>
      <c r="U1628" s="397">
        <v>0</v>
      </c>
      <c r="V1628" s="397"/>
      <c r="Y1628" s="397">
        <f t="shared" si="351"/>
        <v>0</v>
      </c>
    </row>
    <row r="1629" spans="15:25">
      <c r="O1629" s="397">
        <v>0</v>
      </c>
      <c r="Q1629" s="397">
        <v>2080506</v>
      </c>
      <c r="R1629" s="397">
        <v>0</v>
      </c>
      <c r="S1629" s="397">
        <f>VLOOKUP(Q1629,B$4:B$1306,1,0)</f>
        <v>2080506</v>
      </c>
      <c r="U1629" s="397">
        <v>0</v>
      </c>
      <c r="V1629" s="397"/>
      <c r="Y1629" s="397">
        <f t="shared" si="351"/>
        <v>0</v>
      </c>
    </row>
    <row r="1630" spans="15:25">
      <c r="O1630" s="397">
        <v>0</v>
      </c>
      <c r="Q1630" s="397">
        <v>2101101</v>
      </c>
      <c r="R1630" s="397">
        <v>0</v>
      </c>
      <c r="S1630" s="397">
        <f>VLOOKUP(Q1630,B$4:B$1306,1,0)</f>
        <v>2101101</v>
      </c>
      <c r="U1630" s="397">
        <v>0</v>
      </c>
      <c r="V1630" s="397"/>
      <c r="Y1630" s="397">
        <f t="shared" si="351"/>
        <v>0</v>
      </c>
    </row>
    <row r="1631" spans="15:25">
      <c r="O1631" s="397">
        <v>0</v>
      </c>
      <c r="Q1631" s="397">
        <v>2101102</v>
      </c>
      <c r="R1631" s="397">
        <v>0</v>
      </c>
      <c r="S1631" s="397">
        <f>VLOOKUP(Q1631,B$4:B$1306,1,0)</f>
        <v>2101102</v>
      </c>
      <c r="U1631" s="397">
        <v>0</v>
      </c>
      <c r="V1631" s="397"/>
      <c r="Y1631" s="397">
        <f t="shared" si="351"/>
        <v>0</v>
      </c>
    </row>
    <row r="1632" spans="15:25">
      <c r="O1632" s="397">
        <v>0</v>
      </c>
      <c r="Q1632" s="397">
        <v>2101103</v>
      </c>
      <c r="R1632" s="397">
        <v>0</v>
      </c>
      <c r="S1632" s="397">
        <f>VLOOKUP(Q1632,B$4:B$1306,1,0)</f>
        <v>2101103</v>
      </c>
      <c r="U1632" s="397">
        <v>0</v>
      </c>
      <c r="V1632" s="397"/>
      <c r="Y1632" s="397">
        <f t="shared" si="351"/>
        <v>0</v>
      </c>
    </row>
    <row r="1633" spans="15:25">
      <c r="O1633" s="397">
        <v>0</v>
      </c>
      <c r="Q1633" s="397">
        <v>2210201</v>
      </c>
      <c r="R1633" s="397">
        <v>0</v>
      </c>
      <c r="S1633" s="397">
        <f>VLOOKUP(Q1633,B$4:B$1306,1,0)</f>
        <v>2210201</v>
      </c>
      <c r="U1633" s="397">
        <v>0</v>
      </c>
      <c r="V1633" s="397"/>
      <c r="Y1633" s="397">
        <f t="shared" si="351"/>
        <v>0</v>
      </c>
    </row>
    <row r="1634" spans="15:25">
      <c r="O1634" s="397">
        <v>0</v>
      </c>
      <c r="Q1634" s="397">
        <v>2080505</v>
      </c>
      <c r="R1634" s="397">
        <v>1</v>
      </c>
      <c r="S1634" s="397">
        <f>VLOOKUP(Q1634,B$4:B$1306,1,0)</f>
        <v>2080505</v>
      </c>
      <c r="U1634" s="397">
        <v>0</v>
      </c>
      <c r="V1634" s="397"/>
      <c r="Y1634" s="397">
        <f t="shared" si="351"/>
        <v>0</v>
      </c>
    </row>
    <row r="1635" spans="15:25">
      <c r="O1635" s="397">
        <v>0</v>
      </c>
      <c r="Q1635" s="397">
        <v>2080506</v>
      </c>
      <c r="R1635" s="397">
        <v>1</v>
      </c>
      <c r="S1635" s="397">
        <f>VLOOKUP(Q1635,B$4:B$1306,1,0)</f>
        <v>2080506</v>
      </c>
      <c r="U1635" s="397">
        <v>0</v>
      </c>
      <c r="V1635" s="397"/>
      <c r="Y1635" s="397">
        <f t="shared" si="351"/>
        <v>0</v>
      </c>
    </row>
    <row r="1636" spans="15:25">
      <c r="O1636" s="397">
        <v>0</v>
      </c>
      <c r="Q1636" s="397">
        <v>2101101</v>
      </c>
      <c r="R1636" s="397">
        <v>0</v>
      </c>
      <c r="S1636" s="397">
        <f>VLOOKUP(Q1636,B$4:B$1306,1,0)</f>
        <v>2101101</v>
      </c>
      <c r="U1636" s="397">
        <v>0</v>
      </c>
      <c r="V1636" s="397"/>
      <c r="Y1636" s="397">
        <f t="shared" si="351"/>
        <v>0</v>
      </c>
    </row>
    <row r="1637" spans="15:25">
      <c r="O1637" s="397">
        <v>0</v>
      </c>
      <c r="Q1637" s="397">
        <v>2101102</v>
      </c>
      <c r="R1637" s="397">
        <v>1</v>
      </c>
      <c r="S1637" s="397">
        <f>VLOOKUP(Q1637,B$4:B$1306,1,0)</f>
        <v>2101102</v>
      </c>
      <c r="U1637" s="397">
        <v>0</v>
      </c>
      <c r="V1637" s="397"/>
      <c r="Y1637" s="397">
        <f t="shared" si="351"/>
        <v>0</v>
      </c>
    </row>
    <row r="1638" spans="15:25">
      <c r="O1638" s="397">
        <v>0</v>
      </c>
      <c r="Q1638" s="397">
        <v>2101103</v>
      </c>
      <c r="R1638" s="397">
        <v>1</v>
      </c>
      <c r="S1638" s="397">
        <f>VLOOKUP(Q1638,B$4:B$1306,1,0)</f>
        <v>2101103</v>
      </c>
      <c r="U1638" s="397">
        <v>0</v>
      </c>
      <c r="V1638" s="397"/>
      <c r="Y1638" s="397">
        <f t="shared" si="351"/>
        <v>0</v>
      </c>
    </row>
    <row r="1639" spans="15:25">
      <c r="O1639" s="397">
        <v>0</v>
      </c>
      <c r="Q1639" s="397">
        <v>2140106</v>
      </c>
      <c r="R1639" s="397">
        <v>13</v>
      </c>
      <c r="S1639" s="397">
        <f>VLOOKUP(Q1639,B$4:B$1306,1,0)</f>
        <v>2140106</v>
      </c>
      <c r="U1639" s="397">
        <v>0</v>
      </c>
      <c r="V1639" s="397"/>
      <c r="Y1639" s="397">
        <f t="shared" si="351"/>
        <v>0</v>
      </c>
    </row>
    <row r="1640" spans="15:25">
      <c r="O1640" s="397">
        <v>0</v>
      </c>
      <c r="Q1640" s="397">
        <v>2210201</v>
      </c>
      <c r="R1640" s="397">
        <v>1</v>
      </c>
      <c r="S1640" s="397">
        <f>VLOOKUP(Q1640,B$4:B$1306,1,0)</f>
        <v>2210201</v>
      </c>
      <c r="U1640" s="397">
        <v>0</v>
      </c>
      <c r="V1640" s="397"/>
      <c r="Y1640" s="397">
        <f t="shared" si="351"/>
        <v>0</v>
      </c>
    </row>
    <row r="1641" spans="15:25">
      <c r="O1641" s="397">
        <v>0</v>
      </c>
      <c r="Q1641" s="397">
        <v>2080505</v>
      </c>
      <c r="R1641" s="397">
        <v>0</v>
      </c>
      <c r="S1641" s="397">
        <f>VLOOKUP(Q1641,B$4:B$1306,1,0)</f>
        <v>2080505</v>
      </c>
      <c r="U1641" s="397">
        <v>0</v>
      </c>
      <c r="V1641" s="397"/>
      <c r="Y1641" s="397">
        <f t="shared" si="351"/>
        <v>0</v>
      </c>
    </row>
    <row r="1642" spans="15:25">
      <c r="O1642" s="397">
        <v>0</v>
      </c>
      <c r="Q1642" s="397">
        <v>2080506</v>
      </c>
      <c r="R1642" s="397">
        <v>0</v>
      </c>
      <c r="S1642" s="397">
        <f>VLOOKUP(Q1642,B$4:B$1306,1,0)</f>
        <v>2080506</v>
      </c>
      <c r="U1642" s="397">
        <v>0</v>
      </c>
      <c r="V1642" s="397"/>
      <c r="Y1642" s="397">
        <f t="shared" si="351"/>
        <v>0</v>
      </c>
    </row>
    <row r="1643" spans="15:25">
      <c r="O1643" s="397">
        <v>0</v>
      </c>
      <c r="Q1643" s="397">
        <v>2101101</v>
      </c>
      <c r="R1643" s="397">
        <v>0</v>
      </c>
      <c r="S1643" s="397">
        <f>VLOOKUP(Q1643,B$4:B$1306,1,0)</f>
        <v>2101101</v>
      </c>
      <c r="U1643" s="397">
        <v>0</v>
      </c>
      <c r="V1643" s="397"/>
      <c r="Y1643" s="397">
        <f t="shared" si="351"/>
        <v>0</v>
      </c>
    </row>
    <row r="1644" spans="15:25">
      <c r="O1644" s="397">
        <v>0</v>
      </c>
      <c r="Q1644" s="397">
        <v>2101102</v>
      </c>
      <c r="R1644" s="397">
        <v>0</v>
      </c>
      <c r="S1644" s="397">
        <f>VLOOKUP(Q1644,B$4:B$1306,1,0)</f>
        <v>2101102</v>
      </c>
      <c r="U1644" s="397">
        <v>0</v>
      </c>
      <c r="V1644" s="397"/>
      <c r="Y1644" s="397">
        <f t="shared" si="351"/>
        <v>0</v>
      </c>
    </row>
    <row r="1645" spans="15:25">
      <c r="O1645" s="397">
        <v>0</v>
      </c>
      <c r="Q1645" s="397">
        <v>2101103</v>
      </c>
      <c r="R1645" s="397">
        <v>0</v>
      </c>
      <c r="S1645" s="397">
        <f>VLOOKUP(Q1645,B$4:B$1306,1,0)</f>
        <v>2101103</v>
      </c>
      <c r="U1645" s="397">
        <v>0</v>
      </c>
      <c r="V1645" s="397"/>
      <c r="Y1645" s="397">
        <f t="shared" si="351"/>
        <v>0</v>
      </c>
    </row>
    <row r="1646" spans="15:25">
      <c r="O1646" s="397">
        <v>0</v>
      </c>
      <c r="Q1646" s="397">
        <v>2210201</v>
      </c>
      <c r="R1646" s="397">
        <v>0</v>
      </c>
      <c r="S1646" s="397">
        <f>VLOOKUP(Q1646,B$4:B$1306,1,0)</f>
        <v>2210201</v>
      </c>
      <c r="U1646" s="397">
        <v>0</v>
      </c>
      <c r="V1646" s="397"/>
      <c r="Y1646" s="397">
        <f t="shared" si="351"/>
        <v>0</v>
      </c>
    </row>
    <row r="1647" spans="15:25">
      <c r="O1647" s="397">
        <v>0</v>
      </c>
      <c r="Q1647" s="397">
        <v>2011101</v>
      </c>
      <c r="R1647" s="397">
        <v>52</v>
      </c>
      <c r="S1647" s="397">
        <f>VLOOKUP(Q1647,B$4:B$1306,1,0)</f>
        <v>2011101</v>
      </c>
      <c r="U1647" s="397">
        <v>0</v>
      </c>
      <c r="V1647" s="397"/>
      <c r="Y1647" s="397">
        <f t="shared" si="351"/>
        <v>0</v>
      </c>
    </row>
    <row r="1648" spans="15:25">
      <c r="O1648" s="397">
        <v>0</v>
      </c>
      <c r="Q1648" s="397">
        <v>2080505</v>
      </c>
      <c r="R1648" s="397">
        <v>4</v>
      </c>
      <c r="S1648" s="397">
        <f>VLOOKUP(Q1648,B$4:B$1306,1,0)</f>
        <v>2080505</v>
      </c>
      <c r="U1648" s="397">
        <v>0</v>
      </c>
      <c r="V1648" s="397"/>
      <c r="Y1648" s="397">
        <f t="shared" si="351"/>
        <v>0</v>
      </c>
    </row>
    <row r="1649" spans="15:25">
      <c r="O1649" s="397">
        <v>0</v>
      </c>
      <c r="Q1649" s="397">
        <v>2080506</v>
      </c>
      <c r="R1649" s="397">
        <v>2</v>
      </c>
      <c r="S1649" s="397">
        <f>VLOOKUP(Q1649,B$4:B$1306,1,0)</f>
        <v>2080506</v>
      </c>
      <c r="U1649" s="397">
        <v>0</v>
      </c>
      <c r="V1649" s="397"/>
      <c r="Y1649" s="397">
        <f t="shared" si="351"/>
        <v>0</v>
      </c>
    </row>
    <row r="1650" spans="15:25">
      <c r="O1650" s="397">
        <v>0</v>
      </c>
      <c r="Q1650" s="397">
        <v>2101101</v>
      </c>
      <c r="R1650" s="397">
        <v>2</v>
      </c>
      <c r="S1650" s="397">
        <f>VLOOKUP(Q1650,B$4:B$1306,1,0)</f>
        <v>2101101</v>
      </c>
      <c r="U1650" s="397">
        <v>0</v>
      </c>
      <c r="V1650" s="397"/>
      <c r="Y1650" s="397">
        <f t="shared" si="351"/>
        <v>0</v>
      </c>
    </row>
    <row r="1651" spans="15:25">
      <c r="O1651" s="397">
        <v>0</v>
      </c>
      <c r="Q1651" s="397">
        <v>2101102</v>
      </c>
      <c r="R1651" s="397">
        <v>0</v>
      </c>
      <c r="S1651" s="397">
        <f>VLOOKUP(Q1651,B$4:B$1306,1,0)</f>
        <v>2101102</v>
      </c>
      <c r="U1651" s="397">
        <v>0</v>
      </c>
      <c r="V1651" s="397"/>
      <c r="Y1651" s="397">
        <f t="shared" si="351"/>
        <v>0</v>
      </c>
    </row>
    <row r="1652" spans="15:25">
      <c r="O1652" s="397">
        <v>0</v>
      </c>
      <c r="Q1652" s="397">
        <v>2101103</v>
      </c>
      <c r="R1652" s="397">
        <v>1</v>
      </c>
      <c r="S1652" s="397">
        <f>VLOOKUP(Q1652,B$4:B$1306,1,0)</f>
        <v>2101103</v>
      </c>
      <c r="U1652" s="397">
        <v>0</v>
      </c>
      <c r="V1652" s="397"/>
      <c r="Y1652" s="397">
        <f t="shared" si="351"/>
        <v>0</v>
      </c>
    </row>
    <row r="1653" spans="15:25">
      <c r="O1653" s="397">
        <v>0</v>
      </c>
      <c r="Q1653" s="397">
        <v>2210201</v>
      </c>
      <c r="R1653" s="397">
        <v>3</v>
      </c>
      <c r="S1653" s="397">
        <f>VLOOKUP(Q1653,B$4:B$1306,1,0)</f>
        <v>2210201</v>
      </c>
      <c r="U1653" s="397">
        <v>0</v>
      </c>
      <c r="V1653" s="397"/>
      <c r="Y1653" s="397">
        <f t="shared" si="351"/>
        <v>0</v>
      </c>
    </row>
    <row r="1654" spans="15:25">
      <c r="O1654" s="397">
        <v>0</v>
      </c>
      <c r="Q1654" s="397">
        <v>2080505</v>
      </c>
      <c r="R1654" s="397">
        <v>4</v>
      </c>
      <c r="S1654" s="397">
        <f>VLOOKUP(Q1654,B$4:B$1306,1,0)</f>
        <v>2080505</v>
      </c>
      <c r="U1654" s="397">
        <v>0</v>
      </c>
      <c r="V1654" s="397"/>
      <c r="Y1654" s="397">
        <f t="shared" si="351"/>
        <v>0</v>
      </c>
    </row>
    <row r="1655" spans="15:25">
      <c r="O1655" s="397">
        <v>0</v>
      </c>
      <c r="Q1655" s="397">
        <v>2080506</v>
      </c>
      <c r="R1655" s="397">
        <v>2</v>
      </c>
      <c r="S1655" s="397">
        <f>VLOOKUP(Q1655,B$4:B$1306,1,0)</f>
        <v>2080506</v>
      </c>
      <c r="U1655" s="397">
        <v>0</v>
      </c>
      <c r="V1655" s="397"/>
      <c r="Y1655" s="397">
        <f t="shared" si="351"/>
        <v>0</v>
      </c>
    </row>
    <row r="1656" spans="15:25">
      <c r="O1656" s="397">
        <v>0</v>
      </c>
      <c r="Q1656" s="397">
        <v>2101101</v>
      </c>
      <c r="R1656" s="397">
        <v>0</v>
      </c>
      <c r="S1656" s="397">
        <f>VLOOKUP(Q1656,B$4:B$1306,1,0)</f>
        <v>2101101</v>
      </c>
      <c r="U1656" s="397">
        <v>0</v>
      </c>
      <c r="V1656" s="397"/>
      <c r="Y1656" s="397">
        <f t="shared" si="351"/>
        <v>0</v>
      </c>
    </row>
    <row r="1657" spans="15:25">
      <c r="O1657" s="397">
        <v>0</v>
      </c>
      <c r="Q1657" s="397">
        <v>2101102</v>
      </c>
      <c r="R1657" s="397">
        <v>2</v>
      </c>
      <c r="S1657" s="397">
        <f>VLOOKUP(Q1657,B$4:B$1306,1,0)</f>
        <v>2101102</v>
      </c>
      <c r="U1657" s="397">
        <v>0</v>
      </c>
      <c r="V1657" s="397"/>
      <c r="Y1657" s="397">
        <f t="shared" si="351"/>
        <v>0</v>
      </c>
    </row>
    <row r="1658" spans="15:25">
      <c r="O1658" s="397">
        <v>0</v>
      </c>
      <c r="Q1658" s="397">
        <v>2101103</v>
      </c>
      <c r="R1658" s="397">
        <v>1</v>
      </c>
      <c r="S1658" s="397">
        <f>VLOOKUP(Q1658,B$4:B$1306,1,0)</f>
        <v>2101103</v>
      </c>
      <c r="U1658" s="397">
        <v>0</v>
      </c>
      <c r="V1658" s="397"/>
      <c r="Y1658" s="397">
        <f t="shared" si="351"/>
        <v>0</v>
      </c>
    </row>
    <row r="1659" spans="15:25">
      <c r="O1659" s="397">
        <v>0</v>
      </c>
      <c r="Q1659" s="397">
        <v>2130310</v>
      </c>
      <c r="R1659" s="397">
        <v>38</v>
      </c>
      <c r="S1659" s="397">
        <f>VLOOKUP(Q1659,B$4:B$1306,1,0)</f>
        <v>2130310</v>
      </c>
      <c r="U1659" s="397">
        <v>0</v>
      </c>
      <c r="V1659" s="397"/>
      <c r="Y1659" s="397">
        <f t="shared" si="351"/>
        <v>0</v>
      </c>
    </row>
    <row r="1660" spans="15:25">
      <c r="O1660" s="397">
        <v>0</v>
      </c>
      <c r="Q1660" s="397">
        <v>2210201</v>
      </c>
      <c r="R1660" s="397">
        <v>3</v>
      </c>
      <c r="S1660" s="397">
        <f>VLOOKUP(Q1660,B$4:B$1306,1,0)</f>
        <v>2210201</v>
      </c>
      <c r="U1660" s="397">
        <v>0</v>
      </c>
      <c r="V1660" s="397"/>
      <c r="Y1660" s="397">
        <f t="shared" si="351"/>
        <v>0</v>
      </c>
    </row>
    <row r="1661" spans="15:25">
      <c r="O1661" s="397">
        <v>0</v>
      </c>
      <c r="Q1661" s="397">
        <v>2080505</v>
      </c>
      <c r="R1661" s="397">
        <v>5</v>
      </c>
      <c r="S1661" s="397">
        <f>VLOOKUP(Q1661,B$4:B$1306,1,0)</f>
        <v>2080505</v>
      </c>
      <c r="U1661" s="397">
        <v>0</v>
      </c>
      <c r="V1661" s="397"/>
      <c r="Y1661" s="397">
        <f t="shared" si="351"/>
        <v>0</v>
      </c>
    </row>
    <row r="1662" spans="15:25">
      <c r="O1662" s="397">
        <v>0</v>
      </c>
      <c r="Q1662" s="397">
        <v>2080506</v>
      </c>
      <c r="R1662" s="397">
        <v>3</v>
      </c>
      <c r="S1662" s="397">
        <f>VLOOKUP(Q1662,B$4:B$1306,1,0)</f>
        <v>2080506</v>
      </c>
      <c r="U1662" s="397">
        <v>0</v>
      </c>
      <c r="V1662" s="397"/>
      <c r="Y1662" s="397">
        <f t="shared" si="351"/>
        <v>0</v>
      </c>
    </row>
    <row r="1663" spans="15:25">
      <c r="O1663" s="397">
        <v>0</v>
      </c>
      <c r="Q1663" s="397">
        <v>2101101</v>
      </c>
      <c r="R1663" s="397">
        <v>0</v>
      </c>
      <c r="S1663" s="397">
        <f>VLOOKUP(Q1663,B$4:B$1306,1,0)</f>
        <v>2101101</v>
      </c>
      <c r="U1663" s="397">
        <v>0</v>
      </c>
      <c r="V1663" s="397"/>
      <c r="Y1663" s="397">
        <f t="shared" si="351"/>
        <v>0</v>
      </c>
    </row>
    <row r="1664" spans="15:25">
      <c r="O1664" s="397">
        <v>0</v>
      </c>
      <c r="Q1664" s="397">
        <v>2101102</v>
      </c>
      <c r="R1664" s="397">
        <v>3</v>
      </c>
      <c r="S1664" s="397">
        <f>VLOOKUP(Q1664,B$4:B$1306,1,0)</f>
        <v>2101102</v>
      </c>
      <c r="U1664" s="397">
        <v>0</v>
      </c>
      <c r="V1664" s="397"/>
      <c r="Y1664" s="397">
        <f t="shared" si="351"/>
        <v>0</v>
      </c>
    </row>
    <row r="1665" spans="15:25">
      <c r="O1665" s="397">
        <v>0</v>
      </c>
      <c r="Q1665" s="397">
        <v>2101103</v>
      </c>
      <c r="R1665" s="397">
        <v>2</v>
      </c>
      <c r="S1665" s="397">
        <f>VLOOKUP(Q1665,B$4:B$1306,1,0)</f>
        <v>2101103</v>
      </c>
      <c r="U1665" s="397">
        <v>0</v>
      </c>
      <c r="V1665" s="397"/>
      <c r="Y1665" s="397">
        <f t="shared" si="351"/>
        <v>0</v>
      </c>
    </row>
    <row r="1666" spans="15:25">
      <c r="O1666" s="397">
        <v>0</v>
      </c>
      <c r="Q1666" s="397">
        <v>2130204</v>
      </c>
      <c r="R1666" s="397">
        <v>53</v>
      </c>
      <c r="S1666" s="397">
        <f>VLOOKUP(Q1666,B$4:B$1306,1,0)</f>
        <v>2130204</v>
      </c>
      <c r="U1666" s="397">
        <v>0</v>
      </c>
      <c r="V1666" s="397"/>
      <c r="Y1666" s="397">
        <f t="shared" si="351"/>
        <v>0</v>
      </c>
    </row>
    <row r="1667" spans="15:25">
      <c r="O1667" s="397">
        <v>0</v>
      </c>
      <c r="Q1667" s="397">
        <v>2210201</v>
      </c>
      <c r="R1667" s="397">
        <v>4</v>
      </c>
      <c r="S1667" s="397">
        <f>VLOOKUP(Q1667,B$4:B$1306,1,0)</f>
        <v>2210201</v>
      </c>
      <c r="U1667" s="397">
        <v>0</v>
      </c>
      <c r="V1667" s="397"/>
      <c r="Y1667" s="397">
        <f t="shared" si="351"/>
        <v>0</v>
      </c>
    </row>
    <row r="1668" spans="15:25">
      <c r="O1668" s="397">
        <v>0</v>
      </c>
      <c r="Q1668" s="397">
        <v>2010301</v>
      </c>
      <c r="R1668" s="397">
        <v>279</v>
      </c>
      <c r="S1668" s="397">
        <f>VLOOKUP(Q1668,B$4:B$1306,1,0)</f>
        <v>2010301</v>
      </c>
      <c r="U1668" s="397">
        <v>0</v>
      </c>
      <c r="V1668" s="397"/>
      <c r="Y1668" s="397">
        <f t="shared" ref="Y1668:Y1731" si="352">IF(O1668&lt;1,ROUNDUP(O1668,0),IF(O1668&gt;10,ROUNDDOWN(O1668,0),ROUND(O1668,0)))</f>
        <v>0</v>
      </c>
    </row>
    <row r="1669" spans="15:25">
      <c r="O1669" s="397">
        <v>0</v>
      </c>
      <c r="Q1669" s="397">
        <v>2050299</v>
      </c>
      <c r="R1669" s="397">
        <v>1</v>
      </c>
      <c r="S1669" s="397">
        <f>VLOOKUP(Q1669,B$4:B$1306,1,0)</f>
        <v>2050299</v>
      </c>
      <c r="U1669" s="397">
        <v>0</v>
      </c>
      <c r="V1669" s="397"/>
      <c r="Y1669" s="397">
        <f t="shared" si="352"/>
        <v>0</v>
      </c>
    </row>
    <row r="1670" spans="15:25">
      <c r="O1670" s="397">
        <v>0</v>
      </c>
      <c r="Q1670" s="397">
        <v>2080501</v>
      </c>
      <c r="R1670" s="397">
        <v>19</v>
      </c>
      <c r="S1670" s="397">
        <f>VLOOKUP(Q1670,B$4:B$1306,1,0)</f>
        <v>2080501</v>
      </c>
      <c r="U1670" s="397">
        <v>0</v>
      </c>
      <c r="V1670" s="397"/>
      <c r="Y1670" s="397">
        <f t="shared" si="352"/>
        <v>0</v>
      </c>
    </row>
    <row r="1671" spans="15:25">
      <c r="O1671" s="397">
        <v>0</v>
      </c>
      <c r="Q1671" s="397">
        <v>2080505</v>
      </c>
      <c r="R1671" s="397">
        <v>18</v>
      </c>
      <c r="S1671" s="397">
        <f>VLOOKUP(Q1671,B$4:B$1306,1,0)</f>
        <v>2080505</v>
      </c>
      <c r="U1671" s="397">
        <v>0</v>
      </c>
      <c r="V1671" s="397"/>
      <c r="Y1671" s="397">
        <f t="shared" si="352"/>
        <v>0</v>
      </c>
    </row>
    <row r="1672" spans="15:25">
      <c r="O1672" s="397">
        <v>0</v>
      </c>
      <c r="Q1672" s="397">
        <v>2080506</v>
      </c>
      <c r="R1672" s="397">
        <v>9</v>
      </c>
      <c r="S1672" s="397">
        <f>VLOOKUP(Q1672,B$4:B$1306,1,0)</f>
        <v>2080506</v>
      </c>
      <c r="U1672" s="397">
        <v>0</v>
      </c>
      <c r="V1672" s="397"/>
      <c r="Y1672" s="397">
        <f t="shared" si="352"/>
        <v>0</v>
      </c>
    </row>
    <row r="1673" spans="15:25">
      <c r="O1673" s="397">
        <v>0</v>
      </c>
      <c r="Q1673" s="397">
        <v>2100799</v>
      </c>
      <c r="R1673" s="397">
        <v>12</v>
      </c>
      <c r="S1673" s="397">
        <f>VLOOKUP(Q1673,B$4:B$1306,1,0)</f>
        <v>2100799</v>
      </c>
      <c r="U1673" s="397">
        <v>0</v>
      </c>
      <c r="V1673" s="397"/>
      <c r="Y1673" s="397">
        <f t="shared" si="352"/>
        <v>0</v>
      </c>
    </row>
    <row r="1674" spans="15:25">
      <c r="O1674" s="397">
        <v>0</v>
      </c>
      <c r="Q1674" s="397">
        <v>2101101</v>
      </c>
      <c r="R1674" s="397">
        <v>12</v>
      </c>
      <c r="S1674" s="397">
        <f>VLOOKUP(Q1674,B$4:B$1306,1,0)</f>
        <v>2101101</v>
      </c>
      <c r="U1674" s="397">
        <v>0</v>
      </c>
      <c r="V1674" s="397"/>
      <c r="Y1674" s="397">
        <f t="shared" si="352"/>
        <v>0</v>
      </c>
    </row>
    <row r="1675" spans="15:25">
      <c r="O1675" s="397">
        <v>0</v>
      </c>
      <c r="Q1675" s="397">
        <v>2101102</v>
      </c>
      <c r="R1675" s="397">
        <v>1</v>
      </c>
      <c r="S1675" s="397">
        <f>VLOOKUP(Q1675,B$4:B$1306,1,0)</f>
        <v>2101102</v>
      </c>
      <c r="U1675" s="397">
        <v>0</v>
      </c>
      <c r="V1675" s="397"/>
      <c r="Y1675" s="397">
        <f t="shared" si="352"/>
        <v>0</v>
      </c>
    </row>
    <row r="1676" spans="15:25">
      <c r="O1676" s="397">
        <v>0</v>
      </c>
      <c r="Q1676" s="397">
        <v>2101103</v>
      </c>
      <c r="R1676" s="397">
        <v>7</v>
      </c>
      <c r="S1676" s="397">
        <f>VLOOKUP(Q1676,B$4:B$1306,1,0)</f>
        <v>2101103</v>
      </c>
      <c r="U1676" s="397">
        <v>0</v>
      </c>
      <c r="V1676" s="397"/>
      <c r="Y1676" s="397">
        <f t="shared" si="352"/>
        <v>0</v>
      </c>
    </row>
    <row r="1677" spans="15:25">
      <c r="O1677" s="397">
        <v>0</v>
      </c>
      <c r="Q1677" s="397">
        <v>2130705</v>
      </c>
      <c r="R1677" s="397">
        <v>123</v>
      </c>
      <c r="S1677" s="397">
        <f>VLOOKUP(Q1677,B$4:B$1306,1,0)</f>
        <v>2130705</v>
      </c>
      <c r="U1677" s="397">
        <v>0</v>
      </c>
      <c r="V1677" s="397"/>
      <c r="Y1677" s="397">
        <f t="shared" si="352"/>
        <v>0</v>
      </c>
    </row>
    <row r="1678" spans="15:25">
      <c r="O1678" s="397">
        <v>0</v>
      </c>
      <c r="Q1678" s="397">
        <v>2210201</v>
      </c>
      <c r="R1678" s="397">
        <v>15</v>
      </c>
      <c r="S1678" s="397">
        <f>VLOOKUP(Q1678,B$4:B$1306,1,0)</f>
        <v>2210201</v>
      </c>
      <c r="U1678" s="397">
        <v>0</v>
      </c>
      <c r="V1678" s="397"/>
      <c r="Y1678" s="397">
        <f t="shared" si="352"/>
        <v>0</v>
      </c>
    </row>
    <row r="1679" spans="15:25">
      <c r="O1679" s="397">
        <v>0</v>
      </c>
      <c r="Q1679" s="397">
        <v>2010650</v>
      </c>
      <c r="R1679" s="397">
        <v>73</v>
      </c>
      <c r="S1679" s="397">
        <f>VLOOKUP(Q1679,B$4:B$1306,1,0)</f>
        <v>2010650</v>
      </c>
      <c r="U1679" s="397">
        <v>0</v>
      </c>
      <c r="V1679" s="397"/>
      <c r="Y1679" s="397">
        <f t="shared" si="352"/>
        <v>0</v>
      </c>
    </row>
    <row r="1680" spans="15:25">
      <c r="O1680" s="397">
        <v>0</v>
      </c>
      <c r="Q1680" s="397">
        <v>2080505</v>
      </c>
      <c r="R1680" s="397">
        <v>5</v>
      </c>
      <c r="S1680" s="397">
        <f>VLOOKUP(Q1680,B$4:B$1306,1,0)</f>
        <v>2080505</v>
      </c>
      <c r="U1680" s="397">
        <v>0</v>
      </c>
      <c r="V1680" s="397"/>
      <c r="Y1680" s="397">
        <f t="shared" si="352"/>
        <v>0</v>
      </c>
    </row>
    <row r="1681" spans="15:25">
      <c r="O1681" s="397">
        <v>0</v>
      </c>
      <c r="Q1681" s="397">
        <v>2080506</v>
      </c>
      <c r="R1681" s="397">
        <v>3</v>
      </c>
      <c r="S1681" s="397">
        <f>VLOOKUP(Q1681,B$4:B$1306,1,0)</f>
        <v>2080506</v>
      </c>
      <c r="U1681" s="397">
        <v>0</v>
      </c>
      <c r="V1681" s="397"/>
      <c r="Y1681" s="397">
        <f t="shared" si="352"/>
        <v>0</v>
      </c>
    </row>
    <row r="1682" spans="15:25">
      <c r="O1682" s="397">
        <v>0</v>
      </c>
      <c r="Q1682" s="397">
        <v>2101101</v>
      </c>
      <c r="R1682" s="397">
        <v>3</v>
      </c>
      <c r="S1682" s="397">
        <f>VLOOKUP(Q1682,B$4:B$1306,1,0)</f>
        <v>2101101</v>
      </c>
      <c r="U1682" s="397">
        <v>0</v>
      </c>
      <c r="V1682" s="397"/>
      <c r="Y1682" s="397">
        <f t="shared" si="352"/>
        <v>0</v>
      </c>
    </row>
    <row r="1683" spans="15:25">
      <c r="O1683" s="397">
        <v>0</v>
      </c>
      <c r="Q1683" s="397">
        <v>2101102</v>
      </c>
      <c r="R1683" s="397">
        <v>0</v>
      </c>
      <c r="S1683" s="397">
        <f>VLOOKUP(Q1683,B$4:B$1306,1,0)</f>
        <v>2101102</v>
      </c>
      <c r="U1683" s="397">
        <v>0</v>
      </c>
      <c r="V1683" s="397"/>
      <c r="Y1683" s="397">
        <f t="shared" si="352"/>
        <v>0</v>
      </c>
    </row>
    <row r="1684" spans="15:25">
      <c r="O1684" s="397">
        <v>0</v>
      </c>
      <c r="Q1684" s="397">
        <v>2101103</v>
      </c>
      <c r="R1684" s="397">
        <v>2</v>
      </c>
      <c r="S1684" s="397">
        <f>VLOOKUP(Q1684,B$4:B$1306,1,0)</f>
        <v>2101103</v>
      </c>
      <c r="U1684" s="397">
        <v>0</v>
      </c>
      <c r="V1684" s="397"/>
      <c r="Y1684" s="397">
        <f t="shared" si="352"/>
        <v>0</v>
      </c>
    </row>
    <row r="1685" spans="15:25">
      <c r="O1685" s="397">
        <v>0</v>
      </c>
      <c r="Q1685" s="397">
        <v>2210201</v>
      </c>
      <c r="R1685" s="397">
        <v>5</v>
      </c>
      <c r="S1685" s="397">
        <f>VLOOKUP(Q1685,B$4:B$1306,1,0)</f>
        <v>2210201</v>
      </c>
      <c r="U1685" s="397">
        <v>0</v>
      </c>
      <c r="V1685" s="397"/>
      <c r="Y1685" s="397">
        <f t="shared" si="352"/>
        <v>0</v>
      </c>
    </row>
    <row r="1686" spans="15:25">
      <c r="O1686" s="397">
        <v>0</v>
      </c>
      <c r="Q1686" s="397">
        <v>2080505</v>
      </c>
      <c r="R1686" s="397">
        <v>0</v>
      </c>
      <c r="S1686" s="397">
        <f>VLOOKUP(Q1686,B$4:B$1306,1,0)</f>
        <v>2080505</v>
      </c>
      <c r="U1686" s="397">
        <v>0</v>
      </c>
      <c r="V1686" s="397"/>
      <c r="Y1686" s="397">
        <f t="shared" si="352"/>
        <v>0</v>
      </c>
    </row>
    <row r="1687" spans="15:25">
      <c r="O1687" s="397">
        <v>0</v>
      </c>
      <c r="Q1687" s="397">
        <v>2080506</v>
      </c>
      <c r="R1687" s="397">
        <v>0</v>
      </c>
      <c r="S1687" s="397">
        <f>VLOOKUP(Q1687,B$4:B$1306,1,0)</f>
        <v>2080506</v>
      </c>
      <c r="U1687" s="397">
        <v>0</v>
      </c>
      <c r="V1687" s="397"/>
      <c r="Y1687" s="397">
        <f t="shared" si="352"/>
        <v>0</v>
      </c>
    </row>
    <row r="1688" spans="15:25">
      <c r="O1688" s="397">
        <v>0</v>
      </c>
      <c r="Q1688" s="397">
        <v>2101101</v>
      </c>
      <c r="R1688" s="397">
        <v>0</v>
      </c>
      <c r="S1688" s="397">
        <f>VLOOKUP(Q1688,B$4:B$1306,1,0)</f>
        <v>2101101</v>
      </c>
      <c r="U1688" s="397">
        <v>0</v>
      </c>
      <c r="V1688" s="397"/>
      <c r="Y1688" s="397">
        <f t="shared" si="352"/>
        <v>0</v>
      </c>
    </row>
    <row r="1689" spans="15:25">
      <c r="O1689" s="397">
        <v>0</v>
      </c>
      <c r="Q1689" s="397">
        <v>2101102</v>
      </c>
      <c r="R1689" s="397">
        <v>0</v>
      </c>
      <c r="S1689" s="397">
        <f>VLOOKUP(Q1689,B$4:B$1306,1,0)</f>
        <v>2101102</v>
      </c>
      <c r="U1689" s="397">
        <v>0</v>
      </c>
      <c r="V1689" s="397"/>
      <c r="Y1689" s="397">
        <f t="shared" si="352"/>
        <v>0</v>
      </c>
    </row>
    <row r="1690" spans="15:25">
      <c r="O1690" s="397">
        <v>0</v>
      </c>
      <c r="Q1690" s="397">
        <v>2101103</v>
      </c>
      <c r="R1690" s="397">
        <v>0</v>
      </c>
      <c r="S1690" s="397">
        <f>VLOOKUP(Q1690,B$4:B$1306,1,0)</f>
        <v>2101103</v>
      </c>
      <c r="U1690" s="397">
        <v>0</v>
      </c>
      <c r="V1690" s="397"/>
      <c r="Y1690" s="397">
        <f t="shared" si="352"/>
        <v>0</v>
      </c>
    </row>
    <row r="1691" spans="15:25">
      <c r="O1691" s="397">
        <v>0</v>
      </c>
      <c r="Q1691" s="397">
        <v>2210201</v>
      </c>
      <c r="R1691" s="397">
        <v>0</v>
      </c>
      <c r="S1691" s="397">
        <f>VLOOKUP(Q1691,B$4:B$1306,1,0)</f>
        <v>2210201</v>
      </c>
      <c r="U1691" s="397">
        <v>0</v>
      </c>
      <c r="V1691" s="397"/>
      <c r="Y1691" s="397">
        <f t="shared" si="352"/>
        <v>0</v>
      </c>
    </row>
    <row r="1692" spans="15:25">
      <c r="O1692" s="397">
        <v>0</v>
      </c>
      <c r="Q1692" s="397">
        <v>2013101</v>
      </c>
      <c r="R1692" s="397">
        <v>82</v>
      </c>
      <c r="S1692" s="397">
        <f>VLOOKUP(Q1692,B$4:B$1306,1,0)</f>
        <v>2013101</v>
      </c>
      <c r="U1692" s="397">
        <v>0</v>
      </c>
      <c r="V1692" s="397"/>
      <c r="Y1692" s="397">
        <f t="shared" si="352"/>
        <v>0</v>
      </c>
    </row>
    <row r="1693" spans="15:25">
      <c r="O1693" s="397">
        <v>0</v>
      </c>
      <c r="Q1693" s="397">
        <v>2080501</v>
      </c>
      <c r="R1693" s="397">
        <v>3</v>
      </c>
      <c r="S1693" s="397">
        <f>VLOOKUP(Q1693,B$4:B$1306,1,0)</f>
        <v>2080501</v>
      </c>
      <c r="U1693" s="397">
        <v>0</v>
      </c>
      <c r="V1693" s="397"/>
      <c r="Y1693" s="397">
        <f t="shared" si="352"/>
        <v>0</v>
      </c>
    </row>
    <row r="1694" spans="15:25">
      <c r="O1694" s="397">
        <v>0</v>
      </c>
      <c r="Q1694" s="397">
        <v>2080505</v>
      </c>
      <c r="R1694" s="397">
        <v>7</v>
      </c>
      <c r="S1694" s="397">
        <f>VLOOKUP(Q1694,B$4:B$1306,1,0)</f>
        <v>2080505</v>
      </c>
      <c r="U1694" s="397">
        <v>0</v>
      </c>
      <c r="V1694" s="397"/>
      <c r="Y1694" s="397">
        <f t="shared" si="352"/>
        <v>0</v>
      </c>
    </row>
    <row r="1695" spans="15:25">
      <c r="O1695" s="397">
        <v>0</v>
      </c>
      <c r="Q1695" s="397">
        <v>2080506</v>
      </c>
      <c r="R1695" s="397">
        <v>3</v>
      </c>
      <c r="S1695" s="397">
        <f>VLOOKUP(Q1695,B$4:B$1306,1,0)</f>
        <v>2080506</v>
      </c>
      <c r="U1695" s="397">
        <v>0</v>
      </c>
      <c r="V1695" s="397"/>
      <c r="Y1695" s="397">
        <f t="shared" si="352"/>
        <v>0</v>
      </c>
    </row>
    <row r="1696" spans="15:25">
      <c r="O1696" s="397">
        <v>0</v>
      </c>
      <c r="Q1696" s="397">
        <v>2101101</v>
      </c>
      <c r="R1696" s="397">
        <v>4</v>
      </c>
      <c r="S1696" s="397">
        <f>VLOOKUP(Q1696,B$4:B$1306,1,0)</f>
        <v>2101101</v>
      </c>
      <c r="U1696" s="397">
        <v>0</v>
      </c>
      <c r="V1696" s="397"/>
      <c r="Y1696" s="397">
        <f t="shared" si="352"/>
        <v>0</v>
      </c>
    </row>
    <row r="1697" spans="15:25">
      <c r="O1697" s="397">
        <v>0</v>
      </c>
      <c r="Q1697" s="397">
        <v>2101102</v>
      </c>
      <c r="R1697" s="397">
        <v>0</v>
      </c>
      <c r="S1697" s="397">
        <f>VLOOKUP(Q1697,B$4:B$1306,1,0)</f>
        <v>2101102</v>
      </c>
      <c r="U1697" s="397">
        <v>0</v>
      </c>
      <c r="V1697" s="397"/>
      <c r="Y1697" s="397">
        <f t="shared" si="352"/>
        <v>0</v>
      </c>
    </row>
    <row r="1698" spans="15:25">
      <c r="O1698" s="397">
        <v>0</v>
      </c>
      <c r="Q1698" s="397">
        <v>2101103</v>
      </c>
      <c r="R1698" s="397">
        <v>2</v>
      </c>
      <c r="S1698" s="397">
        <f>VLOOKUP(Q1698,B$4:B$1306,1,0)</f>
        <v>2101103</v>
      </c>
      <c r="U1698" s="397">
        <v>0</v>
      </c>
      <c r="V1698" s="397"/>
      <c r="Y1698" s="397">
        <f t="shared" si="352"/>
        <v>0</v>
      </c>
    </row>
    <row r="1699" spans="15:25">
      <c r="O1699" s="397">
        <v>0</v>
      </c>
      <c r="Q1699" s="397">
        <v>2210201</v>
      </c>
      <c r="R1699" s="397">
        <v>5</v>
      </c>
      <c r="S1699" s="397">
        <f>VLOOKUP(Q1699,B$4:B$1306,1,0)</f>
        <v>2210201</v>
      </c>
      <c r="U1699" s="397">
        <v>0</v>
      </c>
      <c r="V1699" s="397"/>
      <c r="Y1699" s="397">
        <f t="shared" si="352"/>
        <v>0</v>
      </c>
    </row>
    <row r="1700" spans="15:25">
      <c r="O1700" s="397">
        <v>0</v>
      </c>
      <c r="Q1700" s="397">
        <v>2080505</v>
      </c>
      <c r="R1700" s="397">
        <v>3</v>
      </c>
      <c r="S1700" s="397">
        <f>VLOOKUP(Q1700,B$4:B$1306,1,0)</f>
        <v>2080505</v>
      </c>
      <c r="U1700" s="397">
        <v>0</v>
      </c>
      <c r="V1700" s="397"/>
      <c r="Y1700" s="397">
        <f t="shared" si="352"/>
        <v>0</v>
      </c>
    </row>
    <row r="1701" spans="15:25">
      <c r="O1701" s="397">
        <v>0</v>
      </c>
      <c r="Q1701" s="397">
        <v>2080506</v>
      </c>
      <c r="R1701" s="397">
        <v>1</v>
      </c>
      <c r="S1701" s="397">
        <f>VLOOKUP(Q1701,B$4:B$1306,1,0)</f>
        <v>2080506</v>
      </c>
      <c r="U1701" s="397">
        <v>0</v>
      </c>
      <c r="V1701" s="397"/>
      <c r="Y1701" s="397">
        <f t="shared" si="352"/>
        <v>0</v>
      </c>
    </row>
    <row r="1702" spans="15:25">
      <c r="O1702" s="397">
        <v>0</v>
      </c>
      <c r="Q1702" s="397">
        <v>2101101</v>
      </c>
      <c r="R1702" s="397">
        <v>0</v>
      </c>
      <c r="S1702" s="397">
        <f>VLOOKUP(Q1702,B$4:B$1306,1,0)</f>
        <v>2101101</v>
      </c>
      <c r="U1702" s="397">
        <v>0</v>
      </c>
      <c r="V1702" s="397"/>
      <c r="Y1702" s="397">
        <f t="shared" si="352"/>
        <v>0</v>
      </c>
    </row>
    <row r="1703" spans="15:25">
      <c r="O1703" s="397">
        <v>0</v>
      </c>
      <c r="Q1703" s="397">
        <v>2101102</v>
      </c>
      <c r="R1703" s="397">
        <v>2</v>
      </c>
      <c r="S1703" s="397">
        <f>VLOOKUP(Q1703,B$4:B$1306,1,0)</f>
        <v>2101102</v>
      </c>
      <c r="U1703" s="397">
        <v>0</v>
      </c>
      <c r="V1703" s="397"/>
      <c r="Y1703" s="397">
        <f t="shared" si="352"/>
        <v>0</v>
      </c>
    </row>
    <row r="1704" spans="15:25">
      <c r="O1704" s="397">
        <v>0</v>
      </c>
      <c r="Q1704" s="397">
        <v>2101103</v>
      </c>
      <c r="R1704" s="397">
        <v>1</v>
      </c>
      <c r="S1704" s="397">
        <f>VLOOKUP(Q1704,B$4:B$1306,1,0)</f>
        <v>2101103</v>
      </c>
      <c r="U1704" s="397">
        <v>0</v>
      </c>
      <c r="V1704" s="397"/>
      <c r="Y1704" s="397">
        <f t="shared" si="352"/>
        <v>0</v>
      </c>
    </row>
    <row r="1705" spans="15:25">
      <c r="O1705" s="397">
        <v>0</v>
      </c>
      <c r="Q1705" s="397">
        <v>2120199</v>
      </c>
      <c r="R1705" s="397">
        <v>26</v>
      </c>
      <c r="S1705" s="397">
        <f>VLOOKUP(Q1705,B$4:B$1306,1,0)</f>
        <v>2120199</v>
      </c>
      <c r="U1705" s="397">
        <v>0</v>
      </c>
      <c r="V1705" s="397"/>
      <c r="Y1705" s="397">
        <f t="shared" si="352"/>
        <v>0</v>
      </c>
    </row>
    <row r="1706" spans="15:25">
      <c r="O1706" s="397">
        <v>0</v>
      </c>
      <c r="Q1706" s="397">
        <v>2210201</v>
      </c>
      <c r="R1706" s="397">
        <v>2</v>
      </c>
      <c r="S1706" s="397">
        <f>VLOOKUP(Q1706,B$4:B$1306,1,0)</f>
        <v>2210201</v>
      </c>
      <c r="U1706" s="397">
        <v>0</v>
      </c>
      <c r="V1706" s="397"/>
      <c r="Y1706" s="397">
        <f t="shared" si="352"/>
        <v>0</v>
      </c>
    </row>
    <row r="1707" spans="15:25">
      <c r="O1707" s="397">
        <v>0</v>
      </c>
      <c r="Q1707" s="397">
        <v>2070109</v>
      </c>
      <c r="R1707" s="397">
        <v>24</v>
      </c>
      <c r="S1707" s="397">
        <f>VLOOKUP(Q1707,B$4:B$1306,1,0)</f>
        <v>2070109</v>
      </c>
      <c r="U1707" s="397">
        <v>0</v>
      </c>
      <c r="V1707" s="397"/>
      <c r="Y1707" s="397">
        <f t="shared" si="352"/>
        <v>0</v>
      </c>
    </row>
    <row r="1708" spans="15:25">
      <c r="O1708" s="397">
        <v>0</v>
      </c>
      <c r="Q1708" s="397">
        <v>2080505</v>
      </c>
      <c r="R1708" s="397">
        <v>2</v>
      </c>
      <c r="S1708" s="397">
        <f>VLOOKUP(Q1708,B$4:B$1306,1,0)</f>
        <v>2080505</v>
      </c>
      <c r="U1708" s="397">
        <v>0</v>
      </c>
      <c r="V1708" s="397"/>
      <c r="Y1708" s="397">
        <f t="shared" si="352"/>
        <v>0</v>
      </c>
    </row>
    <row r="1709" spans="15:25">
      <c r="O1709" s="397">
        <v>0</v>
      </c>
      <c r="Q1709" s="397">
        <v>2080506</v>
      </c>
      <c r="R1709" s="397">
        <v>1</v>
      </c>
      <c r="S1709" s="397">
        <f>VLOOKUP(Q1709,B$4:B$1306,1,0)</f>
        <v>2080506</v>
      </c>
      <c r="U1709" s="397">
        <v>0</v>
      </c>
      <c r="V1709" s="397"/>
      <c r="Y1709" s="397">
        <f t="shared" si="352"/>
        <v>0</v>
      </c>
    </row>
    <row r="1710" spans="15:25">
      <c r="O1710" s="397">
        <v>0</v>
      </c>
      <c r="Q1710" s="397">
        <v>2101101</v>
      </c>
      <c r="R1710" s="397">
        <v>0</v>
      </c>
      <c r="S1710" s="397">
        <f>VLOOKUP(Q1710,B$4:B$1306,1,0)</f>
        <v>2101101</v>
      </c>
      <c r="U1710" s="397">
        <v>0</v>
      </c>
      <c r="V1710" s="397"/>
      <c r="Y1710" s="397">
        <f t="shared" si="352"/>
        <v>0</v>
      </c>
    </row>
    <row r="1711" spans="15:25">
      <c r="O1711" s="397">
        <v>0</v>
      </c>
      <c r="Q1711" s="397">
        <v>2101102</v>
      </c>
      <c r="R1711" s="397">
        <v>1</v>
      </c>
      <c r="S1711" s="397">
        <f>VLOOKUP(Q1711,B$4:B$1306,1,0)</f>
        <v>2101102</v>
      </c>
      <c r="U1711" s="397">
        <v>0</v>
      </c>
      <c r="V1711" s="397"/>
      <c r="Y1711" s="397">
        <f t="shared" si="352"/>
        <v>0</v>
      </c>
    </row>
    <row r="1712" spans="15:25">
      <c r="O1712" s="397">
        <v>0</v>
      </c>
      <c r="Q1712" s="397">
        <v>2101103</v>
      </c>
      <c r="R1712" s="397">
        <v>1</v>
      </c>
      <c r="S1712" s="397">
        <f>VLOOKUP(Q1712,B$4:B$1306,1,0)</f>
        <v>2101103</v>
      </c>
      <c r="U1712" s="397">
        <v>0</v>
      </c>
      <c r="V1712" s="397"/>
      <c r="Y1712" s="397">
        <f t="shared" si="352"/>
        <v>0</v>
      </c>
    </row>
    <row r="1713" spans="15:25">
      <c r="O1713" s="397">
        <v>0</v>
      </c>
      <c r="Q1713" s="397">
        <v>2210201</v>
      </c>
      <c r="R1713" s="397">
        <v>2</v>
      </c>
      <c r="S1713" s="397">
        <f>VLOOKUP(Q1713,B$4:B$1306,1,0)</f>
        <v>2210201</v>
      </c>
      <c r="U1713" s="397">
        <v>0</v>
      </c>
      <c r="V1713" s="397"/>
      <c r="Y1713" s="397">
        <f t="shared" si="352"/>
        <v>0</v>
      </c>
    </row>
    <row r="1714" spans="15:25">
      <c r="O1714" s="397">
        <v>0</v>
      </c>
      <c r="Q1714" s="397">
        <v>2070899</v>
      </c>
      <c r="R1714" s="397">
        <v>25</v>
      </c>
      <c r="S1714" s="397">
        <f>VLOOKUP(Q1714,B$4:B$1306,1,0)</f>
        <v>2070899</v>
      </c>
      <c r="U1714" s="397">
        <v>0</v>
      </c>
      <c r="V1714" s="397"/>
      <c r="Y1714" s="397">
        <f t="shared" si="352"/>
        <v>0</v>
      </c>
    </row>
    <row r="1715" spans="15:25">
      <c r="O1715" s="397">
        <v>0</v>
      </c>
      <c r="Q1715" s="397">
        <v>2079999</v>
      </c>
      <c r="R1715" s="397">
        <v>1</v>
      </c>
      <c r="S1715" s="397">
        <f>VLOOKUP(Q1715,B$4:B$1306,1,0)</f>
        <v>2079999</v>
      </c>
      <c r="U1715" s="397">
        <v>0</v>
      </c>
      <c r="V1715" s="397"/>
      <c r="Y1715" s="397">
        <f t="shared" si="352"/>
        <v>0</v>
      </c>
    </row>
    <row r="1716" spans="15:25">
      <c r="O1716" s="397">
        <v>0</v>
      </c>
      <c r="Q1716" s="397">
        <v>2080502</v>
      </c>
      <c r="R1716" s="397">
        <v>6</v>
      </c>
      <c r="S1716" s="397">
        <f>VLOOKUP(Q1716,B$4:B$1306,1,0)</f>
        <v>2080502</v>
      </c>
      <c r="U1716" s="397">
        <v>0</v>
      </c>
      <c r="V1716" s="397"/>
      <c r="Y1716" s="397">
        <f t="shared" si="352"/>
        <v>0</v>
      </c>
    </row>
    <row r="1717" spans="15:25">
      <c r="O1717" s="397">
        <v>0</v>
      </c>
      <c r="Q1717" s="397">
        <v>2080505</v>
      </c>
      <c r="R1717" s="397">
        <v>2</v>
      </c>
      <c r="S1717" s="397">
        <f>VLOOKUP(Q1717,B$4:B$1306,1,0)</f>
        <v>2080505</v>
      </c>
      <c r="U1717" s="397">
        <v>0</v>
      </c>
      <c r="V1717" s="397"/>
      <c r="Y1717" s="397">
        <f t="shared" si="352"/>
        <v>0</v>
      </c>
    </row>
    <row r="1718" spans="15:25">
      <c r="O1718" s="397">
        <v>0</v>
      </c>
      <c r="Q1718" s="397">
        <v>2080506</v>
      </c>
      <c r="R1718" s="397">
        <v>1</v>
      </c>
      <c r="S1718" s="397">
        <f>VLOOKUP(Q1718,B$4:B$1306,1,0)</f>
        <v>2080506</v>
      </c>
      <c r="U1718" s="397">
        <v>0</v>
      </c>
      <c r="V1718" s="397"/>
      <c r="Y1718" s="397">
        <f t="shared" si="352"/>
        <v>0</v>
      </c>
    </row>
    <row r="1719" spans="15:25">
      <c r="O1719" s="397">
        <v>0</v>
      </c>
      <c r="Q1719" s="397">
        <v>2101101</v>
      </c>
      <c r="R1719" s="397">
        <v>0</v>
      </c>
      <c r="S1719" s="397">
        <f>VLOOKUP(Q1719,B$4:B$1306,1,0)</f>
        <v>2101101</v>
      </c>
      <c r="U1719" s="397">
        <v>0</v>
      </c>
      <c r="V1719" s="397"/>
      <c r="Y1719" s="397">
        <f t="shared" si="352"/>
        <v>0</v>
      </c>
    </row>
    <row r="1720" spans="15:25">
      <c r="O1720" s="397">
        <v>0</v>
      </c>
      <c r="Q1720" s="397">
        <v>2101102</v>
      </c>
      <c r="R1720" s="397">
        <v>2</v>
      </c>
      <c r="S1720" s="397">
        <f>VLOOKUP(Q1720,B$4:B$1306,1,0)</f>
        <v>2101102</v>
      </c>
      <c r="U1720" s="397">
        <v>0</v>
      </c>
      <c r="V1720" s="397"/>
      <c r="Y1720" s="397">
        <f t="shared" si="352"/>
        <v>0</v>
      </c>
    </row>
    <row r="1721" spans="15:25">
      <c r="O1721" s="397">
        <v>0</v>
      </c>
      <c r="Q1721" s="397">
        <v>2101103</v>
      </c>
      <c r="R1721" s="397">
        <v>1</v>
      </c>
      <c r="S1721" s="397">
        <f>VLOOKUP(Q1721,B$4:B$1306,1,0)</f>
        <v>2101103</v>
      </c>
      <c r="U1721" s="397">
        <v>0</v>
      </c>
      <c r="V1721" s="397"/>
      <c r="Y1721" s="397">
        <f t="shared" si="352"/>
        <v>0</v>
      </c>
    </row>
    <row r="1722" spans="15:25">
      <c r="O1722" s="397">
        <v>0</v>
      </c>
      <c r="Q1722" s="397">
        <v>2210201</v>
      </c>
      <c r="R1722" s="397">
        <v>2</v>
      </c>
      <c r="S1722" s="397">
        <f>VLOOKUP(Q1722,B$4:B$1306,1,0)</f>
        <v>2210201</v>
      </c>
      <c r="U1722" s="397">
        <v>0</v>
      </c>
      <c r="V1722" s="397"/>
      <c r="Y1722" s="397">
        <f t="shared" si="352"/>
        <v>0</v>
      </c>
    </row>
    <row r="1723" spans="15:25">
      <c r="O1723" s="397">
        <v>0</v>
      </c>
      <c r="Q1723" s="397">
        <v>2080502</v>
      </c>
      <c r="R1723" s="397">
        <v>19</v>
      </c>
      <c r="S1723" s="397">
        <f>VLOOKUP(Q1723,B$4:B$1306,1,0)</f>
        <v>2080502</v>
      </c>
      <c r="U1723" s="397">
        <v>0</v>
      </c>
      <c r="V1723" s="397"/>
      <c r="Y1723" s="397">
        <f t="shared" si="352"/>
        <v>0</v>
      </c>
    </row>
    <row r="1724" spans="15:25">
      <c r="O1724" s="397">
        <v>0</v>
      </c>
      <c r="Q1724" s="397">
        <v>2080505</v>
      </c>
      <c r="R1724" s="397">
        <v>10</v>
      </c>
      <c r="S1724" s="397">
        <f>VLOOKUP(Q1724,B$4:B$1306,1,0)</f>
        <v>2080505</v>
      </c>
      <c r="U1724" s="397">
        <v>0</v>
      </c>
      <c r="V1724" s="397"/>
      <c r="Y1724" s="397">
        <f t="shared" si="352"/>
        <v>0</v>
      </c>
    </row>
    <row r="1725" spans="15:25">
      <c r="O1725" s="397">
        <v>0</v>
      </c>
      <c r="Q1725" s="397">
        <v>2080506</v>
      </c>
      <c r="R1725" s="397">
        <v>5</v>
      </c>
      <c r="S1725" s="397">
        <f>VLOOKUP(Q1725,B$4:B$1306,1,0)</f>
        <v>2080506</v>
      </c>
      <c r="U1725" s="397">
        <v>0</v>
      </c>
      <c r="V1725" s="397"/>
      <c r="Y1725" s="397">
        <f t="shared" si="352"/>
        <v>0</v>
      </c>
    </row>
    <row r="1726" spans="15:25">
      <c r="O1726" s="397">
        <v>0</v>
      </c>
      <c r="Q1726" s="397">
        <v>2101101</v>
      </c>
      <c r="R1726" s="397">
        <v>0</v>
      </c>
      <c r="S1726" s="397">
        <f>VLOOKUP(Q1726,B$4:B$1306,1,0)</f>
        <v>2101101</v>
      </c>
      <c r="U1726" s="397">
        <v>0</v>
      </c>
      <c r="V1726" s="397"/>
      <c r="Y1726" s="397">
        <f t="shared" si="352"/>
        <v>0</v>
      </c>
    </row>
    <row r="1727" spans="15:25">
      <c r="O1727" s="397">
        <v>0</v>
      </c>
      <c r="Q1727" s="397">
        <v>2101102</v>
      </c>
      <c r="R1727" s="397">
        <v>7</v>
      </c>
      <c r="S1727" s="397">
        <f>VLOOKUP(Q1727,B$4:B$1306,1,0)</f>
        <v>2101102</v>
      </c>
      <c r="U1727" s="397">
        <v>0</v>
      </c>
      <c r="V1727" s="397"/>
      <c r="Y1727" s="397">
        <f t="shared" si="352"/>
        <v>0</v>
      </c>
    </row>
    <row r="1728" spans="15:25">
      <c r="O1728" s="397">
        <v>0</v>
      </c>
      <c r="Q1728" s="397">
        <v>2101103</v>
      </c>
      <c r="R1728" s="397">
        <v>5</v>
      </c>
      <c r="S1728" s="397">
        <f>VLOOKUP(Q1728,B$4:B$1306,1,0)</f>
        <v>2101103</v>
      </c>
      <c r="U1728" s="397">
        <v>0</v>
      </c>
      <c r="V1728" s="397"/>
      <c r="Y1728" s="397">
        <f t="shared" si="352"/>
        <v>0</v>
      </c>
    </row>
    <row r="1729" spans="15:25">
      <c r="O1729" s="397">
        <v>0</v>
      </c>
      <c r="Q1729" s="397">
        <v>2130104</v>
      </c>
      <c r="R1729" s="397">
        <v>101</v>
      </c>
      <c r="S1729" s="397">
        <f>VLOOKUP(Q1729,B$4:B$1306,1,0)</f>
        <v>2130104</v>
      </c>
      <c r="U1729" s="397">
        <v>0</v>
      </c>
      <c r="V1729" s="397"/>
      <c r="Y1729" s="397">
        <f t="shared" si="352"/>
        <v>0</v>
      </c>
    </row>
    <row r="1730" spans="15:25">
      <c r="O1730" s="397">
        <v>0</v>
      </c>
      <c r="Q1730" s="397">
        <v>2210201</v>
      </c>
      <c r="R1730" s="397">
        <v>7</v>
      </c>
      <c r="S1730" s="397">
        <f>VLOOKUP(Q1730,B$4:B$1306,1,0)</f>
        <v>2210201</v>
      </c>
      <c r="U1730" s="397">
        <v>0</v>
      </c>
      <c r="V1730" s="397"/>
      <c r="Y1730" s="397">
        <f t="shared" si="352"/>
        <v>0</v>
      </c>
    </row>
    <row r="1731" spans="15:25">
      <c r="O1731" s="397">
        <v>0</v>
      </c>
      <c r="Q1731" s="397">
        <v>2080109</v>
      </c>
      <c r="R1731" s="397">
        <v>32</v>
      </c>
      <c r="S1731" s="397">
        <f>VLOOKUP(Q1731,B$4:B$1306,1,0)</f>
        <v>2080109</v>
      </c>
      <c r="U1731" s="397">
        <v>0</v>
      </c>
      <c r="V1731" s="397"/>
      <c r="Y1731" s="397">
        <f t="shared" si="352"/>
        <v>0</v>
      </c>
    </row>
    <row r="1732" spans="15:25">
      <c r="O1732" s="397">
        <v>0</v>
      </c>
      <c r="Q1732" s="397">
        <v>2080505</v>
      </c>
      <c r="R1732" s="397">
        <v>2</v>
      </c>
      <c r="S1732" s="397">
        <f>VLOOKUP(Q1732,B$4:B$1306,1,0)</f>
        <v>2080505</v>
      </c>
      <c r="U1732" s="397">
        <v>0</v>
      </c>
      <c r="V1732" s="397"/>
      <c r="Y1732" s="397">
        <f t="shared" ref="Y1732:Y1795" si="353">IF(O1732&lt;1,ROUNDUP(O1732,0),IF(O1732&gt;10,ROUNDDOWN(O1732,0),ROUND(O1732,0)))</f>
        <v>0</v>
      </c>
    </row>
    <row r="1733" spans="15:25">
      <c r="O1733" s="397">
        <v>0</v>
      </c>
      <c r="Q1733" s="397">
        <v>2080506</v>
      </c>
      <c r="R1733" s="397">
        <v>1</v>
      </c>
      <c r="S1733" s="397">
        <f>VLOOKUP(Q1733,B$4:B$1306,1,0)</f>
        <v>2080506</v>
      </c>
      <c r="U1733" s="397">
        <v>0</v>
      </c>
      <c r="V1733" s="397"/>
      <c r="Y1733" s="397">
        <f t="shared" si="353"/>
        <v>0</v>
      </c>
    </row>
    <row r="1734" spans="15:25">
      <c r="O1734" s="397">
        <v>0</v>
      </c>
      <c r="Q1734" s="397">
        <v>2101101</v>
      </c>
      <c r="R1734" s="397">
        <v>1</v>
      </c>
      <c r="S1734" s="397">
        <f>VLOOKUP(Q1734,B$4:B$1306,1,0)</f>
        <v>2101101</v>
      </c>
      <c r="U1734" s="397">
        <v>0</v>
      </c>
      <c r="V1734" s="397"/>
      <c r="Y1734" s="397">
        <f t="shared" si="353"/>
        <v>0</v>
      </c>
    </row>
    <row r="1735" spans="15:25">
      <c r="O1735" s="397">
        <v>0</v>
      </c>
      <c r="Q1735" s="397">
        <v>2101102</v>
      </c>
      <c r="R1735" s="397">
        <v>0</v>
      </c>
      <c r="S1735" s="397">
        <f>VLOOKUP(Q1735,B$4:B$1306,1,0)</f>
        <v>2101102</v>
      </c>
      <c r="U1735" s="397">
        <v>0</v>
      </c>
      <c r="V1735" s="397"/>
      <c r="Y1735" s="397">
        <f t="shared" si="353"/>
        <v>0</v>
      </c>
    </row>
    <row r="1736" spans="15:25">
      <c r="O1736" s="397">
        <v>0</v>
      </c>
      <c r="Q1736" s="397">
        <v>2101103</v>
      </c>
      <c r="R1736" s="397">
        <v>1</v>
      </c>
      <c r="S1736" s="397">
        <f>VLOOKUP(Q1736,B$4:B$1306,1,0)</f>
        <v>2101103</v>
      </c>
      <c r="U1736" s="397">
        <v>0</v>
      </c>
      <c r="V1736" s="397"/>
      <c r="Y1736" s="397">
        <f t="shared" si="353"/>
        <v>0</v>
      </c>
    </row>
    <row r="1737" spans="15:25">
      <c r="O1737" s="397">
        <v>0</v>
      </c>
      <c r="Q1737" s="397">
        <v>2210201</v>
      </c>
      <c r="R1737" s="397">
        <v>2</v>
      </c>
      <c r="S1737" s="397">
        <f>VLOOKUP(Q1737,B$4:B$1306,1,0)</f>
        <v>2210201</v>
      </c>
      <c r="U1737" s="397">
        <v>0</v>
      </c>
      <c r="V1737" s="397"/>
      <c r="Y1737" s="397">
        <f t="shared" si="353"/>
        <v>0</v>
      </c>
    </row>
    <row r="1738" spans="15:25">
      <c r="O1738" s="397">
        <v>0</v>
      </c>
      <c r="Q1738" s="397">
        <v>2080505</v>
      </c>
      <c r="R1738" s="397">
        <v>2</v>
      </c>
      <c r="S1738" s="397">
        <f>VLOOKUP(Q1738,B$4:B$1306,1,0)</f>
        <v>2080505</v>
      </c>
      <c r="U1738" s="397">
        <v>0</v>
      </c>
      <c r="V1738" s="397"/>
      <c r="Y1738" s="397">
        <f t="shared" si="353"/>
        <v>0</v>
      </c>
    </row>
    <row r="1739" spans="15:25">
      <c r="O1739" s="397">
        <v>0</v>
      </c>
      <c r="Q1739" s="397">
        <v>2080506</v>
      </c>
      <c r="R1739" s="397">
        <v>1</v>
      </c>
      <c r="S1739" s="397">
        <f>VLOOKUP(Q1739,B$4:B$1306,1,0)</f>
        <v>2080506</v>
      </c>
      <c r="U1739" s="397">
        <v>0</v>
      </c>
      <c r="V1739" s="397"/>
      <c r="Y1739" s="397">
        <f t="shared" si="353"/>
        <v>0</v>
      </c>
    </row>
    <row r="1740" spans="15:25">
      <c r="O1740" s="397">
        <v>0</v>
      </c>
      <c r="Q1740" s="397">
        <v>2101101</v>
      </c>
      <c r="R1740" s="397">
        <v>0</v>
      </c>
      <c r="S1740" s="397">
        <f>VLOOKUP(Q1740,B$4:B$1306,1,0)</f>
        <v>2101101</v>
      </c>
      <c r="U1740" s="397">
        <v>0</v>
      </c>
      <c r="V1740" s="397"/>
      <c r="Y1740" s="397">
        <f t="shared" si="353"/>
        <v>0</v>
      </c>
    </row>
    <row r="1741" spans="15:25">
      <c r="O1741" s="397">
        <v>0</v>
      </c>
      <c r="Q1741" s="397">
        <v>2101102</v>
      </c>
      <c r="R1741" s="397">
        <v>2</v>
      </c>
      <c r="S1741" s="397">
        <f>VLOOKUP(Q1741,B$4:B$1306,1,0)</f>
        <v>2101102</v>
      </c>
      <c r="U1741" s="397">
        <v>0</v>
      </c>
      <c r="V1741" s="397"/>
      <c r="Y1741" s="397">
        <f t="shared" si="353"/>
        <v>0</v>
      </c>
    </row>
    <row r="1742" spans="15:25">
      <c r="O1742" s="397">
        <v>0</v>
      </c>
      <c r="Q1742" s="397">
        <v>2101103</v>
      </c>
      <c r="R1742" s="397">
        <v>1</v>
      </c>
      <c r="S1742" s="397">
        <f>VLOOKUP(Q1742,B$4:B$1306,1,0)</f>
        <v>2101103</v>
      </c>
      <c r="U1742" s="397">
        <v>0</v>
      </c>
      <c r="V1742" s="397"/>
      <c r="Y1742" s="397">
        <f t="shared" si="353"/>
        <v>0</v>
      </c>
    </row>
    <row r="1743" spans="15:25">
      <c r="O1743" s="397">
        <v>0</v>
      </c>
      <c r="Q1743" s="397">
        <v>2140106</v>
      </c>
      <c r="R1743" s="397">
        <v>27</v>
      </c>
      <c r="S1743" s="397">
        <f>VLOOKUP(Q1743,B$4:B$1306,1,0)</f>
        <v>2140106</v>
      </c>
      <c r="U1743" s="397">
        <v>0</v>
      </c>
      <c r="V1743" s="397"/>
      <c r="Y1743" s="397">
        <f t="shared" si="353"/>
        <v>0</v>
      </c>
    </row>
    <row r="1744" spans="15:25">
      <c r="O1744" s="397">
        <v>0</v>
      </c>
      <c r="Q1744" s="397">
        <v>2210201</v>
      </c>
      <c r="R1744" s="397">
        <v>2</v>
      </c>
      <c r="S1744" s="397">
        <f>VLOOKUP(Q1744,B$4:B$1306,1,0)</f>
        <v>2210201</v>
      </c>
      <c r="U1744" s="397">
        <v>0</v>
      </c>
      <c r="V1744" s="397"/>
      <c r="Y1744" s="397">
        <f t="shared" si="353"/>
        <v>0</v>
      </c>
    </row>
    <row r="1745" spans="15:25">
      <c r="O1745" s="397">
        <v>0</v>
      </c>
      <c r="Q1745" s="397">
        <v>2080505</v>
      </c>
      <c r="R1745" s="397">
        <v>0</v>
      </c>
      <c r="S1745" s="397">
        <f>VLOOKUP(Q1745,B$4:B$1306,1,0)</f>
        <v>2080505</v>
      </c>
      <c r="U1745" s="397">
        <v>0</v>
      </c>
      <c r="V1745" s="397"/>
      <c r="Y1745" s="397">
        <f t="shared" si="353"/>
        <v>0</v>
      </c>
    </row>
    <row r="1746" spans="15:25">
      <c r="O1746" s="397">
        <v>0</v>
      </c>
      <c r="Q1746" s="397">
        <v>2080506</v>
      </c>
      <c r="R1746" s="397">
        <v>0</v>
      </c>
      <c r="S1746" s="397">
        <f>VLOOKUP(Q1746,B$4:B$1306,1,0)</f>
        <v>2080506</v>
      </c>
      <c r="U1746" s="397">
        <v>0</v>
      </c>
      <c r="V1746" s="397"/>
      <c r="Y1746" s="397">
        <f t="shared" si="353"/>
        <v>0</v>
      </c>
    </row>
    <row r="1747" spans="15:25">
      <c r="O1747" s="397">
        <v>0</v>
      </c>
      <c r="Q1747" s="397">
        <v>2101101</v>
      </c>
      <c r="R1747" s="397">
        <v>0</v>
      </c>
      <c r="S1747" s="397">
        <f>VLOOKUP(Q1747,B$4:B$1306,1,0)</f>
        <v>2101101</v>
      </c>
      <c r="U1747" s="397">
        <v>0</v>
      </c>
      <c r="V1747" s="397"/>
      <c r="Y1747" s="397">
        <f t="shared" si="353"/>
        <v>0</v>
      </c>
    </row>
    <row r="1748" spans="15:25">
      <c r="O1748" s="397">
        <v>0</v>
      </c>
      <c r="Q1748" s="397">
        <v>2101102</v>
      </c>
      <c r="R1748" s="397">
        <v>0</v>
      </c>
      <c r="S1748" s="397">
        <f>VLOOKUP(Q1748,B$4:B$1306,1,0)</f>
        <v>2101102</v>
      </c>
      <c r="U1748" s="397">
        <v>0</v>
      </c>
      <c r="V1748" s="397"/>
      <c r="Y1748" s="397">
        <f t="shared" si="353"/>
        <v>0</v>
      </c>
    </row>
    <row r="1749" spans="15:25">
      <c r="O1749" s="397">
        <v>0</v>
      </c>
      <c r="Q1749" s="397">
        <v>2101103</v>
      </c>
      <c r="R1749" s="397">
        <v>0</v>
      </c>
      <c r="S1749" s="397">
        <f>VLOOKUP(Q1749,B$4:B$1306,1,0)</f>
        <v>2101103</v>
      </c>
      <c r="U1749" s="397">
        <v>0</v>
      </c>
      <c r="V1749" s="397"/>
      <c r="Y1749" s="397">
        <f t="shared" si="353"/>
        <v>0</v>
      </c>
    </row>
    <row r="1750" spans="15:25">
      <c r="O1750" s="397">
        <v>0</v>
      </c>
      <c r="Q1750" s="397">
        <v>2210201</v>
      </c>
      <c r="R1750" s="397">
        <v>0</v>
      </c>
      <c r="S1750" s="397">
        <f>VLOOKUP(Q1750,B$4:B$1306,1,0)</f>
        <v>2210201</v>
      </c>
      <c r="U1750" s="397">
        <v>0</v>
      </c>
      <c r="V1750" s="397"/>
      <c r="Y1750" s="397">
        <f t="shared" si="353"/>
        <v>0</v>
      </c>
    </row>
    <row r="1751" spans="15:25">
      <c r="O1751" s="397">
        <v>0</v>
      </c>
      <c r="Q1751" s="397">
        <v>2011101</v>
      </c>
      <c r="R1751" s="397">
        <v>35</v>
      </c>
      <c r="S1751" s="397">
        <f>VLOOKUP(Q1751,B$4:B$1306,1,0)</f>
        <v>2011101</v>
      </c>
      <c r="U1751" s="397">
        <v>0</v>
      </c>
      <c r="V1751" s="397"/>
      <c r="Y1751" s="397">
        <f t="shared" si="353"/>
        <v>0</v>
      </c>
    </row>
    <row r="1752" spans="15:25">
      <c r="O1752" s="397">
        <v>0</v>
      </c>
      <c r="Q1752" s="397">
        <v>2080505</v>
      </c>
      <c r="R1752" s="397">
        <v>2</v>
      </c>
      <c r="S1752" s="397">
        <f>VLOOKUP(Q1752,B$4:B$1306,1,0)</f>
        <v>2080505</v>
      </c>
      <c r="U1752" s="397">
        <v>0</v>
      </c>
      <c r="V1752" s="397"/>
      <c r="Y1752" s="397">
        <f t="shared" si="353"/>
        <v>0</v>
      </c>
    </row>
    <row r="1753" spans="15:25">
      <c r="O1753" s="397">
        <v>0</v>
      </c>
      <c r="Q1753" s="397">
        <v>2080506</v>
      </c>
      <c r="R1753" s="397">
        <v>1</v>
      </c>
      <c r="S1753" s="397">
        <f>VLOOKUP(Q1753,B$4:B$1306,1,0)</f>
        <v>2080506</v>
      </c>
      <c r="U1753" s="397">
        <v>0</v>
      </c>
      <c r="V1753" s="397"/>
      <c r="Y1753" s="397">
        <f t="shared" si="353"/>
        <v>0</v>
      </c>
    </row>
    <row r="1754" spans="15:25">
      <c r="O1754" s="397">
        <v>0</v>
      </c>
      <c r="Q1754" s="397">
        <v>2101101</v>
      </c>
      <c r="R1754" s="397">
        <v>2</v>
      </c>
      <c r="S1754" s="397">
        <f>VLOOKUP(Q1754,B$4:B$1306,1,0)</f>
        <v>2101101</v>
      </c>
      <c r="U1754" s="397">
        <v>0</v>
      </c>
      <c r="V1754" s="397"/>
      <c r="Y1754" s="397">
        <f t="shared" si="353"/>
        <v>0</v>
      </c>
    </row>
    <row r="1755" spans="15:25">
      <c r="O1755" s="397">
        <v>0</v>
      </c>
      <c r="Q1755" s="397">
        <v>2101102</v>
      </c>
      <c r="R1755" s="397">
        <v>0</v>
      </c>
      <c r="S1755" s="397">
        <f>VLOOKUP(Q1755,B$4:B$1306,1,0)</f>
        <v>2101102</v>
      </c>
      <c r="U1755" s="397">
        <v>0</v>
      </c>
      <c r="V1755" s="397"/>
      <c r="Y1755" s="397">
        <f t="shared" si="353"/>
        <v>0</v>
      </c>
    </row>
    <row r="1756" spans="15:25">
      <c r="O1756" s="397">
        <v>0</v>
      </c>
      <c r="Q1756" s="397">
        <v>2101103</v>
      </c>
      <c r="R1756" s="397">
        <v>1</v>
      </c>
      <c r="S1756" s="397">
        <f>VLOOKUP(Q1756,B$4:B$1306,1,0)</f>
        <v>2101103</v>
      </c>
      <c r="U1756" s="397">
        <v>0</v>
      </c>
      <c r="V1756" s="397"/>
      <c r="Y1756" s="397">
        <f t="shared" si="353"/>
        <v>0</v>
      </c>
    </row>
    <row r="1757" spans="15:25">
      <c r="O1757" s="397">
        <v>0</v>
      </c>
      <c r="Q1757" s="397">
        <v>2210201</v>
      </c>
      <c r="R1757" s="397">
        <v>2</v>
      </c>
      <c r="S1757" s="397">
        <f>VLOOKUP(Q1757,B$4:B$1306,1,0)</f>
        <v>2210201</v>
      </c>
      <c r="U1757" s="397">
        <v>0</v>
      </c>
      <c r="V1757" s="397"/>
      <c r="Y1757" s="397">
        <f t="shared" si="353"/>
        <v>0</v>
      </c>
    </row>
    <row r="1758" spans="15:25">
      <c r="O1758" s="397">
        <v>0</v>
      </c>
      <c r="Q1758" s="397">
        <v>2080505</v>
      </c>
      <c r="R1758" s="397">
        <v>2</v>
      </c>
      <c r="S1758" s="397">
        <f>VLOOKUP(Q1758,B$4:B$1306,1,0)</f>
        <v>2080505</v>
      </c>
      <c r="U1758" s="397">
        <v>0</v>
      </c>
      <c r="V1758" s="397"/>
      <c r="Y1758" s="397">
        <f t="shared" si="353"/>
        <v>0</v>
      </c>
    </row>
    <row r="1759" spans="15:25">
      <c r="O1759" s="397">
        <v>0</v>
      </c>
      <c r="Q1759" s="397">
        <v>2080506</v>
      </c>
      <c r="R1759" s="397">
        <v>1</v>
      </c>
      <c r="S1759" s="397">
        <f>VLOOKUP(Q1759,B$4:B$1306,1,0)</f>
        <v>2080506</v>
      </c>
      <c r="U1759" s="397">
        <v>0</v>
      </c>
      <c r="V1759" s="397"/>
      <c r="Y1759" s="397">
        <f t="shared" si="353"/>
        <v>0</v>
      </c>
    </row>
    <row r="1760" spans="15:25">
      <c r="O1760" s="397">
        <v>0</v>
      </c>
      <c r="Q1760" s="397">
        <v>2101101</v>
      </c>
      <c r="R1760" s="397">
        <v>0</v>
      </c>
      <c r="S1760" s="397">
        <f>VLOOKUP(Q1760,B$4:B$1306,1,0)</f>
        <v>2101101</v>
      </c>
      <c r="U1760" s="397">
        <v>0</v>
      </c>
      <c r="V1760" s="397"/>
      <c r="Y1760" s="397">
        <f t="shared" si="353"/>
        <v>0</v>
      </c>
    </row>
    <row r="1761" spans="15:25">
      <c r="O1761" s="397">
        <v>0</v>
      </c>
      <c r="Q1761" s="397">
        <v>2101102</v>
      </c>
      <c r="R1761" s="397">
        <v>1</v>
      </c>
      <c r="S1761" s="397">
        <f>VLOOKUP(Q1761,B$4:B$1306,1,0)</f>
        <v>2101102</v>
      </c>
      <c r="U1761" s="397">
        <v>0</v>
      </c>
      <c r="V1761" s="397"/>
      <c r="Y1761" s="397">
        <f t="shared" si="353"/>
        <v>0</v>
      </c>
    </row>
    <row r="1762" spans="15:25">
      <c r="O1762" s="397">
        <v>0</v>
      </c>
      <c r="Q1762" s="397">
        <v>2101103</v>
      </c>
      <c r="R1762" s="397">
        <v>1</v>
      </c>
      <c r="S1762" s="397">
        <f>VLOOKUP(Q1762,B$4:B$1306,1,0)</f>
        <v>2101103</v>
      </c>
      <c r="U1762" s="397">
        <v>0</v>
      </c>
      <c r="V1762" s="397"/>
      <c r="Y1762" s="397">
        <f t="shared" si="353"/>
        <v>0</v>
      </c>
    </row>
    <row r="1763" spans="15:25">
      <c r="O1763" s="397">
        <v>0</v>
      </c>
      <c r="Q1763" s="397">
        <v>2130310</v>
      </c>
      <c r="R1763" s="397">
        <v>23</v>
      </c>
      <c r="S1763" s="397">
        <f>VLOOKUP(Q1763,B$4:B$1306,1,0)</f>
        <v>2130310</v>
      </c>
      <c r="U1763" s="397">
        <v>0</v>
      </c>
      <c r="V1763" s="397"/>
      <c r="Y1763" s="397">
        <f t="shared" si="353"/>
        <v>0</v>
      </c>
    </row>
    <row r="1764" spans="15:25">
      <c r="O1764" s="397">
        <v>0</v>
      </c>
      <c r="Q1764" s="397">
        <v>2210201</v>
      </c>
      <c r="R1764" s="397">
        <v>2</v>
      </c>
      <c r="S1764" s="397">
        <f>VLOOKUP(Q1764,B$4:B$1306,1,0)</f>
        <v>2210201</v>
      </c>
      <c r="U1764" s="397">
        <v>0</v>
      </c>
      <c r="V1764" s="397"/>
      <c r="Y1764" s="397">
        <f t="shared" si="353"/>
        <v>0</v>
      </c>
    </row>
    <row r="1765" spans="15:25">
      <c r="O1765" s="397">
        <v>0</v>
      </c>
      <c r="Q1765" s="397">
        <v>2080505</v>
      </c>
      <c r="R1765" s="397">
        <v>5</v>
      </c>
      <c r="S1765" s="397">
        <f>VLOOKUP(Q1765,B$4:B$1306,1,0)</f>
        <v>2080505</v>
      </c>
      <c r="U1765" s="397">
        <v>0</v>
      </c>
      <c r="V1765" s="397"/>
      <c r="Y1765" s="397">
        <f t="shared" si="353"/>
        <v>0</v>
      </c>
    </row>
    <row r="1766" spans="15:25">
      <c r="O1766" s="397">
        <v>0</v>
      </c>
      <c r="Q1766" s="397">
        <v>2080506</v>
      </c>
      <c r="R1766" s="397">
        <v>3</v>
      </c>
      <c r="S1766" s="397">
        <f>VLOOKUP(Q1766,B$4:B$1306,1,0)</f>
        <v>2080506</v>
      </c>
      <c r="U1766" s="397">
        <v>0</v>
      </c>
      <c r="V1766" s="397"/>
      <c r="Y1766" s="397">
        <f t="shared" si="353"/>
        <v>0</v>
      </c>
    </row>
    <row r="1767" spans="15:25">
      <c r="O1767" s="397">
        <v>0</v>
      </c>
      <c r="Q1767" s="397">
        <v>2101101</v>
      </c>
      <c r="R1767" s="397">
        <v>0</v>
      </c>
      <c r="S1767" s="397">
        <f>VLOOKUP(Q1767,B$4:B$1306,1,0)</f>
        <v>2101101</v>
      </c>
      <c r="U1767" s="397">
        <v>0</v>
      </c>
      <c r="V1767" s="397"/>
      <c r="Y1767" s="397">
        <f t="shared" si="353"/>
        <v>0</v>
      </c>
    </row>
    <row r="1768" spans="15:25">
      <c r="O1768" s="397">
        <v>0</v>
      </c>
      <c r="Q1768" s="397">
        <v>2101102</v>
      </c>
      <c r="R1768" s="397">
        <v>3</v>
      </c>
      <c r="S1768" s="397">
        <f>VLOOKUP(Q1768,B$4:B$1306,1,0)</f>
        <v>2101102</v>
      </c>
      <c r="U1768" s="397">
        <v>0</v>
      </c>
      <c r="V1768" s="397"/>
      <c r="Y1768" s="397">
        <f t="shared" si="353"/>
        <v>0</v>
      </c>
    </row>
    <row r="1769" spans="15:25">
      <c r="O1769" s="397">
        <v>0</v>
      </c>
      <c r="Q1769" s="397">
        <v>2101103</v>
      </c>
      <c r="R1769" s="397">
        <v>2</v>
      </c>
      <c r="S1769" s="397">
        <f>VLOOKUP(Q1769,B$4:B$1306,1,0)</f>
        <v>2101103</v>
      </c>
      <c r="U1769" s="397">
        <v>0</v>
      </c>
      <c r="V1769" s="397"/>
      <c r="Y1769" s="397">
        <f t="shared" si="353"/>
        <v>0</v>
      </c>
    </row>
    <row r="1770" spans="15:25">
      <c r="O1770" s="397">
        <v>0</v>
      </c>
      <c r="Q1770" s="397">
        <v>2130204</v>
      </c>
      <c r="R1770" s="397">
        <v>54</v>
      </c>
      <c r="S1770" s="397">
        <f>VLOOKUP(Q1770,B$4:B$1306,1,0)</f>
        <v>2130204</v>
      </c>
      <c r="U1770" s="397">
        <v>0</v>
      </c>
      <c r="V1770" s="397"/>
      <c r="Y1770" s="397">
        <f t="shared" si="353"/>
        <v>0</v>
      </c>
    </row>
    <row r="1771" spans="15:25">
      <c r="O1771" s="397">
        <v>0</v>
      </c>
      <c r="Q1771" s="397">
        <v>2210201</v>
      </c>
      <c r="R1771" s="397">
        <v>4</v>
      </c>
      <c r="S1771" s="397">
        <f>VLOOKUP(Q1771,B$4:B$1306,1,0)</f>
        <v>2210201</v>
      </c>
      <c r="U1771" s="397">
        <v>0</v>
      </c>
      <c r="V1771" s="397"/>
      <c r="Y1771" s="397">
        <f t="shared" si="353"/>
        <v>0</v>
      </c>
    </row>
    <row r="1772" spans="15:25">
      <c r="O1772" s="397">
        <v>0</v>
      </c>
      <c r="Q1772" s="397">
        <v>2010301</v>
      </c>
      <c r="R1772" s="397">
        <v>240</v>
      </c>
      <c r="S1772" s="397">
        <f>VLOOKUP(Q1772,B$4:B$1306,1,0)</f>
        <v>2010301</v>
      </c>
      <c r="U1772" s="397">
        <v>0</v>
      </c>
      <c r="V1772" s="397"/>
      <c r="Y1772" s="397">
        <f t="shared" si="353"/>
        <v>0</v>
      </c>
    </row>
    <row r="1773" spans="15:25">
      <c r="O1773" s="397">
        <v>0</v>
      </c>
      <c r="Q1773" s="397">
        <v>2013101</v>
      </c>
      <c r="R1773" s="397">
        <v>1</v>
      </c>
      <c r="S1773" s="397">
        <f>VLOOKUP(Q1773,B$4:B$1306,1,0)</f>
        <v>2013101</v>
      </c>
      <c r="U1773" s="397">
        <v>0</v>
      </c>
      <c r="V1773" s="397"/>
      <c r="Y1773" s="397">
        <f t="shared" si="353"/>
        <v>0</v>
      </c>
    </row>
    <row r="1774" spans="15:25">
      <c r="O1774" s="397">
        <v>0</v>
      </c>
      <c r="Q1774" s="397">
        <v>2050299</v>
      </c>
      <c r="R1774" s="397">
        <v>1</v>
      </c>
      <c r="S1774" s="397">
        <f>VLOOKUP(Q1774,B$4:B$1306,1,0)</f>
        <v>2050299</v>
      </c>
      <c r="U1774" s="397">
        <v>0</v>
      </c>
      <c r="V1774" s="397"/>
      <c r="Y1774" s="397">
        <f t="shared" si="353"/>
        <v>0</v>
      </c>
    </row>
    <row r="1775" spans="15:25">
      <c r="O1775" s="397">
        <v>0</v>
      </c>
      <c r="Q1775" s="397">
        <v>2080501</v>
      </c>
      <c r="R1775" s="397">
        <v>26</v>
      </c>
      <c r="S1775" s="397">
        <f>VLOOKUP(Q1775,B$4:B$1306,1,0)</f>
        <v>2080501</v>
      </c>
      <c r="U1775" s="397">
        <v>0</v>
      </c>
      <c r="V1775" s="397"/>
      <c r="Y1775" s="397">
        <f t="shared" si="353"/>
        <v>0</v>
      </c>
    </row>
    <row r="1776" spans="15:25">
      <c r="O1776" s="397">
        <v>0</v>
      </c>
      <c r="Q1776" s="397">
        <v>2080505</v>
      </c>
      <c r="R1776" s="397">
        <v>14</v>
      </c>
      <c r="S1776" s="397">
        <f>VLOOKUP(Q1776,B$4:B$1306,1,0)</f>
        <v>2080505</v>
      </c>
      <c r="U1776" s="397">
        <v>0</v>
      </c>
      <c r="V1776" s="397"/>
      <c r="Y1776" s="397">
        <f t="shared" si="353"/>
        <v>0</v>
      </c>
    </row>
    <row r="1777" spans="15:25">
      <c r="O1777" s="397">
        <v>0</v>
      </c>
      <c r="Q1777" s="397">
        <v>2080506</v>
      </c>
      <c r="R1777" s="397">
        <v>7</v>
      </c>
      <c r="S1777" s="397">
        <f>VLOOKUP(Q1777,B$4:B$1306,1,0)</f>
        <v>2080506</v>
      </c>
      <c r="U1777" s="397">
        <v>0</v>
      </c>
      <c r="V1777" s="397"/>
      <c r="Y1777" s="397">
        <f t="shared" si="353"/>
        <v>0</v>
      </c>
    </row>
    <row r="1778" spans="15:25">
      <c r="O1778" s="397">
        <v>0</v>
      </c>
      <c r="Q1778" s="397">
        <v>2100799</v>
      </c>
      <c r="R1778" s="397">
        <v>23</v>
      </c>
      <c r="S1778" s="397">
        <f>VLOOKUP(Q1778,B$4:B$1306,1,0)</f>
        <v>2100799</v>
      </c>
      <c r="U1778" s="397">
        <v>0</v>
      </c>
      <c r="V1778" s="397"/>
      <c r="Y1778" s="397">
        <f t="shared" si="353"/>
        <v>0</v>
      </c>
    </row>
    <row r="1779" spans="15:25">
      <c r="O1779" s="397">
        <v>0</v>
      </c>
      <c r="Q1779" s="397">
        <v>2101101</v>
      </c>
      <c r="R1779" s="397">
        <v>9</v>
      </c>
      <c r="S1779" s="397">
        <f>VLOOKUP(Q1779,B$4:B$1306,1,0)</f>
        <v>2101101</v>
      </c>
      <c r="U1779" s="397">
        <v>0</v>
      </c>
      <c r="V1779" s="397"/>
      <c r="Y1779" s="397">
        <f t="shared" si="353"/>
        <v>0</v>
      </c>
    </row>
    <row r="1780" spans="15:25">
      <c r="O1780" s="397">
        <v>0</v>
      </c>
      <c r="Q1780" s="397">
        <v>2101102</v>
      </c>
      <c r="R1780" s="397">
        <v>0</v>
      </c>
      <c r="S1780" s="397">
        <f>VLOOKUP(Q1780,B$4:B$1306,1,0)</f>
        <v>2101102</v>
      </c>
      <c r="U1780" s="397">
        <v>0</v>
      </c>
      <c r="V1780" s="397"/>
      <c r="Y1780" s="397">
        <f t="shared" si="353"/>
        <v>0</v>
      </c>
    </row>
    <row r="1781" spans="15:25">
      <c r="O1781" s="397">
        <v>0</v>
      </c>
      <c r="Q1781" s="397">
        <v>2101103</v>
      </c>
      <c r="R1781" s="397">
        <v>5</v>
      </c>
      <c r="S1781" s="397">
        <f>VLOOKUP(Q1781,B$4:B$1306,1,0)</f>
        <v>2101103</v>
      </c>
      <c r="U1781" s="397">
        <v>0</v>
      </c>
      <c r="V1781" s="397"/>
      <c r="Y1781" s="397">
        <f t="shared" si="353"/>
        <v>0</v>
      </c>
    </row>
    <row r="1782" spans="15:25">
      <c r="O1782" s="397">
        <v>0</v>
      </c>
      <c r="Q1782" s="397">
        <v>2130705</v>
      </c>
      <c r="R1782" s="397">
        <v>235</v>
      </c>
      <c r="S1782" s="397">
        <f>VLOOKUP(Q1782,B$4:B$1306,1,0)</f>
        <v>2130705</v>
      </c>
      <c r="U1782" s="397">
        <v>0</v>
      </c>
      <c r="V1782" s="397"/>
      <c r="Y1782" s="397">
        <f t="shared" si="353"/>
        <v>0</v>
      </c>
    </row>
    <row r="1783" spans="15:25">
      <c r="O1783" s="397">
        <v>0</v>
      </c>
      <c r="Q1783" s="397">
        <v>2210201</v>
      </c>
      <c r="R1783" s="397">
        <v>12</v>
      </c>
      <c r="S1783" s="397">
        <f>VLOOKUP(Q1783,B$4:B$1306,1,0)</f>
        <v>2210201</v>
      </c>
      <c r="U1783" s="397">
        <v>0</v>
      </c>
      <c r="V1783" s="397"/>
      <c r="Y1783" s="397">
        <f t="shared" si="353"/>
        <v>0</v>
      </c>
    </row>
    <row r="1784" spans="15:25">
      <c r="O1784" s="397">
        <v>0</v>
      </c>
      <c r="Q1784" s="397">
        <v>2010650</v>
      </c>
      <c r="R1784" s="397">
        <v>58</v>
      </c>
      <c r="S1784" s="397">
        <f>VLOOKUP(Q1784,B$4:B$1306,1,0)</f>
        <v>2010650</v>
      </c>
      <c r="U1784" s="397">
        <v>0</v>
      </c>
      <c r="V1784" s="397"/>
      <c r="Y1784" s="397">
        <f t="shared" si="353"/>
        <v>0</v>
      </c>
    </row>
    <row r="1785" spans="15:25">
      <c r="O1785" s="397">
        <v>0</v>
      </c>
      <c r="Q1785" s="397">
        <v>2080505</v>
      </c>
      <c r="R1785" s="397">
        <v>4</v>
      </c>
      <c r="S1785" s="397">
        <f>VLOOKUP(Q1785,B$4:B$1306,1,0)</f>
        <v>2080505</v>
      </c>
      <c r="U1785" s="397">
        <v>0</v>
      </c>
      <c r="V1785" s="397"/>
      <c r="Y1785" s="397">
        <f t="shared" si="353"/>
        <v>0</v>
      </c>
    </row>
    <row r="1786" spans="15:25">
      <c r="O1786" s="397">
        <v>0</v>
      </c>
      <c r="Q1786" s="397">
        <v>2080506</v>
      </c>
      <c r="R1786" s="397">
        <v>2</v>
      </c>
      <c r="S1786" s="397">
        <f>VLOOKUP(Q1786,B$4:B$1306,1,0)</f>
        <v>2080506</v>
      </c>
      <c r="U1786" s="397">
        <v>0</v>
      </c>
      <c r="V1786" s="397"/>
      <c r="Y1786" s="397">
        <f t="shared" si="353"/>
        <v>0</v>
      </c>
    </row>
    <row r="1787" spans="15:25">
      <c r="O1787" s="397">
        <v>0</v>
      </c>
      <c r="Q1787" s="397">
        <v>2101101</v>
      </c>
      <c r="R1787" s="397">
        <v>3</v>
      </c>
      <c r="S1787" s="397">
        <f>VLOOKUP(Q1787,B$4:B$1306,1,0)</f>
        <v>2101101</v>
      </c>
      <c r="U1787" s="397">
        <v>0</v>
      </c>
      <c r="V1787" s="397"/>
      <c r="Y1787" s="397">
        <f t="shared" si="353"/>
        <v>0</v>
      </c>
    </row>
    <row r="1788" spans="15:25">
      <c r="O1788" s="397">
        <v>0</v>
      </c>
      <c r="Q1788" s="397">
        <v>2101102</v>
      </c>
      <c r="R1788" s="397">
        <v>0</v>
      </c>
      <c r="S1788" s="397">
        <f>VLOOKUP(Q1788,B$4:B$1306,1,0)</f>
        <v>2101102</v>
      </c>
      <c r="U1788" s="397">
        <v>0</v>
      </c>
      <c r="V1788" s="397"/>
      <c r="Y1788" s="397">
        <f t="shared" si="353"/>
        <v>0</v>
      </c>
    </row>
    <row r="1789" spans="15:25">
      <c r="O1789" s="397">
        <v>0</v>
      </c>
      <c r="Q1789" s="397">
        <v>2101103</v>
      </c>
      <c r="R1789" s="397">
        <v>1</v>
      </c>
      <c r="S1789" s="397">
        <f>VLOOKUP(Q1789,B$4:B$1306,1,0)</f>
        <v>2101103</v>
      </c>
      <c r="U1789" s="397">
        <v>0</v>
      </c>
      <c r="V1789" s="397"/>
      <c r="Y1789" s="397">
        <f t="shared" si="353"/>
        <v>0</v>
      </c>
    </row>
    <row r="1790" spans="15:25">
      <c r="O1790" s="397">
        <v>0</v>
      </c>
      <c r="Q1790" s="397">
        <v>2210201</v>
      </c>
      <c r="R1790" s="397">
        <v>4</v>
      </c>
      <c r="S1790" s="397">
        <f>VLOOKUP(Q1790,B$4:B$1306,1,0)</f>
        <v>2210201</v>
      </c>
      <c r="U1790" s="397">
        <v>0</v>
      </c>
      <c r="V1790" s="397"/>
      <c r="Y1790" s="397">
        <f t="shared" si="353"/>
        <v>0</v>
      </c>
    </row>
    <row r="1791" spans="15:25">
      <c r="O1791" s="397">
        <v>0</v>
      </c>
      <c r="Q1791" s="397">
        <v>2080505</v>
      </c>
      <c r="R1791" s="397">
        <v>1</v>
      </c>
      <c r="S1791" s="397">
        <f>VLOOKUP(Q1791,B$4:B$1306,1,0)</f>
        <v>2080505</v>
      </c>
      <c r="U1791" s="397">
        <v>0</v>
      </c>
      <c r="V1791" s="397"/>
      <c r="Y1791" s="397">
        <f t="shared" si="353"/>
        <v>0</v>
      </c>
    </row>
    <row r="1792" spans="15:25">
      <c r="O1792" s="397">
        <v>0</v>
      </c>
      <c r="Q1792" s="397">
        <v>2080506</v>
      </c>
      <c r="R1792" s="397">
        <v>1</v>
      </c>
      <c r="S1792" s="397">
        <f>VLOOKUP(Q1792,B$4:B$1306,1,0)</f>
        <v>2080506</v>
      </c>
      <c r="U1792" s="397">
        <v>0</v>
      </c>
      <c r="V1792" s="397"/>
      <c r="Y1792" s="397">
        <f t="shared" si="353"/>
        <v>0</v>
      </c>
    </row>
    <row r="1793" spans="15:25">
      <c r="O1793" s="397">
        <v>0</v>
      </c>
      <c r="Q1793" s="397">
        <v>2101101</v>
      </c>
      <c r="R1793" s="397">
        <v>0</v>
      </c>
      <c r="S1793" s="397">
        <f>VLOOKUP(Q1793,B$4:B$1306,1,0)</f>
        <v>2101101</v>
      </c>
      <c r="U1793" s="397">
        <v>0</v>
      </c>
      <c r="V1793" s="397"/>
      <c r="Y1793" s="397">
        <f t="shared" si="353"/>
        <v>0</v>
      </c>
    </row>
    <row r="1794" spans="15:25">
      <c r="O1794" s="397">
        <v>0</v>
      </c>
      <c r="Q1794" s="397">
        <v>2101102</v>
      </c>
      <c r="R1794" s="397">
        <v>1</v>
      </c>
      <c r="S1794" s="397">
        <f>VLOOKUP(Q1794,B$4:B$1306,1,0)</f>
        <v>2101102</v>
      </c>
      <c r="U1794" s="397">
        <v>0</v>
      </c>
      <c r="V1794" s="397"/>
      <c r="Y1794" s="397">
        <f t="shared" si="353"/>
        <v>0</v>
      </c>
    </row>
    <row r="1795" spans="15:25">
      <c r="O1795" s="397">
        <v>0</v>
      </c>
      <c r="Q1795" s="397">
        <v>2101103</v>
      </c>
      <c r="R1795" s="397">
        <v>1</v>
      </c>
      <c r="S1795" s="397">
        <f>VLOOKUP(Q1795,B$4:B$1306,1,0)</f>
        <v>2101103</v>
      </c>
      <c r="U1795" s="397">
        <v>0</v>
      </c>
      <c r="V1795" s="397"/>
      <c r="Y1795" s="397">
        <f t="shared" si="353"/>
        <v>0</v>
      </c>
    </row>
    <row r="1796" spans="15:25">
      <c r="O1796" s="397">
        <v>0</v>
      </c>
      <c r="Q1796" s="397">
        <v>2130104</v>
      </c>
      <c r="R1796" s="397">
        <v>13</v>
      </c>
      <c r="S1796" s="397">
        <f>VLOOKUP(Q1796,B$4:B$1306,1,0)</f>
        <v>2130104</v>
      </c>
      <c r="U1796" s="397">
        <v>0</v>
      </c>
      <c r="V1796" s="397"/>
      <c r="Y1796" s="397">
        <f t="shared" ref="Y1796:Y1859" si="354">IF(O1796&lt;1,ROUNDUP(O1796,0),IF(O1796&gt;10,ROUNDDOWN(O1796,0),ROUND(O1796,0)))</f>
        <v>0</v>
      </c>
    </row>
    <row r="1797" spans="15:25">
      <c r="O1797" s="397">
        <v>0</v>
      </c>
      <c r="Q1797" s="397">
        <v>2210201</v>
      </c>
      <c r="R1797" s="397">
        <v>1</v>
      </c>
      <c r="S1797" s="397">
        <f>VLOOKUP(Q1797,B$4:B$1306,1,0)</f>
        <v>2210201</v>
      </c>
      <c r="U1797" s="397">
        <v>0</v>
      </c>
      <c r="V1797" s="397"/>
      <c r="Y1797" s="397">
        <f t="shared" si="354"/>
        <v>0</v>
      </c>
    </row>
    <row r="1798" spans="15:25">
      <c r="O1798" s="397">
        <v>0</v>
      </c>
      <c r="Q1798" s="397">
        <v>2013101</v>
      </c>
      <c r="R1798" s="397">
        <v>115</v>
      </c>
      <c r="S1798" s="397">
        <f>VLOOKUP(Q1798,B$4:B$1306,1,0)</f>
        <v>2013101</v>
      </c>
      <c r="U1798" s="397">
        <v>0</v>
      </c>
      <c r="V1798" s="397"/>
      <c r="Y1798" s="397">
        <f t="shared" si="354"/>
        <v>0</v>
      </c>
    </row>
    <row r="1799" spans="15:25">
      <c r="O1799" s="397">
        <v>0</v>
      </c>
      <c r="Q1799" s="397">
        <v>2080501</v>
      </c>
      <c r="R1799" s="397">
        <v>23</v>
      </c>
      <c r="S1799" s="397">
        <f>VLOOKUP(Q1799,B$4:B$1306,1,0)</f>
        <v>2080501</v>
      </c>
      <c r="U1799" s="397">
        <v>0</v>
      </c>
      <c r="V1799" s="397"/>
      <c r="Y1799" s="397">
        <f t="shared" si="354"/>
        <v>0</v>
      </c>
    </row>
    <row r="1800" spans="15:25">
      <c r="O1800" s="397">
        <v>0</v>
      </c>
      <c r="Q1800" s="397">
        <v>2080505</v>
      </c>
      <c r="R1800" s="397">
        <v>9</v>
      </c>
      <c r="S1800" s="397">
        <f>VLOOKUP(Q1800,B$4:B$1306,1,0)</f>
        <v>2080505</v>
      </c>
      <c r="U1800" s="397">
        <v>0</v>
      </c>
      <c r="V1800" s="397"/>
      <c r="Y1800" s="397">
        <f t="shared" si="354"/>
        <v>0</v>
      </c>
    </row>
    <row r="1801" spans="15:25">
      <c r="O1801" s="397">
        <v>0</v>
      </c>
      <c r="Q1801" s="397">
        <v>2080506</v>
      </c>
      <c r="R1801" s="397">
        <v>5</v>
      </c>
      <c r="S1801" s="397">
        <f>VLOOKUP(Q1801,B$4:B$1306,1,0)</f>
        <v>2080506</v>
      </c>
      <c r="U1801" s="397">
        <v>0</v>
      </c>
      <c r="V1801" s="397"/>
      <c r="Y1801" s="397">
        <f t="shared" si="354"/>
        <v>0</v>
      </c>
    </row>
    <row r="1802" spans="15:25">
      <c r="O1802" s="397">
        <v>0</v>
      </c>
      <c r="Q1802" s="397">
        <v>2101101</v>
      </c>
      <c r="R1802" s="397">
        <v>6</v>
      </c>
      <c r="S1802" s="397">
        <f>VLOOKUP(Q1802,B$4:B$1306,1,0)</f>
        <v>2101101</v>
      </c>
      <c r="U1802" s="397">
        <v>0</v>
      </c>
      <c r="V1802" s="397"/>
      <c r="Y1802" s="397">
        <f t="shared" si="354"/>
        <v>0</v>
      </c>
    </row>
    <row r="1803" spans="15:25">
      <c r="O1803" s="397">
        <v>0</v>
      </c>
      <c r="Q1803" s="397">
        <v>2101102</v>
      </c>
      <c r="R1803" s="397">
        <v>0</v>
      </c>
      <c r="S1803" s="397">
        <f>VLOOKUP(Q1803,B$4:B$1306,1,0)</f>
        <v>2101102</v>
      </c>
      <c r="U1803" s="397">
        <v>0</v>
      </c>
      <c r="V1803" s="397"/>
      <c r="Y1803" s="397">
        <f t="shared" si="354"/>
        <v>0</v>
      </c>
    </row>
    <row r="1804" spans="15:25">
      <c r="O1804" s="397">
        <v>0</v>
      </c>
      <c r="Q1804" s="397">
        <v>2101103</v>
      </c>
      <c r="R1804" s="397">
        <v>3</v>
      </c>
      <c r="S1804" s="397">
        <f>VLOOKUP(Q1804,B$4:B$1306,1,0)</f>
        <v>2101103</v>
      </c>
      <c r="U1804" s="397">
        <v>0</v>
      </c>
      <c r="V1804" s="397"/>
      <c r="Y1804" s="397">
        <f t="shared" si="354"/>
        <v>0</v>
      </c>
    </row>
    <row r="1805" spans="15:25">
      <c r="O1805" s="397">
        <v>0</v>
      </c>
      <c r="Q1805" s="397">
        <v>2210201</v>
      </c>
      <c r="R1805" s="397">
        <v>8</v>
      </c>
      <c r="S1805" s="397">
        <f>VLOOKUP(Q1805,B$4:B$1306,1,0)</f>
        <v>2210201</v>
      </c>
      <c r="U1805" s="397">
        <v>0</v>
      </c>
      <c r="V1805" s="397"/>
      <c r="Y1805" s="397">
        <f t="shared" si="354"/>
        <v>0</v>
      </c>
    </row>
    <row r="1806" spans="15:25">
      <c r="O1806" s="397">
        <v>0</v>
      </c>
      <c r="Q1806" s="397">
        <v>2080505</v>
      </c>
      <c r="R1806" s="397">
        <v>3</v>
      </c>
      <c r="S1806" s="397">
        <f>VLOOKUP(Q1806,B$4:B$1306,1,0)</f>
        <v>2080505</v>
      </c>
      <c r="U1806" s="397">
        <v>0</v>
      </c>
      <c r="V1806" s="397"/>
      <c r="Y1806" s="397">
        <f t="shared" si="354"/>
        <v>0</v>
      </c>
    </row>
    <row r="1807" spans="15:25">
      <c r="O1807" s="397">
        <v>0</v>
      </c>
      <c r="Q1807" s="397">
        <v>2080506</v>
      </c>
      <c r="R1807" s="397">
        <v>2</v>
      </c>
      <c r="S1807" s="397">
        <f>VLOOKUP(Q1807,B$4:B$1306,1,0)</f>
        <v>2080506</v>
      </c>
      <c r="U1807" s="397">
        <v>0</v>
      </c>
      <c r="V1807" s="397"/>
      <c r="Y1807" s="397">
        <f t="shared" si="354"/>
        <v>0</v>
      </c>
    </row>
    <row r="1808" spans="15:25">
      <c r="O1808" s="397">
        <v>0</v>
      </c>
      <c r="Q1808" s="397">
        <v>2101101</v>
      </c>
      <c r="R1808" s="397">
        <v>0</v>
      </c>
      <c r="S1808" s="397">
        <f>VLOOKUP(Q1808,B$4:B$1306,1,0)</f>
        <v>2101101</v>
      </c>
      <c r="U1808" s="397">
        <v>0</v>
      </c>
      <c r="V1808" s="397"/>
      <c r="Y1808" s="397">
        <f t="shared" si="354"/>
        <v>0</v>
      </c>
    </row>
    <row r="1809" spans="15:25">
      <c r="O1809" s="397">
        <v>0</v>
      </c>
      <c r="Q1809" s="397">
        <v>2101102</v>
      </c>
      <c r="R1809" s="397">
        <v>2</v>
      </c>
      <c r="S1809" s="397">
        <f>VLOOKUP(Q1809,B$4:B$1306,1,0)</f>
        <v>2101102</v>
      </c>
      <c r="U1809" s="397">
        <v>0</v>
      </c>
      <c r="V1809" s="397"/>
      <c r="Y1809" s="397">
        <f t="shared" si="354"/>
        <v>0</v>
      </c>
    </row>
    <row r="1810" spans="15:25">
      <c r="O1810" s="397">
        <v>0</v>
      </c>
      <c r="Q1810" s="397">
        <v>2101103</v>
      </c>
      <c r="R1810" s="397">
        <v>1</v>
      </c>
      <c r="S1810" s="397">
        <f>VLOOKUP(Q1810,B$4:B$1306,1,0)</f>
        <v>2101103</v>
      </c>
      <c r="U1810" s="397">
        <v>0</v>
      </c>
      <c r="V1810" s="397"/>
      <c r="Y1810" s="397">
        <f t="shared" si="354"/>
        <v>0</v>
      </c>
    </row>
    <row r="1811" spans="15:25">
      <c r="O1811" s="397">
        <v>0</v>
      </c>
      <c r="Q1811" s="397">
        <v>2120199</v>
      </c>
      <c r="R1811" s="397">
        <v>34</v>
      </c>
      <c r="S1811" s="397">
        <f>VLOOKUP(Q1811,B$4:B$1306,1,0)</f>
        <v>2120199</v>
      </c>
      <c r="U1811" s="397">
        <v>0</v>
      </c>
      <c r="V1811" s="397"/>
      <c r="Y1811" s="397">
        <f t="shared" si="354"/>
        <v>0</v>
      </c>
    </row>
    <row r="1812" spans="15:25">
      <c r="O1812" s="397">
        <v>0</v>
      </c>
      <c r="Q1812" s="397">
        <v>2210201</v>
      </c>
      <c r="R1812" s="397">
        <v>2</v>
      </c>
      <c r="S1812" s="397">
        <f>VLOOKUP(Q1812,B$4:B$1306,1,0)</f>
        <v>2210201</v>
      </c>
      <c r="U1812" s="397">
        <v>0</v>
      </c>
      <c r="V1812" s="397"/>
      <c r="Y1812" s="397">
        <f t="shared" si="354"/>
        <v>0</v>
      </c>
    </row>
    <row r="1813" spans="15:25">
      <c r="O1813" s="397">
        <v>0</v>
      </c>
      <c r="Q1813" s="397">
        <v>2070109</v>
      </c>
      <c r="R1813" s="397">
        <v>38</v>
      </c>
      <c r="S1813" s="397">
        <f>VLOOKUP(Q1813,B$4:B$1306,1,0)</f>
        <v>2070109</v>
      </c>
      <c r="U1813" s="397">
        <v>0</v>
      </c>
      <c r="V1813" s="397"/>
      <c r="Y1813" s="397">
        <f t="shared" si="354"/>
        <v>0</v>
      </c>
    </row>
    <row r="1814" spans="15:25">
      <c r="O1814" s="397">
        <v>0</v>
      </c>
      <c r="Q1814" s="397">
        <v>2080502</v>
      </c>
      <c r="R1814" s="397">
        <v>3</v>
      </c>
      <c r="S1814" s="397">
        <f>VLOOKUP(Q1814,B$4:B$1306,1,0)</f>
        <v>2080502</v>
      </c>
      <c r="U1814" s="397">
        <v>0</v>
      </c>
      <c r="V1814" s="397"/>
      <c r="Y1814" s="397">
        <f t="shared" si="354"/>
        <v>0</v>
      </c>
    </row>
    <row r="1815" spans="15:25">
      <c r="O1815" s="397">
        <v>0</v>
      </c>
      <c r="Q1815" s="397">
        <v>2080505</v>
      </c>
      <c r="R1815" s="397">
        <v>4</v>
      </c>
      <c r="S1815" s="397">
        <f>VLOOKUP(Q1815,B$4:B$1306,1,0)</f>
        <v>2080505</v>
      </c>
      <c r="U1815" s="397">
        <v>0</v>
      </c>
      <c r="V1815" s="397"/>
      <c r="Y1815" s="397">
        <f t="shared" si="354"/>
        <v>0</v>
      </c>
    </row>
    <row r="1816" spans="15:25">
      <c r="O1816" s="397">
        <v>0</v>
      </c>
      <c r="Q1816" s="397">
        <v>2080506</v>
      </c>
      <c r="R1816" s="397">
        <v>2</v>
      </c>
      <c r="S1816" s="397">
        <f>VLOOKUP(Q1816,B$4:B$1306,1,0)</f>
        <v>2080506</v>
      </c>
      <c r="U1816" s="397">
        <v>0</v>
      </c>
      <c r="V1816" s="397"/>
      <c r="Y1816" s="397">
        <f t="shared" si="354"/>
        <v>0</v>
      </c>
    </row>
    <row r="1817" spans="15:25">
      <c r="O1817" s="397">
        <v>0</v>
      </c>
      <c r="Q1817" s="397">
        <v>2101101</v>
      </c>
      <c r="R1817" s="397">
        <v>0</v>
      </c>
      <c r="S1817" s="397">
        <f>VLOOKUP(Q1817,B$4:B$1306,1,0)</f>
        <v>2101101</v>
      </c>
      <c r="U1817" s="397">
        <v>0</v>
      </c>
      <c r="V1817" s="397"/>
      <c r="Y1817" s="397">
        <f t="shared" si="354"/>
        <v>0</v>
      </c>
    </row>
    <row r="1818" spans="15:25">
      <c r="O1818" s="397">
        <v>0</v>
      </c>
      <c r="Q1818" s="397">
        <v>2101102</v>
      </c>
      <c r="R1818" s="397">
        <v>2</v>
      </c>
      <c r="S1818" s="397">
        <f>VLOOKUP(Q1818,B$4:B$1306,1,0)</f>
        <v>2101102</v>
      </c>
      <c r="U1818" s="397">
        <v>0</v>
      </c>
      <c r="V1818" s="397"/>
      <c r="Y1818" s="397">
        <f t="shared" si="354"/>
        <v>0</v>
      </c>
    </row>
    <row r="1819" spans="15:25">
      <c r="O1819" s="397">
        <v>0</v>
      </c>
      <c r="Q1819" s="397">
        <v>2101103</v>
      </c>
      <c r="R1819" s="397">
        <v>1</v>
      </c>
      <c r="S1819" s="397">
        <f>VLOOKUP(Q1819,B$4:B$1306,1,0)</f>
        <v>2101103</v>
      </c>
      <c r="U1819" s="397">
        <v>0</v>
      </c>
      <c r="V1819" s="397"/>
      <c r="Y1819" s="397">
        <f t="shared" si="354"/>
        <v>0</v>
      </c>
    </row>
    <row r="1820" spans="15:25">
      <c r="O1820" s="397">
        <v>0</v>
      </c>
      <c r="Q1820" s="397">
        <v>2210201</v>
      </c>
      <c r="R1820" s="397">
        <v>3</v>
      </c>
      <c r="S1820" s="397">
        <f>VLOOKUP(Q1820,B$4:B$1306,1,0)</f>
        <v>2210201</v>
      </c>
      <c r="U1820" s="397">
        <v>0</v>
      </c>
      <c r="V1820" s="397"/>
      <c r="Y1820" s="397">
        <f t="shared" si="354"/>
        <v>0</v>
      </c>
    </row>
    <row r="1821" spans="15:25">
      <c r="O1821" s="397">
        <v>0</v>
      </c>
      <c r="Q1821" s="397">
        <v>2070899</v>
      </c>
      <c r="R1821" s="397">
        <v>13</v>
      </c>
      <c r="S1821" s="397">
        <f>VLOOKUP(Q1821,B$4:B$1306,1,0)</f>
        <v>2070899</v>
      </c>
      <c r="U1821" s="397">
        <v>0</v>
      </c>
      <c r="V1821" s="397"/>
      <c r="Y1821" s="397">
        <f t="shared" si="354"/>
        <v>0</v>
      </c>
    </row>
    <row r="1822" spans="15:25">
      <c r="O1822" s="397">
        <v>0</v>
      </c>
      <c r="Q1822" s="397">
        <v>2080505</v>
      </c>
      <c r="R1822" s="397">
        <v>1</v>
      </c>
      <c r="S1822" s="397">
        <f>VLOOKUP(Q1822,B$4:B$1306,1,0)</f>
        <v>2080505</v>
      </c>
      <c r="U1822" s="397">
        <v>0</v>
      </c>
      <c r="V1822" s="397"/>
      <c r="Y1822" s="397">
        <f t="shared" si="354"/>
        <v>0</v>
      </c>
    </row>
    <row r="1823" spans="15:25">
      <c r="O1823" s="397">
        <v>0</v>
      </c>
      <c r="Q1823" s="397">
        <v>2080506</v>
      </c>
      <c r="R1823" s="397">
        <v>1</v>
      </c>
      <c r="S1823" s="397">
        <f>VLOOKUP(Q1823,B$4:B$1306,1,0)</f>
        <v>2080506</v>
      </c>
      <c r="U1823" s="397">
        <v>0</v>
      </c>
      <c r="V1823" s="397"/>
      <c r="Y1823" s="397">
        <f t="shared" si="354"/>
        <v>0</v>
      </c>
    </row>
    <row r="1824" spans="15:25">
      <c r="O1824" s="397">
        <v>0</v>
      </c>
      <c r="Q1824" s="397">
        <v>2101101</v>
      </c>
      <c r="R1824" s="397">
        <v>0</v>
      </c>
      <c r="S1824" s="397">
        <f>VLOOKUP(Q1824,B$4:B$1306,1,0)</f>
        <v>2101101</v>
      </c>
      <c r="U1824" s="397">
        <v>0</v>
      </c>
      <c r="V1824" s="397"/>
      <c r="Y1824" s="397">
        <f t="shared" si="354"/>
        <v>0</v>
      </c>
    </row>
    <row r="1825" spans="15:25">
      <c r="O1825" s="397">
        <v>0</v>
      </c>
      <c r="Q1825" s="397">
        <v>2101102</v>
      </c>
      <c r="R1825" s="397">
        <v>1</v>
      </c>
      <c r="S1825" s="397">
        <f>VLOOKUP(Q1825,B$4:B$1306,1,0)</f>
        <v>2101102</v>
      </c>
      <c r="U1825" s="397">
        <v>0</v>
      </c>
      <c r="V1825" s="397"/>
      <c r="Y1825" s="397">
        <f t="shared" si="354"/>
        <v>0</v>
      </c>
    </row>
    <row r="1826" spans="15:25">
      <c r="O1826" s="397">
        <v>0</v>
      </c>
      <c r="Q1826" s="397">
        <v>2101103</v>
      </c>
      <c r="R1826" s="397">
        <v>1</v>
      </c>
      <c r="S1826" s="397">
        <f>VLOOKUP(Q1826,B$4:B$1306,1,0)</f>
        <v>2101103</v>
      </c>
      <c r="U1826" s="397">
        <v>0</v>
      </c>
      <c r="V1826" s="397"/>
      <c r="Y1826" s="397">
        <f t="shared" si="354"/>
        <v>0</v>
      </c>
    </row>
    <row r="1827" spans="15:25">
      <c r="O1827" s="397">
        <v>0</v>
      </c>
      <c r="Q1827" s="397">
        <v>2210201</v>
      </c>
      <c r="R1827" s="397">
        <v>1</v>
      </c>
      <c r="S1827" s="397">
        <f>VLOOKUP(Q1827,B$4:B$1306,1,0)</f>
        <v>2210201</v>
      </c>
      <c r="U1827" s="397">
        <v>0</v>
      </c>
      <c r="V1827" s="397"/>
      <c r="Y1827" s="397">
        <f t="shared" si="354"/>
        <v>0</v>
      </c>
    </row>
    <row r="1828" spans="15:25">
      <c r="O1828" s="397">
        <v>0</v>
      </c>
      <c r="Q1828" s="397">
        <v>2080502</v>
      </c>
      <c r="R1828" s="397">
        <v>11</v>
      </c>
      <c r="S1828" s="397">
        <f>VLOOKUP(Q1828,B$4:B$1306,1,0)</f>
        <v>2080502</v>
      </c>
      <c r="U1828" s="397">
        <v>0</v>
      </c>
      <c r="V1828" s="397"/>
      <c r="Y1828" s="397">
        <f t="shared" si="354"/>
        <v>0</v>
      </c>
    </row>
    <row r="1829" spans="15:25">
      <c r="O1829" s="397">
        <v>0</v>
      </c>
      <c r="Q1829" s="397">
        <v>2080505</v>
      </c>
      <c r="R1829" s="397">
        <v>21</v>
      </c>
      <c r="S1829" s="397">
        <f>VLOOKUP(Q1829,B$4:B$1306,1,0)</f>
        <v>2080505</v>
      </c>
      <c r="U1829" s="397">
        <v>0</v>
      </c>
      <c r="V1829" s="397"/>
      <c r="Y1829" s="397">
        <f t="shared" si="354"/>
        <v>0</v>
      </c>
    </row>
    <row r="1830" spans="15:25">
      <c r="O1830" s="397">
        <v>0</v>
      </c>
      <c r="Q1830" s="397">
        <v>2080506</v>
      </c>
      <c r="R1830" s="397">
        <v>11</v>
      </c>
      <c r="S1830" s="397">
        <f>VLOOKUP(Q1830,B$4:B$1306,1,0)</f>
        <v>2080506</v>
      </c>
      <c r="U1830" s="397">
        <v>0</v>
      </c>
      <c r="V1830" s="397"/>
      <c r="Y1830" s="397">
        <f t="shared" si="354"/>
        <v>0</v>
      </c>
    </row>
    <row r="1831" spans="15:25">
      <c r="O1831" s="397">
        <v>0</v>
      </c>
      <c r="Q1831" s="397">
        <v>2101101</v>
      </c>
      <c r="R1831" s="397">
        <v>0</v>
      </c>
      <c r="S1831" s="397">
        <f>VLOOKUP(Q1831,B$4:B$1306,1,0)</f>
        <v>2101101</v>
      </c>
      <c r="U1831" s="397">
        <v>0</v>
      </c>
      <c r="V1831" s="397"/>
      <c r="Y1831" s="397">
        <f t="shared" si="354"/>
        <v>0</v>
      </c>
    </row>
    <row r="1832" spans="15:25">
      <c r="O1832" s="397">
        <v>0</v>
      </c>
      <c r="Q1832" s="397">
        <v>2101102</v>
      </c>
      <c r="R1832" s="397">
        <v>14</v>
      </c>
      <c r="S1832" s="397">
        <f>VLOOKUP(Q1832,B$4:B$1306,1,0)</f>
        <v>2101102</v>
      </c>
      <c r="U1832" s="397">
        <v>0</v>
      </c>
      <c r="V1832" s="397"/>
      <c r="Y1832" s="397">
        <f t="shared" si="354"/>
        <v>0</v>
      </c>
    </row>
    <row r="1833" spans="15:25">
      <c r="O1833" s="397">
        <v>0</v>
      </c>
      <c r="Q1833" s="397">
        <v>2101103</v>
      </c>
      <c r="R1833" s="397">
        <v>8</v>
      </c>
      <c r="S1833" s="397">
        <f>VLOOKUP(Q1833,B$4:B$1306,1,0)</f>
        <v>2101103</v>
      </c>
      <c r="U1833" s="397">
        <v>0</v>
      </c>
      <c r="V1833" s="397"/>
      <c r="Y1833" s="397">
        <f t="shared" si="354"/>
        <v>0</v>
      </c>
    </row>
    <row r="1834" spans="15:25">
      <c r="O1834" s="397">
        <v>0</v>
      </c>
      <c r="Q1834" s="397">
        <v>2130104</v>
      </c>
      <c r="R1834" s="397">
        <v>218</v>
      </c>
      <c r="S1834" s="397">
        <f>VLOOKUP(Q1834,B$4:B$1306,1,0)</f>
        <v>2130104</v>
      </c>
      <c r="U1834" s="397">
        <v>0</v>
      </c>
      <c r="V1834" s="397"/>
      <c r="Y1834" s="397">
        <f t="shared" si="354"/>
        <v>0</v>
      </c>
    </row>
    <row r="1835" spans="15:25">
      <c r="O1835" s="397">
        <v>0</v>
      </c>
      <c r="Q1835" s="397">
        <v>2210201</v>
      </c>
      <c r="R1835" s="397">
        <v>16</v>
      </c>
      <c r="S1835" s="397">
        <f>VLOOKUP(Q1835,B$4:B$1306,1,0)</f>
        <v>2210201</v>
      </c>
      <c r="U1835" s="397">
        <v>0</v>
      </c>
      <c r="V1835" s="397"/>
      <c r="Y1835" s="397">
        <f t="shared" si="354"/>
        <v>0</v>
      </c>
    </row>
    <row r="1836" spans="15:25">
      <c r="O1836" s="397">
        <v>0</v>
      </c>
      <c r="Q1836" s="397">
        <v>2080109</v>
      </c>
      <c r="R1836" s="397">
        <v>46</v>
      </c>
      <c r="S1836" s="397">
        <f>VLOOKUP(Q1836,B$4:B$1306,1,0)</f>
        <v>2080109</v>
      </c>
      <c r="U1836" s="397">
        <v>0</v>
      </c>
      <c r="V1836" s="397"/>
      <c r="Y1836" s="397">
        <f t="shared" si="354"/>
        <v>0</v>
      </c>
    </row>
    <row r="1837" spans="15:25">
      <c r="O1837" s="397">
        <v>0</v>
      </c>
      <c r="Q1837" s="397">
        <v>2080505</v>
      </c>
      <c r="R1837" s="397">
        <v>3</v>
      </c>
      <c r="S1837" s="397">
        <f>VLOOKUP(Q1837,B$4:B$1306,1,0)</f>
        <v>2080505</v>
      </c>
      <c r="U1837" s="397">
        <v>0</v>
      </c>
      <c r="V1837" s="397"/>
      <c r="Y1837" s="397">
        <f t="shared" si="354"/>
        <v>0</v>
      </c>
    </row>
    <row r="1838" spans="15:25">
      <c r="O1838" s="397">
        <v>0</v>
      </c>
      <c r="Q1838" s="397">
        <v>2080506</v>
      </c>
      <c r="R1838" s="397">
        <v>2</v>
      </c>
      <c r="S1838" s="397">
        <f>VLOOKUP(Q1838,B$4:B$1306,1,0)</f>
        <v>2080506</v>
      </c>
      <c r="U1838" s="397">
        <v>0</v>
      </c>
      <c r="V1838" s="397"/>
      <c r="Y1838" s="397">
        <f t="shared" si="354"/>
        <v>0</v>
      </c>
    </row>
    <row r="1839" spans="15:25">
      <c r="O1839" s="397">
        <v>0</v>
      </c>
      <c r="Q1839" s="397">
        <v>2101101</v>
      </c>
      <c r="R1839" s="397">
        <v>1</v>
      </c>
      <c r="S1839" s="397">
        <f>VLOOKUP(Q1839,B$4:B$1306,1,0)</f>
        <v>2101101</v>
      </c>
      <c r="U1839" s="397">
        <v>0</v>
      </c>
      <c r="V1839" s="397"/>
      <c r="Y1839" s="397">
        <f t="shared" si="354"/>
        <v>0</v>
      </c>
    </row>
    <row r="1840" spans="15:25">
      <c r="O1840" s="397">
        <v>0</v>
      </c>
      <c r="Q1840" s="397">
        <v>2101102</v>
      </c>
      <c r="R1840" s="397">
        <v>1</v>
      </c>
      <c r="S1840" s="397">
        <f>VLOOKUP(Q1840,B$4:B$1306,1,0)</f>
        <v>2101102</v>
      </c>
      <c r="U1840" s="397">
        <v>0</v>
      </c>
      <c r="V1840" s="397"/>
      <c r="Y1840" s="397">
        <f t="shared" si="354"/>
        <v>0</v>
      </c>
    </row>
    <row r="1841" spans="15:25">
      <c r="O1841" s="397">
        <v>0</v>
      </c>
      <c r="Q1841" s="397">
        <v>2101103</v>
      </c>
      <c r="R1841" s="397">
        <v>1</v>
      </c>
      <c r="S1841" s="397">
        <f>VLOOKUP(Q1841,B$4:B$1306,1,0)</f>
        <v>2101103</v>
      </c>
      <c r="U1841" s="397">
        <v>0</v>
      </c>
      <c r="V1841" s="397"/>
      <c r="Y1841" s="397">
        <f t="shared" si="354"/>
        <v>0</v>
      </c>
    </row>
    <row r="1842" spans="15:25">
      <c r="O1842" s="397">
        <v>0</v>
      </c>
      <c r="Q1842" s="397">
        <v>2210201</v>
      </c>
      <c r="R1842" s="397">
        <v>3</v>
      </c>
      <c r="S1842" s="397">
        <f>VLOOKUP(Q1842,B$4:B$1306,1,0)</f>
        <v>2210201</v>
      </c>
      <c r="U1842" s="397">
        <v>0</v>
      </c>
      <c r="V1842" s="397"/>
      <c r="Y1842" s="397">
        <f t="shared" si="354"/>
        <v>0</v>
      </c>
    </row>
    <row r="1843" spans="15:25">
      <c r="O1843" s="397">
        <v>0</v>
      </c>
      <c r="Q1843" s="397">
        <v>2080505</v>
      </c>
      <c r="R1843" s="397">
        <v>3</v>
      </c>
      <c r="S1843" s="397">
        <f>VLOOKUP(Q1843,B$4:B$1306,1,0)</f>
        <v>2080505</v>
      </c>
      <c r="U1843" s="397">
        <v>0</v>
      </c>
      <c r="V1843" s="397"/>
      <c r="Y1843" s="397">
        <f t="shared" si="354"/>
        <v>0</v>
      </c>
    </row>
    <row r="1844" spans="15:25">
      <c r="O1844" s="397">
        <v>0</v>
      </c>
      <c r="Q1844" s="397">
        <v>2080506</v>
      </c>
      <c r="R1844" s="397">
        <v>1</v>
      </c>
      <c r="S1844" s="397">
        <f>VLOOKUP(Q1844,B$4:B$1306,1,0)</f>
        <v>2080506</v>
      </c>
      <c r="U1844" s="397">
        <v>0</v>
      </c>
      <c r="V1844" s="397"/>
      <c r="Y1844" s="397">
        <f t="shared" si="354"/>
        <v>0</v>
      </c>
    </row>
    <row r="1845" spans="15:25">
      <c r="O1845" s="397">
        <v>0</v>
      </c>
      <c r="Q1845" s="397">
        <v>2101101</v>
      </c>
      <c r="R1845" s="397">
        <v>0</v>
      </c>
      <c r="S1845" s="397">
        <f>VLOOKUP(Q1845,B$4:B$1306,1,0)</f>
        <v>2101101</v>
      </c>
      <c r="U1845" s="397">
        <v>0</v>
      </c>
      <c r="V1845" s="397"/>
      <c r="Y1845" s="397">
        <f t="shared" si="354"/>
        <v>0</v>
      </c>
    </row>
    <row r="1846" spans="15:25">
      <c r="O1846" s="397">
        <v>0</v>
      </c>
      <c r="Q1846" s="397">
        <v>2101102</v>
      </c>
      <c r="R1846" s="397">
        <v>2</v>
      </c>
      <c r="S1846" s="397">
        <f>VLOOKUP(Q1846,B$4:B$1306,1,0)</f>
        <v>2101102</v>
      </c>
      <c r="U1846" s="397">
        <v>0</v>
      </c>
      <c r="V1846" s="397"/>
      <c r="Y1846" s="397">
        <f t="shared" si="354"/>
        <v>0</v>
      </c>
    </row>
    <row r="1847" spans="15:25">
      <c r="O1847" s="397">
        <v>0</v>
      </c>
      <c r="Q1847" s="397">
        <v>2101103</v>
      </c>
      <c r="R1847" s="397">
        <v>1</v>
      </c>
      <c r="S1847" s="397">
        <f>VLOOKUP(Q1847,B$4:B$1306,1,0)</f>
        <v>2101103</v>
      </c>
      <c r="U1847" s="397">
        <v>0</v>
      </c>
      <c r="V1847" s="397"/>
      <c r="Y1847" s="397">
        <f t="shared" si="354"/>
        <v>0</v>
      </c>
    </row>
    <row r="1848" spans="15:25">
      <c r="O1848" s="397">
        <v>0</v>
      </c>
      <c r="Q1848" s="397">
        <v>2140106</v>
      </c>
      <c r="R1848" s="397">
        <v>27</v>
      </c>
      <c r="S1848" s="397">
        <f>VLOOKUP(Q1848,B$4:B$1306,1,0)</f>
        <v>2140106</v>
      </c>
      <c r="U1848" s="397">
        <v>0</v>
      </c>
      <c r="V1848" s="397"/>
      <c r="Y1848" s="397">
        <f t="shared" si="354"/>
        <v>0</v>
      </c>
    </row>
    <row r="1849" spans="15:25">
      <c r="O1849" s="397">
        <v>0</v>
      </c>
      <c r="Q1849" s="397">
        <v>2210201</v>
      </c>
      <c r="R1849" s="397">
        <v>2</v>
      </c>
      <c r="S1849" s="397">
        <f>VLOOKUP(Q1849,B$4:B$1306,1,0)</f>
        <v>2210201</v>
      </c>
      <c r="U1849" s="397">
        <v>0</v>
      </c>
      <c r="V1849" s="397"/>
      <c r="Y1849" s="397">
        <f t="shared" si="354"/>
        <v>0</v>
      </c>
    </row>
    <row r="1850" spans="15:25">
      <c r="O1850" s="397">
        <v>0</v>
      </c>
      <c r="Q1850" s="397">
        <v>2080505</v>
      </c>
      <c r="R1850" s="397">
        <v>0</v>
      </c>
      <c r="S1850" s="397">
        <f>VLOOKUP(Q1850,B$4:B$1306,1,0)</f>
        <v>2080505</v>
      </c>
      <c r="U1850" s="397">
        <v>0</v>
      </c>
      <c r="V1850" s="397"/>
      <c r="Y1850" s="397">
        <f t="shared" si="354"/>
        <v>0</v>
      </c>
    </row>
    <row r="1851" spans="15:25">
      <c r="O1851" s="397">
        <v>0</v>
      </c>
      <c r="Q1851" s="397">
        <v>2080506</v>
      </c>
      <c r="R1851" s="397">
        <v>0</v>
      </c>
      <c r="S1851" s="397">
        <f>VLOOKUP(Q1851,B$4:B$1306,1,0)</f>
        <v>2080506</v>
      </c>
      <c r="U1851" s="397">
        <v>0</v>
      </c>
      <c r="V1851" s="397"/>
      <c r="Y1851" s="397">
        <f t="shared" si="354"/>
        <v>0</v>
      </c>
    </row>
    <row r="1852" spans="15:25">
      <c r="O1852" s="397">
        <v>0</v>
      </c>
      <c r="Q1852" s="397">
        <v>2101101</v>
      </c>
      <c r="R1852" s="397">
        <v>0</v>
      </c>
      <c r="S1852" s="397">
        <f>VLOOKUP(Q1852,B$4:B$1306,1,0)</f>
        <v>2101101</v>
      </c>
      <c r="U1852" s="397">
        <v>0</v>
      </c>
      <c r="V1852" s="397"/>
      <c r="Y1852" s="397">
        <f t="shared" si="354"/>
        <v>0</v>
      </c>
    </row>
    <row r="1853" spans="15:25">
      <c r="O1853" s="397">
        <v>0</v>
      </c>
      <c r="Q1853" s="397">
        <v>2101102</v>
      </c>
      <c r="R1853" s="397">
        <v>0</v>
      </c>
      <c r="S1853" s="397">
        <f>VLOOKUP(Q1853,B$4:B$1306,1,0)</f>
        <v>2101102</v>
      </c>
      <c r="U1853" s="397">
        <v>0</v>
      </c>
      <c r="V1853" s="397"/>
      <c r="Y1853" s="397">
        <f t="shared" si="354"/>
        <v>0</v>
      </c>
    </row>
    <row r="1854" spans="15:25">
      <c r="O1854" s="397">
        <v>0</v>
      </c>
      <c r="Q1854" s="397">
        <v>2101103</v>
      </c>
      <c r="R1854" s="397">
        <v>0</v>
      </c>
      <c r="S1854" s="397">
        <f>VLOOKUP(Q1854,B$4:B$1306,1,0)</f>
        <v>2101103</v>
      </c>
      <c r="U1854" s="397">
        <v>0</v>
      </c>
      <c r="V1854" s="397"/>
      <c r="Y1854" s="397">
        <f t="shared" si="354"/>
        <v>0</v>
      </c>
    </row>
    <row r="1855" spans="15:25">
      <c r="O1855" s="397">
        <v>0</v>
      </c>
      <c r="Q1855" s="397">
        <v>2210201</v>
      </c>
      <c r="R1855" s="397">
        <v>0</v>
      </c>
      <c r="S1855" s="397">
        <f>VLOOKUP(Q1855,B$4:B$1306,1,0)</f>
        <v>2210201</v>
      </c>
      <c r="U1855" s="397">
        <v>0</v>
      </c>
      <c r="V1855" s="397"/>
      <c r="Y1855" s="397">
        <f t="shared" si="354"/>
        <v>0</v>
      </c>
    </row>
    <row r="1856" spans="15:25">
      <c r="O1856" s="397">
        <v>0</v>
      </c>
      <c r="Q1856" s="397">
        <v>2011101</v>
      </c>
      <c r="R1856" s="397">
        <v>53</v>
      </c>
      <c r="S1856" s="397">
        <f>VLOOKUP(Q1856,B$4:B$1306,1,0)</f>
        <v>2011101</v>
      </c>
      <c r="U1856" s="397">
        <v>0</v>
      </c>
      <c r="V1856" s="397"/>
      <c r="Y1856" s="397">
        <f t="shared" si="354"/>
        <v>0</v>
      </c>
    </row>
    <row r="1857" spans="15:25">
      <c r="O1857" s="397">
        <v>0</v>
      </c>
      <c r="Q1857" s="397">
        <v>2080505</v>
      </c>
      <c r="R1857" s="397">
        <v>4</v>
      </c>
      <c r="S1857" s="397">
        <f>VLOOKUP(Q1857,B$4:B$1306,1,0)</f>
        <v>2080505</v>
      </c>
      <c r="U1857" s="397">
        <v>0</v>
      </c>
      <c r="V1857" s="397"/>
      <c r="Y1857" s="397">
        <f t="shared" si="354"/>
        <v>0</v>
      </c>
    </row>
    <row r="1858" spans="15:25">
      <c r="O1858" s="397">
        <v>0</v>
      </c>
      <c r="Q1858" s="397">
        <v>2080506</v>
      </c>
      <c r="R1858" s="397">
        <v>2</v>
      </c>
      <c r="S1858" s="397">
        <f>VLOOKUP(Q1858,B$4:B$1306,1,0)</f>
        <v>2080506</v>
      </c>
      <c r="U1858" s="397">
        <v>0</v>
      </c>
      <c r="V1858" s="397"/>
      <c r="Y1858" s="397">
        <f t="shared" si="354"/>
        <v>0</v>
      </c>
    </row>
    <row r="1859" spans="15:25">
      <c r="O1859" s="397">
        <v>0</v>
      </c>
      <c r="Q1859" s="397">
        <v>2101101</v>
      </c>
      <c r="R1859" s="397">
        <v>2</v>
      </c>
      <c r="S1859" s="397">
        <f>VLOOKUP(Q1859,B$4:B$1306,1,0)</f>
        <v>2101101</v>
      </c>
      <c r="U1859" s="397">
        <v>0</v>
      </c>
      <c r="V1859" s="397"/>
      <c r="Y1859" s="397">
        <f t="shared" si="354"/>
        <v>0</v>
      </c>
    </row>
    <row r="1860" spans="15:25">
      <c r="O1860" s="397">
        <v>0</v>
      </c>
      <c r="Q1860" s="397">
        <v>2101102</v>
      </c>
      <c r="R1860" s="397">
        <v>0</v>
      </c>
      <c r="S1860" s="397">
        <f>VLOOKUP(Q1860,B$4:B$1306,1,0)</f>
        <v>2101102</v>
      </c>
      <c r="U1860" s="397">
        <v>0</v>
      </c>
      <c r="V1860" s="397"/>
      <c r="Y1860" s="397">
        <f t="shared" ref="Y1860:Y1923" si="355">IF(O1860&lt;1,ROUNDUP(O1860,0),IF(O1860&gt;10,ROUNDDOWN(O1860,0),ROUND(O1860,0)))</f>
        <v>0</v>
      </c>
    </row>
    <row r="1861" spans="15:25">
      <c r="O1861" s="397">
        <v>0</v>
      </c>
      <c r="Q1861" s="397">
        <v>2101103</v>
      </c>
      <c r="R1861" s="397">
        <v>1</v>
      </c>
      <c r="S1861" s="397">
        <f>VLOOKUP(Q1861,B$4:B$1306,1,0)</f>
        <v>2101103</v>
      </c>
      <c r="U1861" s="397">
        <v>0</v>
      </c>
      <c r="V1861" s="397"/>
      <c r="Y1861" s="397">
        <f t="shared" si="355"/>
        <v>0</v>
      </c>
    </row>
    <row r="1862" spans="15:25">
      <c r="O1862" s="397">
        <v>0</v>
      </c>
      <c r="Q1862" s="397">
        <v>2210201</v>
      </c>
      <c r="R1862" s="397">
        <v>3</v>
      </c>
      <c r="S1862" s="397">
        <f>VLOOKUP(Q1862,B$4:B$1306,1,0)</f>
        <v>2210201</v>
      </c>
      <c r="U1862" s="397">
        <v>0</v>
      </c>
      <c r="V1862" s="397"/>
      <c r="Y1862" s="397">
        <f t="shared" si="355"/>
        <v>0</v>
      </c>
    </row>
    <row r="1863" spans="15:25">
      <c r="O1863" s="397">
        <v>0</v>
      </c>
      <c r="Q1863" s="397">
        <v>2080505</v>
      </c>
      <c r="R1863" s="397">
        <v>2</v>
      </c>
      <c r="S1863" s="397">
        <f>VLOOKUP(Q1863,B$4:B$1306,1,0)</f>
        <v>2080505</v>
      </c>
      <c r="U1863" s="397">
        <v>0</v>
      </c>
      <c r="V1863" s="397"/>
      <c r="Y1863" s="397">
        <f t="shared" si="355"/>
        <v>0</v>
      </c>
    </row>
    <row r="1864" spans="15:25">
      <c r="O1864" s="397">
        <v>0</v>
      </c>
      <c r="Q1864" s="397">
        <v>2080506</v>
      </c>
      <c r="R1864" s="397">
        <v>1</v>
      </c>
      <c r="S1864" s="397">
        <f>VLOOKUP(Q1864,B$4:B$1306,1,0)</f>
        <v>2080506</v>
      </c>
      <c r="U1864" s="397">
        <v>0</v>
      </c>
      <c r="V1864" s="397"/>
      <c r="Y1864" s="397">
        <f t="shared" si="355"/>
        <v>0</v>
      </c>
    </row>
    <row r="1865" spans="15:25">
      <c r="O1865" s="397">
        <v>0</v>
      </c>
      <c r="Q1865" s="397">
        <v>2101101</v>
      </c>
      <c r="R1865" s="397">
        <v>0</v>
      </c>
      <c r="S1865" s="397">
        <f>VLOOKUP(Q1865,B$4:B$1306,1,0)</f>
        <v>2101101</v>
      </c>
      <c r="U1865" s="397">
        <v>0</v>
      </c>
      <c r="V1865" s="397"/>
      <c r="Y1865" s="397">
        <f t="shared" si="355"/>
        <v>0</v>
      </c>
    </row>
    <row r="1866" spans="15:25">
      <c r="O1866" s="397">
        <v>0</v>
      </c>
      <c r="Q1866" s="397">
        <v>2101102</v>
      </c>
      <c r="R1866" s="397">
        <v>2</v>
      </c>
      <c r="S1866" s="397">
        <f>VLOOKUP(Q1866,B$4:B$1306,1,0)</f>
        <v>2101102</v>
      </c>
      <c r="U1866" s="397">
        <v>0</v>
      </c>
      <c r="V1866" s="397"/>
      <c r="Y1866" s="397">
        <f t="shared" si="355"/>
        <v>0</v>
      </c>
    </row>
    <row r="1867" spans="15:25">
      <c r="O1867" s="397">
        <v>0</v>
      </c>
      <c r="Q1867" s="397">
        <v>2101103</v>
      </c>
      <c r="R1867" s="397">
        <v>1</v>
      </c>
      <c r="S1867" s="397">
        <f>VLOOKUP(Q1867,B$4:B$1306,1,0)</f>
        <v>2101103</v>
      </c>
      <c r="U1867" s="397">
        <v>0</v>
      </c>
      <c r="V1867" s="397"/>
      <c r="Y1867" s="397">
        <f t="shared" si="355"/>
        <v>0</v>
      </c>
    </row>
    <row r="1868" spans="15:25">
      <c r="O1868" s="397">
        <v>0</v>
      </c>
      <c r="Q1868" s="397">
        <v>2130310</v>
      </c>
      <c r="R1868" s="397">
        <v>25</v>
      </c>
      <c r="S1868" s="397">
        <f>VLOOKUP(Q1868,B$4:B$1306,1,0)</f>
        <v>2130310</v>
      </c>
      <c r="U1868" s="397">
        <v>0</v>
      </c>
      <c r="V1868" s="397"/>
      <c r="Y1868" s="397">
        <f t="shared" si="355"/>
        <v>0</v>
      </c>
    </row>
    <row r="1869" spans="15:25">
      <c r="O1869" s="397">
        <v>0</v>
      </c>
      <c r="Q1869" s="397">
        <v>2210201</v>
      </c>
      <c r="R1869" s="397">
        <v>2</v>
      </c>
      <c r="S1869" s="397">
        <f>VLOOKUP(Q1869,B$4:B$1306,1,0)</f>
        <v>2210201</v>
      </c>
      <c r="U1869" s="397">
        <v>0</v>
      </c>
      <c r="V1869" s="397"/>
      <c r="Y1869" s="397">
        <f t="shared" si="355"/>
        <v>0</v>
      </c>
    </row>
    <row r="1870" spans="15:25">
      <c r="O1870" s="397">
        <v>0</v>
      </c>
      <c r="Q1870" s="397">
        <v>2080505</v>
      </c>
      <c r="R1870" s="397">
        <v>10</v>
      </c>
      <c r="S1870" s="397">
        <f>VLOOKUP(Q1870,B$4:B$1306,1,0)</f>
        <v>2080505</v>
      </c>
      <c r="U1870" s="397">
        <v>0</v>
      </c>
      <c r="V1870" s="397"/>
      <c r="Y1870" s="397">
        <f t="shared" si="355"/>
        <v>0</v>
      </c>
    </row>
    <row r="1871" spans="15:25">
      <c r="O1871" s="397">
        <v>0</v>
      </c>
      <c r="Q1871" s="397">
        <v>2080506</v>
      </c>
      <c r="R1871" s="397">
        <v>5</v>
      </c>
      <c r="S1871" s="397">
        <f>VLOOKUP(Q1871,B$4:B$1306,1,0)</f>
        <v>2080506</v>
      </c>
      <c r="U1871" s="397">
        <v>0</v>
      </c>
      <c r="V1871" s="397"/>
      <c r="Y1871" s="397">
        <f t="shared" si="355"/>
        <v>0</v>
      </c>
    </row>
    <row r="1872" spans="15:25">
      <c r="O1872" s="397">
        <v>0</v>
      </c>
      <c r="Q1872" s="397">
        <v>2101101</v>
      </c>
      <c r="R1872" s="397">
        <v>0</v>
      </c>
      <c r="S1872" s="397">
        <f>VLOOKUP(Q1872,B$4:B$1306,1,0)</f>
        <v>2101101</v>
      </c>
      <c r="U1872" s="397">
        <v>0</v>
      </c>
      <c r="V1872" s="397"/>
      <c r="Y1872" s="397">
        <f t="shared" si="355"/>
        <v>0</v>
      </c>
    </row>
    <row r="1873" spans="15:25">
      <c r="O1873" s="397">
        <v>0</v>
      </c>
      <c r="Q1873" s="397">
        <v>2101102</v>
      </c>
      <c r="R1873" s="397">
        <v>7</v>
      </c>
      <c r="S1873" s="397">
        <f>VLOOKUP(Q1873,B$4:B$1306,1,0)</f>
        <v>2101102</v>
      </c>
      <c r="U1873" s="397">
        <v>0</v>
      </c>
      <c r="V1873" s="397"/>
      <c r="Y1873" s="397">
        <f t="shared" si="355"/>
        <v>0</v>
      </c>
    </row>
    <row r="1874" spans="15:25">
      <c r="O1874" s="397">
        <v>0</v>
      </c>
      <c r="Q1874" s="397">
        <v>2101103</v>
      </c>
      <c r="R1874" s="397">
        <v>3</v>
      </c>
      <c r="S1874" s="397">
        <f>VLOOKUP(Q1874,B$4:B$1306,1,0)</f>
        <v>2101103</v>
      </c>
      <c r="U1874" s="397">
        <v>0</v>
      </c>
      <c r="V1874" s="397"/>
      <c r="Y1874" s="397">
        <f t="shared" si="355"/>
        <v>0</v>
      </c>
    </row>
    <row r="1875" spans="15:25">
      <c r="O1875" s="397">
        <v>0</v>
      </c>
      <c r="Q1875" s="397">
        <v>2130204</v>
      </c>
      <c r="R1875" s="397">
        <v>103</v>
      </c>
      <c r="S1875" s="397">
        <f>VLOOKUP(Q1875,B$4:B$1306,1,0)</f>
        <v>2130204</v>
      </c>
      <c r="U1875" s="397">
        <v>0</v>
      </c>
      <c r="V1875" s="397"/>
      <c r="Y1875" s="397">
        <f t="shared" si="355"/>
        <v>0</v>
      </c>
    </row>
    <row r="1876" spans="15:25">
      <c r="O1876" s="397">
        <v>0</v>
      </c>
      <c r="Q1876" s="397">
        <v>2210201</v>
      </c>
      <c r="R1876" s="397">
        <v>7</v>
      </c>
      <c r="S1876" s="397">
        <f>VLOOKUP(Q1876,B$4:B$1306,1,0)</f>
        <v>2210201</v>
      </c>
      <c r="U1876" s="397">
        <v>0</v>
      </c>
      <c r="V1876" s="397"/>
      <c r="Y1876" s="397">
        <f t="shared" si="355"/>
        <v>0</v>
      </c>
    </row>
    <row r="1877" spans="15:25">
      <c r="O1877" s="397">
        <v>0</v>
      </c>
      <c r="Q1877" s="397">
        <v>2010301</v>
      </c>
      <c r="R1877" s="397">
        <v>184</v>
      </c>
      <c r="S1877" s="397">
        <f>VLOOKUP(Q1877,B$4:B$1306,1,0)</f>
        <v>2010301</v>
      </c>
      <c r="U1877" s="397">
        <v>0</v>
      </c>
      <c r="V1877" s="397"/>
      <c r="Y1877" s="397">
        <f t="shared" si="355"/>
        <v>0</v>
      </c>
    </row>
    <row r="1878" spans="15:25">
      <c r="O1878" s="397">
        <v>0</v>
      </c>
      <c r="Q1878" s="397">
        <v>2050299</v>
      </c>
      <c r="R1878" s="397">
        <v>1</v>
      </c>
      <c r="S1878" s="397">
        <f>VLOOKUP(Q1878,B$4:B$1306,1,0)</f>
        <v>2050299</v>
      </c>
      <c r="U1878" s="397">
        <v>0</v>
      </c>
      <c r="V1878" s="397"/>
      <c r="Y1878" s="397">
        <f t="shared" si="355"/>
        <v>0</v>
      </c>
    </row>
    <row r="1879" spans="15:25">
      <c r="O1879" s="397">
        <v>0</v>
      </c>
      <c r="Q1879" s="397">
        <v>2080501</v>
      </c>
      <c r="R1879" s="397">
        <v>23</v>
      </c>
      <c r="S1879" s="397">
        <f>VLOOKUP(Q1879,B$4:B$1306,1,0)</f>
        <v>2080501</v>
      </c>
      <c r="U1879" s="397">
        <v>0</v>
      </c>
      <c r="V1879" s="397"/>
      <c r="Y1879" s="397">
        <f t="shared" si="355"/>
        <v>0</v>
      </c>
    </row>
    <row r="1880" spans="15:25">
      <c r="O1880" s="397">
        <v>0</v>
      </c>
      <c r="Q1880" s="397">
        <v>2080505</v>
      </c>
      <c r="R1880" s="397">
        <v>11</v>
      </c>
      <c r="S1880" s="397">
        <f>VLOOKUP(Q1880,B$4:B$1306,1,0)</f>
        <v>2080505</v>
      </c>
      <c r="U1880" s="397">
        <v>0</v>
      </c>
      <c r="V1880" s="397"/>
      <c r="Y1880" s="397">
        <f t="shared" si="355"/>
        <v>0</v>
      </c>
    </row>
    <row r="1881" spans="15:25">
      <c r="O1881" s="397">
        <v>0</v>
      </c>
      <c r="Q1881" s="397">
        <v>2080506</v>
      </c>
      <c r="R1881" s="397">
        <v>5</v>
      </c>
      <c r="S1881" s="397">
        <f>VLOOKUP(Q1881,B$4:B$1306,1,0)</f>
        <v>2080506</v>
      </c>
      <c r="U1881" s="397">
        <v>0</v>
      </c>
      <c r="V1881" s="397"/>
      <c r="Y1881" s="397">
        <f t="shared" si="355"/>
        <v>0</v>
      </c>
    </row>
    <row r="1882" spans="15:25">
      <c r="O1882" s="397">
        <v>0</v>
      </c>
      <c r="Q1882" s="397">
        <v>2100799</v>
      </c>
      <c r="R1882" s="397">
        <v>18</v>
      </c>
      <c r="S1882" s="397">
        <f>VLOOKUP(Q1882,B$4:B$1306,1,0)</f>
        <v>2100799</v>
      </c>
      <c r="U1882" s="397">
        <v>0</v>
      </c>
      <c r="V1882" s="397"/>
      <c r="Y1882" s="397">
        <f t="shared" si="355"/>
        <v>0</v>
      </c>
    </row>
    <row r="1883" spans="15:25">
      <c r="O1883" s="397">
        <v>0</v>
      </c>
      <c r="Q1883" s="397">
        <v>2101101</v>
      </c>
      <c r="R1883" s="397">
        <v>7</v>
      </c>
      <c r="S1883" s="397">
        <f>VLOOKUP(Q1883,B$4:B$1306,1,0)</f>
        <v>2101101</v>
      </c>
      <c r="U1883" s="397">
        <v>0</v>
      </c>
      <c r="V1883" s="397"/>
      <c r="Y1883" s="397">
        <f t="shared" si="355"/>
        <v>0</v>
      </c>
    </row>
    <row r="1884" spans="15:25">
      <c r="O1884" s="397">
        <v>0</v>
      </c>
      <c r="Q1884" s="397">
        <v>2101102</v>
      </c>
      <c r="R1884" s="397">
        <v>0</v>
      </c>
      <c r="S1884" s="397">
        <f>VLOOKUP(Q1884,B$4:B$1306,1,0)</f>
        <v>2101102</v>
      </c>
      <c r="U1884" s="397">
        <v>0</v>
      </c>
      <c r="V1884" s="397"/>
      <c r="Y1884" s="397">
        <f t="shared" si="355"/>
        <v>0</v>
      </c>
    </row>
    <row r="1885" spans="15:25">
      <c r="O1885" s="397">
        <v>0</v>
      </c>
      <c r="Q1885" s="397">
        <v>2101103</v>
      </c>
      <c r="R1885" s="397">
        <v>5</v>
      </c>
      <c r="S1885" s="397">
        <f>VLOOKUP(Q1885,B$4:B$1306,1,0)</f>
        <v>2101103</v>
      </c>
      <c r="U1885" s="397">
        <v>0</v>
      </c>
      <c r="V1885" s="397"/>
      <c r="Y1885" s="397">
        <f t="shared" si="355"/>
        <v>0</v>
      </c>
    </row>
    <row r="1886" spans="15:25">
      <c r="O1886" s="397">
        <v>0</v>
      </c>
      <c r="Q1886" s="397">
        <v>2130705</v>
      </c>
      <c r="R1886" s="397">
        <v>148</v>
      </c>
      <c r="S1886" s="397">
        <f>VLOOKUP(Q1886,B$4:B$1306,1,0)</f>
        <v>2130705</v>
      </c>
      <c r="U1886" s="397">
        <v>0</v>
      </c>
      <c r="V1886" s="397"/>
      <c r="Y1886" s="397">
        <f t="shared" si="355"/>
        <v>0</v>
      </c>
    </row>
    <row r="1887" spans="15:25">
      <c r="O1887" s="397">
        <v>0</v>
      </c>
      <c r="Q1887" s="397">
        <v>2210201</v>
      </c>
      <c r="R1887" s="397">
        <v>9</v>
      </c>
      <c r="S1887" s="397">
        <f>VLOOKUP(Q1887,B$4:B$1306,1,0)</f>
        <v>2210201</v>
      </c>
      <c r="U1887" s="397">
        <v>0</v>
      </c>
      <c r="V1887" s="397"/>
      <c r="Y1887" s="397">
        <f t="shared" si="355"/>
        <v>0</v>
      </c>
    </row>
    <row r="1888" spans="15:25">
      <c r="O1888" s="397">
        <v>0</v>
      </c>
      <c r="Q1888" s="397">
        <v>2010650</v>
      </c>
      <c r="R1888" s="397">
        <v>58</v>
      </c>
      <c r="S1888" s="397">
        <f>VLOOKUP(Q1888,B$4:B$1306,1,0)</f>
        <v>2010650</v>
      </c>
      <c r="U1888" s="397">
        <v>0</v>
      </c>
      <c r="V1888" s="397"/>
      <c r="Y1888" s="397">
        <f t="shared" si="355"/>
        <v>0</v>
      </c>
    </row>
    <row r="1889" spans="15:25">
      <c r="O1889" s="397">
        <v>0</v>
      </c>
      <c r="Q1889" s="397">
        <v>2080505</v>
      </c>
      <c r="R1889" s="397">
        <v>4</v>
      </c>
      <c r="S1889" s="397">
        <f>VLOOKUP(Q1889,B$4:B$1306,1,0)</f>
        <v>2080505</v>
      </c>
      <c r="U1889" s="397">
        <v>0</v>
      </c>
      <c r="V1889" s="397"/>
      <c r="Y1889" s="397">
        <f t="shared" si="355"/>
        <v>0</v>
      </c>
    </row>
    <row r="1890" spans="15:25">
      <c r="O1890" s="397">
        <v>0</v>
      </c>
      <c r="Q1890" s="397">
        <v>2080506</v>
      </c>
      <c r="R1890" s="397">
        <v>2</v>
      </c>
      <c r="S1890" s="397">
        <f>VLOOKUP(Q1890,B$4:B$1306,1,0)</f>
        <v>2080506</v>
      </c>
      <c r="U1890" s="397">
        <v>0</v>
      </c>
      <c r="V1890" s="397"/>
      <c r="Y1890" s="397">
        <f t="shared" si="355"/>
        <v>0</v>
      </c>
    </row>
    <row r="1891" spans="15:25">
      <c r="O1891" s="397">
        <v>0</v>
      </c>
      <c r="Q1891" s="397">
        <v>2101101</v>
      </c>
      <c r="R1891" s="397">
        <v>3</v>
      </c>
      <c r="S1891" s="397">
        <f>VLOOKUP(Q1891,B$4:B$1306,1,0)</f>
        <v>2101101</v>
      </c>
      <c r="U1891" s="397">
        <v>0</v>
      </c>
      <c r="V1891" s="397"/>
      <c r="Y1891" s="397">
        <f t="shared" si="355"/>
        <v>0</v>
      </c>
    </row>
    <row r="1892" spans="15:25">
      <c r="O1892" s="397">
        <v>0</v>
      </c>
      <c r="Q1892" s="397">
        <v>2101102</v>
      </c>
      <c r="R1892" s="397">
        <v>0</v>
      </c>
      <c r="S1892" s="397">
        <f>VLOOKUP(Q1892,B$4:B$1306,1,0)</f>
        <v>2101102</v>
      </c>
      <c r="U1892" s="397">
        <v>0</v>
      </c>
      <c r="V1892" s="397"/>
      <c r="Y1892" s="397">
        <f t="shared" si="355"/>
        <v>0</v>
      </c>
    </row>
    <row r="1893" spans="15:25">
      <c r="O1893" s="397">
        <v>0</v>
      </c>
      <c r="Q1893" s="397">
        <v>2101103</v>
      </c>
      <c r="R1893" s="397">
        <v>1</v>
      </c>
      <c r="S1893" s="397">
        <f>VLOOKUP(Q1893,B$4:B$1306,1,0)</f>
        <v>2101103</v>
      </c>
      <c r="U1893" s="397">
        <v>0</v>
      </c>
      <c r="V1893" s="397"/>
      <c r="Y1893" s="397">
        <f t="shared" si="355"/>
        <v>0</v>
      </c>
    </row>
    <row r="1894" spans="15:25">
      <c r="O1894" s="397">
        <v>0</v>
      </c>
      <c r="Q1894" s="397">
        <v>2210201</v>
      </c>
      <c r="R1894" s="397">
        <v>4</v>
      </c>
      <c r="S1894" s="397">
        <f>VLOOKUP(Q1894,B$4:B$1306,1,0)</f>
        <v>2210201</v>
      </c>
      <c r="U1894" s="397">
        <v>0</v>
      </c>
      <c r="V1894" s="397"/>
      <c r="Y1894" s="397">
        <f t="shared" si="355"/>
        <v>0</v>
      </c>
    </row>
    <row r="1895" spans="15:25">
      <c r="O1895" s="397">
        <v>0</v>
      </c>
      <c r="Q1895" s="397">
        <v>2080505</v>
      </c>
      <c r="R1895" s="397">
        <v>1</v>
      </c>
      <c r="S1895" s="397">
        <f>VLOOKUP(Q1895,B$4:B$1306,1,0)</f>
        <v>2080505</v>
      </c>
      <c r="U1895" s="397">
        <v>0</v>
      </c>
      <c r="V1895" s="397"/>
      <c r="Y1895" s="397">
        <f t="shared" si="355"/>
        <v>0</v>
      </c>
    </row>
    <row r="1896" spans="15:25">
      <c r="O1896" s="397">
        <v>0</v>
      </c>
      <c r="Q1896" s="397">
        <v>2080506</v>
      </c>
      <c r="R1896" s="397">
        <v>1</v>
      </c>
      <c r="S1896" s="397">
        <f>VLOOKUP(Q1896,B$4:B$1306,1,0)</f>
        <v>2080506</v>
      </c>
      <c r="U1896" s="397">
        <v>0</v>
      </c>
      <c r="V1896" s="397"/>
      <c r="Y1896" s="397">
        <f t="shared" si="355"/>
        <v>0</v>
      </c>
    </row>
    <row r="1897" spans="15:25">
      <c r="O1897" s="397">
        <v>0</v>
      </c>
      <c r="Q1897" s="397">
        <v>2101101</v>
      </c>
      <c r="R1897" s="397">
        <v>0</v>
      </c>
      <c r="S1897" s="397">
        <f>VLOOKUP(Q1897,B$4:B$1306,1,0)</f>
        <v>2101101</v>
      </c>
      <c r="U1897" s="397">
        <v>0</v>
      </c>
      <c r="V1897" s="397"/>
      <c r="Y1897" s="397">
        <f t="shared" si="355"/>
        <v>0</v>
      </c>
    </row>
    <row r="1898" spans="15:25">
      <c r="O1898" s="397">
        <v>0</v>
      </c>
      <c r="Q1898" s="397">
        <v>2101102</v>
      </c>
      <c r="R1898" s="397">
        <v>1</v>
      </c>
      <c r="S1898" s="397">
        <f>VLOOKUP(Q1898,B$4:B$1306,1,0)</f>
        <v>2101102</v>
      </c>
      <c r="U1898" s="397">
        <v>0</v>
      </c>
      <c r="V1898" s="397"/>
      <c r="Y1898" s="397">
        <f t="shared" si="355"/>
        <v>0</v>
      </c>
    </row>
    <row r="1899" spans="15:25">
      <c r="O1899" s="397">
        <v>0</v>
      </c>
      <c r="Q1899" s="397">
        <v>2101103</v>
      </c>
      <c r="R1899" s="397">
        <v>1</v>
      </c>
      <c r="S1899" s="397">
        <f>VLOOKUP(Q1899,B$4:B$1306,1,0)</f>
        <v>2101103</v>
      </c>
      <c r="U1899" s="397">
        <v>0</v>
      </c>
      <c r="V1899" s="397"/>
      <c r="Y1899" s="397">
        <f t="shared" si="355"/>
        <v>0</v>
      </c>
    </row>
    <row r="1900" spans="15:25">
      <c r="O1900" s="397">
        <v>0</v>
      </c>
      <c r="Q1900" s="397">
        <v>2130104</v>
      </c>
      <c r="R1900" s="397">
        <v>13</v>
      </c>
      <c r="S1900" s="397">
        <f>VLOOKUP(Q1900,B$4:B$1306,1,0)</f>
        <v>2130104</v>
      </c>
      <c r="U1900" s="397">
        <v>0</v>
      </c>
      <c r="V1900" s="397"/>
      <c r="Y1900" s="397">
        <f t="shared" si="355"/>
        <v>0</v>
      </c>
    </row>
    <row r="1901" spans="15:25">
      <c r="O1901" s="397">
        <v>0</v>
      </c>
      <c r="Q1901" s="397">
        <v>2210201</v>
      </c>
      <c r="R1901" s="397">
        <v>1</v>
      </c>
      <c r="S1901" s="397">
        <f>VLOOKUP(Q1901,B$4:B$1306,1,0)</f>
        <v>2210201</v>
      </c>
      <c r="U1901" s="397">
        <v>0</v>
      </c>
      <c r="V1901" s="397"/>
      <c r="Y1901" s="397">
        <f t="shared" si="355"/>
        <v>0</v>
      </c>
    </row>
    <row r="1902" spans="15:25">
      <c r="O1902" s="397">
        <v>0</v>
      </c>
      <c r="Q1902" s="397">
        <v>2013101</v>
      </c>
      <c r="R1902" s="397">
        <v>130</v>
      </c>
      <c r="S1902" s="397">
        <f>VLOOKUP(Q1902,B$4:B$1306,1,0)</f>
        <v>2013101</v>
      </c>
      <c r="U1902" s="397">
        <v>0</v>
      </c>
      <c r="V1902" s="397"/>
      <c r="Y1902" s="397">
        <f t="shared" si="355"/>
        <v>0</v>
      </c>
    </row>
    <row r="1903" spans="15:25">
      <c r="O1903" s="397">
        <v>0</v>
      </c>
      <c r="Q1903" s="397">
        <v>2080501</v>
      </c>
      <c r="R1903" s="397">
        <v>19</v>
      </c>
      <c r="S1903" s="397">
        <f>VLOOKUP(Q1903,B$4:B$1306,1,0)</f>
        <v>2080501</v>
      </c>
      <c r="U1903" s="397">
        <v>0</v>
      </c>
      <c r="V1903" s="397"/>
      <c r="Y1903" s="397">
        <f t="shared" si="355"/>
        <v>0</v>
      </c>
    </row>
    <row r="1904" spans="15:25">
      <c r="O1904" s="397">
        <v>0</v>
      </c>
      <c r="Q1904" s="397">
        <v>2080505</v>
      </c>
      <c r="R1904" s="397">
        <v>10</v>
      </c>
      <c r="S1904" s="397">
        <f>VLOOKUP(Q1904,B$4:B$1306,1,0)</f>
        <v>2080505</v>
      </c>
      <c r="U1904" s="397">
        <v>0</v>
      </c>
      <c r="V1904" s="397"/>
      <c r="Y1904" s="397">
        <f t="shared" si="355"/>
        <v>0</v>
      </c>
    </row>
    <row r="1905" spans="15:25">
      <c r="O1905" s="397">
        <v>0</v>
      </c>
      <c r="Q1905" s="397">
        <v>2080506</v>
      </c>
      <c r="R1905" s="397">
        <v>5</v>
      </c>
      <c r="S1905" s="397">
        <f>VLOOKUP(Q1905,B$4:B$1306,1,0)</f>
        <v>2080506</v>
      </c>
      <c r="U1905" s="397">
        <v>0</v>
      </c>
      <c r="V1905" s="397"/>
      <c r="Y1905" s="397">
        <f t="shared" si="355"/>
        <v>0</v>
      </c>
    </row>
    <row r="1906" spans="15:25">
      <c r="O1906" s="397">
        <v>0</v>
      </c>
      <c r="Q1906" s="397">
        <v>2101101</v>
      </c>
      <c r="R1906" s="397">
        <v>7</v>
      </c>
      <c r="S1906" s="397">
        <f>VLOOKUP(Q1906,B$4:B$1306,1,0)</f>
        <v>2101101</v>
      </c>
      <c r="U1906" s="397">
        <v>0</v>
      </c>
      <c r="V1906" s="397"/>
      <c r="Y1906" s="397">
        <f t="shared" si="355"/>
        <v>0</v>
      </c>
    </row>
    <row r="1907" spans="15:25">
      <c r="O1907" s="397">
        <v>0</v>
      </c>
      <c r="Q1907" s="397">
        <v>2101102</v>
      </c>
      <c r="R1907" s="397">
        <v>0</v>
      </c>
      <c r="S1907" s="397">
        <f>VLOOKUP(Q1907,B$4:B$1306,1,0)</f>
        <v>2101102</v>
      </c>
      <c r="U1907" s="397">
        <v>0</v>
      </c>
      <c r="V1907" s="397"/>
      <c r="Y1907" s="397">
        <f t="shared" si="355"/>
        <v>0</v>
      </c>
    </row>
    <row r="1908" spans="15:25">
      <c r="O1908" s="397">
        <v>0</v>
      </c>
      <c r="Q1908" s="397">
        <v>2101103</v>
      </c>
      <c r="R1908" s="397">
        <v>5</v>
      </c>
      <c r="S1908" s="397">
        <f>VLOOKUP(Q1908,B$4:B$1306,1,0)</f>
        <v>2101103</v>
      </c>
      <c r="U1908" s="397">
        <v>0</v>
      </c>
      <c r="V1908" s="397"/>
      <c r="Y1908" s="397">
        <f t="shared" si="355"/>
        <v>0</v>
      </c>
    </row>
    <row r="1909" spans="15:25">
      <c r="O1909" s="397">
        <v>0</v>
      </c>
      <c r="Q1909" s="397">
        <v>2210201</v>
      </c>
      <c r="R1909" s="397">
        <v>9</v>
      </c>
      <c r="S1909" s="397">
        <f>VLOOKUP(Q1909,B$4:B$1306,1,0)</f>
        <v>2210201</v>
      </c>
      <c r="U1909" s="397">
        <v>0</v>
      </c>
      <c r="V1909" s="397"/>
      <c r="Y1909" s="397">
        <f t="shared" si="355"/>
        <v>0</v>
      </c>
    </row>
    <row r="1910" spans="15:25">
      <c r="O1910" s="397">
        <v>0</v>
      </c>
      <c r="Q1910" s="397">
        <v>2080505</v>
      </c>
      <c r="R1910" s="397">
        <v>4</v>
      </c>
      <c r="S1910" s="397">
        <f>VLOOKUP(Q1910,B$4:B$1306,1,0)</f>
        <v>2080505</v>
      </c>
      <c r="U1910" s="397">
        <v>0</v>
      </c>
      <c r="V1910" s="397"/>
      <c r="Y1910" s="397">
        <f t="shared" si="355"/>
        <v>0</v>
      </c>
    </row>
    <row r="1911" spans="15:25">
      <c r="O1911" s="397">
        <v>0</v>
      </c>
      <c r="Q1911" s="397">
        <v>2080506</v>
      </c>
      <c r="R1911" s="397">
        <v>2</v>
      </c>
      <c r="S1911" s="397">
        <f>VLOOKUP(Q1911,B$4:B$1306,1,0)</f>
        <v>2080506</v>
      </c>
      <c r="U1911" s="397">
        <v>0</v>
      </c>
      <c r="V1911" s="397"/>
      <c r="Y1911" s="397">
        <f t="shared" si="355"/>
        <v>0</v>
      </c>
    </row>
    <row r="1912" spans="15:25">
      <c r="O1912" s="397">
        <v>0</v>
      </c>
      <c r="Q1912" s="397">
        <v>2101101</v>
      </c>
      <c r="R1912" s="397">
        <v>0</v>
      </c>
      <c r="S1912" s="397">
        <f>VLOOKUP(Q1912,B$4:B$1306,1,0)</f>
        <v>2101101</v>
      </c>
      <c r="U1912" s="397">
        <v>0</v>
      </c>
      <c r="V1912" s="397"/>
      <c r="Y1912" s="397">
        <f t="shared" si="355"/>
        <v>0</v>
      </c>
    </row>
    <row r="1913" spans="15:25">
      <c r="O1913" s="397">
        <v>0</v>
      </c>
      <c r="Q1913" s="397">
        <v>2101102</v>
      </c>
      <c r="R1913" s="397">
        <v>3</v>
      </c>
      <c r="S1913" s="397">
        <f>VLOOKUP(Q1913,B$4:B$1306,1,0)</f>
        <v>2101102</v>
      </c>
      <c r="U1913" s="397">
        <v>0</v>
      </c>
      <c r="V1913" s="397"/>
      <c r="Y1913" s="397">
        <f t="shared" si="355"/>
        <v>0</v>
      </c>
    </row>
    <row r="1914" spans="15:25">
      <c r="O1914" s="397">
        <v>0</v>
      </c>
      <c r="Q1914" s="397">
        <v>2101103</v>
      </c>
      <c r="R1914" s="397">
        <v>1</v>
      </c>
      <c r="S1914" s="397">
        <f>VLOOKUP(Q1914,B$4:B$1306,1,0)</f>
        <v>2101103</v>
      </c>
      <c r="U1914" s="397">
        <v>0</v>
      </c>
      <c r="V1914" s="397"/>
      <c r="Y1914" s="397">
        <f t="shared" si="355"/>
        <v>0</v>
      </c>
    </row>
    <row r="1915" spans="15:25">
      <c r="O1915" s="397">
        <v>0</v>
      </c>
      <c r="Q1915" s="397">
        <v>2120199</v>
      </c>
      <c r="R1915" s="397">
        <v>47</v>
      </c>
      <c r="S1915" s="397">
        <f>VLOOKUP(Q1915,B$4:B$1306,1,0)</f>
        <v>2120199</v>
      </c>
      <c r="U1915" s="397">
        <v>0</v>
      </c>
      <c r="V1915" s="397"/>
      <c r="Y1915" s="397">
        <f t="shared" si="355"/>
        <v>0</v>
      </c>
    </row>
    <row r="1916" spans="15:25">
      <c r="O1916" s="397">
        <v>0</v>
      </c>
      <c r="Q1916" s="397">
        <v>2210201</v>
      </c>
      <c r="R1916" s="397">
        <v>3</v>
      </c>
      <c r="S1916" s="397">
        <f>VLOOKUP(Q1916,B$4:B$1306,1,0)</f>
        <v>2210201</v>
      </c>
      <c r="U1916" s="397">
        <v>0</v>
      </c>
      <c r="V1916" s="397"/>
      <c r="Y1916" s="397">
        <f t="shared" si="355"/>
        <v>0</v>
      </c>
    </row>
    <row r="1917" spans="15:25">
      <c r="O1917" s="397">
        <v>0</v>
      </c>
      <c r="Q1917" s="397">
        <v>2070109</v>
      </c>
      <c r="R1917" s="397">
        <v>12</v>
      </c>
      <c r="S1917" s="397">
        <f>VLOOKUP(Q1917,B$4:B$1306,1,0)</f>
        <v>2070109</v>
      </c>
      <c r="U1917" s="397">
        <v>0</v>
      </c>
      <c r="V1917" s="397"/>
      <c r="Y1917" s="397">
        <f t="shared" si="355"/>
        <v>0</v>
      </c>
    </row>
    <row r="1918" spans="15:25">
      <c r="O1918" s="397">
        <v>0</v>
      </c>
      <c r="Q1918" s="397">
        <v>2080505</v>
      </c>
      <c r="R1918" s="397">
        <v>1</v>
      </c>
      <c r="S1918" s="397">
        <f>VLOOKUP(Q1918,B$4:B$1306,1,0)</f>
        <v>2080505</v>
      </c>
      <c r="U1918" s="397">
        <v>0</v>
      </c>
      <c r="V1918" s="397"/>
      <c r="Y1918" s="397">
        <f t="shared" si="355"/>
        <v>0</v>
      </c>
    </row>
    <row r="1919" spans="15:25">
      <c r="O1919" s="397">
        <v>0</v>
      </c>
      <c r="Q1919" s="397">
        <v>2080506</v>
      </c>
      <c r="R1919" s="397">
        <v>1</v>
      </c>
      <c r="S1919" s="397">
        <f>VLOOKUP(Q1919,B$4:B$1306,1,0)</f>
        <v>2080506</v>
      </c>
      <c r="U1919" s="397">
        <v>0</v>
      </c>
      <c r="V1919" s="397"/>
      <c r="Y1919" s="397">
        <f t="shared" si="355"/>
        <v>0</v>
      </c>
    </row>
    <row r="1920" spans="15:25">
      <c r="O1920" s="397">
        <v>0</v>
      </c>
      <c r="Q1920" s="397">
        <v>2101101</v>
      </c>
      <c r="R1920" s="397">
        <v>0</v>
      </c>
      <c r="S1920" s="397">
        <f>VLOOKUP(Q1920,B$4:B$1306,1,0)</f>
        <v>2101101</v>
      </c>
      <c r="U1920" s="397">
        <v>0</v>
      </c>
      <c r="V1920" s="397"/>
      <c r="Y1920" s="397">
        <f t="shared" si="355"/>
        <v>0</v>
      </c>
    </row>
    <row r="1921" spans="15:25">
      <c r="O1921" s="397">
        <v>0</v>
      </c>
      <c r="Q1921" s="397">
        <v>2101102</v>
      </c>
      <c r="R1921" s="397">
        <v>1</v>
      </c>
      <c r="S1921" s="397">
        <f>VLOOKUP(Q1921,B$4:B$1306,1,0)</f>
        <v>2101102</v>
      </c>
      <c r="U1921" s="397">
        <v>0</v>
      </c>
      <c r="V1921" s="397"/>
      <c r="Y1921" s="397">
        <f t="shared" si="355"/>
        <v>0</v>
      </c>
    </row>
    <row r="1922" spans="15:25">
      <c r="O1922" s="397">
        <v>0</v>
      </c>
      <c r="Q1922" s="397">
        <v>2101103</v>
      </c>
      <c r="R1922" s="397">
        <v>1</v>
      </c>
      <c r="S1922" s="397">
        <f>VLOOKUP(Q1922,B$4:B$1306,1,0)</f>
        <v>2101103</v>
      </c>
      <c r="U1922" s="397">
        <v>0</v>
      </c>
      <c r="V1922" s="397"/>
      <c r="Y1922" s="397">
        <f t="shared" si="355"/>
        <v>0</v>
      </c>
    </row>
    <row r="1923" spans="15:25">
      <c r="O1923" s="397">
        <v>0</v>
      </c>
      <c r="Q1923" s="397">
        <v>2210201</v>
      </c>
      <c r="R1923" s="397">
        <v>1</v>
      </c>
      <c r="S1923" s="397">
        <f>VLOOKUP(Q1923,B$4:B$1306,1,0)</f>
        <v>2210201</v>
      </c>
      <c r="U1923" s="397">
        <v>0</v>
      </c>
      <c r="V1923" s="397"/>
      <c r="Y1923" s="397">
        <f t="shared" si="355"/>
        <v>0</v>
      </c>
    </row>
    <row r="1924" spans="15:25">
      <c r="O1924" s="397">
        <v>0</v>
      </c>
      <c r="Q1924" s="397">
        <v>2070899</v>
      </c>
      <c r="R1924" s="397">
        <v>15</v>
      </c>
      <c r="S1924" s="397">
        <f>VLOOKUP(Q1924,B$4:B$1306,1,0)</f>
        <v>2070899</v>
      </c>
      <c r="U1924" s="397">
        <v>0</v>
      </c>
      <c r="V1924" s="397"/>
      <c r="Y1924" s="397">
        <f t="shared" ref="Y1924:Y1987" si="356">IF(O1924&lt;1,ROUNDUP(O1924,0),IF(O1924&gt;10,ROUNDDOWN(O1924,0),ROUND(O1924,0)))</f>
        <v>0</v>
      </c>
    </row>
    <row r="1925" spans="15:25">
      <c r="O1925" s="397">
        <v>0</v>
      </c>
      <c r="Q1925" s="397">
        <v>2080502</v>
      </c>
      <c r="R1925" s="397">
        <v>3</v>
      </c>
      <c r="S1925" s="397">
        <f>VLOOKUP(Q1925,B$4:B$1306,1,0)</f>
        <v>2080502</v>
      </c>
      <c r="U1925" s="397">
        <v>0</v>
      </c>
      <c r="V1925" s="397"/>
      <c r="Y1925" s="397">
        <f t="shared" si="356"/>
        <v>0</v>
      </c>
    </row>
    <row r="1926" spans="15:25">
      <c r="O1926" s="397">
        <v>0</v>
      </c>
      <c r="Q1926" s="397">
        <v>2080505</v>
      </c>
      <c r="R1926" s="397">
        <v>1</v>
      </c>
      <c r="S1926" s="397">
        <f>VLOOKUP(Q1926,B$4:B$1306,1,0)</f>
        <v>2080505</v>
      </c>
      <c r="U1926" s="397">
        <v>0</v>
      </c>
      <c r="V1926" s="397"/>
      <c r="Y1926" s="397">
        <f t="shared" si="356"/>
        <v>0</v>
      </c>
    </row>
    <row r="1927" spans="15:25">
      <c r="O1927" s="397">
        <v>0</v>
      </c>
      <c r="Q1927" s="397">
        <v>2080506</v>
      </c>
      <c r="R1927" s="397">
        <v>1</v>
      </c>
      <c r="S1927" s="397">
        <f>VLOOKUP(Q1927,B$4:B$1306,1,0)</f>
        <v>2080506</v>
      </c>
      <c r="U1927" s="397">
        <v>0</v>
      </c>
      <c r="V1927" s="397"/>
      <c r="Y1927" s="397">
        <f t="shared" si="356"/>
        <v>0</v>
      </c>
    </row>
    <row r="1928" spans="15:25">
      <c r="O1928" s="397">
        <v>0</v>
      </c>
      <c r="Q1928" s="397">
        <v>2101101</v>
      </c>
      <c r="R1928" s="397">
        <v>0</v>
      </c>
      <c r="S1928" s="397">
        <f>VLOOKUP(Q1928,B$4:B$1306,1,0)</f>
        <v>2101101</v>
      </c>
      <c r="U1928" s="397">
        <v>0</v>
      </c>
      <c r="V1928" s="397"/>
      <c r="Y1928" s="397">
        <f t="shared" si="356"/>
        <v>0</v>
      </c>
    </row>
    <row r="1929" spans="15:25">
      <c r="O1929" s="397">
        <v>0</v>
      </c>
      <c r="Q1929" s="397">
        <v>2101102</v>
      </c>
      <c r="R1929" s="397">
        <v>1</v>
      </c>
      <c r="S1929" s="397">
        <f>VLOOKUP(Q1929,B$4:B$1306,1,0)</f>
        <v>2101102</v>
      </c>
      <c r="U1929" s="397">
        <v>0</v>
      </c>
      <c r="V1929" s="397"/>
      <c r="Y1929" s="397">
        <f t="shared" si="356"/>
        <v>0</v>
      </c>
    </row>
    <row r="1930" spans="15:25">
      <c r="O1930" s="397">
        <v>0</v>
      </c>
      <c r="Q1930" s="397">
        <v>2101103</v>
      </c>
      <c r="R1930" s="397">
        <v>1</v>
      </c>
      <c r="S1930" s="397">
        <f>VLOOKUP(Q1930,B$4:B$1306,1,0)</f>
        <v>2101103</v>
      </c>
      <c r="U1930" s="397">
        <v>0</v>
      </c>
      <c r="V1930" s="397"/>
      <c r="Y1930" s="397">
        <f t="shared" si="356"/>
        <v>0</v>
      </c>
    </row>
    <row r="1931" spans="15:25">
      <c r="O1931" s="397">
        <v>0</v>
      </c>
      <c r="Q1931" s="397">
        <v>2210201</v>
      </c>
      <c r="R1931" s="397">
        <v>1</v>
      </c>
      <c r="S1931" s="397">
        <f>VLOOKUP(Q1931,B$4:B$1306,1,0)</f>
        <v>2210201</v>
      </c>
      <c r="U1931" s="397">
        <v>0</v>
      </c>
      <c r="V1931" s="397"/>
      <c r="Y1931" s="397">
        <f t="shared" si="356"/>
        <v>0</v>
      </c>
    </row>
    <row r="1932" spans="15:25">
      <c r="O1932" s="397">
        <v>0</v>
      </c>
      <c r="Q1932" s="397">
        <v>2080502</v>
      </c>
      <c r="R1932" s="397">
        <v>11</v>
      </c>
      <c r="S1932" s="397">
        <f>VLOOKUP(Q1932,B$4:B$1306,1,0)</f>
        <v>2080502</v>
      </c>
      <c r="U1932" s="397">
        <v>0</v>
      </c>
      <c r="V1932" s="397"/>
      <c r="Y1932" s="397">
        <f t="shared" si="356"/>
        <v>0</v>
      </c>
    </row>
    <row r="1933" spans="15:25">
      <c r="O1933" s="397">
        <v>0</v>
      </c>
      <c r="Q1933" s="397">
        <v>2080505</v>
      </c>
      <c r="R1933" s="397">
        <v>17</v>
      </c>
      <c r="S1933" s="397">
        <f>VLOOKUP(Q1933,B$4:B$1306,1,0)</f>
        <v>2080505</v>
      </c>
      <c r="U1933" s="397">
        <v>0</v>
      </c>
      <c r="V1933" s="397"/>
      <c r="Y1933" s="397">
        <f t="shared" si="356"/>
        <v>0</v>
      </c>
    </row>
    <row r="1934" spans="15:25">
      <c r="O1934" s="397">
        <v>0</v>
      </c>
      <c r="Q1934" s="397">
        <v>2080506</v>
      </c>
      <c r="R1934" s="397">
        <v>8</v>
      </c>
      <c r="S1934" s="397">
        <f>VLOOKUP(Q1934,B$4:B$1306,1,0)</f>
        <v>2080506</v>
      </c>
      <c r="U1934" s="397">
        <v>0</v>
      </c>
      <c r="V1934" s="397"/>
      <c r="Y1934" s="397">
        <f t="shared" si="356"/>
        <v>0</v>
      </c>
    </row>
    <row r="1935" spans="15:25">
      <c r="O1935" s="397">
        <v>0</v>
      </c>
      <c r="Q1935" s="397">
        <v>2101101</v>
      </c>
      <c r="R1935" s="397">
        <v>0</v>
      </c>
      <c r="S1935" s="397">
        <f>VLOOKUP(Q1935,B$4:B$1306,1,0)</f>
        <v>2101101</v>
      </c>
      <c r="U1935" s="397">
        <v>0</v>
      </c>
      <c r="V1935" s="397"/>
      <c r="Y1935" s="397">
        <f t="shared" si="356"/>
        <v>0</v>
      </c>
    </row>
    <row r="1936" spans="15:25">
      <c r="O1936" s="397">
        <v>0</v>
      </c>
      <c r="Q1936" s="397">
        <v>2101102</v>
      </c>
      <c r="R1936" s="397">
        <v>11</v>
      </c>
      <c r="S1936" s="397">
        <f>VLOOKUP(Q1936,B$4:B$1306,1,0)</f>
        <v>2101102</v>
      </c>
      <c r="U1936" s="397">
        <v>0</v>
      </c>
      <c r="V1936" s="397"/>
      <c r="Y1936" s="397">
        <f t="shared" si="356"/>
        <v>0</v>
      </c>
    </row>
    <row r="1937" spans="15:25">
      <c r="O1937" s="397">
        <v>0</v>
      </c>
      <c r="Q1937" s="397">
        <v>2101103</v>
      </c>
      <c r="R1937" s="397">
        <v>6</v>
      </c>
      <c r="S1937" s="397">
        <f>VLOOKUP(Q1937,B$4:B$1306,1,0)</f>
        <v>2101103</v>
      </c>
      <c r="U1937" s="397">
        <v>0</v>
      </c>
      <c r="V1937" s="397"/>
      <c r="Y1937" s="397">
        <f t="shared" si="356"/>
        <v>0</v>
      </c>
    </row>
    <row r="1938" spans="15:25">
      <c r="O1938" s="397">
        <v>0</v>
      </c>
      <c r="Q1938" s="397">
        <v>2130104</v>
      </c>
      <c r="R1938" s="397">
        <v>164</v>
      </c>
      <c r="S1938" s="397">
        <f>VLOOKUP(Q1938,B$4:B$1306,1,0)</f>
        <v>2130104</v>
      </c>
      <c r="U1938" s="397">
        <v>0</v>
      </c>
      <c r="V1938" s="397"/>
      <c r="Y1938" s="397">
        <f t="shared" si="356"/>
        <v>0</v>
      </c>
    </row>
    <row r="1939" spans="15:25">
      <c r="O1939" s="397">
        <v>0</v>
      </c>
      <c r="Q1939" s="397">
        <v>2210201</v>
      </c>
      <c r="R1939" s="397">
        <v>12</v>
      </c>
      <c r="S1939" s="397">
        <f>VLOOKUP(Q1939,B$4:B$1306,1,0)</f>
        <v>2210201</v>
      </c>
      <c r="U1939" s="397">
        <v>0</v>
      </c>
      <c r="V1939" s="397"/>
      <c r="Y1939" s="397">
        <f t="shared" si="356"/>
        <v>0</v>
      </c>
    </row>
    <row r="1940" spans="15:25">
      <c r="O1940" s="397">
        <v>0</v>
      </c>
      <c r="Q1940" s="397">
        <v>2080109</v>
      </c>
      <c r="R1940" s="397">
        <v>58</v>
      </c>
      <c r="S1940" s="397">
        <f>VLOOKUP(Q1940,B$4:B$1306,1,0)</f>
        <v>2080109</v>
      </c>
      <c r="U1940" s="397">
        <v>0</v>
      </c>
      <c r="V1940" s="397"/>
      <c r="Y1940" s="397">
        <f t="shared" si="356"/>
        <v>0</v>
      </c>
    </row>
    <row r="1941" spans="15:25">
      <c r="O1941" s="397">
        <v>0</v>
      </c>
      <c r="Q1941" s="397">
        <v>2080505</v>
      </c>
      <c r="R1941" s="397">
        <v>4</v>
      </c>
      <c r="S1941" s="397">
        <f>VLOOKUP(Q1941,B$4:B$1306,1,0)</f>
        <v>2080505</v>
      </c>
      <c r="U1941" s="397">
        <v>0</v>
      </c>
      <c r="V1941" s="397"/>
      <c r="Y1941" s="397">
        <f t="shared" si="356"/>
        <v>0</v>
      </c>
    </row>
    <row r="1942" spans="15:25">
      <c r="O1942" s="397">
        <v>0</v>
      </c>
      <c r="Q1942" s="397">
        <v>2080506</v>
      </c>
      <c r="R1942" s="397">
        <v>2</v>
      </c>
      <c r="S1942" s="397">
        <f>VLOOKUP(Q1942,B$4:B$1306,1,0)</f>
        <v>2080506</v>
      </c>
      <c r="U1942" s="397">
        <v>0</v>
      </c>
      <c r="V1942" s="397"/>
      <c r="Y1942" s="397">
        <f t="shared" si="356"/>
        <v>0</v>
      </c>
    </row>
    <row r="1943" spans="15:25">
      <c r="O1943" s="397">
        <v>0</v>
      </c>
      <c r="Q1943" s="397">
        <v>2101101</v>
      </c>
      <c r="R1943" s="397">
        <v>2</v>
      </c>
      <c r="S1943" s="397">
        <f>VLOOKUP(Q1943,B$4:B$1306,1,0)</f>
        <v>2101101</v>
      </c>
      <c r="U1943" s="397">
        <v>0</v>
      </c>
      <c r="V1943" s="397"/>
      <c r="Y1943" s="397">
        <f t="shared" si="356"/>
        <v>0</v>
      </c>
    </row>
    <row r="1944" spans="15:25">
      <c r="O1944" s="397">
        <v>0</v>
      </c>
      <c r="Q1944" s="397">
        <v>2101102</v>
      </c>
      <c r="R1944" s="397">
        <v>1</v>
      </c>
      <c r="S1944" s="397">
        <f>VLOOKUP(Q1944,B$4:B$1306,1,0)</f>
        <v>2101102</v>
      </c>
      <c r="U1944" s="397">
        <v>0</v>
      </c>
      <c r="V1944" s="397"/>
      <c r="Y1944" s="397">
        <f t="shared" si="356"/>
        <v>0</v>
      </c>
    </row>
    <row r="1945" spans="15:25">
      <c r="O1945" s="397">
        <v>0</v>
      </c>
      <c r="Q1945" s="397">
        <v>2101103</v>
      </c>
      <c r="R1945" s="397">
        <v>1</v>
      </c>
      <c r="S1945" s="397">
        <f>VLOOKUP(Q1945,B$4:B$1306,1,0)</f>
        <v>2101103</v>
      </c>
      <c r="U1945" s="397">
        <v>0</v>
      </c>
      <c r="V1945" s="397"/>
      <c r="Y1945" s="397">
        <f t="shared" si="356"/>
        <v>0</v>
      </c>
    </row>
    <row r="1946" spans="15:25">
      <c r="O1946" s="397">
        <v>0</v>
      </c>
      <c r="Q1946" s="397">
        <v>2210201</v>
      </c>
      <c r="R1946" s="397">
        <v>4</v>
      </c>
      <c r="S1946" s="397">
        <f>VLOOKUP(Q1946,B$4:B$1306,1,0)</f>
        <v>2210201</v>
      </c>
      <c r="U1946" s="397">
        <v>0</v>
      </c>
      <c r="V1946" s="397"/>
      <c r="Y1946" s="397">
        <f t="shared" si="356"/>
        <v>0</v>
      </c>
    </row>
    <row r="1947" spans="15:25">
      <c r="O1947" s="397">
        <v>0</v>
      </c>
      <c r="Q1947" s="397">
        <v>2080505</v>
      </c>
      <c r="R1947" s="397">
        <v>2</v>
      </c>
      <c r="S1947" s="397">
        <f>VLOOKUP(Q1947,B$4:B$1306,1,0)</f>
        <v>2080505</v>
      </c>
      <c r="U1947" s="397">
        <v>0</v>
      </c>
      <c r="V1947" s="397"/>
      <c r="Y1947" s="397">
        <f t="shared" si="356"/>
        <v>0</v>
      </c>
    </row>
    <row r="1948" spans="15:25">
      <c r="O1948" s="397">
        <v>0</v>
      </c>
      <c r="Q1948" s="397">
        <v>2080506</v>
      </c>
      <c r="R1948" s="397">
        <v>1</v>
      </c>
      <c r="S1948" s="397">
        <f>VLOOKUP(Q1948,B$4:B$1306,1,0)</f>
        <v>2080506</v>
      </c>
      <c r="U1948" s="397">
        <v>0</v>
      </c>
      <c r="V1948" s="397"/>
      <c r="Y1948" s="397">
        <f t="shared" si="356"/>
        <v>0</v>
      </c>
    </row>
    <row r="1949" spans="15:25">
      <c r="O1949" s="397">
        <v>0</v>
      </c>
      <c r="Q1949" s="397">
        <v>2101101</v>
      </c>
      <c r="R1949" s="397">
        <v>0</v>
      </c>
      <c r="S1949" s="397">
        <f>VLOOKUP(Q1949,B$4:B$1306,1,0)</f>
        <v>2101101</v>
      </c>
      <c r="U1949" s="397">
        <v>0</v>
      </c>
      <c r="V1949" s="397"/>
      <c r="Y1949" s="397">
        <f t="shared" si="356"/>
        <v>0</v>
      </c>
    </row>
    <row r="1950" spans="15:25">
      <c r="O1950" s="397">
        <v>0</v>
      </c>
      <c r="Q1950" s="397">
        <v>2101102</v>
      </c>
      <c r="R1950" s="397">
        <v>1</v>
      </c>
      <c r="S1950" s="397">
        <f>VLOOKUP(Q1950,B$4:B$1306,1,0)</f>
        <v>2101102</v>
      </c>
      <c r="U1950" s="397">
        <v>0</v>
      </c>
      <c r="V1950" s="397"/>
      <c r="Y1950" s="397">
        <f t="shared" si="356"/>
        <v>0</v>
      </c>
    </row>
    <row r="1951" spans="15:25">
      <c r="O1951" s="397">
        <v>0</v>
      </c>
      <c r="Q1951" s="397">
        <v>2101103</v>
      </c>
      <c r="R1951" s="397">
        <v>1</v>
      </c>
      <c r="S1951" s="397">
        <f>VLOOKUP(Q1951,B$4:B$1306,1,0)</f>
        <v>2101103</v>
      </c>
      <c r="U1951" s="397">
        <v>0</v>
      </c>
      <c r="V1951" s="397"/>
      <c r="Y1951" s="397">
        <f t="shared" si="356"/>
        <v>0</v>
      </c>
    </row>
    <row r="1952" spans="15:25">
      <c r="O1952" s="397">
        <v>0</v>
      </c>
      <c r="Q1952" s="397">
        <v>2140106</v>
      </c>
      <c r="R1952" s="397">
        <v>23</v>
      </c>
      <c r="S1952" s="397">
        <f>VLOOKUP(Q1952,B$4:B$1306,1,0)</f>
        <v>2140106</v>
      </c>
      <c r="U1952" s="397">
        <v>0</v>
      </c>
      <c r="V1952" s="397"/>
      <c r="Y1952" s="397">
        <f t="shared" si="356"/>
        <v>0</v>
      </c>
    </row>
    <row r="1953" spans="15:25">
      <c r="O1953" s="397">
        <v>0</v>
      </c>
      <c r="Q1953" s="397">
        <v>2210201</v>
      </c>
      <c r="R1953" s="397">
        <v>2</v>
      </c>
      <c r="S1953" s="397">
        <f>VLOOKUP(Q1953,B$4:B$1306,1,0)</f>
        <v>2210201</v>
      </c>
      <c r="U1953" s="397">
        <v>0</v>
      </c>
      <c r="V1953" s="397"/>
      <c r="Y1953" s="397">
        <f t="shared" si="356"/>
        <v>0</v>
      </c>
    </row>
    <row r="1954" spans="15:25">
      <c r="O1954" s="397">
        <v>0</v>
      </c>
      <c r="Q1954" s="397">
        <v>2080505</v>
      </c>
      <c r="R1954" s="397">
        <v>0</v>
      </c>
      <c r="S1954" s="397">
        <f>VLOOKUP(Q1954,B$4:B$1306,1,0)</f>
        <v>2080505</v>
      </c>
      <c r="U1954" s="397">
        <v>0</v>
      </c>
      <c r="V1954" s="397"/>
      <c r="Y1954" s="397">
        <f t="shared" si="356"/>
        <v>0</v>
      </c>
    </row>
    <row r="1955" spans="15:25">
      <c r="O1955" s="397">
        <v>0</v>
      </c>
      <c r="Q1955" s="397">
        <v>2080506</v>
      </c>
      <c r="R1955" s="397">
        <v>0</v>
      </c>
      <c r="S1955" s="397">
        <f>VLOOKUP(Q1955,B$4:B$1306,1,0)</f>
        <v>2080506</v>
      </c>
      <c r="U1955" s="397">
        <v>0</v>
      </c>
      <c r="V1955" s="397"/>
      <c r="Y1955" s="397">
        <f t="shared" si="356"/>
        <v>0</v>
      </c>
    </row>
    <row r="1956" spans="15:25">
      <c r="O1956" s="397">
        <v>0</v>
      </c>
      <c r="Q1956" s="397">
        <v>2101101</v>
      </c>
      <c r="R1956" s="397">
        <v>0</v>
      </c>
      <c r="S1956" s="397">
        <f>VLOOKUP(Q1956,B$4:B$1306,1,0)</f>
        <v>2101101</v>
      </c>
      <c r="U1956" s="397">
        <v>0</v>
      </c>
      <c r="V1956" s="397"/>
      <c r="Y1956" s="397">
        <f t="shared" si="356"/>
        <v>0</v>
      </c>
    </row>
    <row r="1957" spans="15:25">
      <c r="O1957" s="397">
        <v>0</v>
      </c>
      <c r="Q1957" s="397">
        <v>2101102</v>
      </c>
      <c r="R1957" s="397">
        <v>0</v>
      </c>
      <c r="S1957" s="397">
        <f>VLOOKUP(Q1957,B$4:B$1306,1,0)</f>
        <v>2101102</v>
      </c>
      <c r="U1957" s="397">
        <v>0</v>
      </c>
      <c r="V1957" s="397"/>
      <c r="Y1957" s="397">
        <f t="shared" si="356"/>
        <v>0</v>
      </c>
    </row>
    <row r="1958" spans="15:25">
      <c r="O1958" s="397">
        <v>0</v>
      </c>
      <c r="Q1958" s="397">
        <v>2101103</v>
      </c>
      <c r="R1958" s="397">
        <v>0</v>
      </c>
      <c r="S1958" s="397">
        <f>VLOOKUP(Q1958,B$4:B$1306,1,0)</f>
        <v>2101103</v>
      </c>
      <c r="U1958" s="397">
        <v>0</v>
      </c>
      <c r="V1958" s="397"/>
      <c r="Y1958" s="397">
        <f t="shared" si="356"/>
        <v>0</v>
      </c>
    </row>
    <row r="1959" spans="15:25">
      <c r="O1959" s="397">
        <v>0</v>
      </c>
      <c r="Q1959" s="397">
        <v>2210201</v>
      </c>
      <c r="R1959" s="397">
        <v>0</v>
      </c>
      <c r="S1959" s="397">
        <f>VLOOKUP(Q1959,B$4:B$1306,1,0)</f>
        <v>2210201</v>
      </c>
      <c r="U1959" s="397">
        <v>0</v>
      </c>
      <c r="V1959" s="397"/>
      <c r="Y1959" s="397">
        <f t="shared" si="356"/>
        <v>0</v>
      </c>
    </row>
    <row r="1960" spans="15:25">
      <c r="O1960" s="397">
        <v>0</v>
      </c>
      <c r="Q1960" s="397">
        <v>2011101</v>
      </c>
      <c r="R1960" s="397">
        <v>35</v>
      </c>
      <c r="S1960" s="397">
        <f>VLOOKUP(Q1960,B$4:B$1306,1,0)</f>
        <v>2011101</v>
      </c>
      <c r="U1960" s="397">
        <v>0</v>
      </c>
      <c r="V1960" s="397"/>
      <c r="Y1960" s="397">
        <f t="shared" si="356"/>
        <v>0</v>
      </c>
    </row>
    <row r="1961" spans="15:25">
      <c r="O1961" s="397">
        <v>0</v>
      </c>
      <c r="Q1961" s="397">
        <v>2080505</v>
      </c>
      <c r="R1961" s="397">
        <v>2</v>
      </c>
      <c r="S1961" s="397">
        <f>VLOOKUP(Q1961,B$4:B$1306,1,0)</f>
        <v>2080505</v>
      </c>
      <c r="U1961" s="397">
        <v>0</v>
      </c>
      <c r="V1961" s="397"/>
      <c r="Y1961" s="397">
        <f t="shared" si="356"/>
        <v>0</v>
      </c>
    </row>
    <row r="1962" spans="15:25">
      <c r="O1962" s="397">
        <v>0</v>
      </c>
      <c r="Q1962" s="397">
        <v>2080506</v>
      </c>
      <c r="R1962" s="397">
        <v>1</v>
      </c>
      <c r="S1962" s="397">
        <f>VLOOKUP(Q1962,B$4:B$1306,1,0)</f>
        <v>2080506</v>
      </c>
      <c r="U1962" s="397">
        <v>0</v>
      </c>
      <c r="V1962" s="397"/>
      <c r="Y1962" s="397">
        <f t="shared" si="356"/>
        <v>0</v>
      </c>
    </row>
    <row r="1963" spans="15:25">
      <c r="O1963" s="397">
        <v>0</v>
      </c>
      <c r="Q1963" s="397">
        <v>2101101</v>
      </c>
      <c r="R1963" s="397">
        <v>2</v>
      </c>
      <c r="S1963" s="397">
        <f>VLOOKUP(Q1963,B$4:B$1306,1,0)</f>
        <v>2101101</v>
      </c>
      <c r="U1963" s="397">
        <v>0</v>
      </c>
      <c r="V1963" s="397"/>
      <c r="Y1963" s="397">
        <f t="shared" si="356"/>
        <v>0</v>
      </c>
    </row>
    <row r="1964" spans="15:25">
      <c r="O1964" s="397">
        <v>0</v>
      </c>
      <c r="Q1964" s="397">
        <v>2101102</v>
      </c>
      <c r="R1964" s="397">
        <v>0</v>
      </c>
      <c r="S1964" s="397">
        <f>VLOOKUP(Q1964,B$4:B$1306,1,0)</f>
        <v>2101102</v>
      </c>
      <c r="U1964" s="397">
        <v>0</v>
      </c>
      <c r="V1964" s="397"/>
      <c r="Y1964" s="397">
        <f t="shared" si="356"/>
        <v>0</v>
      </c>
    </row>
    <row r="1965" spans="15:25">
      <c r="O1965" s="397">
        <v>0</v>
      </c>
      <c r="Q1965" s="397">
        <v>2101103</v>
      </c>
      <c r="R1965" s="397">
        <v>1</v>
      </c>
      <c r="S1965" s="397">
        <f>VLOOKUP(Q1965,B$4:B$1306,1,0)</f>
        <v>2101103</v>
      </c>
      <c r="U1965" s="397">
        <v>0</v>
      </c>
      <c r="V1965" s="397"/>
      <c r="Y1965" s="397">
        <f t="shared" si="356"/>
        <v>0</v>
      </c>
    </row>
    <row r="1966" spans="15:25">
      <c r="O1966" s="397">
        <v>0</v>
      </c>
      <c r="Q1966" s="397">
        <v>2210201</v>
      </c>
      <c r="R1966" s="397">
        <v>2</v>
      </c>
      <c r="S1966" s="397">
        <f>VLOOKUP(Q1966,B$4:B$1306,1,0)</f>
        <v>2210201</v>
      </c>
      <c r="U1966" s="397">
        <v>0</v>
      </c>
      <c r="V1966" s="397"/>
      <c r="Y1966" s="397">
        <f t="shared" si="356"/>
        <v>0</v>
      </c>
    </row>
    <row r="1967" spans="15:25">
      <c r="O1967" s="397">
        <v>0</v>
      </c>
      <c r="Q1967" s="397">
        <v>2080505</v>
      </c>
      <c r="R1967" s="397">
        <v>3</v>
      </c>
      <c r="S1967" s="397">
        <f>VLOOKUP(Q1967,B$4:B$1306,1,0)</f>
        <v>2080505</v>
      </c>
      <c r="U1967" s="397">
        <v>0</v>
      </c>
      <c r="V1967" s="397"/>
      <c r="Y1967" s="397">
        <f t="shared" si="356"/>
        <v>0</v>
      </c>
    </row>
    <row r="1968" spans="15:25">
      <c r="O1968" s="397">
        <v>0</v>
      </c>
      <c r="Q1968" s="397">
        <v>2080506</v>
      </c>
      <c r="R1968" s="397">
        <v>2</v>
      </c>
      <c r="S1968" s="397">
        <f>VLOOKUP(Q1968,B$4:B$1306,1,0)</f>
        <v>2080506</v>
      </c>
      <c r="U1968" s="397">
        <v>0</v>
      </c>
      <c r="V1968" s="397"/>
      <c r="Y1968" s="397">
        <f t="shared" si="356"/>
        <v>0</v>
      </c>
    </row>
    <row r="1969" spans="15:25">
      <c r="O1969" s="397">
        <v>0</v>
      </c>
      <c r="Q1969" s="397">
        <v>2101101</v>
      </c>
      <c r="R1969" s="397">
        <v>0</v>
      </c>
      <c r="S1969" s="397">
        <f>VLOOKUP(Q1969,B$4:B$1306,1,0)</f>
        <v>2101101</v>
      </c>
      <c r="U1969" s="397">
        <v>0</v>
      </c>
      <c r="V1969" s="397"/>
      <c r="Y1969" s="397">
        <f t="shared" si="356"/>
        <v>0</v>
      </c>
    </row>
    <row r="1970" spans="15:25">
      <c r="O1970" s="397">
        <v>0</v>
      </c>
      <c r="Q1970" s="397">
        <v>2101102</v>
      </c>
      <c r="R1970" s="397">
        <v>2</v>
      </c>
      <c r="S1970" s="397">
        <f>VLOOKUP(Q1970,B$4:B$1306,1,0)</f>
        <v>2101102</v>
      </c>
      <c r="U1970" s="397">
        <v>0</v>
      </c>
      <c r="V1970" s="397"/>
      <c r="Y1970" s="397">
        <f t="shared" si="356"/>
        <v>0</v>
      </c>
    </row>
    <row r="1971" spans="15:25">
      <c r="O1971" s="397">
        <v>0</v>
      </c>
      <c r="Q1971" s="397">
        <v>2101103</v>
      </c>
      <c r="R1971" s="397">
        <v>1</v>
      </c>
      <c r="S1971" s="397">
        <f>VLOOKUP(Q1971,B$4:B$1306,1,0)</f>
        <v>2101103</v>
      </c>
      <c r="U1971" s="397">
        <v>0</v>
      </c>
      <c r="V1971" s="397"/>
      <c r="Y1971" s="397">
        <f t="shared" si="356"/>
        <v>0</v>
      </c>
    </row>
    <row r="1972" spans="15:25">
      <c r="O1972" s="397">
        <v>0</v>
      </c>
      <c r="Q1972" s="397">
        <v>2130310</v>
      </c>
      <c r="R1972" s="397">
        <v>35</v>
      </c>
      <c r="S1972" s="397">
        <f>VLOOKUP(Q1972,B$4:B$1306,1,0)</f>
        <v>2130310</v>
      </c>
      <c r="U1972" s="397">
        <v>0</v>
      </c>
      <c r="V1972" s="397"/>
      <c r="Y1972" s="397">
        <f t="shared" si="356"/>
        <v>0</v>
      </c>
    </row>
    <row r="1973" spans="15:25">
      <c r="O1973" s="397">
        <v>0</v>
      </c>
      <c r="Q1973" s="397">
        <v>2210201</v>
      </c>
      <c r="R1973" s="397">
        <v>2</v>
      </c>
      <c r="S1973" s="397">
        <f>VLOOKUP(Q1973,B$4:B$1306,1,0)</f>
        <v>2210201</v>
      </c>
      <c r="U1973" s="397">
        <v>0</v>
      </c>
      <c r="V1973" s="397"/>
      <c r="Y1973" s="397">
        <f t="shared" si="356"/>
        <v>0</v>
      </c>
    </row>
    <row r="1974" spans="15:25">
      <c r="O1974" s="397">
        <v>0</v>
      </c>
      <c r="Q1974" s="397">
        <v>2080505</v>
      </c>
      <c r="R1974" s="397">
        <v>1</v>
      </c>
      <c r="S1974" s="397">
        <f>VLOOKUP(Q1974,B$4:B$1306,1,0)</f>
        <v>2080505</v>
      </c>
      <c r="U1974" s="397">
        <v>0</v>
      </c>
      <c r="V1974" s="397"/>
      <c r="Y1974" s="397">
        <f t="shared" si="356"/>
        <v>0</v>
      </c>
    </row>
    <row r="1975" spans="15:25">
      <c r="O1975" s="397">
        <v>0</v>
      </c>
      <c r="Q1975" s="397">
        <v>2080506</v>
      </c>
      <c r="R1975" s="397">
        <v>1</v>
      </c>
      <c r="S1975" s="397">
        <f>VLOOKUP(Q1975,B$4:B$1306,1,0)</f>
        <v>2080506</v>
      </c>
      <c r="U1975" s="397">
        <v>0</v>
      </c>
      <c r="V1975" s="397"/>
      <c r="Y1975" s="397">
        <f t="shared" si="356"/>
        <v>0</v>
      </c>
    </row>
    <row r="1976" spans="15:25">
      <c r="O1976" s="397">
        <v>0</v>
      </c>
      <c r="Q1976" s="397">
        <v>2101101</v>
      </c>
      <c r="R1976" s="397">
        <v>0</v>
      </c>
      <c r="S1976" s="397">
        <f>VLOOKUP(Q1976,B$4:B$1306,1,0)</f>
        <v>2101101</v>
      </c>
      <c r="U1976" s="397">
        <v>0</v>
      </c>
      <c r="V1976" s="397"/>
      <c r="Y1976" s="397">
        <f t="shared" si="356"/>
        <v>0</v>
      </c>
    </row>
    <row r="1977" spans="15:25">
      <c r="O1977" s="397">
        <v>0</v>
      </c>
      <c r="Q1977" s="397">
        <v>2101102</v>
      </c>
      <c r="R1977" s="397">
        <v>1</v>
      </c>
      <c r="S1977" s="397">
        <f>VLOOKUP(Q1977,B$4:B$1306,1,0)</f>
        <v>2101102</v>
      </c>
      <c r="U1977" s="397">
        <v>0</v>
      </c>
      <c r="V1977" s="397"/>
      <c r="Y1977" s="397">
        <f t="shared" si="356"/>
        <v>0</v>
      </c>
    </row>
    <row r="1978" spans="15:25">
      <c r="O1978" s="397">
        <v>0</v>
      </c>
      <c r="Q1978" s="397">
        <v>2101103</v>
      </c>
      <c r="R1978" s="397">
        <v>1</v>
      </c>
      <c r="S1978" s="397">
        <f>VLOOKUP(Q1978,B$4:B$1306,1,0)</f>
        <v>2101103</v>
      </c>
      <c r="U1978" s="397">
        <v>0</v>
      </c>
      <c r="V1978" s="397"/>
      <c r="Y1978" s="397">
        <f t="shared" si="356"/>
        <v>0</v>
      </c>
    </row>
    <row r="1979" spans="15:25">
      <c r="O1979" s="397">
        <v>0</v>
      </c>
      <c r="Q1979" s="397">
        <v>2130204</v>
      </c>
      <c r="R1979" s="397">
        <v>15</v>
      </c>
      <c r="S1979" s="397">
        <f>VLOOKUP(Q1979,B$4:B$1306,1,0)</f>
        <v>2130204</v>
      </c>
      <c r="U1979" s="397">
        <v>0</v>
      </c>
      <c r="V1979" s="397"/>
      <c r="Y1979" s="397">
        <f t="shared" si="356"/>
        <v>0</v>
      </c>
    </row>
    <row r="1980" spans="15:25">
      <c r="O1980" s="397">
        <v>0</v>
      </c>
      <c r="Q1980" s="397">
        <v>2210201</v>
      </c>
      <c r="R1980" s="397">
        <v>1</v>
      </c>
      <c r="S1980" s="397">
        <f>VLOOKUP(Q1980,B$4:B$1306,1,0)</f>
        <v>2210201</v>
      </c>
      <c r="U1980" s="397">
        <v>0</v>
      </c>
      <c r="V1980" s="397"/>
      <c r="Y1980" s="397">
        <f t="shared" si="356"/>
        <v>0</v>
      </c>
    </row>
    <row r="1981" spans="15:25">
      <c r="O1981" s="397">
        <v>0</v>
      </c>
      <c r="Q1981" s="397">
        <v>2010301</v>
      </c>
      <c r="R1981" s="397">
        <v>311</v>
      </c>
      <c r="S1981" s="397">
        <f>VLOOKUP(Q1981,B$4:B$1306,1,0)</f>
        <v>2010301</v>
      </c>
      <c r="U1981" s="397">
        <v>0</v>
      </c>
      <c r="V1981" s="397"/>
      <c r="Y1981" s="397">
        <f t="shared" si="356"/>
        <v>0</v>
      </c>
    </row>
    <row r="1982" spans="15:25">
      <c r="O1982" s="397">
        <v>0</v>
      </c>
      <c r="Q1982" s="397">
        <v>2050299</v>
      </c>
      <c r="R1982" s="397">
        <v>1</v>
      </c>
      <c r="S1982" s="397">
        <f>VLOOKUP(Q1982,B$4:B$1306,1,0)</f>
        <v>2050299</v>
      </c>
      <c r="U1982" s="397">
        <v>0</v>
      </c>
      <c r="V1982" s="397"/>
      <c r="Y1982" s="397">
        <f t="shared" si="356"/>
        <v>0</v>
      </c>
    </row>
    <row r="1983" spans="15:25">
      <c r="O1983" s="397">
        <v>0</v>
      </c>
      <c r="Q1983" s="397">
        <v>2080501</v>
      </c>
      <c r="R1983" s="397">
        <v>29</v>
      </c>
      <c r="S1983" s="397">
        <f>VLOOKUP(Q1983,B$4:B$1306,1,0)</f>
        <v>2080501</v>
      </c>
      <c r="U1983" s="397">
        <v>0</v>
      </c>
      <c r="V1983" s="397"/>
      <c r="Y1983" s="397">
        <f t="shared" si="356"/>
        <v>0</v>
      </c>
    </row>
    <row r="1984" spans="15:25">
      <c r="O1984" s="397">
        <v>0</v>
      </c>
      <c r="Q1984" s="397">
        <v>2080505</v>
      </c>
      <c r="R1984" s="397">
        <v>20</v>
      </c>
      <c r="S1984" s="397">
        <f>VLOOKUP(Q1984,B$4:B$1306,1,0)</f>
        <v>2080505</v>
      </c>
      <c r="U1984" s="397">
        <v>0</v>
      </c>
      <c r="V1984" s="397"/>
      <c r="Y1984" s="397">
        <f t="shared" si="356"/>
        <v>0</v>
      </c>
    </row>
    <row r="1985" spans="15:25">
      <c r="O1985" s="397">
        <v>0</v>
      </c>
      <c r="Q1985" s="397">
        <v>2080506</v>
      </c>
      <c r="R1985" s="397">
        <v>10</v>
      </c>
      <c r="S1985" s="397">
        <f>VLOOKUP(Q1985,B$4:B$1306,1,0)</f>
        <v>2080506</v>
      </c>
      <c r="U1985" s="397">
        <v>0</v>
      </c>
      <c r="V1985" s="397"/>
      <c r="Y1985" s="397">
        <f t="shared" si="356"/>
        <v>0</v>
      </c>
    </row>
    <row r="1986" spans="15:25">
      <c r="O1986" s="397">
        <v>0</v>
      </c>
      <c r="Q1986" s="397">
        <v>2100799</v>
      </c>
      <c r="R1986" s="397">
        <v>15</v>
      </c>
      <c r="S1986" s="397">
        <f>VLOOKUP(Q1986,B$4:B$1306,1,0)</f>
        <v>2100799</v>
      </c>
      <c r="U1986" s="397">
        <v>0</v>
      </c>
      <c r="V1986" s="397"/>
      <c r="Y1986" s="397">
        <f t="shared" si="356"/>
        <v>0</v>
      </c>
    </row>
    <row r="1987" spans="15:25">
      <c r="O1987" s="397">
        <v>0</v>
      </c>
      <c r="Q1987" s="397">
        <v>2101101</v>
      </c>
      <c r="R1987" s="397">
        <v>13</v>
      </c>
      <c r="S1987" s="397">
        <f>VLOOKUP(Q1987,B$4:B$1306,1,0)</f>
        <v>2101101</v>
      </c>
      <c r="U1987" s="397">
        <v>0</v>
      </c>
      <c r="V1987" s="397"/>
      <c r="Y1987" s="397">
        <f t="shared" si="356"/>
        <v>0</v>
      </c>
    </row>
    <row r="1988" spans="15:25">
      <c r="O1988" s="397">
        <v>0</v>
      </c>
      <c r="Q1988" s="397">
        <v>2101102</v>
      </c>
      <c r="R1988" s="397">
        <v>0</v>
      </c>
      <c r="S1988" s="397">
        <f>VLOOKUP(Q1988,B$4:B$1306,1,0)</f>
        <v>2101102</v>
      </c>
      <c r="U1988" s="397">
        <v>0</v>
      </c>
      <c r="V1988" s="397"/>
      <c r="Y1988" s="397">
        <f t="shared" ref="Y1988:Y2051" si="357">IF(O1988&lt;1,ROUNDUP(O1988,0),IF(O1988&gt;10,ROUNDDOWN(O1988,0),ROUND(O1988,0)))</f>
        <v>0</v>
      </c>
    </row>
    <row r="1989" spans="15:25">
      <c r="O1989" s="397">
        <v>0</v>
      </c>
      <c r="Q1989" s="397">
        <v>2101103</v>
      </c>
      <c r="R1989" s="397">
        <v>9</v>
      </c>
      <c r="S1989" s="397">
        <f>VLOOKUP(Q1989,B$4:B$1306,1,0)</f>
        <v>2101103</v>
      </c>
      <c r="U1989" s="397">
        <v>0</v>
      </c>
      <c r="V1989" s="397"/>
      <c r="Y1989" s="397">
        <f t="shared" si="357"/>
        <v>0</v>
      </c>
    </row>
    <row r="1990" spans="15:25">
      <c r="O1990" s="397">
        <v>0</v>
      </c>
      <c r="Q1990" s="397">
        <v>2130705</v>
      </c>
      <c r="R1990" s="397">
        <v>159</v>
      </c>
      <c r="S1990" s="397">
        <f>VLOOKUP(Q1990,B$4:B$1306,1,0)</f>
        <v>2130705</v>
      </c>
      <c r="U1990" s="397">
        <v>0</v>
      </c>
      <c r="V1990" s="397"/>
      <c r="Y1990" s="397">
        <f t="shared" si="357"/>
        <v>0</v>
      </c>
    </row>
    <row r="1991" spans="15:25">
      <c r="O1991" s="397">
        <v>0</v>
      </c>
      <c r="Q1991" s="397">
        <v>2210201</v>
      </c>
      <c r="R1991" s="397">
        <v>17</v>
      </c>
      <c r="S1991" s="397">
        <f>VLOOKUP(Q1991,B$4:B$1306,1,0)</f>
        <v>2210201</v>
      </c>
      <c r="U1991" s="397">
        <v>0</v>
      </c>
      <c r="V1991" s="397"/>
      <c r="Y1991" s="397">
        <f t="shared" si="357"/>
        <v>0</v>
      </c>
    </row>
    <row r="1992" spans="15:25">
      <c r="O1992" s="397">
        <v>0</v>
      </c>
      <c r="Q1992" s="397">
        <v>2080505</v>
      </c>
      <c r="R1992" s="397">
        <v>3</v>
      </c>
      <c r="S1992" s="397">
        <f>VLOOKUP(Q1992,B$4:B$1306,1,0)</f>
        <v>2080505</v>
      </c>
      <c r="U1992" s="397">
        <v>0</v>
      </c>
      <c r="V1992" s="397"/>
      <c r="Y1992" s="397">
        <f t="shared" si="357"/>
        <v>0</v>
      </c>
    </row>
    <row r="1993" spans="15:25">
      <c r="O1993" s="397">
        <v>0</v>
      </c>
      <c r="Q1993" s="397">
        <v>2080506</v>
      </c>
      <c r="R1993" s="397">
        <v>1</v>
      </c>
      <c r="S1993" s="397">
        <f>VLOOKUP(Q1993,B$4:B$1306,1,0)</f>
        <v>2080506</v>
      </c>
      <c r="U1993" s="397">
        <v>0</v>
      </c>
      <c r="V1993" s="397"/>
      <c r="Y1993" s="397">
        <f t="shared" si="357"/>
        <v>0</v>
      </c>
    </row>
    <row r="1994" spans="15:25">
      <c r="O1994" s="397">
        <v>0</v>
      </c>
      <c r="Q1994" s="397">
        <v>2101101</v>
      </c>
      <c r="R1994" s="397">
        <v>0</v>
      </c>
      <c r="S1994" s="397">
        <f>VLOOKUP(Q1994,B$4:B$1306,1,0)</f>
        <v>2101101</v>
      </c>
      <c r="U1994" s="397">
        <v>0</v>
      </c>
      <c r="V1994" s="397"/>
      <c r="Y1994" s="397">
        <f t="shared" si="357"/>
        <v>0</v>
      </c>
    </row>
    <row r="1995" spans="15:25">
      <c r="O1995" s="397">
        <v>0</v>
      </c>
      <c r="Q1995" s="397">
        <v>2101102</v>
      </c>
      <c r="R1995" s="397">
        <v>2</v>
      </c>
      <c r="S1995" s="397">
        <f>VLOOKUP(Q1995,B$4:B$1306,1,0)</f>
        <v>2101102</v>
      </c>
      <c r="U1995" s="397">
        <v>0</v>
      </c>
      <c r="V1995" s="397"/>
      <c r="Y1995" s="397">
        <f t="shared" si="357"/>
        <v>0</v>
      </c>
    </row>
    <row r="1996" spans="15:25">
      <c r="O1996" s="397">
        <v>0</v>
      </c>
      <c r="Q1996" s="397">
        <v>2101103</v>
      </c>
      <c r="R1996" s="397">
        <v>1</v>
      </c>
      <c r="S1996" s="397">
        <f>VLOOKUP(Q1996,B$4:B$1306,1,0)</f>
        <v>2101103</v>
      </c>
      <c r="U1996" s="397">
        <v>0</v>
      </c>
      <c r="V1996" s="397"/>
      <c r="Y1996" s="397">
        <f t="shared" si="357"/>
        <v>0</v>
      </c>
    </row>
    <row r="1997" spans="15:25">
      <c r="O1997" s="397">
        <v>0</v>
      </c>
      <c r="Q1997" s="397">
        <v>2130104</v>
      </c>
      <c r="R1997" s="397">
        <v>26</v>
      </c>
      <c r="S1997" s="397">
        <f>VLOOKUP(Q1997,B$4:B$1306,1,0)</f>
        <v>2130104</v>
      </c>
      <c r="U1997" s="397">
        <v>0</v>
      </c>
      <c r="V1997" s="397"/>
      <c r="Y1997" s="397">
        <f t="shared" si="357"/>
        <v>0</v>
      </c>
    </row>
    <row r="1998" spans="15:25">
      <c r="O1998" s="397">
        <v>0</v>
      </c>
      <c r="Q1998" s="397">
        <v>2210201</v>
      </c>
      <c r="R1998" s="397">
        <v>2</v>
      </c>
      <c r="S1998" s="397">
        <f>VLOOKUP(Q1998,B$4:B$1306,1,0)</f>
        <v>2210201</v>
      </c>
      <c r="U1998" s="397">
        <v>0</v>
      </c>
      <c r="V1998" s="397"/>
      <c r="Y1998" s="397">
        <f t="shared" si="357"/>
        <v>0</v>
      </c>
    </row>
    <row r="1999" spans="15:25">
      <c r="O1999" s="397">
        <v>0</v>
      </c>
      <c r="Q1999" s="397">
        <v>2010650</v>
      </c>
      <c r="R1999" s="397">
        <v>45</v>
      </c>
      <c r="S1999" s="397">
        <f>VLOOKUP(Q1999,B$4:B$1306,1,0)</f>
        <v>2010650</v>
      </c>
      <c r="U1999" s="397">
        <v>0</v>
      </c>
      <c r="V1999" s="397"/>
      <c r="Y1999" s="397">
        <f t="shared" si="357"/>
        <v>0</v>
      </c>
    </row>
    <row r="2000" spans="15:25">
      <c r="O2000" s="397">
        <v>0</v>
      </c>
      <c r="Q2000" s="397">
        <v>2080505</v>
      </c>
      <c r="R2000" s="397">
        <v>3</v>
      </c>
      <c r="S2000" s="397">
        <f>VLOOKUP(Q2000,B$4:B$1306,1,0)</f>
        <v>2080505</v>
      </c>
      <c r="U2000" s="397">
        <v>0</v>
      </c>
      <c r="V2000" s="397"/>
      <c r="Y2000" s="397">
        <f t="shared" si="357"/>
        <v>0</v>
      </c>
    </row>
    <row r="2001" spans="15:25">
      <c r="O2001" s="397">
        <v>0</v>
      </c>
      <c r="Q2001" s="397">
        <v>2080506</v>
      </c>
      <c r="R2001" s="397">
        <v>2</v>
      </c>
      <c r="S2001" s="397">
        <f>VLOOKUP(Q2001,B$4:B$1306,1,0)</f>
        <v>2080506</v>
      </c>
      <c r="U2001" s="397">
        <v>0</v>
      </c>
      <c r="V2001" s="397"/>
      <c r="Y2001" s="397">
        <f t="shared" si="357"/>
        <v>0</v>
      </c>
    </row>
    <row r="2002" spans="15:25">
      <c r="O2002" s="397">
        <v>0</v>
      </c>
      <c r="Q2002" s="397">
        <v>2101101</v>
      </c>
      <c r="R2002" s="397">
        <v>2</v>
      </c>
      <c r="S2002" s="397">
        <f>VLOOKUP(Q2002,B$4:B$1306,1,0)</f>
        <v>2101101</v>
      </c>
      <c r="U2002" s="397">
        <v>0</v>
      </c>
      <c r="V2002" s="397"/>
      <c r="Y2002" s="397">
        <f t="shared" si="357"/>
        <v>0</v>
      </c>
    </row>
    <row r="2003" spans="15:25">
      <c r="O2003" s="397">
        <v>0</v>
      </c>
      <c r="Q2003" s="397">
        <v>2101102</v>
      </c>
      <c r="R2003" s="397">
        <v>0</v>
      </c>
      <c r="S2003" s="397">
        <f>VLOOKUP(Q2003,B$4:B$1306,1,0)</f>
        <v>2101102</v>
      </c>
      <c r="U2003" s="397">
        <v>0</v>
      </c>
      <c r="V2003" s="397"/>
      <c r="Y2003" s="397">
        <f t="shared" si="357"/>
        <v>0</v>
      </c>
    </row>
    <row r="2004" spans="15:25">
      <c r="O2004" s="397">
        <v>0</v>
      </c>
      <c r="Q2004" s="397">
        <v>2101103</v>
      </c>
      <c r="R2004" s="397">
        <v>1</v>
      </c>
      <c r="S2004" s="397">
        <f>VLOOKUP(Q2004,B$4:B$1306,1,0)</f>
        <v>2101103</v>
      </c>
      <c r="U2004" s="397">
        <v>0</v>
      </c>
      <c r="V2004" s="397"/>
      <c r="Y2004" s="397">
        <f t="shared" si="357"/>
        <v>0</v>
      </c>
    </row>
    <row r="2005" spans="15:25">
      <c r="O2005" s="397">
        <v>0</v>
      </c>
      <c r="Q2005" s="397">
        <v>2210201</v>
      </c>
      <c r="R2005" s="397">
        <v>3</v>
      </c>
      <c r="S2005" s="397">
        <f>VLOOKUP(Q2005,B$4:B$1306,1,0)</f>
        <v>2210201</v>
      </c>
      <c r="U2005" s="397">
        <v>0</v>
      </c>
      <c r="V2005" s="397"/>
      <c r="Y2005" s="397">
        <f t="shared" si="357"/>
        <v>0</v>
      </c>
    </row>
    <row r="2006" spans="15:25">
      <c r="O2006" s="397">
        <v>0</v>
      </c>
      <c r="Q2006" s="397">
        <v>2013101</v>
      </c>
      <c r="R2006" s="397">
        <v>114</v>
      </c>
      <c r="S2006" s="397">
        <f>VLOOKUP(Q2006,B$4:B$1306,1,0)</f>
        <v>2013101</v>
      </c>
      <c r="U2006" s="397">
        <v>0</v>
      </c>
      <c r="V2006" s="397"/>
      <c r="Y2006" s="397">
        <f t="shared" si="357"/>
        <v>0</v>
      </c>
    </row>
    <row r="2007" spans="15:25">
      <c r="O2007" s="397">
        <v>0</v>
      </c>
      <c r="Q2007" s="397">
        <v>2080505</v>
      </c>
      <c r="R2007" s="397">
        <v>9</v>
      </c>
      <c r="S2007" s="397">
        <f>VLOOKUP(Q2007,B$4:B$1306,1,0)</f>
        <v>2080505</v>
      </c>
      <c r="U2007" s="397">
        <v>0</v>
      </c>
      <c r="V2007" s="397"/>
      <c r="Y2007" s="397">
        <f t="shared" si="357"/>
        <v>0</v>
      </c>
    </row>
    <row r="2008" spans="15:25">
      <c r="O2008" s="397">
        <v>0</v>
      </c>
      <c r="Q2008" s="397">
        <v>2080506</v>
      </c>
      <c r="R2008" s="397">
        <v>5</v>
      </c>
      <c r="S2008" s="397">
        <f>VLOOKUP(Q2008,B$4:B$1306,1,0)</f>
        <v>2080506</v>
      </c>
      <c r="U2008" s="397">
        <v>0</v>
      </c>
      <c r="V2008" s="397"/>
      <c r="Y2008" s="397">
        <f t="shared" si="357"/>
        <v>0</v>
      </c>
    </row>
    <row r="2009" spans="15:25">
      <c r="O2009" s="397">
        <v>0</v>
      </c>
      <c r="Q2009" s="397">
        <v>2101101</v>
      </c>
      <c r="R2009" s="397">
        <v>6</v>
      </c>
      <c r="S2009" s="397">
        <f>VLOOKUP(Q2009,B$4:B$1306,1,0)</f>
        <v>2101101</v>
      </c>
      <c r="U2009" s="397">
        <v>0</v>
      </c>
      <c r="V2009" s="397"/>
      <c r="Y2009" s="397">
        <f t="shared" si="357"/>
        <v>0</v>
      </c>
    </row>
    <row r="2010" spans="15:25">
      <c r="O2010" s="397">
        <v>0</v>
      </c>
      <c r="Q2010" s="397">
        <v>2101102</v>
      </c>
      <c r="R2010" s="397">
        <v>0</v>
      </c>
      <c r="S2010" s="397">
        <f>VLOOKUP(Q2010,B$4:B$1306,1,0)</f>
        <v>2101102</v>
      </c>
      <c r="U2010" s="397">
        <v>0</v>
      </c>
      <c r="V2010" s="397"/>
      <c r="Y2010" s="397">
        <f t="shared" si="357"/>
        <v>0</v>
      </c>
    </row>
    <row r="2011" spans="15:25">
      <c r="O2011" s="397">
        <v>0</v>
      </c>
      <c r="Q2011" s="397">
        <v>2101103</v>
      </c>
      <c r="R2011" s="397">
        <v>3</v>
      </c>
      <c r="S2011" s="397">
        <f>VLOOKUP(Q2011,B$4:B$1306,1,0)</f>
        <v>2101103</v>
      </c>
      <c r="U2011" s="397">
        <v>0</v>
      </c>
      <c r="V2011" s="397"/>
      <c r="Y2011" s="397">
        <f t="shared" si="357"/>
        <v>0</v>
      </c>
    </row>
    <row r="2012" spans="15:25">
      <c r="O2012" s="397">
        <v>0</v>
      </c>
      <c r="Q2012" s="397">
        <v>2210201</v>
      </c>
      <c r="R2012" s="397">
        <v>8</v>
      </c>
      <c r="S2012" s="397">
        <f>VLOOKUP(Q2012,B$4:B$1306,1,0)</f>
        <v>2210201</v>
      </c>
      <c r="U2012" s="397">
        <v>0</v>
      </c>
      <c r="V2012" s="397"/>
      <c r="Y2012" s="397">
        <f t="shared" si="357"/>
        <v>0</v>
      </c>
    </row>
    <row r="2013" spans="15:25">
      <c r="O2013" s="397">
        <v>0</v>
      </c>
      <c r="Q2013" s="397">
        <v>2080505</v>
      </c>
      <c r="R2013" s="397">
        <v>3</v>
      </c>
      <c r="S2013" s="397">
        <f>VLOOKUP(Q2013,B$4:B$1306,1,0)</f>
        <v>2080505</v>
      </c>
      <c r="U2013" s="397">
        <v>0</v>
      </c>
      <c r="V2013" s="397"/>
      <c r="Y2013" s="397">
        <f t="shared" si="357"/>
        <v>0</v>
      </c>
    </row>
    <row r="2014" spans="15:25">
      <c r="O2014" s="397">
        <v>0</v>
      </c>
      <c r="Q2014" s="397">
        <v>2080506</v>
      </c>
      <c r="R2014" s="397">
        <v>2</v>
      </c>
      <c r="S2014" s="397">
        <f>VLOOKUP(Q2014,B$4:B$1306,1,0)</f>
        <v>2080506</v>
      </c>
      <c r="U2014" s="397">
        <v>0</v>
      </c>
      <c r="V2014" s="397"/>
      <c r="Y2014" s="397">
        <f t="shared" si="357"/>
        <v>0</v>
      </c>
    </row>
    <row r="2015" spans="15:25">
      <c r="O2015" s="397">
        <v>0</v>
      </c>
      <c r="Q2015" s="397">
        <v>2101101</v>
      </c>
      <c r="R2015" s="397">
        <v>0</v>
      </c>
      <c r="S2015" s="397">
        <f>VLOOKUP(Q2015,B$4:B$1306,1,0)</f>
        <v>2101101</v>
      </c>
      <c r="U2015" s="397">
        <v>0</v>
      </c>
      <c r="V2015" s="397"/>
      <c r="Y2015" s="397">
        <f t="shared" si="357"/>
        <v>0</v>
      </c>
    </row>
    <row r="2016" spans="15:25">
      <c r="O2016" s="397">
        <v>0</v>
      </c>
      <c r="Q2016" s="397">
        <v>2101102</v>
      </c>
      <c r="R2016" s="397">
        <v>2</v>
      </c>
      <c r="S2016" s="397">
        <f>VLOOKUP(Q2016,B$4:B$1306,1,0)</f>
        <v>2101102</v>
      </c>
      <c r="U2016" s="397">
        <v>0</v>
      </c>
      <c r="V2016" s="397"/>
      <c r="Y2016" s="397">
        <f t="shared" si="357"/>
        <v>0</v>
      </c>
    </row>
    <row r="2017" spans="15:25">
      <c r="O2017" s="397">
        <v>0</v>
      </c>
      <c r="Q2017" s="397">
        <v>2101103</v>
      </c>
      <c r="R2017" s="397">
        <v>1</v>
      </c>
      <c r="S2017" s="397">
        <f>VLOOKUP(Q2017,B$4:B$1306,1,0)</f>
        <v>2101103</v>
      </c>
      <c r="U2017" s="397">
        <v>0</v>
      </c>
      <c r="V2017" s="397"/>
      <c r="Y2017" s="397">
        <f t="shared" si="357"/>
        <v>0</v>
      </c>
    </row>
    <row r="2018" spans="15:25">
      <c r="O2018" s="397">
        <v>0</v>
      </c>
      <c r="Q2018" s="397">
        <v>2120199</v>
      </c>
      <c r="R2018" s="397">
        <v>35</v>
      </c>
      <c r="S2018" s="397">
        <f>VLOOKUP(Q2018,B$4:B$1306,1,0)</f>
        <v>2120199</v>
      </c>
      <c r="U2018" s="397">
        <v>0</v>
      </c>
      <c r="V2018" s="397"/>
      <c r="Y2018" s="397">
        <f t="shared" si="357"/>
        <v>0</v>
      </c>
    </row>
    <row r="2019" spans="15:25">
      <c r="O2019" s="397">
        <v>0</v>
      </c>
      <c r="Q2019" s="397">
        <v>2210201</v>
      </c>
      <c r="R2019" s="397">
        <v>2</v>
      </c>
      <c r="S2019" s="397">
        <f>VLOOKUP(Q2019,B$4:B$1306,1,0)</f>
        <v>2210201</v>
      </c>
      <c r="U2019" s="397">
        <v>0</v>
      </c>
      <c r="V2019" s="397"/>
      <c r="Y2019" s="397">
        <f t="shared" si="357"/>
        <v>0</v>
      </c>
    </row>
    <row r="2020" spans="15:25">
      <c r="O2020" s="397">
        <v>0</v>
      </c>
      <c r="Q2020" s="397">
        <v>2070109</v>
      </c>
      <c r="R2020" s="397">
        <v>12</v>
      </c>
      <c r="S2020" s="397">
        <f>VLOOKUP(Q2020,B$4:B$1306,1,0)</f>
        <v>2070109</v>
      </c>
      <c r="U2020" s="397">
        <v>0</v>
      </c>
      <c r="V2020" s="397"/>
      <c r="Y2020" s="397">
        <f t="shared" si="357"/>
        <v>0</v>
      </c>
    </row>
    <row r="2021" spans="15:25">
      <c r="O2021" s="397">
        <v>0</v>
      </c>
      <c r="Q2021" s="397">
        <v>2080502</v>
      </c>
      <c r="R2021" s="397">
        <v>8</v>
      </c>
      <c r="S2021" s="397">
        <f>VLOOKUP(Q2021,B$4:B$1306,1,0)</f>
        <v>2080502</v>
      </c>
      <c r="U2021" s="397">
        <v>0</v>
      </c>
      <c r="V2021" s="397"/>
      <c r="Y2021" s="397">
        <f t="shared" si="357"/>
        <v>0</v>
      </c>
    </row>
    <row r="2022" spans="15:25">
      <c r="O2022" s="397">
        <v>0</v>
      </c>
      <c r="Q2022" s="397">
        <v>2080505</v>
      </c>
      <c r="R2022" s="397">
        <v>1</v>
      </c>
      <c r="S2022" s="397">
        <f>VLOOKUP(Q2022,B$4:B$1306,1,0)</f>
        <v>2080505</v>
      </c>
      <c r="U2022" s="397">
        <v>0</v>
      </c>
      <c r="V2022" s="397"/>
      <c r="Y2022" s="397">
        <f t="shared" si="357"/>
        <v>0</v>
      </c>
    </row>
    <row r="2023" spans="15:25">
      <c r="O2023" s="397">
        <v>0</v>
      </c>
      <c r="Q2023" s="397">
        <v>2080506</v>
      </c>
      <c r="R2023" s="397">
        <v>1</v>
      </c>
      <c r="S2023" s="397">
        <f>VLOOKUP(Q2023,B$4:B$1306,1,0)</f>
        <v>2080506</v>
      </c>
      <c r="U2023" s="397">
        <v>0</v>
      </c>
      <c r="V2023" s="397"/>
      <c r="Y2023" s="397">
        <f t="shared" si="357"/>
        <v>0</v>
      </c>
    </row>
    <row r="2024" spans="15:25">
      <c r="O2024" s="397">
        <v>0</v>
      </c>
      <c r="Q2024" s="397">
        <v>2101101</v>
      </c>
      <c r="R2024" s="397">
        <v>0</v>
      </c>
      <c r="S2024" s="397">
        <f>VLOOKUP(Q2024,B$4:B$1306,1,0)</f>
        <v>2101101</v>
      </c>
      <c r="U2024" s="397">
        <v>0</v>
      </c>
      <c r="V2024" s="397"/>
      <c r="Y2024" s="397">
        <f t="shared" si="357"/>
        <v>0</v>
      </c>
    </row>
    <row r="2025" spans="15:25">
      <c r="O2025" s="397">
        <v>0</v>
      </c>
      <c r="Q2025" s="397">
        <v>2101102</v>
      </c>
      <c r="R2025" s="397">
        <v>1</v>
      </c>
      <c r="S2025" s="397">
        <f>VLOOKUP(Q2025,B$4:B$1306,1,0)</f>
        <v>2101102</v>
      </c>
      <c r="U2025" s="397">
        <v>0</v>
      </c>
      <c r="V2025" s="397"/>
      <c r="Y2025" s="397">
        <f t="shared" si="357"/>
        <v>0</v>
      </c>
    </row>
    <row r="2026" spans="15:25">
      <c r="O2026" s="397">
        <v>0</v>
      </c>
      <c r="Q2026" s="397">
        <v>2101103</v>
      </c>
      <c r="R2026" s="397">
        <v>1</v>
      </c>
      <c r="S2026" s="397">
        <f>VLOOKUP(Q2026,B$4:B$1306,1,0)</f>
        <v>2101103</v>
      </c>
      <c r="U2026" s="397">
        <v>0</v>
      </c>
      <c r="V2026" s="397"/>
      <c r="Y2026" s="397">
        <f t="shared" si="357"/>
        <v>0</v>
      </c>
    </row>
    <row r="2027" spans="15:25">
      <c r="O2027" s="397">
        <v>0</v>
      </c>
      <c r="Q2027" s="397">
        <v>2210201</v>
      </c>
      <c r="R2027" s="397">
        <v>1</v>
      </c>
      <c r="S2027" s="397">
        <f>VLOOKUP(Q2027,B$4:B$1306,1,0)</f>
        <v>2210201</v>
      </c>
      <c r="U2027" s="397">
        <v>0</v>
      </c>
      <c r="V2027" s="397"/>
      <c r="Y2027" s="397">
        <f t="shared" si="357"/>
        <v>0</v>
      </c>
    </row>
    <row r="2028" spans="15:25">
      <c r="O2028" s="397">
        <v>0</v>
      </c>
      <c r="Q2028" s="397">
        <v>2070899</v>
      </c>
      <c r="R2028" s="397">
        <v>14</v>
      </c>
      <c r="S2028" s="397">
        <f>VLOOKUP(Q2028,B$4:B$1306,1,0)</f>
        <v>2070899</v>
      </c>
      <c r="U2028" s="397">
        <v>0</v>
      </c>
      <c r="V2028" s="397"/>
      <c r="Y2028" s="397">
        <f t="shared" si="357"/>
        <v>0</v>
      </c>
    </row>
    <row r="2029" spans="15:25">
      <c r="O2029" s="397">
        <v>0</v>
      </c>
      <c r="Q2029" s="397">
        <v>2080505</v>
      </c>
      <c r="R2029" s="397">
        <v>1</v>
      </c>
      <c r="S2029" s="397">
        <f>VLOOKUP(Q2029,B$4:B$1306,1,0)</f>
        <v>2080505</v>
      </c>
      <c r="U2029" s="397">
        <v>0</v>
      </c>
      <c r="V2029" s="397"/>
      <c r="Y2029" s="397">
        <f t="shared" si="357"/>
        <v>0</v>
      </c>
    </row>
    <row r="2030" spans="15:25">
      <c r="O2030" s="397">
        <v>0</v>
      </c>
      <c r="Q2030" s="397">
        <v>2080506</v>
      </c>
      <c r="R2030" s="397">
        <v>1</v>
      </c>
      <c r="S2030" s="397">
        <f>VLOOKUP(Q2030,B$4:B$1306,1,0)</f>
        <v>2080506</v>
      </c>
      <c r="U2030" s="397">
        <v>0</v>
      </c>
      <c r="V2030" s="397"/>
      <c r="Y2030" s="397">
        <f t="shared" si="357"/>
        <v>0</v>
      </c>
    </row>
    <row r="2031" spans="15:25">
      <c r="O2031" s="397">
        <v>0</v>
      </c>
      <c r="Q2031" s="397">
        <v>2101101</v>
      </c>
      <c r="R2031" s="397">
        <v>0</v>
      </c>
      <c r="S2031" s="397">
        <f>VLOOKUP(Q2031,B$4:B$1306,1,0)</f>
        <v>2101101</v>
      </c>
      <c r="U2031" s="397">
        <v>0</v>
      </c>
      <c r="V2031" s="397"/>
      <c r="Y2031" s="397">
        <f t="shared" si="357"/>
        <v>0</v>
      </c>
    </row>
    <row r="2032" spans="15:25">
      <c r="O2032" s="397">
        <v>0</v>
      </c>
      <c r="Q2032" s="397">
        <v>2101102</v>
      </c>
      <c r="R2032" s="397">
        <v>1</v>
      </c>
      <c r="S2032" s="397">
        <f>VLOOKUP(Q2032,B$4:B$1306,1,0)</f>
        <v>2101102</v>
      </c>
      <c r="U2032" s="397">
        <v>0</v>
      </c>
      <c r="V2032" s="397"/>
      <c r="Y2032" s="397">
        <f t="shared" si="357"/>
        <v>0</v>
      </c>
    </row>
    <row r="2033" spans="15:25">
      <c r="O2033" s="397">
        <v>0</v>
      </c>
      <c r="Q2033" s="397">
        <v>2101103</v>
      </c>
      <c r="R2033" s="397">
        <v>1</v>
      </c>
      <c r="S2033" s="397">
        <f>VLOOKUP(Q2033,B$4:B$1306,1,0)</f>
        <v>2101103</v>
      </c>
      <c r="U2033" s="397">
        <v>0</v>
      </c>
      <c r="V2033" s="397"/>
      <c r="Y2033" s="397">
        <f t="shared" si="357"/>
        <v>0</v>
      </c>
    </row>
    <row r="2034" spans="15:25">
      <c r="O2034" s="397">
        <v>0</v>
      </c>
      <c r="Q2034" s="397">
        <v>2210201</v>
      </c>
      <c r="R2034" s="397">
        <v>1</v>
      </c>
      <c r="S2034" s="397">
        <f>VLOOKUP(Q2034,B$4:B$1306,1,0)</f>
        <v>2210201</v>
      </c>
      <c r="U2034" s="397">
        <v>0</v>
      </c>
      <c r="V2034" s="397"/>
      <c r="Y2034" s="397">
        <f t="shared" si="357"/>
        <v>0</v>
      </c>
    </row>
    <row r="2035" spans="15:25">
      <c r="O2035" s="397">
        <v>0</v>
      </c>
      <c r="Q2035" s="397">
        <v>2080502</v>
      </c>
      <c r="R2035" s="397">
        <v>17</v>
      </c>
      <c r="S2035" s="397">
        <f>VLOOKUP(Q2035,B$4:B$1306,1,0)</f>
        <v>2080502</v>
      </c>
      <c r="U2035" s="397">
        <v>0</v>
      </c>
      <c r="V2035" s="397"/>
      <c r="Y2035" s="397">
        <f t="shared" si="357"/>
        <v>0</v>
      </c>
    </row>
    <row r="2036" spans="15:25">
      <c r="O2036" s="397">
        <v>0</v>
      </c>
      <c r="Q2036" s="397">
        <v>2080505</v>
      </c>
      <c r="R2036" s="397">
        <v>13</v>
      </c>
      <c r="S2036" s="397">
        <f>VLOOKUP(Q2036,B$4:B$1306,1,0)</f>
        <v>2080505</v>
      </c>
      <c r="U2036" s="397">
        <v>0</v>
      </c>
      <c r="V2036" s="397"/>
      <c r="Y2036" s="397">
        <f t="shared" si="357"/>
        <v>0</v>
      </c>
    </row>
    <row r="2037" spans="15:25">
      <c r="O2037" s="397">
        <v>0</v>
      </c>
      <c r="Q2037" s="397">
        <v>2080506</v>
      </c>
      <c r="R2037" s="397">
        <v>7</v>
      </c>
      <c r="S2037" s="397">
        <f>VLOOKUP(Q2037,B$4:B$1306,1,0)</f>
        <v>2080506</v>
      </c>
      <c r="U2037" s="397">
        <v>0</v>
      </c>
      <c r="V2037" s="397"/>
      <c r="Y2037" s="397">
        <f t="shared" si="357"/>
        <v>0</v>
      </c>
    </row>
    <row r="2038" spans="15:25">
      <c r="O2038" s="397">
        <v>0</v>
      </c>
      <c r="Q2038" s="397">
        <v>2101101</v>
      </c>
      <c r="R2038" s="397">
        <v>0</v>
      </c>
      <c r="S2038" s="397">
        <f>VLOOKUP(Q2038,B$4:B$1306,1,0)</f>
        <v>2101101</v>
      </c>
      <c r="U2038" s="397">
        <v>0</v>
      </c>
      <c r="V2038" s="397"/>
      <c r="Y2038" s="397">
        <f t="shared" si="357"/>
        <v>0</v>
      </c>
    </row>
    <row r="2039" spans="15:25">
      <c r="O2039" s="397">
        <v>0</v>
      </c>
      <c r="Q2039" s="397">
        <v>2101102</v>
      </c>
      <c r="R2039" s="397">
        <v>9</v>
      </c>
      <c r="S2039" s="397">
        <f>VLOOKUP(Q2039,B$4:B$1306,1,0)</f>
        <v>2101102</v>
      </c>
      <c r="U2039" s="397">
        <v>0</v>
      </c>
      <c r="V2039" s="397"/>
      <c r="Y2039" s="397">
        <f t="shared" si="357"/>
        <v>0</v>
      </c>
    </row>
    <row r="2040" spans="15:25">
      <c r="O2040" s="397">
        <v>0</v>
      </c>
      <c r="Q2040" s="397">
        <v>2101103</v>
      </c>
      <c r="R2040" s="397">
        <v>6</v>
      </c>
      <c r="S2040" s="397">
        <f>VLOOKUP(Q2040,B$4:B$1306,1,0)</f>
        <v>2101103</v>
      </c>
      <c r="U2040" s="397">
        <v>0</v>
      </c>
      <c r="V2040" s="397"/>
      <c r="Y2040" s="397">
        <f t="shared" si="357"/>
        <v>0</v>
      </c>
    </row>
    <row r="2041" spans="15:25">
      <c r="O2041" s="397">
        <v>0</v>
      </c>
      <c r="Q2041" s="397">
        <v>2130104</v>
      </c>
      <c r="R2041" s="397">
        <v>134</v>
      </c>
      <c r="S2041" s="397">
        <f>VLOOKUP(Q2041,B$4:B$1306,1,0)</f>
        <v>2130104</v>
      </c>
      <c r="U2041" s="397">
        <v>0</v>
      </c>
      <c r="V2041" s="397"/>
      <c r="Y2041" s="397">
        <f t="shared" si="357"/>
        <v>0</v>
      </c>
    </row>
    <row r="2042" spans="15:25">
      <c r="O2042" s="397">
        <v>0</v>
      </c>
      <c r="Q2042" s="397">
        <v>2210201</v>
      </c>
      <c r="R2042" s="397">
        <v>10</v>
      </c>
      <c r="S2042" s="397">
        <f>VLOOKUP(Q2042,B$4:B$1306,1,0)</f>
        <v>2210201</v>
      </c>
      <c r="U2042" s="397">
        <v>0</v>
      </c>
      <c r="V2042" s="397"/>
      <c r="Y2042" s="397">
        <f t="shared" si="357"/>
        <v>0</v>
      </c>
    </row>
    <row r="2043" spans="15:25">
      <c r="O2043" s="397">
        <v>0</v>
      </c>
      <c r="Q2043" s="397">
        <v>2080109</v>
      </c>
      <c r="R2043" s="397">
        <v>47</v>
      </c>
      <c r="S2043" s="397">
        <f>VLOOKUP(Q2043,B$4:B$1306,1,0)</f>
        <v>2080109</v>
      </c>
      <c r="U2043" s="397">
        <v>0</v>
      </c>
      <c r="V2043" s="397"/>
      <c r="Y2043" s="397">
        <f t="shared" si="357"/>
        <v>0</v>
      </c>
    </row>
    <row r="2044" spans="15:25">
      <c r="O2044" s="397">
        <v>0</v>
      </c>
      <c r="Q2044" s="397">
        <v>2080505</v>
      </c>
      <c r="R2044" s="397">
        <v>3</v>
      </c>
      <c r="S2044" s="397">
        <f>VLOOKUP(Q2044,B$4:B$1306,1,0)</f>
        <v>2080505</v>
      </c>
      <c r="U2044" s="397">
        <v>0</v>
      </c>
      <c r="V2044" s="397"/>
      <c r="Y2044" s="397">
        <f t="shared" si="357"/>
        <v>0</v>
      </c>
    </row>
    <row r="2045" spans="15:25">
      <c r="O2045" s="397">
        <v>0</v>
      </c>
      <c r="Q2045" s="397">
        <v>2080506</v>
      </c>
      <c r="R2045" s="397">
        <v>2</v>
      </c>
      <c r="S2045" s="397">
        <f>VLOOKUP(Q2045,B$4:B$1306,1,0)</f>
        <v>2080506</v>
      </c>
      <c r="U2045" s="397">
        <v>0</v>
      </c>
      <c r="V2045" s="397"/>
      <c r="Y2045" s="397">
        <f t="shared" si="357"/>
        <v>0</v>
      </c>
    </row>
    <row r="2046" spans="15:25">
      <c r="O2046" s="397">
        <v>0</v>
      </c>
      <c r="Q2046" s="397">
        <v>2101101</v>
      </c>
      <c r="R2046" s="397">
        <v>2</v>
      </c>
      <c r="S2046" s="397">
        <f>VLOOKUP(Q2046,B$4:B$1306,1,0)</f>
        <v>2101101</v>
      </c>
      <c r="U2046" s="397">
        <v>0</v>
      </c>
      <c r="V2046" s="397"/>
      <c r="Y2046" s="397">
        <f t="shared" si="357"/>
        <v>0</v>
      </c>
    </row>
    <row r="2047" spans="15:25">
      <c r="O2047" s="397">
        <v>0</v>
      </c>
      <c r="Q2047" s="397">
        <v>2101102</v>
      </c>
      <c r="R2047" s="397">
        <v>0</v>
      </c>
      <c r="S2047" s="397">
        <f>VLOOKUP(Q2047,B$4:B$1306,1,0)</f>
        <v>2101102</v>
      </c>
      <c r="U2047" s="397">
        <v>0</v>
      </c>
      <c r="V2047" s="397"/>
      <c r="Y2047" s="397">
        <f t="shared" si="357"/>
        <v>0</v>
      </c>
    </row>
    <row r="2048" spans="15:25">
      <c r="O2048" s="397">
        <v>0</v>
      </c>
      <c r="Q2048" s="397">
        <v>2101103</v>
      </c>
      <c r="R2048" s="397">
        <v>1</v>
      </c>
      <c r="S2048" s="397">
        <f>VLOOKUP(Q2048,B$4:B$1306,1,0)</f>
        <v>2101103</v>
      </c>
      <c r="U2048" s="397">
        <v>0</v>
      </c>
      <c r="V2048" s="397"/>
      <c r="Y2048" s="397">
        <f t="shared" si="357"/>
        <v>0</v>
      </c>
    </row>
    <row r="2049" spans="15:25">
      <c r="O2049" s="397">
        <v>0</v>
      </c>
      <c r="Q2049" s="397">
        <v>2210201</v>
      </c>
      <c r="R2049" s="397">
        <v>3</v>
      </c>
      <c r="S2049" s="397">
        <f>VLOOKUP(Q2049,B$4:B$1306,1,0)</f>
        <v>2210201</v>
      </c>
      <c r="U2049" s="397">
        <v>0</v>
      </c>
      <c r="V2049" s="397"/>
      <c r="Y2049" s="397">
        <f t="shared" si="357"/>
        <v>0</v>
      </c>
    </row>
    <row r="2050" spans="15:25">
      <c r="O2050" s="397">
        <v>0</v>
      </c>
      <c r="Q2050" s="397">
        <v>2080505</v>
      </c>
      <c r="R2050" s="397">
        <v>1</v>
      </c>
      <c r="S2050" s="397">
        <f>VLOOKUP(Q2050,B$4:B$1306,1,0)</f>
        <v>2080505</v>
      </c>
      <c r="U2050" s="397">
        <v>0</v>
      </c>
      <c r="V2050" s="397"/>
      <c r="Y2050" s="397">
        <f t="shared" si="357"/>
        <v>0</v>
      </c>
    </row>
    <row r="2051" spans="15:25">
      <c r="O2051" s="397">
        <v>0</v>
      </c>
      <c r="Q2051" s="397">
        <v>2080506</v>
      </c>
      <c r="R2051" s="397">
        <v>1</v>
      </c>
      <c r="S2051" s="397">
        <f>VLOOKUP(Q2051,B$4:B$1306,1,0)</f>
        <v>2080506</v>
      </c>
      <c r="U2051" s="397">
        <v>0</v>
      </c>
      <c r="V2051" s="397"/>
      <c r="Y2051" s="397">
        <f t="shared" si="357"/>
        <v>0</v>
      </c>
    </row>
    <row r="2052" spans="15:25">
      <c r="O2052" s="397">
        <v>0</v>
      </c>
      <c r="Q2052" s="397">
        <v>2101101</v>
      </c>
      <c r="R2052" s="397">
        <v>0</v>
      </c>
      <c r="S2052" s="397">
        <f>VLOOKUP(Q2052,B$4:B$1306,1,0)</f>
        <v>2101101</v>
      </c>
      <c r="U2052" s="397">
        <v>0</v>
      </c>
      <c r="V2052" s="397"/>
      <c r="Y2052" s="397">
        <f t="shared" ref="Y2052:Y2115" si="358">IF(O2052&lt;1,ROUNDUP(O2052,0),IF(O2052&gt;10,ROUNDDOWN(O2052,0),ROUND(O2052,0)))</f>
        <v>0</v>
      </c>
    </row>
    <row r="2053" spans="15:25">
      <c r="O2053" s="397">
        <v>0</v>
      </c>
      <c r="Q2053" s="397">
        <v>2101102</v>
      </c>
      <c r="R2053" s="397">
        <v>1</v>
      </c>
      <c r="S2053" s="397">
        <f>VLOOKUP(Q2053,B$4:B$1306,1,0)</f>
        <v>2101102</v>
      </c>
      <c r="U2053" s="397">
        <v>0</v>
      </c>
      <c r="V2053" s="397"/>
      <c r="Y2053" s="397">
        <f t="shared" si="358"/>
        <v>0</v>
      </c>
    </row>
    <row r="2054" spans="15:25">
      <c r="O2054" s="397">
        <v>0</v>
      </c>
      <c r="Q2054" s="397">
        <v>2101103</v>
      </c>
      <c r="R2054" s="397">
        <v>1</v>
      </c>
      <c r="S2054" s="397">
        <f>VLOOKUP(Q2054,B$4:B$1306,1,0)</f>
        <v>2101103</v>
      </c>
      <c r="U2054" s="397">
        <v>0</v>
      </c>
      <c r="V2054" s="397"/>
      <c r="Y2054" s="397">
        <f t="shared" si="358"/>
        <v>0</v>
      </c>
    </row>
    <row r="2055" spans="15:25">
      <c r="O2055" s="397">
        <v>0</v>
      </c>
      <c r="Q2055" s="397">
        <v>2140106</v>
      </c>
      <c r="R2055" s="397">
        <v>12</v>
      </c>
      <c r="S2055" s="397">
        <f>VLOOKUP(Q2055,B$4:B$1306,1,0)</f>
        <v>2140106</v>
      </c>
      <c r="U2055" s="397">
        <v>0</v>
      </c>
      <c r="V2055" s="397"/>
      <c r="Y2055" s="397">
        <f t="shared" si="358"/>
        <v>0</v>
      </c>
    </row>
    <row r="2056" spans="15:25">
      <c r="O2056" s="397">
        <v>0</v>
      </c>
      <c r="Q2056" s="397">
        <v>2210201</v>
      </c>
      <c r="R2056" s="397">
        <v>1</v>
      </c>
      <c r="S2056" s="397">
        <f>VLOOKUP(Q2056,B$4:B$1306,1,0)</f>
        <v>2210201</v>
      </c>
      <c r="U2056" s="397">
        <v>0</v>
      </c>
      <c r="V2056" s="397"/>
      <c r="Y2056" s="397">
        <f t="shared" si="358"/>
        <v>0</v>
      </c>
    </row>
    <row r="2057" spans="15:25">
      <c r="O2057" s="397">
        <v>0</v>
      </c>
      <c r="Q2057" s="397">
        <v>2080505</v>
      </c>
      <c r="R2057" s="397">
        <v>2</v>
      </c>
      <c r="S2057" s="397">
        <f>VLOOKUP(Q2057,B$4:B$1306,1,0)</f>
        <v>2080505</v>
      </c>
      <c r="U2057" s="397">
        <v>0</v>
      </c>
      <c r="V2057" s="397"/>
      <c r="Y2057" s="397">
        <f t="shared" si="358"/>
        <v>0</v>
      </c>
    </row>
    <row r="2058" spans="15:25">
      <c r="O2058" s="397">
        <v>0</v>
      </c>
      <c r="Q2058" s="397">
        <v>2080506</v>
      </c>
      <c r="R2058" s="397">
        <v>1</v>
      </c>
      <c r="S2058" s="397">
        <f>VLOOKUP(Q2058,B$4:B$1306,1,0)</f>
        <v>2080506</v>
      </c>
      <c r="U2058" s="397">
        <v>0</v>
      </c>
      <c r="V2058" s="397"/>
      <c r="Y2058" s="397">
        <f t="shared" si="358"/>
        <v>0</v>
      </c>
    </row>
    <row r="2059" spans="15:25">
      <c r="O2059" s="397">
        <v>0</v>
      </c>
      <c r="Q2059" s="397">
        <v>2101101</v>
      </c>
      <c r="R2059" s="397">
        <v>0</v>
      </c>
      <c r="S2059" s="397">
        <f>VLOOKUP(Q2059,B$4:B$1306,1,0)</f>
        <v>2101101</v>
      </c>
      <c r="U2059" s="397">
        <v>0</v>
      </c>
      <c r="V2059" s="397"/>
      <c r="Y2059" s="397">
        <f t="shared" si="358"/>
        <v>0</v>
      </c>
    </row>
    <row r="2060" spans="15:25">
      <c r="O2060" s="397">
        <v>0</v>
      </c>
      <c r="Q2060" s="397">
        <v>2101102</v>
      </c>
      <c r="R2060" s="397">
        <v>1</v>
      </c>
      <c r="S2060" s="397">
        <f>VLOOKUP(Q2060,B$4:B$1306,1,0)</f>
        <v>2101102</v>
      </c>
      <c r="U2060" s="397">
        <v>0</v>
      </c>
      <c r="V2060" s="397"/>
      <c r="Y2060" s="397">
        <f t="shared" si="358"/>
        <v>0</v>
      </c>
    </row>
    <row r="2061" spans="15:25">
      <c r="O2061" s="397">
        <v>0</v>
      </c>
      <c r="Q2061" s="397">
        <v>2101103</v>
      </c>
      <c r="R2061" s="397">
        <v>1</v>
      </c>
      <c r="S2061" s="397">
        <f>VLOOKUP(Q2061,B$4:B$1306,1,0)</f>
        <v>2101103</v>
      </c>
      <c r="U2061" s="397">
        <v>0</v>
      </c>
      <c r="V2061" s="397"/>
      <c r="Y2061" s="397">
        <f t="shared" si="358"/>
        <v>0</v>
      </c>
    </row>
    <row r="2062" spans="15:25">
      <c r="O2062" s="397">
        <v>0</v>
      </c>
      <c r="Q2062" s="397">
        <v>2210201</v>
      </c>
      <c r="R2062" s="397">
        <v>2</v>
      </c>
      <c r="S2062" s="397">
        <f>VLOOKUP(Q2062,B$4:B$1306,1,0)</f>
        <v>2210201</v>
      </c>
      <c r="U2062" s="397">
        <v>0</v>
      </c>
      <c r="V2062" s="397"/>
      <c r="Y2062" s="397">
        <f t="shared" si="358"/>
        <v>0</v>
      </c>
    </row>
    <row r="2063" spans="15:25">
      <c r="O2063" s="397">
        <v>0</v>
      </c>
      <c r="Q2063" s="397">
        <v>2240150</v>
      </c>
      <c r="R2063" s="397">
        <v>24</v>
      </c>
      <c r="S2063" s="397">
        <f>VLOOKUP(Q2063,B$4:B$1306,1,0)</f>
        <v>2240150</v>
      </c>
      <c r="U2063" s="397">
        <v>0</v>
      </c>
      <c r="V2063" s="397"/>
      <c r="Y2063" s="397">
        <f t="shared" si="358"/>
        <v>0</v>
      </c>
    </row>
    <row r="2064" spans="15:25">
      <c r="O2064" s="397">
        <v>0</v>
      </c>
      <c r="Q2064" s="397">
        <v>2011101</v>
      </c>
      <c r="R2064" s="397">
        <v>36</v>
      </c>
      <c r="S2064" s="397">
        <f>VLOOKUP(Q2064,B$4:B$1306,1,0)</f>
        <v>2011101</v>
      </c>
      <c r="U2064" s="397">
        <v>0</v>
      </c>
      <c r="V2064" s="397"/>
      <c r="Y2064" s="397">
        <f t="shared" si="358"/>
        <v>0</v>
      </c>
    </row>
    <row r="2065" spans="15:25">
      <c r="O2065" s="397">
        <v>0</v>
      </c>
      <c r="Q2065" s="397">
        <v>2080505</v>
      </c>
      <c r="R2065" s="397">
        <v>2</v>
      </c>
      <c r="S2065" s="397">
        <f>VLOOKUP(Q2065,B$4:B$1306,1,0)</f>
        <v>2080505</v>
      </c>
      <c r="U2065" s="397">
        <v>0</v>
      </c>
      <c r="V2065" s="397"/>
      <c r="Y2065" s="397">
        <f t="shared" si="358"/>
        <v>0</v>
      </c>
    </row>
    <row r="2066" spans="15:25">
      <c r="O2066" s="397">
        <v>0</v>
      </c>
      <c r="Q2066" s="397">
        <v>2080506</v>
      </c>
      <c r="R2066" s="397">
        <v>1</v>
      </c>
      <c r="S2066" s="397">
        <f>VLOOKUP(Q2066,B$4:B$1306,1,0)</f>
        <v>2080506</v>
      </c>
      <c r="U2066" s="397">
        <v>0</v>
      </c>
      <c r="V2066" s="397"/>
      <c r="Y2066" s="397">
        <f t="shared" si="358"/>
        <v>0</v>
      </c>
    </row>
    <row r="2067" spans="15:25">
      <c r="O2067" s="397">
        <v>0</v>
      </c>
      <c r="Q2067" s="397">
        <v>2101101</v>
      </c>
      <c r="R2067" s="397">
        <v>2</v>
      </c>
      <c r="S2067" s="397">
        <f>VLOOKUP(Q2067,B$4:B$1306,1,0)</f>
        <v>2101101</v>
      </c>
      <c r="U2067" s="397">
        <v>0</v>
      </c>
      <c r="V2067" s="397"/>
      <c r="Y2067" s="397">
        <f t="shared" si="358"/>
        <v>0</v>
      </c>
    </row>
    <row r="2068" spans="15:25">
      <c r="O2068" s="397">
        <v>0</v>
      </c>
      <c r="Q2068" s="397">
        <v>2101102</v>
      </c>
      <c r="R2068" s="397">
        <v>0</v>
      </c>
      <c r="S2068" s="397">
        <f>VLOOKUP(Q2068,B$4:B$1306,1,0)</f>
        <v>2101102</v>
      </c>
      <c r="U2068" s="397">
        <v>0</v>
      </c>
      <c r="V2068" s="397"/>
      <c r="Y2068" s="397">
        <f t="shared" si="358"/>
        <v>0</v>
      </c>
    </row>
    <row r="2069" spans="15:25">
      <c r="O2069" s="397">
        <v>0</v>
      </c>
      <c r="Q2069" s="397">
        <v>2101103</v>
      </c>
      <c r="R2069" s="397">
        <v>1</v>
      </c>
      <c r="S2069" s="397">
        <f>VLOOKUP(Q2069,B$4:B$1306,1,0)</f>
        <v>2101103</v>
      </c>
      <c r="U2069" s="397">
        <v>0</v>
      </c>
      <c r="V2069" s="397"/>
      <c r="Y2069" s="397">
        <f t="shared" si="358"/>
        <v>0</v>
      </c>
    </row>
    <row r="2070" spans="15:25">
      <c r="O2070" s="397">
        <v>0</v>
      </c>
      <c r="Q2070" s="397">
        <v>2210201</v>
      </c>
      <c r="R2070" s="397">
        <v>2</v>
      </c>
      <c r="S2070" s="397">
        <f>VLOOKUP(Q2070,B$4:B$1306,1,0)</f>
        <v>2210201</v>
      </c>
      <c r="U2070" s="397">
        <v>0</v>
      </c>
      <c r="V2070" s="397"/>
      <c r="Y2070" s="397">
        <f t="shared" si="358"/>
        <v>0</v>
      </c>
    </row>
    <row r="2071" spans="15:25">
      <c r="O2071" s="397">
        <v>0</v>
      </c>
      <c r="Q2071" s="397">
        <v>2080505</v>
      </c>
      <c r="R2071" s="397">
        <v>2</v>
      </c>
      <c r="S2071" s="397">
        <f>VLOOKUP(Q2071,B$4:B$1306,1,0)</f>
        <v>2080505</v>
      </c>
      <c r="U2071" s="397">
        <v>0</v>
      </c>
      <c r="V2071" s="397"/>
      <c r="Y2071" s="397">
        <f t="shared" si="358"/>
        <v>0</v>
      </c>
    </row>
    <row r="2072" spans="15:25">
      <c r="O2072" s="397">
        <v>0</v>
      </c>
      <c r="Q2072" s="397">
        <v>2080506</v>
      </c>
      <c r="R2072" s="397">
        <v>1</v>
      </c>
      <c r="S2072" s="397">
        <f>VLOOKUP(Q2072,B$4:B$1306,1,0)</f>
        <v>2080506</v>
      </c>
      <c r="U2072" s="397">
        <v>0</v>
      </c>
      <c r="V2072" s="397"/>
      <c r="Y2072" s="397">
        <f t="shared" si="358"/>
        <v>0</v>
      </c>
    </row>
    <row r="2073" spans="15:25">
      <c r="O2073" s="397">
        <v>0</v>
      </c>
      <c r="Q2073" s="397">
        <v>2101101</v>
      </c>
      <c r="R2073" s="397">
        <v>0</v>
      </c>
      <c r="S2073" s="397">
        <f>VLOOKUP(Q2073,B$4:B$1306,1,0)</f>
        <v>2101101</v>
      </c>
      <c r="U2073" s="397">
        <v>0</v>
      </c>
      <c r="V2073" s="397"/>
      <c r="Y2073" s="397">
        <f t="shared" si="358"/>
        <v>0</v>
      </c>
    </row>
    <row r="2074" spans="15:25">
      <c r="O2074" s="397">
        <v>0</v>
      </c>
      <c r="Q2074" s="397">
        <v>2101102</v>
      </c>
      <c r="R2074" s="397">
        <v>2</v>
      </c>
      <c r="S2074" s="397">
        <f>VLOOKUP(Q2074,B$4:B$1306,1,0)</f>
        <v>2101102</v>
      </c>
      <c r="U2074" s="397">
        <v>0</v>
      </c>
      <c r="V2074" s="397"/>
      <c r="Y2074" s="397">
        <f t="shared" si="358"/>
        <v>0</v>
      </c>
    </row>
    <row r="2075" spans="15:25">
      <c r="O2075" s="397">
        <v>0</v>
      </c>
      <c r="Q2075" s="397">
        <v>2101103</v>
      </c>
      <c r="R2075" s="397">
        <v>1</v>
      </c>
      <c r="S2075" s="397">
        <f>VLOOKUP(Q2075,B$4:B$1306,1,0)</f>
        <v>2101103</v>
      </c>
      <c r="U2075" s="397">
        <v>0</v>
      </c>
      <c r="V2075" s="397"/>
      <c r="Y2075" s="397">
        <f t="shared" si="358"/>
        <v>0</v>
      </c>
    </row>
    <row r="2076" spans="15:25">
      <c r="O2076" s="397">
        <v>0</v>
      </c>
      <c r="Q2076" s="397">
        <v>2130310</v>
      </c>
      <c r="R2076" s="397">
        <v>25</v>
      </c>
      <c r="S2076" s="397">
        <f>VLOOKUP(Q2076,B$4:B$1306,1,0)</f>
        <v>2130310</v>
      </c>
      <c r="U2076" s="397">
        <v>0</v>
      </c>
      <c r="V2076" s="397"/>
      <c r="Y2076" s="397">
        <f t="shared" si="358"/>
        <v>0</v>
      </c>
    </row>
    <row r="2077" spans="15:25">
      <c r="O2077" s="397">
        <v>0</v>
      </c>
      <c r="Q2077" s="397">
        <v>2210201</v>
      </c>
      <c r="R2077" s="397">
        <v>2</v>
      </c>
      <c r="S2077" s="397">
        <f>VLOOKUP(Q2077,B$4:B$1306,1,0)</f>
        <v>2210201</v>
      </c>
      <c r="U2077" s="397">
        <v>0</v>
      </c>
      <c r="V2077" s="397"/>
      <c r="Y2077" s="397">
        <f t="shared" si="358"/>
        <v>0</v>
      </c>
    </row>
    <row r="2078" spans="15:25">
      <c r="O2078" s="397">
        <v>0</v>
      </c>
      <c r="Q2078" s="397">
        <v>2080505</v>
      </c>
      <c r="R2078" s="397">
        <v>8</v>
      </c>
      <c r="S2078" s="397">
        <f>VLOOKUP(Q2078,B$4:B$1306,1,0)</f>
        <v>2080505</v>
      </c>
      <c r="U2078" s="397">
        <v>0</v>
      </c>
      <c r="V2078" s="397"/>
      <c r="Y2078" s="397">
        <f t="shared" si="358"/>
        <v>0</v>
      </c>
    </row>
    <row r="2079" spans="15:25">
      <c r="O2079" s="397">
        <v>0</v>
      </c>
      <c r="Q2079" s="397">
        <v>2080506</v>
      </c>
      <c r="R2079" s="397">
        <v>4</v>
      </c>
      <c r="S2079" s="397">
        <f>VLOOKUP(Q2079,B$4:B$1306,1,0)</f>
        <v>2080506</v>
      </c>
      <c r="U2079" s="397">
        <v>0</v>
      </c>
      <c r="V2079" s="397"/>
      <c r="Y2079" s="397">
        <f t="shared" si="358"/>
        <v>0</v>
      </c>
    </row>
    <row r="2080" spans="15:25">
      <c r="O2080" s="397">
        <v>0</v>
      </c>
      <c r="Q2080" s="397">
        <v>2101101</v>
      </c>
      <c r="R2080" s="397">
        <v>0</v>
      </c>
      <c r="S2080" s="397">
        <f>VLOOKUP(Q2080,B$4:B$1306,1,0)</f>
        <v>2101101</v>
      </c>
      <c r="U2080" s="397">
        <v>0</v>
      </c>
      <c r="V2080" s="397"/>
      <c r="Y2080" s="397">
        <f t="shared" si="358"/>
        <v>0</v>
      </c>
    </row>
    <row r="2081" spans="15:25">
      <c r="O2081" s="397">
        <v>0</v>
      </c>
      <c r="Q2081" s="397">
        <v>2101102</v>
      </c>
      <c r="R2081" s="397">
        <v>5</v>
      </c>
      <c r="S2081" s="397">
        <f>VLOOKUP(Q2081,B$4:B$1306,1,0)</f>
        <v>2101102</v>
      </c>
      <c r="U2081" s="397">
        <v>0</v>
      </c>
      <c r="V2081" s="397"/>
      <c r="Y2081" s="397">
        <f t="shared" si="358"/>
        <v>0</v>
      </c>
    </row>
    <row r="2082" spans="15:25">
      <c r="O2082" s="397">
        <v>0</v>
      </c>
      <c r="Q2082" s="397">
        <v>2101103</v>
      </c>
      <c r="R2082" s="397">
        <v>3</v>
      </c>
      <c r="S2082" s="397">
        <f>VLOOKUP(Q2082,B$4:B$1306,1,0)</f>
        <v>2101103</v>
      </c>
      <c r="U2082" s="397">
        <v>0</v>
      </c>
      <c r="V2082" s="397"/>
      <c r="Y2082" s="397">
        <f t="shared" si="358"/>
        <v>0</v>
      </c>
    </row>
    <row r="2083" spans="15:25">
      <c r="O2083" s="397">
        <v>0</v>
      </c>
      <c r="Q2083" s="397">
        <v>2130204</v>
      </c>
      <c r="R2083" s="397">
        <v>87</v>
      </c>
      <c r="S2083" s="397">
        <f>VLOOKUP(Q2083,B$4:B$1306,1,0)</f>
        <v>2130204</v>
      </c>
      <c r="U2083" s="397">
        <v>0</v>
      </c>
      <c r="V2083" s="397"/>
      <c r="Y2083" s="397">
        <f t="shared" si="358"/>
        <v>0</v>
      </c>
    </row>
    <row r="2084" spans="15:25">
      <c r="O2084" s="397">
        <v>0</v>
      </c>
      <c r="Q2084" s="397">
        <v>2210201</v>
      </c>
      <c r="R2084" s="397">
        <v>6</v>
      </c>
      <c r="S2084" s="397">
        <f>VLOOKUP(Q2084,B$4:B$1306,1,0)</f>
        <v>2210201</v>
      </c>
      <c r="U2084" s="397">
        <v>0</v>
      </c>
      <c r="V2084" s="397"/>
      <c r="Y2084" s="397">
        <f t="shared" si="358"/>
        <v>0</v>
      </c>
    </row>
    <row r="2085" spans="15:25">
      <c r="O2085" s="397">
        <v>0</v>
      </c>
      <c r="Q2085" s="397">
        <v>2080505</v>
      </c>
      <c r="R2085" s="397">
        <v>0</v>
      </c>
      <c r="S2085" s="397">
        <f>VLOOKUP(Q2085,B$4:B$1306,1,0)</f>
        <v>2080505</v>
      </c>
      <c r="U2085" s="397">
        <v>0</v>
      </c>
      <c r="V2085" s="397"/>
      <c r="Y2085" s="397">
        <f t="shared" si="358"/>
        <v>0</v>
      </c>
    </row>
    <row r="2086" spans="15:25">
      <c r="O2086" s="397">
        <v>0</v>
      </c>
      <c r="Q2086" s="397">
        <v>2080506</v>
      </c>
      <c r="R2086" s="397">
        <v>0</v>
      </c>
      <c r="S2086" s="397">
        <f>VLOOKUP(Q2086,B$4:B$1306,1,0)</f>
        <v>2080506</v>
      </c>
      <c r="U2086" s="397">
        <v>0</v>
      </c>
      <c r="V2086" s="397"/>
      <c r="Y2086" s="397">
        <f t="shared" si="358"/>
        <v>0</v>
      </c>
    </row>
    <row r="2087" spans="15:25">
      <c r="O2087" s="397">
        <v>0</v>
      </c>
      <c r="Q2087" s="397">
        <v>2101101</v>
      </c>
      <c r="R2087" s="397">
        <v>0</v>
      </c>
      <c r="S2087" s="397">
        <f>VLOOKUP(Q2087,B$4:B$1306,1,0)</f>
        <v>2101101</v>
      </c>
      <c r="U2087" s="397">
        <v>0</v>
      </c>
      <c r="V2087" s="397"/>
      <c r="Y2087" s="397">
        <f t="shared" si="358"/>
        <v>0</v>
      </c>
    </row>
    <row r="2088" spans="15:25">
      <c r="O2088" s="397">
        <v>0</v>
      </c>
      <c r="Q2088" s="397">
        <v>2101102</v>
      </c>
      <c r="R2088" s="397">
        <v>0</v>
      </c>
      <c r="S2088" s="397">
        <f>VLOOKUP(Q2088,B$4:B$1306,1,0)</f>
        <v>2101102</v>
      </c>
      <c r="U2088" s="397">
        <v>0</v>
      </c>
      <c r="V2088" s="397"/>
      <c r="Y2088" s="397">
        <f t="shared" si="358"/>
        <v>0</v>
      </c>
    </row>
    <row r="2089" spans="15:25">
      <c r="O2089" s="397">
        <v>0</v>
      </c>
      <c r="Q2089" s="397">
        <v>2101103</v>
      </c>
      <c r="R2089" s="397">
        <v>0</v>
      </c>
      <c r="S2089" s="397">
        <f>VLOOKUP(Q2089,B$4:B$1306,1,0)</f>
        <v>2101103</v>
      </c>
      <c r="U2089" s="397">
        <v>0</v>
      </c>
      <c r="V2089" s="397"/>
      <c r="Y2089" s="397">
        <f t="shared" si="358"/>
        <v>0</v>
      </c>
    </row>
    <row r="2090" spans="15:25">
      <c r="O2090" s="397">
        <v>0</v>
      </c>
      <c r="Q2090" s="397">
        <v>2210201</v>
      </c>
      <c r="R2090" s="397">
        <v>0</v>
      </c>
      <c r="S2090" s="397">
        <f>VLOOKUP(Q2090,B$4:B$1306,1,0)</f>
        <v>2210201</v>
      </c>
      <c r="U2090" s="397">
        <v>0</v>
      </c>
      <c r="V2090" s="397"/>
      <c r="Y2090" s="397">
        <f t="shared" si="358"/>
        <v>0</v>
      </c>
    </row>
    <row r="2091" spans="15:25">
      <c r="O2091" s="397">
        <v>0</v>
      </c>
      <c r="Q2091" s="397">
        <v>2080505</v>
      </c>
      <c r="R2091" s="397">
        <v>0</v>
      </c>
      <c r="S2091" s="397">
        <f>VLOOKUP(Q2091,B$4:B$1306,1,0)</f>
        <v>2080505</v>
      </c>
      <c r="U2091" s="397">
        <v>0</v>
      </c>
      <c r="V2091" s="397"/>
      <c r="Y2091" s="397">
        <f t="shared" si="358"/>
        <v>0</v>
      </c>
    </row>
    <row r="2092" spans="15:25">
      <c r="O2092" s="397">
        <v>0</v>
      </c>
      <c r="Q2092" s="397">
        <v>2080506</v>
      </c>
      <c r="R2092" s="397">
        <v>0</v>
      </c>
      <c r="S2092" s="397">
        <f>VLOOKUP(Q2092,B$4:B$1306,1,0)</f>
        <v>2080506</v>
      </c>
      <c r="U2092" s="397">
        <v>0</v>
      </c>
      <c r="V2092" s="397"/>
      <c r="Y2092" s="397">
        <f t="shared" si="358"/>
        <v>0</v>
      </c>
    </row>
    <row r="2093" spans="15:25">
      <c r="O2093" s="397">
        <v>0</v>
      </c>
      <c r="Q2093" s="397">
        <v>2101101</v>
      </c>
      <c r="R2093" s="397">
        <v>0</v>
      </c>
      <c r="S2093" s="397">
        <f>VLOOKUP(Q2093,B$4:B$1306,1,0)</f>
        <v>2101101</v>
      </c>
      <c r="U2093" s="397">
        <v>0</v>
      </c>
      <c r="V2093" s="397"/>
      <c r="Y2093" s="397">
        <f t="shared" si="358"/>
        <v>0</v>
      </c>
    </row>
    <row r="2094" spans="15:25">
      <c r="O2094" s="397">
        <v>0</v>
      </c>
      <c r="Q2094" s="397">
        <v>2101102</v>
      </c>
      <c r="R2094" s="397">
        <v>0</v>
      </c>
      <c r="S2094" s="397">
        <f>VLOOKUP(Q2094,B$4:B$1306,1,0)</f>
        <v>2101102</v>
      </c>
      <c r="U2094" s="397">
        <v>0</v>
      </c>
      <c r="V2094" s="397"/>
      <c r="Y2094" s="397">
        <f t="shared" si="358"/>
        <v>0</v>
      </c>
    </row>
    <row r="2095" spans="15:25">
      <c r="O2095" s="397">
        <v>0</v>
      </c>
      <c r="Q2095" s="397">
        <v>2101103</v>
      </c>
      <c r="R2095" s="397">
        <v>0</v>
      </c>
      <c r="S2095" s="397">
        <f>VLOOKUP(Q2095,B$4:B$1306,1,0)</f>
        <v>2101103</v>
      </c>
      <c r="U2095" s="397">
        <v>0</v>
      </c>
      <c r="V2095" s="397"/>
      <c r="Y2095" s="397">
        <f t="shared" si="358"/>
        <v>0</v>
      </c>
    </row>
    <row r="2096" spans="15:25">
      <c r="O2096" s="397">
        <v>0</v>
      </c>
      <c r="Q2096" s="397">
        <v>2210201</v>
      </c>
      <c r="R2096" s="397">
        <v>0</v>
      </c>
      <c r="S2096" s="397">
        <f>VLOOKUP(Q2096,B$4:B$1306,1,0)</f>
        <v>2210201</v>
      </c>
      <c r="U2096" s="397">
        <v>0</v>
      </c>
      <c r="V2096" s="397"/>
      <c r="Y2096" s="397">
        <f t="shared" si="358"/>
        <v>0</v>
      </c>
    </row>
    <row r="2097" spans="15:25">
      <c r="O2097" s="397">
        <v>0</v>
      </c>
      <c r="Q2097" s="397">
        <v>2080501</v>
      </c>
      <c r="R2097" s="397">
        <v>33</v>
      </c>
      <c r="S2097" s="397">
        <f>VLOOKUP(Q2097,B$4:B$1306,1,0)</f>
        <v>2080501</v>
      </c>
      <c r="U2097" s="397">
        <v>0</v>
      </c>
      <c r="V2097" s="397"/>
      <c r="Y2097" s="397">
        <f t="shared" si="358"/>
        <v>0</v>
      </c>
    </row>
    <row r="2098" spans="15:25">
      <c r="O2098" s="397">
        <v>0</v>
      </c>
      <c r="Q2098" s="397">
        <v>2080505</v>
      </c>
      <c r="R2098" s="397">
        <v>10</v>
      </c>
      <c r="S2098" s="397">
        <f>VLOOKUP(Q2098,B$4:B$1306,1,0)</f>
        <v>2080505</v>
      </c>
      <c r="U2098" s="397">
        <v>0</v>
      </c>
      <c r="V2098" s="397"/>
      <c r="Y2098" s="397">
        <f t="shared" si="358"/>
        <v>0</v>
      </c>
    </row>
    <row r="2099" spans="15:25">
      <c r="O2099" s="397">
        <v>0</v>
      </c>
      <c r="Q2099" s="397">
        <v>2080506</v>
      </c>
      <c r="R2099" s="397">
        <v>5</v>
      </c>
      <c r="S2099" s="397">
        <f>VLOOKUP(Q2099,B$4:B$1306,1,0)</f>
        <v>2080506</v>
      </c>
      <c r="U2099" s="397">
        <v>0</v>
      </c>
      <c r="V2099" s="397"/>
      <c r="Y2099" s="397">
        <f t="shared" si="358"/>
        <v>0</v>
      </c>
    </row>
    <row r="2100" spans="15:25">
      <c r="O2100" s="397">
        <v>0</v>
      </c>
      <c r="Q2100" s="397">
        <v>2101101</v>
      </c>
      <c r="R2100" s="397">
        <v>7</v>
      </c>
      <c r="S2100" s="397">
        <f>VLOOKUP(Q2100,B$4:B$1306,1,0)</f>
        <v>2101101</v>
      </c>
      <c r="U2100" s="397">
        <v>0</v>
      </c>
      <c r="V2100" s="397"/>
      <c r="Y2100" s="397">
        <f t="shared" si="358"/>
        <v>0</v>
      </c>
    </row>
    <row r="2101" spans="15:25">
      <c r="O2101" s="397">
        <v>0</v>
      </c>
      <c r="Q2101" s="397">
        <v>2101102</v>
      </c>
      <c r="R2101" s="397">
        <v>0</v>
      </c>
      <c r="S2101" s="397">
        <f>VLOOKUP(Q2101,B$4:B$1306,1,0)</f>
        <v>2101102</v>
      </c>
      <c r="U2101" s="397">
        <v>0</v>
      </c>
      <c r="V2101" s="397"/>
      <c r="Y2101" s="397">
        <f t="shared" si="358"/>
        <v>0</v>
      </c>
    </row>
    <row r="2102" spans="15:25">
      <c r="O2102" s="397">
        <v>0</v>
      </c>
      <c r="Q2102" s="397">
        <v>2101103</v>
      </c>
      <c r="R2102" s="397">
        <v>5</v>
      </c>
      <c r="S2102" s="397">
        <f>VLOOKUP(Q2102,B$4:B$1306,1,0)</f>
        <v>2101103</v>
      </c>
      <c r="U2102" s="397">
        <v>0</v>
      </c>
      <c r="V2102" s="397"/>
      <c r="Y2102" s="397">
        <f t="shared" si="358"/>
        <v>0</v>
      </c>
    </row>
    <row r="2103" spans="15:25">
      <c r="O2103" s="397">
        <v>0</v>
      </c>
      <c r="Q2103" s="397">
        <v>2160201</v>
      </c>
      <c r="R2103" s="397">
        <v>116</v>
      </c>
      <c r="S2103" s="397">
        <f>VLOOKUP(Q2103,B$4:B$1306,1,0)</f>
        <v>2160201</v>
      </c>
      <c r="U2103" s="397">
        <v>0</v>
      </c>
      <c r="V2103" s="397"/>
      <c r="Y2103" s="397">
        <f t="shared" si="358"/>
        <v>0</v>
      </c>
    </row>
    <row r="2104" spans="15:25">
      <c r="O2104" s="397">
        <v>0</v>
      </c>
      <c r="Q2104" s="397">
        <v>2210201</v>
      </c>
      <c r="R2104" s="397">
        <v>8</v>
      </c>
      <c r="S2104" s="397">
        <f>VLOOKUP(Q2104,B$4:B$1306,1,0)</f>
        <v>2210201</v>
      </c>
      <c r="U2104" s="397">
        <v>0</v>
      </c>
      <c r="V2104" s="397"/>
      <c r="Y2104" s="397">
        <f t="shared" si="358"/>
        <v>0</v>
      </c>
    </row>
    <row r="2105" spans="15:25">
      <c r="O2105" s="397">
        <v>0</v>
      </c>
      <c r="Q2105" s="397">
        <v>2010301</v>
      </c>
      <c r="R2105" s="397">
        <v>117</v>
      </c>
      <c r="S2105" s="397">
        <f>VLOOKUP(Q2105,B$4:B$1306,1,0)</f>
        <v>2010301</v>
      </c>
      <c r="U2105" s="397">
        <v>0</v>
      </c>
      <c r="V2105" s="397"/>
      <c r="Y2105" s="397">
        <f t="shared" si="358"/>
        <v>0</v>
      </c>
    </row>
    <row r="2106" spans="15:25">
      <c r="O2106" s="397">
        <v>0</v>
      </c>
      <c r="Q2106" s="397">
        <v>2080501</v>
      </c>
      <c r="R2106" s="397">
        <v>3</v>
      </c>
      <c r="S2106" s="397">
        <f>VLOOKUP(Q2106,B$4:B$1306,1,0)</f>
        <v>2080501</v>
      </c>
      <c r="U2106" s="397">
        <v>0</v>
      </c>
      <c r="V2106" s="397"/>
      <c r="Y2106" s="397">
        <f t="shared" si="358"/>
        <v>0</v>
      </c>
    </row>
    <row r="2107" spans="15:25">
      <c r="O2107" s="397">
        <v>0</v>
      </c>
      <c r="Q2107" s="397">
        <v>2080505</v>
      </c>
      <c r="R2107" s="397">
        <v>7</v>
      </c>
      <c r="S2107" s="397">
        <f>VLOOKUP(Q2107,B$4:B$1306,1,0)</f>
        <v>2080505</v>
      </c>
      <c r="U2107" s="397">
        <v>0</v>
      </c>
      <c r="V2107" s="397"/>
      <c r="Y2107" s="397">
        <f t="shared" si="358"/>
        <v>0</v>
      </c>
    </row>
    <row r="2108" spans="15:25">
      <c r="O2108" s="397">
        <v>0</v>
      </c>
      <c r="Q2108" s="397">
        <v>2080506</v>
      </c>
      <c r="R2108" s="397">
        <v>3</v>
      </c>
      <c r="S2108" s="397">
        <f>VLOOKUP(Q2108,B$4:B$1306,1,0)</f>
        <v>2080506</v>
      </c>
      <c r="U2108" s="397">
        <v>0</v>
      </c>
      <c r="V2108" s="397"/>
      <c r="Y2108" s="397">
        <f t="shared" si="358"/>
        <v>0</v>
      </c>
    </row>
    <row r="2109" spans="15:25">
      <c r="O2109" s="397">
        <v>0</v>
      </c>
      <c r="Q2109" s="397">
        <v>2101101</v>
      </c>
      <c r="R2109" s="397">
        <v>4</v>
      </c>
      <c r="S2109" s="397">
        <f>VLOOKUP(Q2109,B$4:B$1306,1,0)</f>
        <v>2101101</v>
      </c>
      <c r="U2109" s="397">
        <v>0</v>
      </c>
      <c r="V2109" s="397"/>
      <c r="Y2109" s="397">
        <f t="shared" si="358"/>
        <v>0</v>
      </c>
    </row>
    <row r="2110" spans="15:25">
      <c r="O2110" s="397">
        <v>0</v>
      </c>
      <c r="Q2110" s="397">
        <v>2101102</v>
      </c>
      <c r="R2110" s="397">
        <v>0</v>
      </c>
      <c r="S2110" s="397">
        <f>VLOOKUP(Q2110,B$4:B$1306,1,0)</f>
        <v>2101102</v>
      </c>
      <c r="U2110" s="397">
        <v>0</v>
      </c>
      <c r="V2110" s="397"/>
      <c r="Y2110" s="397">
        <f t="shared" si="358"/>
        <v>0</v>
      </c>
    </row>
    <row r="2111" spans="15:25">
      <c r="O2111" s="397">
        <v>0</v>
      </c>
      <c r="Q2111" s="397">
        <v>2101103</v>
      </c>
      <c r="R2111" s="397">
        <v>2</v>
      </c>
      <c r="S2111" s="397">
        <f>VLOOKUP(Q2111,B$4:B$1306,1,0)</f>
        <v>2101103</v>
      </c>
      <c r="U2111" s="397">
        <v>0</v>
      </c>
      <c r="V2111" s="397"/>
      <c r="Y2111" s="397">
        <f t="shared" si="358"/>
        <v>0</v>
      </c>
    </row>
    <row r="2112" spans="15:25">
      <c r="O2112" s="397">
        <v>0</v>
      </c>
      <c r="Q2112" s="397">
        <v>2210201</v>
      </c>
      <c r="R2112" s="397">
        <v>6</v>
      </c>
      <c r="S2112" s="397">
        <f>VLOOKUP(Q2112,B$4:B$1306,1,0)</f>
        <v>2210201</v>
      </c>
      <c r="U2112" s="397">
        <v>0</v>
      </c>
      <c r="V2112" s="397"/>
      <c r="Y2112" s="397">
        <f t="shared" si="358"/>
        <v>0</v>
      </c>
    </row>
    <row r="2113" spans="15:25">
      <c r="O2113" s="397">
        <v>0</v>
      </c>
      <c r="Q2113" s="397">
        <v>2080501</v>
      </c>
      <c r="R2113" s="397">
        <v>20</v>
      </c>
      <c r="S2113" s="397">
        <f>VLOOKUP(Q2113,B$4:B$1306,1,0)</f>
        <v>2080501</v>
      </c>
      <c r="U2113" s="397">
        <v>0</v>
      </c>
      <c r="V2113" s="397"/>
      <c r="Y2113" s="397">
        <f t="shared" si="358"/>
        <v>0</v>
      </c>
    </row>
    <row r="2114" spans="15:25">
      <c r="O2114" s="397">
        <v>0</v>
      </c>
      <c r="Q2114" s="397">
        <v>2080505</v>
      </c>
      <c r="R2114" s="397">
        <v>23</v>
      </c>
      <c r="S2114" s="397">
        <f>VLOOKUP(Q2114,B$4:B$1306,1,0)</f>
        <v>2080505</v>
      </c>
      <c r="U2114" s="397">
        <v>0</v>
      </c>
      <c r="V2114" s="397"/>
      <c r="Y2114" s="397">
        <f t="shared" si="358"/>
        <v>0</v>
      </c>
    </row>
    <row r="2115" spans="15:25">
      <c r="O2115" s="397">
        <v>0</v>
      </c>
      <c r="Q2115" s="397">
        <v>2080506</v>
      </c>
      <c r="R2115" s="397">
        <v>11</v>
      </c>
      <c r="S2115" s="397">
        <f>VLOOKUP(Q2115,B$4:B$1306,1,0)</f>
        <v>2080506</v>
      </c>
      <c r="U2115" s="397">
        <v>0</v>
      </c>
      <c r="V2115" s="397"/>
      <c r="Y2115" s="397">
        <f t="shared" si="358"/>
        <v>0</v>
      </c>
    </row>
    <row r="2116" spans="15:25">
      <c r="O2116" s="397">
        <v>0</v>
      </c>
      <c r="Q2116" s="397">
        <v>2101101</v>
      </c>
      <c r="R2116" s="397">
        <v>15</v>
      </c>
      <c r="S2116" s="397">
        <f>VLOOKUP(Q2116,B$4:B$1306,1,0)</f>
        <v>2101101</v>
      </c>
      <c r="U2116" s="397">
        <v>0</v>
      </c>
      <c r="V2116" s="397"/>
      <c r="Y2116" s="397">
        <f t="shared" ref="Y2116:Y2179" si="359">IF(O2116&lt;1,ROUNDUP(O2116,0),IF(O2116&gt;10,ROUNDDOWN(O2116,0),ROUND(O2116,0)))</f>
        <v>0</v>
      </c>
    </row>
    <row r="2117" spans="15:25">
      <c r="O2117" s="397">
        <v>0</v>
      </c>
      <c r="Q2117" s="397">
        <v>2101102</v>
      </c>
      <c r="R2117" s="397">
        <v>0</v>
      </c>
      <c r="S2117" s="397">
        <f>VLOOKUP(Q2117,B$4:B$1306,1,0)</f>
        <v>2101102</v>
      </c>
      <c r="U2117" s="397">
        <v>0</v>
      </c>
      <c r="V2117" s="397"/>
      <c r="Y2117" s="397">
        <f t="shared" si="359"/>
        <v>0</v>
      </c>
    </row>
    <row r="2118" spans="15:25">
      <c r="O2118" s="397">
        <v>0</v>
      </c>
      <c r="Q2118" s="397">
        <v>2101103</v>
      </c>
      <c r="R2118" s="397">
        <v>8</v>
      </c>
      <c r="S2118" s="397">
        <f>VLOOKUP(Q2118,B$4:B$1306,1,0)</f>
        <v>2101103</v>
      </c>
      <c r="U2118" s="397">
        <v>0</v>
      </c>
      <c r="V2118" s="397"/>
      <c r="Y2118" s="397">
        <f t="shared" si="359"/>
        <v>0</v>
      </c>
    </row>
    <row r="2119" spans="15:25">
      <c r="O2119" s="397">
        <v>0</v>
      </c>
      <c r="Q2119" s="397">
        <v>2210201</v>
      </c>
      <c r="R2119" s="397">
        <v>19</v>
      </c>
      <c r="S2119" s="397">
        <f>VLOOKUP(Q2119,B$4:B$1306,1,0)</f>
        <v>2210201</v>
      </c>
      <c r="U2119" s="397">
        <v>0</v>
      </c>
      <c r="V2119" s="397"/>
      <c r="Y2119" s="397">
        <f t="shared" si="359"/>
        <v>0</v>
      </c>
    </row>
    <row r="2120" spans="15:25">
      <c r="O2120" s="397">
        <v>0</v>
      </c>
      <c r="Q2120" s="397">
        <v>2240101</v>
      </c>
      <c r="R2120" s="397">
        <v>323</v>
      </c>
      <c r="S2120" s="397">
        <f>VLOOKUP(Q2120,B$4:B$1306,1,0)</f>
        <v>2240101</v>
      </c>
      <c r="U2120" s="397">
        <v>0</v>
      </c>
      <c r="V2120" s="397"/>
      <c r="Y2120" s="397">
        <f t="shared" si="359"/>
        <v>0</v>
      </c>
    </row>
    <row r="2121" spans="15:25">
      <c r="O2121" s="397">
        <v>0</v>
      </c>
      <c r="Q2121" s="397">
        <v>2011301</v>
      </c>
      <c r="R2121" s="397">
        <v>180</v>
      </c>
      <c r="S2121" s="397">
        <f>VLOOKUP(Q2121,B$4:B$1306,1,0)</f>
        <v>2011301</v>
      </c>
      <c r="U2121" s="397">
        <v>0</v>
      </c>
      <c r="V2121" s="397"/>
      <c r="Y2121" s="397">
        <f t="shared" si="359"/>
        <v>0</v>
      </c>
    </row>
    <row r="2122" spans="15:25">
      <c r="O2122" s="397">
        <v>0</v>
      </c>
      <c r="Q2122" s="397">
        <v>2080501</v>
      </c>
      <c r="R2122" s="397">
        <v>30</v>
      </c>
      <c r="S2122" s="397">
        <f>VLOOKUP(Q2122,B$4:B$1306,1,0)</f>
        <v>2080501</v>
      </c>
      <c r="U2122" s="397">
        <v>0</v>
      </c>
      <c r="V2122" s="397"/>
      <c r="Y2122" s="397">
        <f t="shared" si="359"/>
        <v>0</v>
      </c>
    </row>
    <row r="2123" spans="15:25">
      <c r="O2123" s="397">
        <v>0</v>
      </c>
      <c r="Q2123" s="397">
        <v>2080505</v>
      </c>
      <c r="R2123" s="397">
        <v>15</v>
      </c>
      <c r="S2123" s="397">
        <f>VLOOKUP(Q2123,B$4:B$1306,1,0)</f>
        <v>2080505</v>
      </c>
      <c r="U2123" s="397">
        <v>0</v>
      </c>
      <c r="V2123" s="397"/>
      <c r="Y2123" s="397">
        <f t="shared" si="359"/>
        <v>0</v>
      </c>
    </row>
    <row r="2124" spans="15:25">
      <c r="O2124" s="397">
        <v>0</v>
      </c>
      <c r="Q2124" s="397">
        <v>2080506</v>
      </c>
      <c r="R2124" s="397">
        <v>7</v>
      </c>
      <c r="S2124" s="397">
        <f>VLOOKUP(Q2124,B$4:B$1306,1,0)</f>
        <v>2080506</v>
      </c>
      <c r="U2124" s="397">
        <v>0</v>
      </c>
      <c r="V2124" s="397"/>
      <c r="Y2124" s="397">
        <f t="shared" si="359"/>
        <v>0</v>
      </c>
    </row>
    <row r="2125" spans="15:25">
      <c r="O2125" s="397">
        <v>0</v>
      </c>
      <c r="Q2125" s="397">
        <v>2101101</v>
      </c>
      <c r="R2125" s="397">
        <v>10</v>
      </c>
      <c r="S2125" s="397">
        <f>VLOOKUP(Q2125,B$4:B$1306,1,0)</f>
        <v>2101101</v>
      </c>
      <c r="U2125" s="397">
        <v>0</v>
      </c>
      <c r="V2125" s="397"/>
      <c r="Y2125" s="397">
        <f t="shared" si="359"/>
        <v>0</v>
      </c>
    </row>
    <row r="2126" spans="15:25">
      <c r="O2126" s="397">
        <v>0</v>
      </c>
      <c r="Q2126" s="397">
        <v>2101102</v>
      </c>
      <c r="R2126" s="397">
        <v>0</v>
      </c>
      <c r="S2126" s="397">
        <f>VLOOKUP(Q2126,B$4:B$1306,1,0)</f>
        <v>2101102</v>
      </c>
      <c r="U2126" s="397">
        <v>0</v>
      </c>
      <c r="V2126" s="397"/>
      <c r="Y2126" s="397">
        <f t="shared" si="359"/>
        <v>0</v>
      </c>
    </row>
    <row r="2127" spans="15:25">
      <c r="O2127" s="397">
        <v>0</v>
      </c>
      <c r="Q2127" s="397">
        <v>2101103</v>
      </c>
      <c r="R2127" s="397">
        <v>8</v>
      </c>
      <c r="S2127" s="397">
        <f>VLOOKUP(Q2127,B$4:B$1306,1,0)</f>
        <v>2101103</v>
      </c>
      <c r="U2127" s="397">
        <v>0</v>
      </c>
      <c r="V2127" s="397"/>
      <c r="Y2127" s="397">
        <f t="shared" si="359"/>
        <v>0</v>
      </c>
    </row>
    <row r="2128" spans="15:25">
      <c r="O2128" s="397">
        <v>0</v>
      </c>
      <c r="Q2128" s="397">
        <v>2210201</v>
      </c>
      <c r="R2128" s="397">
        <v>12</v>
      </c>
      <c r="S2128" s="397">
        <f>VLOOKUP(Q2128,B$4:B$1306,1,0)</f>
        <v>2210201</v>
      </c>
      <c r="U2128" s="397">
        <v>0</v>
      </c>
      <c r="V2128" s="397"/>
      <c r="Y2128" s="397">
        <f t="shared" si="359"/>
        <v>0</v>
      </c>
    </row>
    <row r="2129" spans="15:25">
      <c r="O2129" s="397">
        <v>0</v>
      </c>
      <c r="Q2129" s="397">
        <v>2010350</v>
      </c>
      <c r="R2129" s="397">
        <v>74</v>
      </c>
      <c r="S2129" s="397">
        <f>VLOOKUP(Q2129,B$4:B$1306,1,0)</f>
        <v>2010350</v>
      </c>
      <c r="U2129" s="397">
        <v>0</v>
      </c>
      <c r="V2129" s="397"/>
      <c r="Y2129" s="397">
        <f t="shared" si="359"/>
        <v>0</v>
      </c>
    </row>
    <row r="2130" spans="15:25">
      <c r="O2130" s="397">
        <v>0</v>
      </c>
      <c r="Q2130" s="397">
        <v>2080505</v>
      </c>
      <c r="R2130" s="397">
        <v>7</v>
      </c>
      <c r="S2130" s="397">
        <f>VLOOKUP(Q2130,B$4:B$1306,1,0)</f>
        <v>2080505</v>
      </c>
      <c r="U2130" s="397">
        <v>0</v>
      </c>
      <c r="V2130" s="397"/>
      <c r="Y2130" s="397">
        <f t="shared" si="359"/>
        <v>0</v>
      </c>
    </row>
    <row r="2131" spans="15:25">
      <c r="O2131" s="397">
        <v>0</v>
      </c>
      <c r="Q2131" s="397">
        <v>2080506</v>
      </c>
      <c r="R2131" s="397">
        <v>3</v>
      </c>
      <c r="S2131" s="397">
        <f>VLOOKUP(Q2131,B$4:B$1306,1,0)</f>
        <v>2080506</v>
      </c>
      <c r="U2131" s="397">
        <v>0</v>
      </c>
      <c r="V2131" s="397"/>
      <c r="Y2131" s="397">
        <f t="shared" si="359"/>
        <v>0</v>
      </c>
    </row>
    <row r="2132" spans="15:25">
      <c r="O2132" s="397">
        <v>0</v>
      </c>
      <c r="Q2132" s="397">
        <v>2101101</v>
      </c>
      <c r="R2132" s="397">
        <v>0</v>
      </c>
      <c r="S2132" s="397">
        <f>VLOOKUP(Q2132,B$4:B$1306,1,0)</f>
        <v>2101101</v>
      </c>
      <c r="U2132" s="397">
        <v>0</v>
      </c>
      <c r="V2132" s="397"/>
      <c r="Y2132" s="397">
        <f t="shared" si="359"/>
        <v>0</v>
      </c>
    </row>
    <row r="2133" spans="15:25">
      <c r="O2133" s="397">
        <v>0</v>
      </c>
      <c r="Q2133" s="397">
        <v>2101102</v>
      </c>
      <c r="R2133" s="397">
        <v>5</v>
      </c>
      <c r="S2133" s="397">
        <f>VLOOKUP(Q2133,B$4:B$1306,1,0)</f>
        <v>2101102</v>
      </c>
      <c r="U2133" s="397">
        <v>0</v>
      </c>
      <c r="V2133" s="397"/>
      <c r="Y2133" s="397">
        <f t="shared" si="359"/>
        <v>0</v>
      </c>
    </row>
    <row r="2134" spans="15:25">
      <c r="O2134" s="397">
        <v>0</v>
      </c>
      <c r="Q2134" s="397">
        <v>2101103</v>
      </c>
      <c r="R2134" s="397">
        <v>2</v>
      </c>
      <c r="S2134" s="397">
        <f>VLOOKUP(Q2134,B$4:B$1306,1,0)</f>
        <v>2101103</v>
      </c>
      <c r="U2134" s="397">
        <v>0</v>
      </c>
      <c r="V2134" s="397"/>
      <c r="Y2134" s="397">
        <f t="shared" si="359"/>
        <v>0</v>
      </c>
    </row>
    <row r="2135" spans="15:25">
      <c r="O2135" s="397">
        <v>0</v>
      </c>
      <c r="Q2135" s="397">
        <v>2210201</v>
      </c>
      <c r="R2135" s="397">
        <v>5</v>
      </c>
      <c r="S2135" s="397">
        <f>VLOOKUP(Q2135,B$4:B$1306,1,0)</f>
        <v>2210201</v>
      </c>
      <c r="U2135" s="397">
        <v>0</v>
      </c>
      <c r="V2135" s="397"/>
      <c r="Y2135" s="397">
        <f t="shared" si="359"/>
        <v>0</v>
      </c>
    </row>
    <row r="2136" spans="15:25">
      <c r="O2136" s="397">
        <v>0</v>
      </c>
      <c r="Q2136" s="397">
        <v>2080505</v>
      </c>
      <c r="R2136" s="397">
        <v>0</v>
      </c>
      <c r="S2136" s="397">
        <f>VLOOKUP(Q2136,B$4:B$1306,1,0)</f>
        <v>2080505</v>
      </c>
      <c r="U2136" s="397">
        <v>0</v>
      </c>
      <c r="V2136" s="397"/>
      <c r="Y2136" s="397">
        <f t="shared" si="359"/>
        <v>0</v>
      </c>
    </row>
    <row r="2137" spans="15:25">
      <c r="O2137" s="397">
        <v>0</v>
      </c>
      <c r="Q2137" s="397">
        <v>2080506</v>
      </c>
      <c r="R2137" s="397">
        <v>0</v>
      </c>
      <c r="S2137" s="397">
        <f>VLOOKUP(Q2137,B$4:B$1306,1,0)</f>
        <v>2080506</v>
      </c>
      <c r="U2137" s="397">
        <v>0</v>
      </c>
      <c r="V2137" s="397"/>
      <c r="Y2137" s="397">
        <f t="shared" si="359"/>
        <v>0</v>
      </c>
    </row>
    <row r="2138" spans="15:25">
      <c r="O2138" s="397">
        <v>0</v>
      </c>
      <c r="Q2138" s="397">
        <v>2101101</v>
      </c>
      <c r="R2138" s="397">
        <v>0</v>
      </c>
      <c r="S2138" s="397">
        <f>VLOOKUP(Q2138,B$4:B$1306,1,0)</f>
        <v>2101101</v>
      </c>
      <c r="U2138" s="397">
        <v>0</v>
      </c>
      <c r="V2138" s="397"/>
      <c r="Y2138" s="397">
        <f t="shared" si="359"/>
        <v>0</v>
      </c>
    </row>
    <row r="2139" spans="15:25">
      <c r="O2139" s="397">
        <v>0</v>
      </c>
      <c r="Q2139" s="397">
        <v>2101102</v>
      </c>
      <c r="R2139" s="397">
        <v>0</v>
      </c>
      <c r="S2139" s="397">
        <f>VLOOKUP(Q2139,B$4:B$1306,1,0)</f>
        <v>2101102</v>
      </c>
      <c r="U2139" s="397">
        <v>0</v>
      </c>
      <c r="V2139" s="397"/>
      <c r="Y2139" s="397">
        <f t="shared" si="359"/>
        <v>0</v>
      </c>
    </row>
    <row r="2140" spans="15:25">
      <c r="O2140" s="397">
        <v>0</v>
      </c>
      <c r="Q2140" s="397">
        <v>2101103</v>
      </c>
      <c r="R2140" s="397">
        <v>0</v>
      </c>
      <c r="S2140" s="397">
        <f>VLOOKUP(Q2140,B$4:B$1306,1,0)</f>
        <v>2101103</v>
      </c>
      <c r="U2140" s="397">
        <v>0</v>
      </c>
      <c r="V2140" s="397"/>
      <c r="Y2140" s="397">
        <f t="shared" si="359"/>
        <v>0</v>
      </c>
    </row>
    <row r="2141" spans="15:25">
      <c r="O2141" s="397">
        <v>0</v>
      </c>
      <c r="Q2141" s="397">
        <v>2210201</v>
      </c>
      <c r="R2141" s="397">
        <v>0</v>
      </c>
      <c r="S2141" s="397">
        <f>VLOOKUP(Q2141,B$4:B$1306,1,0)</f>
        <v>2210201</v>
      </c>
      <c r="U2141" s="397">
        <v>0</v>
      </c>
      <c r="V2141" s="397"/>
      <c r="Y2141" s="397">
        <f t="shared" si="359"/>
        <v>0</v>
      </c>
    </row>
    <row r="2142" spans="15:25">
      <c r="O2142" s="397">
        <v>0</v>
      </c>
      <c r="Q2142" s="397">
        <v>2080505</v>
      </c>
      <c r="R2142" s="397">
        <v>0</v>
      </c>
      <c r="S2142" s="397">
        <f>VLOOKUP(Q2142,B$4:B$1306,1,0)</f>
        <v>2080505</v>
      </c>
      <c r="U2142" s="397">
        <v>0</v>
      </c>
      <c r="V2142" s="397"/>
      <c r="Y2142" s="397">
        <f t="shared" si="359"/>
        <v>0</v>
      </c>
    </row>
    <row r="2143" spans="15:25">
      <c r="O2143" s="397">
        <v>0</v>
      </c>
      <c r="Q2143" s="397">
        <v>2080506</v>
      </c>
      <c r="R2143" s="397">
        <v>0</v>
      </c>
      <c r="S2143" s="397">
        <f>VLOOKUP(Q2143,B$4:B$1306,1,0)</f>
        <v>2080506</v>
      </c>
      <c r="U2143" s="397">
        <v>0</v>
      </c>
      <c r="V2143" s="397"/>
      <c r="Y2143" s="397">
        <f t="shared" si="359"/>
        <v>0</v>
      </c>
    </row>
    <row r="2144" spans="15:25">
      <c r="O2144" s="397">
        <v>0</v>
      </c>
      <c r="Q2144" s="397">
        <v>2101101</v>
      </c>
      <c r="R2144" s="397">
        <v>0</v>
      </c>
      <c r="S2144" s="397">
        <f>VLOOKUP(Q2144,B$4:B$1306,1,0)</f>
        <v>2101101</v>
      </c>
      <c r="U2144" s="397">
        <v>0</v>
      </c>
      <c r="V2144" s="397"/>
      <c r="Y2144" s="397">
        <f t="shared" si="359"/>
        <v>0</v>
      </c>
    </row>
    <row r="2145" spans="15:25">
      <c r="O2145" s="397">
        <v>0</v>
      </c>
      <c r="Q2145" s="397">
        <v>2101102</v>
      </c>
      <c r="R2145" s="397">
        <v>0</v>
      </c>
      <c r="S2145" s="397">
        <f>VLOOKUP(Q2145,B$4:B$1306,1,0)</f>
        <v>2101102</v>
      </c>
      <c r="U2145" s="397">
        <v>0</v>
      </c>
      <c r="V2145" s="397"/>
      <c r="Y2145" s="397">
        <f t="shared" si="359"/>
        <v>0</v>
      </c>
    </row>
    <row r="2146" spans="15:25">
      <c r="O2146" s="397">
        <v>0</v>
      </c>
      <c r="Q2146" s="397">
        <v>2101103</v>
      </c>
      <c r="R2146" s="397">
        <v>0</v>
      </c>
      <c r="S2146" s="397">
        <f>VLOOKUP(Q2146,B$4:B$1306,1,0)</f>
        <v>2101103</v>
      </c>
      <c r="U2146" s="397">
        <v>0</v>
      </c>
      <c r="V2146" s="397"/>
      <c r="Y2146" s="397">
        <f t="shared" si="359"/>
        <v>0</v>
      </c>
    </row>
    <row r="2147" spans="15:25">
      <c r="O2147" s="397">
        <v>0</v>
      </c>
      <c r="Q2147" s="397">
        <v>2210201</v>
      </c>
      <c r="R2147" s="397">
        <v>0</v>
      </c>
      <c r="S2147" s="397">
        <f>VLOOKUP(Q2147,B$4:B$1306,1,0)</f>
        <v>2210201</v>
      </c>
      <c r="U2147" s="397">
        <v>0</v>
      </c>
      <c r="V2147" s="397"/>
      <c r="Y2147" s="397">
        <f t="shared" si="359"/>
        <v>0</v>
      </c>
    </row>
    <row r="2148" spans="15:25">
      <c r="O2148" s="397">
        <v>0</v>
      </c>
      <c r="Q2148" s="397">
        <v>2070101</v>
      </c>
      <c r="R2148" s="397">
        <v>243</v>
      </c>
      <c r="S2148" s="397">
        <f>VLOOKUP(Q2148,B$4:B$1306,1,0)</f>
        <v>2070101</v>
      </c>
      <c r="U2148" s="397">
        <v>0</v>
      </c>
      <c r="V2148" s="397"/>
      <c r="Y2148" s="397">
        <f t="shared" si="359"/>
        <v>0</v>
      </c>
    </row>
    <row r="2149" spans="15:25">
      <c r="O2149" s="397">
        <v>0</v>
      </c>
      <c r="Q2149" s="397">
        <v>2080501</v>
      </c>
      <c r="R2149" s="397">
        <v>29</v>
      </c>
      <c r="S2149" s="397">
        <f>VLOOKUP(Q2149,B$4:B$1306,1,0)</f>
        <v>2080501</v>
      </c>
      <c r="U2149" s="397">
        <v>0</v>
      </c>
      <c r="V2149" s="397"/>
      <c r="Y2149" s="397">
        <f t="shared" si="359"/>
        <v>0</v>
      </c>
    </row>
    <row r="2150" spans="15:25">
      <c r="O2150" s="397">
        <v>0</v>
      </c>
      <c r="Q2150" s="397">
        <v>2080505</v>
      </c>
      <c r="R2150" s="397">
        <v>21</v>
      </c>
      <c r="S2150" s="397">
        <f>VLOOKUP(Q2150,B$4:B$1306,1,0)</f>
        <v>2080505</v>
      </c>
      <c r="U2150" s="397">
        <v>0</v>
      </c>
      <c r="V2150" s="397"/>
      <c r="Y2150" s="397">
        <f t="shared" si="359"/>
        <v>0</v>
      </c>
    </row>
    <row r="2151" spans="15:25">
      <c r="O2151" s="397">
        <v>0</v>
      </c>
      <c r="Q2151" s="397">
        <v>2080506</v>
      </c>
      <c r="R2151" s="397">
        <v>10</v>
      </c>
      <c r="S2151" s="397">
        <f>VLOOKUP(Q2151,B$4:B$1306,1,0)</f>
        <v>2080506</v>
      </c>
      <c r="U2151" s="397">
        <v>0</v>
      </c>
      <c r="V2151" s="397"/>
      <c r="Y2151" s="397">
        <f t="shared" si="359"/>
        <v>0</v>
      </c>
    </row>
    <row r="2152" spans="15:25">
      <c r="O2152" s="397">
        <v>0</v>
      </c>
      <c r="Q2152" s="397">
        <v>2101101</v>
      </c>
      <c r="R2152" s="397">
        <v>14</v>
      </c>
      <c r="S2152" s="397">
        <f>VLOOKUP(Q2152,B$4:B$1306,1,0)</f>
        <v>2101101</v>
      </c>
      <c r="U2152" s="397">
        <v>0</v>
      </c>
      <c r="V2152" s="397"/>
      <c r="Y2152" s="397">
        <f t="shared" si="359"/>
        <v>0</v>
      </c>
    </row>
    <row r="2153" spans="15:25">
      <c r="O2153" s="397">
        <v>0</v>
      </c>
      <c r="Q2153" s="397">
        <v>2101102</v>
      </c>
      <c r="R2153" s="397">
        <v>0</v>
      </c>
      <c r="S2153" s="397">
        <f>VLOOKUP(Q2153,B$4:B$1306,1,0)</f>
        <v>2101102</v>
      </c>
      <c r="U2153" s="397">
        <v>0</v>
      </c>
      <c r="V2153" s="397"/>
      <c r="Y2153" s="397">
        <f t="shared" si="359"/>
        <v>0</v>
      </c>
    </row>
    <row r="2154" spans="15:25">
      <c r="O2154" s="397">
        <v>0</v>
      </c>
      <c r="Q2154" s="397">
        <v>2101103</v>
      </c>
      <c r="R2154" s="397">
        <v>10</v>
      </c>
      <c r="S2154" s="397">
        <f>VLOOKUP(Q2154,B$4:B$1306,1,0)</f>
        <v>2101103</v>
      </c>
      <c r="U2154" s="397">
        <v>0</v>
      </c>
      <c r="V2154" s="397"/>
      <c r="Y2154" s="397">
        <f t="shared" si="359"/>
        <v>0</v>
      </c>
    </row>
    <row r="2155" spans="15:25">
      <c r="O2155" s="397">
        <v>0</v>
      </c>
      <c r="Q2155" s="397">
        <v>2210201</v>
      </c>
      <c r="R2155" s="397">
        <v>17</v>
      </c>
      <c r="S2155" s="397">
        <f>VLOOKUP(Q2155,B$4:B$1306,1,0)</f>
        <v>2210201</v>
      </c>
      <c r="U2155" s="397">
        <v>0</v>
      </c>
      <c r="V2155" s="397"/>
      <c r="Y2155" s="397">
        <f t="shared" si="359"/>
        <v>0</v>
      </c>
    </row>
    <row r="2156" spans="15:25">
      <c r="O2156" s="397">
        <v>0</v>
      </c>
      <c r="Q2156" s="397">
        <v>2070112</v>
      </c>
      <c r="R2156" s="397">
        <v>90</v>
      </c>
      <c r="S2156" s="397">
        <f>VLOOKUP(Q2156,B$4:B$1306,1,0)</f>
        <v>2070112</v>
      </c>
      <c r="U2156" s="397">
        <v>0</v>
      </c>
      <c r="V2156" s="397"/>
      <c r="Y2156" s="397">
        <f t="shared" si="359"/>
        <v>0</v>
      </c>
    </row>
    <row r="2157" spans="15:25">
      <c r="O2157" s="397">
        <v>0</v>
      </c>
      <c r="Q2157" s="397">
        <v>2080505</v>
      </c>
      <c r="R2157" s="397">
        <v>7</v>
      </c>
      <c r="S2157" s="397">
        <f>VLOOKUP(Q2157,B$4:B$1306,1,0)</f>
        <v>2080505</v>
      </c>
      <c r="U2157" s="397">
        <v>0</v>
      </c>
      <c r="V2157" s="397"/>
      <c r="Y2157" s="397">
        <f t="shared" si="359"/>
        <v>0</v>
      </c>
    </row>
    <row r="2158" spans="15:25">
      <c r="O2158" s="397">
        <v>0</v>
      </c>
      <c r="Q2158" s="397">
        <v>2080506</v>
      </c>
      <c r="R2158" s="397">
        <v>4</v>
      </c>
      <c r="S2158" s="397">
        <f>VLOOKUP(Q2158,B$4:B$1306,1,0)</f>
        <v>2080506</v>
      </c>
      <c r="U2158" s="397">
        <v>0</v>
      </c>
      <c r="V2158" s="397"/>
      <c r="Y2158" s="397">
        <f t="shared" si="359"/>
        <v>0</v>
      </c>
    </row>
    <row r="2159" spans="15:25">
      <c r="O2159" s="397">
        <v>0</v>
      </c>
      <c r="Q2159" s="397">
        <v>2101101</v>
      </c>
      <c r="R2159" s="397">
        <v>5</v>
      </c>
      <c r="S2159" s="397">
        <f>VLOOKUP(Q2159,B$4:B$1306,1,0)</f>
        <v>2101101</v>
      </c>
      <c r="U2159" s="397">
        <v>0</v>
      </c>
      <c r="V2159" s="397"/>
      <c r="Y2159" s="397">
        <f t="shared" si="359"/>
        <v>0</v>
      </c>
    </row>
    <row r="2160" spans="15:25">
      <c r="O2160" s="397">
        <v>0</v>
      </c>
      <c r="Q2160" s="397">
        <v>2101102</v>
      </c>
      <c r="R2160" s="397">
        <v>0</v>
      </c>
      <c r="S2160" s="397">
        <f>VLOOKUP(Q2160,B$4:B$1306,1,0)</f>
        <v>2101102</v>
      </c>
      <c r="U2160" s="397">
        <v>0</v>
      </c>
      <c r="V2160" s="397"/>
      <c r="Y2160" s="397">
        <f t="shared" si="359"/>
        <v>0</v>
      </c>
    </row>
    <row r="2161" spans="15:25">
      <c r="O2161" s="397">
        <v>0</v>
      </c>
      <c r="Q2161" s="397">
        <v>2101103</v>
      </c>
      <c r="R2161" s="397">
        <v>2</v>
      </c>
      <c r="S2161" s="397">
        <f>VLOOKUP(Q2161,B$4:B$1306,1,0)</f>
        <v>2101103</v>
      </c>
      <c r="U2161" s="397">
        <v>0</v>
      </c>
      <c r="V2161" s="397"/>
      <c r="Y2161" s="397">
        <f t="shared" si="359"/>
        <v>0</v>
      </c>
    </row>
    <row r="2162" spans="15:25">
      <c r="O2162" s="397">
        <v>0</v>
      </c>
      <c r="Q2162" s="397">
        <v>2210201</v>
      </c>
      <c r="R2162" s="397">
        <v>6</v>
      </c>
      <c r="S2162" s="397">
        <f>VLOOKUP(Q2162,B$4:B$1306,1,0)</f>
        <v>2210201</v>
      </c>
      <c r="U2162" s="397">
        <v>0</v>
      </c>
      <c r="V2162" s="397"/>
      <c r="Y2162" s="397">
        <f t="shared" si="359"/>
        <v>0</v>
      </c>
    </row>
    <row r="2163" spans="15:25">
      <c r="O2163" s="397">
        <v>0</v>
      </c>
      <c r="Q2163" s="397">
        <v>2070109</v>
      </c>
      <c r="R2163" s="397">
        <v>373</v>
      </c>
      <c r="S2163" s="397">
        <f>VLOOKUP(Q2163,B$4:B$1306,1,0)</f>
        <v>2070109</v>
      </c>
      <c r="U2163" s="397">
        <v>0</v>
      </c>
      <c r="V2163" s="397"/>
      <c r="Y2163" s="397">
        <f t="shared" si="359"/>
        <v>0</v>
      </c>
    </row>
    <row r="2164" spans="15:25">
      <c r="O2164" s="397">
        <v>0</v>
      </c>
      <c r="Q2164" s="397">
        <v>2080502</v>
      </c>
      <c r="R2164" s="397">
        <v>28</v>
      </c>
      <c r="S2164" s="397">
        <f>VLOOKUP(Q2164,B$4:B$1306,1,0)</f>
        <v>2080502</v>
      </c>
      <c r="U2164" s="397">
        <v>0</v>
      </c>
      <c r="V2164" s="397"/>
      <c r="Y2164" s="397">
        <f t="shared" si="359"/>
        <v>0</v>
      </c>
    </row>
    <row r="2165" spans="15:25">
      <c r="O2165" s="397">
        <v>0</v>
      </c>
      <c r="Q2165" s="397">
        <v>2080505</v>
      </c>
      <c r="R2165" s="397">
        <v>29</v>
      </c>
      <c r="S2165" s="397">
        <f>VLOOKUP(Q2165,B$4:B$1306,1,0)</f>
        <v>2080505</v>
      </c>
      <c r="U2165" s="397">
        <v>0</v>
      </c>
      <c r="V2165" s="397"/>
      <c r="Y2165" s="397">
        <f t="shared" si="359"/>
        <v>0</v>
      </c>
    </row>
    <row r="2166" spans="15:25">
      <c r="O2166" s="397">
        <v>0</v>
      </c>
      <c r="Q2166" s="397">
        <v>2080506</v>
      </c>
      <c r="R2166" s="397">
        <v>15</v>
      </c>
      <c r="S2166" s="397">
        <f>VLOOKUP(Q2166,B$4:B$1306,1,0)</f>
        <v>2080506</v>
      </c>
      <c r="U2166" s="397">
        <v>0</v>
      </c>
      <c r="V2166" s="397"/>
      <c r="Y2166" s="397">
        <f t="shared" si="359"/>
        <v>0</v>
      </c>
    </row>
    <row r="2167" spans="15:25">
      <c r="O2167" s="397">
        <v>0</v>
      </c>
      <c r="Q2167" s="397">
        <v>2101101</v>
      </c>
      <c r="R2167" s="397">
        <v>0</v>
      </c>
      <c r="S2167" s="397">
        <f>VLOOKUP(Q2167,B$4:B$1306,1,0)</f>
        <v>2101101</v>
      </c>
      <c r="U2167" s="397">
        <v>0</v>
      </c>
      <c r="V2167" s="397"/>
      <c r="Y2167" s="397">
        <f t="shared" si="359"/>
        <v>0</v>
      </c>
    </row>
    <row r="2168" spans="15:25">
      <c r="O2168" s="397">
        <v>0</v>
      </c>
      <c r="Q2168" s="397">
        <v>2101102</v>
      </c>
      <c r="R2168" s="397">
        <v>19</v>
      </c>
      <c r="S2168" s="397">
        <f>VLOOKUP(Q2168,B$4:B$1306,1,0)</f>
        <v>2101102</v>
      </c>
      <c r="U2168" s="397">
        <v>0</v>
      </c>
      <c r="V2168" s="397"/>
      <c r="Y2168" s="397">
        <f t="shared" si="359"/>
        <v>0</v>
      </c>
    </row>
    <row r="2169" spans="15:25">
      <c r="O2169" s="397">
        <v>0</v>
      </c>
      <c r="Q2169" s="397">
        <v>2101103</v>
      </c>
      <c r="R2169" s="397">
        <v>12</v>
      </c>
      <c r="S2169" s="397">
        <f>VLOOKUP(Q2169,B$4:B$1306,1,0)</f>
        <v>2101103</v>
      </c>
      <c r="U2169" s="397">
        <v>0</v>
      </c>
      <c r="V2169" s="397"/>
      <c r="Y2169" s="397">
        <f t="shared" si="359"/>
        <v>0</v>
      </c>
    </row>
    <row r="2170" spans="15:25">
      <c r="O2170" s="397">
        <v>0</v>
      </c>
      <c r="Q2170" s="397">
        <v>2210201</v>
      </c>
      <c r="R2170" s="397">
        <v>22</v>
      </c>
      <c r="S2170" s="397">
        <f>VLOOKUP(Q2170,B$4:B$1306,1,0)</f>
        <v>2210201</v>
      </c>
      <c r="U2170" s="397">
        <v>0</v>
      </c>
      <c r="V2170" s="397"/>
      <c r="Y2170" s="397">
        <f t="shared" si="359"/>
        <v>0</v>
      </c>
    </row>
    <row r="2171" spans="15:25">
      <c r="O2171" s="397">
        <v>0</v>
      </c>
      <c r="Q2171" s="397">
        <v>2070104</v>
      </c>
      <c r="R2171" s="397">
        <v>176</v>
      </c>
      <c r="S2171" s="397">
        <f>VLOOKUP(Q2171,B$4:B$1306,1,0)</f>
        <v>2070104</v>
      </c>
      <c r="U2171" s="397">
        <v>0</v>
      </c>
      <c r="V2171" s="397"/>
      <c r="Y2171" s="397">
        <f t="shared" si="359"/>
        <v>0</v>
      </c>
    </row>
    <row r="2172" spans="15:25">
      <c r="O2172" s="397">
        <v>0</v>
      </c>
      <c r="Q2172" s="397">
        <v>2080502</v>
      </c>
      <c r="R2172" s="397">
        <v>8</v>
      </c>
      <c r="S2172" s="397">
        <f>VLOOKUP(Q2172,B$4:B$1306,1,0)</f>
        <v>2080502</v>
      </c>
      <c r="U2172" s="397">
        <v>0</v>
      </c>
      <c r="V2172" s="397"/>
      <c r="Y2172" s="397">
        <f t="shared" si="359"/>
        <v>0</v>
      </c>
    </row>
    <row r="2173" spans="15:25">
      <c r="O2173" s="397">
        <v>0</v>
      </c>
      <c r="Q2173" s="397">
        <v>2080505</v>
      </c>
      <c r="R2173" s="397">
        <v>18</v>
      </c>
      <c r="S2173" s="397">
        <f>VLOOKUP(Q2173,B$4:B$1306,1,0)</f>
        <v>2080505</v>
      </c>
      <c r="U2173" s="397">
        <v>0</v>
      </c>
      <c r="V2173" s="397"/>
      <c r="Y2173" s="397">
        <f t="shared" si="359"/>
        <v>0</v>
      </c>
    </row>
    <row r="2174" spans="15:25">
      <c r="O2174" s="397">
        <v>0</v>
      </c>
      <c r="Q2174" s="397">
        <v>2080506</v>
      </c>
      <c r="R2174" s="397">
        <v>9</v>
      </c>
      <c r="S2174" s="397">
        <f>VLOOKUP(Q2174,B$4:B$1306,1,0)</f>
        <v>2080506</v>
      </c>
      <c r="U2174" s="397">
        <v>0</v>
      </c>
      <c r="V2174" s="397"/>
      <c r="Y2174" s="397">
        <f t="shared" si="359"/>
        <v>0</v>
      </c>
    </row>
    <row r="2175" spans="15:25">
      <c r="O2175" s="397">
        <v>0</v>
      </c>
      <c r="Q2175" s="397">
        <v>2101101</v>
      </c>
      <c r="R2175" s="397">
        <v>0</v>
      </c>
      <c r="S2175" s="397">
        <f>VLOOKUP(Q2175,B$4:B$1306,1,0)</f>
        <v>2101101</v>
      </c>
      <c r="U2175" s="397">
        <v>0</v>
      </c>
      <c r="V2175" s="397"/>
      <c r="Y2175" s="397">
        <f t="shared" si="359"/>
        <v>0</v>
      </c>
    </row>
    <row r="2176" spans="15:25">
      <c r="O2176" s="397">
        <v>0</v>
      </c>
      <c r="Q2176" s="397">
        <v>2101102</v>
      </c>
      <c r="R2176" s="397">
        <v>12</v>
      </c>
      <c r="S2176" s="397">
        <f>VLOOKUP(Q2176,B$4:B$1306,1,0)</f>
        <v>2101102</v>
      </c>
      <c r="U2176" s="397">
        <v>0</v>
      </c>
      <c r="V2176" s="397"/>
      <c r="Y2176" s="397">
        <f t="shared" si="359"/>
        <v>0</v>
      </c>
    </row>
    <row r="2177" spans="15:25">
      <c r="O2177" s="397">
        <v>0</v>
      </c>
      <c r="Q2177" s="397">
        <v>2101103</v>
      </c>
      <c r="R2177" s="397">
        <v>7</v>
      </c>
      <c r="S2177" s="397">
        <f>VLOOKUP(Q2177,B$4:B$1306,1,0)</f>
        <v>2101103</v>
      </c>
      <c r="U2177" s="397">
        <v>0</v>
      </c>
      <c r="V2177" s="397"/>
      <c r="Y2177" s="397">
        <f t="shared" si="359"/>
        <v>0</v>
      </c>
    </row>
    <row r="2178" spans="15:25">
      <c r="O2178" s="397">
        <v>0</v>
      </c>
      <c r="Q2178" s="397">
        <v>2210201</v>
      </c>
      <c r="R2178" s="397">
        <v>14</v>
      </c>
      <c r="S2178" s="397">
        <f>VLOOKUP(Q2178,B$4:B$1306,1,0)</f>
        <v>2210201</v>
      </c>
      <c r="U2178" s="397">
        <v>0</v>
      </c>
      <c r="V2178" s="397"/>
      <c r="Y2178" s="397">
        <f t="shared" si="359"/>
        <v>0</v>
      </c>
    </row>
    <row r="2179" spans="15:25">
      <c r="O2179" s="397">
        <v>0</v>
      </c>
      <c r="Q2179" s="397">
        <v>2070199</v>
      </c>
      <c r="R2179" s="397">
        <v>86</v>
      </c>
      <c r="S2179" s="397">
        <f>VLOOKUP(Q2179,B$4:B$1306,1,0)</f>
        <v>2070199</v>
      </c>
      <c r="U2179" s="397">
        <v>0</v>
      </c>
      <c r="V2179" s="397"/>
      <c r="Y2179" s="397">
        <f t="shared" si="359"/>
        <v>0</v>
      </c>
    </row>
    <row r="2180" spans="15:25">
      <c r="O2180" s="397">
        <v>0</v>
      </c>
      <c r="Q2180" s="397">
        <v>2080502</v>
      </c>
      <c r="R2180" s="397">
        <v>6</v>
      </c>
      <c r="S2180" s="397">
        <f>VLOOKUP(Q2180,B$4:B$1306,1,0)</f>
        <v>2080502</v>
      </c>
      <c r="U2180" s="397">
        <v>0</v>
      </c>
      <c r="V2180" s="397"/>
      <c r="Y2180" s="397">
        <f t="shared" ref="Y2180:Y2243" si="360">IF(O2180&lt;1,ROUNDUP(O2180,0),IF(O2180&gt;10,ROUNDDOWN(O2180,0),ROUND(O2180,0)))</f>
        <v>0</v>
      </c>
    </row>
    <row r="2181" spans="15:25">
      <c r="O2181" s="397">
        <v>0</v>
      </c>
      <c r="Q2181" s="397">
        <v>2080505</v>
      </c>
      <c r="R2181" s="397">
        <v>9</v>
      </c>
      <c r="S2181" s="397">
        <f>VLOOKUP(Q2181,B$4:B$1306,1,0)</f>
        <v>2080505</v>
      </c>
      <c r="U2181" s="397">
        <v>0</v>
      </c>
      <c r="V2181" s="397"/>
      <c r="Y2181" s="397">
        <f t="shared" si="360"/>
        <v>0</v>
      </c>
    </row>
    <row r="2182" spans="15:25">
      <c r="O2182" s="397">
        <v>0</v>
      </c>
      <c r="Q2182" s="397">
        <v>2080506</v>
      </c>
      <c r="R2182" s="397">
        <v>4</v>
      </c>
      <c r="S2182" s="397">
        <f>VLOOKUP(Q2182,B$4:B$1306,1,0)</f>
        <v>2080506</v>
      </c>
      <c r="U2182" s="397">
        <v>0</v>
      </c>
      <c r="V2182" s="397"/>
      <c r="Y2182" s="397">
        <f t="shared" si="360"/>
        <v>0</v>
      </c>
    </row>
    <row r="2183" spans="15:25">
      <c r="O2183" s="397">
        <v>0</v>
      </c>
      <c r="Q2183" s="397">
        <v>2101101</v>
      </c>
      <c r="R2183" s="397">
        <v>0</v>
      </c>
      <c r="S2183" s="397">
        <f>VLOOKUP(Q2183,B$4:B$1306,1,0)</f>
        <v>2101101</v>
      </c>
      <c r="U2183" s="397">
        <v>0</v>
      </c>
      <c r="V2183" s="397"/>
      <c r="Y2183" s="397">
        <f t="shared" si="360"/>
        <v>0</v>
      </c>
    </row>
    <row r="2184" spans="15:25">
      <c r="O2184" s="397">
        <v>0</v>
      </c>
      <c r="Q2184" s="397">
        <v>2101102</v>
      </c>
      <c r="R2184" s="397">
        <v>6</v>
      </c>
      <c r="S2184" s="397">
        <f>VLOOKUP(Q2184,B$4:B$1306,1,0)</f>
        <v>2101102</v>
      </c>
      <c r="U2184" s="397">
        <v>0</v>
      </c>
      <c r="V2184" s="397"/>
      <c r="Y2184" s="397">
        <f t="shared" si="360"/>
        <v>0</v>
      </c>
    </row>
    <row r="2185" spans="15:25">
      <c r="O2185" s="397">
        <v>0</v>
      </c>
      <c r="Q2185" s="397">
        <v>2101103</v>
      </c>
      <c r="R2185" s="397">
        <v>3</v>
      </c>
      <c r="S2185" s="397">
        <f>VLOOKUP(Q2185,B$4:B$1306,1,0)</f>
        <v>2101103</v>
      </c>
      <c r="U2185" s="397">
        <v>0</v>
      </c>
      <c r="V2185" s="397"/>
      <c r="Y2185" s="397">
        <f t="shared" si="360"/>
        <v>0</v>
      </c>
    </row>
    <row r="2186" spans="15:25">
      <c r="O2186" s="397">
        <v>0</v>
      </c>
      <c r="Q2186" s="397">
        <v>2210201</v>
      </c>
      <c r="R2186" s="397">
        <v>6</v>
      </c>
      <c r="S2186" s="397">
        <f>VLOOKUP(Q2186,B$4:B$1306,1,0)</f>
        <v>2210201</v>
      </c>
      <c r="U2186" s="397">
        <v>0</v>
      </c>
      <c r="V2186" s="397"/>
      <c r="Y2186" s="397">
        <f t="shared" si="360"/>
        <v>0</v>
      </c>
    </row>
    <row r="2187" spans="15:25">
      <c r="O2187" s="397">
        <v>0</v>
      </c>
      <c r="Q2187" s="397">
        <v>2080502</v>
      </c>
      <c r="R2187" s="397">
        <v>11</v>
      </c>
      <c r="S2187" s="397">
        <f>VLOOKUP(Q2187,B$4:B$1306,1,0)</f>
        <v>2080502</v>
      </c>
      <c r="U2187" s="397">
        <v>0</v>
      </c>
      <c r="V2187" s="397"/>
      <c r="Y2187" s="397">
        <f t="shared" si="360"/>
        <v>0</v>
      </c>
    </row>
    <row r="2188" spans="15:25">
      <c r="O2188" s="397">
        <v>0</v>
      </c>
      <c r="Q2188" s="397">
        <v>2080505</v>
      </c>
      <c r="R2188" s="397">
        <v>8</v>
      </c>
      <c r="S2188" s="397">
        <f>VLOOKUP(Q2188,B$4:B$1306,1,0)</f>
        <v>2080505</v>
      </c>
      <c r="U2188" s="397">
        <v>0</v>
      </c>
      <c r="V2188" s="397"/>
      <c r="Y2188" s="397">
        <f t="shared" si="360"/>
        <v>0</v>
      </c>
    </row>
    <row r="2189" spans="15:25">
      <c r="O2189" s="397">
        <v>0</v>
      </c>
      <c r="Q2189" s="397">
        <v>2080506</v>
      </c>
      <c r="R2189" s="397">
        <v>4</v>
      </c>
      <c r="S2189" s="397">
        <f>VLOOKUP(Q2189,B$4:B$1306,1,0)</f>
        <v>2080506</v>
      </c>
      <c r="U2189" s="397">
        <v>0</v>
      </c>
      <c r="V2189" s="397"/>
      <c r="Y2189" s="397">
        <f t="shared" si="360"/>
        <v>0</v>
      </c>
    </row>
    <row r="2190" spans="15:25">
      <c r="O2190" s="397">
        <v>0</v>
      </c>
      <c r="Q2190" s="397">
        <v>2101101</v>
      </c>
      <c r="R2190" s="397">
        <v>0</v>
      </c>
      <c r="S2190" s="397">
        <f>VLOOKUP(Q2190,B$4:B$1306,1,0)</f>
        <v>2101101</v>
      </c>
      <c r="U2190" s="397">
        <v>0</v>
      </c>
      <c r="V2190" s="397"/>
      <c r="Y2190" s="397">
        <f t="shared" si="360"/>
        <v>0</v>
      </c>
    </row>
    <row r="2191" spans="15:25">
      <c r="O2191" s="397">
        <v>0</v>
      </c>
      <c r="Q2191" s="397">
        <v>2101102</v>
      </c>
      <c r="R2191" s="397">
        <v>6</v>
      </c>
      <c r="S2191" s="397">
        <f>VLOOKUP(Q2191,B$4:B$1306,1,0)</f>
        <v>2101102</v>
      </c>
      <c r="U2191" s="397">
        <v>0</v>
      </c>
      <c r="V2191" s="397"/>
      <c r="Y2191" s="397">
        <f t="shared" si="360"/>
        <v>0</v>
      </c>
    </row>
    <row r="2192" spans="15:25">
      <c r="O2192" s="397">
        <v>0</v>
      </c>
      <c r="Q2192" s="397">
        <v>2101103</v>
      </c>
      <c r="R2192" s="397">
        <v>4</v>
      </c>
      <c r="S2192" s="397">
        <f>VLOOKUP(Q2192,B$4:B$1306,1,0)</f>
        <v>2101103</v>
      </c>
      <c r="U2192" s="397">
        <v>0</v>
      </c>
      <c r="V2192" s="397"/>
      <c r="Y2192" s="397">
        <f t="shared" si="360"/>
        <v>0</v>
      </c>
    </row>
    <row r="2193" spans="15:25">
      <c r="O2193" s="397">
        <v>0</v>
      </c>
      <c r="Q2193" s="397">
        <v>2210201</v>
      </c>
      <c r="R2193" s="397">
        <v>6</v>
      </c>
      <c r="S2193" s="397">
        <f>VLOOKUP(Q2193,B$4:B$1306,1,0)</f>
        <v>2210201</v>
      </c>
      <c r="U2193" s="397">
        <v>0</v>
      </c>
      <c r="V2193" s="397"/>
      <c r="Y2193" s="397">
        <f t="shared" si="360"/>
        <v>0</v>
      </c>
    </row>
    <row r="2194" spans="15:25">
      <c r="O2194" s="397">
        <v>0</v>
      </c>
      <c r="Q2194" s="397">
        <v>2240550</v>
      </c>
      <c r="R2194" s="397">
        <v>85</v>
      </c>
      <c r="S2194" s="397">
        <f>VLOOKUP(Q2194,B$4:B$1306,1,0)</f>
        <v>2240550</v>
      </c>
      <c r="U2194" s="397">
        <v>0</v>
      </c>
      <c r="V2194" s="397"/>
      <c r="Y2194" s="397">
        <f t="shared" si="360"/>
        <v>0</v>
      </c>
    </row>
    <row r="2195" spans="15:25">
      <c r="O2195" s="397">
        <v>0</v>
      </c>
      <c r="Q2195" s="397">
        <v>2050802</v>
      </c>
      <c r="R2195" s="397">
        <v>295</v>
      </c>
      <c r="S2195" s="397">
        <f>VLOOKUP(Q2195,B$4:B$1306,1,0)</f>
        <v>2050802</v>
      </c>
      <c r="U2195" s="397">
        <v>0</v>
      </c>
      <c r="V2195" s="397"/>
      <c r="Y2195" s="397">
        <f t="shared" si="360"/>
        <v>0</v>
      </c>
    </row>
    <row r="2196" spans="15:25">
      <c r="O2196" s="397">
        <v>0</v>
      </c>
      <c r="Q2196" s="397">
        <v>2080502</v>
      </c>
      <c r="R2196" s="397">
        <v>49</v>
      </c>
      <c r="S2196" s="397">
        <f>VLOOKUP(Q2196,B$4:B$1306,1,0)</f>
        <v>2080502</v>
      </c>
      <c r="U2196" s="397">
        <v>0</v>
      </c>
      <c r="V2196" s="397"/>
      <c r="Y2196" s="397">
        <f t="shared" si="360"/>
        <v>0</v>
      </c>
    </row>
    <row r="2197" spans="15:25">
      <c r="O2197" s="397">
        <v>0</v>
      </c>
      <c r="Q2197" s="397">
        <v>2080505</v>
      </c>
      <c r="R2197" s="397">
        <v>27</v>
      </c>
      <c r="S2197" s="397">
        <f>VLOOKUP(Q2197,B$4:B$1306,1,0)</f>
        <v>2080505</v>
      </c>
      <c r="U2197" s="397">
        <v>0</v>
      </c>
      <c r="V2197" s="397"/>
      <c r="Y2197" s="397">
        <f t="shared" si="360"/>
        <v>0</v>
      </c>
    </row>
    <row r="2198" spans="15:25">
      <c r="O2198" s="397">
        <v>0</v>
      </c>
      <c r="Q2198" s="397">
        <v>2080506</v>
      </c>
      <c r="R2198" s="397">
        <v>14</v>
      </c>
      <c r="S2198" s="397">
        <f>VLOOKUP(Q2198,B$4:B$1306,1,0)</f>
        <v>2080506</v>
      </c>
      <c r="U2198" s="397">
        <v>0</v>
      </c>
      <c r="V2198" s="397"/>
      <c r="Y2198" s="397">
        <f t="shared" si="360"/>
        <v>0</v>
      </c>
    </row>
    <row r="2199" spans="15:25">
      <c r="O2199" s="397">
        <v>0</v>
      </c>
      <c r="Q2199" s="397">
        <v>2101101</v>
      </c>
      <c r="R2199" s="397">
        <v>7</v>
      </c>
      <c r="S2199" s="397">
        <f>VLOOKUP(Q2199,B$4:B$1306,1,0)</f>
        <v>2101101</v>
      </c>
      <c r="U2199" s="397">
        <v>0</v>
      </c>
      <c r="V2199" s="397"/>
      <c r="Y2199" s="397">
        <f t="shared" si="360"/>
        <v>0</v>
      </c>
    </row>
    <row r="2200" spans="15:25">
      <c r="O2200" s="397">
        <v>0</v>
      </c>
      <c r="Q2200" s="397">
        <v>2101102</v>
      </c>
      <c r="R2200" s="397">
        <v>12</v>
      </c>
      <c r="S2200" s="397">
        <f>VLOOKUP(Q2200,B$4:B$1306,1,0)</f>
        <v>2101102</v>
      </c>
      <c r="U2200" s="397">
        <v>0</v>
      </c>
      <c r="V2200" s="397"/>
      <c r="Y2200" s="397">
        <f t="shared" si="360"/>
        <v>0</v>
      </c>
    </row>
    <row r="2201" spans="15:25">
      <c r="O2201" s="397">
        <v>0</v>
      </c>
      <c r="Q2201" s="397">
        <v>2101103</v>
      </c>
      <c r="R2201" s="397">
        <v>13</v>
      </c>
      <c r="S2201" s="397">
        <f>VLOOKUP(Q2201,B$4:B$1306,1,0)</f>
        <v>2101103</v>
      </c>
      <c r="U2201" s="397">
        <v>0</v>
      </c>
      <c r="V2201" s="397"/>
      <c r="Y2201" s="397">
        <f t="shared" si="360"/>
        <v>0</v>
      </c>
    </row>
    <row r="2202" spans="15:25">
      <c r="O2202" s="397">
        <v>0</v>
      </c>
      <c r="Q2202" s="397">
        <v>2210201</v>
      </c>
      <c r="R2202" s="397">
        <v>21</v>
      </c>
      <c r="S2202" s="397">
        <f>VLOOKUP(Q2202,B$4:B$1306,1,0)</f>
        <v>2210201</v>
      </c>
      <c r="U2202" s="397">
        <v>0</v>
      </c>
      <c r="V2202" s="397"/>
      <c r="Y2202" s="397">
        <f t="shared" si="360"/>
        <v>0</v>
      </c>
    </row>
    <row r="2203" spans="15:25">
      <c r="O2203" s="397">
        <v>0</v>
      </c>
      <c r="Q2203" s="397">
        <v>2050302</v>
      </c>
      <c r="R2203" s="397">
        <v>1003</v>
      </c>
      <c r="S2203" s="397">
        <f>VLOOKUP(Q2203,B$4:B$1306,1,0)</f>
        <v>2050302</v>
      </c>
      <c r="U2203" s="397">
        <v>0</v>
      </c>
      <c r="V2203" s="397"/>
      <c r="Y2203" s="397">
        <f t="shared" si="360"/>
        <v>0</v>
      </c>
    </row>
    <row r="2204" spans="15:25">
      <c r="O2204" s="397">
        <v>0</v>
      </c>
      <c r="Q2204" s="397">
        <v>2080502</v>
      </c>
      <c r="R2204" s="397">
        <v>117</v>
      </c>
      <c r="S2204" s="397">
        <f>VLOOKUP(Q2204,B$4:B$1306,1,0)</f>
        <v>2080502</v>
      </c>
      <c r="U2204" s="397">
        <v>0</v>
      </c>
      <c r="V2204" s="397"/>
      <c r="Y2204" s="397">
        <f t="shared" si="360"/>
        <v>0</v>
      </c>
    </row>
    <row r="2205" spans="15:25">
      <c r="O2205" s="397">
        <v>0</v>
      </c>
      <c r="Q2205" s="397">
        <v>2080505</v>
      </c>
      <c r="R2205" s="397">
        <v>99</v>
      </c>
      <c r="S2205" s="397">
        <f>VLOOKUP(Q2205,B$4:B$1306,1,0)</f>
        <v>2080505</v>
      </c>
      <c r="U2205" s="397">
        <v>0</v>
      </c>
      <c r="V2205" s="397"/>
      <c r="Y2205" s="397">
        <f t="shared" si="360"/>
        <v>0</v>
      </c>
    </row>
    <row r="2206" spans="15:25">
      <c r="O2206" s="397">
        <v>0</v>
      </c>
      <c r="Q2206" s="397">
        <v>2080506</v>
      </c>
      <c r="R2206" s="397">
        <v>49</v>
      </c>
      <c r="S2206" s="397">
        <f>VLOOKUP(Q2206,B$4:B$1306,1,0)</f>
        <v>2080506</v>
      </c>
      <c r="U2206" s="397">
        <v>0</v>
      </c>
      <c r="V2206" s="397"/>
      <c r="Y2206" s="397">
        <f t="shared" si="360"/>
        <v>0</v>
      </c>
    </row>
    <row r="2207" spans="15:25">
      <c r="O2207" s="397">
        <v>0</v>
      </c>
      <c r="Q2207" s="397">
        <v>2101101</v>
      </c>
      <c r="R2207" s="397">
        <v>0</v>
      </c>
      <c r="S2207" s="397">
        <f>VLOOKUP(Q2207,B$4:B$1306,1,0)</f>
        <v>2101101</v>
      </c>
      <c r="U2207" s="397">
        <v>0</v>
      </c>
      <c r="V2207" s="397"/>
      <c r="Y2207" s="397">
        <f t="shared" si="360"/>
        <v>0</v>
      </c>
    </row>
    <row r="2208" spans="15:25">
      <c r="O2208" s="397">
        <v>0</v>
      </c>
      <c r="Q2208" s="397">
        <v>2101102</v>
      </c>
      <c r="R2208" s="397">
        <v>65</v>
      </c>
      <c r="S2208" s="397">
        <f>VLOOKUP(Q2208,B$4:B$1306,1,0)</f>
        <v>2101102</v>
      </c>
      <c r="U2208" s="397">
        <v>0</v>
      </c>
      <c r="V2208" s="397"/>
      <c r="Y2208" s="397">
        <f t="shared" si="360"/>
        <v>0</v>
      </c>
    </row>
    <row r="2209" spans="15:25">
      <c r="O2209" s="397">
        <v>0</v>
      </c>
      <c r="Q2209" s="397">
        <v>2101103</v>
      </c>
      <c r="R2209" s="397">
        <v>44</v>
      </c>
      <c r="S2209" s="397">
        <f>VLOOKUP(Q2209,B$4:B$1306,1,0)</f>
        <v>2101103</v>
      </c>
      <c r="U2209" s="397">
        <v>0</v>
      </c>
      <c r="V2209" s="397"/>
      <c r="Y2209" s="397">
        <f t="shared" si="360"/>
        <v>0</v>
      </c>
    </row>
    <row r="2210" spans="15:25">
      <c r="O2210" s="397">
        <v>0</v>
      </c>
      <c r="Q2210" s="397">
        <v>2210201</v>
      </c>
      <c r="R2210" s="397">
        <v>74</v>
      </c>
      <c r="S2210" s="397">
        <f>VLOOKUP(Q2210,B$4:B$1306,1,0)</f>
        <v>2210201</v>
      </c>
      <c r="U2210" s="397">
        <v>0</v>
      </c>
      <c r="V2210" s="397"/>
      <c r="Y2210" s="397">
        <f t="shared" si="360"/>
        <v>0</v>
      </c>
    </row>
    <row r="2211" spans="15:25">
      <c r="O2211" s="397">
        <v>0</v>
      </c>
      <c r="Q2211" s="397">
        <v>2050801</v>
      </c>
      <c r="R2211" s="397">
        <v>96</v>
      </c>
      <c r="S2211" s="397">
        <f>VLOOKUP(Q2211,B$4:B$1306,1,0)</f>
        <v>2050801</v>
      </c>
      <c r="U2211" s="397">
        <v>0</v>
      </c>
      <c r="V2211" s="397"/>
      <c r="Y2211" s="397">
        <f t="shared" si="360"/>
        <v>0</v>
      </c>
    </row>
    <row r="2212" spans="15:25">
      <c r="O2212" s="397">
        <v>0</v>
      </c>
      <c r="Q2212" s="397">
        <v>2080505</v>
      </c>
      <c r="R2212" s="397">
        <v>11</v>
      </c>
      <c r="S2212" s="397">
        <f>VLOOKUP(Q2212,B$4:B$1306,1,0)</f>
        <v>2080505</v>
      </c>
      <c r="U2212" s="397">
        <v>0</v>
      </c>
      <c r="V2212" s="397"/>
      <c r="Y2212" s="397">
        <f t="shared" si="360"/>
        <v>0</v>
      </c>
    </row>
    <row r="2213" spans="15:25">
      <c r="O2213" s="397">
        <v>0</v>
      </c>
      <c r="Q2213" s="397">
        <v>2080506</v>
      </c>
      <c r="R2213" s="397">
        <v>5</v>
      </c>
      <c r="S2213" s="397">
        <f>VLOOKUP(Q2213,B$4:B$1306,1,0)</f>
        <v>2080506</v>
      </c>
      <c r="U2213" s="397">
        <v>0</v>
      </c>
      <c r="V2213" s="397"/>
      <c r="Y2213" s="397">
        <f t="shared" si="360"/>
        <v>0</v>
      </c>
    </row>
    <row r="2214" spans="15:25">
      <c r="O2214" s="397">
        <v>0</v>
      </c>
      <c r="Q2214" s="397">
        <v>2101101</v>
      </c>
      <c r="R2214" s="397">
        <v>0</v>
      </c>
      <c r="S2214" s="397">
        <f>VLOOKUP(Q2214,B$4:B$1306,1,0)</f>
        <v>2101101</v>
      </c>
      <c r="U2214" s="397">
        <v>0</v>
      </c>
      <c r="V2214" s="397"/>
      <c r="Y2214" s="397">
        <f t="shared" si="360"/>
        <v>0</v>
      </c>
    </row>
    <row r="2215" spans="15:25">
      <c r="O2215" s="397">
        <v>0</v>
      </c>
      <c r="Q2215" s="397">
        <v>2101102</v>
      </c>
      <c r="R2215" s="397">
        <v>7</v>
      </c>
      <c r="S2215" s="397">
        <f>VLOOKUP(Q2215,B$4:B$1306,1,0)</f>
        <v>2101102</v>
      </c>
      <c r="U2215" s="397">
        <v>0</v>
      </c>
      <c r="V2215" s="397"/>
      <c r="Y2215" s="397">
        <f t="shared" si="360"/>
        <v>0</v>
      </c>
    </row>
    <row r="2216" spans="15:25">
      <c r="O2216" s="397">
        <v>0</v>
      </c>
      <c r="Q2216" s="397">
        <v>2101103</v>
      </c>
      <c r="R2216" s="397">
        <v>3</v>
      </c>
      <c r="S2216" s="397">
        <f>VLOOKUP(Q2216,B$4:B$1306,1,0)</f>
        <v>2101103</v>
      </c>
      <c r="U2216" s="397">
        <v>0</v>
      </c>
      <c r="V2216" s="397"/>
      <c r="Y2216" s="397">
        <f t="shared" si="360"/>
        <v>0</v>
      </c>
    </row>
    <row r="2217" spans="15:25">
      <c r="O2217" s="397">
        <v>0</v>
      </c>
      <c r="Q2217" s="397">
        <v>2210201</v>
      </c>
      <c r="R2217" s="397">
        <v>8</v>
      </c>
      <c r="S2217" s="397">
        <f>VLOOKUP(Q2217,B$4:B$1306,1,0)</f>
        <v>2210201</v>
      </c>
      <c r="U2217" s="397">
        <v>0</v>
      </c>
      <c r="V2217" s="397"/>
      <c r="Y2217" s="397">
        <f t="shared" si="360"/>
        <v>0</v>
      </c>
    </row>
    <row r="2218" spans="15:25">
      <c r="O2218" s="397">
        <v>0</v>
      </c>
      <c r="Q2218" s="397">
        <v>2050101</v>
      </c>
      <c r="R2218" s="397">
        <v>329</v>
      </c>
      <c r="S2218" s="397">
        <f>VLOOKUP(Q2218,B$4:B$1306,1,0)</f>
        <v>2050101</v>
      </c>
      <c r="U2218" s="397">
        <v>0</v>
      </c>
      <c r="V2218" s="397"/>
      <c r="Y2218" s="397">
        <f t="shared" si="360"/>
        <v>0</v>
      </c>
    </row>
    <row r="2219" spans="15:25">
      <c r="O2219" s="397">
        <v>0</v>
      </c>
      <c r="Q2219" s="397">
        <v>2050199</v>
      </c>
      <c r="R2219" s="397">
        <v>0</v>
      </c>
      <c r="S2219" s="397">
        <f>VLOOKUP(Q2219,B$4:B$1306,1,0)</f>
        <v>2050199</v>
      </c>
      <c r="U2219" s="397">
        <v>0</v>
      </c>
      <c r="V2219" s="397"/>
      <c r="Y2219" s="397">
        <f t="shared" si="360"/>
        <v>0</v>
      </c>
    </row>
    <row r="2220" spans="15:25">
      <c r="O2220" s="397">
        <v>0</v>
      </c>
      <c r="Q2220" s="397">
        <v>2080501</v>
      </c>
      <c r="R2220" s="397">
        <v>52</v>
      </c>
      <c r="S2220" s="397">
        <f>VLOOKUP(Q2220,B$4:B$1306,1,0)</f>
        <v>2080501</v>
      </c>
      <c r="U2220" s="397">
        <v>0</v>
      </c>
      <c r="V2220" s="397"/>
      <c r="Y2220" s="397">
        <f t="shared" si="360"/>
        <v>0</v>
      </c>
    </row>
    <row r="2221" spans="15:25">
      <c r="O2221" s="397">
        <v>0</v>
      </c>
      <c r="Q2221" s="397">
        <v>2080505</v>
      </c>
      <c r="R2221" s="397">
        <v>27</v>
      </c>
      <c r="S2221" s="397">
        <f>VLOOKUP(Q2221,B$4:B$1306,1,0)</f>
        <v>2080505</v>
      </c>
      <c r="U2221" s="397">
        <v>0</v>
      </c>
      <c r="V2221" s="397"/>
      <c r="Y2221" s="397">
        <f t="shared" si="360"/>
        <v>0</v>
      </c>
    </row>
    <row r="2222" spans="15:25">
      <c r="O2222" s="397">
        <v>0</v>
      </c>
      <c r="Q2222" s="397">
        <v>2080506</v>
      </c>
      <c r="R2222" s="397">
        <v>13</v>
      </c>
      <c r="S2222" s="397">
        <f>VLOOKUP(Q2222,B$4:B$1306,1,0)</f>
        <v>2080506</v>
      </c>
      <c r="U2222" s="397">
        <v>0</v>
      </c>
      <c r="V2222" s="397"/>
      <c r="Y2222" s="397">
        <f t="shared" si="360"/>
        <v>0</v>
      </c>
    </row>
    <row r="2223" spans="15:25">
      <c r="O2223" s="397">
        <v>0</v>
      </c>
      <c r="Q2223" s="397">
        <v>2101101</v>
      </c>
      <c r="R2223" s="397">
        <v>18</v>
      </c>
      <c r="S2223" s="397">
        <f>VLOOKUP(Q2223,B$4:B$1306,1,0)</f>
        <v>2101101</v>
      </c>
      <c r="U2223" s="397">
        <v>0</v>
      </c>
      <c r="V2223" s="397"/>
      <c r="Y2223" s="397">
        <f t="shared" si="360"/>
        <v>0</v>
      </c>
    </row>
    <row r="2224" spans="15:25">
      <c r="O2224" s="397">
        <v>0</v>
      </c>
      <c r="Q2224" s="397">
        <v>2101102</v>
      </c>
      <c r="R2224" s="397">
        <v>0</v>
      </c>
      <c r="S2224" s="397">
        <f>VLOOKUP(Q2224,B$4:B$1306,1,0)</f>
        <v>2101102</v>
      </c>
      <c r="U2224" s="397">
        <v>0</v>
      </c>
      <c r="V2224" s="397"/>
      <c r="Y2224" s="397">
        <f t="shared" si="360"/>
        <v>0</v>
      </c>
    </row>
    <row r="2225" spans="15:25">
      <c r="O2225" s="397">
        <v>0</v>
      </c>
      <c r="Q2225" s="397">
        <v>2101103</v>
      </c>
      <c r="R2225" s="397">
        <v>14</v>
      </c>
      <c r="S2225" s="397">
        <f>VLOOKUP(Q2225,B$4:B$1306,1,0)</f>
        <v>2101103</v>
      </c>
      <c r="U2225" s="397">
        <v>0</v>
      </c>
      <c r="V2225" s="397"/>
      <c r="Y2225" s="397">
        <f t="shared" si="360"/>
        <v>0</v>
      </c>
    </row>
    <row r="2226" spans="15:25">
      <c r="O2226" s="397">
        <v>0</v>
      </c>
      <c r="Q2226" s="397">
        <v>2210201</v>
      </c>
      <c r="R2226" s="397">
        <v>22</v>
      </c>
      <c r="S2226" s="397">
        <f>VLOOKUP(Q2226,B$4:B$1306,1,0)</f>
        <v>2210201</v>
      </c>
      <c r="U2226" s="397">
        <v>0</v>
      </c>
      <c r="V2226" s="397"/>
      <c r="Y2226" s="397">
        <f t="shared" si="360"/>
        <v>0</v>
      </c>
    </row>
    <row r="2227" spans="15:25">
      <c r="O2227" s="397">
        <v>0</v>
      </c>
      <c r="Q2227" s="397">
        <v>2050199</v>
      </c>
      <c r="R2227" s="397">
        <v>1407</v>
      </c>
      <c r="S2227" s="397">
        <f>VLOOKUP(Q2227,B$4:B$1306,1,0)</f>
        <v>2050199</v>
      </c>
      <c r="U2227" s="397">
        <v>0</v>
      </c>
      <c r="V2227" s="397"/>
      <c r="Y2227" s="397">
        <f t="shared" si="360"/>
        <v>0</v>
      </c>
    </row>
    <row r="2228" spans="15:25">
      <c r="O2228" s="397">
        <v>0</v>
      </c>
      <c r="Q2228" s="397">
        <v>2080502</v>
      </c>
      <c r="R2228" s="397">
        <v>72</v>
      </c>
      <c r="S2228" s="397">
        <f>VLOOKUP(Q2228,B$4:B$1306,1,0)</f>
        <v>2080502</v>
      </c>
      <c r="U2228" s="397">
        <v>0</v>
      </c>
      <c r="V2228" s="397"/>
      <c r="Y2228" s="397">
        <f t="shared" si="360"/>
        <v>0</v>
      </c>
    </row>
    <row r="2229" spans="15:25">
      <c r="O2229" s="397">
        <v>0</v>
      </c>
      <c r="Q2229" s="397">
        <v>2080505</v>
      </c>
      <c r="R2229" s="397">
        <v>65</v>
      </c>
      <c r="S2229" s="397">
        <f>VLOOKUP(Q2229,B$4:B$1306,1,0)</f>
        <v>2080505</v>
      </c>
      <c r="U2229" s="397">
        <v>0</v>
      </c>
      <c r="V2229" s="397"/>
      <c r="Y2229" s="397">
        <f t="shared" si="360"/>
        <v>0</v>
      </c>
    </row>
    <row r="2230" spans="15:25">
      <c r="O2230" s="397">
        <v>0</v>
      </c>
      <c r="Q2230" s="397">
        <v>2080506</v>
      </c>
      <c r="R2230" s="397">
        <v>32</v>
      </c>
      <c r="S2230" s="397">
        <f>VLOOKUP(Q2230,B$4:B$1306,1,0)</f>
        <v>2080506</v>
      </c>
      <c r="U2230" s="397">
        <v>0</v>
      </c>
      <c r="V2230" s="397"/>
      <c r="Y2230" s="397">
        <f t="shared" si="360"/>
        <v>0</v>
      </c>
    </row>
    <row r="2231" spans="15:25">
      <c r="O2231" s="397">
        <v>0</v>
      </c>
      <c r="Q2231" s="397">
        <v>2101101</v>
      </c>
      <c r="R2231" s="397">
        <v>0</v>
      </c>
      <c r="S2231" s="397">
        <f>VLOOKUP(Q2231,B$4:B$1306,1,0)</f>
        <v>2101101</v>
      </c>
      <c r="U2231" s="397">
        <v>0</v>
      </c>
      <c r="V2231" s="397"/>
      <c r="Y2231" s="397">
        <f t="shared" si="360"/>
        <v>0</v>
      </c>
    </row>
    <row r="2232" spans="15:25">
      <c r="O2232" s="397">
        <v>0</v>
      </c>
      <c r="Q2232" s="397">
        <v>2101102</v>
      </c>
      <c r="R2232" s="397">
        <v>43</v>
      </c>
      <c r="S2232" s="397">
        <f>VLOOKUP(Q2232,B$4:B$1306,1,0)</f>
        <v>2101102</v>
      </c>
      <c r="U2232" s="397">
        <v>0</v>
      </c>
      <c r="V2232" s="397"/>
      <c r="Y2232" s="397">
        <f t="shared" si="360"/>
        <v>0</v>
      </c>
    </row>
    <row r="2233" spans="15:25">
      <c r="O2233" s="397">
        <v>0</v>
      </c>
      <c r="Q2233" s="397">
        <v>2101103</v>
      </c>
      <c r="R2233" s="397">
        <v>29</v>
      </c>
      <c r="S2233" s="397">
        <f>VLOOKUP(Q2233,B$4:B$1306,1,0)</f>
        <v>2101103</v>
      </c>
      <c r="U2233" s="397">
        <v>0</v>
      </c>
      <c r="V2233" s="397"/>
      <c r="Y2233" s="397">
        <f t="shared" si="360"/>
        <v>0</v>
      </c>
    </row>
    <row r="2234" spans="15:25">
      <c r="O2234" s="397">
        <v>0</v>
      </c>
      <c r="Q2234" s="397">
        <v>2210201</v>
      </c>
      <c r="R2234" s="397">
        <v>48</v>
      </c>
      <c r="S2234" s="397">
        <f>VLOOKUP(Q2234,B$4:B$1306,1,0)</f>
        <v>2210201</v>
      </c>
      <c r="U2234" s="397">
        <v>0</v>
      </c>
      <c r="V2234" s="397"/>
      <c r="Y2234" s="397">
        <f t="shared" si="360"/>
        <v>0</v>
      </c>
    </row>
    <row r="2235" spans="15:25">
      <c r="O2235" s="397">
        <v>0</v>
      </c>
      <c r="Q2235" s="397">
        <v>2050204</v>
      </c>
      <c r="R2235" s="397">
        <v>2954</v>
      </c>
      <c r="S2235" s="397">
        <f>VLOOKUP(Q2235,B$4:B$1306,1,0)</f>
        <v>2050204</v>
      </c>
      <c r="U2235" s="397">
        <v>0</v>
      </c>
      <c r="V2235" s="397"/>
      <c r="Y2235" s="397">
        <f t="shared" si="360"/>
        <v>0</v>
      </c>
    </row>
    <row r="2236" spans="15:25">
      <c r="O2236" s="397">
        <v>0</v>
      </c>
      <c r="Q2236" s="397">
        <v>2080502</v>
      </c>
      <c r="R2236" s="397">
        <v>245</v>
      </c>
      <c r="S2236" s="397">
        <f>VLOOKUP(Q2236,B$4:B$1306,1,0)</f>
        <v>2080502</v>
      </c>
      <c r="U2236" s="397">
        <v>0</v>
      </c>
      <c r="V2236" s="397"/>
      <c r="Y2236" s="397">
        <f t="shared" si="360"/>
        <v>0</v>
      </c>
    </row>
    <row r="2237" spans="15:25">
      <c r="O2237" s="397">
        <v>0</v>
      </c>
      <c r="Q2237" s="397">
        <v>2080505</v>
      </c>
      <c r="R2237" s="397">
        <v>276</v>
      </c>
      <c r="S2237" s="397">
        <f>VLOOKUP(Q2237,B$4:B$1306,1,0)</f>
        <v>2080505</v>
      </c>
      <c r="U2237" s="397">
        <v>0</v>
      </c>
      <c r="V2237" s="397"/>
      <c r="Y2237" s="397">
        <f t="shared" si="360"/>
        <v>0</v>
      </c>
    </row>
    <row r="2238" spans="15:25">
      <c r="O2238" s="397">
        <v>0</v>
      </c>
      <c r="Q2238" s="397">
        <v>2080506</v>
      </c>
      <c r="R2238" s="397">
        <v>138</v>
      </c>
      <c r="S2238" s="397">
        <f>VLOOKUP(Q2238,B$4:B$1306,1,0)</f>
        <v>2080506</v>
      </c>
      <c r="U2238" s="397">
        <v>0</v>
      </c>
      <c r="V2238" s="397"/>
      <c r="Y2238" s="397">
        <f t="shared" si="360"/>
        <v>0</v>
      </c>
    </row>
    <row r="2239" spans="15:25">
      <c r="O2239" s="397">
        <v>0</v>
      </c>
      <c r="Q2239" s="397">
        <v>2101101</v>
      </c>
      <c r="R2239" s="397">
        <v>0</v>
      </c>
      <c r="S2239" s="397">
        <f>VLOOKUP(Q2239,B$4:B$1306,1,0)</f>
        <v>2101101</v>
      </c>
      <c r="U2239" s="397">
        <v>0</v>
      </c>
      <c r="V2239" s="397"/>
      <c r="Y2239" s="397">
        <f t="shared" si="360"/>
        <v>0</v>
      </c>
    </row>
    <row r="2240" spans="15:25">
      <c r="O2240" s="397">
        <v>0</v>
      </c>
      <c r="Q2240" s="397">
        <v>2101102</v>
      </c>
      <c r="R2240" s="397">
        <v>183</v>
      </c>
      <c r="S2240" s="397">
        <f>VLOOKUP(Q2240,B$4:B$1306,1,0)</f>
        <v>2101102</v>
      </c>
      <c r="U2240" s="397">
        <v>0</v>
      </c>
      <c r="V2240" s="397"/>
      <c r="Y2240" s="397">
        <f t="shared" si="360"/>
        <v>0</v>
      </c>
    </row>
    <row r="2241" spans="15:25">
      <c r="O2241" s="397">
        <v>0</v>
      </c>
      <c r="Q2241" s="397">
        <v>2101103</v>
      </c>
      <c r="R2241" s="397">
        <v>114</v>
      </c>
      <c r="S2241" s="397">
        <f>VLOOKUP(Q2241,B$4:B$1306,1,0)</f>
        <v>2101103</v>
      </c>
      <c r="U2241" s="397">
        <v>0</v>
      </c>
      <c r="V2241" s="397"/>
      <c r="Y2241" s="397">
        <f t="shared" si="360"/>
        <v>0</v>
      </c>
    </row>
    <row r="2242" spans="15:25">
      <c r="O2242" s="397">
        <v>0</v>
      </c>
      <c r="Q2242" s="397">
        <v>2210201</v>
      </c>
      <c r="R2242" s="397">
        <v>207</v>
      </c>
      <c r="S2242" s="397">
        <f>VLOOKUP(Q2242,B$4:B$1306,1,0)</f>
        <v>2210201</v>
      </c>
      <c r="U2242" s="397">
        <v>0</v>
      </c>
      <c r="V2242" s="397"/>
      <c r="Y2242" s="397">
        <f t="shared" si="360"/>
        <v>0</v>
      </c>
    </row>
    <row r="2243" spans="15:25">
      <c r="O2243" s="397">
        <v>0</v>
      </c>
      <c r="Q2243" s="397">
        <v>2050203</v>
      </c>
      <c r="R2243" s="397">
        <v>1150</v>
      </c>
      <c r="S2243" s="397">
        <f>VLOOKUP(Q2243,B$4:B$1306,1,0)</f>
        <v>2050203</v>
      </c>
      <c r="U2243" s="397">
        <v>0</v>
      </c>
      <c r="V2243" s="397"/>
      <c r="Y2243" s="397">
        <f t="shared" si="360"/>
        <v>0</v>
      </c>
    </row>
    <row r="2244" spans="15:25">
      <c r="O2244" s="397">
        <v>0</v>
      </c>
      <c r="Q2244" s="397">
        <v>2080502</v>
      </c>
      <c r="R2244" s="397">
        <v>154</v>
      </c>
      <c r="S2244" s="397">
        <f>VLOOKUP(Q2244,B$4:B$1306,1,0)</f>
        <v>2080502</v>
      </c>
      <c r="U2244" s="397">
        <v>0</v>
      </c>
      <c r="V2244" s="397"/>
      <c r="Y2244" s="397">
        <f t="shared" ref="Y2244:Y2307" si="361">IF(O2244&lt;1,ROUNDUP(O2244,0),IF(O2244&gt;10,ROUNDDOWN(O2244,0),ROUND(O2244,0)))</f>
        <v>0</v>
      </c>
    </row>
    <row r="2245" spans="15:25">
      <c r="O2245" s="397">
        <v>0</v>
      </c>
      <c r="Q2245" s="397">
        <v>2080505</v>
      </c>
      <c r="R2245" s="397">
        <v>116</v>
      </c>
      <c r="S2245" s="397">
        <f>VLOOKUP(Q2245,B$4:B$1306,1,0)</f>
        <v>2080505</v>
      </c>
      <c r="U2245" s="397">
        <v>0</v>
      </c>
      <c r="V2245" s="397"/>
      <c r="Y2245" s="397">
        <f t="shared" si="361"/>
        <v>0</v>
      </c>
    </row>
    <row r="2246" spans="15:25">
      <c r="O2246" s="397">
        <v>0</v>
      </c>
      <c r="Q2246" s="397">
        <v>2080506</v>
      </c>
      <c r="R2246" s="397">
        <v>58</v>
      </c>
      <c r="S2246" s="397">
        <f>VLOOKUP(Q2246,B$4:B$1306,1,0)</f>
        <v>2080506</v>
      </c>
      <c r="U2246" s="397">
        <v>0</v>
      </c>
      <c r="V2246" s="397"/>
      <c r="Y2246" s="397">
        <f t="shared" si="361"/>
        <v>0</v>
      </c>
    </row>
    <row r="2247" spans="15:25">
      <c r="O2247" s="397">
        <v>0</v>
      </c>
      <c r="Q2247" s="397">
        <v>2101101</v>
      </c>
      <c r="R2247" s="397">
        <v>0</v>
      </c>
      <c r="S2247" s="397">
        <f>VLOOKUP(Q2247,B$4:B$1306,1,0)</f>
        <v>2101101</v>
      </c>
      <c r="U2247" s="397">
        <v>0</v>
      </c>
      <c r="V2247" s="397"/>
      <c r="Y2247" s="397">
        <f t="shared" si="361"/>
        <v>0</v>
      </c>
    </row>
    <row r="2248" spans="15:25">
      <c r="O2248" s="397">
        <v>0</v>
      </c>
      <c r="Q2248" s="397">
        <v>2101102</v>
      </c>
      <c r="R2248" s="397">
        <v>77</v>
      </c>
      <c r="S2248" s="397">
        <f>VLOOKUP(Q2248,B$4:B$1306,1,0)</f>
        <v>2101102</v>
      </c>
      <c r="U2248" s="397">
        <v>0</v>
      </c>
      <c r="V2248" s="397"/>
      <c r="Y2248" s="397">
        <f t="shared" si="361"/>
        <v>0</v>
      </c>
    </row>
    <row r="2249" spans="15:25">
      <c r="O2249" s="397">
        <v>0</v>
      </c>
      <c r="Q2249" s="397">
        <v>2101103</v>
      </c>
      <c r="R2249" s="397">
        <v>53</v>
      </c>
      <c r="S2249" s="397">
        <f>VLOOKUP(Q2249,B$4:B$1306,1,0)</f>
        <v>2101103</v>
      </c>
      <c r="U2249" s="397">
        <v>0</v>
      </c>
      <c r="V2249" s="397"/>
      <c r="Y2249" s="397">
        <f t="shared" si="361"/>
        <v>0</v>
      </c>
    </row>
    <row r="2250" spans="15:25">
      <c r="O2250" s="397">
        <v>0</v>
      </c>
      <c r="Q2250" s="397">
        <v>2210201</v>
      </c>
      <c r="R2250" s="397">
        <v>87</v>
      </c>
      <c r="S2250" s="397">
        <f>VLOOKUP(Q2250,B$4:B$1306,1,0)</f>
        <v>2210201</v>
      </c>
      <c r="U2250" s="397">
        <v>0</v>
      </c>
      <c r="V2250" s="397"/>
      <c r="Y2250" s="397">
        <f t="shared" si="361"/>
        <v>0</v>
      </c>
    </row>
    <row r="2251" spans="15:25">
      <c r="O2251" s="397">
        <v>0</v>
      </c>
      <c r="Q2251" s="397">
        <v>2050203</v>
      </c>
      <c r="R2251" s="397">
        <v>2474</v>
      </c>
      <c r="S2251" s="397">
        <f>VLOOKUP(Q2251,B$4:B$1306,1,0)</f>
        <v>2050203</v>
      </c>
      <c r="U2251" s="397">
        <v>0</v>
      </c>
      <c r="V2251" s="397"/>
      <c r="Y2251" s="397">
        <f t="shared" si="361"/>
        <v>0</v>
      </c>
    </row>
    <row r="2252" spans="15:25">
      <c r="O2252" s="397">
        <v>0</v>
      </c>
      <c r="Q2252" s="397">
        <v>2080502</v>
      </c>
      <c r="R2252" s="397">
        <v>300</v>
      </c>
      <c r="S2252" s="397">
        <f>VLOOKUP(Q2252,B$4:B$1306,1,0)</f>
        <v>2080502</v>
      </c>
      <c r="U2252" s="397">
        <v>0</v>
      </c>
      <c r="V2252" s="397"/>
      <c r="Y2252" s="397">
        <f t="shared" si="361"/>
        <v>0</v>
      </c>
    </row>
    <row r="2253" spans="15:25">
      <c r="O2253" s="397">
        <v>0</v>
      </c>
      <c r="Q2253" s="397">
        <v>2080505</v>
      </c>
      <c r="R2253" s="397">
        <v>235</v>
      </c>
      <c r="S2253" s="397">
        <f>VLOOKUP(Q2253,B$4:B$1306,1,0)</f>
        <v>2080505</v>
      </c>
      <c r="U2253" s="397">
        <v>0</v>
      </c>
      <c r="V2253" s="397"/>
      <c r="Y2253" s="397">
        <f t="shared" si="361"/>
        <v>0</v>
      </c>
    </row>
    <row r="2254" spans="15:25">
      <c r="O2254" s="397">
        <v>0</v>
      </c>
      <c r="Q2254" s="397">
        <v>2080506</v>
      </c>
      <c r="R2254" s="397">
        <v>117</v>
      </c>
      <c r="S2254" s="397">
        <f>VLOOKUP(Q2254,B$4:B$1306,1,0)</f>
        <v>2080506</v>
      </c>
      <c r="U2254" s="397">
        <v>0</v>
      </c>
      <c r="V2254" s="397"/>
      <c r="Y2254" s="397">
        <f t="shared" si="361"/>
        <v>0</v>
      </c>
    </row>
    <row r="2255" spans="15:25">
      <c r="O2255" s="397">
        <v>0</v>
      </c>
      <c r="Q2255" s="397">
        <v>2101101</v>
      </c>
      <c r="R2255" s="397">
        <v>0</v>
      </c>
      <c r="S2255" s="397">
        <f>VLOOKUP(Q2255,B$4:B$1306,1,0)</f>
        <v>2101101</v>
      </c>
      <c r="U2255" s="397">
        <v>0</v>
      </c>
      <c r="V2255" s="397"/>
      <c r="Y2255" s="397">
        <f t="shared" si="361"/>
        <v>0</v>
      </c>
    </row>
    <row r="2256" spans="15:25">
      <c r="O2256" s="397">
        <v>0</v>
      </c>
      <c r="Q2256" s="397">
        <v>2101102</v>
      </c>
      <c r="R2256" s="397">
        <v>156</v>
      </c>
      <c r="S2256" s="397">
        <f>VLOOKUP(Q2256,B$4:B$1306,1,0)</f>
        <v>2101102</v>
      </c>
      <c r="U2256" s="397">
        <v>0</v>
      </c>
      <c r="V2256" s="397"/>
      <c r="Y2256" s="397">
        <f t="shared" si="361"/>
        <v>0</v>
      </c>
    </row>
    <row r="2257" spans="15:25">
      <c r="O2257" s="397">
        <v>0</v>
      </c>
      <c r="Q2257" s="397">
        <v>2101103</v>
      </c>
      <c r="R2257" s="397">
        <v>105</v>
      </c>
      <c r="S2257" s="397">
        <f>VLOOKUP(Q2257,B$4:B$1306,1,0)</f>
        <v>2101103</v>
      </c>
      <c r="U2257" s="397">
        <v>0</v>
      </c>
      <c r="V2257" s="397"/>
      <c r="Y2257" s="397">
        <f t="shared" si="361"/>
        <v>0</v>
      </c>
    </row>
    <row r="2258" spans="15:25">
      <c r="O2258" s="397">
        <v>0</v>
      </c>
      <c r="Q2258" s="397">
        <v>2210201</v>
      </c>
      <c r="R2258" s="397">
        <v>176</v>
      </c>
      <c r="S2258" s="397">
        <f>VLOOKUP(Q2258,B$4:B$1306,1,0)</f>
        <v>2210201</v>
      </c>
      <c r="U2258" s="397">
        <v>0</v>
      </c>
      <c r="V2258" s="397"/>
      <c r="Y2258" s="397">
        <f t="shared" si="361"/>
        <v>0</v>
      </c>
    </row>
    <row r="2259" spans="15:25">
      <c r="O2259" s="397">
        <v>0</v>
      </c>
      <c r="Q2259" s="397">
        <v>2050202</v>
      </c>
      <c r="R2259" s="397">
        <v>2208</v>
      </c>
      <c r="S2259" s="397">
        <f>VLOOKUP(Q2259,B$4:B$1306,1,0)</f>
        <v>2050202</v>
      </c>
      <c r="U2259" s="397">
        <v>0</v>
      </c>
      <c r="V2259" s="397"/>
      <c r="Y2259" s="397">
        <f t="shared" si="361"/>
        <v>0</v>
      </c>
    </row>
    <row r="2260" spans="15:25">
      <c r="O2260" s="397">
        <v>0</v>
      </c>
      <c r="Q2260" s="397">
        <v>2080502</v>
      </c>
      <c r="R2260" s="397">
        <v>394</v>
      </c>
      <c r="S2260" s="397">
        <f>VLOOKUP(Q2260,B$4:B$1306,1,0)</f>
        <v>2080502</v>
      </c>
      <c r="U2260" s="397">
        <v>0</v>
      </c>
      <c r="V2260" s="397"/>
      <c r="Y2260" s="397">
        <f t="shared" si="361"/>
        <v>0</v>
      </c>
    </row>
    <row r="2261" spans="15:25">
      <c r="O2261" s="397">
        <v>0</v>
      </c>
      <c r="Q2261" s="397">
        <v>2080505</v>
      </c>
      <c r="R2261" s="397">
        <v>212</v>
      </c>
      <c r="S2261" s="397">
        <f>VLOOKUP(Q2261,B$4:B$1306,1,0)</f>
        <v>2080505</v>
      </c>
      <c r="U2261" s="397">
        <v>0</v>
      </c>
      <c r="V2261" s="397"/>
      <c r="Y2261" s="397">
        <f t="shared" si="361"/>
        <v>0</v>
      </c>
    </row>
    <row r="2262" spans="15:25">
      <c r="O2262" s="397">
        <v>0</v>
      </c>
      <c r="Q2262" s="397">
        <v>2080506</v>
      </c>
      <c r="R2262" s="397">
        <v>106</v>
      </c>
      <c r="S2262" s="397">
        <f>VLOOKUP(Q2262,B$4:B$1306,1,0)</f>
        <v>2080506</v>
      </c>
      <c r="U2262" s="397">
        <v>0</v>
      </c>
      <c r="V2262" s="397"/>
      <c r="Y2262" s="397">
        <f t="shared" si="361"/>
        <v>0</v>
      </c>
    </row>
    <row r="2263" spans="15:25">
      <c r="O2263" s="397">
        <v>0</v>
      </c>
      <c r="Q2263" s="397">
        <v>2101101</v>
      </c>
      <c r="R2263" s="397">
        <v>0</v>
      </c>
      <c r="S2263" s="397">
        <f>VLOOKUP(Q2263,B$4:B$1306,1,0)</f>
        <v>2101101</v>
      </c>
      <c r="U2263" s="397">
        <v>0</v>
      </c>
      <c r="V2263" s="397"/>
      <c r="Y2263" s="397">
        <f t="shared" si="361"/>
        <v>0</v>
      </c>
    </row>
    <row r="2264" spans="15:25">
      <c r="O2264" s="397">
        <v>0</v>
      </c>
      <c r="Q2264" s="397">
        <v>2101102</v>
      </c>
      <c r="R2264" s="397">
        <v>142</v>
      </c>
      <c r="S2264" s="397">
        <f>VLOOKUP(Q2264,B$4:B$1306,1,0)</f>
        <v>2101102</v>
      </c>
      <c r="U2264" s="397">
        <v>0</v>
      </c>
      <c r="V2264" s="397"/>
      <c r="Y2264" s="397">
        <f t="shared" si="361"/>
        <v>0</v>
      </c>
    </row>
    <row r="2265" spans="15:25">
      <c r="O2265" s="397">
        <v>0</v>
      </c>
      <c r="Q2265" s="397">
        <v>2101103</v>
      </c>
      <c r="R2265" s="397">
        <v>111</v>
      </c>
      <c r="S2265" s="397">
        <f>VLOOKUP(Q2265,B$4:B$1306,1,0)</f>
        <v>2101103</v>
      </c>
      <c r="U2265" s="397">
        <v>0</v>
      </c>
      <c r="V2265" s="397"/>
      <c r="Y2265" s="397">
        <f t="shared" si="361"/>
        <v>0</v>
      </c>
    </row>
    <row r="2266" spans="15:25">
      <c r="O2266" s="397">
        <v>0</v>
      </c>
      <c r="Q2266" s="397">
        <v>2210201</v>
      </c>
      <c r="R2266" s="397">
        <v>159</v>
      </c>
      <c r="S2266" s="397">
        <f>VLOOKUP(Q2266,B$4:B$1306,1,0)</f>
        <v>2210201</v>
      </c>
      <c r="U2266" s="397">
        <v>0</v>
      </c>
      <c r="V2266" s="397"/>
      <c r="Y2266" s="397">
        <f t="shared" si="361"/>
        <v>0</v>
      </c>
    </row>
    <row r="2267" spans="15:25">
      <c r="O2267" s="397">
        <v>0</v>
      </c>
      <c r="Q2267" s="397">
        <v>2050202</v>
      </c>
      <c r="R2267" s="397">
        <v>921</v>
      </c>
      <c r="S2267" s="397">
        <f>VLOOKUP(Q2267,B$4:B$1306,1,0)</f>
        <v>2050202</v>
      </c>
      <c r="U2267" s="397">
        <v>0</v>
      </c>
      <c r="V2267" s="397"/>
      <c r="Y2267" s="397">
        <f t="shared" si="361"/>
        <v>0</v>
      </c>
    </row>
    <row r="2268" spans="15:25">
      <c r="O2268" s="397">
        <v>0</v>
      </c>
      <c r="Q2268" s="397">
        <v>2080502</v>
      </c>
      <c r="R2268" s="397">
        <v>118</v>
      </c>
      <c r="S2268" s="397">
        <f>VLOOKUP(Q2268,B$4:B$1306,1,0)</f>
        <v>2080502</v>
      </c>
      <c r="U2268" s="397">
        <v>0</v>
      </c>
      <c r="V2268" s="397"/>
      <c r="Y2268" s="397">
        <f t="shared" si="361"/>
        <v>0</v>
      </c>
    </row>
    <row r="2269" spans="15:25">
      <c r="O2269" s="397">
        <v>0</v>
      </c>
      <c r="Q2269" s="397">
        <v>2080505</v>
      </c>
      <c r="R2269" s="397">
        <v>90</v>
      </c>
      <c r="S2269" s="397">
        <f>VLOOKUP(Q2269,B$4:B$1306,1,0)</f>
        <v>2080505</v>
      </c>
      <c r="U2269" s="397">
        <v>0</v>
      </c>
      <c r="V2269" s="397"/>
      <c r="Y2269" s="397">
        <f t="shared" si="361"/>
        <v>0</v>
      </c>
    </row>
    <row r="2270" spans="15:25">
      <c r="O2270" s="397">
        <v>0</v>
      </c>
      <c r="Q2270" s="397">
        <v>2080506</v>
      </c>
      <c r="R2270" s="397">
        <v>45</v>
      </c>
      <c r="S2270" s="397">
        <f>VLOOKUP(Q2270,B$4:B$1306,1,0)</f>
        <v>2080506</v>
      </c>
      <c r="U2270" s="397">
        <v>0</v>
      </c>
      <c r="V2270" s="397"/>
      <c r="Y2270" s="397">
        <f t="shared" si="361"/>
        <v>0</v>
      </c>
    </row>
    <row r="2271" spans="15:25">
      <c r="O2271" s="397">
        <v>0</v>
      </c>
      <c r="Q2271" s="397">
        <v>2101101</v>
      </c>
      <c r="R2271" s="397">
        <v>0</v>
      </c>
      <c r="S2271" s="397">
        <f>VLOOKUP(Q2271,B$4:B$1306,1,0)</f>
        <v>2101101</v>
      </c>
      <c r="U2271" s="397">
        <v>0</v>
      </c>
      <c r="V2271" s="397"/>
      <c r="Y2271" s="397">
        <f t="shared" si="361"/>
        <v>0</v>
      </c>
    </row>
    <row r="2272" spans="15:25">
      <c r="O2272" s="397">
        <v>0</v>
      </c>
      <c r="Q2272" s="397">
        <v>2101102</v>
      </c>
      <c r="R2272" s="397">
        <v>60</v>
      </c>
      <c r="S2272" s="397">
        <f>VLOOKUP(Q2272,B$4:B$1306,1,0)</f>
        <v>2101102</v>
      </c>
      <c r="U2272" s="397">
        <v>0</v>
      </c>
      <c r="V2272" s="397"/>
      <c r="Y2272" s="397">
        <f t="shared" si="361"/>
        <v>0</v>
      </c>
    </row>
    <row r="2273" spans="15:25">
      <c r="O2273" s="397">
        <v>0</v>
      </c>
      <c r="Q2273" s="397">
        <v>2101103</v>
      </c>
      <c r="R2273" s="397">
        <v>41</v>
      </c>
      <c r="S2273" s="397">
        <f>VLOOKUP(Q2273,B$4:B$1306,1,0)</f>
        <v>2101103</v>
      </c>
      <c r="U2273" s="397">
        <v>0</v>
      </c>
      <c r="V2273" s="397"/>
      <c r="Y2273" s="397">
        <f t="shared" si="361"/>
        <v>0</v>
      </c>
    </row>
    <row r="2274" spans="15:25">
      <c r="O2274" s="397">
        <v>0</v>
      </c>
      <c r="Q2274" s="397">
        <v>2210201</v>
      </c>
      <c r="R2274" s="397">
        <v>68</v>
      </c>
      <c r="S2274" s="397">
        <f>VLOOKUP(Q2274,B$4:B$1306,1,0)</f>
        <v>2210201</v>
      </c>
      <c r="U2274" s="397">
        <v>0</v>
      </c>
      <c r="V2274" s="397"/>
      <c r="Y2274" s="397">
        <f t="shared" si="361"/>
        <v>0</v>
      </c>
    </row>
    <row r="2275" spans="15:25">
      <c r="O2275" s="397">
        <v>0</v>
      </c>
      <c r="Q2275" s="397">
        <v>2050202</v>
      </c>
      <c r="R2275" s="397">
        <v>1880</v>
      </c>
      <c r="S2275" s="397">
        <f>VLOOKUP(Q2275,B$4:B$1306,1,0)</f>
        <v>2050202</v>
      </c>
      <c r="U2275" s="397">
        <v>0</v>
      </c>
      <c r="V2275" s="397"/>
      <c r="Y2275" s="397">
        <f t="shared" si="361"/>
        <v>0</v>
      </c>
    </row>
    <row r="2276" spans="15:25">
      <c r="O2276" s="397">
        <v>0</v>
      </c>
      <c r="Q2276" s="397">
        <v>2080502</v>
      </c>
      <c r="R2276" s="397">
        <v>525</v>
      </c>
      <c r="S2276" s="397">
        <f>VLOOKUP(Q2276,B$4:B$1306,1,0)</f>
        <v>2080502</v>
      </c>
      <c r="U2276" s="397">
        <v>0</v>
      </c>
      <c r="V2276" s="397"/>
      <c r="Y2276" s="397">
        <f t="shared" si="361"/>
        <v>0</v>
      </c>
    </row>
    <row r="2277" spans="15:25">
      <c r="O2277" s="397">
        <v>0</v>
      </c>
      <c r="Q2277" s="397">
        <v>2080505</v>
      </c>
      <c r="R2277" s="397">
        <v>190</v>
      </c>
      <c r="S2277" s="397">
        <f>VLOOKUP(Q2277,B$4:B$1306,1,0)</f>
        <v>2080505</v>
      </c>
      <c r="U2277" s="397">
        <v>0</v>
      </c>
      <c r="V2277" s="397"/>
      <c r="Y2277" s="397">
        <f t="shared" si="361"/>
        <v>0</v>
      </c>
    </row>
    <row r="2278" spans="15:25">
      <c r="O2278" s="397">
        <v>0</v>
      </c>
      <c r="Q2278" s="397">
        <v>2080506</v>
      </c>
      <c r="R2278" s="397">
        <v>95</v>
      </c>
      <c r="S2278" s="397">
        <f>VLOOKUP(Q2278,B$4:B$1306,1,0)</f>
        <v>2080506</v>
      </c>
      <c r="U2278" s="397">
        <v>0</v>
      </c>
      <c r="V2278" s="397"/>
      <c r="Y2278" s="397">
        <f t="shared" si="361"/>
        <v>0</v>
      </c>
    </row>
    <row r="2279" spans="15:25">
      <c r="O2279" s="397">
        <v>0</v>
      </c>
      <c r="Q2279" s="397">
        <v>2101101</v>
      </c>
      <c r="R2279" s="397">
        <v>0</v>
      </c>
      <c r="S2279" s="397">
        <f>VLOOKUP(Q2279,B$4:B$1306,1,0)</f>
        <v>2101101</v>
      </c>
      <c r="U2279" s="397">
        <v>0</v>
      </c>
      <c r="V2279" s="397"/>
      <c r="Y2279" s="397">
        <f t="shared" si="361"/>
        <v>0</v>
      </c>
    </row>
    <row r="2280" spans="15:25">
      <c r="O2280" s="397">
        <v>0</v>
      </c>
      <c r="Q2280" s="397">
        <v>2101102</v>
      </c>
      <c r="R2280" s="397">
        <v>129</v>
      </c>
      <c r="S2280" s="397">
        <f>VLOOKUP(Q2280,B$4:B$1306,1,0)</f>
        <v>2101102</v>
      </c>
      <c r="U2280" s="397">
        <v>0</v>
      </c>
      <c r="V2280" s="397"/>
      <c r="Y2280" s="397">
        <f t="shared" si="361"/>
        <v>0</v>
      </c>
    </row>
    <row r="2281" spans="15:25">
      <c r="O2281" s="397">
        <v>0</v>
      </c>
      <c r="Q2281" s="397">
        <v>2101103</v>
      </c>
      <c r="R2281" s="397">
        <v>118</v>
      </c>
      <c r="S2281" s="397">
        <f>VLOOKUP(Q2281,B$4:B$1306,1,0)</f>
        <v>2101103</v>
      </c>
      <c r="U2281" s="397">
        <v>0</v>
      </c>
      <c r="V2281" s="397"/>
      <c r="Y2281" s="397">
        <f t="shared" si="361"/>
        <v>0</v>
      </c>
    </row>
    <row r="2282" spans="15:25">
      <c r="O2282" s="397">
        <v>0</v>
      </c>
      <c r="Q2282" s="397">
        <v>2210201</v>
      </c>
      <c r="R2282" s="397">
        <v>143</v>
      </c>
      <c r="S2282" s="397">
        <f>VLOOKUP(Q2282,B$4:B$1306,1,0)</f>
        <v>2210201</v>
      </c>
      <c r="U2282" s="397">
        <v>0</v>
      </c>
      <c r="V2282" s="397"/>
      <c r="Y2282" s="397">
        <f t="shared" si="361"/>
        <v>0</v>
      </c>
    </row>
    <row r="2283" spans="15:25">
      <c r="O2283" s="397">
        <v>0</v>
      </c>
      <c r="Q2283" s="397">
        <v>2050203</v>
      </c>
      <c r="R2283" s="397">
        <v>1133</v>
      </c>
      <c r="S2283" s="397">
        <f>VLOOKUP(Q2283,B$4:B$1306,1,0)</f>
        <v>2050203</v>
      </c>
      <c r="U2283" s="397">
        <v>0</v>
      </c>
      <c r="V2283" s="397"/>
      <c r="Y2283" s="397">
        <f t="shared" si="361"/>
        <v>0</v>
      </c>
    </row>
    <row r="2284" spans="15:25">
      <c r="O2284" s="397">
        <v>0</v>
      </c>
      <c r="Q2284" s="397">
        <v>2080502</v>
      </c>
      <c r="R2284" s="397">
        <v>40</v>
      </c>
      <c r="S2284" s="397">
        <f>VLOOKUP(Q2284,B$4:B$1306,1,0)</f>
        <v>2080502</v>
      </c>
      <c r="U2284" s="397">
        <v>0</v>
      </c>
      <c r="V2284" s="397"/>
      <c r="Y2284" s="397">
        <f t="shared" si="361"/>
        <v>0</v>
      </c>
    </row>
    <row r="2285" spans="15:25">
      <c r="O2285" s="397">
        <v>0</v>
      </c>
      <c r="Q2285" s="397">
        <v>2080505</v>
      </c>
      <c r="R2285" s="397">
        <v>109</v>
      </c>
      <c r="S2285" s="397">
        <f>VLOOKUP(Q2285,B$4:B$1306,1,0)</f>
        <v>2080505</v>
      </c>
      <c r="U2285" s="397">
        <v>0</v>
      </c>
      <c r="V2285" s="397"/>
      <c r="Y2285" s="397">
        <f t="shared" si="361"/>
        <v>0</v>
      </c>
    </row>
    <row r="2286" spans="15:25">
      <c r="O2286" s="397">
        <v>0</v>
      </c>
      <c r="Q2286" s="397">
        <v>2080506</v>
      </c>
      <c r="R2286" s="397">
        <v>55</v>
      </c>
      <c r="S2286" s="397">
        <f>VLOOKUP(Q2286,B$4:B$1306,1,0)</f>
        <v>2080506</v>
      </c>
      <c r="U2286" s="397">
        <v>0</v>
      </c>
      <c r="V2286" s="397"/>
      <c r="Y2286" s="397">
        <f t="shared" si="361"/>
        <v>0</v>
      </c>
    </row>
    <row r="2287" spans="15:25">
      <c r="O2287" s="397">
        <v>0</v>
      </c>
      <c r="Q2287" s="397">
        <v>2101101</v>
      </c>
      <c r="R2287" s="397">
        <v>0</v>
      </c>
      <c r="S2287" s="397">
        <f>VLOOKUP(Q2287,B$4:B$1306,1,0)</f>
        <v>2101101</v>
      </c>
      <c r="U2287" s="397">
        <v>0</v>
      </c>
      <c r="V2287" s="397"/>
      <c r="Y2287" s="397">
        <f t="shared" si="361"/>
        <v>0</v>
      </c>
    </row>
    <row r="2288" spans="15:25">
      <c r="O2288" s="397">
        <v>0</v>
      </c>
      <c r="Q2288" s="397">
        <v>2101102</v>
      </c>
      <c r="R2288" s="397">
        <v>71</v>
      </c>
      <c r="S2288" s="397">
        <f>VLOOKUP(Q2288,B$4:B$1306,1,0)</f>
        <v>2101102</v>
      </c>
      <c r="U2288" s="397">
        <v>0</v>
      </c>
      <c r="V2288" s="397"/>
      <c r="Y2288" s="397">
        <f t="shared" si="361"/>
        <v>0</v>
      </c>
    </row>
    <row r="2289" spans="15:25">
      <c r="O2289" s="397">
        <v>0</v>
      </c>
      <c r="Q2289" s="397">
        <v>2101103</v>
      </c>
      <c r="R2289" s="397">
        <v>38</v>
      </c>
      <c r="S2289" s="397">
        <f>VLOOKUP(Q2289,B$4:B$1306,1,0)</f>
        <v>2101103</v>
      </c>
      <c r="U2289" s="397">
        <v>0</v>
      </c>
      <c r="V2289" s="397"/>
      <c r="Y2289" s="397">
        <f t="shared" si="361"/>
        <v>0</v>
      </c>
    </row>
    <row r="2290" spans="15:25">
      <c r="O2290" s="397">
        <v>0</v>
      </c>
      <c r="Q2290" s="397">
        <v>2210201</v>
      </c>
      <c r="R2290" s="397">
        <v>82</v>
      </c>
      <c r="S2290" s="397">
        <f>VLOOKUP(Q2290,B$4:B$1306,1,0)</f>
        <v>2210201</v>
      </c>
      <c r="U2290" s="397">
        <v>0</v>
      </c>
      <c r="V2290" s="397"/>
      <c r="Y2290" s="397">
        <f t="shared" si="361"/>
        <v>0</v>
      </c>
    </row>
    <row r="2291" spans="15:25">
      <c r="O2291" s="397">
        <v>0</v>
      </c>
      <c r="Q2291" s="397">
        <v>2050202</v>
      </c>
      <c r="R2291" s="397">
        <v>3261</v>
      </c>
      <c r="S2291" s="397">
        <f>VLOOKUP(Q2291,B$4:B$1306,1,0)</f>
        <v>2050202</v>
      </c>
      <c r="U2291" s="397">
        <v>0</v>
      </c>
      <c r="V2291" s="397"/>
      <c r="Y2291" s="397">
        <f t="shared" si="361"/>
        <v>0</v>
      </c>
    </row>
    <row r="2292" spans="15:25">
      <c r="O2292" s="397">
        <v>0</v>
      </c>
      <c r="Q2292" s="397">
        <v>2080502</v>
      </c>
      <c r="R2292" s="397">
        <v>451</v>
      </c>
      <c r="S2292" s="397">
        <f>VLOOKUP(Q2292,B$4:B$1306,1,0)</f>
        <v>2080502</v>
      </c>
      <c r="U2292" s="397">
        <v>0</v>
      </c>
      <c r="V2292" s="397"/>
      <c r="Y2292" s="397">
        <f t="shared" si="361"/>
        <v>0</v>
      </c>
    </row>
    <row r="2293" spans="15:25">
      <c r="O2293" s="397">
        <v>0</v>
      </c>
      <c r="Q2293" s="397">
        <v>2080505</v>
      </c>
      <c r="R2293" s="397">
        <v>317</v>
      </c>
      <c r="S2293" s="397">
        <f>VLOOKUP(Q2293,B$4:B$1306,1,0)</f>
        <v>2080505</v>
      </c>
      <c r="U2293" s="397">
        <v>0</v>
      </c>
      <c r="V2293" s="397"/>
      <c r="Y2293" s="397">
        <f t="shared" si="361"/>
        <v>0</v>
      </c>
    </row>
    <row r="2294" spans="15:25">
      <c r="O2294" s="397">
        <v>0</v>
      </c>
      <c r="Q2294" s="397">
        <v>2080506</v>
      </c>
      <c r="R2294" s="397">
        <v>158</v>
      </c>
      <c r="S2294" s="397">
        <f>VLOOKUP(Q2294,B$4:B$1306,1,0)</f>
        <v>2080506</v>
      </c>
      <c r="U2294" s="397">
        <v>0</v>
      </c>
      <c r="V2294" s="397"/>
      <c r="Y2294" s="397">
        <f t="shared" si="361"/>
        <v>0</v>
      </c>
    </row>
    <row r="2295" spans="15:25">
      <c r="O2295" s="397">
        <v>0</v>
      </c>
      <c r="Q2295" s="397">
        <v>2101101</v>
      </c>
      <c r="R2295" s="397">
        <v>0</v>
      </c>
      <c r="S2295" s="397">
        <f>VLOOKUP(Q2295,B$4:B$1306,1,0)</f>
        <v>2101101</v>
      </c>
      <c r="U2295" s="397">
        <v>0</v>
      </c>
      <c r="V2295" s="397"/>
      <c r="Y2295" s="397">
        <f t="shared" si="361"/>
        <v>0</v>
      </c>
    </row>
    <row r="2296" spans="15:25">
      <c r="O2296" s="397">
        <v>0</v>
      </c>
      <c r="Q2296" s="397">
        <v>2101102</v>
      </c>
      <c r="R2296" s="397">
        <v>211</v>
      </c>
      <c r="S2296" s="397">
        <f>VLOOKUP(Q2296,B$4:B$1306,1,0)</f>
        <v>2101102</v>
      </c>
      <c r="U2296" s="397">
        <v>0</v>
      </c>
      <c r="V2296" s="397"/>
      <c r="Y2296" s="397">
        <f t="shared" si="361"/>
        <v>0</v>
      </c>
    </row>
    <row r="2297" spans="15:25">
      <c r="O2297" s="397">
        <v>0</v>
      </c>
      <c r="Q2297" s="397">
        <v>2101103</v>
      </c>
      <c r="R2297" s="397">
        <v>150</v>
      </c>
      <c r="S2297" s="397">
        <f>VLOOKUP(Q2297,B$4:B$1306,1,0)</f>
        <v>2101103</v>
      </c>
      <c r="U2297" s="397">
        <v>0</v>
      </c>
      <c r="V2297" s="397"/>
      <c r="Y2297" s="397">
        <f t="shared" si="361"/>
        <v>0</v>
      </c>
    </row>
    <row r="2298" spans="15:25">
      <c r="O2298" s="397">
        <v>0</v>
      </c>
      <c r="Q2298" s="397">
        <v>2210201</v>
      </c>
      <c r="R2298" s="397">
        <v>238</v>
      </c>
      <c r="S2298" s="397">
        <f>VLOOKUP(Q2298,B$4:B$1306,1,0)</f>
        <v>2210201</v>
      </c>
      <c r="U2298" s="397">
        <v>0</v>
      </c>
      <c r="V2298" s="397"/>
      <c r="Y2298" s="397">
        <f t="shared" si="361"/>
        <v>0</v>
      </c>
    </row>
    <row r="2299" spans="15:25">
      <c r="O2299" s="397">
        <v>0</v>
      </c>
      <c r="Q2299" s="397">
        <v>2050202</v>
      </c>
      <c r="R2299" s="397">
        <v>1774</v>
      </c>
      <c r="S2299" s="397">
        <f>VLOOKUP(Q2299,B$4:B$1306,1,0)</f>
        <v>2050202</v>
      </c>
      <c r="U2299" s="397">
        <v>0</v>
      </c>
      <c r="V2299" s="397"/>
      <c r="Y2299" s="397">
        <f t="shared" si="361"/>
        <v>0</v>
      </c>
    </row>
    <row r="2300" spans="15:25">
      <c r="O2300" s="397">
        <v>0</v>
      </c>
      <c r="Q2300" s="397">
        <v>2080502</v>
      </c>
      <c r="R2300" s="397">
        <v>203</v>
      </c>
      <c r="S2300" s="397">
        <f>VLOOKUP(Q2300,B$4:B$1306,1,0)</f>
        <v>2080502</v>
      </c>
      <c r="U2300" s="397">
        <v>0</v>
      </c>
      <c r="V2300" s="397"/>
      <c r="Y2300" s="397">
        <f t="shared" si="361"/>
        <v>0</v>
      </c>
    </row>
    <row r="2301" spans="15:25">
      <c r="O2301" s="397">
        <v>0</v>
      </c>
      <c r="Q2301" s="397">
        <v>2080505</v>
      </c>
      <c r="R2301" s="397">
        <v>178</v>
      </c>
      <c r="S2301" s="397">
        <f>VLOOKUP(Q2301,B$4:B$1306,1,0)</f>
        <v>2080505</v>
      </c>
      <c r="U2301" s="397">
        <v>0</v>
      </c>
      <c r="V2301" s="397"/>
      <c r="Y2301" s="397">
        <f t="shared" si="361"/>
        <v>0</v>
      </c>
    </row>
    <row r="2302" spans="15:25">
      <c r="O2302" s="397">
        <v>0</v>
      </c>
      <c r="Q2302" s="397">
        <v>2080506</v>
      </c>
      <c r="R2302" s="397">
        <v>89</v>
      </c>
      <c r="S2302" s="397">
        <f>VLOOKUP(Q2302,B$4:B$1306,1,0)</f>
        <v>2080506</v>
      </c>
      <c r="U2302" s="397">
        <v>0</v>
      </c>
      <c r="V2302" s="397"/>
      <c r="Y2302" s="397">
        <f t="shared" si="361"/>
        <v>0</v>
      </c>
    </row>
    <row r="2303" spans="15:25">
      <c r="O2303" s="397">
        <v>0</v>
      </c>
      <c r="Q2303" s="397">
        <v>2101101</v>
      </c>
      <c r="R2303" s="397">
        <v>0</v>
      </c>
      <c r="S2303" s="397">
        <f>VLOOKUP(Q2303,B$4:B$1306,1,0)</f>
        <v>2101101</v>
      </c>
      <c r="U2303" s="397">
        <v>0</v>
      </c>
      <c r="V2303" s="397"/>
      <c r="Y2303" s="397">
        <f t="shared" si="361"/>
        <v>0</v>
      </c>
    </row>
    <row r="2304" spans="15:25">
      <c r="O2304" s="397">
        <v>0</v>
      </c>
      <c r="Q2304" s="397">
        <v>2101102</v>
      </c>
      <c r="R2304" s="397">
        <v>117</v>
      </c>
      <c r="S2304" s="397">
        <f>VLOOKUP(Q2304,B$4:B$1306,1,0)</f>
        <v>2101102</v>
      </c>
      <c r="U2304" s="397">
        <v>0</v>
      </c>
      <c r="V2304" s="397"/>
      <c r="Y2304" s="397">
        <f t="shared" si="361"/>
        <v>0</v>
      </c>
    </row>
    <row r="2305" spans="15:25">
      <c r="O2305" s="397">
        <v>0</v>
      </c>
      <c r="Q2305" s="397">
        <v>2101103</v>
      </c>
      <c r="R2305" s="397">
        <v>77</v>
      </c>
      <c r="S2305" s="397">
        <f>VLOOKUP(Q2305,B$4:B$1306,1,0)</f>
        <v>2101103</v>
      </c>
      <c r="U2305" s="397">
        <v>0</v>
      </c>
      <c r="V2305" s="397"/>
      <c r="Y2305" s="397">
        <f t="shared" si="361"/>
        <v>0</v>
      </c>
    </row>
    <row r="2306" spans="15:25">
      <c r="O2306" s="397">
        <v>0</v>
      </c>
      <c r="Q2306" s="397">
        <v>2210201</v>
      </c>
      <c r="R2306" s="397">
        <v>133</v>
      </c>
      <c r="S2306" s="397">
        <f>VLOOKUP(Q2306,B$4:B$1306,1,0)</f>
        <v>2210201</v>
      </c>
      <c r="U2306" s="397">
        <v>0</v>
      </c>
      <c r="V2306" s="397"/>
      <c r="Y2306" s="397">
        <f t="shared" si="361"/>
        <v>0</v>
      </c>
    </row>
    <row r="2307" spans="15:25">
      <c r="O2307" s="397">
        <v>0</v>
      </c>
      <c r="Q2307" s="397">
        <v>2050203</v>
      </c>
      <c r="R2307" s="397">
        <v>1008</v>
      </c>
      <c r="S2307" s="397">
        <f>VLOOKUP(Q2307,B$4:B$1306,1,0)</f>
        <v>2050203</v>
      </c>
      <c r="U2307" s="397">
        <v>0</v>
      </c>
      <c r="V2307" s="397"/>
      <c r="Y2307" s="397">
        <f t="shared" si="361"/>
        <v>0</v>
      </c>
    </row>
    <row r="2308" spans="15:25">
      <c r="O2308" s="397">
        <v>0</v>
      </c>
      <c r="Q2308" s="397">
        <v>2080502</v>
      </c>
      <c r="R2308" s="397">
        <v>23</v>
      </c>
      <c r="S2308" s="397">
        <f>VLOOKUP(Q2308,B$4:B$1306,1,0)</f>
        <v>2080502</v>
      </c>
      <c r="U2308" s="397">
        <v>0</v>
      </c>
      <c r="V2308" s="397"/>
      <c r="Y2308" s="397">
        <f t="shared" ref="Y2308:Y2371" si="362">IF(O2308&lt;1,ROUNDUP(O2308,0),IF(O2308&gt;10,ROUNDDOWN(O2308,0),ROUND(O2308,0)))</f>
        <v>0</v>
      </c>
    </row>
    <row r="2309" spans="15:25">
      <c r="O2309" s="397">
        <v>0</v>
      </c>
      <c r="Q2309" s="397">
        <v>2080505</v>
      </c>
      <c r="R2309" s="397">
        <v>99</v>
      </c>
      <c r="S2309" s="397">
        <f>VLOOKUP(Q2309,B$4:B$1306,1,0)</f>
        <v>2080505</v>
      </c>
      <c r="U2309" s="397">
        <v>0</v>
      </c>
      <c r="V2309" s="397"/>
      <c r="Y2309" s="397">
        <f t="shared" si="362"/>
        <v>0</v>
      </c>
    </row>
    <row r="2310" spans="15:25">
      <c r="O2310" s="397">
        <v>0</v>
      </c>
      <c r="Q2310" s="397">
        <v>2080506</v>
      </c>
      <c r="R2310" s="397">
        <v>50</v>
      </c>
      <c r="S2310" s="397">
        <f>VLOOKUP(Q2310,B$4:B$1306,1,0)</f>
        <v>2080506</v>
      </c>
      <c r="U2310" s="397">
        <v>0</v>
      </c>
      <c r="V2310" s="397"/>
      <c r="Y2310" s="397">
        <f t="shared" si="362"/>
        <v>0</v>
      </c>
    </row>
    <row r="2311" spans="15:25">
      <c r="O2311" s="397">
        <v>0</v>
      </c>
      <c r="Q2311" s="397">
        <v>2101101</v>
      </c>
      <c r="R2311" s="397">
        <v>0</v>
      </c>
      <c r="S2311" s="397">
        <f>VLOOKUP(Q2311,B$4:B$1306,1,0)</f>
        <v>2101101</v>
      </c>
      <c r="U2311" s="397">
        <v>0</v>
      </c>
      <c r="V2311" s="397"/>
      <c r="Y2311" s="397">
        <f t="shared" si="362"/>
        <v>0</v>
      </c>
    </row>
    <row r="2312" spans="15:25">
      <c r="O2312" s="397">
        <v>0</v>
      </c>
      <c r="Q2312" s="397">
        <v>2101102</v>
      </c>
      <c r="R2312" s="397">
        <v>65</v>
      </c>
      <c r="S2312" s="397">
        <f>VLOOKUP(Q2312,B$4:B$1306,1,0)</f>
        <v>2101102</v>
      </c>
      <c r="U2312" s="397">
        <v>0</v>
      </c>
      <c r="V2312" s="397"/>
      <c r="Y2312" s="397">
        <f t="shared" si="362"/>
        <v>0</v>
      </c>
    </row>
    <row r="2313" spans="15:25">
      <c r="O2313" s="397">
        <v>0</v>
      </c>
      <c r="Q2313" s="397">
        <v>2101103</v>
      </c>
      <c r="R2313" s="397">
        <v>34</v>
      </c>
      <c r="S2313" s="397">
        <f>VLOOKUP(Q2313,B$4:B$1306,1,0)</f>
        <v>2101103</v>
      </c>
      <c r="U2313" s="397">
        <v>0</v>
      </c>
      <c r="V2313" s="397"/>
      <c r="Y2313" s="397">
        <f t="shared" si="362"/>
        <v>0</v>
      </c>
    </row>
    <row r="2314" spans="15:25">
      <c r="O2314" s="397">
        <v>0</v>
      </c>
      <c r="Q2314" s="397">
        <v>2210201</v>
      </c>
      <c r="R2314" s="397">
        <v>75</v>
      </c>
      <c r="S2314" s="397">
        <f>VLOOKUP(Q2314,B$4:B$1306,1,0)</f>
        <v>2210201</v>
      </c>
      <c r="U2314" s="397">
        <v>0</v>
      </c>
      <c r="V2314" s="397"/>
      <c r="Y2314" s="397">
        <f t="shared" si="362"/>
        <v>0</v>
      </c>
    </row>
    <row r="2315" spans="15:25">
      <c r="O2315" s="397">
        <v>0</v>
      </c>
      <c r="Q2315" s="397">
        <v>2050202</v>
      </c>
      <c r="R2315" s="397">
        <v>841</v>
      </c>
      <c r="S2315" s="397">
        <f>VLOOKUP(Q2315,B$4:B$1306,1,0)</f>
        <v>2050202</v>
      </c>
      <c r="U2315" s="397">
        <v>0</v>
      </c>
      <c r="V2315" s="397"/>
      <c r="Y2315" s="397">
        <f t="shared" si="362"/>
        <v>0</v>
      </c>
    </row>
    <row r="2316" spans="15:25">
      <c r="O2316" s="397">
        <v>0</v>
      </c>
      <c r="Q2316" s="397">
        <v>2080502</v>
      </c>
      <c r="R2316" s="397">
        <v>122</v>
      </c>
      <c r="S2316" s="397">
        <f>VLOOKUP(Q2316,B$4:B$1306,1,0)</f>
        <v>2080502</v>
      </c>
      <c r="U2316" s="397">
        <v>0</v>
      </c>
      <c r="V2316" s="397"/>
      <c r="Y2316" s="397">
        <f t="shared" si="362"/>
        <v>0</v>
      </c>
    </row>
    <row r="2317" spans="15:25">
      <c r="O2317" s="397">
        <v>0</v>
      </c>
      <c r="Q2317" s="397">
        <v>2080505</v>
      </c>
      <c r="R2317" s="397">
        <v>79</v>
      </c>
      <c r="S2317" s="397">
        <f>VLOOKUP(Q2317,B$4:B$1306,1,0)</f>
        <v>2080505</v>
      </c>
      <c r="U2317" s="397">
        <v>0</v>
      </c>
      <c r="V2317" s="397"/>
      <c r="Y2317" s="397">
        <f t="shared" si="362"/>
        <v>0</v>
      </c>
    </row>
    <row r="2318" spans="15:25">
      <c r="O2318" s="397">
        <v>0</v>
      </c>
      <c r="Q2318" s="397">
        <v>2080506</v>
      </c>
      <c r="R2318" s="397">
        <v>40</v>
      </c>
      <c r="S2318" s="397">
        <f>VLOOKUP(Q2318,B$4:B$1306,1,0)</f>
        <v>2080506</v>
      </c>
      <c r="U2318" s="397">
        <v>0</v>
      </c>
      <c r="V2318" s="397"/>
      <c r="Y2318" s="397">
        <f t="shared" si="362"/>
        <v>0</v>
      </c>
    </row>
    <row r="2319" spans="15:25">
      <c r="O2319" s="397">
        <v>0</v>
      </c>
      <c r="Q2319" s="397">
        <v>2101101</v>
      </c>
      <c r="R2319" s="397">
        <v>0</v>
      </c>
      <c r="S2319" s="397">
        <f>VLOOKUP(Q2319,B$4:B$1306,1,0)</f>
        <v>2101101</v>
      </c>
      <c r="U2319" s="397">
        <v>0</v>
      </c>
      <c r="V2319" s="397"/>
      <c r="Y2319" s="397">
        <f t="shared" si="362"/>
        <v>0</v>
      </c>
    </row>
    <row r="2320" spans="15:25">
      <c r="O2320" s="397">
        <v>0</v>
      </c>
      <c r="Q2320" s="397">
        <v>2101102</v>
      </c>
      <c r="R2320" s="397">
        <v>53</v>
      </c>
      <c r="S2320" s="397">
        <f>VLOOKUP(Q2320,B$4:B$1306,1,0)</f>
        <v>2101102</v>
      </c>
      <c r="U2320" s="397">
        <v>0</v>
      </c>
      <c r="V2320" s="397"/>
      <c r="Y2320" s="397">
        <f t="shared" si="362"/>
        <v>0</v>
      </c>
    </row>
    <row r="2321" spans="15:25">
      <c r="O2321" s="397">
        <v>0</v>
      </c>
      <c r="Q2321" s="397">
        <v>2101103</v>
      </c>
      <c r="R2321" s="397">
        <v>27</v>
      </c>
      <c r="S2321" s="397">
        <f>VLOOKUP(Q2321,B$4:B$1306,1,0)</f>
        <v>2101103</v>
      </c>
      <c r="U2321" s="397">
        <v>0</v>
      </c>
      <c r="V2321" s="397"/>
      <c r="Y2321" s="397">
        <f t="shared" si="362"/>
        <v>0</v>
      </c>
    </row>
    <row r="2322" spans="15:25">
      <c r="O2322" s="397">
        <v>0</v>
      </c>
      <c r="Q2322" s="397">
        <v>2210201</v>
      </c>
      <c r="R2322" s="397">
        <v>59</v>
      </c>
      <c r="S2322" s="397">
        <f>VLOOKUP(Q2322,B$4:B$1306,1,0)</f>
        <v>2210201</v>
      </c>
      <c r="U2322" s="397">
        <v>0</v>
      </c>
      <c r="V2322" s="397"/>
      <c r="Y2322" s="397">
        <f t="shared" si="362"/>
        <v>0</v>
      </c>
    </row>
    <row r="2323" spans="15:25">
      <c r="O2323" s="397">
        <v>0</v>
      </c>
      <c r="Q2323" s="397">
        <v>2050203</v>
      </c>
      <c r="R2323" s="397">
        <v>423</v>
      </c>
      <c r="S2323" s="397">
        <f>VLOOKUP(Q2323,B$4:B$1306,1,0)</f>
        <v>2050203</v>
      </c>
      <c r="U2323" s="397">
        <v>0</v>
      </c>
      <c r="V2323" s="397"/>
      <c r="Y2323" s="397">
        <f t="shared" si="362"/>
        <v>0</v>
      </c>
    </row>
    <row r="2324" spans="15:25">
      <c r="O2324" s="397">
        <v>0</v>
      </c>
      <c r="Q2324" s="397">
        <v>2080502</v>
      </c>
      <c r="R2324" s="397">
        <v>26</v>
      </c>
      <c r="S2324" s="397">
        <f>VLOOKUP(Q2324,B$4:B$1306,1,0)</f>
        <v>2080502</v>
      </c>
      <c r="U2324" s="397">
        <v>0</v>
      </c>
      <c r="V2324" s="397"/>
      <c r="Y2324" s="397">
        <f t="shared" si="362"/>
        <v>0</v>
      </c>
    </row>
    <row r="2325" spans="15:25">
      <c r="O2325" s="397">
        <v>0</v>
      </c>
      <c r="Q2325" s="397">
        <v>2080505</v>
      </c>
      <c r="R2325" s="397">
        <v>40</v>
      </c>
      <c r="S2325" s="397">
        <f>VLOOKUP(Q2325,B$4:B$1306,1,0)</f>
        <v>2080505</v>
      </c>
      <c r="U2325" s="397">
        <v>0</v>
      </c>
      <c r="V2325" s="397"/>
      <c r="Y2325" s="397">
        <f t="shared" si="362"/>
        <v>0</v>
      </c>
    </row>
    <row r="2326" spans="15:25">
      <c r="O2326" s="397">
        <v>0</v>
      </c>
      <c r="Q2326" s="397">
        <v>2080506</v>
      </c>
      <c r="R2326" s="397">
        <v>20</v>
      </c>
      <c r="S2326" s="397">
        <f>VLOOKUP(Q2326,B$4:B$1306,1,0)</f>
        <v>2080506</v>
      </c>
      <c r="U2326" s="397">
        <v>0</v>
      </c>
      <c r="V2326" s="397"/>
      <c r="Y2326" s="397">
        <f t="shared" si="362"/>
        <v>0</v>
      </c>
    </row>
    <row r="2327" spans="15:25">
      <c r="O2327" s="397">
        <v>0</v>
      </c>
      <c r="Q2327" s="397">
        <v>2101101</v>
      </c>
      <c r="R2327" s="397">
        <v>0</v>
      </c>
      <c r="S2327" s="397">
        <f>VLOOKUP(Q2327,B$4:B$1306,1,0)</f>
        <v>2101101</v>
      </c>
      <c r="U2327" s="397">
        <v>0</v>
      </c>
      <c r="V2327" s="397"/>
      <c r="Y2327" s="397">
        <f t="shared" si="362"/>
        <v>0</v>
      </c>
    </row>
    <row r="2328" spans="15:25">
      <c r="O2328" s="397">
        <v>0</v>
      </c>
      <c r="Q2328" s="397">
        <v>2101102</v>
      </c>
      <c r="R2328" s="397">
        <v>26</v>
      </c>
      <c r="S2328" s="397">
        <f>VLOOKUP(Q2328,B$4:B$1306,1,0)</f>
        <v>2101102</v>
      </c>
      <c r="U2328" s="397">
        <v>0</v>
      </c>
      <c r="V2328" s="397"/>
      <c r="Y2328" s="397">
        <f t="shared" si="362"/>
        <v>0</v>
      </c>
    </row>
    <row r="2329" spans="15:25">
      <c r="O2329" s="397">
        <v>0</v>
      </c>
      <c r="Q2329" s="397">
        <v>2101103</v>
      </c>
      <c r="R2329" s="397">
        <v>15</v>
      </c>
      <c r="S2329" s="397">
        <f>VLOOKUP(Q2329,B$4:B$1306,1,0)</f>
        <v>2101103</v>
      </c>
      <c r="U2329" s="397">
        <v>0</v>
      </c>
      <c r="V2329" s="397"/>
      <c r="Y2329" s="397">
        <f t="shared" si="362"/>
        <v>0</v>
      </c>
    </row>
    <row r="2330" spans="15:25">
      <c r="O2330" s="397">
        <v>0</v>
      </c>
      <c r="Q2330" s="397">
        <v>2210201</v>
      </c>
      <c r="R2330" s="397">
        <v>30</v>
      </c>
      <c r="S2330" s="397">
        <f>VLOOKUP(Q2330,B$4:B$1306,1,0)</f>
        <v>2210201</v>
      </c>
      <c r="U2330" s="397">
        <v>0</v>
      </c>
      <c r="V2330" s="397"/>
      <c r="Y2330" s="397">
        <f t="shared" si="362"/>
        <v>0</v>
      </c>
    </row>
    <row r="2331" spans="15:25">
      <c r="O2331" s="397">
        <v>0</v>
      </c>
      <c r="Q2331" s="397">
        <v>2050202</v>
      </c>
      <c r="R2331" s="397">
        <v>1214</v>
      </c>
      <c r="S2331" s="397">
        <f>VLOOKUP(Q2331,B$4:B$1306,1,0)</f>
        <v>2050202</v>
      </c>
      <c r="U2331" s="397">
        <v>0</v>
      </c>
      <c r="V2331" s="397"/>
      <c r="Y2331" s="397">
        <f t="shared" si="362"/>
        <v>0</v>
      </c>
    </row>
    <row r="2332" spans="15:25">
      <c r="O2332" s="397">
        <v>0</v>
      </c>
      <c r="Q2332" s="397">
        <v>2080502</v>
      </c>
      <c r="R2332" s="397">
        <v>178</v>
      </c>
      <c r="S2332" s="397">
        <f>VLOOKUP(Q2332,B$4:B$1306,1,0)</f>
        <v>2080502</v>
      </c>
      <c r="U2332" s="397">
        <v>0</v>
      </c>
      <c r="V2332" s="397"/>
      <c r="Y2332" s="397">
        <f t="shared" si="362"/>
        <v>0</v>
      </c>
    </row>
    <row r="2333" spans="15:25">
      <c r="O2333" s="397">
        <v>0</v>
      </c>
      <c r="Q2333" s="397">
        <v>2080505</v>
      </c>
      <c r="R2333" s="397">
        <v>116</v>
      </c>
      <c r="S2333" s="397">
        <f>VLOOKUP(Q2333,B$4:B$1306,1,0)</f>
        <v>2080505</v>
      </c>
      <c r="U2333" s="397">
        <v>0</v>
      </c>
      <c r="V2333" s="397"/>
      <c r="Y2333" s="397">
        <f t="shared" si="362"/>
        <v>0</v>
      </c>
    </row>
    <row r="2334" spans="15:25">
      <c r="O2334" s="397">
        <v>0</v>
      </c>
      <c r="Q2334" s="397">
        <v>2080506</v>
      </c>
      <c r="R2334" s="397">
        <v>58</v>
      </c>
      <c r="S2334" s="397">
        <f>VLOOKUP(Q2334,B$4:B$1306,1,0)</f>
        <v>2080506</v>
      </c>
      <c r="U2334" s="397">
        <v>0</v>
      </c>
      <c r="V2334" s="397"/>
      <c r="Y2334" s="397">
        <f t="shared" si="362"/>
        <v>0</v>
      </c>
    </row>
    <row r="2335" spans="15:25">
      <c r="O2335" s="397">
        <v>0</v>
      </c>
      <c r="Q2335" s="397">
        <v>2101101</v>
      </c>
      <c r="R2335" s="397">
        <v>0</v>
      </c>
      <c r="S2335" s="397">
        <f>VLOOKUP(Q2335,B$4:B$1306,1,0)</f>
        <v>2101101</v>
      </c>
      <c r="U2335" s="397">
        <v>0</v>
      </c>
      <c r="V2335" s="397"/>
      <c r="Y2335" s="397">
        <f t="shared" si="362"/>
        <v>0</v>
      </c>
    </row>
    <row r="2336" spans="15:25">
      <c r="O2336" s="397">
        <v>0</v>
      </c>
      <c r="Q2336" s="397">
        <v>2101102</v>
      </c>
      <c r="R2336" s="397">
        <v>78</v>
      </c>
      <c r="S2336" s="397">
        <f>VLOOKUP(Q2336,B$4:B$1306,1,0)</f>
        <v>2101102</v>
      </c>
      <c r="U2336" s="397">
        <v>0</v>
      </c>
      <c r="V2336" s="397"/>
      <c r="Y2336" s="397">
        <f t="shared" si="362"/>
        <v>0</v>
      </c>
    </row>
    <row r="2337" spans="15:25">
      <c r="O2337" s="397">
        <v>0</v>
      </c>
      <c r="Q2337" s="397">
        <v>2101103</v>
      </c>
      <c r="R2337" s="397">
        <v>56</v>
      </c>
      <c r="S2337" s="397">
        <f>VLOOKUP(Q2337,B$4:B$1306,1,0)</f>
        <v>2101103</v>
      </c>
      <c r="U2337" s="397">
        <v>0</v>
      </c>
      <c r="V2337" s="397"/>
      <c r="Y2337" s="397">
        <f t="shared" si="362"/>
        <v>0</v>
      </c>
    </row>
    <row r="2338" spans="15:25">
      <c r="O2338" s="397">
        <v>0</v>
      </c>
      <c r="Q2338" s="397">
        <v>2210201</v>
      </c>
      <c r="R2338" s="397">
        <v>87</v>
      </c>
      <c r="S2338" s="397">
        <f>VLOOKUP(Q2338,B$4:B$1306,1,0)</f>
        <v>2210201</v>
      </c>
      <c r="U2338" s="397">
        <v>0</v>
      </c>
      <c r="V2338" s="397"/>
      <c r="Y2338" s="397">
        <f t="shared" si="362"/>
        <v>0</v>
      </c>
    </row>
    <row r="2339" spans="15:25">
      <c r="O2339" s="397">
        <v>0</v>
      </c>
      <c r="Q2339" s="397">
        <v>2050203</v>
      </c>
      <c r="R2339" s="397">
        <v>678</v>
      </c>
      <c r="S2339" s="397">
        <f>VLOOKUP(Q2339,B$4:B$1306,1,0)</f>
        <v>2050203</v>
      </c>
      <c r="U2339" s="397">
        <v>0</v>
      </c>
      <c r="V2339" s="397"/>
      <c r="Y2339" s="397">
        <f t="shared" si="362"/>
        <v>0</v>
      </c>
    </row>
    <row r="2340" spans="15:25">
      <c r="O2340" s="397">
        <v>0</v>
      </c>
      <c r="Q2340" s="397">
        <v>2080502</v>
      </c>
      <c r="R2340" s="397">
        <v>39</v>
      </c>
      <c r="S2340" s="397">
        <f>VLOOKUP(Q2340,B$4:B$1306,1,0)</f>
        <v>2080502</v>
      </c>
      <c r="U2340" s="397">
        <v>0</v>
      </c>
      <c r="V2340" s="397"/>
      <c r="Y2340" s="397">
        <f t="shared" si="362"/>
        <v>0</v>
      </c>
    </row>
    <row r="2341" spans="15:25">
      <c r="O2341" s="397">
        <v>0</v>
      </c>
      <c r="Q2341" s="397">
        <v>2080505</v>
      </c>
      <c r="R2341" s="397">
        <v>65</v>
      </c>
      <c r="S2341" s="397">
        <f>VLOOKUP(Q2341,B$4:B$1306,1,0)</f>
        <v>2080505</v>
      </c>
      <c r="U2341" s="397">
        <v>0</v>
      </c>
      <c r="V2341" s="397"/>
      <c r="Y2341" s="397">
        <f t="shared" si="362"/>
        <v>0</v>
      </c>
    </row>
    <row r="2342" spans="15:25">
      <c r="O2342" s="397">
        <v>0</v>
      </c>
      <c r="Q2342" s="397">
        <v>2080506</v>
      </c>
      <c r="R2342" s="397">
        <v>33</v>
      </c>
      <c r="S2342" s="397">
        <f>VLOOKUP(Q2342,B$4:B$1306,1,0)</f>
        <v>2080506</v>
      </c>
      <c r="U2342" s="397">
        <v>0</v>
      </c>
      <c r="V2342" s="397"/>
      <c r="Y2342" s="397">
        <f t="shared" si="362"/>
        <v>0</v>
      </c>
    </row>
    <row r="2343" spans="15:25">
      <c r="O2343" s="397">
        <v>0</v>
      </c>
      <c r="Q2343" s="397">
        <v>2101101</v>
      </c>
      <c r="R2343" s="397">
        <v>0</v>
      </c>
      <c r="S2343" s="397">
        <f>VLOOKUP(Q2343,B$4:B$1306,1,0)</f>
        <v>2101101</v>
      </c>
      <c r="U2343" s="397">
        <v>0</v>
      </c>
      <c r="V2343" s="397"/>
      <c r="Y2343" s="397">
        <f t="shared" si="362"/>
        <v>0</v>
      </c>
    </row>
    <row r="2344" spans="15:25">
      <c r="O2344" s="397">
        <v>0</v>
      </c>
      <c r="Q2344" s="397">
        <v>2101102</v>
      </c>
      <c r="R2344" s="397">
        <v>43</v>
      </c>
      <c r="S2344" s="397">
        <f>VLOOKUP(Q2344,B$4:B$1306,1,0)</f>
        <v>2101102</v>
      </c>
      <c r="U2344" s="397">
        <v>0</v>
      </c>
      <c r="V2344" s="397"/>
      <c r="Y2344" s="397">
        <f t="shared" si="362"/>
        <v>0</v>
      </c>
    </row>
    <row r="2345" spans="15:25">
      <c r="O2345" s="397">
        <v>0</v>
      </c>
      <c r="Q2345" s="397">
        <v>2101103</v>
      </c>
      <c r="R2345" s="397">
        <v>24</v>
      </c>
      <c r="S2345" s="397">
        <f>VLOOKUP(Q2345,B$4:B$1306,1,0)</f>
        <v>2101103</v>
      </c>
      <c r="U2345" s="397">
        <v>0</v>
      </c>
      <c r="V2345" s="397"/>
      <c r="Y2345" s="397">
        <f t="shared" si="362"/>
        <v>0</v>
      </c>
    </row>
    <row r="2346" spans="15:25">
      <c r="O2346" s="397">
        <v>0</v>
      </c>
      <c r="Q2346" s="397">
        <v>2210201</v>
      </c>
      <c r="R2346" s="397">
        <v>49</v>
      </c>
      <c r="S2346" s="397">
        <f>VLOOKUP(Q2346,B$4:B$1306,1,0)</f>
        <v>2210201</v>
      </c>
      <c r="U2346" s="397">
        <v>0</v>
      </c>
      <c r="V2346" s="397"/>
      <c r="Y2346" s="397">
        <f t="shared" si="362"/>
        <v>0</v>
      </c>
    </row>
    <row r="2347" spans="15:25">
      <c r="O2347" s="397">
        <v>0</v>
      </c>
      <c r="Q2347" s="397">
        <v>2050202</v>
      </c>
      <c r="R2347" s="397">
        <v>1834</v>
      </c>
      <c r="S2347" s="397">
        <f>VLOOKUP(Q2347,B$4:B$1306,1,0)</f>
        <v>2050202</v>
      </c>
      <c r="U2347" s="397">
        <v>0</v>
      </c>
      <c r="V2347" s="397"/>
      <c r="Y2347" s="397">
        <f t="shared" si="362"/>
        <v>0</v>
      </c>
    </row>
    <row r="2348" spans="15:25">
      <c r="O2348" s="397">
        <v>0</v>
      </c>
      <c r="Q2348" s="397">
        <v>2080502</v>
      </c>
      <c r="R2348" s="397">
        <v>183</v>
      </c>
      <c r="S2348" s="397">
        <f>VLOOKUP(Q2348,B$4:B$1306,1,0)</f>
        <v>2080502</v>
      </c>
      <c r="U2348" s="397">
        <v>0</v>
      </c>
      <c r="V2348" s="397"/>
      <c r="Y2348" s="397">
        <f t="shared" si="362"/>
        <v>0</v>
      </c>
    </row>
    <row r="2349" spans="15:25">
      <c r="O2349" s="397">
        <v>0</v>
      </c>
      <c r="Q2349" s="397">
        <v>2080505</v>
      </c>
      <c r="R2349" s="397">
        <v>163</v>
      </c>
      <c r="S2349" s="397">
        <f>VLOOKUP(Q2349,B$4:B$1306,1,0)</f>
        <v>2080505</v>
      </c>
      <c r="U2349" s="397">
        <v>0</v>
      </c>
      <c r="V2349" s="397"/>
      <c r="Y2349" s="397">
        <f t="shared" si="362"/>
        <v>0</v>
      </c>
    </row>
    <row r="2350" spans="15:25">
      <c r="O2350" s="397">
        <v>0</v>
      </c>
      <c r="Q2350" s="397">
        <v>2080506</v>
      </c>
      <c r="R2350" s="397">
        <v>81</v>
      </c>
      <c r="S2350" s="397">
        <f>VLOOKUP(Q2350,B$4:B$1306,1,0)</f>
        <v>2080506</v>
      </c>
      <c r="U2350" s="397">
        <v>0</v>
      </c>
      <c r="V2350" s="397"/>
      <c r="Y2350" s="397">
        <f t="shared" si="362"/>
        <v>0</v>
      </c>
    </row>
    <row r="2351" spans="15:25">
      <c r="O2351" s="397">
        <v>0</v>
      </c>
      <c r="Q2351" s="397">
        <v>2101101</v>
      </c>
      <c r="R2351" s="397">
        <v>0</v>
      </c>
      <c r="S2351" s="397">
        <f>VLOOKUP(Q2351,B$4:B$1306,1,0)</f>
        <v>2101101</v>
      </c>
      <c r="U2351" s="397">
        <v>0</v>
      </c>
      <c r="V2351" s="397"/>
      <c r="Y2351" s="397">
        <f t="shared" si="362"/>
        <v>0</v>
      </c>
    </row>
    <row r="2352" spans="15:25">
      <c r="O2352" s="397">
        <v>0</v>
      </c>
      <c r="Q2352" s="397">
        <v>2101102</v>
      </c>
      <c r="R2352" s="397">
        <v>108</v>
      </c>
      <c r="S2352" s="397">
        <f>VLOOKUP(Q2352,B$4:B$1306,1,0)</f>
        <v>2101102</v>
      </c>
      <c r="U2352" s="397">
        <v>0</v>
      </c>
      <c r="V2352" s="397"/>
      <c r="Y2352" s="397">
        <f t="shared" si="362"/>
        <v>0</v>
      </c>
    </row>
    <row r="2353" spans="15:25">
      <c r="O2353" s="397">
        <v>0</v>
      </c>
      <c r="Q2353" s="397">
        <v>2101103</v>
      </c>
      <c r="R2353" s="397">
        <v>71</v>
      </c>
      <c r="S2353" s="397">
        <f>VLOOKUP(Q2353,B$4:B$1306,1,0)</f>
        <v>2101103</v>
      </c>
      <c r="U2353" s="397">
        <v>0</v>
      </c>
      <c r="V2353" s="397"/>
      <c r="Y2353" s="397">
        <f t="shared" si="362"/>
        <v>0</v>
      </c>
    </row>
    <row r="2354" spans="15:25">
      <c r="O2354" s="397">
        <v>0</v>
      </c>
      <c r="Q2354" s="397">
        <v>2210201</v>
      </c>
      <c r="R2354" s="397">
        <v>122</v>
      </c>
      <c r="S2354" s="397">
        <f>VLOOKUP(Q2354,B$4:B$1306,1,0)</f>
        <v>2210201</v>
      </c>
      <c r="U2354" s="397">
        <v>0</v>
      </c>
      <c r="V2354" s="397"/>
      <c r="Y2354" s="397">
        <f t="shared" si="362"/>
        <v>0</v>
      </c>
    </row>
    <row r="2355" spans="15:25">
      <c r="O2355" s="397">
        <v>0</v>
      </c>
      <c r="Q2355" s="397">
        <v>2050203</v>
      </c>
      <c r="R2355" s="397">
        <v>806</v>
      </c>
      <c r="S2355" s="397">
        <f>VLOOKUP(Q2355,B$4:B$1306,1,0)</f>
        <v>2050203</v>
      </c>
      <c r="U2355" s="397">
        <v>0</v>
      </c>
      <c r="V2355" s="397"/>
      <c r="Y2355" s="397">
        <f t="shared" si="362"/>
        <v>0</v>
      </c>
    </row>
    <row r="2356" spans="15:25">
      <c r="O2356" s="397">
        <v>0</v>
      </c>
      <c r="Q2356" s="397">
        <v>2080502</v>
      </c>
      <c r="R2356" s="397">
        <v>26</v>
      </c>
      <c r="S2356" s="397">
        <f>VLOOKUP(Q2356,B$4:B$1306,1,0)</f>
        <v>2080502</v>
      </c>
      <c r="U2356" s="397">
        <v>0</v>
      </c>
      <c r="V2356" s="397"/>
      <c r="Y2356" s="397">
        <f t="shared" si="362"/>
        <v>0</v>
      </c>
    </row>
    <row r="2357" spans="15:25">
      <c r="O2357" s="397">
        <v>0</v>
      </c>
      <c r="Q2357" s="397">
        <v>2080505</v>
      </c>
      <c r="R2357" s="397">
        <v>78</v>
      </c>
      <c r="S2357" s="397">
        <f>VLOOKUP(Q2357,B$4:B$1306,1,0)</f>
        <v>2080505</v>
      </c>
      <c r="U2357" s="397">
        <v>0</v>
      </c>
      <c r="V2357" s="397"/>
      <c r="Y2357" s="397">
        <f t="shared" si="362"/>
        <v>0</v>
      </c>
    </row>
    <row r="2358" spans="15:25">
      <c r="O2358" s="397">
        <v>0</v>
      </c>
      <c r="Q2358" s="397">
        <v>2080506</v>
      </c>
      <c r="R2358" s="397">
        <v>39</v>
      </c>
      <c r="S2358" s="397">
        <f>VLOOKUP(Q2358,B$4:B$1306,1,0)</f>
        <v>2080506</v>
      </c>
      <c r="U2358" s="397">
        <v>0</v>
      </c>
      <c r="V2358" s="397"/>
      <c r="Y2358" s="397">
        <f t="shared" si="362"/>
        <v>0</v>
      </c>
    </row>
    <row r="2359" spans="15:25">
      <c r="O2359" s="397">
        <v>0</v>
      </c>
      <c r="Q2359" s="397">
        <v>2101101</v>
      </c>
      <c r="R2359" s="397">
        <v>0</v>
      </c>
      <c r="S2359" s="397">
        <f>VLOOKUP(Q2359,B$4:B$1306,1,0)</f>
        <v>2101101</v>
      </c>
      <c r="U2359" s="397">
        <v>0</v>
      </c>
      <c r="V2359" s="397"/>
      <c r="Y2359" s="397">
        <f t="shared" si="362"/>
        <v>0</v>
      </c>
    </row>
    <row r="2360" spans="15:25">
      <c r="O2360" s="397">
        <v>0</v>
      </c>
      <c r="Q2360" s="397">
        <v>2101102</v>
      </c>
      <c r="R2360" s="397">
        <v>51</v>
      </c>
      <c r="S2360" s="397">
        <f>VLOOKUP(Q2360,B$4:B$1306,1,0)</f>
        <v>2101102</v>
      </c>
      <c r="U2360" s="397">
        <v>0</v>
      </c>
      <c r="V2360" s="397"/>
      <c r="Y2360" s="397">
        <f t="shared" si="362"/>
        <v>0</v>
      </c>
    </row>
    <row r="2361" spans="15:25">
      <c r="O2361" s="397">
        <v>0</v>
      </c>
      <c r="Q2361" s="397">
        <v>2101103</v>
      </c>
      <c r="R2361" s="397">
        <v>27</v>
      </c>
      <c r="S2361" s="397">
        <f>VLOOKUP(Q2361,B$4:B$1306,1,0)</f>
        <v>2101103</v>
      </c>
      <c r="U2361" s="397">
        <v>0</v>
      </c>
      <c r="V2361" s="397"/>
      <c r="Y2361" s="397">
        <f t="shared" si="362"/>
        <v>0</v>
      </c>
    </row>
    <row r="2362" spans="15:25">
      <c r="O2362" s="397">
        <v>0</v>
      </c>
      <c r="Q2362" s="397">
        <v>2210201</v>
      </c>
      <c r="R2362" s="397">
        <v>59</v>
      </c>
      <c r="S2362" s="397">
        <f>VLOOKUP(Q2362,B$4:B$1306,1,0)</f>
        <v>2210201</v>
      </c>
      <c r="U2362" s="397">
        <v>0</v>
      </c>
      <c r="V2362" s="397"/>
      <c r="Y2362" s="397">
        <f t="shared" si="362"/>
        <v>0</v>
      </c>
    </row>
    <row r="2363" spans="15:25">
      <c r="O2363" s="397">
        <v>0</v>
      </c>
      <c r="Q2363" s="397">
        <v>2050202</v>
      </c>
      <c r="R2363" s="397">
        <v>1137</v>
      </c>
      <c r="S2363" s="397">
        <f>VLOOKUP(Q2363,B$4:B$1306,1,0)</f>
        <v>2050202</v>
      </c>
      <c r="U2363" s="397">
        <v>0</v>
      </c>
      <c r="V2363" s="397"/>
      <c r="Y2363" s="397">
        <f t="shared" si="362"/>
        <v>0</v>
      </c>
    </row>
    <row r="2364" spans="15:25">
      <c r="O2364" s="397">
        <v>0</v>
      </c>
      <c r="Q2364" s="397">
        <v>2080502</v>
      </c>
      <c r="R2364" s="397">
        <v>103</v>
      </c>
      <c r="S2364" s="397">
        <f>VLOOKUP(Q2364,B$4:B$1306,1,0)</f>
        <v>2080502</v>
      </c>
      <c r="U2364" s="397">
        <v>0</v>
      </c>
      <c r="V2364" s="397"/>
      <c r="Y2364" s="397">
        <f t="shared" si="362"/>
        <v>0</v>
      </c>
    </row>
    <row r="2365" spans="15:25">
      <c r="O2365" s="397">
        <v>0</v>
      </c>
      <c r="Q2365" s="397">
        <v>2080505</v>
      </c>
      <c r="R2365" s="397">
        <v>106</v>
      </c>
      <c r="S2365" s="397">
        <f>VLOOKUP(Q2365,B$4:B$1306,1,0)</f>
        <v>2080505</v>
      </c>
      <c r="U2365" s="397">
        <v>0</v>
      </c>
      <c r="V2365" s="397"/>
      <c r="Y2365" s="397">
        <f t="shared" si="362"/>
        <v>0</v>
      </c>
    </row>
    <row r="2366" spans="15:25">
      <c r="O2366" s="397">
        <v>0</v>
      </c>
      <c r="Q2366" s="397">
        <v>2080506</v>
      </c>
      <c r="R2366" s="397">
        <v>53</v>
      </c>
      <c r="S2366" s="397">
        <f>VLOOKUP(Q2366,B$4:B$1306,1,0)</f>
        <v>2080506</v>
      </c>
      <c r="U2366" s="397">
        <v>0</v>
      </c>
      <c r="V2366" s="397"/>
      <c r="Y2366" s="397">
        <f t="shared" si="362"/>
        <v>0</v>
      </c>
    </row>
    <row r="2367" spans="15:25">
      <c r="O2367" s="397">
        <v>0</v>
      </c>
      <c r="Q2367" s="397">
        <v>2101101</v>
      </c>
      <c r="R2367" s="397">
        <v>0</v>
      </c>
      <c r="S2367" s="397">
        <f>VLOOKUP(Q2367,B$4:B$1306,1,0)</f>
        <v>2101101</v>
      </c>
      <c r="U2367" s="397">
        <v>0</v>
      </c>
      <c r="V2367" s="397"/>
      <c r="Y2367" s="397">
        <f t="shared" si="362"/>
        <v>0</v>
      </c>
    </row>
    <row r="2368" spans="15:25">
      <c r="O2368" s="397">
        <v>0</v>
      </c>
      <c r="Q2368" s="397">
        <v>2101102</v>
      </c>
      <c r="R2368" s="397">
        <v>70</v>
      </c>
      <c r="S2368" s="397">
        <f>VLOOKUP(Q2368,B$4:B$1306,1,0)</f>
        <v>2101102</v>
      </c>
      <c r="U2368" s="397">
        <v>0</v>
      </c>
      <c r="V2368" s="397"/>
      <c r="Y2368" s="397">
        <f t="shared" si="362"/>
        <v>0</v>
      </c>
    </row>
    <row r="2369" spans="15:25">
      <c r="O2369" s="397">
        <v>0</v>
      </c>
      <c r="Q2369" s="397">
        <v>2101103</v>
      </c>
      <c r="R2369" s="397">
        <v>44</v>
      </c>
      <c r="S2369" s="397">
        <f>VLOOKUP(Q2369,B$4:B$1306,1,0)</f>
        <v>2101103</v>
      </c>
      <c r="U2369" s="397">
        <v>0</v>
      </c>
      <c r="V2369" s="397"/>
      <c r="Y2369" s="397">
        <f t="shared" si="362"/>
        <v>0</v>
      </c>
    </row>
    <row r="2370" spans="15:25">
      <c r="O2370" s="397">
        <v>0</v>
      </c>
      <c r="Q2370" s="397">
        <v>2210201</v>
      </c>
      <c r="R2370" s="397">
        <v>79</v>
      </c>
      <c r="S2370" s="397">
        <f>VLOOKUP(Q2370,B$4:B$1306,1,0)</f>
        <v>2210201</v>
      </c>
      <c r="U2370" s="397">
        <v>0</v>
      </c>
      <c r="V2370" s="397"/>
      <c r="Y2370" s="397">
        <f t="shared" si="362"/>
        <v>0</v>
      </c>
    </row>
    <row r="2371" spans="15:25">
      <c r="O2371" s="397">
        <v>0</v>
      </c>
      <c r="Q2371" s="397">
        <v>2050203</v>
      </c>
      <c r="R2371" s="397">
        <v>773</v>
      </c>
      <c r="S2371" s="397">
        <f>VLOOKUP(Q2371,B$4:B$1306,1,0)</f>
        <v>2050203</v>
      </c>
      <c r="U2371" s="397">
        <v>0</v>
      </c>
      <c r="V2371" s="397"/>
      <c r="Y2371" s="397">
        <f t="shared" si="362"/>
        <v>0</v>
      </c>
    </row>
    <row r="2372" spans="15:25">
      <c r="O2372" s="397">
        <v>0</v>
      </c>
      <c r="Q2372" s="397">
        <v>2080502</v>
      </c>
      <c r="R2372" s="397">
        <v>25</v>
      </c>
      <c r="S2372" s="397">
        <f>VLOOKUP(Q2372,B$4:B$1306,1,0)</f>
        <v>2080502</v>
      </c>
      <c r="U2372" s="397">
        <v>0</v>
      </c>
      <c r="V2372" s="397"/>
      <c r="Y2372" s="397">
        <f t="shared" ref="Y2372:Y2435" si="363">IF(O2372&lt;1,ROUNDUP(O2372,0),IF(O2372&gt;10,ROUNDDOWN(O2372,0),ROUND(O2372,0)))</f>
        <v>0</v>
      </c>
    </row>
    <row r="2373" spans="15:25">
      <c r="O2373" s="397">
        <v>0</v>
      </c>
      <c r="Q2373" s="397">
        <v>2080505</v>
      </c>
      <c r="R2373" s="397">
        <v>75</v>
      </c>
      <c r="S2373" s="397">
        <f>VLOOKUP(Q2373,B$4:B$1306,1,0)</f>
        <v>2080505</v>
      </c>
      <c r="U2373" s="397">
        <v>0</v>
      </c>
      <c r="V2373" s="397"/>
      <c r="Y2373" s="397">
        <f t="shared" si="363"/>
        <v>0</v>
      </c>
    </row>
    <row r="2374" spans="15:25">
      <c r="O2374" s="397">
        <v>0</v>
      </c>
      <c r="Q2374" s="397">
        <v>2080506</v>
      </c>
      <c r="R2374" s="397">
        <v>38</v>
      </c>
      <c r="S2374" s="397">
        <f>VLOOKUP(Q2374,B$4:B$1306,1,0)</f>
        <v>2080506</v>
      </c>
      <c r="U2374" s="397">
        <v>0</v>
      </c>
      <c r="V2374" s="397"/>
      <c r="Y2374" s="397">
        <f t="shared" si="363"/>
        <v>0</v>
      </c>
    </row>
    <row r="2375" spans="15:25">
      <c r="O2375" s="397">
        <v>0</v>
      </c>
      <c r="Q2375" s="397">
        <v>2101101</v>
      </c>
      <c r="R2375" s="397">
        <v>0</v>
      </c>
      <c r="S2375" s="397">
        <f>VLOOKUP(Q2375,B$4:B$1306,1,0)</f>
        <v>2101101</v>
      </c>
      <c r="U2375" s="397">
        <v>0</v>
      </c>
      <c r="V2375" s="397"/>
      <c r="Y2375" s="397">
        <f t="shared" si="363"/>
        <v>0</v>
      </c>
    </row>
    <row r="2376" spans="15:25">
      <c r="O2376" s="397">
        <v>0</v>
      </c>
      <c r="Q2376" s="397">
        <v>2101102</v>
      </c>
      <c r="R2376" s="397">
        <v>49</v>
      </c>
      <c r="S2376" s="397">
        <f>VLOOKUP(Q2376,B$4:B$1306,1,0)</f>
        <v>2101102</v>
      </c>
      <c r="U2376" s="397">
        <v>0</v>
      </c>
      <c r="V2376" s="397"/>
      <c r="Y2376" s="397">
        <f t="shared" si="363"/>
        <v>0</v>
      </c>
    </row>
    <row r="2377" spans="15:25">
      <c r="O2377" s="397">
        <v>0</v>
      </c>
      <c r="Q2377" s="397">
        <v>2101103</v>
      </c>
      <c r="R2377" s="397">
        <v>26</v>
      </c>
      <c r="S2377" s="397">
        <f>VLOOKUP(Q2377,B$4:B$1306,1,0)</f>
        <v>2101103</v>
      </c>
      <c r="U2377" s="397">
        <v>0</v>
      </c>
      <c r="V2377" s="397"/>
      <c r="Y2377" s="397">
        <f t="shared" si="363"/>
        <v>0</v>
      </c>
    </row>
    <row r="2378" spans="15:25">
      <c r="O2378" s="397">
        <v>0</v>
      </c>
      <c r="Q2378" s="397">
        <v>2210201</v>
      </c>
      <c r="R2378" s="397">
        <v>56</v>
      </c>
      <c r="S2378" s="397">
        <f>VLOOKUP(Q2378,B$4:B$1306,1,0)</f>
        <v>2210201</v>
      </c>
      <c r="U2378" s="397">
        <v>0</v>
      </c>
      <c r="V2378" s="397"/>
      <c r="Y2378" s="397">
        <f t="shared" si="363"/>
        <v>0</v>
      </c>
    </row>
    <row r="2379" spans="15:25">
      <c r="O2379" s="397">
        <v>0</v>
      </c>
      <c r="Q2379" s="397">
        <v>2050202</v>
      </c>
      <c r="R2379" s="397">
        <v>761</v>
      </c>
      <c r="S2379" s="397">
        <f>VLOOKUP(Q2379,B$4:B$1306,1,0)</f>
        <v>2050202</v>
      </c>
      <c r="U2379" s="397">
        <v>0</v>
      </c>
      <c r="V2379" s="397"/>
      <c r="Y2379" s="397">
        <f t="shared" si="363"/>
        <v>0</v>
      </c>
    </row>
    <row r="2380" spans="15:25">
      <c r="O2380" s="397">
        <v>0</v>
      </c>
      <c r="Q2380" s="397">
        <v>2080502</v>
      </c>
      <c r="R2380" s="397">
        <v>90</v>
      </c>
      <c r="S2380" s="397">
        <f>VLOOKUP(Q2380,B$4:B$1306,1,0)</f>
        <v>2080502</v>
      </c>
      <c r="U2380" s="397">
        <v>0</v>
      </c>
      <c r="V2380" s="397"/>
      <c r="Y2380" s="397">
        <f t="shared" si="363"/>
        <v>0</v>
      </c>
    </row>
    <row r="2381" spans="15:25">
      <c r="O2381" s="397">
        <v>0</v>
      </c>
      <c r="Q2381" s="397">
        <v>2080505</v>
      </c>
      <c r="R2381" s="397">
        <v>71</v>
      </c>
      <c r="S2381" s="397">
        <f>VLOOKUP(Q2381,B$4:B$1306,1,0)</f>
        <v>2080505</v>
      </c>
      <c r="U2381" s="397">
        <v>0</v>
      </c>
      <c r="V2381" s="397"/>
      <c r="Y2381" s="397">
        <f t="shared" si="363"/>
        <v>0</v>
      </c>
    </row>
    <row r="2382" spans="15:25">
      <c r="O2382" s="397">
        <v>0</v>
      </c>
      <c r="Q2382" s="397">
        <v>2080506</v>
      </c>
      <c r="R2382" s="397">
        <v>36</v>
      </c>
      <c r="S2382" s="397">
        <f>VLOOKUP(Q2382,B$4:B$1306,1,0)</f>
        <v>2080506</v>
      </c>
      <c r="U2382" s="397">
        <v>0</v>
      </c>
      <c r="V2382" s="397"/>
      <c r="Y2382" s="397">
        <f t="shared" si="363"/>
        <v>0</v>
      </c>
    </row>
    <row r="2383" spans="15:25">
      <c r="O2383" s="397">
        <v>0</v>
      </c>
      <c r="Q2383" s="397">
        <v>2101101</v>
      </c>
      <c r="R2383" s="397">
        <v>0</v>
      </c>
      <c r="S2383" s="397">
        <f>VLOOKUP(Q2383,B$4:B$1306,1,0)</f>
        <v>2101101</v>
      </c>
      <c r="U2383" s="397">
        <v>0</v>
      </c>
      <c r="V2383" s="397"/>
      <c r="Y2383" s="397">
        <f t="shared" si="363"/>
        <v>0</v>
      </c>
    </row>
    <row r="2384" spans="15:25">
      <c r="O2384" s="397">
        <v>0</v>
      </c>
      <c r="Q2384" s="397">
        <v>2101102</v>
      </c>
      <c r="R2384" s="397">
        <v>47</v>
      </c>
      <c r="S2384" s="397">
        <f>VLOOKUP(Q2384,B$4:B$1306,1,0)</f>
        <v>2101102</v>
      </c>
      <c r="U2384" s="397">
        <v>0</v>
      </c>
      <c r="V2384" s="397"/>
      <c r="Y2384" s="397">
        <f t="shared" si="363"/>
        <v>0</v>
      </c>
    </row>
    <row r="2385" spans="15:25">
      <c r="O2385" s="397">
        <v>0</v>
      </c>
      <c r="Q2385" s="397">
        <v>2101103</v>
      </c>
      <c r="R2385" s="397">
        <v>34</v>
      </c>
      <c r="S2385" s="397">
        <f>VLOOKUP(Q2385,B$4:B$1306,1,0)</f>
        <v>2101103</v>
      </c>
      <c r="U2385" s="397">
        <v>0</v>
      </c>
      <c r="V2385" s="397"/>
      <c r="Y2385" s="397">
        <f t="shared" si="363"/>
        <v>0</v>
      </c>
    </row>
    <row r="2386" spans="15:25">
      <c r="O2386" s="397">
        <v>0</v>
      </c>
      <c r="Q2386" s="397">
        <v>2210201</v>
      </c>
      <c r="R2386" s="397">
        <v>54</v>
      </c>
      <c r="S2386" s="397">
        <f>VLOOKUP(Q2386,B$4:B$1306,1,0)</f>
        <v>2210201</v>
      </c>
      <c r="U2386" s="397">
        <v>0</v>
      </c>
      <c r="V2386" s="397"/>
      <c r="Y2386" s="397">
        <f t="shared" si="363"/>
        <v>0</v>
      </c>
    </row>
    <row r="2387" spans="15:25">
      <c r="O2387" s="397">
        <v>0</v>
      </c>
      <c r="Q2387" s="397">
        <v>2050203</v>
      </c>
      <c r="R2387" s="397">
        <v>459</v>
      </c>
      <c r="S2387" s="397">
        <f>VLOOKUP(Q2387,B$4:B$1306,1,0)</f>
        <v>2050203</v>
      </c>
      <c r="U2387" s="397">
        <v>0</v>
      </c>
      <c r="V2387" s="397"/>
      <c r="Y2387" s="397">
        <f t="shared" si="363"/>
        <v>0</v>
      </c>
    </row>
    <row r="2388" spans="15:25">
      <c r="O2388" s="397">
        <v>0</v>
      </c>
      <c r="Q2388" s="397">
        <v>2080502</v>
      </c>
      <c r="R2388" s="397">
        <v>16</v>
      </c>
      <c r="S2388" s="397">
        <f>VLOOKUP(Q2388,B$4:B$1306,1,0)</f>
        <v>2080502</v>
      </c>
      <c r="U2388" s="397">
        <v>0</v>
      </c>
      <c r="V2388" s="397"/>
      <c r="Y2388" s="397">
        <f t="shared" si="363"/>
        <v>0</v>
      </c>
    </row>
    <row r="2389" spans="15:25">
      <c r="O2389" s="397">
        <v>0</v>
      </c>
      <c r="Q2389" s="397">
        <v>2080505</v>
      </c>
      <c r="R2389" s="397">
        <v>41</v>
      </c>
      <c r="S2389" s="397">
        <f>VLOOKUP(Q2389,B$4:B$1306,1,0)</f>
        <v>2080505</v>
      </c>
      <c r="U2389" s="397">
        <v>0</v>
      </c>
      <c r="V2389" s="397"/>
      <c r="Y2389" s="397">
        <f t="shared" si="363"/>
        <v>0</v>
      </c>
    </row>
    <row r="2390" spans="15:25">
      <c r="O2390" s="397">
        <v>0</v>
      </c>
      <c r="Q2390" s="397">
        <v>2080506</v>
      </c>
      <c r="R2390" s="397">
        <v>20</v>
      </c>
      <c r="S2390" s="397">
        <f>VLOOKUP(Q2390,B$4:B$1306,1,0)</f>
        <v>2080506</v>
      </c>
      <c r="U2390" s="397">
        <v>0</v>
      </c>
      <c r="V2390" s="397"/>
      <c r="Y2390" s="397">
        <f t="shared" si="363"/>
        <v>0</v>
      </c>
    </row>
    <row r="2391" spans="15:25">
      <c r="O2391" s="397">
        <v>0</v>
      </c>
      <c r="Q2391" s="397">
        <v>2101101</v>
      </c>
      <c r="R2391" s="397">
        <v>0</v>
      </c>
      <c r="S2391" s="397">
        <f>VLOOKUP(Q2391,B$4:B$1306,1,0)</f>
        <v>2101101</v>
      </c>
      <c r="U2391" s="397">
        <v>0</v>
      </c>
      <c r="V2391" s="397"/>
      <c r="Y2391" s="397">
        <f t="shared" si="363"/>
        <v>0</v>
      </c>
    </row>
    <row r="2392" spans="15:25">
      <c r="O2392" s="397">
        <v>0</v>
      </c>
      <c r="Q2392" s="397">
        <v>2101102</v>
      </c>
      <c r="R2392" s="397">
        <v>27</v>
      </c>
      <c r="S2392" s="397">
        <f>VLOOKUP(Q2392,B$4:B$1306,1,0)</f>
        <v>2101102</v>
      </c>
      <c r="U2392" s="397">
        <v>0</v>
      </c>
      <c r="V2392" s="397"/>
      <c r="Y2392" s="397">
        <f t="shared" si="363"/>
        <v>0</v>
      </c>
    </row>
    <row r="2393" spans="15:25">
      <c r="O2393" s="397">
        <v>0</v>
      </c>
      <c r="Q2393" s="397">
        <v>2101103</v>
      </c>
      <c r="R2393" s="397">
        <v>14</v>
      </c>
      <c r="S2393" s="397">
        <f>VLOOKUP(Q2393,B$4:B$1306,1,0)</f>
        <v>2101103</v>
      </c>
      <c r="U2393" s="397">
        <v>0</v>
      </c>
      <c r="V2393" s="397"/>
      <c r="Y2393" s="397">
        <f t="shared" si="363"/>
        <v>0</v>
      </c>
    </row>
    <row r="2394" spans="15:25">
      <c r="O2394" s="397">
        <v>0</v>
      </c>
      <c r="Q2394" s="397">
        <v>2210201</v>
      </c>
      <c r="R2394" s="397">
        <v>30</v>
      </c>
      <c r="S2394" s="397">
        <f>VLOOKUP(Q2394,B$4:B$1306,1,0)</f>
        <v>2210201</v>
      </c>
      <c r="U2394" s="397">
        <v>0</v>
      </c>
      <c r="V2394" s="397"/>
      <c r="Y2394" s="397">
        <f t="shared" si="363"/>
        <v>0</v>
      </c>
    </row>
    <row r="2395" spans="15:25">
      <c r="O2395" s="397">
        <v>0</v>
      </c>
      <c r="Q2395" s="397">
        <v>2050202</v>
      </c>
      <c r="R2395" s="397">
        <v>1173</v>
      </c>
      <c r="S2395" s="397">
        <f>VLOOKUP(Q2395,B$4:B$1306,1,0)</f>
        <v>2050202</v>
      </c>
      <c r="U2395" s="397">
        <v>0</v>
      </c>
      <c r="V2395" s="397"/>
      <c r="Y2395" s="397">
        <f t="shared" si="363"/>
        <v>0</v>
      </c>
    </row>
    <row r="2396" spans="15:25">
      <c r="O2396" s="397">
        <v>0</v>
      </c>
      <c r="Q2396" s="397">
        <v>2080502</v>
      </c>
      <c r="R2396" s="397">
        <v>102</v>
      </c>
      <c r="S2396" s="397">
        <f>VLOOKUP(Q2396,B$4:B$1306,1,0)</f>
        <v>2080502</v>
      </c>
      <c r="U2396" s="397">
        <v>0</v>
      </c>
      <c r="V2396" s="397"/>
      <c r="Y2396" s="397">
        <f t="shared" si="363"/>
        <v>0</v>
      </c>
    </row>
    <row r="2397" spans="15:25">
      <c r="O2397" s="397">
        <v>0</v>
      </c>
      <c r="Q2397" s="397">
        <v>2080505</v>
      </c>
      <c r="R2397" s="397">
        <v>105</v>
      </c>
      <c r="S2397" s="397">
        <f>VLOOKUP(Q2397,B$4:B$1306,1,0)</f>
        <v>2080505</v>
      </c>
      <c r="U2397" s="397">
        <v>0</v>
      </c>
      <c r="V2397" s="397"/>
      <c r="Y2397" s="397">
        <f t="shared" si="363"/>
        <v>0</v>
      </c>
    </row>
    <row r="2398" spans="15:25">
      <c r="O2398" s="397">
        <v>0</v>
      </c>
      <c r="Q2398" s="397">
        <v>2080506</v>
      </c>
      <c r="R2398" s="397">
        <v>52</v>
      </c>
      <c r="S2398" s="397">
        <f>VLOOKUP(Q2398,B$4:B$1306,1,0)</f>
        <v>2080506</v>
      </c>
      <c r="U2398" s="397">
        <v>0</v>
      </c>
      <c r="V2398" s="397"/>
      <c r="Y2398" s="397">
        <f t="shared" si="363"/>
        <v>0</v>
      </c>
    </row>
    <row r="2399" spans="15:25">
      <c r="O2399" s="397">
        <v>0</v>
      </c>
      <c r="Q2399" s="397">
        <v>2101101</v>
      </c>
      <c r="R2399" s="397">
        <v>0</v>
      </c>
      <c r="S2399" s="397">
        <f>VLOOKUP(Q2399,B$4:B$1306,1,0)</f>
        <v>2101101</v>
      </c>
      <c r="U2399" s="397">
        <v>0</v>
      </c>
      <c r="V2399" s="397"/>
      <c r="Y2399" s="397">
        <f t="shared" si="363"/>
        <v>0</v>
      </c>
    </row>
    <row r="2400" spans="15:25">
      <c r="O2400" s="397">
        <v>0</v>
      </c>
      <c r="Q2400" s="397">
        <v>2101102</v>
      </c>
      <c r="R2400" s="397">
        <v>69</v>
      </c>
      <c r="S2400" s="397">
        <f>VLOOKUP(Q2400,B$4:B$1306,1,0)</f>
        <v>2101102</v>
      </c>
      <c r="U2400" s="397">
        <v>0</v>
      </c>
      <c r="V2400" s="397"/>
      <c r="Y2400" s="397">
        <f t="shared" si="363"/>
        <v>0</v>
      </c>
    </row>
    <row r="2401" spans="15:25">
      <c r="O2401" s="397">
        <v>0</v>
      </c>
      <c r="Q2401" s="397">
        <v>2101103</v>
      </c>
      <c r="R2401" s="397">
        <v>44</v>
      </c>
      <c r="S2401" s="397">
        <f>VLOOKUP(Q2401,B$4:B$1306,1,0)</f>
        <v>2101103</v>
      </c>
      <c r="U2401" s="397">
        <v>0</v>
      </c>
      <c r="V2401" s="397"/>
      <c r="Y2401" s="397">
        <f t="shared" si="363"/>
        <v>0</v>
      </c>
    </row>
    <row r="2402" spans="15:25">
      <c r="O2402" s="397">
        <v>0</v>
      </c>
      <c r="Q2402" s="397">
        <v>2210201</v>
      </c>
      <c r="R2402" s="397">
        <v>79</v>
      </c>
      <c r="S2402" s="397">
        <f>VLOOKUP(Q2402,B$4:B$1306,1,0)</f>
        <v>2210201</v>
      </c>
      <c r="U2402" s="397">
        <v>0</v>
      </c>
      <c r="V2402" s="397"/>
      <c r="Y2402" s="397">
        <f t="shared" si="363"/>
        <v>0</v>
      </c>
    </row>
    <row r="2403" spans="15:25">
      <c r="O2403" s="397">
        <v>0</v>
      </c>
      <c r="Q2403" s="397">
        <v>2050202</v>
      </c>
      <c r="R2403" s="397">
        <v>547</v>
      </c>
      <c r="S2403" s="397">
        <f>VLOOKUP(Q2403,B$4:B$1306,1,0)</f>
        <v>2050202</v>
      </c>
      <c r="U2403" s="397">
        <v>0</v>
      </c>
      <c r="V2403" s="397"/>
      <c r="Y2403" s="397">
        <f t="shared" si="363"/>
        <v>0</v>
      </c>
    </row>
    <row r="2404" spans="15:25">
      <c r="O2404" s="397">
        <v>0</v>
      </c>
      <c r="Q2404" s="397">
        <v>2080502</v>
      </c>
      <c r="R2404" s="397">
        <v>160</v>
      </c>
      <c r="S2404" s="397">
        <f>VLOOKUP(Q2404,B$4:B$1306,1,0)</f>
        <v>2080502</v>
      </c>
      <c r="U2404" s="397">
        <v>0</v>
      </c>
      <c r="V2404" s="397"/>
      <c r="Y2404" s="397">
        <f t="shared" si="363"/>
        <v>0</v>
      </c>
    </row>
    <row r="2405" spans="15:25">
      <c r="O2405" s="397">
        <v>0</v>
      </c>
      <c r="Q2405" s="397">
        <v>2080505</v>
      </c>
      <c r="R2405" s="397">
        <v>53</v>
      </c>
      <c r="S2405" s="397">
        <f>VLOOKUP(Q2405,B$4:B$1306,1,0)</f>
        <v>2080505</v>
      </c>
      <c r="U2405" s="397">
        <v>0</v>
      </c>
      <c r="V2405" s="397"/>
      <c r="Y2405" s="397">
        <f t="shared" si="363"/>
        <v>0</v>
      </c>
    </row>
    <row r="2406" spans="15:25">
      <c r="O2406" s="397">
        <v>0</v>
      </c>
      <c r="Q2406" s="397">
        <v>2080506</v>
      </c>
      <c r="R2406" s="397">
        <v>26</v>
      </c>
      <c r="S2406" s="397">
        <f>VLOOKUP(Q2406,B$4:B$1306,1,0)</f>
        <v>2080506</v>
      </c>
      <c r="U2406" s="397">
        <v>0</v>
      </c>
      <c r="V2406" s="397"/>
      <c r="Y2406" s="397">
        <f t="shared" si="363"/>
        <v>0</v>
      </c>
    </row>
    <row r="2407" spans="15:25">
      <c r="O2407" s="397">
        <v>0</v>
      </c>
      <c r="Q2407" s="397">
        <v>2101101</v>
      </c>
      <c r="R2407" s="397">
        <v>0</v>
      </c>
      <c r="S2407" s="397">
        <f>VLOOKUP(Q2407,B$4:B$1306,1,0)</f>
        <v>2101101</v>
      </c>
      <c r="U2407" s="397">
        <v>0</v>
      </c>
      <c r="V2407" s="397"/>
      <c r="Y2407" s="397">
        <f t="shared" si="363"/>
        <v>0</v>
      </c>
    </row>
    <row r="2408" spans="15:25">
      <c r="O2408" s="397">
        <v>0</v>
      </c>
      <c r="Q2408" s="397">
        <v>2101102</v>
      </c>
      <c r="R2408" s="397">
        <v>36</v>
      </c>
      <c r="S2408" s="397">
        <f>VLOOKUP(Q2408,B$4:B$1306,1,0)</f>
        <v>2101102</v>
      </c>
      <c r="U2408" s="397">
        <v>0</v>
      </c>
      <c r="V2408" s="397"/>
      <c r="Y2408" s="397">
        <f t="shared" si="363"/>
        <v>0</v>
      </c>
    </row>
    <row r="2409" spans="15:25">
      <c r="O2409" s="397">
        <v>0</v>
      </c>
      <c r="Q2409" s="397">
        <v>2101103</v>
      </c>
      <c r="R2409" s="397">
        <v>34</v>
      </c>
      <c r="S2409" s="397">
        <f>VLOOKUP(Q2409,B$4:B$1306,1,0)</f>
        <v>2101103</v>
      </c>
      <c r="U2409" s="397">
        <v>0</v>
      </c>
      <c r="V2409" s="397"/>
      <c r="Y2409" s="397">
        <f t="shared" si="363"/>
        <v>0</v>
      </c>
    </row>
    <row r="2410" spans="15:25">
      <c r="O2410" s="397">
        <v>0</v>
      </c>
      <c r="Q2410" s="397">
        <v>2210201</v>
      </c>
      <c r="R2410" s="397">
        <v>40</v>
      </c>
      <c r="S2410" s="397">
        <f>VLOOKUP(Q2410,B$4:B$1306,1,0)</f>
        <v>2210201</v>
      </c>
      <c r="U2410" s="397">
        <v>0</v>
      </c>
      <c r="V2410" s="397"/>
      <c r="Y2410" s="397">
        <f t="shared" si="363"/>
        <v>0</v>
      </c>
    </row>
    <row r="2411" spans="15:25">
      <c r="O2411" s="397">
        <v>0</v>
      </c>
      <c r="Q2411" s="397">
        <v>2080505</v>
      </c>
      <c r="R2411" s="397">
        <v>0</v>
      </c>
      <c r="S2411" s="397">
        <f>VLOOKUP(Q2411,B$4:B$1306,1,0)</f>
        <v>2080505</v>
      </c>
      <c r="U2411" s="397">
        <v>0</v>
      </c>
      <c r="V2411" s="397"/>
      <c r="Y2411" s="397">
        <f t="shared" si="363"/>
        <v>0</v>
      </c>
    </row>
    <row r="2412" spans="15:25">
      <c r="O2412" s="397">
        <v>0</v>
      </c>
      <c r="Q2412" s="397">
        <v>2080506</v>
      </c>
      <c r="R2412" s="397">
        <v>0</v>
      </c>
      <c r="S2412" s="397">
        <f>VLOOKUP(Q2412,B$4:B$1306,1,0)</f>
        <v>2080506</v>
      </c>
      <c r="U2412" s="397">
        <v>0</v>
      </c>
      <c r="V2412" s="397"/>
      <c r="Y2412" s="397">
        <f t="shared" si="363"/>
        <v>0</v>
      </c>
    </row>
    <row r="2413" spans="15:25">
      <c r="O2413" s="397">
        <v>0</v>
      </c>
      <c r="Q2413" s="397">
        <v>2101101</v>
      </c>
      <c r="R2413" s="397">
        <v>0</v>
      </c>
      <c r="S2413" s="397">
        <f>VLOOKUP(Q2413,B$4:B$1306,1,0)</f>
        <v>2101101</v>
      </c>
      <c r="U2413" s="397">
        <v>0</v>
      </c>
      <c r="V2413" s="397"/>
      <c r="Y2413" s="397">
        <f t="shared" si="363"/>
        <v>0</v>
      </c>
    </row>
    <row r="2414" spans="15:25">
      <c r="O2414" s="397">
        <v>0</v>
      </c>
      <c r="Q2414" s="397">
        <v>2101102</v>
      </c>
      <c r="R2414" s="397">
        <v>0</v>
      </c>
      <c r="S2414" s="397">
        <f>VLOOKUP(Q2414,B$4:B$1306,1,0)</f>
        <v>2101102</v>
      </c>
      <c r="U2414" s="397">
        <v>0</v>
      </c>
      <c r="V2414" s="397"/>
      <c r="Y2414" s="397">
        <f t="shared" si="363"/>
        <v>0</v>
      </c>
    </row>
    <row r="2415" spans="15:25">
      <c r="O2415" s="397">
        <v>0</v>
      </c>
      <c r="Q2415" s="397">
        <v>2101103</v>
      </c>
      <c r="R2415" s="397">
        <v>0</v>
      </c>
      <c r="S2415" s="397">
        <f>VLOOKUP(Q2415,B$4:B$1306,1,0)</f>
        <v>2101103</v>
      </c>
      <c r="U2415" s="397">
        <v>0</v>
      </c>
      <c r="V2415" s="397"/>
      <c r="Y2415" s="397">
        <f t="shared" si="363"/>
        <v>0</v>
      </c>
    </row>
    <row r="2416" spans="15:25">
      <c r="O2416" s="397">
        <v>0</v>
      </c>
      <c r="Q2416" s="397">
        <v>2210201</v>
      </c>
      <c r="R2416" s="397">
        <v>0</v>
      </c>
      <c r="S2416" s="397">
        <f>VLOOKUP(Q2416,B$4:B$1306,1,0)</f>
        <v>2210201</v>
      </c>
      <c r="U2416" s="397">
        <v>0</v>
      </c>
      <c r="V2416" s="397"/>
      <c r="Y2416" s="397">
        <f t="shared" si="363"/>
        <v>0</v>
      </c>
    </row>
    <row r="2417" spans="15:25">
      <c r="O2417" s="397">
        <v>0</v>
      </c>
      <c r="Q2417" s="397">
        <v>2050202</v>
      </c>
      <c r="R2417" s="397">
        <v>2150</v>
      </c>
      <c r="S2417" s="397">
        <f>VLOOKUP(Q2417,B$4:B$1306,1,0)</f>
        <v>2050202</v>
      </c>
      <c r="U2417" s="397">
        <v>0</v>
      </c>
      <c r="V2417" s="397"/>
      <c r="Y2417" s="397">
        <f t="shared" si="363"/>
        <v>0</v>
      </c>
    </row>
    <row r="2418" spans="15:25">
      <c r="O2418" s="397">
        <v>0</v>
      </c>
      <c r="Q2418" s="397">
        <v>2080502</v>
      </c>
      <c r="R2418" s="397">
        <v>54</v>
      </c>
      <c r="S2418" s="397">
        <f>VLOOKUP(Q2418,B$4:B$1306,1,0)</f>
        <v>2080502</v>
      </c>
      <c r="U2418" s="397">
        <v>0</v>
      </c>
      <c r="V2418" s="397"/>
      <c r="Y2418" s="397">
        <f t="shared" si="363"/>
        <v>0</v>
      </c>
    </row>
    <row r="2419" spans="15:25">
      <c r="O2419" s="397">
        <v>0</v>
      </c>
      <c r="Q2419" s="397">
        <v>2080505</v>
      </c>
      <c r="R2419" s="397">
        <v>198</v>
      </c>
      <c r="S2419" s="397">
        <f>VLOOKUP(Q2419,B$4:B$1306,1,0)</f>
        <v>2080505</v>
      </c>
      <c r="U2419" s="397">
        <v>0</v>
      </c>
      <c r="V2419" s="397"/>
      <c r="Y2419" s="397">
        <f t="shared" si="363"/>
        <v>0</v>
      </c>
    </row>
    <row r="2420" spans="15:25">
      <c r="O2420" s="397">
        <v>0</v>
      </c>
      <c r="Q2420" s="397">
        <v>2080506</v>
      </c>
      <c r="R2420" s="397">
        <v>99</v>
      </c>
      <c r="S2420" s="397">
        <f>VLOOKUP(Q2420,B$4:B$1306,1,0)</f>
        <v>2080506</v>
      </c>
      <c r="U2420" s="397">
        <v>0</v>
      </c>
      <c r="V2420" s="397"/>
      <c r="Y2420" s="397">
        <f t="shared" si="363"/>
        <v>0</v>
      </c>
    </row>
    <row r="2421" spans="15:25">
      <c r="O2421" s="397">
        <v>0</v>
      </c>
      <c r="Q2421" s="397">
        <v>2101101</v>
      </c>
      <c r="R2421" s="397">
        <v>0</v>
      </c>
      <c r="S2421" s="397">
        <f>VLOOKUP(Q2421,B$4:B$1306,1,0)</f>
        <v>2101101</v>
      </c>
      <c r="U2421" s="397">
        <v>0</v>
      </c>
      <c r="V2421" s="397"/>
      <c r="Y2421" s="397">
        <f t="shared" si="363"/>
        <v>0</v>
      </c>
    </row>
    <row r="2422" spans="15:25">
      <c r="O2422" s="397">
        <v>0</v>
      </c>
      <c r="Q2422" s="397">
        <v>2101102</v>
      </c>
      <c r="R2422" s="397">
        <v>130</v>
      </c>
      <c r="S2422" s="397">
        <f>VLOOKUP(Q2422,B$4:B$1306,1,0)</f>
        <v>2101102</v>
      </c>
      <c r="U2422" s="397">
        <v>0</v>
      </c>
      <c r="V2422" s="397"/>
      <c r="Y2422" s="397">
        <f t="shared" si="363"/>
        <v>0</v>
      </c>
    </row>
    <row r="2423" spans="15:25">
      <c r="O2423" s="397">
        <v>0</v>
      </c>
      <c r="Q2423" s="397">
        <v>2101103</v>
      </c>
      <c r="R2423" s="397">
        <v>68</v>
      </c>
      <c r="S2423" s="397">
        <f>VLOOKUP(Q2423,B$4:B$1306,1,0)</f>
        <v>2101103</v>
      </c>
      <c r="U2423" s="397">
        <v>0</v>
      </c>
      <c r="V2423" s="397"/>
      <c r="Y2423" s="397">
        <f t="shared" si="363"/>
        <v>0</v>
      </c>
    </row>
    <row r="2424" spans="15:25">
      <c r="O2424" s="397">
        <v>0</v>
      </c>
      <c r="Q2424" s="397">
        <v>2210201</v>
      </c>
      <c r="R2424" s="397">
        <v>148</v>
      </c>
      <c r="S2424" s="397">
        <f>VLOOKUP(Q2424,B$4:B$1306,1,0)</f>
        <v>2210201</v>
      </c>
      <c r="U2424" s="397">
        <v>0</v>
      </c>
      <c r="V2424" s="397"/>
      <c r="Y2424" s="397">
        <f t="shared" si="363"/>
        <v>0</v>
      </c>
    </row>
    <row r="2425" spans="15:25">
      <c r="O2425" s="397">
        <v>0</v>
      </c>
      <c r="Q2425" s="397">
        <v>2050201</v>
      </c>
      <c r="R2425" s="397">
        <v>800</v>
      </c>
      <c r="S2425" s="397">
        <f>VLOOKUP(Q2425,B$4:B$1306,1,0)</f>
        <v>2050201</v>
      </c>
      <c r="U2425" s="397">
        <v>0</v>
      </c>
      <c r="V2425" s="397"/>
      <c r="Y2425" s="397">
        <f t="shared" si="363"/>
        <v>0</v>
      </c>
    </row>
    <row r="2426" spans="15:25">
      <c r="O2426" s="397">
        <v>0</v>
      </c>
      <c r="Q2426" s="397">
        <v>2080502</v>
      </c>
      <c r="R2426" s="397">
        <v>108</v>
      </c>
      <c r="S2426" s="397">
        <f>VLOOKUP(Q2426,B$4:B$1306,1,0)</f>
        <v>2080502</v>
      </c>
      <c r="U2426" s="397">
        <v>0</v>
      </c>
      <c r="V2426" s="397"/>
      <c r="Y2426" s="397">
        <f t="shared" si="363"/>
        <v>0</v>
      </c>
    </row>
    <row r="2427" spans="15:25">
      <c r="O2427" s="397">
        <v>0</v>
      </c>
      <c r="Q2427" s="397">
        <v>2080505</v>
      </c>
      <c r="R2427" s="397">
        <v>65</v>
      </c>
      <c r="S2427" s="397">
        <f>VLOOKUP(Q2427,B$4:B$1306,1,0)</f>
        <v>2080505</v>
      </c>
      <c r="U2427" s="397">
        <v>0</v>
      </c>
      <c r="V2427" s="397"/>
      <c r="Y2427" s="397">
        <f t="shared" si="363"/>
        <v>0</v>
      </c>
    </row>
    <row r="2428" spans="15:25">
      <c r="O2428" s="397">
        <v>0</v>
      </c>
      <c r="Q2428" s="397">
        <v>2080506</v>
      </c>
      <c r="R2428" s="397">
        <v>32</v>
      </c>
      <c r="S2428" s="397">
        <f>VLOOKUP(Q2428,B$4:B$1306,1,0)</f>
        <v>2080506</v>
      </c>
      <c r="U2428" s="397">
        <v>0</v>
      </c>
      <c r="V2428" s="397"/>
      <c r="Y2428" s="397">
        <f t="shared" si="363"/>
        <v>0</v>
      </c>
    </row>
    <row r="2429" spans="15:25">
      <c r="O2429" s="397">
        <v>0</v>
      </c>
      <c r="Q2429" s="397">
        <v>2101101</v>
      </c>
      <c r="R2429" s="397">
        <v>0</v>
      </c>
      <c r="S2429" s="397">
        <f>VLOOKUP(Q2429,B$4:B$1306,1,0)</f>
        <v>2101101</v>
      </c>
      <c r="U2429" s="397">
        <v>0</v>
      </c>
      <c r="V2429" s="397"/>
      <c r="Y2429" s="397">
        <f t="shared" si="363"/>
        <v>0</v>
      </c>
    </row>
    <row r="2430" spans="15:25">
      <c r="O2430" s="397">
        <v>0</v>
      </c>
      <c r="Q2430" s="397">
        <v>2101102</v>
      </c>
      <c r="R2430" s="397">
        <v>43</v>
      </c>
      <c r="S2430" s="397">
        <f>VLOOKUP(Q2430,B$4:B$1306,1,0)</f>
        <v>2101102</v>
      </c>
      <c r="U2430" s="397">
        <v>0</v>
      </c>
      <c r="V2430" s="397"/>
      <c r="Y2430" s="397">
        <f t="shared" si="363"/>
        <v>0</v>
      </c>
    </row>
    <row r="2431" spans="15:25">
      <c r="O2431" s="397">
        <v>0</v>
      </c>
      <c r="Q2431" s="397">
        <v>2101103</v>
      </c>
      <c r="R2431" s="397">
        <v>26</v>
      </c>
      <c r="S2431" s="397">
        <f>VLOOKUP(Q2431,B$4:B$1306,1,0)</f>
        <v>2101103</v>
      </c>
      <c r="U2431" s="397">
        <v>0</v>
      </c>
      <c r="V2431" s="397"/>
      <c r="Y2431" s="397">
        <f t="shared" si="363"/>
        <v>0</v>
      </c>
    </row>
    <row r="2432" spans="15:25">
      <c r="O2432" s="397">
        <v>0</v>
      </c>
      <c r="Q2432" s="397">
        <v>2210201</v>
      </c>
      <c r="R2432" s="397">
        <v>49</v>
      </c>
      <c r="S2432" s="397">
        <f>VLOOKUP(Q2432,B$4:B$1306,1,0)</f>
        <v>2210201</v>
      </c>
      <c r="U2432" s="397">
        <v>0</v>
      </c>
      <c r="V2432" s="397"/>
      <c r="Y2432" s="397">
        <f t="shared" si="363"/>
        <v>0</v>
      </c>
    </row>
    <row r="2433" spans="15:25">
      <c r="O2433" s="397">
        <v>0</v>
      </c>
      <c r="Q2433" s="397">
        <v>2050201</v>
      </c>
      <c r="R2433" s="397">
        <v>418</v>
      </c>
      <c r="S2433" s="397">
        <f>VLOOKUP(Q2433,B$4:B$1306,1,0)</f>
        <v>2050201</v>
      </c>
      <c r="U2433" s="397">
        <v>0</v>
      </c>
      <c r="V2433" s="397"/>
      <c r="Y2433" s="397">
        <f t="shared" si="363"/>
        <v>0</v>
      </c>
    </row>
    <row r="2434" spans="15:25">
      <c r="O2434" s="397">
        <v>0</v>
      </c>
      <c r="Q2434" s="397">
        <v>2080505</v>
      </c>
      <c r="R2434" s="397">
        <v>20</v>
      </c>
      <c r="S2434" s="397">
        <f>VLOOKUP(Q2434,B$4:B$1306,1,0)</f>
        <v>2080505</v>
      </c>
      <c r="U2434" s="397">
        <v>0</v>
      </c>
      <c r="V2434" s="397"/>
      <c r="Y2434" s="397">
        <f t="shared" si="363"/>
        <v>0</v>
      </c>
    </row>
    <row r="2435" spans="15:25">
      <c r="O2435" s="397">
        <v>0</v>
      </c>
      <c r="Q2435" s="397">
        <v>2080506</v>
      </c>
      <c r="R2435" s="397">
        <v>10</v>
      </c>
      <c r="S2435" s="397">
        <f>VLOOKUP(Q2435,B$4:B$1306,1,0)</f>
        <v>2080506</v>
      </c>
      <c r="U2435" s="397">
        <v>0</v>
      </c>
      <c r="V2435" s="397"/>
      <c r="Y2435" s="397">
        <f t="shared" si="363"/>
        <v>0</v>
      </c>
    </row>
    <row r="2436" spans="15:25">
      <c r="O2436" s="397">
        <v>0</v>
      </c>
      <c r="Q2436" s="397">
        <v>2101101</v>
      </c>
      <c r="R2436" s="397">
        <v>0</v>
      </c>
      <c r="S2436" s="397">
        <f>VLOOKUP(Q2436,B$4:B$1306,1,0)</f>
        <v>2101101</v>
      </c>
      <c r="U2436" s="397">
        <v>0</v>
      </c>
      <c r="V2436" s="397"/>
      <c r="Y2436" s="397">
        <f t="shared" ref="Y2436:Y2499" si="364">IF(O2436&lt;1,ROUNDUP(O2436,0),IF(O2436&gt;10,ROUNDDOWN(O2436,0),ROUND(O2436,0)))</f>
        <v>0</v>
      </c>
    </row>
    <row r="2437" spans="15:25">
      <c r="O2437" s="397">
        <v>0</v>
      </c>
      <c r="Q2437" s="397">
        <v>2101102</v>
      </c>
      <c r="R2437" s="397">
        <v>13</v>
      </c>
      <c r="S2437" s="397">
        <f>VLOOKUP(Q2437,B$4:B$1306,1,0)</f>
        <v>2101102</v>
      </c>
      <c r="U2437" s="397">
        <v>0</v>
      </c>
      <c r="V2437" s="397"/>
      <c r="Y2437" s="397">
        <f t="shared" si="364"/>
        <v>0</v>
      </c>
    </row>
    <row r="2438" spans="15:25">
      <c r="O2438" s="397">
        <v>0</v>
      </c>
      <c r="Q2438" s="397">
        <v>2101103</v>
      </c>
      <c r="R2438" s="397">
        <v>6</v>
      </c>
      <c r="S2438" s="397">
        <f>VLOOKUP(Q2438,B$4:B$1306,1,0)</f>
        <v>2101103</v>
      </c>
      <c r="U2438" s="397">
        <v>0</v>
      </c>
      <c r="V2438" s="397"/>
      <c r="Y2438" s="397">
        <f t="shared" si="364"/>
        <v>0</v>
      </c>
    </row>
    <row r="2439" spans="15:25">
      <c r="O2439" s="397">
        <v>0</v>
      </c>
      <c r="Q2439" s="397">
        <v>2210201</v>
      </c>
      <c r="R2439" s="397">
        <v>15</v>
      </c>
      <c r="S2439" s="397">
        <f>VLOOKUP(Q2439,B$4:B$1306,1,0)</f>
        <v>2210201</v>
      </c>
      <c r="U2439" s="397">
        <v>0</v>
      </c>
      <c r="V2439" s="397"/>
      <c r="Y2439" s="397">
        <f t="shared" si="364"/>
        <v>0</v>
      </c>
    </row>
    <row r="2440" spans="15:25">
      <c r="O2440" s="397">
        <v>0</v>
      </c>
      <c r="Q2440" s="397">
        <v>2050201</v>
      </c>
      <c r="R2440" s="397">
        <v>1308</v>
      </c>
      <c r="S2440" s="397">
        <f>VLOOKUP(Q2440,B$4:B$1306,1,0)</f>
        <v>2050201</v>
      </c>
      <c r="U2440" s="397">
        <v>0</v>
      </c>
      <c r="V2440" s="397"/>
      <c r="Y2440" s="397">
        <f t="shared" si="364"/>
        <v>0</v>
      </c>
    </row>
    <row r="2441" spans="15:25">
      <c r="O2441" s="397">
        <v>0</v>
      </c>
      <c r="Q2441" s="397">
        <v>2080502</v>
      </c>
      <c r="R2441" s="397">
        <v>13</v>
      </c>
      <c r="S2441" s="397">
        <f>VLOOKUP(Q2441,B$4:B$1306,1,0)</f>
        <v>2080502</v>
      </c>
      <c r="U2441" s="397">
        <v>0</v>
      </c>
      <c r="V2441" s="397"/>
      <c r="Y2441" s="397">
        <f t="shared" si="364"/>
        <v>0</v>
      </c>
    </row>
    <row r="2442" spans="15:25">
      <c r="O2442" s="397">
        <v>0</v>
      </c>
      <c r="Q2442" s="397">
        <v>2080505</v>
      </c>
      <c r="R2442" s="397">
        <v>77</v>
      </c>
      <c r="S2442" s="397">
        <f>VLOOKUP(Q2442,B$4:B$1306,1,0)</f>
        <v>2080505</v>
      </c>
      <c r="U2442" s="397">
        <v>0</v>
      </c>
      <c r="V2442" s="397"/>
      <c r="Y2442" s="397">
        <f t="shared" si="364"/>
        <v>0</v>
      </c>
    </row>
    <row r="2443" spans="15:25">
      <c r="O2443" s="397">
        <v>0</v>
      </c>
      <c r="Q2443" s="397">
        <v>2080506</v>
      </c>
      <c r="R2443" s="397">
        <v>39</v>
      </c>
      <c r="S2443" s="397">
        <f>VLOOKUP(Q2443,B$4:B$1306,1,0)</f>
        <v>2080506</v>
      </c>
      <c r="U2443" s="397">
        <v>0</v>
      </c>
      <c r="V2443" s="397"/>
      <c r="Y2443" s="397">
        <f t="shared" si="364"/>
        <v>0</v>
      </c>
    </row>
    <row r="2444" spans="15:25">
      <c r="O2444" s="397">
        <v>0</v>
      </c>
      <c r="Q2444" s="397">
        <v>2101101</v>
      </c>
      <c r="R2444" s="397">
        <v>0</v>
      </c>
      <c r="S2444" s="397">
        <f>VLOOKUP(Q2444,B$4:B$1306,1,0)</f>
        <v>2101101</v>
      </c>
      <c r="U2444" s="397">
        <v>0</v>
      </c>
      <c r="V2444" s="397"/>
      <c r="Y2444" s="397">
        <f t="shared" si="364"/>
        <v>0</v>
      </c>
    </row>
    <row r="2445" spans="15:25">
      <c r="O2445" s="397">
        <v>0</v>
      </c>
      <c r="Q2445" s="397">
        <v>2101102</v>
      </c>
      <c r="R2445" s="397">
        <v>50</v>
      </c>
      <c r="S2445" s="397">
        <f>VLOOKUP(Q2445,B$4:B$1306,1,0)</f>
        <v>2101102</v>
      </c>
      <c r="U2445" s="397">
        <v>0</v>
      </c>
      <c r="V2445" s="397"/>
      <c r="Y2445" s="397">
        <f t="shared" si="364"/>
        <v>0</v>
      </c>
    </row>
    <row r="2446" spans="15:25">
      <c r="O2446" s="397">
        <v>0</v>
      </c>
      <c r="Q2446" s="397">
        <v>2101103</v>
      </c>
      <c r="R2446" s="397">
        <v>26</v>
      </c>
      <c r="S2446" s="397">
        <f>VLOOKUP(Q2446,B$4:B$1306,1,0)</f>
        <v>2101103</v>
      </c>
      <c r="U2446" s="397">
        <v>0</v>
      </c>
      <c r="V2446" s="397"/>
      <c r="Y2446" s="397">
        <f t="shared" si="364"/>
        <v>0</v>
      </c>
    </row>
    <row r="2447" spans="15:25">
      <c r="O2447" s="397">
        <v>0</v>
      </c>
      <c r="Q2447" s="397">
        <v>2210201</v>
      </c>
      <c r="R2447" s="397">
        <v>58</v>
      </c>
      <c r="S2447" s="397">
        <f>VLOOKUP(Q2447,B$4:B$1306,1,0)</f>
        <v>2210201</v>
      </c>
      <c r="U2447" s="397">
        <v>0</v>
      </c>
      <c r="V2447" s="397"/>
      <c r="Y2447" s="397">
        <f t="shared" si="364"/>
        <v>0</v>
      </c>
    </row>
    <row r="2448" spans="15:25">
      <c r="O2448" s="397">
        <v>0</v>
      </c>
      <c r="Q2448" s="397">
        <v>2050201</v>
      </c>
      <c r="R2448" s="397">
        <v>458</v>
      </c>
      <c r="S2448" s="397">
        <f>VLOOKUP(Q2448,B$4:B$1306,1,0)</f>
        <v>2050201</v>
      </c>
      <c r="U2448" s="397">
        <v>0</v>
      </c>
      <c r="V2448" s="397"/>
      <c r="Y2448" s="397">
        <f t="shared" si="364"/>
        <v>0</v>
      </c>
    </row>
    <row r="2449" spans="15:25">
      <c r="O2449" s="397">
        <v>0</v>
      </c>
      <c r="Q2449" s="397">
        <v>2080502</v>
      </c>
      <c r="R2449" s="397">
        <v>12</v>
      </c>
      <c r="S2449" s="397">
        <f>VLOOKUP(Q2449,B$4:B$1306,1,0)</f>
        <v>2080502</v>
      </c>
      <c r="U2449" s="397">
        <v>0</v>
      </c>
      <c r="V2449" s="397"/>
      <c r="Y2449" s="397">
        <f t="shared" si="364"/>
        <v>0</v>
      </c>
    </row>
    <row r="2450" spans="15:25">
      <c r="O2450" s="397">
        <v>0</v>
      </c>
      <c r="Q2450" s="397">
        <v>2080505</v>
      </c>
      <c r="R2450" s="397">
        <v>14</v>
      </c>
      <c r="S2450" s="397">
        <f>VLOOKUP(Q2450,B$4:B$1306,1,0)</f>
        <v>2080505</v>
      </c>
      <c r="U2450" s="397">
        <v>0</v>
      </c>
      <c r="V2450" s="397"/>
      <c r="Y2450" s="397">
        <f t="shared" si="364"/>
        <v>0</v>
      </c>
    </row>
    <row r="2451" spans="15:25">
      <c r="O2451" s="397">
        <v>0</v>
      </c>
      <c r="Q2451" s="397">
        <v>2080506</v>
      </c>
      <c r="R2451" s="397">
        <v>7</v>
      </c>
      <c r="S2451" s="397">
        <f>VLOOKUP(Q2451,B$4:B$1306,1,0)</f>
        <v>2080506</v>
      </c>
      <c r="U2451" s="397">
        <v>0</v>
      </c>
      <c r="V2451" s="397"/>
      <c r="Y2451" s="397">
        <f t="shared" si="364"/>
        <v>0</v>
      </c>
    </row>
    <row r="2452" spans="15:25">
      <c r="O2452" s="397">
        <v>0</v>
      </c>
      <c r="Q2452" s="397">
        <v>2101101</v>
      </c>
      <c r="R2452" s="397">
        <v>0</v>
      </c>
      <c r="S2452" s="397">
        <f>VLOOKUP(Q2452,B$4:B$1306,1,0)</f>
        <v>2101101</v>
      </c>
      <c r="U2452" s="397">
        <v>0</v>
      </c>
      <c r="V2452" s="397"/>
      <c r="Y2452" s="397">
        <f t="shared" si="364"/>
        <v>0</v>
      </c>
    </row>
    <row r="2453" spans="15:25">
      <c r="O2453" s="397">
        <v>0</v>
      </c>
      <c r="Q2453" s="397">
        <v>2101102</v>
      </c>
      <c r="R2453" s="397">
        <v>9</v>
      </c>
      <c r="S2453" s="397">
        <f>VLOOKUP(Q2453,B$4:B$1306,1,0)</f>
        <v>2101102</v>
      </c>
      <c r="U2453" s="397">
        <v>0</v>
      </c>
      <c r="V2453" s="397"/>
      <c r="Y2453" s="397">
        <f t="shared" si="364"/>
        <v>0</v>
      </c>
    </row>
    <row r="2454" spans="15:25">
      <c r="O2454" s="397">
        <v>0</v>
      </c>
      <c r="Q2454" s="397">
        <v>2101103</v>
      </c>
      <c r="R2454" s="397">
        <v>4</v>
      </c>
      <c r="S2454" s="397">
        <f>VLOOKUP(Q2454,B$4:B$1306,1,0)</f>
        <v>2101103</v>
      </c>
      <c r="U2454" s="397">
        <v>0</v>
      </c>
      <c r="V2454" s="397"/>
      <c r="Y2454" s="397">
        <f t="shared" si="364"/>
        <v>0</v>
      </c>
    </row>
    <row r="2455" spans="15:25">
      <c r="O2455" s="397">
        <v>0</v>
      </c>
      <c r="Q2455" s="397">
        <v>2210201</v>
      </c>
      <c r="R2455" s="397">
        <v>10</v>
      </c>
      <c r="S2455" s="397">
        <f>VLOOKUP(Q2455,B$4:B$1306,1,0)</f>
        <v>2210201</v>
      </c>
      <c r="U2455" s="397">
        <v>0</v>
      </c>
      <c r="V2455" s="397"/>
      <c r="Y2455" s="397">
        <f t="shared" si="364"/>
        <v>0</v>
      </c>
    </row>
    <row r="2456" spans="15:25">
      <c r="O2456" s="397">
        <v>0</v>
      </c>
      <c r="Q2456" s="397">
        <v>2050201</v>
      </c>
      <c r="R2456" s="397">
        <v>377</v>
      </c>
      <c r="S2456" s="397">
        <f>VLOOKUP(Q2456,B$4:B$1306,1,0)</f>
        <v>2050201</v>
      </c>
      <c r="U2456" s="397">
        <v>0</v>
      </c>
      <c r="V2456" s="397"/>
      <c r="Y2456" s="397">
        <f t="shared" si="364"/>
        <v>0</v>
      </c>
    </row>
    <row r="2457" spans="15:25">
      <c r="O2457" s="397">
        <v>0</v>
      </c>
      <c r="Q2457" s="397">
        <v>2080502</v>
      </c>
      <c r="R2457" s="397">
        <v>3</v>
      </c>
      <c r="S2457" s="397">
        <f>VLOOKUP(Q2457,B$4:B$1306,1,0)</f>
        <v>2080502</v>
      </c>
      <c r="U2457" s="397">
        <v>0</v>
      </c>
      <c r="V2457" s="397"/>
      <c r="Y2457" s="397">
        <f t="shared" si="364"/>
        <v>0</v>
      </c>
    </row>
    <row r="2458" spans="15:25">
      <c r="O2458" s="397">
        <v>0</v>
      </c>
      <c r="Q2458" s="397">
        <v>2080505</v>
      </c>
      <c r="R2458" s="397">
        <v>24</v>
      </c>
      <c r="S2458" s="397">
        <f>VLOOKUP(Q2458,B$4:B$1306,1,0)</f>
        <v>2080505</v>
      </c>
      <c r="U2458" s="397">
        <v>0</v>
      </c>
      <c r="V2458" s="397"/>
      <c r="Y2458" s="397">
        <f t="shared" si="364"/>
        <v>0</v>
      </c>
    </row>
    <row r="2459" spans="15:25">
      <c r="O2459" s="397">
        <v>0</v>
      </c>
      <c r="Q2459" s="397">
        <v>2080506</v>
      </c>
      <c r="R2459" s="397">
        <v>12</v>
      </c>
      <c r="S2459" s="397">
        <f>VLOOKUP(Q2459,B$4:B$1306,1,0)</f>
        <v>2080506</v>
      </c>
      <c r="U2459" s="397">
        <v>0</v>
      </c>
      <c r="V2459" s="397"/>
      <c r="Y2459" s="397">
        <f t="shared" si="364"/>
        <v>0</v>
      </c>
    </row>
    <row r="2460" spans="15:25">
      <c r="O2460" s="397">
        <v>0</v>
      </c>
      <c r="Q2460" s="397">
        <v>2101101</v>
      </c>
      <c r="R2460" s="397">
        <v>0</v>
      </c>
      <c r="S2460" s="397">
        <f>VLOOKUP(Q2460,B$4:B$1306,1,0)</f>
        <v>2101101</v>
      </c>
      <c r="U2460" s="397">
        <v>0</v>
      </c>
      <c r="V2460" s="397"/>
      <c r="Y2460" s="397">
        <f t="shared" si="364"/>
        <v>0</v>
      </c>
    </row>
    <row r="2461" spans="15:25">
      <c r="O2461" s="397">
        <v>0</v>
      </c>
      <c r="Q2461" s="397">
        <v>2101102</v>
      </c>
      <c r="R2461" s="397">
        <v>16</v>
      </c>
      <c r="S2461" s="397">
        <f>VLOOKUP(Q2461,B$4:B$1306,1,0)</f>
        <v>2101102</v>
      </c>
      <c r="U2461" s="397">
        <v>0</v>
      </c>
      <c r="V2461" s="397"/>
      <c r="Y2461" s="397">
        <f t="shared" si="364"/>
        <v>0</v>
      </c>
    </row>
    <row r="2462" spans="15:25">
      <c r="O2462" s="397">
        <v>0</v>
      </c>
      <c r="Q2462" s="397">
        <v>2101103</v>
      </c>
      <c r="R2462" s="397">
        <v>8</v>
      </c>
      <c r="S2462" s="397">
        <f>VLOOKUP(Q2462,B$4:B$1306,1,0)</f>
        <v>2101103</v>
      </c>
      <c r="U2462" s="397">
        <v>0</v>
      </c>
      <c r="V2462" s="397"/>
      <c r="Y2462" s="397">
        <f t="shared" si="364"/>
        <v>0</v>
      </c>
    </row>
    <row r="2463" spans="15:25">
      <c r="O2463" s="397">
        <v>0</v>
      </c>
      <c r="Q2463" s="397">
        <v>2210201</v>
      </c>
      <c r="R2463" s="397">
        <v>18</v>
      </c>
      <c r="S2463" s="397">
        <f>VLOOKUP(Q2463,B$4:B$1306,1,0)</f>
        <v>2210201</v>
      </c>
      <c r="U2463" s="397">
        <v>0</v>
      </c>
      <c r="V2463" s="397"/>
      <c r="Y2463" s="397">
        <f t="shared" si="364"/>
        <v>0</v>
      </c>
    </row>
    <row r="2464" spans="15:25">
      <c r="O2464" s="397">
        <v>0</v>
      </c>
      <c r="Q2464" s="397">
        <v>2050201</v>
      </c>
      <c r="R2464" s="397">
        <v>443</v>
      </c>
      <c r="S2464" s="397">
        <f>VLOOKUP(Q2464,B$4:B$1306,1,0)</f>
        <v>2050201</v>
      </c>
      <c r="U2464" s="397">
        <v>0</v>
      </c>
      <c r="V2464" s="397"/>
      <c r="Y2464" s="397">
        <f t="shared" si="364"/>
        <v>0</v>
      </c>
    </row>
    <row r="2465" spans="15:25">
      <c r="O2465" s="397">
        <v>0</v>
      </c>
      <c r="Q2465" s="397">
        <v>2080502</v>
      </c>
      <c r="R2465" s="397">
        <v>3</v>
      </c>
      <c r="S2465" s="397">
        <f>VLOOKUP(Q2465,B$4:B$1306,1,0)</f>
        <v>2080502</v>
      </c>
      <c r="U2465" s="397">
        <v>0</v>
      </c>
      <c r="V2465" s="397"/>
      <c r="Y2465" s="397">
        <f t="shared" si="364"/>
        <v>0</v>
      </c>
    </row>
    <row r="2466" spans="15:25">
      <c r="O2466" s="397">
        <v>0</v>
      </c>
      <c r="Q2466" s="397">
        <v>2080505</v>
      </c>
      <c r="R2466" s="397">
        <v>24</v>
      </c>
      <c r="S2466" s="397">
        <f>VLOOKUP(Q2466,B$4:B$1306,1,0)</f>
        <v>2080505</v>
      </c>
      <c r="U2466" s="397">
        <v>0</v>
      </c>
      <c r="V2466" s="397"/>
      <c r="Y2466" s="397">
        <f t="shared" si="364"/>
        <v>0</v>
      </c>
    </row>
    <row r="2467" spans="15:25">
      <c r="O2467" s="397">
        <v>0</v>
      </c>
      <c r="Q2467" s="397">
        <v>2080506</v>
      </c>
      <c r="R2467" s="397">
        <v>12</v>
      </c>
      <c r="S2467" s="397">
        <f>VLOOKUP(Q2467,B$4:B$1306,1,0)</f>
        <v>2080506</v>
      </c>
      <c r="U2467" s="397">
        <v>0</v>
      </c>
      <c r="V2467" s="397"/>
      <c r="Y2467" s="397">
        <f t="shared" si="364"/>
        <v>0</v>
      </c>
    </row>
    <row r="2468" spans="15:25">
      <c r="O2468" s="397">
        <v>0</v>
      </c>
      <c r="Q2468" s="397">
        <v>2101101</v>
      </c>
      <c r="R2468" s="397">
        <v>0</v>
      </c>
      <c r="S2468" s="397">
        <f>VLOOKUP(Q2468,B$4:B$1306,1,0)</f>
        <v>2101101</v>
      </c>
      <c r="U2468" s="397">
        <v>0</v>
      </c>
      <c r="V2468" s="397"/>
      <c r="Y2468" s="397">
        <f t="shared" si="364"/>
        <v>0</v>
      </c>
    </row>
    <row r="2469" spans="15:25">
      <c r="O2469" s="397">
        <v>0</v>
      </c>
      <c r="Q2469" s="397">
        <v>2101102</v>
      </c>
      <c r="R2469" s="397">
        <v>16</v>
      </c>
      <c r="S2469" s="397">
        <f>VLOOKUP(Q2469,B$4:B$1306,1,0)</f>
        <v>2101102</v>
      </c>
      <c r="U2469" s="397">
        <v>0</v>
      </c>
      <c r="V2469" s="397"/>
      <c r="Y2469" s="397">
        <f t="shared" si="364"/>
        <v>0</v>
      </c>
    </row>
    <row r="2470" spans="15:25">
      <c r="O2470" s="397">
        <v>0</v>
      </c>
      <c r="Q2470" s="397">
        <v>2101103</v>
      </c>
      <c r="R2470" s="397">
        <v>10</v>
      </c>
      <c r="S2470" s="397">
        <f>VLOOKUP(Q2470,B$4:B$1306,1,0)</f>
        <v>2101103</v>
      </c>
      <c r="U2470" s="397">
        <v>0</v>
      </c>
      <c r="V2470" s="397"/>
      <c r="Y2470" s="397">
        <f t="shared" si="364"/>
        <v>0</v>
      </c>
    </row>
    <row r="2471" spans="15:25">
      <c r="O2471" s="397">
        <v>0</v>
      </c>
      <c r="Q2471" s="397">
        <v>2210201</v>
      </c>
      <c r="R2471" s="397">
        <v>18</v>
      </c>
      <c r="S2471" s="397">
        <f>VLOOKUP(Q2471,B$4:B$1306,1,0)</f>
        <v>2210201</v>
      </c>
      <c r="U2471" s="397">
        <v>0</v>
      </c>
      <c r="V2471" s="397"/>
      <c r="Y2471" s="397">
        <f t="shared" si="364"/>
        <v>0</v>
      </c>
    </row>
    <row r="2472" spans="15:25">
      <c r="O2472" s="397">
        <v>0</v>
      </c>
      <c r="Q2472" s="397">
        <v>2050201</v>
      </c>
      <c r="R2472" s="397">
        <v>296</v>
      </c>
      <c r="S2472" s="397">
        <f>VLOOKUP(Q2472,B$4:B$1306,1,0)</f>
        <v>2050201</v>
      </c>
      <c r="U2472" s="397">
        <v>0</v>
      </c>
      <c r="V2472" s="397"/>
      <c r="Y2472" s="397">
        <f t="shared" si="364"/>
        <v>0</v>
      </c>
    </row>
    <row r="2473" spans="15:25">
      <c r="O2473" s="397">
        <v>0</v>
      </c>
      <c r="Q2473" s="397">
        <v>2080505</v>
      </c>
      <c r="R2473" s="397">
        <v>9</v>
      </c>
      <c r="S2473" s="397">
        <f>VLOOKUP(Q2473,B$4:B$1306,1,0)</f>
        <v>2080505</v>
      </c>
      <c r="U2473" s="397">
        <v>0</v>
      </c>
      <c r="V2473" s="397"/>
      <c r="Y2473" s="397">
        <f t="shared" si="364"/>
        <v>0</v>
      </c>
    </row>
    <row r="2474" spans="15:25">
      <c r="O2474" s="397">
        <v>0</v>
      </c>
      <c r="Q2474" s="397">
        <v>2080506</v>
      </c>
      <c r="R2474" s="397">
        <v>5</v>
      </c>
      <c r="S2474" s="397">
        <f>VLOOKUP(Q2474,B$4:B$1306,1,0)</f>
        <v>2080506</v>
      </c>
      <c r="U2474" s="397">
        <v>0</v>
      </c>
      <c r="V2474" s="397"/>
      <c r="Y2474" s="397">
        <f t="shared" si="364"/>
        <v>0</v>
      </c>
    </row>
    <row r="2475" spans="15:25">
      <c r="O2475" s="397">
        <v>0</v>
      </c>
      <c r="Q2475" s="397">
        <v>2101101</v>
      </c>
      <c r="R2475" s="397">
        <v>0</v>
      </c>
      <c r="S2475" s="397">
        <f>VLOOKUP(Q2475,B$4:B$1306,1,0)</f>
        <v>2101101</v>
      </c>
      <c r="U2475" s="397">
        <v>0</v>
      </c>
      <c r="V2475" s="397"/>
      <c r="Y2475" s="397">
        <f t="shared" si="364"/>
        <v>0</v>
      </c>
    </row>
    <row r="2476" spans="15:25">
      <c r="O2476" s="397">
        <v>0</v>
      </c>
      <c r="Q2476" s="397">
        <v>2101102</v>
      </c>
      <c r="R2476" s="397">
        <v>6</v>
      </c>
      <c r="S2476" s="397">
        <f>VLOOKUP(Q2476,B$4:B$1306,1,0)</f>
        <v>2101102</v>
      </c>
      <c r="U2476" s="397">
        <v>0</v>
      </c>
      <c r="V2476" s="397"/>
      <c r="Y2476" s="397">
        <f t="shared" si="364"/>
        <v>0</v>
      </c>
    </row>
    <row r="2477" spans="15:25">
      <c r="O2477" s="397">
        <v>0</v>
      </c>
      <c r="Q2477" s="397">
        <v>2101103</v>
      </c>
      <c r="R2477" s="397">
        <v>3</v>
      </c>
      <c r="S2477" s="397">
        <f>VLOOKUP(Q2477,B$4:B$1306,1,0)</f>
        <v>2101103</v>
      </c>
      <c r="U2477" s="397">
        <v>0</v>
      </c>
      <c r="V2477" s="397"/>
      <c r="Y2477" s="397">
        <f t="shared" si="364"/>
        <v>0</v>
      </c>
    </row>
    <row r="2478" spans="15:25">
      <c r="O2478" s="397">
        <v>0</v>
      </c>
      <c r="Q2478" s="397">
        <v>2210201</v>
      </c>
      <c r="R2478" s="397">
        <v>7</v>
      </c>
      <c r="S2478" s="397">
        <f>VLOOKUP(Q2478,B$4:B$1306,1,0)</f>
        <v>2210201</v>
      </c>
      <c r="U2478" s="397">
        <v>0</v>
      </c>
      <c r="V2478" s="397"/>
      <c r="Y2478" s="397">
        <f t="shared" si="364"/>
        <v>0</v>
      </c>
    </row>
    <row r="2479" spans="15:25">
      <c r="O2479" s="397">
        <v>0</v>
      </c>
      <c r="Q2479" s="397">
        <v>2050201</v>
      </c>
      <c r="R2479" s="397">
        <v>205</v>
      </c>
      <c r="S2479" s="397">
        <f>VLOOKUP(Q2479,B$4:B$1306,1,0)</f>
        <v>2050201</v>
      </c>
      <c r="U2479" s="397">
        <v>0</v>
      </c>
      <c r="V2479" s="397"/>
      <c r="Y2479" s="397">
        <f t="shared" si="364"/>
        <v>0</v>
      </c>
    </row>
    <row r="2480" spans="15:25">
      <c r="O2480" s="397">
        <v>0</v>
      </c>
      <c r="Q2480" s="397">
        <v>2080505</v>
      </c>
      <c r="R2480" s="397">
        <v>12</v>
      </c>
      <c r="S2480" s="397">
        <f>VLOOKUP(Q2480,B$4:B$1306,1,0)</f>
        <v>2080505</v>
      </c>
      <c r="U2480" s="397">
        <v>0</v>
      </c>
      <c r="V2480" s="397"/>
      <c r="Y2480" s="397">
        <f t="shared" si="364"/>
        <v>0</v>
      </c>
    </row>
    <row r="2481" spans="15:25">
      <c r="O2481" s="397">
        <v>0</v>
      </c>
      <c r="Q2481" s="397">
        <v>2080506</v>
      </c>
      <c r="R2481" s="397">
        <v>6</v>
      </c>
      <c r="S2481" s="397">
        <f>VLOOKUP(Q2481,B$4:B$1306,1,0)</f>
        <v>2080506</v>
      </c>
      <c r="U2481" s="397">
        <v>0</v>
      </c>
      <c r="V2481" s="397"/>
      <c r="Y2481" s="397">
        <f t="shared" si="364"/>
        <v>0</v>
      </c>
    </row>
    <row r="2482" spans="15:25">
      <c r="O2482" s="397">
        <v>0</v>
      </c>
      <c r="Q2482" s="397">
        <v>2101101</v>
      </c>
      <c r="R2482" s="397">
        <v>0</v>
      </c>
      <c r="S2482" s="397">
        <f>VLOOKUP(Q2482,B$4:B$1306,1,0)</f>
        <v>2101101</v>
      </c>
      <c r="U2482" s="397">
        <v>0</v>
      </c>
      <c r="V2482" s="397"/>
      <c r="Y2482" s="397">
        <f t="shared" si="364"/>
        <v>0</v>
      </c>
    </row>
    <row r="2483" spans="15:25">
      <c r="O2483" s="397">
        <v>0</v>
      </c>
      <c r="Q2483" s="397">
        <v>2101102</v>
      </c>
      <c r="R2483" s="397">
        <v>7</v>
      </c>
      <c r="S2483" s="397">
        <f>VLOOKUP(Q2483,B$4:B$1306,1,0)</f>
        <v>2101102</v>
      </c>
      <c r="U2483" s="397">
        <v>0</v>
      </c>
      <c r="V2483" s="397"/>
      <c r="Y2483" s="397">
        <f t="shared" si="364"/>
        <v>0</v>
      </c>
    </row>
    <row r="2484" spans="15:25">
      <c r="O2484" s="397">
        <v>0</v>
      </c>
      <c r="Q2484" s="397">
        <v>2101103</v>
      </c>
      <c r="R2484" s="397">
        <v>4</v>
      </c>
      <c r="S2484" s="397">
        <f>VLOOKUP(Q2484,B$4:B$1306,1,0)</f>
        <v>2101103</v>
      </c>
      <c r="Y2484" s="397">
        <f t="shared" si="364"/>
        <v>0</v>
      </c>
    </row>
    <row r="2485" spans="15:25">
      <c r="O2485" s="397">
        <v>0</v>
      </c>
      <c r="Q2485" s="397">
        <v>2210201</v>
      </c>
      <c r="R2485" s="397">
        <v>9</v>
      </c>
      <c r="S2485" s="397">
        <f>VLOOKUP(Q2485,B$4:B$1306,1,0)</f>
        <v>2210201</v>
      </c>
      <c r="Y2485" s="397">
        <f t="shared" si="364"/>
        <v>0</v>
      </c>
    </row>
    <row r="2486" spans="15:25">
      <c r="O2486" s="397">
        <v>0</v>
      </c>
      <c r="Q2486" s="397">
        <v>2050201</v>
      </c>
      <c r="R2486" s="397">
        <v>463</v>
      </c>
      <c r="S2486" s="397">
        <f>VLOOKUP(Q2486,B$4:B$1306,1,0)</f>
        <v>2050201</v>
      </c>
      <c r="Y2486" s="397">
        <f t="shared" si="364"/>
        <v>0</v>
      </c>
    </row>
    <row r="2487" spans="15:25">
      <c r="O2487" s="397">
        <v>0</v>
      </c>
      <c r="Q2487" s="397">
        <v>2080505</v>
      </c>
      <c r="R2487" s="397">
        <v>26</v>
      </c>
      <c r="S2487" s="397">
        <f>VLOOKUP(Q2487,B$4:B$1306,1,0)</f>
        <v>2080505</v>
      </c>
      <c r="Y2487" s="397">
        <f t="shared" si="364"/>
        <v>0</v>
      </c>
    </row>
    <row r="2488" spans="15:25">
      <c r="O2488" s="397">
        <v>0</v>
      </c>
      <c r="Q2488" s="397">
        <v>2080506</v>
      </c>
      <c r="R2488" s="397">
        <v>13</v>
      </c>
      <c r="S2488" s="397">
        <f>VLOOKUP(Q2488,B$4:B$1306,1,0)</f>
        <v>2080506</v>
      </c>
      <c r="Y2488" s="397">
        <f t="shared" si="364"/>
        <v>0</v>
      </c>
    </row>
    <row r="2489" spans="15:25">
      <c r="O2489" s="397">
        <v>0</v>
      </c>
      <c r="Q2489" s="397">
        <v>2101101</v>
      </c>
      <c r="R2489" s="397">
        <v>0</v>
      </c>
      <c r="S2489" s="397">
        <f>VLOOKUP(Q2489,B$4:B$1306,1,0)</f>
        <v>2101101</v>
      </c>
      <c r="Y2489" s="397">
        <f t="shared" si="364"/>
        <v>0</v>
      </c>
    </row>
    <row r="2490" spans="15:25">
      <c r="O2490" s="397">
        <v>0</v>
      </c>
      <c r="Q2490" s="397">
        <v>2101102</v>
      </c>
      <c r="R2490" s="397">
        <v>17</v>
      </c>
      <c r="S2490" s="397">
        <f>VLOOKUP(Q2490,B$4:B$1306,1,0)</f>
        <v>2101102</v>
      </c>
      <c r="Y2490" s="397">
        <f t="shared" si="364"/>
        <v>0</v>
      </c>
    </row>
    <row r="2491" spans="15:25">
      <c r="O2491" s="397">
        <v>0</v>
      </c>
      <c r="Q2491" s="397">
        <v>2101103</v>
      </c>
      <c r="R2491" s="397">
        <v>8</v>
      </c>
      <c r="S2491" s="397">
        <f>VLOOKUP(Q2491,B$4:B$1306,1,0)</f>
        <v>2101103</v>
      </c>
      <c r="Y2491" s="397">
        <f t="shared" si="364"/>
        <v>0</v>
      </c>
    </row>
    <row r="2492" spans="15:25">
      <c r="O2492" s="397">
        <v>0</v>
      </c>
      <c r="Q2492" s="397">
        <v>2210201</v>
      </c>
      <c r="R2492" s="397">
        <v>19</v>
      </c>
      <c r="S2492" s="397">
        <f>VLOOKUP(Q2492,B$4:B$1306,1,0)</f>
        <v>2210201</v>
      </c>
      <c r="Y2492" s="397">
        <f t="shared" si="364"/>
        <v>0</v>
      </c>
    </row>
    <row r="2493" spans="15:25">
      <c r="O2493" s="397">
        <v>0</v>
      </c>
      <c r="Q2493" s="397">
        <v>2050201</v>
      </c>
      <c r="R2493" s="397">
        <v>272</v>
      </c>
      <c r="S2493" s="397">
        <f>VLOOKUP(Q2493,B$4:B$1306,1,0)</f>
        <v>2050201</v>
      </c>
      <c r="Y2493" s="397">
        <f t="shared" si="364"/>
        <v>0</v>
      </c>
    </row>
    <row r="2494" spans="15:25">
      <c r="O2494" s="397">
        <v>0</v>
      </c>
      <c r="Q2494" s="397">
        <v>2080505</v>
      </c>
      <c r="R2494" s="397">
        <v>12</v>
      </c>
      <c r="S2494" s="397">
        <f>VLOOKUP(Q2494,B$4:B$1306,1,0)</f>
        <v>2080505</v>
      </c>
      <c r="Y2494" s="397">
        <f t="shared" si="364"/>
        <v>0</v>
      </c>
    </row>
    <row r="2495" spans="15:25">
      <c r="O2495" s="397">
        <v>0</v>
      </c>
      <c r="Q2495" s="397">
        <v>2080506</v>
      </c>
      <c r="R2495" s="397">
        <v>6</v>
      </c>
      <c r="S2495" s="397">
        <f>VLOOKUP(Q2495,B$4:B$1306,1,0)</f>
        <v>2080506</v>
      </c>
      <c r="Y2495" s="397">
        <f t="shared" si="364"/>
        <v>0</v>
      </c>
    </row>
    <row r="2496" spans="15:25">
      <c r="O2496" s="397">
        <v>0</v>
      </c>
      <c r="Q2496" s="397">
        <v>2101101</v>
      </c>
      <c r="R2496" s="397">
        <v>0</v>
      </c>
      <c r="S2496" s="397">
        <f>VLOOKUP(Q2496,B$4:B$1306,1,0)</f>
        <v>2101101</v>
      </c>
      <c r="Y2496" s="397">
        <f t="shared" si="364"/>
        <v>0</v>
      </c>
    </row>
    <row r="2497" spans="15:25">
      <c r="O2497" s="397">
        <v>0</v>
      </c>
      <c r="Q2497" s="397">
        <v>2101102</v>
      </c>
      <c r="R2497" s="397">
        <v>8</v>
      </c>
      <c r="S2497" s="397">
        <f>VLOOKUP(Q2497,B$4:B$1306,1,0)</f>
        <v>2101102</v>
      </c>
      <c r="Y2497" s="397">
        <f t="shared" si="364"/>
        <v>0</v>
      </c>
    </row>
    <row r="2498" spans="15:25">
      <c r="O2498" s="397">
        <v>0</v>
      </c>
      <c r="Q2498" s="397">
        <v>2101103</v>
      </c>
      <c r="R2498" s="397">
        <v>4</v>
      </c>
      <c r="S2498" s="397">
        <f>VLOOKUP(Q2498,B$4:B$1306,1,0)</f>
        <v>2101103</v>
      </c>
      <c r="Y2498" s="397">
        <f t="shared" si="364"/>
        <v>0</v>
      </c>
    </row>
    <row r="2499" spans="15:25">
      <c r="O2499" s="397">
        <v>0</v>
      </c>
      <c r="Q2499" s="397">
        <v>2210201</v>
      </c>
      <c r="R2499" s="397">
        <v>9</v>
      </c>
      <c r="S2499" s="397">
        <f>VLOOKUP(Q2499,B$4:B$1306,1,0)</f>
        <v>2210201</v>
      </c>
      <c r="Y2499" s="397">
        <f t="shared" si="364"/>
        <v>0</v>
      </c>
    </row>
    <row r="2500" spans="15:25">
      <c r="O2500" s="397">
        <v>0</v>
      </c>
      <c r="Q2500" s="397">
        <v>2050201</v>
      </c>
      <c r="R2500" s="397">
        <v>358</v>
      </c>
      <c r="S2500" s="397">
        <f>VLOOKUP(Q2500,B$4:B$1306,1,0)</f>
        <v>2050201</v>
      </c>
      <c r="Y2500" s="397">
        <f t="shared" ref="Y2500:Y2558" si="365">IF(O2500&lt;1,ROUNDUP(O2500,0),IF(O2500&gt;10,ROUNDDOWN(O2500,0),ROUND(O2500,0)))</f>
        <v>0</v>
      </c>
    </row>
    <row r="2501" spans="15:25">
      <c r="O2501" s="397">
        <v>0</v>
      </c>
      <c r="Q2501" s="397">
        <v>2080502</v>
      </c>
      <c r="R2501" s="397">
        <v>19</v>
      </c>
      <c r="S2501" s="397">
        <f>VLOOKUP(Q2501,B$4:B$1306,1,0)</f>
        <v>2080502</v>
      </c>
      <c r="Y2501" s="397">
        <f t="shared" si="365"/>
        <v>0</v>
      </c>
    </row>
    <row r="2502" spans="15:25">
      <c r="O2502" s="397">
        <v>0</v>
      </c>
      <c r="Q2502" s="397">
        <v>2080505</v>
      </c>
      <c r="R2502" s="397">
        <v>23</v>
      </c>
      <c r="S2502" s="397">
        <f>VLOOKUP(Q2502,B$4:B$1306,1,0)</f>
        <v>2080505</v>
      </c>
      <c r="Y2502" s="397">
        <f t="shared" si="365"/>
        <v>0</v>
      </c>
    </row>
    <row r="2503" spans="15:25">
      <c r="O2503" s="397">
        <v>0</v>
      </c>
      <c r="Q2503" s="397">
        <v>2080506</v>
      </c>
      <c r="R2503" s="397">
        <v>11</v>
      </c>
      <c r="S2503" s="397">
        <f>VLOOKUP(Q2503,B$4:B$1306,1,0)</f>
        <v>2080506</v>
      </c>
      <c r="Y2503" s="397">
        <f t="shared" si="365"/>
        <v>0</v>
      </c>
    </row>
    <row r="2504" spans="15:25">
      <c r="O2504" s="397">
        <v>0</v>
      </c>
      <c r="Q2504" s="397">
        <v>2101101</v>
      </c>
      <c r="R2504" s="397">
        <v>0</v>
      </c>
      <c r="S2504" s="397">
        <f>VLOOKUP(Q2504,B$4:B$1306,1,0)</f>
        <v>2101101</v>
      </c>
      <c r="Y2504" s="397">
        <f t="shared" si="365"/>
        <v>0</v>
      </c>
    </row>
    <row r="2505" spans="15:25">
      <c r="O2505" s="397">
        <v>0</v>
      </c>
      <c r="Q2505" s="397">
        <v>2101102</v>
      </c>
      <c r="R2505" s="397">
        <v>15</v>
      </c>
      <c r="S2505" s="397">
        <f>VLOOKUP(Q2505,B$4:B$1306,1,0)</f>
        <v>2101102</v>
      </c>
      <c r="Y2505" s="397">
        <f t="shared" si="365"/>
        <v>0</v>
      </c>
    </row>
    <row r="2506" spans="15:25">
      <c r="O2506" s="397">
        <v>0</v>
      </c>
      <c r="Q2506" s="397">
        <v>2101103</v>
      </c>
      <c r="R2506" s="397">
        <v>7</v>
      </c>
      <c r="S2506" s="397">
        <f>VLOOKUP(Q2506,B$4:B$1306,1,0)</f>
        <v>2101103</v>
      </c>
      <c r="Y2506" s="397">
        <f t="shared" si="365"/>
        <v>0</v>
      </c>
    </row>
    <row r="2507" spans="15:25">
      <c r="O2507" s="397">
        <v>0</v>
      </c>
      <c r="Q2507" s="397">
        <v>2210201</v>
      </c>
      <c r="R2507" s="397">
        <v>17</v>
      </c>
      <c r="S2507" s="397">
        <f>VLOOKUP(Q2507,B$4:B$1306,1,0)</f>
        <v>2210201</v>
      </c>
      <c r="Y2507" s="397">
        <f t="shared" si="365"/>
        <v>0</v>
      </c>
    </row>
    <row r="2508" spans="15:25">
      <c r="O2508" s="397">
        <v>0</v>
      </c>
      <c r="Q2508" s="397">
        <v>2050201</v>
      </c>
      <c r="R2508" s="397">
        <v>519</v>
      </c>
      <c r="S2508" s="397">
        <f>VLOOKUP(Q2508,B$4:B$1306,1,0)</f>
        <v>2050201</v>
      </c>
      <c r="Y2508" s="397">
        <f t="shared" si="365"/>
        <v>0</v>
      </c>
    </row>
    <row r="2509" spans="15:25">
      <c r="O2509" s="397">
        <v>0</v>
      </c>
      <c r="Q2509" s="397">
        <v>2080502</v>
      </c>
      <c r="R2509" s="397">
        <v>3</v>
      </c>
      <c r="S2509" s="397">
        <f>VLOOKUP(Q2509,B$4:B$1306,1,0)</f>
        <v>2080502</v>
      </c>
      <c r="Y2509" s="397">
        <f t="shared" si="365"/>
        <v>0</v>
      </c>
    </row>
    <row r="2510" spans="15:25">
      <c r="O2510" s="397">
        <v>0</v>
      </c>
      <c r="Q2510" s="397">
        <v>2080505</v>
      </c>
      <c r="R2510" s="397">
        <v>30</v>
      </c>
      <c r="S2510" s="397">
        <f>VLOOKUP(Q2510,B$4:B$1306,1,0)</f>
        <v>2080505</v>
      </c>
      <c r="Y2510" s="397">
        <f t="shared" si="365"/>
        <v>0</v>
      </c>
    </row>
    <row r="2511" spans="15:25">
      <c r="O2511" s="397">
        <v>0</v>
      </c>
      <c r="Q2511" s="397">
        <v>2080506</v>
      </c>
      <c r="R2511" s="397">
        <v>15</v>
      </c>
      <c r="S2511" s="397">
        <f>VLOOKUP(Q2511,B$4:B$1306,1,0)</f>
        <v>2080506</v>
      </c>
      <c r="Y2511" s="397">
        <f t="shared" si="365"/>
        <v>0</v>
      </c>
    </row>
    <row r="2512" spans="15:25">
      <c r="O2512" s="397">
        <v>0</v>
      </c>
      <c r="Q2512" s="397">
        <v>2101101</v>
      </c>
      <c r="R2512" s="397">
        <v>0</v>
      </c>
      <c r="S2512" s="397">
        <f>VLOOKUP(Q2512,B$4:B$1306,1,0)</f>
        <v>2101101</v>
      </c>
      <c r="Y2512" s="397">
        <f t="shared" si="365"/>
        <v>0</v>
      </c>
    </row>
    <row r="2513" spans="15:25">
      <c r="O2513" s="397">
        <v>0</v>
      </c>
      <c r="Q2513" s="397">
        <v>2101102</v>
      </c>
      <c r="R2513" s="397">
        <v>20</v>
      </c>
      <c r="S2513" s="397">
        <f>VLOOKUP(Q2513,B$4:B$1306,1,0)</f>
        <v>2101102</v>
      </c>
      <c r="Y2513" s="397">
        <f t="shared" si="365"/>
        <v>0</v>
      </c>
    </row>
    <row r="2514" spans="15:25">
      <c r="O2514" s="397">
        <v>0</v>
      </c>
      <c r="Q2514" s="397">
        <v>2101103</v>
      </c>
      <c r="R2514" s="397">
        <v>10</v>
      </c>
      <c r="S2514" s="397">
        <f>VLOOKUP(Q2514,B$4:B$1306,1,0)</f>
        <v>2101103</v>
      </c>
      <c r="Y2514" s="397">
        <f t="shared" si="365"/>
        <v>0</v>
      </c>
    </row>
    <row r="2515" spans="15:25">
      <c r="O2515" s="397">
        <v>0</v>
      </c>
      <c r="Q2515" s="397">
        <v>2210201</v>
      </c>
      <c r="R2515" s="397">
        <v>23</v>
      </c>
      <c r="S2515" s="397">
        <f>VLOOKUP(Q2515,B$4:B$1306,1,0)</f>
        <v>2210201</v>
      </c>
      <c r="Y2515" s="397">
        <f t="shared" si="365"/>
        <v>0</v>
      </c>
    </row>
    <row r="2516" spans="15:25">
      <c r="O2516" s="397">
        <v>0</v>
      </c>
      <c r="Q2516" s="397">
        <v>2070607</v>
      </c>
      <c r="R2516" s="397">
        <v>25</v>
      </c>
      <c r="S2516" s="397">
        <f>VLOOKUP(Q2516,B$4:B$1306,1,0)</f>
        <v>2070607</v>
      </c>
      <c r="Y2516" s="397">
        <f t="shared" si="365"/>
        <v>0</v>
      </c>
    </row>
    <row r="2517" spans="15:25">
      <c r="O2517" s="397">
        <v>0</v>
      </c>
      <c r="Q2517" s="397">
        <v>2080505</v>
      </c>
      <c r="R2517" s="397">
        <v>2</v>
      </c>
      <c r="S2517" s="397">
        <f>VLOOKUP(Q2517,B$4:B$1306,1,0)</f>
        <v>2080505</v>
      </c>
      <c r="Y2517" s="397">
        <f t="shared" si="365"/>
        <v>0</v>
      </c>
    </row>
    <row r="2518" spans="15:25">
      <c r="O2518" s="397">
        <v>0</v>
      </c>
      <c r="Q2518" s="397">
        <v>2080506</v>
      </c>
      <c r="R2518" s="397">
        <v>1</v>
      </c>
      <c r="S2518" s="397">
        <f>VLOOKUP(Q2518,B$4:B$1306,1,0)</f>
        <v>2080506</v>
      </c>
      <c r="Y2518" s="397">
        <f t="shared" si="365"/>
        <v>0</v>
      </c>
    </row>
    <row r="2519" spans="15:25">
      <c r="O2519" s="397">
        <v>0</v>
      </c>
      <c r="Q2519" s="397">
        <v>2101101</v>
      </c>
      <c r="R2519" s="397">
        <v>0</v>
      </c>
      <c r="S2519" s="397">
        <f>VLOOKUP(Q2519,B$4:B$1306,1,0)</f>
        <v>2101101</v>
      </c>
      <c r="Y2519" s="397">
        <f t="shared" si="365"/>
        <v>0</v>
      </c>
    </row>
    <row r="2520" spans="15:25">
      <c r="O2520" s="397">
        <v>0</v>
      </c>
      <c r="Q2520" s="397">
        <v>2101102</v>
      </c>
      <c r="R2520" s="397">
        <v>2</v>
      </c>
      <c r="S2520" s="397">
        <f>VLOOKUP(Q2520,B$4:B$1306,1,0)</f>
        <v>2101102</v>
      </c>
      <c r="Y2520" s="397">
        <f t="shared" si="365"/>
        <v>0</v>
      </c>
    </row>
    <row r="2521" spans="15:25">
      <c r="O2521" s="397">
        <v>0</v>
      </c>
      <c r="Q2521" s="397">
        <v>2101103</v>
      </c>
      <c r="R2521" s="397">
        <v>1</v>
      </c>
      <c r="S2521" s="397">
        <f>VLOOKUP(Q2521,B$4:B$1306,1,0)</f>
        <v>2101103</v>
      </c>
      <c r="Y2521" s="397">
        <f t="shared" si="365"/>
        <v>0</v>
      </c>
    </row>
    <row r="2522" spans="15:25">
      <c r="O2522" s="397">
        <v>0</v>
      </c>
      <c r="Q2522" s="397">
        <v>2210201</v>
      </c>
      <c r="R2522" s="397">
        <v>2</v>
      </c>
      <c r="S2522" s="397">
        <f>VLOOKUP(Q2522,B$4:B$1306,1,0)</f>
        <v>2210201</v>
      </c>
      <c r="Y2522" s="397">
        <f t="shared" si="365"/>
        <v>0</v>
      </c>
    </row>
    <row r="2523" spans="15:25">
      <c r="O2523" s="397">
        <v>0</v>
      </c>
      <c r="Q2523" s="397">
        <v>2013301</v>
      </c>
      <c r="R2523" s="397">
        <v>270</v>
      </c>
      <c r="S2523" s="397">
        <f>VLOOKUP(Q2523,B$4:B$1306,1,0)</f>
        <v>2013301</v>
      </c>
      <c r="Y2523" s="397">
        <f t="shared" si="365"/>
        <v>0</v>
      </c>
    </row>
    <row r="2524" spans="15:25">
      <c r="O2524" s="397">
        <v>0</v>
      </c>
      <c r="Q2524" s="397">
        <v>2070607</v>
      </c>
      <c r="R2524" s="397">
        <v>0</v>
      </c>
      <c r="S2524" s="397">
        <f>VLOOKUP(Q2524,B$4:B$1306,1,0)</f>
        <v>2070607</v>
      </c>
      <c r="Y2524" s="397">
        <f t="shared" si="365"/>
        <v>0</v>
      </c>
    </row>
    <row r="2525" spans="15:25">
      <c r="O2525" s="397">
        <v>0</v>
      </c>
      <c r="Q2525" s="397">
        <v>2080501</v>
      </c>
      <c r="R2525" s="397">
        <v>10</v>
      </c>
      <c r="S2525" s="397">
        <f>VLOOKUP(Q2525,B$4:B$1306,1,0)</f>
        <v>2080501</v>
      </c>
      <c r="Y2525" s="397">
        <f t="shared" si="365"/>
        <v>0</v>
      </c>
    </row>
    <row r="2526" spans="15:25">
      <c r="O2526" s="397">
        <v>0</v>
      </c>
      <c r="Q2526" s="397">
        <v>2080505</v>
      </c>
      <c r="R2526" s="397">
        <v>21</v>
      </c>
      <c r="S2526" s="397">
        <f>VLOOKUP(Q2526,B$4:B$1306,1,0)</f>
        <v>2080505</v>
      </c>
      <c r="Y2526" s="397">
        <f t="shared" si="365"/>
        <v>0</v>
      </c>
    </row>
    <row r="2527" spans="15:25">
      <c r="O2527" s="397">
        <v>0</v>
      </c>
      <c r="Q2527" s="397">
        <v>2080506</v>
      </c>
      <c r="R2527" s="397">
        <v>10</v>
      </c>
      <c r="S2527" s="397">
        <f>VLOOKUP(Q2527,B$4:B$1306,1,0)</f>
        <v>2080506</v>
      </c>
      <c r="Y2527" s="397">
        <f t="shared" si="365"/>
        <v>0</v>
      </c>
    </row>
    <row r="2528" spans="15:25">
      <c r="O2528" s="397">
        <v>0</v>
      </c>
      <c r="Q2528" s="397">
        <v>2101101</v>
      </c>
      <c r="R2528" s="397">
        <v>14</v>
      </c>
      <c r="S2528" s="397">
        <f>VLOOKUP(Q2528,B$4:B$1306,1,0)</f>
        <v>2101101</v>
      </c>
      <c r="Y2528" s="397">
        <f t="shared" si="365"/>
        <v>0</v>
      </c>
    </row>
    <row r="2529" spans="15:25">
      <c r="O2529" s="397">
        <v>0</v>
      </c>
      <c r="Q2529" s="397">
        <v>2101102</v>
      </c>
      <c r="R2529" s="397">
        <v>0</v>
      </c>
      <c r="S2529" s="397">
        <f>VLOOKUP(Q2529,B$4:B$1306,1,0)</f>
        <v>2101102</v>
      </c>
      <c r="Y2529" s="397">
        <f t="shared" si="365"/>
        <v>0</v>
      </c>
    </row>
    <row r="2530" spans="15:25">
      <c r="O2530" s="397">
        <v>0</v>
      </c>
      <c r="Q2530" s="397">
        <v>2101103</v>
      </c>
      <c r="R2530" s="397">
        <v>7</v>
      </c>
      <c r="S2530" s="397">
        <f>VLOOKUP(Q2530,B$4:B$1306,1,0)</f>
        <v>2101103</v>
      </c>
      <c r="Y2530" s="397">
        <f t="shared" si="365"/>
        <v>0</v>
      </c>
    </row>
    <row r="2531" spans="15:25">
      <c r="O2531" s="397">
        <v>0</v>
      </c>
      <c r="Q2531" s="397">
        <v>2210201</v>
      </c>
      <c r="R2531" s="397">
        <v>17</v>
      </c>
      <c r="S2531" s="397">
        <f>VLOOKUP(Q2531,B$4:B$1306,1,0)</f>
        <v>2210201</v>
      </c>
      <c r="Y2531" s="397">
        <f t="shared" si="365"/>
        <v>0</v>
      </c>
    </row>
    <row r="2532" spans="15:25">
      <c r="O2532" s="397">
        <v>0</v>
      </c>
      <c r="Q2532" s="397">
        <v>2070804</v>
      </c>
      <c r="R2532" s="397">
        <v>0</v>
      </c>
      <c r="S2532" s="397">
        <f>VLOOKUP(Q2532,B$4:B$1306,1,0)</f>
        <v>2070804</v>
      </c>
      <c r="Y2532" s="397">
        <f t="shared" si="365"/>
        <v>0</v>
      </c>
    </row>
    <row r="2533" spans="15:25">
      <c r="O2533" s="397">
        <v>0</v>
      </c>
      <c r="Q2533" s="397">
        <v>2079999</v>
      </c>
      <c r="R2533" s="397">
        <v>365</v>
      </c>
      <c r="S2533" s="397">
        <f>VLOOKUP(Q2533,B$4:B$1306,1,0)</f>
        <v>2079999</v>
      </c>
      <c r="Y2533" s="397">
        <f t="shared" si="365"/>
        <v>0</v>
      </c>
    </row>
    <row r="2534" spans="15:25">
      <c r="O2534" s="397">
        <v>0</v>
      </c>
      <c r="Q2534" s="397">
        <v>2080502</v>
      </c>
      <c r="R2534" s="397">
        <v>20</v>
      </c>
      <c r="S2534" s="397">
        <f>VLOOKUP(Q2534,B$4:B$1306,1,0)</f>
        <v>2080502</v>
      </c>
      <c r="Y2534" s="397">
        <f t="shared" si="365"/>
        <v>0</v>
      </c>
    </row>
    <row r="2535" spans="15:25">
      <c r="O2535" s="397">
        <v>0</v>
      </c>
      <c r="Q2535" s="397">
        <v>2080505</v>
      </c>
      <c r="R2535" s="397">
        <v>35</v>
      </c>
      <c r="S2535" s="397">
        <f>VLOOKUP(Q2535,B$4:B$1306,1,0)</f>
        <v>2080505</v>
      </c>
      <c r="Y2535" s="397">
        <f t="shared" si="365"/>
        <v>0</v>
      </c>
    </row>
    <row r="2536" spans="15:25">
      <c r="O2536" s="397">
        <v>0</v>
      </c>
      <c r="Q2536" s="397">
        <v>2080506</v>
      </c>
      <c r="R2536" s="397">
        <v>17</v>
      </c>
      <c r="S2536" s="397">
        <f>VLOOKUP(Q2536,B$4:B$1306,1,0)</f>
        <v>2080506</v>
      </c>
      <c r="Y2536" s="397">
        <f t="shared" si="365"/>
        <v>0</v>
      </c>
    </row>
    <row r="2537" spans="15:25">
      <c r="O2537" s="397">
        <v>0</v>
      </c>
      <c r="Q2537" s="397">
        <v>2101101</v>
      </c>
      <c r="R2537" s="397">
        <v>0</v>
      </c>
      <c r="S2537" s="397">
        <f>VLOOKUP(Q2537,B$4:B$1306,1,0)</f>
        <v>2101101</v>
      </c>
      <c r="Y2537" s="397">
        <f t="shared" si="365"/>
        <v>0</v>
      </c>
    </row>
    <row r="2538" spans="15:25">
      <c r="O2538" s="397">
        <v>0</v>
      </c>
      <c r="Q2538" s="397">
        <v>2101102</v>
      </c>
      <c r="R2538" s="397">
        <v>23</v>
      </c>
      <c r="S2538" s="397">
        <f>VLOOKUP(Q2538,B$4:B$1306,1,0)</f>
        <v>2101102</v>
      </c>
      <c r="Y2538" s="397">
        <f t="shared" si="365"/>
        <v>0</v>
      </c>
    </row>
    <row r="2539" spans="15:25">
      <c r="O2539" s="397">
        <v>0</v>
      </c>
      <c r="Q2539" s="397">
        <v>2101103</v>
      </c>
      <c r="R2539" s="397">
        <v>13</v>
      </c>
      <c r="S2539" s="397">
        <f>VLOOKUP(Q2539,B$4:B$1306,1,0)</f>
        <v>2101103</v>
      </c>
      <c r="Y2539" s="397">
        <f t="shared" si="365"/>
        <v>0</v>
      </c>
    </row>
    <row r="2540" spans="15:25">
      <c r="O2540" s="397">
        <v>0</v>
      </c>
      <c r="Q2540" s="397">
        <v>2210201</v>
      </c>
      <c r="R2540" s="397">
        <v>26</v>
      </c>
      <c r="S2540" s="397">
        <f>VLOOKUP(Q2540,B$4:B$1306,1,0)</f>
        <v>2210201</v>
      </c>
      <c r="Y2540" s="397">
        <f t="shared" si="365"/>
        <v>0</v>
      </c>
    </row>
    <row r="2541" spans="15:25">
      <c r="O2541" s="397">
        <v>0</v>
      </c>
      <c r="Q2541" s="397">
        <v>2080505</v>
      </c>
      <c r="R2541" s="397">
        <v>0</v>
      </c>
      <c r="S2541" s="397">
        <f>VLOOKUP(Q2541,B$4:B$1306,1,0)</f>
        <v>2080505</v>
      </c>
      <c r="Y2541" s="397">
        <f t="shared" si="365"/>
        <v>0</v>
      </c>
    </row>
    <row r="2542" spans="15:25">
      <c r="O2542" s="397">
        <v>0</v>
      </c>
      <c r="Q2542" s="397">
        <v>2080506</v>
      </c>
      <c r="R2542" s="397">
        <v>0</v>
      </c>
      <c r="S2542" s="397">
        <f>VLOOKUP(Q2542,B$4:B$1306,1,0)</f>
        <v>2080506</v>
      </c>
      <c r="Y2542" s="397">
        <f t="shared" si="365"/>
        <v>0</v>
      </c>
    </row>
    <row r="2543" spans="15:25">
      <c r="O2543" s="397">
        <v>0</v>
      </c>
      <c r="Q2543" s="397">
        <v>2101101</v>
      </c>
      <c r="R2543" s="397">
        <v>0</v>
      </c>
      <c r="S2543" s="397">
        <f>VLOOKUP(Q2543,B$4:B$1306,1,0)</f>
        <v>2101101</v>
      </c>
      <c r="Y2543" s="397">
        <f t="shared" si="365"/>
        <v>0</v>
      </c>
    </row>
    <row r="2544" spans="15:25">
      <c r="O2544" s="397">
        <v>0</v>
      </c>
      <c r="Q2544" s="397">
        <v>2101102</v>
      </c>
      <c r="R2544" s="397">
        <v>0</v>
      </c>
      <c r="S2544" s="397">
        <f>VLOOKUP(Q2544,B$4:B$1306,1,0)</f>
        <v>2101102</v>
      </c>
      <c r="Y2544" s="397">
        <f t="shared" si="365"/>
        <v>0</v>
      </c>
    </row>
    <row r="2545" spans="15:25">
      <c r="O2545" s="397">
        <v>0</v>
      </c>
      <c r="Q2545" s="397">
        <v>2101103</v>
      </c>
      <c r="R2545" s="397">
        <v>0</v>
      </c>
      <c r="S2545" s="397">
        <f>VLOOKUP(Q2545,B$4:B$1306,1,0)</f>
        <v>2101103</v>
      </c>
      <c r="Y2545" s="397">
        <f t="shared" si="365"/>
        <v>0</v>
      </c>
    </row>
    <row r="2546" spans="15:25">
      <c r="O2546" s="397">
        <v>0</v>
      </c>
      <c r="Q2546" s="397">
        <v>2210201</v>
      </c>
      <c r="R2546" s="397">
        <v>0</v>
      </c>
      <c r="S2546" s="397">
        <f>VLOOKUP(Q2546,B$4:B$1306,1,0)</f>
        <v>2210201</v>
      </c>
      <c r="Y2546" s="397">
        <f t="shared" si="365"/>
        <v>0</v>
      </c>
    </row>
    <row r="2547" spans="15:25">
      <c r="O2547" s="397">
        <v>0</v>
      </c>
      <c r="Q2547" s="397">
        <v>2080505</v>
      </c>
      <c r="R2547" s="397">
        <v>0</v>
      </c>
      <c r="S2547" s="397">
        <f>VLOOKUP(Q2547,B$4:B$1306,1,0)</f>
        <v>2080505</v>
      </c>
      <c r="Y2547" s="397">
        <f t="shared" si="365"/>
        <v>0</v>
      </c>
    </row>
    <row r="2548" spans="15:25">
      <c r="O2548" s="397">
        <v>0</v>
      </c>
      <c r="Q2548" s="397">
        <v>2080506</v>
      </c>
      <c r="R2548" s="397">
        <v>0</v>
      </c>
      <c r="S2548" s="397">
        <f>VLOOKUP(Q2548,B$4:B$1306,1,0)</f>
        <v>2080506</v>
      </c>
      <c r="Y2548" s="397">
        <f t="shared" si="365"/>
        <v>0</v>
      </c>
    </row>
    <row r="2549" spans="15:25">
      <c r="O2549" s="397">
        <v>0</v>
      </c>
      <c r="Q2549" s="397">
        <v>2101101</v>
      </c>
      <c r="R2549" s="397">
        <v>0</v>
      </c>
      <c r="S2549" s="397">
        <f>VLOOKUP(Q2549,B$4:B$1306,1,0)</f>
        <v>2101101</v>
      </c>
      <c r="Y2549" s="397">
        <f t="shared" si="365"/>
        <v>0</v>
      </c>
    </row>
    <row r="2550" spans="15:25">
      <c r="O2550" s="397">
        <v>0</v>
      </c>
      <c r="Q2550" s="397">
        <v>2101102</v>
      </c>
      <c r="R2550" s="397">
        <v>0</v>
      </c>
      <c r="S2550" s="397">
        <f>VLOOKUP(Q2550,B$4:B$1306,1,0)</f>
        <v>2101102</v>
      </c>
      <c r="Y2550" s="397">
        <f t="shared" si="365"/>
        <v>0</v>
      </c>
    </row>
    <row r="2551" spans="15:25">
      <c r="O2551" s="397">
        <v>0</v>
      </c>
      <c r="Q2551" s="397">
        <v>2101103</v>
      </c>
      <c r="R2551" s="397">
        <v>0</v>
      </c>
      <c r="S2551" s="397">
        <f>VLOOKUP(Q2551,B$4:B$1306,1,0)</f>
        <v>2101103</v>
      </c>
      <c r="Y2551" s="397">
        <f t="shared" si="365"/>
        <v>0</v>
      </c>
    </row>
    <row r="2552" spans="15:25">
      <c r="O2552" s="397">
        <v>0</v>
      </c>
      <c r="Q2552" s="397">
        <v>2210201</v>
      </c>
      <c r="R2552" s="397">
        <v>0</v>
      </c>
      <c r="S2552" s="397">
        <f>VLOOKUP(Q2552,B$4:B$1306,1,0)</f>
        <v>2210201</v>
      </c>
      <c r="Y2552" s="397">
        <f t="shared" si="365"/>
        <v>0</v>
      </c>
    </row>
    <row r="2553" spans="15:25">
      <c r="O2553" s="397">
        <v>0</v>
      </c>
      <c r="Q2553" s="397">
        <v>2080505</v>
      </c>
      <c r="R2553" s="397">
        <v>0</v>
      </c>
      <c r="S2553" s="397">
        <f>VLOOKUP(Q2553,B$4:B$1306,1,0)</f>
        <v>2080505</v>
      </c>
      <c r="Y2553" s="397">
        <f t="shared" si="365"/>
        <v>0</v>
      </c>
    </row>
    <row r="2554" spans="15:25">
      <c r="O2554" s="397">
        <v>0</v>
      </c>
      <c r="Q2554" s="397">
        <v>2080506</v>
      </c>
      <c r="R2554" s="397">
        <v>0</v>
      </c>
      <c r="S2554" s="397">
        <f>VLOOKUP(Q2554,B$4:B$1306,1,0)</f>
        <v>2080506</v>
      </c>
      <c r="Y2554" s="397">
        <f t="shared" si="365"/>
        <v>0</v>
      </c>
    </row>
    <row r="2555" spans="15:25">
      <c r="O2555" s="397">
        <v>0</v>
      </c>
      <c r="Q2555" s="397">
        <v>2101101</v>
      </c>
      <c r="R2555" s="397">
        <v>0</v>
      </c>
      <c r="S2555" s="397">
        <f>VLOOKUP(Q2555,B$4:B$1306,1,0)</f>
        <v>2101101</v>
      </c>
      <c r="Y2555" s="397">
        <f t="shared" si="365"/>
        <v>0</v>
      </c>
    </row>
    <row r="2556" spans="15:25">
      <c r="O2556" s="397">
        <v>0</v>
      </c>
      <c r="Q2556" s="397">
        <v>2101102</v>
      </c>
      <c r="R2556" s="397">
        <v>0</v>
      </c>
      <c r="S2556" s="397">
        <f>VLOOKUP(Q2556,B$4:B$1306,1,0)</f>
        <v>2101102</v>
      </c>
      <c r="Y2556" s="397">
        <f t="shared" si="365"/>
        <v>0</v>
      </c>
    </row>
    <row r="2557" spans="15:25">
      <c r="O2557" s="397">
        <v>0</v>
      </c>
      <c r="Q2557" s="397">
        <v>2101103</v>
      </c>
      <c r="R2557" s="397">
        <v>0</v>
      </c>
      <c r="S2557" s="397">
        <f>VLOOKUP(Q2557,B$4:B$1306,1,0)</f>
        <v>2101103</v>
      </c>
      <c r="Y2557" s="397">
        <f t="shared" si="365"/>
        <v>0</v>
      </c>
    </row>
    <row r="2558" spans="15:25">
      <c r="O2558" s="397">
        <v>0</v>
      </c>
      <c r="Q2558" s="397">
        <v>2210201</v>
      </c>
      <c r="R2558" s="397">
        <v>0</v>
      </c>
      <c r="S2558" s="397">
        <f>VLOOKUP(Q2558,B$4:B$1306,1,0)</f>
        <v>2210201</v>
      </c>
      <c r="Y2558" s="397">
        <f t="shared" si="365"/>
        <v>0</v>
      </c>
    </row>
    <row r="2561" spans="17:19">
      <c r="Q2561" s="397">
        <v>2080101</v>
      </c>
      <c r="R2561" s="397">
        <v>-1</v>
      </c>
      <c r="S2561" s="397">
        <f>VLOOKUP(Q2561,B$4:B$1306,1,0)</f>
        <v>2080101</v>
      </c>
    </row>
    <row r="2562" spans="17:19">
      <c r="Q2562" s="397">
        <v>2080201</v>
      </c>
      <c r="R2562" s="397">
        <v>1</v>
      </c>
      <c r="S2562" s="397">
        <f>VLOOKUP(Q2562,B$4:B$1306,1,0)</f>
        <v>2080201</v>
      </c>
    </row>
  </sheetData>
  <autoFilter ref="A3:Z2558">
    <extLst/>
  </autoFilter>
  <mergeCells count="1">
    <mergeCell ref="A1:E1"/>
  </mergeCells>
  <printOptions horizontalCentered="1"/>
  <pageMargins left="0.708661417322835" right="0.708661417322835" top="0.748031496062992" bottom="0.748031496062992" header="0.31496062992126" footer="0.31496062992126"/>
  <pageSetup paperSize="9" scale="98" fitToHeight="100" orientation="portrait" blackAndWhite="1"/>
  <headerFooter alignWithMargins="0">
    <oddFooter>&amp;C&amp;P</oddFooter>
  </headerFooter>
  <rowBreaks count="1" manualBreakCount="1">
    <brk id="1322" max="4"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O11"/>
  <sheetViews>
    <sheetView showZeros="0" view="pageBreakPreview" zoomScale="85" zoomScaleNormal="100" workbookViewId="0">
      <pane xSplit="1" ySplit="3" topLeftCell="B4" activePane="bottomRight" state="frozen"/>
      <selection/>
      <selection pane="topRight"/>
      <selection pane="bottomLeft"/>
      <selection pane="bottomRight" activeCell="D5" sqref="D5"/>
    </sheetView>
  </sheetViews>
  <sheetFormatPr defaultColWidth="9" defaultRowHeight="15.6"/>
  <cols>
    <col min="1" max="1" width="22.2222222222222" style="451" customWidth="1"/>
    <col min="2" max="2" width="17.4444444444444" style="397" customWidth="1"/>
    <col min="3" max="3" width="16.7777777777778" style="452" customWidth="1"/>
    <col min="4" max="4" width="19.1111111111111" style="452" customWidth="1"/>
    <col min="5" max="5" width="16.7777777777778" style="453" customWidth="1"/>
    <col min="6" max="6" width="8.33333333333333" style="451" hidden="1" customWidth="1"/>
    <col min="7" max="7" width="13.4444444444444" style="451" hidden="1" customWidth="1"/>
    <col min="8" max="16384" width="9" style="451"/>
  </cols>
  <sheetData>
    <row r="1" ht="37.5" customHeight="1" spans="1:15">
      <c r="A1" s="454" t="str">
        <f>YEAR(封面!$B$9)&amp;"年勐海县分地区税收返还和转移支付预算表"</f>
        <v>2020年勐海县分地区税收返还和转移支付预算表</v>
      </c>
      <c r="B1" s="454"/>
      <c r="C1" s="455"/>
      <c r="D1" s="455"/>
      <c r="E1" s="455"/>
      <c r="O1">
        <f>totalnumber</f>
        <v>1</v>
      </c>
    </row>
    <row r="2" ht="22.8" customHeight="1" spans="1:6">
      <c r="A2" s="456" t="s">
        <v>4396</v>
      </c>
      <c r="B2" s="457"/>
      <c r="C2" s="458"/>
      <c r="D2" s="458"/>
      <c r="E2" s="459" t="s">
        <v>40</v>
      </c>
      <c r="F2" s="460"/>
    </row>
    <row r="3" s="450" customFormat="1" ht="43.05" customHeight="1" spans="1:5">
      <c r="A3" s="461" t="s">
        <v>4397</v>
      </c>
      <c r="B3" s="461" t="s">
        <v>4398</v>
      </c>
      <c r="C3" s="462" t="s">
        <v>4399</v>
      </c>
      <c r="D3" s="462" t="s">
        <v>4400</v>
      </c>
      <c r="E3" s="462" t="s">
        <v>4401</v>
      </c>
    </row>
    <row r="4" ht="31.05" customHeight="1" spans="1:7">
      <c r="A4" s="463" t="s">
        <v>4402</v>
      </c>
      <c r="B4" s="464">
        <f>SUM(C4:E4)</f>
        <v>85857</v>
      </c>
      <c r="C4" s="464">
        <f>SUM(C5:C5)</f>
        <v>5531</v>
      </c>
      <c r="D4" s="464">
        <f>SUM(D5:D5)</f>
        <v>62494</v>
      </c>
      <c r="E4" s="464">
        <f>SUM(E5:E5)</f>
        <v>17832</v>
      </c>
      <c r="G4" s="451">
        <v>1</v>
      </c>
    </row>
    <row r="5" ht="31.05" customHeight="1" spans="1:7">
      <c r="A5" s="465" t="s">
        <v>4403</v>
      </c>
      <c r="B5" s="466">
        <f>SUM(C5:E5)</f>
        <v>85857</v>
      </c>
      <c r="C5" s="467">
        <v>5531</v>
      </c>
      <c r="D5" s="467">
        <v>62494</v>
      </c>
      <c r="E5" s="467">
        <v>17832</v>
      </c>
      <c r="F5" s="451">
        <v>1</v>
      </c>
      <c r="G5" s="451">
        <v>3</v>
      </c>
    </row>
    <row r="6" ht="31.05" customHeight="1" spans="1:7">
      <c r="A6" s="463" t="s">
        <v>4404</v>
      </c>
      <c r="B6" s="464">
        <f>SUM(C6:E6)</f>
        <v>139143</v>
      </c>
      <c r="C6" s="464">
        <v>1469</v>
      </c>
      <c r="D6" s="464">
        <f>153000-D5</f>
        <v>90506</v>
      </c>
      <c r="E6" s="464">
        <f>65000-E5</f>
        <v>47168</v>
      </c>
      <c r="F6" s="451">
        <v>1</v>
      </c>
      <c r="G6" s="451">
        <v>18</v>
      </c>
    </row>
    <row r="7" ht="31.05" customHeight="1" spans="1:7">
      <c r="A7" s="463" t="s">
        <v>4405</v>
      </c>
      <c r="B7" s="464">
        <f>SUM(C7:E7)</f>
        <v>225000</v>
      </c>
      <c r="C7" s="464">
        <f>SUM(C4,C6)</f>
        <v>7000</v>
      </c>
      <c r="D7" s="464">
        <f>SUM(D4,D6)</f>
        <v>153000</v>
      </c>
      <c r="E7" s="464">
        <f>SUM(E4,E6)</f>
        <v>65000</v>
      </c>
      <c r="F7" s="451">
        <v>1</v>
      </c>
      <c r="G7" s="451">
        <v>19</v>
      </c>
    </row>
    <row r="8" spans="5:5">
      <c r="E8" s="452"/>
    </row>
    <row r="9" spans="5:5">
      <c r="E9" s="452"/>
    </row>
    <row r="10" spans="5:5">
      <c r="E10" s="452"/>
    </row>
    <row r="11" spans="5:5">
      <c r="E11" s="452"/>
    </row>
  </sheetData>
  <mergeCells count="1">
    <mergeCell ref="A1:E1"/>
  </mergeCells>
  <conditionalFormatting sqref="B3">
    <cfRule type="cellIs" dxfId="2" priority="3" stopIfTrue="1" operator="lessThanOrEqual">
      <formula>-1</formula>
    </cfRule>
  </conditionalFormatting>
  <conditionalFormatting sqref="E1 E12:E65517">
    <cfRule type="cellIs" dxfId="2" priority="1" stopIfTrue="1" operator="greaterThanOrEqual">
      <formula>10</formula>
    </cfRule>
    <cfRule type="cellIs" dxfId="2" priority="2" stopIfTrue="1" operator="lessThanOrEqual">
      <formula>-1</formula>
    </cfRule>
  </conditionalFormatting>
  <printOptions horizontalCentered="1"/>
  <pageMargins left="0.708661417322835" right="0.708661417322835" top="0.748031496062992" bottom="0.748031496062992" header="0.31496062992126" footer="0.31496062992126"/>
  <pageSetup paperSize="9" scale="96" fitToHeight="100" orientation="portrait" blackAndWhite="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O28"/>
  <sheetViews>
    <sheetView showZeros="0" view="pageBreakPreview" zoomScale="85" zoomScaleNormal="100" workbookViewId="0">
      <pane xSplit="1" ySplit="3" topLeftCell="B4" activePane="bottomRight" state="frozen"/>
      <selection/>
      <selection pane="topRight"/>
      <selection pane="bottomLeft"/>
      <selection pane="bottomRight" activeCell="B4" sqref="B4"/>
    </sheetView>
  </sheetViews>
  <sheetFormatPr defaultColWidth="9" defaultRowHeight="14.4"/>
  <cols>
    <col min="1" max="1" width="46.6666666666667" style="217" customWidth="1"/>
    <col min="2" max="3" width="21.7777777777778" style="357" customWidth="1"/>
    <col min="4" max="7" width="9" style="217" hidden="1" customWidth="1"/>
    <col min="8" max="16384" width="9" style="217"/>
  </cols>
  <sheetData>
    <row r="1" ht="36" customHeight="1" spans="1:15">
      <c r="A1" s="441" t="str">
        <f>YEAR(封面!$B$9)&amp;"年勐海县分科目专项转移支付预算表"</f>
        <v>2020年勐海县分科目专项转移支付预算表</v>
      </c>
      <c r="B1" s="442"/>
      <c r="C1" s="442"/>
      <c r="O1" s="217">
        <f>totalnumber</f>
        <v>1</v>
      </c>
    </row>
    <row r="2" ht="25.8" customHeight="1" spans="1:3">
      <c r="A2" s="443" t="s">
        <v>4406</v>
      </c>
      <c r="B2" s="443"/>
      <c r="C2" s="444" t="s">
        <v>40</v>
      </c>
    </row>
    <row r="3" ht="27.9" customHeight="1" spans="1:3">
      <c r="A3" s="445" t="s">
        <v>4407</v>
      </c>
      <c r="B3" s="445" t="s">
        <v>4408</v>
      </c>
      <c r="C3" s="445" t="s">
        <v>4403</v>
      </c>
    </row>
    <row r="4" ht="28.05" customHeight="1" spans="1:7">
      <c r="A4" s="446" t="s">
        <v>46</v>
      </c>
      <c r="B4" s="447">
        <f t="shared" ref="B4:B26" si="0">C4</f>
        <v>530</v>
      </c>
      <c r="C4" s="341">
        <f>VLOOKUP(D4,F:G,2,0)</f>
        <v>530</v>
      </c>
      <c r="D4" s="217">
        <v>201</v>
      </c>
      <c r="F4" s="217">
        <v>201</v>
      </c>
      <c r="G4" s="217">
        <v>530</v>
      </c>
    </row>
    <row r="5" ht="28.05" customHeight="1" spans="1:7">
      <c r="A5" s="446" t="s">
        <v>48</v>
      </c>
      <c r="B5" s="447">
        <f t="shared" si="0"/>
        <v>0</v>
      </c>
      <c r="C5" s="341">
        <f t="shared" ref="C5:C25" si="1">VLOOKUP(D5,F:G,2,0)</f>
        <v>0</v>
      </c>
      <c r="D5" s="217">
        <v>202</v>
      </c>
      <c r="F5" s="217">
        <v>202</v>
      </c>
      <c r="G5" s="217">
        <v>0</v>
      </c>
    </row>
    <row r="6" ht="28.05" customHeight="1" spans="1:7">
      <c r="A6" s="446" t="s">
        <v>49</v>
      </c>
      <c r="B6" s="447">
        <f t="shared" si="0"/>
        <v>427</v>
      </c>
      <c r="C6" s="341">
        <f t="shared" si="1"/>
        <v>427</v>
      </c>
      <c r="D6" s="217">
        <v>203</v>
      </c>
      <c r="F6" s="217">
        <v>203</v>
      </c>
      <c r="G6" s="217">
        <v>427</v>
      </c>
    </row>
    <row r="7" ht="28.05" customHeight="1" spans="1:7">
      <c r="A7" s="446" t="s">
        <v>50</v>
      </c>
      <c r="B7" s="447">
        <f t="shared" si="0"/>
        <v>1620</v>
      </c>
      <c r="C7" s="341">
        <f t="shared" si="1"/>
        <v>1620</v>
      </c>
      <c r="D7" s="217">
        <v>204</v>
      </c>
      <c r="F7" s="217">
        <v>204</v>
      </c>
      <c r="G7" s="217">
        <v>1620</v>
      </c>
    </row>
    <row r="8" ht="28.05" customHeight="1" spans="1:7">
      <c r="A8" s="446" t="s">
        <v>51</v>
      </c>
      <c r="B8" s="447">
        <f t="shared" si="0"/>
        <v>992</v>
      </c>
      <c r="C8" s="341">
        <f t="shared" si="1"/>
        <v>992</v>
      </c>
      <c r="D8" s="217">
        <v>205</v>
      </c>
      <c r="F8" s="217">
        <v>205</v>
      </c>
      <c r="G8" s="217">
        <v>992</v>
      </c>
    </row>
    <row r="9" ht="28.05" customHeight="1" spans="1:7">
      <c r="A9" s="446" t="s">
        <v>52</v>
      </c>
      <c r="B9" s="447">
        <f t="shared" si="0"/>
        <v>176</v>
      </c>
      <c r="C9" s="341">
        <f t="shared" si="1"/>
        <v>176</v>
      </c>
      <c r="D9" s="217">
        <v>206</v>
      </c>
      <c r="F9" s="217">
        <v>206</v>
      </c>
      <c r="G9" s="217">
        <v>176</v>
      </c>
    </row>
    <row r="10" ht="28.05" customHeight="1" spans="1:7">
      <c r="A10" s="446" t="s">
        <v>53</v>
      </c>
      <c r="B10" s="447">
        <f t="shared" si="0"/>
        <v>827</v>
      </c>
      <c r="C10" s="341">
        <f t="shared" si="1"/>
        <v>827</v>
      </c>
      <c r="D10" s="217">
        <v>207</v>
      </c>
      <c r="F10" s="217">
        <v>207</v>
      </c>
      <c r="G10" s="217">
        <v>827</v>
      </c>
    </row>
    <row r="11" ht="28.05" customHeight="1" spans="1:7">
      <c r="A11" s="446" t="s">
        <v>54</v>
      </c>
      <c r="B11" s="447">
        <f t="shared" si="0"/>
        <v>2115</v>
      </c>
      <c r="C11" s="341">
        <f t="shared" si="1"/>
        <v>2115</v>
      </c>
      <c r="D11" s="217">
        <v>208</v>
      </c>
      <c r="F11" s="217">
        <v>208</v>
      </c>
      <c r="G11" s="217">
        <v>2115</v>
      </c>
    </row>
    <row r="12" ht="28.05" customHeight="1" spans="1:7">
      <c r="A12" s="448" t="s">
        <v>55</v>
      </c>
      <c r="B12" s="447">
        <f t="shared" si="0"/>
        <v>4051</v>
      </c>
      <c r="C12" s="341">
        <f t="shared" si="1"/>
        <v>4051</v>
      </c>
      <c r="D12" s="217">
        <v>210</v>
      </c>
      <c r="F12" s="217">
        <v>210</v>
      </c>
      <c r="G12" s="217">
        <v>4051</v>
      </c>
    </row>
    <row r="13" ht="28.05" customHeight="1" spans="1:7">
      <c r="A13" s="446" t="s">
        <v>56</v>
      </c>
      <c r="B13" s="447">
        <f t="shared" si="0"/>
        <v>2530</v>
      </c>
      <c r="C13" s="341">
        <f t="shared" si="1"/>
        <v>2530</v>
      </c>
      <c r="D13" s="217">
        <v>211</v>
      </c>
      <c r="F13" s="217">
        <v>211</v>
      </c>
      <c r="G13" s="217">
        <v>2530</v>
      </c>
    </row>
    <row r="14" ht="28.05" customHeight="1" spans="1:7">
      <c r="A14" s="446" t="s">
        <v>57</v>
      </c>
      <c r="B14" s="447">
        <f t="shared" si="0"/>
        <v>7621</v>
      </c>
      <c r="C14" s="341">
        <f t="shared" si="1"/>
        <v>7621</v>
      </c>
      <c r="D14" s="217">
        <v>212</v>
      </c>
      <c r="F14" s="217">
        <v>212</v>
      </c>
      <c r="G14" s="217">
        <v>7621</v>
      </c>
    </row>
    <row r="15" ht="28.05" customHeight="1" spans="1:7">
      <c r="A15" s="446" t="s">
        <v>58</v>
      </c>
      <c r="B15" s="447">
        <f t="shared" si="0"/>
        <v>35005</v>
      </c>
      <c r="C15" s="341">
        <f t="shared" si="1"/>
        <v>35005</v>
      </c>
      <c r="D15" s="217">
        <v>213</v>
      </c>
      <c r="F15" s="217">
        <v>213</v>
      </c>
      <c r="G15" s="217">
        <v>35005</v>
      </c>
    </row>
    <row r="16" ht="28.05" customHeight="1" spans="1:7">
      <c r="A16" s="446" t="s">
        <v>59</v>
      </c>
      <c r="B16" s="447">
        <f t="shared" si="0"/>
        <v>5868</v>
      </c>
      <c r="C16" s="341">
        <f t="shared" si="1"/>
        <v>5868</v>
      </c>
      <c r="D16" s="217">
        <v>214</v>
      </c>
      <c r="F16" s="217">
        <v>214</v>
      </c>
      <c r="G16" s="217">
        <v>5868</v>
      </c>
    </row>
    <row r="17" ht="28.05" customHeight="1" spans="1:7">
      <c r="A17" s="446" t="s">
        <v>4300</v>
      </c>
      <c r="B17" s="447">
        <f t="shared" si="0"/>
        <v>54</v>
      </c>
      <c r="C17" s="341">
        <f t="shared" si="1"/>
        <v>54</v>
      </c>
      <c r="D17" s="217">
        <v>215</v>
      </c>
      <c r="F17" s="217">
        <v>215</v>
      </c>
      <c r="G17" s="217">
        <v>54</v>
      </c>
    </row>
    <row r="18" ht="28.05" customHeight="1" spans="1:7">
      <c r="A18" s="446" t="s">
        <v>61</v>
      </c>
      <c r="B18" s="447">
        <f t="shared" si="0"/>
        <v>180</v>
      </c>
      <c r="C18" s="341">
        <f t="shared" si="1"/>
        <v>180</v>
      </c>
      <c r="D18" s="217">
        <v>216</v>
      </c>
      <c r="F18" s="217">
        <v>216</v>
      </c>
      <c r="G18" s="217">
        <v>180</v>
      </c>
    </row>
    <row r="19" ht="28.05" customHeight="1" spans="1:7">
      <c r="A19" s="446" t="s">
        <v>62</v>
      </c>
      <c r="B19" s="447">
        <f t="shared" si="0"/>
        <v>0</v>
      </c>
      <c r="C19" s="341">
        <f t="shared" si="1"/>
        <v>0</v>
      </c>
      <c r="D19" s="217">
        <v>217</v>
      </c>
      <c r="F19" s="217">
        <v>217</v>
      </c>
      <c r="G19" s="217">
        <v>0</v>
      </c>
    </row>
    <row r="20" ht="28.05" customHeight="1" spans="1:7">
      <c r="A20" s="446" t="s">
        <v>63</v>
      </c>
      <c r="B20" s="447">
        <f t="shared" si="0"/>
        <v>0</v>
      </c>
      <c r="C20" s="341">
        <f t="shared" si="1"/>
        <v>0</v>
      </c>
      <c r="D20" s="217">
        <v>219</v>
      </c>
      <c r="F20" s="217">
        <v>219</v>
      </c>
      <c r="G20" s="217">
        <v>0</v>
      </c>
    </row>
    <row r="21" ht="28.05" customHeight="1" spans="1:7">
      <c r="A21" s="446" t="s">
        <v>64</v>
      </c>
      <c r="B21" s="447">
        <f t="shared" si="0"/>
        <v>2264</v>
      </c>
      <c r="C21" s="341">
        <f t="shared" si="1"/>
        <v>2264</v>
      </c>
      <c r="D21" s="217">
        <v>220</v>
      </c>
      <c r="F21" s="217">
        <v>220</v>
      </c>
      <c r="G21" s="217">
        <v>2264</v>
      </c>
    </row>
    <row r="22" ht="28.05" customHeight="1" spans="1:7">
      <c r="A22" s="446" t="s">
        <v>65</v>
      </c>
      <c r="B22" s="447">
        <f t="shared" si="0"/>
        <v>319</v>
      </c>
      <c r="C22" s="341">
        <f t="shared" si="1"/>
        <v>319</v>
      </c>
      <c r="D22" s="217">
        <v>221</v>
      </c>
      <c r="F22" s="217">
        <v>221</v>
      </c>
      <c r="G22" s="217">
        <v>319</v>
      </c>
    </row>
    <row r="23" ht="28.05" customHeight="1" spans="1:7">
      <c r="A23" s="446" t="s">
        <v>66</v>
      </c>
      <c r="B23" s="447">
        <f t="shared" si="0"/>
        <v>206</v>
      </c>
      <c r="C23" s="341">
        <f t="shared" si="1"/>
        <v>206</v>
      </c>
      <c r="D23" s="217">
        <v>222</v>
      </c>
      <c r="F23" s="217">
        <v>222</v>
      </c>
      <c r="G23" s="217">
        <v>206</v>
      </c>
    </row>
    <row r="24" ht="28.05" customHeight="1" spans="1:7">
      <c r="A24" s="446" t="s">
        <v>67</v>
      </c>
      <c r="B24" s="447">
        <f t="shared" si="0"/>
        <v>72</v>
      </c>
      <c r="C24" s="341">
        <f t="shared" si="1"/>
        <v>72</v>
      </c>
      <c r="D24" s="217">
        <v>224</v>
      </c>
      <c r="F24" s="217">
        <v>224</v>
      </c>
      <c r="G24" s="217">
        <v>72</v>
      </c>
    </row>
    <row r="25" ht="28.05" customHeight="1" spans="1:7">
      <c r="A25" s="446" t="s">
        <v>69</v>
      </c>
      <c r="B25" s="447">
        <f t="shared" si="0"/>
        <v>143</v>
      </c>
      <c r="C25" s="341">
        <f t="shared" si="1"/>
        <v>143</v>
      </c>
      <c r="D25" s="217">
        <v>229</v>
      </c>
      <c r="F25" s="217">
        <v>227</v>
      </c>
      <c r="G25" s="217">
        <v>0</v>
      </c>
    </row>
    <row r="26" ht="28.2" customHeight="1" spans="1:7">
      <c r="A26" s="449" t="s">
        <v>4409</v>
      </c>
      <c r="B26" s="447">
        <f t="shared" si="0"/>
        <v>65000</v>
      </c>
      <c r="C26" s="447">
        <f>SUM(C4:C25)</f>
        <v>65000</v>
      </c>
      <c r="F26" s="217">
        <v>232</v>
      </c>
      <c r="G26" s="217">
        <v>0</v>
      </c>
    </row>
    <row r="27" spans="6:7">
      <c r="F27" s="217">
        <v>233</v>
      </c>
      <c r="G27" s="217">
        <v>0</v>
      </c>
    </row>
    <row r="28" spans="6:7">
      <c r="F28" s="217">
        <v>229</v>
      </c>
      <c r="G28" s="217">
        <v>143</v>
      </c>
    </row>
  </sheetData>
  <mergeCells count="1">
    <mergeCell ref="A1:C1"/>
  </mergeCells>
  <printOptions horizontalCentered="1"/>
  <pageMargins left="0.708661417322835" right="0.708661417322835" top="0.748031496062992" bottom="0.748031496062992" header="0.31496062992126" footer="0.31496062992126"/>
  <pageSetup paperSize="9" scale="98" fitToHeight="100" orientation="portrait" blackAndWhite="1"/>
  <headerFooter alignWithMargins="0">
    <oddFooter>&amp;C&amp;P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O1127"/>
  <sheetViews>
    <sheetView showZeros="0" view="pageBreakPreview" zoomScaleNormal="100" workbookViewId="0">
      <pane xSplit="1" ySplit="3" topLeftCell="B40" activePane="bottomRight" state="frozen"/>
      <selection/>
      <selection pane="topRight"/>
      <selection pane="bottomLeft"/>
      <selection pane="bottomRight" activeCell="M43" sqref="M43"/>
    </sheetView>
  </sheetViews>
  <sheetFormatPr defaultColWidth="9" defaultRowHeight="14.4"/>
  <cols>
    <col min="1" max="1" width="40.1111111111111" customWidth="1"/>
    <col min="2" max="2" width="18.8888888888889" style="417" customWidth="1"/>
    <col min="3" max="3" width="15.7777777777778" style="417" customWidth="1"/>
    <col min="4" max="4" width="13.4444444444444" customWidth="1"/>
  </cols>
  <sheetData>
    <row r="1" ht="27.75" customHeight="1" spans="1:15">
      <c r="A1" s="418" t="str">
        <f>YEAR(封面!$B$9)&amp;"年勐海县一般公共预算基本支出经济分类表"</f>
        <v>2020年勐海县一般公共预算基本支出经济分类表</v>
      </c>
      <c r="B1" s="419"/>
      <c r="C1" s="419"/>
      <c r="D1" s="418"/>
      <c r="O1">
        <f>totalnumber</f>
        <v>0</v>
      </c>
    </row>
    <row r="2" ht="15.75" customHeight="1" spans="1:4">
      <c r="A2" s="420" t="s">
        <v>4410</v>
      </c>
      <c r="B2" s="421"/>
      <c r="C2" s="422"/>
      <c r="D2" s="423" t="s">
        <v>40</v>
      </c>
    </row>
    <row r="3" ht="36" customHeight="1" spans="1:4">
      <c r="A3" s="424" t="s">
        <v>4411</v>
      </c>
      <c r="B3" s="425" t="str">
        <f>YEAR(封面!$B$9)-1&amp;"年年初预算数"</f>
        <v>2019年年初预算数</v>
      </c>
      <c r="C3" s="426" t="str">
        <f>YEAR(封面!$B$9)&amp;"年预算数"</f>
        <v>2020年预算数</v>
      </c>
      <c r="D3" s="425" t="str">
        <f>"比"&amp;YEAR(封面!$B$9)-1&amp;"年年初预算数增幅"</f>
        <v>比2019年年初预算数增幅</v>
      </c>
    </row>
    <row r="4" ht="24.9" customHeight="1" spans="1:4">
      <c r="A4" s="427" t="s">
        <v>4412</v>
      </c>
      <c r="B4" s="428">
        <v>39646</v>
      </c>
      <c r="C4" s="428">
        <f>SUM(C5:C15)</f>
        <v>110245.91635</v>
      </c>
      <c r="D4" s="429">
        <f t="shared" ref="D4:D48" si="0">IF(OR(VALUE(C4)=0,ISERROR(C4/B4-1)),"",C4/B4-1)</f>
        <v>1.78075761363063</v>
      </c>
    </row>
    <row r="5" ht="24.9" customHeight="1" spans="1:4">
      <c r="A5" s="430" t="s">
        <v>4413</v>
      </c>
      <c r="B5" s="431">
        <v>26301</v>
      </c>
      <c r="C5" s="431">
        <v>22407.82752</v>
      </c>
      <c r="D5" s="432">
        <f t="shared" si="0"/>
        <v>-0.148023743583894</v>
      </c>
    </row>
    <row r="6" ht="24.9" customHeight="1" spans="1:4">
      <c r="A6" s="430" t="s">
        <v>4414</v>
      </c>
      <c r="B6" s="431">
        <v>7829</v>
      </c>
      <c r="C6" s="431">
        <v>21882.3348</v>
      </c>
      <c r="D6" s="432">
        <f t="shared" si="0"/>
        <v>1.7950357389194</v>
      </c>
    </row>
    <row r="7" ht="24.9" customHeight="1" spans="1:4">
      <c r="A7" s="430" t="s">
        <v>3583</v>
      </c>
      <c r="B7" s="431">
        <v>2189</v>
      </c>
      <c r="C7" s="431">
        <v>5152.8479</v>
      </c>
      <c r="D7" s="432">
        <f t="shared" si="0"/>
        <v>1.35397345820009</v>
      </c>
    </row>
    <row r="8" ht="24.9" customHeight="1" spans="1:4">
      <c r="A8" s="430" t="s">
        <v>4415</v>
      </c>
      <c r="B8" s="431">
        <v>3327</v>
      </c>
      <c r="C8" s="431">
        <v>3820.64022</v>
      </c>
      <c r="D8" s="432">
        <f t="shared" si="0"/>
        <v>0.148373976555455</v>
      </c>
    </row>
    <row r="9" ht="24.9" customHeight="1" spans="1:4">
      <c r="A9" s="430" t="s">
        <v>4416</v>
      </c>
      <c r="B9" s="431">
        <v>19296</v>
      </c>
      <c r="C9" s="431">
        <v>84.67032</v>
      </c>
      <c r="D9" s="432">
        <f t="shared" si="0"/>
        <v>-0.995612027363184</v>
      </c>
    </row>
    <row r="10" ht="24.9" customHeight="1" spans="1:4">
      <c r="A10" s="430" t="s">
        <v>4417</v>
      </c>
      <c r="B10" s="431">
        <v>5364</v>
      </c>
      <c r="C10" s="431">
        <v>27601.745724</v>
      </c>
      <c r="D10" s="432">
        <f t="shared" si="0"/>
        <v>4.14573932214765</v>
      </c>
    </row>
    <row r="11" ht="24.9" customHeight="1" spans="1:4">
      <c r="A11" s="430" t="s">
        <v>4418</v>
      </c>
      <c r="B11" s="431">
        <v>199</v>
      </c>
      <c r="C11" s="431">
        <v>10489.66041</v>
      </c>
      <c r="D11" s="432">
        <f t="shared" si="0"/>
        <v>51.7118613567839</v>
      </c>
    </row>
    <row r="12" ht="24.9" customHeight="1" spans="1:4">
      <c r="A12" s="430" t="s">
        <v>4419</v>
      </c>
      <c r="B12" s="431">
        <v>570</v>
      </c>
      <c r="C12" s="431">
        <v>5401.839002</v>
      </c>
      <c r="D12" s="432">
        <f t="shared" si="0"/>
        <v>8.47691052982456</v>
      </c>
    </row>
    <row r="13" ht="24.9" customHeight="1" spans="1:4">
      <c r="A13" s="430" t="s">
        <v>4420</v>
      </c>
      <c r="B13" s="431">
        <v>438</v>
      </c>
      <c r="C13" s="431">
        <v>5650.428593</v>
      </c>
      <c r="D13" s="432">
        <f t="shared" si="0"/>
        <v>11.9005219018265</v>
      </c>
    </row>
    <row r="14" ht="24.9" customHeight="1" spans="1:4">
      <c r="A14" s="430" t="s">
        <v>4421</v>
      </c>
      <c r="B14" s="431">
        <v>2889</v>
      </c>
      <c r="C14" s="431">
        <v>3933.281641</v>
      </c>
      <c r="D14" s="432">
        <f t="shared" si="0"/>
        <v>0.361468203876774</v>
      </c>
    </row>
    <row r="15" ht="24.9" customHeight="1" spans="1:4">
      <c r="A15" s="430" t="s">
        <v>4422</v>
      </c>
      <c r="B15" s="431">
        <v>276</v>
      </c>
      <c r="C15" s="431">
        <v>3820.64022</v>
      </c>
      <c r="D15" s="432">
        <f t="shared" si="0"/>
        <v>12.8428993478261</v>
      </c>
    </row>
    <row r="16" ht="24.9" customHeight="1" spans="1:4">
      <c r="A16" s="427" t="s">
        <v>4423</v>
      </c>
      <c r="B16" s="428">
        <v>0</v>
      </c>
      <c r="C16" s="433">
        <f>SUM(C17:C43)</f>
        <v>8083.475412</v>
      </c>
      <c r="D16" s="429" t="str">
        <f t="shared" si="0"/>
        <v/>
      </c>
    </row>
    <row r="17" ht="24.9" customHeight="1" spans="1:4">
      <c r="A17" s="430" t="s">
        <v>4424</v>
      </c>
      <c r="B17" s="431">
        <v>778</v>
      </c>
      <c r="C17" s="431">
        <v>856.421789</v>
      </c>
      <c r="D17" s="432">
        <f t="shared" si="0"/>
        <v>0.100799214652956</v>
      </c>
    </row>
    <row r="18" ht="24.9" customHeight="1" spans="1:4">
      <c r="A18" s="430" t="s">
        <v>4425</v>
      </c>
      <c r="B18" s="431">
        <v>1386</v>
      </c>
      <c r="C18" s="431">
        <v>58.669844</v>
      </c>
      <c r="D18" s="429">
        <f t="shared" si="0"/>
        <v>-0.957669665223665</v>
      </c>
    </row>
    <row r="19" ht="24.9" customHeight="1" spans="1:4">
      <c r="A19" s="430" t="s">
        <v>4426</v>
      </c>
      <c r="B19" s="431">
        <v>7396</v>
      </c>
      <c r="C19" s="431">
        <v>2.6</v>
      </c>
      <c r="D19" s="429">
        <f t="shared" si="0"/>
        <v>-0.999648458626284</v>
      </c>
    </row>
    <row r="20" ht="24.9" customHeight="1" spans="1:4">
      <c r="A20" s="434" t="s">
        <v>4427</v>
      </c>
      <c r="B20" s="435"/>
      <c r="C20" s="431">
        <v>8.3</v>
      </c>
      <c r="D20" s="429" t="str">
        <f t="shared" si="0"/>
        <v/>
      </c>
    </row>
    <row r="21" ht="24.9" customHeight="1" spans="1:4">
      <c r="A21" s="434" t="s">
        <v>4428</v>
      </c>
      <c r="B21" s="435"/>
      <c r="C21" s="431">
        <v>83.678</v>
      </c>
      <c r="D21" s="429" t="str">
        <f t="shared" si="0"/>
        <v/>
      </c>
    </row>
    <row r="22" ht="24.9" customHeight="1" spans="1:4">
      <c r="A22" s="434" t="s">
        <v>4429</v>
      </c>
      <c r="B22" s="435"/>
      <c r="C22" s="431">
        <v>162.649</v>
      </c>
      <c r="D22" s="429" t="str">
        <f t="shared" si="0"/>
        <v/>
      </c>
    </row>
    <row r="23" ht="24.9" customHeight="1" spans="1:4">
      <c r="A23" s="434" t="s">
        <v>4430</v>
      </c>
      <c r="B23" s="435"/>
      <c r="C23" s="431">
        <v>180.145</v>
      </c>
      <c r="D23" s="429" t="str">
        <f t="shared" si="0"/>
        <v/>
      </c>
    </row>
    <row r="24" ht="24.9" customHeight="1" spans="1:4">
      <c r="A24" s="434" t="s">
        <v>4431</v>
      </c>
      <c r="B24" s="435"/>
      <c r="C24" s="431">
        <v>0</v>
      </c>
      <c r="D24" s="429" t="str">
        <f t="shared" si="0"/>
        <v/>
      </c>
    </row>
    <row r="25" ht="24.9" customHeight="1" spans="1:4">
      <c r="A25" s="434" t="s">
        <v>4432</v>
      </c>
      <c r="B25" s="435"/>
      <c r="C25" s="431">
        <v>17.31</v>
      </c>
      <c r="D25" s="429" t="str">
        <f t="shared" si="0"/>
        <v/>
      </c>
    </row>
    <row r="26" ht="24.9" customHeight="1" spans="1:4">
      <c r="A26" s="434" t="s">
        <v>4433</v>
      </c>
      <c r="B26" s="435"/>
      <c r="C26" s="431">
        <v>375.524743</v>
      </c>
      <c r="D26" s="429" t="str">
        <f t="shared" si="0"/>
        <v/>
      </c>
    </row>
    <row r="27" ht="24.9" customHeight="1" spans="1:4">
      <c r="A27" s="434" t="s">
        <v>4434</v>
      </c>
      <c r="B27" s="435"/>
      <c r="C27" s="431">
        <v>1</v>
      </c>
      <c r="D27" s="429" t="str">
        <f t="shared" si="0"/>
        <v/>
      </c>
    </row>
    <row r="28" ht="24.9" customHeight="1" spans="1:4">
      <c r="A28" s="434" t="s">
        <v>4435</v>
      </c>
      <c r="B28" s="435"/>
      <c r="C28" s="431">
        <v>228.099</v>
      </c>
      <c r="D28" s="429" t="str">
        <f t="shared" si="0"/>
        <v/>
      </c>
    </row>
    <row r="29" ht="24.9" customHeight="1" spans="1:4">
      <c r="A29" s="434" t="s">
        <v>4436</v>
      </c>
      <c r="B29" s="435"/>
      <c r="C29" s="431">
        <v>5.1</v>
      </c>
      <c r="D29" s="429" t="str">
        <f t="shared" si="0"/>
        <v/>
      </c>
    </row>
    <row r="30" ht="24.9" customHeight="1" spans="1:4">
      <c r="A30" s="434" t="s">
        <v>4437</v>
      </c>
      <c r="B30" s="435"/>
      <c r="C30" s="431">
        <v>49.644871</v>
      </c>
      <c r="D30" s="429" t="str">
        <f t="shared" si="0"/>
        <v/>
      </c>
    </row>
    <row r="31" ht="24.9" customHeight="1" spans="1:4">
      <c r="A31" s="434" t="s">
        <v>4438</v>
      </c>
      <c r="B31" s="435"/>
      <c r="C31" s="431">
        <v>187.276</v>
      </c>
      <c r="D31" s="429" t="str">
        <f t="shared" si="0"/>
        <v/>
      </c>
    </row>
    <row r="32" ht="24.9" customHeight="1" spans="1:4">
      <c r="A32" s="434" t="s">
        <v>4439</v>
      </c>
      <c r="B32" s="435"/>
      <c r="C32" s="431">
        <v>283.6323</v>
      </c>
      <c r="D32" s="429" t="str">
        <f t="shared" si="0"/>
        <v/>
      </c>
    </row>
    <row r="33" ht="24.9" customHeight="1" spans="1:4">
      <c r="A33" s="434" t="s">
        <v>4440</v>
      </c>
      <c r="B33" s="435"/>
      <c r="C33" s="431">
        <v>153.88</v>
      </c>
      <c r="D33" s="429" t="str">
        <f t="shared" si="0"/>
        <v/>
      </c>
    </row>
    <row r="34" ht="24.9" customHeight="1" spans="1:4">
      <c r="A34" s="434" t="s">
        <v>4441</v>
      </c>
      <c r="B34" s="435"/>
      <c r="C34" s="431">
        <v>29.1</v>
      </c>
      <c r="D34" s="429" t="str">
        <f t="shared" si="0"/>
        <v/>
      </c>
    </row>
    <row r="35" ht="24.9" customHeight="1" spans="1:4">
      <c r="A35" s="434" t="s">
        <v>4442</v>
      </c>
      <c r="B35" s="435"/>
      <c r="C35" s="431">
        <v>8.76</v>
      </c>
      <c r="D35" s="429" t="str">
        <f t="shared" si="0"/>
        <v/>
      </c>
    </row>
    <row r="36" ht="24.9" customHeight="1" spans="1:4">
      <c r="A36" s="434" t="s">
        <v>4443</v>
      </c>
      <c r="B36" s="435"/>
      <c r="C36" s="431">
        <v>81.0496</v>
      </c>
      <c r="D36" s="429" t="str">
        <f t="shared" si="0"/>
        <v/>
      </c>
    </row>
    <row r="37" ht="24.9" customHeight="1" spans="1:4">
      <c r="A37" s="434" t="s">
        <v>4444</v>
      </c>
      <c r="B37" s="435"/>
      <c r="C37" s="431">
        <v>20.9</v>
      </c>
      <c r="D37" s="429" t="str">
        <f t="shared" si="0"/>
        <v/>
      </c>
    </row>
    <row r="38" ht="24.9" customHeight="1" spans="1:4">
      <c r="A38" s="434" t="s">
        <v>4445</v>
      </c>
      <c r="B38" s="435">
        <v>846</v>
      </c>
      <c r="C38" s="431">
        <v>930.348008</v>
      </c>
      <c r="D38" s="432">
        <f t="shared" si="0"/>
        <v>0.0997021371158393</v>
      </c>
    </row>
    <row r="39" ht="24.9" customHeight="1" spans="1:4">
      <c r="A39" s="434" t="s">
        <v>4446</v>
      </c>
      <c r="B39" s="435">
        <v>461</v>
      </c>
      <c r="C39" s="431">
        <v>538.904203</v>
      </c>
      <c r="D39" s="432">
        <f t="shared" si="0"/>
        <v>0.168989594360087</v>
      </c>
    </row>
    <row r="40" ht="24.9" customHeight="1" spans="1:4">
      <c r="A40" s="434" t="s">
        <v>4447</v>
      </c>
      <c r="B40" s="435"/>
      <c r="C40" s="431">
        <v>436.02</v>
      </c>
      <c r="D40" s="432" t="str">
        <f t="shared" si="0"/>
        <v/>
      </c>
    </row>
    <row r="41" ht="24.9" customHeight="1" spans="1:4">
      <c r="A41" s="434" t="s">
        <v>4448</v>
      </c>
      <c r="B41" s="435">
        <v>294</v>
      </c>
      <c r="C41" s="431">
        <v>1558.93</v>
      </c>
      <c r="D41" s="432">
        <f t="shared" si="0"/>
        <v>4.30248299319728</v>
      </c>
    </row>
    <row r="42" ht="24.9" customHeight="1" spans="1:4">
      <c r="A42" s="434" t="s">
        <v>4449</v>
      </c>
      <c r="B42" s="435"/>
      <c r="C42" s="431">
        <v>1</v>
      </c>
      <c r="D42" s="432" t="str">
        <f t="shared" si="0"/>
        <v/>
      </c>
    </row>
    <row r="43" ht="24.9" customHeight="1" spans="1:4">
      <c r="A43" s="434" t="s">
        <v>4450</v>
      </c>
      <c r="B43" s="435">
        <v>2613</v>
      </c>
      <c r="C43" s="431">
        <v>1824.533054</v>
      </c>
      <c r="D43" s="432">
        <f t="shared" si="0"/>
        <v>-0.301747778798316</v>
      </c>
    </row>
    <row r="44" ht="24.9" customHeight="1" spans="1:4">
      <c r="A44" s="436" t="s">
        <v>4451</v>
      </c>
      <c r="B44" s="433">
        <f>SUM(B45:B52)</f>
        <v>34352</v>
      </c>
      <c r="C44" s="428">
        <f>SUM(C45:C52)</f>
        <v>14967.866085</v>
      </c>
      <c r="D44" s="429">
        <f t="shared" si="0"/>
        <v>-0.564279631899162</v>
      </c>
    </row>
    <row r="45" ht="24.9" customHeight="1" spans="1:4">
      <c r="A45" s="434" t="s">
        <v>4452</v>
      </c>
      <c r="B45" s="435">
        <v>272</v>
      </c>
      <c r="C45" s="431">
        <v>290.082727</v>
      </c>
      <c r="D45" s="432">
        <f t="shared" si="0"/>
        <v>0.0664806139705882</v>
      </c>
    </row>
    <row r="46" ht="24.9" customHeight="1" spans="1:4">
      <c r="A46" s="434" t="s">
        <v>4453</v>
      </c>
      <c r="B46" s="435">
        <v>14675</v>
      </c>
      <c r="C46" s="431">
        <v>8949.942468</v>
      </c>
      <c r="D46" s="432">
        <f t="shared" si="0"/>
        <v>-0.390123170834753</v>
      </c>
    </row>
    <row r="47" ht="24.9" customHeight="1" spans="1:4">
      <c r="A47" s="434" t="s">
        <v>4454</v>
      </c>
      <c r="B47" s="435">
        <v>825</v>
      </c>
      <c r="C47" s="431">
        <v>6.2658</v>
      </c>
      <c r="D47" s="432">
        <f t="shared" si="0"/>
        <v>-0.992405090909091</v>
      </c>
    </row>
    <row r="48" ht="24.9" customHeight="1" spans="1:4">
      <c r="A48" s="434" t="s">
        <v>4455</v>
      </c>
      <c r="B48" s="435"/>
      <c r="C48" s="431">
        <v>4337.472302</v>
      </c>
      <c r="D48" s="432" t="str">
        <f t="shared" si="0"/>
        <v/>
      </c>
    </row>
    <row r="49" ht="24.9" customHeight="1" spans="1:4">
      <c r="A49" s="434" t="s">
        <v>4456</v>
      </c>
      <c r="B49" s="435"/>
      <c r="C49" s="431">
        <v>60</v>
      </c>
      <c r="D49" s="432"/>
    </row>
    <row r="50" ht="24.9" customHeight="1" spans="1:4">
      <c r="A50" s="434" t="s">
        <v>4457</v>
      </c>
      <c r="B50" s="435"/>
      <c r="C50" s="431">
        <v>8.514</v>
      </c>
      <c r="D50" s="432" t="str">
        <f>IF(OR(VALUE(C50)=0,ISERROR(C50/B50-1)),"",C50/B50-1)</f>
        <v/>
      </c>
    </row>
    <row r="51" ht="24.9" customHeight="1" spans="1:4">
      <c r="A51" s="434" t="s">
        <v>4458</v>
      </c>
      <c r="B51" s="435">
        <v>6645</v>
      </c>
      <c r="C51" s="431"/>
      <c r="D51" s="432" t="str">
        <f>IF(OR(VALUE(C51)=0,ISERROR(C51/B51-1)),"",C51/B51-1)</f>
        <v/>
      </c>
    </row>
    <row r="52" ht="24.9" customHeight="1" spans="1:4">
      <c r="A52" s="434" t="s">
        <v>4459</v>
      </c>
      <c r="B52" s="435">
        <v>11935</v>
      </c>
      <c r="C52" s="431">
        <v>1315.588788</v>
      </c>
      <c r="D52" s="432">
        <f>IF(OR(VALUE(C52)=0,ISERROR(C52/B52-1)),"",C52/B52-1)</f>
        <v>-0.889770524675325</v>
      </c>
    </row>
    <row r="53" ht="24.9" customHeight="1" spans="1:4">
      <c r="A53" s="437" t="s">
        <v>4460</v>
      </c>
      <c r="B53" s="433">
        <f>SUM(B4,B16,B44)</f>
        <v>73998</v>
      </c>
      <c r="C53" s="428">
        <f>SUM(C4,C16,C44)</f>
        <v>133297.257847</v>
      </c>
      <c r="D53" s="429">
        <f>IF(OR(VALUE(C53)=0,ISERROR(C53/B53-1)),"",C53/B53-1)</f>
        <v>0.801362980715695</v>
      </c>
    </row>
    <row r="54" s="417" customFormat="1" ht="45" customHeight="1" spans="1:4">
      <c r="A54" s="438"/>
      <c r="B54" s="438"/>
      <c r="C54" s="438"/>
      <c r="D54" s="438"/>
    </row>
    <row r="1127" ht="15.6" spans="3:8">
      <c r="C1127" s="439"/>
      <c r="D1127" s="440"/>
      <c r="E1127" s="440"/>
      <c r="F1127" s="440"/>
      <c r="G1127" s="440"/>
      <c r="H1127" s="440"/>
    </row>
  </sheetData>
  <mergeCells count="2">
    <mergeCell ref="A1:D1"/>
    <mergeCell ref="A54:D54"/>
  </mergeCells>
  <conditionalFormatting sqref="D4:D53">
    <cfRule type="cellIs" dxfId="1" priority="1" stopIfTrue="1" operator="lessThan">
      <formula>0</formula>
    </cfRule>
  </conditionalFormatting>
  <printOptions horizontalCentered="1"/>
  <pageMargins left="0.707638888888889" right="0.707638888888889" top="0.747916666666667" bottom="0.747916666666667" header="0.313888888888889" footer="0.313888888888889"/>
  <pageSetup paperSize="9" fitToHeight="0" orientation="portrait" blackAndWhite="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O1141"/>
  <sheetViews>
    <sheetView showZeros="0" view="pageBreakPreview" zoomScaleNormal="70" workbookViewId="0">
      <pane ySplit="3" topLeftCell="A28" activePane="bottomLeft" state="frozen"/>
      <selection/>
      <selection pane="bottomLeft" activeCell="H1" sqref="G$1:H$1048576"/>
    </sheetView>
  </sheetViews>
  <sheetFormatPr defaultColWidth="9" defaultRowHeight="15.6"/>
  <cols>
    <col min="1" max="1" width="3.33333333333333" style="397" hidden="1" customWidth="1"/>
    <col min="2" max="2" width="42.4444444444444" style="397" customWidth="1"/>
    <col min="3" max="3" width="14.8888888888889" style="398" hidden="1" customWidth="1"/>
    <col min="4" max="4" width="15.5555555555556" style="352" customWidth="1"/>
    <col min="5" max="5" width="15.6666666666667" style="352" customWidth="1"/>
    <col min="6" max="6" width="12.7777777777778" style="399" customWidth="1"/>
    <col min="7" max="7" width="3.77777777777778" style="397" customWidth="1"/>
    <col min="8" max="8" width="3.11111111111111" style="397" customWidth="1"/>
    <col min="9" max="9" width="9" style="397" hidden="1" customWidth="1"/>
    <col min="10" max="10" width="11.6666666666667" style="397" hidden="1" customWidth="1"/>
    <col min="11" max="13" width="9" style="397" hidden="1" customWidth="1"/>
    <col min="14" max="16384" width="9" style="397"/>
  </cols>
  <sheetData>
    <row r="1" ht="42" customHeight="1" spans="1:15">
      <c r="A1" s="358" t="str">
        <f>YEAR(封面!$B$9)&amp;"年勐海县政府性基金预算收入表"</f>
        <v>2020年勐海县政府性基金预算收入表</v>
      </c>
      <c r="B1" s="358"/>
      <c r="C1" s="358"/>
      <c r="D1" s="358"/>
      <c r="E1" s="358"/>
      <c r="F1" s="358"/>
      <c r="O1" s="217">
        <f>totalnumber</f>
        <v>2</v>
      </c>
    </row>
    <row r="2" ht="18.9" customHeight="1" spans="1:6">
      <c r="A2" s="352" t="s">
        <v>4461</v>
      </c>
      <c r="B2" s="208" t="s">
        <v>4410</v>
      </c>
      <c r="C2" s="400"/>
      <c r="F2" s="401" t="s">
        <v>40</v>
      </c>
    </row>
    <row r="3" s="350" customFormat="1" ht="37.2" customHeight="1" spans="1:11">
      <c r="A3" s="402" t="s">
        <v>3997</v>
      </c>
      <c r="B3" s="403" t="s">
        <v>44</v>
      </c>
      <c r="C3" s="387" t="s">
        <v>3998</v>
      </c>
      <c r="D3" s="150" t="str">
        <f>YEAR(封面!$B$9)-1&amp;"年快报数"</f>
        <v>2019年快报数</v>
      </c>
      <c r="E3" s="150" t="str">
        <f>YEAR(封面!$B$9)&amp;"年预算数"</f>
        <v>2020年预算数</v>
      </c>
      <c r="F3" s="150" t="str">
        <f>"比"&amp;YEAR(封面!$B$9)-1&amp;"年快报数增幅"</f>
        <v>比2019年快报数增幅</v>
      </c>
      <c r="G3" s="404"/>
      <c r="H3" s="404"/>
      <c r="J3" s="350" t="s">
        <v>3998</v>
      </c>
      <c r="K3" s="350" t="s">
        <v>4462</v>
      </c>
    </row>
    <row r="4" s="350" customFormat="1" ht="24.9" customHeight="1" spans="1:10">
      <c r="A4" s="397" t="s">
        <v>3997</v>
      </c>
      <c r="B4" s="405" t="s">
        <v>4463</v>
      </c>
      <c r="C4" s="406">
        <v>1030102</v>
      </c>
      <c r="D4" s="407">
        <f>VLOOKUP(C4,J:K,2,0)</f>
        <v>0</v>
      </c>
      <c r="E4" s="407"/>
      <c r="F4" s="216" t="str">
        <f t="shared" ref="F4:F37" si="0">IF(ISERROR(E4/D4-1),"",E4/D4-1)</f>
        <v/>
      </c>
      <c r="G4" s="371"/>
      <c r="H4" s="354"/>
      <c r="J4" s="350">
        <v>1030102</v>
      </c>
    </row>
    <row r="5" ht="24.9" customHeight="1" spans="1:10">
      <c r="A5" s="397" t="s">
        <v>3997</v>
      </c>
      <c r="B5" s="405" t="s">
        <v>4000</v>
      </c>
      <c r="C5" s="406">
        <v>1030129</v>
      </c>
      <c r="D5" s="407">
        <f t="shared" ref="D5:D25" si="1">VLOOKUP(C5,J:K,2,0)</f>
        <v>0</v>
      </c>
      <c r="E5" s="407"/>
      <c r="F5" s="216" t="str">
        <f t="shared" si="0"/>
        <v/>
      </c>
      <c r="G5" s="371"/>
      <c r="H5" s="354"/>
      <c r="J5" s="397">
        <v>1030129</v>
      </c>
    </row>
    <row r="6" ht="24.9" customHeight="1" spans="1:10">
      <c r="A6" s="397" t="s">
        <v>3997</v>
      </c>
      <c r="B6" s="405" t="s">
        <v>4001</v>
      </c>
      <c r="C6" s="406">
        <v>1030146</v>
      </c>
      <c r="D6" s="407">
        <f t="shared" si="1"/>
        <v>0</v>
      </c>
      <c r="E6" s="407"/>
      <c r="F6" s="216" t="str">
        <f t="shared" si="0"/>
        <v/>
      </c>
      <c r="G6" s="371"/>
      <c r="H6" s="354"/>
      <c r="J6" s="397">
        <v>1030146</v>
      </c>
    </row>
    <row r="7" ht="24.9" customHeight="1" spans="1:10">
      <c r="A7" s="397" t="s">
        <v>3997</v>
      </c>
      <c r="B7" s="405" t="s">
        <v>4002</v>
      </c>
      <c r="C7" s="406">
        <v>1030147</v>
      </c>
      <c r="D7" s="407">
        <f t="shared" si="1"/>
        <v>0</v>
      </c>
      <c r="E7" s="407"/>
      <c r="F7" s="216" t="str">
        <f t="shared" si="0"/>
        <v/>
      </c>
      <c r="G7" s="371"/>
      <c r="H7" s="354"/>
      <c r="J7" s="397">
        <v>1030147</v>
      </c>
    </row>
    <row r="8" ht="24.9" customHeight="1" spans="1:11">
      <c r="A8" s="397" t="s">
        <v>3997</v>
      </c>
      <c r="B8" s="405" t="s">
        <v>4003</v>
      </c>
      <c r="C8" s="406">
        <v>1030148</v>
      </c>
      <c r="D8" s="407">
        <f t="shared" si="1"/>
        <v>95266</v>
      </c>
      <c r="E8" s="407">
        <v>100000</v>
      </c>
      <c r="F8" s="216">
        <f t="shared" si="0"/>
        <v>0.0496924401150463</v>
      </c>
      <c r="G8" s="371"/>
      <c r="H8" s="354"/>
      <c r="J8" s="397">
        <v>1030148</v>
      </c>
      <c r="K8" s="397">
        <v>95266</v>
      </c>
    </row>
    <row r="9" ht="24.9" customHeight="1" spans="1:11">
      <c r="A9" s="397" t="s">
        <v>3997</v>
      </c>
      <c r="B9" s="405" t="s">
        <v>4004</v>
      </c>
      <c r="C9" s="406">
        <v>103014801</v>
      </c>
      <c r="D9" s="407">
        <f t="shared" si="1"/>
        <v>78613</v>
      </c>
      <c r="E9" s="407">
        <v>80000</v>
      </c>
      <c r="F9" s="216">
        <f t="shared" si="0"/>
        <v>0.0176433923142483</v>
      </c>
      <c r="G9" s="371"/>
      <c r="H9" s="354"/>
      <c r="J9" s="397">
        <v>103014801</v>
      </c>
      <c r="K9" s="397">
        <v>78613</v>
      </c>
    </row>
    <row r="10" ht="24.9" customHeight="1" spans="1:11">
      <c r="A10" s="397" t="s">
        <v>3997</v>
      </c>
      <c r="B10" s="405" t="s">
        <v>4005</v>
      </c>
      <c r="C10" s="406">
        <v>103014802</v>
      </c>
      <c r="D10" s="407">
        <f t="shared" si="1"/>
        <v>614</v>
      </c>
      <c r="E10" s="407"/>
      <c r="F10" s="216">
        <f t="shared" si="0"/>
        <v>-1</v>
      </c>
      <c r="G10" s="371"/>
      <c r="H10" s="354"/>
      <c r="J10" s="397">
        <v>103014802</v>
      </c>
      <c r="K10" s="397">
        <v>614</v>
      </c>
    </row>
    <row r="11" ht="24.9" customHeight="1" spans="1:10">
      <c r="A11" s="397" t="s">
        <v>3997</v>
      </c>
      <c r="B11" s="405" t="s">
        <v>4006</v>
      </c>
      <c r="C11" s="406">
        <v>103014803</v>
      </c>
      <c r="D11" s="407">
        <f t="shared" si="1"/>
        <v>0</v>
      </c>
      <c r="E11" s="407"/>
      <c r="F11" s="216" t="str">
        <f t="shared" si="0"/>
        <v/>
      </c>
      <c r="G11" s="371"/>
      <c r="H11" s="354"/>
      <c r="J11" s="397">
        <v>103014803</v>
      </c>
    </row>
    <row r="12" ht="24.9" customHeight="1" spans="1:11">
      <c r="A12" s="397" t="s">
        <v>3997</v>
      </c>
      <c r="B12" s="405" t="s">
        <v>4007</v>
      </c>
      <c r="C12" s="406">
        <v>103014898</v>
      </c>
      <c r="D12" s="407">
        <f t="shared" si="1"/>
        <v>-334</v>
      </c>
      <c r="E12" s="407"/>
      <c r="F12" s="216">
        <f t="shared" si="0"/>
        <v>-1</v>
      </c>
      <c r="G12" s="371"/>
      <c r="H12" s="354"/>
      <c r="J12" s="397">
        <v>103014898</v>
      </c>
      <c r="K12" s="397">
        <v>-334</v>
      </c>
    </row>
    <row r="13" ht="24.9" customHeight="1" spans="2:11">
      <c r="B13" s="405" t="s">
        <v>4008</v>
      </c>
      <c r="C13" s="406">
        <v>103014899</v>
      </c>
      <c r="D13" s="407">
        <f t="shared" si="1"/>
        <v>16373</v>
      </c>
      <c r="E13" s="407">
        <v>20000</v>
      </c>
      <c r="F13" s="216">
        <f t="shared" si="0"/>
        <v>0.221523239479631</v>
      </c>
      <c r="G13" s="371"/>
      <c r="H13" s="354"/>
      <c r="J13" s="397">
        <v>103014899</v>
      </c>
      <c r="K13" s="397">
        <v>16373</v>
      </c>
    </row>
    <row r="14" ht="24.9" customHeight="1" spans="2:10">
      <c r="B14" s="405" t="s">
        <v>4009</v>
      </c>
      <c r="C14" s="406">
        <v>1030150</v>
      </c>
      <c r="D14" s="407">
        <f t="shared" si="1"/>
        <v>0</v>
      </c>
      <c r="E14" s="407"/>
      <c r="F14" s="216" t="str">
        <f t="shared" si="0"/>
        <v/>
      </c>
      <c r="G14" s="371"/>
      <c r="H14" s="354"/>
      <c r="J14" s="397">
        <v>1030150</v>
      </c>
    </row>
    <row r="15" ht="24.9" customHeight="1" spans="2:10">
      <c r="B15" s="405" t="s">
        <v>4010</v>
      </c>
      <c r="C15" s="406">
        <v>1030155</v>
      </c>
      <c r="D15" s="407">
        <f t="shared" si="1"/>
        <v>0</v>
      </c>
      <c r="E15" s="407"/>
      <c r="F15" s="216" t="str">
        <f t="shared" si="0"/>
        <v/>
      </c>
      <c r="G15" s="371"/>
      <c r="H15" s="354"/>
      <c r="J15" s="397">
        <v>1030155</v>
      </c>
    </row>
    <row r="16" ht="24.9" customHeight="1" spans="2:10">
      <c r="B16" s="405" t="s">
        <v>4011</v>
      </c>
      <c r="C16" s="406">
        <v>103015501</v>
      </c>
      <c r="D16" s="407">
        <f t="shared" si="1"/>
        <v>0</v>
      </c>
      <c r="E16" s="407"/>
      <c r="F16" s="216" t="str">
        <f t="shared" si="0"/>
        <v/>
      </c>
      <c r="G16" s="371"/>
      <c r="H16" s="354"/>
      <c r="J16" s="397">
        <v>103015501</v>
      </c>
    </row>
    <row r="17" ht="24.9" customHeight="1" spans="1:10">
      <c r="A17" s="352"/>
      <c r="B17" s="405" t="s">
        <v>4012</v>
      </c>
      <c r="C17" s="406">
        <v>103015502</v>
      </c>
      <c r="D17" s="407">
        <f t="shared" si="1"/>
        <v>0</v>
      </c>
      <c r="E17" s="407"/>
      <c r="F17" s="216" t="str">
        <f t="shared" si="0"/>
        <v/>
      </c>
      <c r="G17" s="371"/>
      <c r="H17" s="354"/>
      <c r="J17" s="397">
        <v>103015502</v>
      </c>
    </row>
    <row r="18" ht="24.9" customHeight="1" spans="1:10">
      <c r="A18" s="352" t="s">
        <v>3997</v>
      </c>
      <c r="B18" s="405" t="s">
        <v>4013</v>
      </c>
      <c r="C18" s="406">
        <v>1030156</v>
      </c>
      <c r="D18" s="407">
        <f t="shared" si="1"/>
        <v>0</v>
      </c>
      <c r="E18" s="407"/>
      <c r="F18" s="216" t="str">
        <f t="shared" si="0"/>
        <v/>
      </c>
      <c r="G18" s="371"/>
      <c r="H18" s="354"/>
      <c r="J18" s="397">
        <v>1030156</v>
      </c>
    </row>
    <row r="19" ht="24.9" customHeight="1" spans="1:10">
      <c r="A19" s="352" t="s">
        <v>3997</v>
      </c>
      <c r="B19" s="405" t="s">
        <v>4014</v>
      </c>
      <c r="C19" s="406">
        <v>1030157</v>
      </c>
      <c r="D19" s="407">
        <f t="shared" si="1"/>
        <v>0</v>
      </c>
      <c r="E19" s="407"/>
      <c r="F19" s="216" t="str">
        <f t="shared" si="0"/>
        <v/>
      </c>
      <c r="G19" s="371"/>
      <c r="H19" s="354"/>
      <c r="J19" s="397">
        <v>1030157</v>
      </c>
    </row>
    <row r="20" ht="24.9" customHeight="1" spans="1:10">
      <c r="A20" s="352"/>
      <c r="B20" s="405" t="s">
        <v>4015</v>
      </c>
      <c r="C20" s="406">
        <v>1030158</v>
      </c>
      <c r="D20" s="407">
        <f t="shared" si="1"/>
        <v>0</v>
      </c>
      <c r="E20" s="407"/>
      <c r="F20" s="216" t="str">
        <f t="shared" si="0"/>
        <v/>
      </c>
      <c r="G20" s="371"/>
      <c r="H20" s="354"/>
      <c r="J20" s="397">
        <v>1030158</v>
      </c>
    </row>
    <row r="21" ht="24.9" customHeight="1" spans="1:10">
      <c r="A21" s="352"/>
      <c r="B21" s="405" t="s">
        <v>4016</v>
      </c>
      <c r="C21" s="406">
        <v>1030159</v>
      </c>
      <c r="D21" s="407">
        <f t="shared" si="1"/>
        <v>0</v>
      </c>
      <c r="E21" s="407"/>
      <c r="F21" s="216" t="str">
        <f t="shared" si="0"/>
        <v/>
      </c>
      <c r="G21" s="371"/>
      <c r="H21" s="354"/>
      <c r="J21" s="397">
        <v>1030159</v>
      </c>
    </row>
    <row r="22" ht="24.9" customHeight="1" spans="1:11">
      <c r="A22" s="352" t="s">
        <v>3997</v>
      </c>
      <c r="B22" s="408" t="s">
        <v>4017</v>
      </c>
      <c r="C22" s="406">
        <v>1030178</v>
      </c>
      <c r="D22" s="407">
        <f t="shared" si="1"/>
        <v>348</v>
      </c>
      <c r="E22" s="407">
        <v>400</v>
      </c>
      <c r="F22" s="216">
        <f t="shared" si="0"/>
        <v>0.149425287356322</v>
      </c>
      <c r="G22" s="371"/>
      <c r="H22" s="354"/>
      <c r="J22" s="397">
        <v>1030178</v>
      </c>
      <c r="K22" s="397">
        <v>348</v>
      </c>
    </row>
    <row r="23" ht="24.9" customHeight="1" spans="1:10">
      <c r="A23" s="352" t="s">
        <v>3997</v>
      </c>
      <c r="B23" s="408" t="s">
        <v>4018</v>
      </c>
      <c r="C23" s="406">
        <v>1030180</v>
      </c>
      <c r="D23" s="407">
        <f t="shared" si="1"/>
        <v>0</v>
      </c>
      <c r="E23" s="407"/>
      <c r="F23" s="216" t="str">
        <f t="shared" si="0"/>
        <v/>
      </c>
      <c r="G23" s="371"/>
      <c r="H23" s="354"/>
      <c r="J23" s="397">
        <v>1030180</v>
      </c>
    </row>
    <row r="24" ht="24.9" customHeight="1" spans="1:10">
      <c r="A24" s="352" t="s">
        <v>3997</v>
      </c>
      <c r="B24" s="408" t="s">
        <v>4019</v>
      </c>
      <c r="C24" s="406">
        <v>1030199</v>
      </c>
      <c r="D24" s="407">
        <f t="shared" si="1"/>
        <v>0</v>
      </c>
      <c r="E24" s="407"/>
      <c r="F24" s="216" t="str">
        <f t="shared" si="0"/>
        <v/>
      </c>
      <c r="G24" s="371"/>
      <c r="H24" s="354"/>
      <c r="J24" s="397">
        <v>1030199</v>
      </c>
    </row>
    <row r="25" ht="24" customHeight="1" spans="1:10">
      <c r="A25" s="352"/>
      <c r="B25" s="408" t="s">
        <v>4020</v>
      </c>
      <c r="C25" s="406">
        <v>10310</v>
      </c>
      <c r="D25" s="407">
        <f t="shared" si="1"/>
        <v>0</v>
      </c>
      <c r="E25" s="407"/>
      <c r="F25" s="216" t="str">
        <f t="shared" si="0"/>
        <v/>
      </c>
      <c r="G25" s="371"/>
      <c r="H25" s="354"/>
      <c r="J25" s="397">
        <v>10310</v>
      </c>
    </row>
    <row r="26" ht="24.9" customHeight="1" spans="2:8">
      <c r="B26" s="409"/>
      <c r="C26" s="410"/>
      <c r="D26" s="407"/>
      <c r="E26" s="407"/>
      <c r="F26" s="216" t="str">
        <f t="shared" si="0"/>
        <v/>
      </c>
      <c r="G26" s="371"/>
      <c r="H26" s="354"/>
    </row>
    <row r="27" ht="24.9" customHeight="1" spans="2:11">
      <c r="B27" s="322" t="s">
        <v>403</v>
      </c>
      <c r="C27" s="387"/>
      <c r="D27" s="411">
        <v>95614</v>
      </c>
      <c r="E27" s="411">
        <v>100400</v>
      </c>
      <c r="F27" s="412">
        <f t="shared" si="0"/>
        <v>0.0500554312130024</v>
      </c>
      <c r="G27" s="371"/>
      <c r="H27" s="354"/>
      <c r="K27" s="397">
        <v>95614</v>
      </c>
    </row>
    <row r="28" ht="24.9" customHeight="1" spans="2:11">
      <c r="B28" s="413" t="s">
        <v>77</v>
      </c>
      <c r="C28" s="414">
        <v>110</v>
      </c>
      <c r="D28" s="411">
        <f t="shared" ref="D28:D36" si="2">VLOOKUP(C28,J:K,2,0)</f>
        <v>13317</v>
      </c>
      <c r="E28" s="411">
        <f>E29+E32+E33+E35+E36</f>
        <v>35102</v>
      </c>
      <c r="F28" s="412">
        <f t="shared" si="0"/>
        <v>1.63587895171585</v>
      </c>
      <c r="G28" s="371"/>
      <c r="H28" s="354"/>
      <c r="J28" s="397">
        <v>110</v>
      </c>
      <c r="K28" s="397">
        <v>13317</v>
      </c>
    </row>
    <row r="29" ht="24.9" customHeight="1" spans="2:11">
      <c r="B29" s="381" t="s">
        <v>4021</v>
      </c>
      <c r="C29" s="414">
        <v>11004</v>
      </c>
      <c r="D29" s="407">
        <f t="shared" si="2"/>
        <v>2855</v>
      </c>
      <c r="E29" s="407">
        <f>E30+E31</f>
        <v>3000</v>
      </c>
      <c r="F29" s="216">
        <f t="shared" si="0"/>
        <v>0.0507880910683012</v>
      </c>
      <c r="G29" s="371"/>
      <c r="H29" s="354"/>
      <c r="J29" s="397">
        <v>11004</v>
      </c>
      <c r="K29" s="397">
        <v>2855</v>
      </c>
    </row>
    <row r="30" ht="24.9" customHeight="1" spans="2:11">
      <c r="B30" s="381" t="s">
        <v>4022</v>
      </c>
      <c r="C30" s="414">
        <v>1100401</v>
      </c>
      <c r="D30" s="407">
        <f t="shared" si="2"/>
        <v>2855</v>
      </c>
      <c r="E30" s="407">
        <v>3000</v>
      </c>
      <c r="F30" s="216">
        <f t="shared" si="0"/>
        <v>0.0507880910683012</v>
      </c>
      <c r="G30" s="371"/>
      <c r="H30" s="354"/>
      <c r="J30" s="397">
        <v>1100401</v>
      </c>
      <c r="K30" s="397">
        <v>2855</v>
      </c>
    </row>
    <row r="31" ht="24.9" customHeight="1" spans="2:10">
      <c r="B31" s="381" t="s">
        <v>4023</v>
      </c>
      <c r="C31" s="414">
        <v>1100402</v>
      </c>
      <c r="D31" s="407">
        <f t="shared" si="2"/>
        <v>0</v>
      </c>
      <c r="E31" s="407"/>
      <c r="F31" s="216" t="str">
        <f t="shared" si="0"/>
        <v/>
      </c>
      <c r="G31" s="371"/>
      <c r="H31" s="354"/>
      <c r="J31" s="397">
        <v>1100402</v>
      </c>
    </row>
    <row r="32" ht="24.9" customHeight="1" spans="2:11">
      <c r="B32" s="381" t="s">
        <v>85</v>
      </c>
      <c r="C32" s="414">
        <v>11008</v>
      </c>
      <c r="D32" s="407">
        <f t="shared" si="2"/>
        <v>462</v>
      </c>
      <c r="E32" s="407">
        <v>1102</v>
      </c>
      <c r="F32" s="216">
        <f t="shared" si="0"/>
        <v>1.38528138528139</v>
      </c>
      <c r="G32" s="371"/>
      <c r="H32" s="354"/>
      <c r="J32" s="397">
        <v>11008</v>
      </c>
      <c r="K32" s="397">
        <v>462</v>
      </c>
    </row>
    <row r="33" ht="24.9" customHeight="1" spans="2:10">
      <c r="B33" s="381" t="s">
        <v>87</v>
      </c>
      <c r="C33" s="414">
        <v>11009</v>
      </c>
      <c r="D33" s="407">
        <f t="shared" si="2"/>
        <v>0</v>
      </c>
      <c r="E33" s="407"/>
      <c r="F33" s="216" t="str">
        <f t="shared" si="0"/>
        <v/>
      </c>
      <c r="G33" s="371"/>
      <c r="H33" s="354"/>
      <c r="J33" s="397">
        <v>11009</v>
      </c>
    </row>
    <row r="34" ht="24.9" customHeight="1" spans="2:11">
      <c r="B34" s="381" t="s">
        <v>4464</v>
      </c>
      <c r="C34" s="414">
        <v>1100902</v>
      </c>
      <c r="D34" s="407"/>
      <c r="E34" s="407"/>
      <c r="F34" s="216" t="str">
        <f t="shared" si="0"/>
        <v/>
      </c>
      <c r="G34" s="371"/>
      <c r="H34" s="354"/>
      <c r="J34" s="397">
        <v>11011</v>
      </c>
      <c r="K34" s="397">
        <v>10000</v>
      </c>
    </row>
    <row r="35" ht="24.9" customHeight="1" spans="2:11">
      <c r="B35" s="381" t="s">
        <v>4465</v>
      </c>
      <c r="C35" s="414">
        <v>11010</v>
      </c>
      <c r="D35" s="407"/>
      <c r="E35" s="407"/>
      <c r="F35" s="216" t="str">
        <f t="shared" si="0"/>
        <v/>
      </c>
      <c r="G35" s="371"/>
      <c r="H35" s="354"/>
      <c r="K35" s="397">
        <v>108931</v>
      </c>
    </row>
    <row r="36" ht="24.9" customHeight="1" spans="2:8">
      <c r="B36" s="381" t="s">
        <v>4024</v>
      </c>
      <c r="C36" s="414">
        <v>11011</v>
      </c>
      <c r="D36" s="407">
        <f t="shared" si="2"/>
        <v>10000</v>
      </c>
      <c r="E36" s="407">
        <v>31000</v>
      </c>
      <c r="F36" s="216">
        <f t="shared" si="0"/>
        <v>2.1</v>
      </c>
      <c r="G36" s="371"/>
      <c r="H36" s="354"/>
    </row>
    <row r="37" ht="24.9" customHeight="1" spans="2:8">
      <c r="B37" s="322" t="s">
        <v>103</v>
      </c>
      <c r="C37" s="387"/>
      <c r="D37" s="411">
        <v>108931</v>
      </c>
      <c r="E37" s="411">
        <f>E27+E28</f>
        <v>135502</v>
      </c>
      <c r="F37" s="412">
        <f t="shared" si="0"/>
        <v>0.243925053474218</v>
      </c>
      <c r="G37" s="371"/>
      <c r="H37" s="354"/>
    </row>
    <row r="38" ht="24.9" customHeight="1" spans="7:8">
      <c r="G38" s="371"/>
      <c r="H38" s="354"/>
    </row>
    <row r="39" ht="24.9" customHeight="1" spans="7:8">
      <c r="G39" s="371"/>
      <c r="H39" s="354"/>
    </row>
    <row r="40" ht="24.9" customHeight="1" spans="3:8">
      <c r="C40" s="415"/>
      <c r="G40" s="371"/>
      <c r="H40" s="354"/>
    </row>
    <row r="41" ht="24.9" customHeight="1" spans="7:8">
      <c r="G41" s="371"/>
      <c r="H41" s="354"/>
    </row>
    <row r="42" ht="24.9" customHeight="1" spans="7:8">
      <c r="G42" s="371"/>
      <c r="H42" s="354"/>
    </row>
    <row r="43" ht="24.9" customHeight="1" spans="7:8">
      <c r="G43" s="371"/>
      <c r="H43" s="354"/>
    </row>
    <row r="44" ht="24.9" customHeight="1" spans="7:8">
      <c r="G44" s="371"/>
      <c r="H44" s="354"/>
    </row>
    <row r="45" ht="24.9" customHeight="1" spans="7:8">
      <c r="G45" s="371"/>
      <c r="H45" s="354"/>
    </row>
    <row r="46" ht="24.9" customHeight="1" spans="7:8">
      <c r="G46" s="371"/>
      <c r="H46" s="354"/>
    </row>
    <row r="47" ht="24.9" customHeight="1" spans="7:8">
      <c r="G47" s="371"/>
      <c r="H47" s="354"/>
    </row>
    <row r="1131" spans="6:6">
      <c r="F1131" s="416"/>
    </row>
    <row r="1141" spans="7:7">
      <c r="G1141" s="351"/>
    </row>
  </sheetData>
  <autoFilter ref="A3:H47">
    <extLst/>
  </autoFilter>
  <mergeCells count="1">
    <mergeCell ref="A1:F1"/>
  </mergeCells>
  <conditionalFormatting sqref="B5:B21">
    <cfRule type="expression" dxfId="0" priority="1" stopIfTrue="1">
      <formula>"len($A:$A)=3"</formula>
    </cfRule>
  </conditionalFormatting>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Q40"/>
  <sheetViews>
    <sheetView showZeros="0" tabSelected="1" view="pageBreakPreview" zoomScale="80" zoomScaleNormal="100" topLeftCell="A25" workbookViewId="0">
      <selection activeCell="A38" sqref="A38"/>
    </sheetView>
  </sheetViews>
  <sheetFormatPr defaultColWidth="9" defaultRowHeight="15.6"/>
  <cols>
    <col min="1" max="1" width="115" style="702" customWidth="1"/>
    <col min="2" max="2" width="11.4444444444444" style="702" customWidth="1"/>
    <col min="3" max="3" width="16.3333333333333" style="702" customWidth="1"/>
    <col min="4" max="4" width="68.7777777777778" style="702" customWidth="1"/>
    <col min="5" max="5" width="13.2222222222222" style="702" customWidth="1"/>
    <col min="6" max="6" width="18.7777777777778" style="702" customWidth="1"/>
    <col min="7" max="8" width="10.4444444444444" style="703" customWidth="1"/>
    <col min="9" max="11" width="9" style="702"/>
    <col min="12" max="12" width="25" style="702" customWidth="1"/>
    <col min="13" max="13" width="16.8888888888889" style="702" customWidth="1"/>
    <col min="14" max="14" width="9" style="702"/>
    <col min="15" max="15" width="14.7777777777778" style="702" customWidth="1"/>
    <col min="16" max="16384" width="9" style="702"/>
  </cols>
  <sheetData>
    <row r="1" ht="9.6" hidden="1" customHeight="1"/>
    <row r="2" ht="9.6" hidden="1" customHeight="1" spans="5:5">
      <c r="E2" s="704"/>
    </row>
    <row r="3" ht="9.6" hidden="1" customHeight="1" spans="5:5">
      <c r="E3" s="704"/>
    </row>
    <row r="4" ht="9.6" hidden="1" customHeight="1" spans="5:5">
      <c r="E4" s="704"/>
    </row>
    <row r="5" ht="9.6" hidden="1" customHeight="1" spans="5:5">
      <c r="E5" s="704"/>
    </row>
    <row r="6" s="701" customFormat="1" ht="28.05" customHeight="1" spans="1:9">
      <c r="A6" s="702"/>
      <c r="B6" s="702"/>
      <c r="C6" s="702"/>
      <c r="D6" s="702"/>
      <c r="E6" s="704"/>
      <c r="F6" s="702"/>
      <c r="G6" s="703"/>
      <c r="H6" s="703"/>
      <c r="I6" s="702"/>
    </row>
    <row r="7" s="701" customFormat="1" ht="33.6" customHeight="1" spans="1:9">
      <c r="A7" s="705" t="s">
        <v>6</v>
      </c>
      <c r="B7" s="706"/>
      <c r="C7" s="706"/>
      <c r="D7" s="706"/>
      <c r="E7" s="704"/>
      <c r="F7" s="702"/>
      <c r="G7" s="703"/>
      <c r="H7" s="703"/>
      <c r="I7" s="702"/>
    </row>
    <row r="8" s="701" customFormat="1" ht="28.05" customHeight="1" spans="1:17">
      <c r="A8" s="702"/>
      <c r="B8" s="707"/>
      <c r="C8" s="707"/>
      <c r="D8" s="707"/>
      <c r="E8" s="704"/>
      <c r="F8" s="702"/>
      <c r="G8" s="703"/>
      <c r="H8" s="703"/>
      <c r="I8" s="702"/>
      <c r="L8" s="702"/>
      <c r="M8" s="702"/>
      <c r="N8" s="702"/>
      <c r="O8" s="702"/>
      <c r="P8" s="702"/>
      <c r="Q8" s="702"/>
    </row>
    <row r="9" s="701" customFormat="1" ht="28.05" customHeight="1" spans="1:9">
      <c r="A9" s="708" t="s">
        <v>7</v>
      </c>
      <c r="B9" s="709"/>
      <c r="C9" s="709"/>
      <c r="D9" s="489"/>
      <c r="E9" s="702"/>
      <c r="G9" s="710"/>
      <c r="H9" s="710"/>
      <c r="I9" s="702"/>
    </row>
    <row r="10" s="701" customFormat="1" ht="28.05" customHeight="1" spans="1:9">
      <c r="A10" s="708" t="s">
        <v>8</v>
      </c>
      <c r="B10" s="709"/>
      <c r="C10" s="709"/>
      <c r="D10" s="489"/>
      <c r="E10" s="702"/>
      <c r="G10" s="710"/>
      <c r="H10" s="710"/>
      <c r="I10" s="702"/>
    </row>
    <row r="11" s="701" customFormat="1" ht="28.05" customHeight="1" spans="1:9">
      <c r="A11" s="708" t="s">
        <v>9</v>
      </c>
      <c r="B11" s="709"/>
      <c r="C11" s="709"/>
      <c r="D11" s="489"/>
      <c r="E11" s="702"/>
      <c r="G11" s="710"/>
      <c r="H11" s="710"/>
      <c r="I11" s="702"/>
    </row>
    <row r="12" s="701" customFormat="1" ht="28.05" customHeight="1" spans="1:9">
      <c r="A12" s="708" t="s">
        <v>10</v>
      </c>
      <c r="B12" s="709"/>
      <c r="C12" s="709"/>
      <c r="D12" s="489"/>
      <c r="E12" s="702"/>
      <c r="G12" s="710"/>
      <c r="H12" s="710"/>
      <c r="I12" s="702"/>
    </row>
    <row r="13" s="701" customFormat="1" ht="28.05" customHeight="1" spans="1:9">
      <c r="A13" s="708" t="s">
        <v>11</v>
      </c>
      <c r="B13" s="709"/>
      <c r="C13" s="709"/>
      <c r="D13" s="489"/>
      <c r="E13" s="702"/>
      <c r="G13" s="710"/>
      <c r="H13" s="710"/>
      <c r="I13" s="702"/>
    </row>
    <row r="14" s="701" customFormat="1" ht="28.05" customHeight="1" spans="1:9">
      <c r="A14" s="708" t="s">
        <v>12</v>
      </c>
      <c r="B14" s="711"/>
      <c r="C14" s="709"/>
      <c r="D14" s="489"/>
      <c r="E14" s="702"/>
      <c r="G14" s="710"/>
      <c r="H14" s="710"/>
      <c r="I14" s="702"/>
    </row>
    <row r="15" s="701" customFormat="1" ht="28.05" customHeight="1" spans="1:9">
      <c r="A15" s="708" t="s">
        <v>13</v>
      </c>
      <c r="B15" s="709"/>
      <c r="C15" s="709"/>
      <c r="D15" s="489"/>
      <c r="E15" s="702"/>
      <c r="G15" s="710"/>
      <c r="H15" s="710"/>
      <c r="I15" s="702"/>
    </row>
    <row r="16" s="701" customFormat="1" ht="28.05" customHeight="1" spans="1:9">
      <c r="A16" s="708" t="s">
        <v>14</v>
      </c>
      <c r="B16" s="709"/>
      <c r="C16" s="709"/>
      <c r="D16" s="489"/>
      <c r="E16" s="702"/>
      <c r="G16" s="710"/>
      <c r="H16" s="710"/>
      <c r="I16" s="702"/>
    </row>
    <row r="17" s="701" customFormat="1" ht="28.05" customHeight="1" spans="1:9">
      <c r="A17" s="708" t="s">
        <v>15</v>
      </c>
      <c r="B17" s="709"/>
      <c r="C17" s="709"/>
      <c r="D17" s="489"/>
      <c r="E17" s="702"/>
      <c r="G17" s="710"/>
      <c r="H17" s="710"/>
      <c r="I17" s="702"/>
    </row>
    <row r="18" s="701" customFormat="1" ht="28.05" customHeight="1" spans="1:9">
      <c r="A18" s="708" t="s">
        <v>16</v>
      </c>
      <c r="B18" s="709"/>
      <c r="C18" s="709"/>
      <c r="D18" s="489"/>
      <c r="E18" s="702"/>
      <c r="G18" s="710"/>
      <c r="H18" s="710"/>
      <c r="I18" s="702"/>
    </row>
    <row r="19" s="701" customFormat="1" ht="28.05" customHeight="1" spans="1:9">
      <c r="A19" s="708" t="s">
        <v>17</v>
      </c>
      <c r="B19" s="709"/>
      <c r="C19" s="709"/>
      <c r="D19" s="489"/>
      <c r="E19" s="702"/>
      <c r="G19" s="710"/>
      <c r="H19" s="710"/>
      <c r="I19" s="702"/>
    </row>
    <row r="20" s="701" customFormat="1" ht="28.05" customHeight="1" spans="1:9">
      <c r="A20" s="708" t="s">
        <v>18</v>
      </c>
      <c r="B20" s="709"/>
      <c r="C20" s="709"/>
      <c r="D20" s="489"/>
      <c r="E20" s="702"/>
      <c r="G20" s="710"/>
      <c r="H20" s="710"/>
      <c r="I20" s="702"/>
    </row>
    <row r="21" s="701" customFormat="1" ht="28.05" customHeight="1" spans="1:13">
      <c r="A21" s="708" t="s">
        <v>19</v>
      </c>
      <c r="B21" s="709"/>
      <c r="C21" s="709"/>
      <c r="D21" s="489"/>
      <c r="E21" s="702"/>
      <c r="G21" s="710"/>
      <c r="H21" s="710"/>
      <c r="I21" s="702"/>
      <c r="M21" s="712"/>
    </row>
    <row r="22" s="701" customFormat="1" ht="28.05" customHeight="1" spans="1:15">
      <c r="A22" s="708" t="s">
        <v>20</v>
      </c>
      <c r="B22" s="709"/>
      <c r="C22" s="709"/>
      <c r="D22" s="489"/>
      <c r="E22" s="702"/>
      <c r="G22" s="710"/>
      <c r="H22" s="710"/>
      <c r="I22" s="702"/>
      <c r="O22" s="153"/>
    </row>
    <row r="23" s="701" customFormat="1" ht="28.05" customHeight="1" spans="1:9">
      <c r="A23" s="708" t="s">
        <v>21</v>
      </c>
      <c r="B23" s="709"/>
      <c r="C23" s="709"/>
      <c r="D23" s="489"/>
      <c r="E23" s="702"/>
      <c r="G23" s="710"/>
      <c r="H23" s="710"/>
      <c r="I23" s="702"/>
    </row>
    <row r="24" s="701" customFormat="1" ht="28.05" hidden="1" customHeight="1" spans="1:9">
      <c r="A24" s="708" t="s">
        <v>22</v>
      </c>
      <c r="B24" s="709"/>
      <c r="C24" s="709"/>
      <c r="D24" s="489"/>
      <c r="E24" s="702"/>
      <c r="G24" s="710"/>
      <c r="H24" s="710"/>
      <c r="I24" s="702"/>
    </row>
    <row r="25" s="701" customFormat="1" ht="28.05" customHeight="1" spans="1:9">
      <c r="A25" s="708" t="s">
        <v>23</v>
      </c>
      <c r="B25" s="709"/>
      <c r="C25" s="709"/>
      <c r="D25" s="489"/>
      <c r="E25" s="702"/>
      <c r="G25" s="710"/>
      <c r="H25" s="710"/>
      <c r="I25" s="702"/>
    </row>
    <row r="26" ht="28.05" customHeight="1" spans="1:8">
      <c r="A26" s="708" t="s">
        <v>24</v>
      </c>
      <c r="B26" s="709"/>
      <c r="C26" s="709"/>
      <c r="D26" s="489"/>
      <c r="F26" s="701"/>
      <c r="G26" s="710"/>
      <c r="H26" s="710"/>
    </row>
    <row r="27" ht="28.05" customHeight="1" spans="1:8">
      <c r="A27" s="708" t="s">
        <v>25</v>
      </c>
      <c r="B27" s="711"/>
      <c r="C27" s="709"/>
      <c r="D27" s="489"/>
      <c r="F27" s="701"/>
      <c r="G27" s="710"/>
      <c r="H27" s="710"/>
    </row>
    <row r="28" ht="28.05" customHeight="1" spans="1:8">
      <c r="A28" s="708" t="s">
        <v>26</v>
      </c>
      <c r="B28" s="709"/>
      <c r="C28" s="709"/>
      <c r="D28" s="489"/>
      <c r="F28" s="701"/>
      <c r="G28" s="710"/>
      <c r="H28" s="710"/>
    </row>
    <row r="29" ht="28.05" customHeight="1" spans="1:8">
      <c r="A29" s="708" t="s">
        <v>27</v>
      </c>
      <c r="B29" s="709"/>
      <c r="C29" s="709"/>
      <c r="D29" s="489"/>
      <c r="F29" s="701"/>
      <c r="G29" s="710"/>
      <c r="H29" s="710"/>
    </row>
    <row r="30" ht="28.05" customHeight="1" spans="1:8">
      <c r="A30" s="708" t="s">
        <v>28</v>
      </c>
      <c r="B30" s="711"/>
      <c r="C30" s="709"/>
      <c r="D30" s="489"/>
      <c r="F30" s="701"/>
      <c r="G30" s="710"/>
      <c r="H30" s="710"/>
    </row>
    <row r="31" ht="28.05" customHeight="1" spans="1:8">
      <c r="A31" s="708" t="s">
        <v>29</v>
      </c>
      <c r="B31" s="711"/>
      <c r="C31" s="709"/>
      <c r="D31" s="489"/>
      <c r="F31" s="701"/>
      <c r="G31" s="710"/>
      <c r="H31" s="710"/>
    </row>
    <row r="32" ht="28.05" customHeight="1" spans="1:8">
      <c r="A32" s="708" t="s">
        <v>30</v>
      </c>
      <c r="B32" s="711"/>
      <c r="C32" s="709"/>
      <c r="D32" s="489"/>
      <c r="F32" s="701"/>
      <c r="G32" s="710"/>
      <c r="H32" s="710"/>
    </row>
    <row r="33" ht="28.05" customHeight="1" spans="1:8">
      <c r="A33" s="708" t="s">
        <v>31</v>
      </c>
      <c r="B33" s="711"/>
      <c r="C33" s="709"/>
      <c r="D33" s="489"/>
      <c r="F33" s="701"/>
      <c r="G33" s="710"/>
      <c r="H33" s="710"/>
    </row>
    <row r="34" ht="28.05" customHeight="1" spans="1:8">
      <c r="A34" s="708" t="s">
        <v>32</v>
      </c>
      <c r="B34" s="711"/>
      <c r="C34" s="709"/>
      <c r="D34" s="489"/>
      <c r="F34" s="701"/>
      <c r="G34" s="710"/>
      <c r="H34" s="710"/>
    </row>
    <row r="35" ht="28.05" customHeight="1" spans="1:8">
      <c r="A35" s="708" t="s">
        <v>33</v>
      </c>
      <c r="B35" s="711"/>
      <c r="C35" s="709"/>
      <c r="D35" s="489"/>
      <c r="F35" s="701"/>
      <c r="G35" s="710"/>
      <c r="H35" s="710"/>
    </row>
    <row r="36" ht="28.05" customHeight="1" spans="1:8">
      <c r="A36" s="708" t="s">
        <v>34</v>
      </c>
      <c r="B36" s="711"/>
      <c r="C36" s="709"/>
      <c r="D36" s="489"/>
      <c r="F36" s="701"/>
      <c r="G36" s="710"/>
      <c r="H36" s="710"/>
    </row>
    <row r="37" ht="28.05" customHeight="1" spans="1:8">
      <c r="A37" s="708" t="s">
        <v>35</v>
      </c>
      <c r="B37" s="711"/>
      <c r="C37" s="709"/>
      <c r="D37" s="489"/>
      <c r="F37" s="701"/>
      <c r="G37" s="710"/>
      <c r="H37" s="710"/>
    </row>
    <row r="38" ht="28.05" customHeight="1" spans="1:8">
      <c r="A38" s="708" t="s">
        <v>36</v>
      </c>
      <c r="B38" s="711"/>
      <c r="C38" s="709"/>
      <c r="D38" s="489"/>
      <c r="F38" s="701"/>
      <c r="G38" s="710"/>
      <c r="H38" s="710"/>
    </row>
    <row r="39" ht="28.05" hidden="1" customHeight="1" spans="1:8">
      <c r="A39" s="708" t="s">
        <v>37</v>
      </c>
      <c r="B39" s="711"/>
      <c r="C39" s="709"/>
      <c r="D39" s="489"/>
      <c r="F39" s="701"/>
      <c r="G39" s="710"/>
      <c r="H39" s="710"/>
    </row>
    <row r="40" ht="28.05" hidden="1" customHeight="1" spans="1:8">
      <c r="A40" s="708" t="s">
        <v>38</v>
      </c>
      <c r="B40" s="711"/>
      <c r="C40" s="709"/>
      <c r="D40" s="489"/>
      <c r="F40" s="701"/>
      <c r="G40" s="710"/>
      <c r="H40" s="710"/>
    </row>
  </sheetData>
  <mergeCells count="1">
    <mergeCell ref="B7:D7"/>
  </mergeCells>
  <printOptions horizontalCentered="1"/>
  <pageMargins left="1.10236220472441" right="0.708661417322835" top="0.748031496062992" bottom="0.748031496062992" header="0.31496062992126" footer="0.31496062992126"/>
  <pageSetup paperSize="9" scale="73" fitToHeight="2" orientation="portrait" blackAndWhite="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O244"/>
  <sheetViews>
    <sheetView showZeros="0" view="pageBreakPreview" zoomScaleNormal="100" workbookViewId="0">
      <pane xSplit="1" ySplit="3" topLeftCell="B4" activePane="bottomRight" state="frozen"/>
      <selection/>
      <selection pane="topRight"/>
      <selection pane="bottomLeft"/>
      <selection pane="bottomRight" activeCell="G1" sqref="G$1:H$1048576"/>
    </sheetView>
  </sheetViews>
  <sheetFormatPr defaultColWidth="9" defaultRowHeight="15.6"/>
  <cols>
    <col min="1" max="1" width="6.66666666666667" style="352" hidden="1" customWidth="1"/>
    <col min="2" max="2" width="46.2222222222222" style="353" customWidth="1"/>
    <col min="3" max="3" width="19.4444444444444" style="354" customWidth="1"/>
    <col min="4" max="5" width="14.2222222222222" style="208" customWidth="1"/>
    <col min="6" max="6" width="12.4444444444444" style="355" customWidth="1"/>
    <col min="7" max="7" width="3.77777777777778" style="356" customWidth="1"/>
    <col min="8" max="8" width="7.11111111111111" style="352" customWidth="1"/>
    <col min="9" max="9" width="5.55555555555556" style="352" hidden="1" customWidth="1"/>
    <col min="10" max="10" width="9" style="357" hidden="1" customWidth="1"/>
    <col min="11" max="16" width="9" style="352" hidden="1" customWidth="1"/>
    <col min="17" max="16384" width="9" style="352"/>
  </cols>
  <sheetData>
    <row r="1" ht="36.6" customHeight="1" spans="1:15">
      <c r="A1" s="358" t="str">
        <f>YEAR(封面!$B$9)&amp;"年勐海县政府性基金预算支出表"</f>
        <v>2020年勐海县政府性基金预算支出表</v>
      </c>
      <c r="B1" s="358"/>
      <c r="C1" s="358"/>
      <c r="D1" s="359"/>
      <c r="E1" s="359"/>
      <c r="F1" s="359"/>
      <c r="O1" s="357">
        <f>totalnumber</f>
        <v>7</v>
      </c>
    </row>
    <row r="2" ht="18.9" customHeight="1" spans="1:6">
      <c r="A2" s="352" t="s">
        <v>4466</v>
      </c>
      <c r="B2" s="360" t="s">
        <v>4467</v>
      </c>
      <c r="C2" s="361"/>
      <c r="F2" s="362" t="s">
        <v>40</v>
      </c>
    </row>
    <row r="3" s="350" customFormat="1" ht="33" customHeight="1" spans="1:10">
      <c r="A3" s="363" t="s">
        <v>4027</v>
      </c>
      <c r="B3" s="364" t="s">
        <v>4468</v>
      </c>
      <c r="C3" s="363" t="s">
        <v>110</v>
      </c>
      <c r="D3" s="150" t="s">
        <v>4462</v>
      </c>
      <c r="E3" s="150" t="s">
        <v>4306</v>
      </c>
      <c r="F3" s="150" t="s">
        <v>4469</v>
      </c>
      <c r="G3" s="365"/>
      <c r="H3" s="365"/>
      <c r="J3" s="357"/>
    </row>
    <row r="4" ht="18.9" customHeight="1" spans="1:9">
      <c r="A4" s="366" t="s">
        <v>3997</v>
      </c>
      <c r="B4" s="367" t="s">
        <v>4029</v>
      </c>
      <c r="C4" s="368">
        <v>207</v>
      </c>
      <c r="D4" s="369">
        <f>_xlfn.IFNA(VLOOKUP(C4,'05'!C$4:E$239,3,0),)</f>
        <v>67</v>
      </c>
      <c r="E4" s="369">
        <f>SUMIFS(E$4:E$1310,C$4:C$1310,"&gt;"&amp;C4*100,C$4:C$1310,"&lt;"&amp;C4*100+100)</f>
        <v>112</v>
      </c>
      <c r="F4" s="370">
        <f t="shared" ref="F4:F67" si="0">IF(ISERROR(E4/D4-1),"",E4/D4-1)</f>
        <v>0.671641791044776</v>
      </c>
      <c r="G4" s="371"/>
      <c r="H4" s="371"/>
      <c r="I4" s="352">
        <f>LEN(C4)</f>
        <v>3</v>
      </c>
    </row>
    <row r="5" ht="18.9" customHeight="1" spans="1:9">
      <c r="A5" s="366" t="s">
        <v>4030</v>
      </c>
      <c r="B5" s="372" t="s">
        <v>4031</v>
      </c>
      <c r="C5" s="368">
        <v>20707</v>
      </c>
      <c r="D5" s="373">
        <f>_xlfn.IFNA(VLOOKUP(C5,'05'!C$4:E$239,3,0),)</f>
        <v>17</v>
      </c>
      <c r="E5" s="373">
        <f>SUMIFS(E$4:E$1310,C$4:C$1310,"&gt;"&amp;C5*100,C$4:C$1310,"&lt;"&amp;C5*100+100)</f>
        <v>59</v>
      </c>
      <c r="F5" s="370">
        <f t="shared" si="0"/>
        <v>2.47058823529412</v>
      </c>
      <c r="G5" s="371"/>
      <c r="H5" s="371"/>
      <c r="I5" s="352">
        <f t="shared" ref="I5:I68" si="1">LEN(C5)</f>
        <v>5</v>
      </c>
    </row>
    <row r="6" ht="18.9" customHeight="1" spans="1:9">
      <c r="A6" s="366"/>
      <c r="B6" s="372" t="s">
        <v>4032</v>
      </c>
      <c r="C6" s="368">
        <v>2070701</v>
      </c>
      <c r="D6" s="373">
        <f>_xlfn.IFNA(VLOOKUP(C6,'05'!C$4:E$239,3,0),)</f>
        <v>2</v>
      </c>
      <c r="E6" s="373">
        <v>2</v>
      </c>
      <c r="F6" s="370">
        <f t="shared" si="0"/>
        <v>0</v>
      </c>
      <c r="G6" s="371"/>
      <c r="H6" s="371"/>
      <c r="I6" s="352">
        <f t="shared" si="1"/>
        <v>7</v>
      </c>
    </row>
    <row r="7" ht="18.9" customHeight="1" spans="1:9">
      <c r="A7" s="366" t="s">
        <v>5</v>
      </c>
      <c r="B7" s="372" t="s">
        <v>4033</v>
      </c>
      <c r="C7" s="368">
        <v>2070702</v>
      </c>
      <c r="D7" s="373">
        <f>_xlfn.IFNA(VLOOKUP(C7,'05'!C$4:E$239,3,0),)</f>
        <v>10</v>
      </c>
      <c r="E7" s="373">
        <v>52</v>
      </c>
      <c r="F7" s="370">
        <f t="shared" si="0"/>
        <v>4.2</v>
      </c>
      <c r="G7" s="371"/>
      <c r="H7" s="371"/>
      <c r="I7" s="352">
        <f t="shared" si="1"/>
        <v>7</v>
      </c>
    </row>
    <row r="8" ht="18.9" customHeight="1" spans="1:9">
      <c r="A8" s="366" t="s">
        <v>5</v>
      </c>
      <c r="B8" s="372" t="s">
        <v>4034</v>
      </c>
      <c r="C8" s="368">
        <v>2070703</v>
      </c>
      <c r="D8" s="373">
        <f>_xlfn.IFNA(VLOOKUP(C8,'05'!C$4:E$239,3,0),)</f>
        <v>0</v>
      </c>
      <c r="E8" s="373"/>
      <c r="F8" s="370" t="str">
        <f t="shared" si="0"/>
        <v/>
      </c>
      <c r="G8" s="371"/>
      <c r="H8" s="371"/>
      <c r="I8" s="352">
        <f t="shared" si="1"/>
        <v>7</v>
      </c>
    </row>
    <row r="9" ht="18.9" customHeight="1" spans="1:9">
      <c r="A9" s="366"/>
      <c r="B9" s="372" t="s">
        <v>4470</v>
      </c>
      <c r="C9" s="368">
        <v>2070704</v>
      </c>
      <c r="D9" s="373">
        <f>_xlfn.IFNA(VLOOKUP(C9,'05'!C$4:E$239,3,0),)</f>
        <v>0</v>
      </c>
      <c r="E9" s="373"/>
      <c r="F9" s="370" t="str">
        <f t="shared" si="0"/>
        <v/>
      </c>
      <c r="G9" s="371"/>
      <c r="H9" s="371"/>
      <c r="I9" s="352">
        <f t="shared" si="1"/>
        <v>7</v>
      </c>
    </row>
    <row r="10" ht="18.9" customHeight="1" spans="1:9">
      <c r="A10" s="366" t="s">
        <v>3997</v>
      </c>
      <c r="B10" s="372" t="s">
        <v>4035</v>
      </c>
      <c r="C10" s="368">
        <v>2070799</v>
      </c>
      <c r="D10" s="373">
        <f>_xlfn.IFNA(VLOOKUP(C10,'05'!C$4:E$239,3,0),)</f>
        <v>5</v>
      </c>
      <c r="E10" s="373">
        <v>5</v>
      </c>
      <c r="F10" s="370">
        <f t="shared" si="0"/>
        <v>0</v>
      </c>
      <c r="G10" s="371"/>
      <c r="H10" s="371"/>
      <c r="I10" s="352">
        <f t="shared" si="1"/>
        <v>7</v>
      </c>
    </row>
    <row r="11" ht="18.9" customHeight="1" spans="1:9">
      <c r="A11" s="366" t="s">
        <v>4030</v>
      </c>
      <c r="B11" s="372" t="s">
        <v>4036</v>
      </c>
      <c r="C11" s="368">
        <v>20709</v>
      </c>
      <c r="D11" s="373">
        <f>_xlfn.IFNA(VLOOKUP(C11,'05'!C$4:E$239,3,0),)</f>
        <v>50</v>
      </c>
      <c r="E11" s="373">
        <f>SUMIFS(E$4:E$1310,C$4:C$1310,"&gt;"&amp;C11*100,C$4:C$1310,"&lt;"&amp;C11*100+100)</f>
        <v>53</v>
      </c>
      <c r="F11" s="370">
        <f t="shared" si="0"/>
        <v>0.0600000000000001</v>
      </c>
      <c r="G11" s="371"/>
      <c r="H11" s="371"/>
      <c r="I11" s="352">
        <f t="shared" si="1"/>
        <v>5</v>
      </c>
    </row>
    <row r="12" ht="18.9" customHeight="1" spans="1:9">
      <c r="A12" s="366"/>
      <c r="B12" s="372" t="s">
        <v>4037</v>
      </c>
      <c r="C12" s="368">
        <v>2070901</v>
      </c>
      <c r="D12" s="373">
        <f>_xlfn.IFNA(VLOOKUP(C12,'05'!C$4:E$239,3,0),)</f>
        <v>0</v>
      </c>
      <c r="E12" s="373"/>
      <c r="F12" s="370" t="str">
        <f t="shared" si="0"/>
        <v/>
      </c>
      <c r="G12" s="371"/>
      <c r="H12" s="371"/>
      <c r="I12" s="352">
        <f t="shared" si="1"/>
        <v>7</v>
      </c>
    </row>
    <row r="13" ht="18.9" customHeight="1" spans="1:9">
      <c r="A13" s="366" t="s">
        <v>5</v>
      </c>
      <c r="B13" s="372" t="s">
        <v>4038</v>
      </c>
      <c r="C13" s="368">
        <v>2070902</v>
      </c>
      <c r="D13" s="373">
        <f>_xlfn.IFNA(VLOOKUP(C13,'05'!C$4:E$239,3,0),)</f>
        <v>0</v>
      </c>
      <c r="E13" s="373"/>
      <c r="F13" s="370" t="str">
        <f t="shared" si="0"/>
        <v/>
      </c>
      <c r="G13" s="371"/>
      <c r="H13" s="371"/>
      <c r="I13" s="352">
        <f t="shared" si="1"/>
        <v>7</v>
      </c>
    </row>
    <row r="14" ht="18.9" customHeight="1" spans="1:9">
      <c r="A14" s="366" t="s">
        <v>5</v>
      </c>
      <c r="B14" s="372" t="s">
        <v>4039</v>
      </c>
      <c r="C14" s="368">
        <v>2070903</v>
      </c>
      <c r="D14" s="373">
        <f>_xlfn.IFNA(VLOOKUP(C14,'05'!C$4:E$239,3,0),)</f>
        <v>0</v>
      </c>
      <c r="E14" s="373"/>
      <c r="F14" s="370" t="str">
        <f t="shared" si="0"/>
        <v/>
      </c>
      <c r="G14" s="371"/>
      <c r="H14" s="371"/>
      <c r="I14" s="352">
        <f t="shared" si="1"/>
        <v>7</v>
      </c>
    </row>
    <row r="15" ht="18.9" customHeight="1" spans="1:9">
      <c r="A15" s="366" t="s">
        <v>4030</v>
      </c>
      <c r="B15" s="372" t="s">
        <v>4040</v>
      </c>
      <c r="C15" s="368">
        <v>2070904</v>
      </c>
      <c r="D15" s="373">
        <f>_xlfn.IFNA(VLOOKUP(C15,'05'!C$4:E$239,3,0),)</f>
        <v>50</v>
      </c>
      <c r="E15" s="373">
        <v>53</v>
      </c>
      <c r="F15" s="370">
        <f t="shared" si="0"/>
        <v>0.0600000000000001</v>
      </c>
      <c r="G15" s="371"/>
      <c r="H15" s="371"/>
      <c r="I15" s="352">
        <f t="shared" si="1"/>
        <v>7</v>
      </c>
    </row>
    <row r="16" ht="18.9" customHeight="1" spans="1:9">
      <c r="A16" s="366" t="s">
        <v>5</v>
      </c>
      <c r="B16" s="372" t="s">
        <v>4471</v>
      </c>
      <c r="C16" s="368">
        <v>2070999</v>
      </c>
      <c r="D16" s="373">
        <f>_xlfn.IFNA(VLOOKUP(C16,'05'!C$4:E$239,3,0),)</f>
        <v>0</v>
      </c>
      <c r="E16" s="373"/>
      <c r="F16" s="370" t="str">
        <f t="shared" si="0"/>
        <v/>
      </c>
      <c r="G16" s="371"/>
      <c r="H16" s="371"/>
      <c r="I16" s="352">
        <f t="shared" si="1"/>
        <v>7</v>
      </c>
    </row>
    <row r="17" ht="33" customHeight="1" spans="1:9">
      <c r="A17" s="366" t="s">
        <v>5</v>
      </c>
      <c r="B17" s="372" t="s">
        <v>4041</v>
      </c>
      <c r="C17" s="368">
        <v>20710</v>
      </c>
      <c r="D17" s="373">
        <f>_xlfn.IFNA(VLOOKUP(C17,'05'!C$4:E$239,3,0),)</f>
        <v>0</v>
      </c>
      <c r="E17" s="373"/>
      <c r="F17" s="370" t="str">
        <f t="shared" si="0"/>
        <v/>
      </c>
      <c r="G17" s="371"/>
      <c r="H17" s="371"/>
      <c r="I17" s="352">
        <f t="shared" si="1"/>
        <v>5</v>
      </c>
    </row>
    <row r="18" ht="18.9" customHeight="1" spans="1:9">
      <c r="A18" s="366" t="s">
        <v>5</v>
      </c>
      <c r="B18" s="372" t="s">
        <v>4042</v>
      </c>
      <c r="C18" s="368">
        <v>2071001</v>
      </c>
      <c r="D18" s="373">
        <f>_xlfn.IFNA(VLOOKUP(C18,'05'!C$4:E$239,3,0),)</f>
        <v>0</v>
      </c>
      <c r="E18" s="373"/>
      <c r="F18" s="370" t="str">
        <f t="shared" si="0"/>
        <v/>
      </c>
      <c r="G18" s="371"/>
      <c r="H18" s="371"/>
      <c r="I18" s="352">
        <f t="shared" si="1"/>
        <v>7</v>
      </c>
    </row>
    <row r="19" ht="27" customHeight="1" spans="1:9">
      <c r="A19" s="366" t="s">
        <v>3997</v>
      </c>
      <c r="B19" s="372" t="s">
        <v>4043</v>
      </c>
      <c r="C19" s="368">
        <v>2071099</v>
      </c>
      <c r="D19" s="373">
        <f>_xlfn.IFNA(VLOOKUP(C19,'05'!C$4:E$239,3,0),)</f>
        <v>0</v>
      </c>
      <c r="E19" s="373"/>
      <c r="F19" s="370" t="str">
        <f t="shared" si="0"/>
        <v/>
      </c>
      <c r="G19" s="371"/>
      <c r="H19" s="371"/>
      <c r="I19" s="352">
        <f t="shared" si="1"/>
        <v>7</v>
      </c>
    </row>
    <row r="20" ht="18.9" customHeight="1" spans="1:9">
      <c r="A20" s="366" t="s">
        <v>4030</v>
      </c>
      <c r="B20" s="367" t="s">
        <v>4044</v>
      </c>
      <c r="C20" s="368">
        <v>208</v>
      </c>
      <c r="D20" s="369">
        <f>_xlfn.IFNA(VLOOKUP(C20,'05'!C$4:E$239,3,0),)</f>
        <v>521</v>
      </c>
      <c r="E20" s="373">
        <f>SUMIFS(E$4:E$1310,C$4:C$1310,"&gt;"&amp;C20*100,C$4:C$1310,"&lt;"&amp;C20*100+100)</f>
        <v>252</v>
      </c>
      <c r="F20" s="370">
        <f t="shared" si="0"/>
        <v>-0.516314779270633</v>
      </c>
      <c r="G20" s="371"/>
      <c r="H20" s="371"/>
      <c r="I20" s="352">
        <f t="shared" si="1"/>
        <v>3</v>
      </c>
    </row>
    <row r="21" ht="18.9" customHeight="1" spans="1:9">
      <c r="A21" s="366" t="s">
        <v>4030</v>
      </c>
      <c r="B21" s="372" t="s">
        <v>4045</v>
      </c>
      <c r="C21" s="368">
        <v>20822</v>
      </c>
      <c r="D21" s="373">
        <f>_xlfn.IFNA(VLOOKUP(C21,'05'!C$4:E$239,3,0),)</f>
        <v>521</v>
      </c>
      <c r="E21" s="373">
        <f>SUMIFS(E$4:E$1310,C$4:C$1310,"&gt;"&amp;C21*100,C$4:C$1310,"&lt;"&amp;C21*100+100)</f>
        <v>252</v>
      </c>
      <c r="F21" s="370">
        <f t="shared" si="0"/>
        <v>-0.516314779270633</v>
      </c>
      <c r="G21" s="371"/>
      <c r="H21" s="371"/>
      <c r="I21" s="352">
        <f t="shared" si="1"/>
        <v>5</v>
      </c>
    </row>
    <row r="22" ht="18.9" customHeight="1" spans="1:9">
      <c r="A22" s="366" t="s">
        <v>5</v>
      </c>
      <c r="B22" s="372" t="s">
        <v>4046</v>
      </c>
      <c r="C22" s="368">
        <v>2082201</v>
      </c>
      <c r="D22" s="373">
        <f>_xlfn.IFNA(VLOOKUP(C22,'05'!C$4:E$239,3,0),)</f>
        <v>81</v>
      </c>
      <c r="E22" s="373">
        <v>96</v>
      </c>
      <c r="F22" s="370">
        <f t="shared" si="0"/>
        <v>0.185185185185185</v>
      </c>
      <c r="G22" s="371"/>
      <c r="H22" s="371"/>
      <c r="I22" s="352">
        <f t="shared" si="1"/>
        <v>7</v>
      </c>
    </row>
    <row r="23" ht="18.9" customHeight="1" spans="1:9">
      <c r="A23" s="366" t="s">
        <v>5</v>
      </c>
      <c r="B23" s="372" t="s">
        <v>4047</v>
      </c>
      <c r="C23" s="368">
        <v>2082202</v>
      </c>
      <c r="D23" s="373">
        <f>_xlfn.IFNA(VLOOKUP(C23,'05'!C$4:E$239,3,0),)</f>
        <v>440</v>
      </c>
      <c r="E23" s="373">
        <v>156</v>
      </c>
      <c r="F23" s="370">
        <f t="shared" si="0"/>
        <v>-0.645454545454546</v>
      </c>
      <c r="G23" s="371"/>
      <c r="H23" s="371"/>
      <c r="I23" s="352">
        <f t="shared" si="1"/>
        <v>7</v>
      </c>
    </row>
    <row r="24" ht="18.9" customHeight="1" spans="1:9">
      <c r="A24" s="366" t="s">
        <v>5</v>
      </c>
      <c r="B24" s="372" t="s">
        <v>4048</v>
      </c>
      <c r="C24" s="368">
        <v>2082299</v>
      </c>
      <c r="D24" s="373">
        <f>_xlfn.IFNA(VLOOKUP(C24,'05'!C$4:E$239,3,0),)</f>
        <v>0</v>
      </c>
      <c r="E24" s="373"/>
      <c r="F24" s="370" t="str">
        <f t="shared" si="0"/>
        <v/>
      </c>
      <c r="G24" s="371"/>
      <c r="H24" s="371"/>
      <c r="I24" s="352">
        <f t="shared" si="1"/>
        <v>7</v>
      </c>
    </row>
    <row r="25" ht="18.9" customHeight="1" spans="1:9">
      <c r="A25" s="366" t="s">
        <v>5</v>
      </c>
      <c r="B25" s="372" t="s">
        <v>4049</v>
      </c>
      <c r="C25" s="368">
        <v>20823</v>
      </c>
      <c r="D25" s="373">
        <f>_xlfn.IFNA(VLOOKUP(C25,'05'!C$4:E$239,3,0),)</f>
        <v>0</v>
      </c>
      <c r="E25" s="373"/>
      <c r="F25" s="370" t="str">
        <f t="shared" si="0"/>
        <v/>
      </c>
      <c r="G25" s="371"/>
      <c r="H25" s="371"/>
      <c r="I25" s="352">
        <f t="shared" si="1"/>
        <v>5</v>
      </c>
    </row>
    <row r="26" ht="18.9" customHeight="1" spans="1:9">
      <c r="A26" s="366" t="s">
        <v>3997</v>
      </c>
      <c r="B26" s="372" t="s">
        <v>4046</v>
      </c>
      <c r="C26" s="368">
        <v>2082301</v>
      </c>
      <c r="D26" s="373">
        <f>_xlfn.IFNA(VLOOKUP(C26,'05'!C$4:E$239,3,0),)</f>
        <v>0</v>
      </c>
      <c r="E26" s="373"/>
      <c r="F26" s="370" t="str">
        <f t="shared" si="0"/>
        <v/>
      </c>
      <c r="G26" s="371"/>
      <c r="H26" s="371"/>
      <c r="I26" s="352">
        <f t="shared" si="1"/>
        <v>7</v>
      </c>
    </row>
    <row r="27" ht="18.9" customHeight="1" spans="1:9">
      <c r="A27" s="366" t="s">
        <v>4030</v>
      </c>
      <c r="B27" s="372" t="s">
        <v>4047</v>
      </c>
      <c r="C27" s="368">
        <v>2082302</v>
      </c>
      <c r="D27" s="373">
        <f>_xlfn.IFNA(VLOOKUP(C27,'05'!C$4:E$239,3,0),)</f>
        <v>0</v>
      </c>
      <c r="E27" s="373"/>
      <c r="F27" s="370" t="str">
        <f t="shared" si="0"/>
        <v/>
      </c>
      <c r="G27" s="371"/>
      <c r="H27" s="371"/>
      <c r="I27" s="352">
        <f t="shared" si="1"/>
        <v>7</v>
      </c>
    </row>
    <row r="28" ht="18.9" customHeight="1" spans="1:9">
      <c r="A28" s="366" t="s">
        <v>5</v>
      </c>
      <c r="B28" s="372" t="s">
        <v>4050</v>
      </c>
      <c r="C28" s="368">
        <v>2082399</v>
      </c>
      <c r="D28" s="373">
        <f>_xlfn.IFNA(VLOOKUP(C28,'05'!C$4:E$239,3,0),)</f>
        <v>0</v>
      </c>
      <c r="E28" s="373"/>
      <c r="F28" s="370" t="str">
        <f t="shared" si="0"/>
        <v/>
      </c>
      <c r="G28" s="371"/>
      <c r="H28" s="371"/>
      <c r="I28" s="352">
        <f t="shared" si="1"/>
        <v>7</v>
      </c>
    </row>
    <row r="29" s="351" customFormat="1" ht="28.8" spans="1:10">
      <c r="A29" s="366" t="s">
        <v>5</v>
      </c>
      <c r="B29" s="372" t="s">
        <v>4051</v>
      </c>
      <c r="C29" s="368">
        <v>20829</v>
      </c>
      <c r="D29" s="373">
        <f>_xlfn.IFNA(VLOOKUP(C29,'05'!C$4:E$239,3,0),)</f>
        <v>0</v>
      </c>
      <c r="E29" s="373"/>
      <c r="F29" s="370" t="str">
        <f t="shared" si="0"/>
        <v/>
      </c>
      <c r="G29" s="371"/>
      <c r="H29" s="371"/>
      <c r="I29" s="352">
        <f t="shared" si="1"/>
        <v>5</v>
      </c>
      <c r="J29" s="357"/>
    </row>
    <row r="30" ht="18.9" customHeight="1" spans="1:9">
      <c r="A30" s="366" t="s">
        <v>5</v>
      </c>
      <c r="B30" s="372" t="s">
        <v>4047</v>
      </c>
      <c r="C30" s="368">
        <v>2082901</v>
      </c>
      <c r="D30" s="373">
        <f>_xlfn.IFNA(VLOOKUP(C30,'05'!C$4:E$239,3,0),)</f>
        <v>0</v>
      </c>
      <c r="E30" s="373"/>
      <c r="F30" s="370" t="str">
        <f t="shared" si="0"/>
        <v/>
      </c>
      <c r="G30" s="371"/>
      <c r="H30" s="371"/>
      <c r="I30" s="352">
        <f t="shared" si="1"/>
        <v>7</v>
      </c>
    </row>
    <row r="31" ht="27" customHeight="1" spans="1:9">
      <c r="A31" s="366" t="s">
        <v>5</v>
      </c>
      <c r="B31" s="372" t="s">
        <v>4052</v>
      </c>
      <c r="C31" s="368">
        <v>2082999</v>
      </c>
      <c r="D31" s="373">
        <f>_xlfn.IFNA(VLOOKUP(C31,'05'!C$4:E$239,3,0),)</f>
        <v>0</v>
      </c>
      <c r="E31" s="373"/>
      <c r="F31" s="370" t="str">
        <f t="shared" si="0"/>
        <v/>
      </c>
      <c r="G31" s="371"/>
      <c r="H31" s="371"/>
      <c r="I31" s="352">
        <f t="shared" si="1"/>
        <v>7</v>
      </c>
    </row>
    <row r="32" ht="18.9" customHeight="1" spans="1:9">
      <c r="A32" s="366" t="s">
        <v>5</v>
      </c>
      <c r="B32" s="367" t="s">
        <v>4053</v>
      </c>
      <c r="C32" s="368">
        <v>211</v>
      </c>
      <c r="D32" s="369">
        <f>_xlfn.IFNA(VLOOKUP(C32,'05'!C$4:E$239,3,0),)</f>
        <v>0</v>
      </c>
      <c r="E32" s="373"/>
      <c r="F32" s="370" t="str">
        <f t="shared" si="0"/>
        <v/>
      </c>
      <c r="G32" s="371"/>
      <c r="H32" s="371"/>
      <c r="I32" s="352">
        <f t="shared" si="1"/>
        <v>3</v>
      </c>
    </row>
    <row r="33" ht="18.9" customHeight="1" spans="1:9">
      <c r="A33" s="366" t="s">
        <v>5</v>
      </c>
      <c r="B33" s="372" t="s">
        <v>4054</v>
      </c>
      <c r="C33" s="368">
        <v>21160</v>
      </c>
      <c r="D33" s="373">
        <f>_xlfn.IFNA(VLOOKUP(C33,'05'!C$4:E$239,3,0),)</f>
        <v>0</v>
      </c>
      <c r="E33" s="373"/>
      <c r="F33" s="370" t="str">
        <f t="shared" si="0"/>
        <v/>
      </c>
      <c r="G33" s="371"/>
      <c r="H33" s="371"/>
      <c r="I33" s="352">
        <f t="shared" si="1"/>
        <v>5</v>
      </c>
    </row>
    <row r="34" ht="18.9" customHeight="1" spans="1:9">
      <c r="A34" s="366" t="s">
        <v>5</v>
      </c>
      <c r="B34" s="372" t="s">
        <v>4055</v>
      </c>
      <c r="C34" s="368">
        <v>21161</v>
      </c>
      <c r="D34" s="373">
        <f>_xlfn.IFNA(VLOOKUP(C34,'05'!C$4:E$239,3,0),)</f>
        <v>0</v>
      </c>
      <c r="E34" s="373"/>
      <c r="F34" s="370" t="str">
        <f t="shared" si="0"/>
        <v/>
      </c>
      <c r="G34" s="371"/>
      <c r="H34" s="371"/>
      <c r="I34" s="352">
        <f t="shared" si="1"/>
        <v>5</v>
      </c>
    </row>
    <row r="35" ht="18.9" customHeight="1" spans="1:9">
      <c r="A35" s="366"/>
      <c r="B35" s="372" t="s">
        <v>4056</v>
      </c>
      <c r="C35" s="368">
        <v>2116101</v>
      </c>
      <c r="D35" s="373">
        <f>_xlfn.IFNA(VLOOKUP(C35,'05'!C$4:E$239,3,0),)</f>
        <v>0</v>
      </c>
      <c r="E35" s="373"/>
      <c r="F35" s="370" t="str">
        <f t="shared" si="0"/>
        <v/>
      </c>
      <c r="G35" s="371"/>
      <c r="H35" s="371"/>
      <c r="I35" s="352">
        <f t="shared" si="1"/>
        <v>7</v>
      </c>
    </row>
    <row r="36" ht="18.9" customHeight="1" spans="1:9">
      <c r="A36" s="366" t="s">
        <v>5</v>
      </c>
      <c r="B36" s="372" t="s">
        <v>4057</v>
      </c>
      <c r="C36" s="368">
        <v>2116102</v>
      </c>
      <c r="D36" s="373">
        <f>_xlfn.IFNA(VLOOKUP(C36,'05'!C$4:E$239,3,0),)</f>
        <v>0</v>
      </c>
      <c r="E36" s="373"/>
      <c r="F36" s="370" t="str">
        <f t="shared" si="0"/>
        <v/>
      </c>
      <c r="G36" s="371"/>
      <c r="H36" s="371"/>
      <c r="I36" s="352">
        <f t="shared" si="1"/>
        <v>7</v>
      </c>
    </row>
    <row r="37" s="351" customFormat="1" ht="18.9" customHeight="1" spans="1:10">
      <c r="A37" s="366" t="s">
        <v>5</v>
      </c>
      <c r="B37" s="372" t="s">
        <v>4058</v>
      </c>
      <c r="C37" s="368">
        <v>2116103</v>
      </c>
      <c r="D37" s="373">
        <f>_xlfn.IFNA(VLOOKUP(C37,'05'!C$4:E$239,3,0),)</f>
        <v>0</v>
      </c>
      <c r="E37" s="373"/>
      <c r="F37" s="370" t="str">
        <f t="shared" si="0"/>
        <v/>
      </c>
      <c r="G37" s="371"/>
      <c r="H37" s="371"/>
      <c r="I37" s="352">
        <f t="shared" si="1"/>
        <v>7</v>
      </c>
      <c r="J37" s="357"/>
    </row>
    <row r="38" ht="18.9" customHeight="1" spans="1:9">
      <c r="A38" s="366" t="s">
        <v>5</v>
      </c>
      <c r="B38" s="372" t="s">
        <v>4059</v>
      </c>
      <c r="C38" s="368">
        <v>2116104</v>
      </c>
      <c r="D38" s="373">
        <f>_xlfn.IFNA(VLOOKUP(C38,'05'!C$4:E$239,3,0),)</f>
        <v>0</v>
      </c>
      <c r="E38" s="373"/>
      <c r="F38" s="370" t="str">
        <f t="shared" si="0"/>
        <v/>
      </c>
      <c r="G38" s="371"/>
      <c r="H38" s="371"/>
      <c r="I38" s="352">
        <f t="shared" si="1"/>
        <v>7</v>
      </c>
    </row>
    <row r="39" ht="18.9" customHeight="1" spans="1:9">
      <c r="A39" s="366" t="s">
        <v>5</v>
      </c>
      <c r="B39" s="367" t="s">
        <v>4060</v>
      </c>
      <c r="C39" s="368">
        <v>212</v>
      </c>
      <c r="D39" s="369">
        <f>_xlfn.IFNA(VLOOKUP(C39,'05'!C$4:E$239,3,0),)</f>
        <v>38195</v>
      </c>
      <c r="E39" s="373">
        <f>SUMIFS(E$4:E$1310,C$4:C$1310,"&gt;"&amp;C39*100,C$4:C$1310,"&lt;"&amp;C39*100+100)</f>
        <v>35201</v>
      </c>
      <c r="F39" s="370">
        <f t="shared" si="0"/>
        <v>-0.0783872234585679</v>
      </c>
      <c r="G39" s="371"/>
      <c r="H39" s="371"/>
      <c r="I39" s="352">
        <f t="shared" si="1"/>
        <v>3</v>
      </c>
    </row>
    <row r="40" ht="31.05" customHeight="1" spans="1:9">
      <c r="A40" s="366" t="s">
        <v>4030</v>
      </c>
      <c r="B40" s="372" t="s">
        <v>4061</v>
      </c>
      <c r="C40" s="368">
        <v>21208</v>
      </c>
      <c r="D40" s="373">
        <f>_xlfn.IFNA(VLOOKUP(C40,'05'!C$4:E$239,3,0),)</f>
        <v>27588</v>
      </c>
      <c r="E40" s="373">
        <f>SUMIFS(E$4:E$1310,C$4:C$1310,"&gt;"&amp;C40*100,C$4:C$1310,"&lt;"&amp;C40*100+100)</f>
        <v>34609</v>
      </c>
      <c r="F40" s="370">
        <f t="shared" si="0"/>
        <v>0.25449470784399</v>
      </c>
      <c r="G40" s="371"/>
      <c r="H40" s="371"/>
      <c r="I40" s="352">
        <f t="shared" si="1"/>
        <v>5</v>
      </c>
    </row>
    <row r="41" ht="18.9" customHeight="1" spans="1:9">
      <c r="A41" s="366"/>
      <c r="B41" s="372" t="s">
        <v>4062</v>
      </c>
      <c r="C41" s="368">
        <v>2120801</v>
      </c>
      <c r="D41" s="373">
        <f>_xlfn.IFNA(VLOOKUP(C41,'05'!C$4:E$239,3,0),)</f>
        <v>9023</v>
      </c>
      <c r="E41" s="373">
        <v>8396</v>
      </c>
      <c r="F41" s="370">
        <f t="shared" si="0"/>
        <v>-0.0694890834533969</v>
      </c>
      <c r="G41" s="371"/>
      <c r="H41" s="371"/>
      <c r="I41" s="352">
        <f t="shared" si="1"/>
        <v>7</v>
      </c>
    </row>
    <row r="42" ht="18.9" customHeight="1" spans="1:9">
      <c r="A42" s="366" t="s">
        <v>5</v>
      </c>
      <c r="B42" s="372" t="s">
        <v>4063</v>
      </c>
      <c r="C42" s="368">
        <v>2120802</v>
      </c>
      <c r="D42" s="373">
        <f>_xlfn.IFNA(VLOOKUP(C42,'05'!C$4:E$239,3,0),)</f>
        <v>5174</v>
      </c>
      <c r="E42" s="373">
        <f>10300-1100</f>
        <v>9200</v>
      </c>
      <c r="F42" s="370">
        <f t="shared" si="0"/>
        <v>0.778121376111326</v>
      </c>
      <c r="G42" s="371"/>
      <c r="H42" s="371"/>
      <c r="I42" s="352">
        <f t="shared" si="1"/>
        <v>7</v>
      </c>
    </row>
    <row r="43" ht="18.9" customHeight="1" spans="1:9">
      <c r="A43" s="366"/>
      <c r="B43" s="372" t="s">
        <v>4064</v>
      </c>
      <c r="C43" s="368">
        <v>2120803</v>
      </c>
      <c r="D43" s="373">
        <f>_xlfn.IFNA(VLOOKUP(C43,'05'!C$4:E$239,3,0),)</f>
        <v>2000</v>
      </c>
      <c r="E43" s="373"/>
      <c r="F43" s="370">
        <f t="shared" si="0"/>
        <v>-1</v>
      </c>
      <c r="G43" s="371"/>
      <c r="H43" s="371"/>
      <c r="I43" s="352">
        <f t="shared" si="1"/>
        <v>7</v>
      </c>
    </row>
    <row r="44" ht="18.9" customHeight="1" spans="1:9">
      <c r="A44" s="366" t="s">
        <v>5</v>
      </c>
      <c r="B44" s="372" t="s">
        <v>4065</v>
      </c>
      <c r="C44" s="368">
        <v>2120804</v>
      </c>
      <c r="D44" s="373">
        <f>_xlfn.IFNA(VLOOKUP(C44,'05'!C$4:E$239,3,0),)</f>
        <v>0</v>
      </c>
      <c r="E44" s="373"/>
      <c r="F44" s="370" t="str">
        <f t="shared" si="0"/>
        <v/>
      </c>
      <c r="G44" s="371"/>
      <c r="H44" s="371"/>
      <c r="I44" s="352">
        <f t="shared" si="1"/>
        <v>7</v>
      </c>
    </row>
    <row r="45" ht="18.9" customHeight="1" spans="1:9">
      <c r="A45" s="366" t="s">
        <v>5</v>
      </c>
      <c r="B45" s="372" t="s">
        <v>4066</v>
      </c>
      <c r="C45" s="368">
        <v>2120805</v>
      </c>
      <c r="D45" s="373">
        <f>_xlfn.IFNA(VLOOKUP(C45,'05'!C$4:E$239,3,0),)</f>
        <v>10182</v>
      </c>
      <c r="E45" s="373">
        <f>12200+2500</f>
        <v>14700</v>
      </c>
      <c r="F45" s="370">
        <f t="shared" si="0"/>
        <v>0.443724219210371</v>
      </c>
      <c r="G45" s="371"/>
      <c r="H45" s="371"/>
      <c r="I45" s="352">
        <f t="shared" si="1"/>
        <v>7</v>
      </c>
    </row>
    <row r="46" ht="18.9" customHeight="1" spans="1:9">
      <c r="A46" s="366" t="s">
        <v>4030</v>
      </c>
      <c r="B46" s="372" t="s">
        <v>4067</v>
      </c>
      <c r="C46" s="368">
        <v>2120806</v>
      </c>
      <c r="D46" s="373">
        <f>_xlfn.IFNA(VLOOKUP(C46,'05'!C$4:E$239,3,0),)</f>
        <v>1201</v>
      </c>
      <c r="E46" s="373">
        <v>1800</v>
      </c>
      <c r="F46" s="370">
        <f t="shared" si="0"/>
        <v>0.498751040799334</v>
      </c>
      <c r="G46" s="371"/>
      <c r="H46" s="371"/>
      <c r="I46" s="352">
        <f t="shared" si="1"/>
        <v>7</v>
      </c>
    </row>
    <row r="47" ht="18.9" customHeight="1" spans="1:9">
      <c r="A47" s="366"/>
      <c r="B47" s="372" t="s">
        <v>4068</v>
      </c>
      <c r="C47" s="368">
        <v>2120807</v>
      </c>
      <c r="D47" s="373">
        <f>_xlfn.IFNA(VLOOKUP(C47,'05'!C$4:E$239,3,0),)</f>
        <v>0</v>
      </c>
      <c r="E47" s="373"/>
      <c r="F47" s="370" t="str">
        <f t="shared" si="0"/>
        <v/>
      </c>
      <c r="G47" s="371"/>
      <c r="H47" s="371"/>
      <c r="I47" s="352">
        <f t="shared" si="1"/>
        <v>7</v>
      </c>
    </row>
    <row r="48" ht="18.9" customHeight="1" spans="1:9">
      <c r="A48" s="366"/>
      <c r="B48" s="372" t="s">
        <v>4069</v>
      </c>
      <c r="C48" s="368">
        <v>2120809</v>
      </c>
      <c r="D48" s="373">
        <f>_xlfn.IFNA(VLOOKUP(C48,'05'!C$4:E$239,3,0),)</f>
        <v>0</v>
      </c>
      <c r="E48" s="373"/>
      <c r="F48" s="370" t="str">
        <f t="shared" si="0"/>
        <v/>
      </c>
      <c r="G48" s="371"/>
      <c r="H48" s="371"/>
      <c r="I48" s="352">
        <f t="shared" si="1"/>
        <v>7</v>
      </c>
    </row>
    <row r="49" ht="18.9" customHeight="1" spans="1:9">
      <c r="A49" s="366"/>
      <c r="B49" s="372" t="s">
        <v>4070</v>
      </c>
      <c r="C49" s="368">
        <v>2120810</v>
      </c>
      <c r="D49" s="373">
        <f>_xlfn.IFNA(VLOOKUP(C49,'05'!C$4:E$239,3,0),)</f>
        <v>0</v>
      </c>
      <c r="E49" s="373"/>
      <c r="F49" s="370" t="str">
        <f t="shared" si="0"/>
        <v/>
      </c>
      <c r="G49" s="371"/>
      <c r="H49" s="371"/>
      <c r="I49" s="352">
        <f t="shared" si="1"/>
        <v>7</v>
      </c>
    </row>
    <row r="50" ht="18.9" customHeight="1" spans="1:9">
      <c r="A50" s="366" t="s">
        <v>4030</v>
      </c>
      <c r="B50" s="372" t="s">
        <v>4071</v>
      </c>
      <c r="C50" s="368">
        <v>2120811</v>
      </c>
      <c r="D50" s="373">
        <f>_xlfn.IFNA(VLOOKUP(C50,'05'!C$4:E$239,3,0),)</f>
        <v>0</v>
      </c>
      <c r="E50" s="373"/>
      <c r="F50" s="370" t="str">
        <f t="shared" si="0"/>
        <v/>
      </c>
      <c r="G50" s="371"/>
      <c r="H50" s="371"/>
      <c r="I50" s="352">
        <f t="shared" si="1"/>
        <v>7</v>
      </c>
    </row>
    <row r="51" ht="18.9" customHeight="1" spans="1:9">
      <c r="A51" s="366" t="s">
        <v>4030</v>
      </c>
      <c r="B51" s="372" t="s">
        <v>3381</v>
      </c>
      <c r="C51" s="368">
        <v>2120813</v>
      </c>
      <c r="D51" s="373">
        <f>_xlfn.IFNA(VLOOKUP(C51,'05'!C$4:E$239,3,0),)</f>
        <v>0</v>
      </c>
      <c r="E51" s="373"/>
      <c r="F51" s="370" t="str">
        <f t="shared" si="0"/>
        <v/>
      </c>
      <c r="G51" s="371"/>
      <c r="H51" s="371"/>
      <c r="I51" s="352">
        <f t="shared" si="1"/>
        <v>7</v>
      </c>
    </row>
    <row r="52" ht="18.9" customHeight="1" spans="1:9">
      <c r="A52" s="366"/>
      <c r="B52" s="372" t="s">
        <v>4072</v>
      </c>
      <c r="C52" s="368">
        <v>2120899</v>
      </c>
      <c r="D52" s="373">
        <f>_xlfn.IFNA(VLOOKUP(C52,'05'!C$4:E$239,3,0),)</f>
        <v>8</v>
      </c>
      <c r="E52" s="373">
        <v>513</v>
      </c>
      <c r="F52" s="370">
        <f t="shared" si="0"/>
        <v>63.125</v>
      </c>
      <c r="G52" s="371"/>
      <c r="H52" s="371"/>
      <c r="I52" s="352">
        <f t="shared" si="1"/>
        <v>7</v>
      </c>
    </row>
    <row r="53" ht="28.8" spans="1:9">
      <c r="A53" s="366"/>
      <c r="B53" s="372" t="s">
        <v>4073</v>
      </c>
      <c r="C53" s="368">
        <v>21210</v>
      </c>
      <c r="D53" s="373">
        <f>_xlfn.IFNA(VLOOKUP(C53,'05'!C$4:E$239,3,0),)</f>
        <v>177</v>
      </c>
      <c r="E53" s="373">
        <f>SUMIFS(E$4:E$1310,C$4:C$1310,"&gt;"&amp;C53*100,C$4:C$1310,"&lt;"&amp;C53*100+100)</f>
        <v>186</v>
      </c>
      <c r="F53" s="370">
        <f t="shared" si="0"/>
        <v>0.0508474576271187</v>
      </c>
      <c r="G53" s="371"/>
      <c r="H53" s="371"/>
      <c r="I53" s="352">
        <f t="shared" si="1"/>
        <v>5</v>
      </c>
    </row>
    <row r="54" ht="18.9" customHeight="1" spans="1:9">
      <c r="A54" s="366"/>
      <c r="B54" s="372" t="s">
        <v>4062</v>
      </c>
      <c r="C54" s="368">
        <v>2121001</v>
      </c>
      <c r="D54" s="373">
        <f>_xlfn.IFNA(VLOOKUP(C54,'05'!C$4:E$239,3,0),)</f>
        <v>0</v>
      </c>
      <c r="E54" s="373"/>
      <c r="F54" s="370" t="str">
        <f t="shared" si="0"/>
        <v/>
      </c>
      <c r="G54" s="371"/>
      <c r="H54" s="371"/>
      <c r="I54" s="352">
        <f t="shared" si="1"/>
        <v>7</v>
      </c>
    </row>
    <row r="55" ht="18.9" customHeight="1" spans="1:9">
      <c r="A55" s="366"/>
      <c r="B55" s="372" t="s">
        <v>4063</v>
      </c>
      <c r="C55" s="368">
        <v>2121002</v>
      </c>
      <c r="D55" s="373">
        <f>_xlfn.IFNA(VLOOKUP(C55,'05'!C$4:E$239,3,0),)</f>
        <v>0</v>
      </c>
      <c r="E55" s="373"/>
      <c r="F55" s="370" t="str">
        <f t="shared" si="0"/>
        <v/>
      </c>
      <c r="G55" s="371"/>
      <c r="H55" s="371"/>
      <c r="I55" s="352">
        <f t="shared" si="1"/>
        <v>7</v>
      </c>
    </row>
    <row r="56" ht="18.9" customHeight="1" spans="1:9">
      <c r="A56" s="366"/>
      <c r="B56" s="372" t="s">
        <v>4074</v>
      </c>
      <c r="C56" s="368">
        <v>2121099</v>
      </c>
      <c r="D56" s="373">
        <f>_xlfn.IFNA(VLOOKUP(C56,'05'!C$4:E$239,3,0),)</f>
        <v>177</v>
      </c>
      <c r="E56" s="373">
        <v>186</v>
      </c>
      <c r="F56" s="370">
        <f t="shared" si="0"/>
        <v>0.0508474576271187</v>
      </c>
      <c r="G56" s="371"/>
      <c r="H56" s="371"/>
      <c r="I56" s="352">
        <f t="shared" si="1"/>
        <v>7</v>
      </c>
    </row>
    <row r="57" ht="18.9" customHeight="1" spans="1:9">
      <c r="A57" s="366" t="s">
        <v>4030</v>
      </c>
      <c r="B57" s="372" t="s">
        <v>4075</v>
      </c>
      <c r="C57" s="368">
        <v>21211</v>
      </c>
      <c r="D57" s="373">
        <f>_xlfn.IFNA(VLOOKUP(C57,'05'!C$4:E$239,3,0),)</f>
        <v>0</v>
      </c>
      <c r="E57" s="373"/>
      <c r="F57" s="370" t="str">
        <f t="shared" si="0"/>
        <v/>
      </c>
      <c r="G57" s="371"/>
      <c r="H57" s="371"/>
      <c r="I57" s="352">
        <f t="shared" si="1"/>
        <v>5</v>
      </c>
    </row>
    <row r="58" ht="18.9" customHeight="1" spans="1:9">
      <c r="A58" s="366" t="s">
        <v>3997</v>
      </c>
      <c r="B58" s="372" t="s">
        <v>4076</v>
      </c>
      <c r="C58" s="368">
        <v>21213</v>
      </c>
      <c r="D58" s="373">
        <f>_xlfn.IFNA(VLOOKUP(C58,'05'!C$4:E$239,3,0),)</f>
        <v>0</v>
      </c>
      <c r="E58" s="373"/>
      <c r="F58" s="370" t="str">
        <f t="shared" si="0"/>
        <v/>
      </c>
      <c r="G58" s="371"/>
      <c r="H58" s="371"/>
      <c r="I58" s="352">
        <f t="shared" si="1"/>
        <v>5</v>
      </c>
    </row>
    <row r="59" ht="18.9" customHeight="1" spans="1:9">
      <c r="A59" s="366" t="s">
        <v>4030</v>
      </c>
      <c r="B59" s="372" t="s">
        <v>4077</v>
      </c>
      <c r="C59" s="368">
        <v>2121301</v>
      </c>
      <c r="D59" s="373">
        <f>_xlfn.IFNA(VLOOKUP(C59,'05'!C$4:E$239,3,0),)</f>
        <v>0</v>
      </c>
      <c r="E59" s="373"/>
      <c r="F59" s="370" t="str">
        <f t="shared" si="0"/>
        <v/>
      </c>
      <c r="G59" s="371"/>
      <c r="H59" s="371"/>
      <c r="I59" s="352">
        <f t="shared" si="1"/>
        <v>7</v>
      </c>
    </row>
    <row r="60" ht="18.9" customHeight="1" spans="1:9">
      <c r="A60" s="366"/>
      <c r="B60" s="372" t="s">
        <v>4078</v>
      </c>
      <c r="C60" s="368">
        <v>2121302</v>
      </c>
      <c r="D60" s="373">
        <f>_xlfn.IFNA(VLOOKUP(C60,'05'!C$4:E$239,3,0),)</f>
        <v>0</v>
      </c>
      <c r="E60" s="373"/>
      <c r="F60" s="370" t="str">
        <f t="shared" si="0"/>
        <v/>
      </c>
      <c r="G60" s="371"/>
      <c r="H60" s="371"/>
      <c r="I60" s="352">
        <f t="shared" si="1"/>
        <v>7</v>
      </c>
    </row>
    <row r="61" ht="18.9" customHeight="1" spans="1:9">
      <c r="A61" s="366"/>
      <c r="B61" s="372" t="s">
        <v>4079</v>
      </c>
      <c r="C61" s="368">
        <v>2121303</v>
      </c>
      <c r="D61" s="373">
        <f>_xlfn.IFNA(VLOOKUP(C61,'05'!C$4:E$239,3,0),)</f>
        <v>0</v>
      </c>
      <c r="E61" s="373"/>
      <c r="F61" s="370" t="str">
        <f t="shared" si="0"/>
        <v/>
      </c>
      <c r="G61" s="371"/>
      <c r="H61" s="371"/>
      <c r="I61" s="352">
        <f t="shared" si="1"/>
        <v>7</v>
      </c>
    </row>
    <row r="62" ht="18.9" customHeight="1" spans="1:9">
      <c r="A62" s="366"/>
      <c r="B62" s="372" t="s">
        <v>4080</v>
      </c>
      <c r="C62" s="368">
        <v>2121304</v>
      </c>
      <c r="D62" s="373">
        <f>_xlfn.IFNA(VLOOKUP(C62,'05'!C$4:E$239,3,0),)</f>
        <v>0</v>
      </c>
      <c r="E62" s="373"/>
      <c r="F62" s="370" t="str">
        <f t="shared" si="0"/>
        <v/>
      </c>
      <c r="G62" s="371"/>
      <c r="H62" s="371"/>
      <c r="I62" s="352">
        <f t="shared" si="1"/>
        <v>7</v>
      </c>
    </row>
    <row r="63" ht="18.9" customHeight="1" spans="1:9">
      <c r="A63" s="366"/>
      <c r="B63" s="372" t="s">
        <v>4081</v>
      </c>
      <c r="C63" s="368">
        <v>2121399</v>
      </c>
      <c r="D63" s="373">
        <f>_xlfn.IFNA(VLOOKUP(C63,'05'!C$4:E$239,3,0),)</f>
        <v>0</v>
      </c>
      <c r="E63" s="373"/>
      <c r="F63" s="370" t="str">
        <f t="shared" si="0"/>
        <v/>
      </c>
      <c r="G63" s="371"/>
      <c r="H63" s="371"/>
      <c r="I63" s="352">
        <f t="shared" si="1"/>
        <v>7</v>
      </c>
    </row>
    <row r="64" ht="18.9" customHeight="1" spans="1:9">
      <c r="A64" s="374"/>
      <c r="B64" s="372" t="s">
        <v>4082</v>
      </c>
      <c r="C64" s="368">
        <v>21214</v>
      </c>
      <c r="D64" s="373">
        <f>_xlfn.IFNA(VLOOKUP(C64,'05'!C$4:E$239,3,0),)</f>
        <v>430</v>
      </c>
      <c r="E64" s="373">
        <f>SUMIFS(E$4:E$1310,C$4:C$1310,"&gt;"&amp;C64*100,C$4:C$1310,"&lt;"&amp;C64*100+100)</f>
        <v>406</v>
      </c>
      <c r="F64" s="370">
        <f t="shared" si="0"/>
        <v>-0.0558139534883721</v>
      </c>
      <c r="G64" s="371"/>
      <c r="H64" s="371"/>
      <c r="I64" s="352">
        <f t="shared" si="1"/>
        <v>5</v>
      </c>
    </row>
    <row r="65" ht="18.9" customHeight="1" spans="1:9">
      <c r="A65" s="366" t="s">
        <v>4030</v>
      </c>
      <c r="B65" s="372" t="s">
        <v>4083</v>
      </c>
      <c r="C65" s="368">
        <v>2121401</v>
      </c>
      <c r="D65" s="373">
        <f>_xlfn.IFNA(VLOOKUP(C65,'05'!C$4:E$239,3,0),)</f>
        <v>0</v>
      </c>
      <c r="E65" s="373"/>
      <c r="F65" s="370" t="str">
        <f t="shared" si="0"/>
        <v/>
      </c>
      <c r="G65" s="371"/>
      <c r="H65" s="371"/>
      <c r="I65" s="352">
        <f t="shared" si="1"/>
        <v>7</v>
      </c>
    </row>
    <row r="66" ht="18.9" customHeight="1" spans="1:9">
      <c r="A66" s="366"/>
      <c r="B66" s="372" t="s">
        <v>4084</v>
      </c>
      <c r="C66" s="368">
        <v>2121402</v>
      </c>
      <c r="D66" s="373">
        <f>_xlfn.IFNA(VLOOKUP(C66,'05'!C$4:E$239,3,0),)</f>
        <v>0</v>
      </c>
      <c r="E66" s="373"/>
      <c r="F66" s="370" t="str">
        <f t="shared" si="0"/>
        <v/>
      </c>
      <c r="G66" s="371"/>
      <c r="H66" s="371"/>
      <c r="I66" s="352">
        <f t="shared" si="1"/>
        <v>7</v>
      </c>
    </row>
    <row r="67" ht="18.9" customHeight="1" spans="1:9">
      <c r="A67" s="366"/>
      <c r="B67" s="372" t="s">
        <v>4085</v>
      </c>
      <c r="C67" s="368">
        <v>2121499</v>
      </c>
      <c r="D67" s="373">
        <f>_xlfn.IFNA(VLOOKUP(C67,'05'!C$4:E$239,3,0),)</f>
        <v>430</v>
      </c>
      <c r="E67" s="373">
        <v>406</v>
      </c>
      <c r="F67" s="370">
        <f t="shared" si="0"/>
        <v>-0.0558139534883721</v>
      </c>
      <c r="G67" s="371"/>
      <c r="H67" s="371"/>
      <c r="I67" s="352">
        <f t="shared" si="1"/>
        <v>7</v>
      </c>
    </row>
    <row r="68" ht="18.9" customHeight="1" spans="1:9">
      <c r="A68" s="366"/>
      <c r="B68" s="372" t="s">
        <v>4086</v>
      </c>
      <c r="C68" s="368">
        <v>21215</v>
      </c>
      <c r="D68" s="373">
        <f>_xlfn.IFNA(VLOOKUP(C68,'05'!C$4:E$239,3,0),)</f>
        <v>10000</v>
      </c>
      <c r="E68" s="373"/>
      <c r="F68" s="370">
        <f t="shared" ref="F68:F131" si="2">IF(ISERROR(E68/D68-1),"",E68/D68-1)</f>
        <v>-1</v>
      </c>
      <c r="G68" s="371"/>
      <c r="H68" s="371"/>
      <c r="I68" s="352">
        <f t="shared" si="1"/>
        <v>5</v>
      </c>
    </row>
    <row r="69" ht="18.9" customHeight="1" spans="1:9">
      <c r="A69" s="366"/>
      <c r="B69" s="372" t="s">
        <v>4062</v>
      </c>
      <c r="C69" s="368">
        <v>2121501</v>
      </c>
      <c r="D69" s="373">
        <f>_xlfn.IFNA(VLOOKUP(C69,'05'!C$4:E$239,3,0),)</f>
        <v>10000</v>
      </c>
      <c r="E69" s="373"/>
      <c r="F69" s="370">
        <f t="shared" si="2"/>
        <v>-1</v>
      </c>
      <c r="G69" s="371"/>
      <c r="H69" s="371"/>
      <c r="I69" s="352">
        <f t="shared" ref="I69:I132" si="3">LEN(C69)</f>
        <v>7</v>
      </c>
    </row>
    <row r="70" ht="18.9" customHeight="1" spans="1:9">
      <c r="A70" s="366" t="s">
        <v>4030</v>
      </c>
      <c r="B70" s="372" t="s">
        <v>4063</v>
      </c>
      <c r="C70" s="368">
        <v>2121502</v>
      </c>
      <c r="D70" s="373">
        <f>_xlfn.IFNA(VLOOKUP(C70,'05'!C$4:E$239,3,0),)</f>
        <v>0</v>
      </c>
      <c r="E70" s="373"/>
      <c r="F70" s="370" t="str">
        <f t="shared" si="2"/>
        <v/>
      </c>
      <c r="G70" s="371"/>
      <c r="H70" s="371"/>
      <c r="I70" s="352">
        <f t="shared" si="3"/>
        <v>7</v>
      </c>
    </row>
    <row r="71" ht="18.9" customHeight="1" spans="1:9">
      <c r="A71" s="366"/>
      <c r="B71" s="372" t="s">
        <v>4087</v>
      </c>
      <c r="C71" s="368">
        <v>2121599</v>
      </c>
      <c r="D71" s="373">
        <f>_xlfn.IFNA(VLOOKUP(C71,'05'!C$4:E$239,3,0),)</f>
        <v>0</v>
      </c>
      <c r="E71" s="373"/>
      <c r="F71" s="370" t="str">
        <f t="shared" si="2"/>
        <v/>
      </c>
      <c r="G71" s="371"/>
      <c r="H71" s="371"/>
      <c r="I71" s="352">
        <f t="shared" si="3"/>
        <v>7</v>
      </c>
    </row>
    <row r="72" ht="18.9" customHeight="1" spans="1:9">
      <c r="A72" s="366"/>
      <c r="B72" s="372" t="s">
        <v>4088</v>
      </c>
      <c r="C72" s="368">
        <v>21216</v>
      </c>
      <c r="D72" s="373">
        <f>_xlfn.IFNA(VLOOKUP(C72,'05'!C$4:E$239,3,0),)</f>
        <v>0</v>
      </c>
      <c r="E72" s="373"/>
      <c r="F72" s="370" t="str">
        <f t="shared" si="2"/>
        <v/>
      </c>
      <c r="G72" s="371"/>
      <c r="H72" s="371"/>
      <c r="I72" s="352">
        <f t="shared" si="3"/>
        <v>5</v>
      </c>
    </row>
    <row r="73" ht="18.9" customHeight="1" spans="1:9">
      <c r="A73" s="366"/>
      <c r="B73" s="372" t="s">
        <v>4062</v>
      </c>
      <c r="C73" s="368">
        <v>2121601</v>
      </c>
      <c r="D73" s="373">
        <f>_xlfn.IFNA(VLOOKUP(C73,'05'!C$4:E$239,3,0),)</f>
        <v>0</v>
      </c>
      <c r="E73" s="373"/>
      <c r="F73" s="370" t="str">
        <f t="shared" si="2"/>
        <v/>
      </c>
      <c r="G73" s="371"/>
      <c r="H73" s="371"/>
      <c r="I73" s="352">
        <f t="shared" si="3"/>
        <v>7</v>
      </c>
    </row>
    <row r="74" ht="18.9" customHeight="1" spans="1:9">
      <c r="A74" s="366"/>
      <c r="B74" s="372" t="s">
        <v>4063</v>
      </c>
      <c r="C74" s="368">
        <v>2121602</v>
      </c>
      <c r="D74" s="373">
        <f>_xlfn.IFNA(VLOOKUP(C74,'05'!C$4:E$239,3,0),)</f>
        <v>0</v>
      </c>
      <c r="E74" s="373"/>
      <c r="F74" s="370" t="str">
        <f t="shared" si="2"/>
        <v/>
      </c>
      <c r="G74" s="371"/>
      <c r="H74" s="371"/>
      <c r="I74" s="352">
        <f t="shared" si="3"/>
        <v>7</v>
      </c>
    </row>
    <row r="75" ht="18.9" customHeight="1" spans="1:9">
      <c r="A75" s="366" t="s">
        <v>4030</v>
      </c>
      <c r="B75" s="372" t="s">
        <v>4089</v>
      </c>
      <c r="C75" s="368">
        <v>2121699</v>
      </c>
      <c r="D75" s="373">
        <f>_xlfn.IFNA(VLOOKUP(C75,'05'!C$4:E$239,3,0),)</f>
        <v>0</v>
      </c>
      <c r="E75" s="373"/>
      <c r="F75" s="370" t="str">
        <f t="shared" si="2"/>
        <v/>
      </c>
      <c r="G75" s="371"/>
      <c r="H75" s="371"/>
      <c r="I75" s="352">
        <f t="shared" si="3"/>
        <v>7</v>
      </c>
    </row>
    <row r="76" ht="28.8" spans="1:9">
      <c r="A76" s="366"/>
      <c r="B76" s="372" t="s">
        <v>4090</v>
      </c>
      <c r="C76" s="368">
        <v>21217</v>
      </c>
      <c r="D76" s="373">
        <f>_xlfn.IFNA(VLOOKUP(C76,'05'!C$4:E$239,3,0),)</f>
        <v>0</v>
      </c>
      <c r="E76" s="373"/>
      <c r="F76" s="370" t="str">
        <f t="shared" si="2"/>
        <v/>
      </c>
      <c r="G76" s="371"/>
      <c r="H76" s="371"/>
      <c r="I76" s="352">
        <f t="shared" si="3"/>
        <v>5</v>
      </c>
    </row>
    <row r="77" ht="18.9" customHeight="1" spans="1:9">
      <c r="A77" s="366"/>
      <c r="B77" s="372" t="s">
        <v>4077</v>
      </c>
      <c r="C77" s="368">
        <v>2121701</v>
      </c>
      <c r="D77" s="373">
        <f>_xlfn.IFNA(VLOOKUP(C77,'05'!C$4:E$239,3,0),)</f>
        <v>0</v>
      </c>
      <c r="E77" s="373"/>
      <c r="F77" s="370" t="str">
        <f t="shared" si="2"/>
        <v/>
      </c>
      <c r="G77" s="371"/>
      <c r="H77" s="371"/>
      <c r="I77" s="352">
        <f t="shared" si="3"/>
        <v>7</v>
      </c>
    </row>
    <row r="78" ht="18.9" customHeight="1" spans="1:9">
      <c r="A78" s="366"/>
      <c r="B78" s="372" t="s">
        <v>4078</v>
      </c>
      <c r="C78" s="368">
        <v>2121702</v>
      </c>
      <c r="D78" s="373">
        <f>_xlfn.IFNA(VLOOKUP(C78,'05'!C$4:E$239,3,0),)</f>
        <v>0</v>
      </c>
      <c r="E78" s="373"/>
      <c r="F78" s="370" t="str">
        <f t="shared" si="2"/>
        <v/>
      </c>
      <c r="G78" s="371"/>
      <c r="H78" s="371"/>
      <c r="I78" s="352">
        <f t="shared" si="3"/>
        <v>7</v>
      </c>
    </row>
    <row r="79" ht="18.9" customHeight="1" spans="1:9">
      <c r="A79" s="366"/>
      <c r="B79" s="372" t="s">
        <v>4079</v>
      </c>
      <c r="C79" s="368">
        <v>2121703</v>
      </c>
      <c r="D79" s="373">
        <f>_xlfn.IFNA(VLOOKUP(C79,'05'!C$4:E$239,3,0),)</f>
        <v>0</v>
      </c>
      <c r="E79" s="373"/>
      <c r="F79" s="370" t="str">
        <f t="shared" si="2"/>
        <v/>
      </c>
      <c r="G79" s="371"/>
      <c r="H79" s="371"/>
      <c r="I79" s="352">
        <f t="shared" si="3"/>
        <v>7</v>
      </c>
    </row>
    <row r="80" ht="18.9" customHeight="1" spans="1:9">
      <c r="A80" s="366" t="s">
        <v>3997</v>
      </c>
      <c r="B80" s="372" t="s">
        <v>4080</v>
      </c>
      <c r="C80" s="368">
        <v>2121704</v>
      </c>
      <c r="D80" s="373">
        <f>_xlfn.IFNA(VLOOKUP(C80,'05'!C$4:E$239,3,0),)</f>
        <v>0</v>
      </c>
      <c r="E80" s="373"/>
      <c r="F80" s="370" t="str">
        <f t="shared" si="2"/>
        <v/>
      </c>
      <c r="G80" s="371"/>
      <c r="H80" s="371"/>
      <c r="I80" s="352">
        <f t="shared" si="3"/>
        <v>7</v>
      </c>
    </row>
    <row r="81" ht="28.8" spans="1:9">
      <c r="A81" s="366" t="s">
        <v>4030</v>
      </c>
      <c r="B81" s="372" t="s">
        <v>4091</v>
      </c>
      <c r="C81" s="368">
        <v>2121799</v>
      </c>
      <c r="D81" s="373">
        <f>_xlfn.IFNA(VLOOKUP(C81,'05'!C$4:E$239,3,0),)</f>
        <v>0</v>
      </c>
      <c r="E81" s="373"/>
      <c r="F81" s="370" t="str">
        <f t="shared" si="2"/>
        <v/>
      </c>
      <c r="G81" s="371"/>
      <c r="H81" s="371"/>
      <c r="I81" s="352">
        <f t="shared" si="3"/>
        <v>7</v>
      </c>
    </row>
    <row r="82" ht="18.9" customHeight="1" spans="1:9">
      <c r="A82" s="366"/>
      <c r="B82" s="372" t="s">
        <v>4092</v>
      </c>
      <c r="C82" s="368">
        <v>21218</v>
      </c>
      <c r="D82" s="373">
        <f>_xlfn.IFNA(VLOOKUP(C82,'05'!C$4:E$239,3,0),)</f>
        <v>0</v>
      </c>
      <c r="E82" s="373"/>
      <c r="F82" s="370" t="str">
        <f t="shared" si="2"/>
        <v/>
      </c>
      <c r="G82" s="371"/>
      <c r="H82" s="371"/>
      <c r="I82" s="352">
        <f t="shared" si="3"/>
        <v>5</v>
      </c>
    </row>
    <row r="83" ht="18.9" customHeight="1" spans="1:9">
      <c r="A83" s="366"/>
      <c r="B83" s="372" t="s">
        <v>4083</v>
      </c>
      <c r="C83" s="368">
        <v>2121801</v>
      </c>
      <c r="D83" s="373">
        <f>_xlfn.IFNA(VLOOKUP(C83,'05'!C$4:E$239,3,0),)</f>
        <v>0</v>
      </c>
      <c r="E83" s="373"/>
      <c r="F83" s="370" t="str">
        <f t="shared" si="2"/>
        <v/>
      </c>
      <c r="G83" s="371"/>
      <c r="H83" s="371"/>
      <c r="I83" s="352">
        <f t="shared" si="3"/>
        <v>7</v>
      </c>
    </row>
    <row r="84" ht="18.9" customHeight="1" spans="1:9">
      <c r="A84" s="366"/>
      <c r="B84" s="372" t="s">
        <v>4093</v>
      </c>
      <c r="C84" s="368">
        <v>2121899</v>
      </c>
      <c r="D84" s="373">
        <f>_xlfn.IFNA(VLOOKUP(C84,'05'!C$4:E$239,3,0),)</f>
        <v>0</v>
      </c>
      <c r="E84" s="373"/>
      <c r="F84" s="370" t="str">
        <f t="shared" si="2"/>
        <v/>
      </c>
      <c r="G84" s="371"/>
      <c r="H84" s="371"/>
      <c r="I84" s="352">
        <f t="shared" si="3"/>
        <v>7</v>
      </c>
    </row>
    <row r="85" ht="28.8" spans="1:9">
      <c r="A85" s="366"/>
      <c r="B85" s="372" t="s">
        <v>4472</v>
      </c>
      <c r="C85" s="368">
        <v>21219</v>
      </c>
      <c r="D85" s="373">
        <f>_xlfn.IFNA(VLOOKUP(C85,'05'!C$4:E$239,3,0),)</f>
        <v>0</v>
      </c>
      <c r="E85" s="373"/>
      <c r="F85" s="370" t="str">
        <f t="shared" si="2"/>
        <v/>
      </c>
      <c r="G85" s="371"/>
      <c r="H85" s="371"/>
      <c r="I85" s="352">
        <f t="shared" si="3"/>
        <v>5</v>
      </c>
    </row>
    <row r="86" ht="18.9" customHeight="1" spans="1:9">
      <c r="A86" s="366" t="s">
        <v>4030</v>
      </c>
      <c r="B86" s="372" t="s">
        <v>4062</v>
      </c>
      <c r="C86" s="368">
        <v>2121901</v>
      </c>
      <c r="D86" s="373">
        <f>_xlfn.IFNA(VLOOKUP(C86,'05'!C$4:E$239,3,0),)</f>
        <v>0</v>
      </c>
      <c r="E86" s="373"/>
      <c r="F86" s="370" t="str">
        <f t="shared" si="2"/>
        <v/>
      </c>
      <c r="G86" s="371"/>
      <c r="H86" s="371"/>
      <c r="I86" s="352">
        <f t="shared" si="3"/>
        <v>7</v>
      </c>
    </row>
    <row r="87" ht="18.9" customHeight="1" spans="1:9">
      <c r="A87" s="366"/>
      <c r="B87" s="372" t="s">
        <v>4063</v>
      </c>
      <c r="C87" s="368">
        <v>2121902</v>
      </c>
      <c r="D87" s="373">
        <f>_xlfn.IFNA(VLOOKUP(C87,'05'!C$4:E$239,3,0),)</f>
        <v>0</v>
      </c>
      <c r="E87" s="373"/>
      <c r="F87" s="370" t="str">
        <f t="shared" si="2"/>
        <v/>
      </c>
      <c r="G87" s="371"/>
      <c r="H87" s="371"/>
      <c r="I87" s="352">
        <f t="shared" si="3"/>
        <v>7</v>
      </c>
    </row>
    <row r="88" ht="18.9" customHeight="1" spans="1:9">
      <c r="A88" s="374"/>
      <c r="B88" s="372" t="s">
        <v>4064</v>
      </c>
      <c r="C88" s="368">
        <v>2121903</v>
      </c>
      <c r="D88" s="373">
        <f>_xlfn.IFNA(VLOOKUP(C88,'05'!C$4:E$239,3,0),)</f>
        <v>0</v>
      </c>
      <c r="E88" s="373"/>
      <c r="F88" s="370" t="str">
        <f t="shared" si="2"/>
        <v/>
      </c>
      <c r="G88" s="371"/>
      <c r="H88" s="371"/>
      <c r="I88" s="352">
        <f t="shared" si="3"/>
        <v>7</v>
      </c>
    </row>
    <row r="89" ht="18.9" customHeight="1" spans="1:9">
      <c r="A89" s="366"/>
      <c r="B89" s="372" t="s">
        <v>4065</v>
      </c>
      <c r="C89" s="368">
        <v>2121904</v>
      </c>
      <c r="D89" s="373">
        <f>_xlfn.IFNA(VLOOKUP(C89,'05'!C$4:E$239,3,0),)</f>
        <v>0</v>
      </c>
      <c r="E89" s="373"/>
      <c r="F89" s="370" t="str">
        <f t="shared" si="2"/>
        <v/>
      </c>
      <c r="G89" s="371"/>
      <c r="H89" s="371"/>
      <c r="I89" s="352">
        <f t="shared" si="3"/>
        <v>7</v>
      </c>
    </row>
    <row r="90" ht="18.9" customHeight="1" spans="1:9">
      <c r="A90" s="366"/>
      <c r="B90" s="372" t="s">
        <v>4068</v>
      </c>
      <c r="C90" s="368">
        <v>2121905</v>
      </c>
      <c r="D90" s="373">
        <f>_xlfn.IFNA(VLOOKUP(C90,'05'!C$4:E$239,3,0),)</f>
        <v>0</v>
      </c>
      <c r="E90" s="373"/>
      <c r="F90" s="370" t="str">
        <f t="shared" si="2"/>
        <v/>
      </c>
      <c r="G90" s="371"/>
      <c r="H90" s="371"/>
      <c r="I90" s="352">
        <f t="shared" si="3"/>
        <v>7</v>
      </c>
    </row>
    <row r="91" ht="18.9" customHeight="1" spans="1:9">
      <c r="A91" s="366" t="s">
        <v>4030</v>
      </c>
      <c r="B91" s="372" t="s">
        <v>4070</v>
      </c>
      <c r="C91" s="368">
        <v>2121906</v>
      </c>
      <c r="D91" s="373">
        <f>_xlfn.IFNA(VLOOKUP(C91,'05'!C$4:E$239,3,0),)</f>
        <v>0</v>
      </c>
      <c r="E91" s="373"/>
      <c r="F91" s="370" t="str">
        <f t="shared" si="2"/>
        <v/>
      </c>
      <c r="G91" s="371"/>
      <c r="H91" s="371"/>
      <c r="I91" s="352">
        <f t="shared" si="3"/>
        <v>7</v>
      </c>
    </row>
    <row r="92" ht="18.9" customHeight="1" spans="1:9">
      <c r="A92" s="375"/>
      <c r="B92" s="372" t="s">
        <v>4071</v>
      </c>
      <c r="C92" s="368">
        <v>2121907</v>
      </c>
      <c r="D92" s="373">
        <f>_xlfn.IFNA(VLOOKUP(C92,'05'!C$4:E$239,3,0),)</f>
        <v>0</v>
      </c>
      <c r="E92" s="373"/>
      <c r="F92" s="370" t="str">
        <f t="shared" si="2"/>
        <v/>
      </c>
      <c r="G92" s="371"/>
      <c r="H92" s="371"/>
      <c r="I92" s="352">
        <f t="shared" si="3"/>
        <v>7</v>
      </c>
    </row>
    <row r="93" ht="28.8" spans="1:9">
      <c r="A93" s="375"/>
      <c r="B93" s="372" t="s">
        <v>4473</v>
      </c>
      <c r="C93" s="368">
        <v>2121999</v>
      </c>
      <c r="D93" s="373">
        <f>_xlfn.IFNA(VLOOKUP(C93,'05'!C$4:E$239,3,0),)</f>
        <v>0</v>
      </c>
      <c r="E93" s="373"/>
      <c r="F93" s="370" t="str">
        <f t="shared" si="2"/>
        <v/>
      </c>
      <c r="G93" s="371"/>
      <c r="H93" s="371"/>
      <c r="I93" s="352">
        <f t="shared" si="3"/>
        <v>7</v>
      </c>
    </row>
    <row r="94" ht="18.9" customHeight="1" spans="1:9">
      <c r="A94" s="375"/>
      <c r="B94" s="367" t="s">
        <v>4094</v>
      </c>
      <c r="C94" s="368">
        <v>213</v>
      </c>
      <c r="D94" s="369">
        <f>_xlfn.IFNA(VLOOKUP(C94,'05'!C$4:E$239,3,0),)</f>
        <v>710</v>
      </c>
      <c r="E94" s="373">
        <f>SUMIFS(E$4:E$1310,C$4:C$1310,"&gt;"&amp;C94*100,C$4:C$1310,"&lt;"&amp;C94*100+100)</f>
        <v>705</v>
      </c>
      <c r="F94" s="370">
        <f t="shared" si="2"/>
        <v>-0.00704225352112675</v>
      </c>
      <c r="G94" s="371"/>
      <c r="H94" s="371"/>
      <c r="I94" s="352">
        <f t="shared" si="3"/>
        <v>3</v>
      </c>
    </row>
    <row r="95" ht="18.9" customHeight="1" spans="1:9">
      <c r="A95" s="375"/>
      <c r="B95" s="372" t="s">
        <v>4095</v>
      </c>
      <c r="C95" s="368">
        <v>21366</v>
      </c>
      <c r="D95" s="373">
        <f>_xlfn.IFNA(VLOOKUP(C95,'05'!C$4:E$239,3,0),)</f>
        <v>710</v>
      </c>
      <c r="E95" s="373">
        <f>SUMIFS(E$4:E$1310,C$4:C$1310,"&gt;"&amp;C95*100,C$4:C$1310,"&lt;"&amp;C95*100+100)</f>
        <v>705</v>
      </c>
      <c r="F95" s="370">
        <f t="shared" si="2"/>
        <v>-0.00704225352112675</v>
      </c>
      <c r="G95" s="371"/>
      <c r="H95" s="371"/>
      <c r="I95" s="352">
        <f t="shared" si="3"/>
        <v>5</v>
      </c>
    </row>
    <row r="96" ht="18.9" customHeight="1" spans="1:9">
      <c r="A96" s="366" t="s">
        <v>4030</v>
      </c>
      <c r="B96" s="372" t="s">
        <v>4047</v>
      </c>
      <c r="C96" s="368">
        <v>2136601</v>
      </c>
      <c r="D96" s="373">
        <f>_xlfn.IFNA(VLOOKUP(C96,'05'!C$4:E$239,3,0),)</f>
        <v>610</v>
      </c>
      <c r="E96" s="373">
        <v>627</v>
      </c>
      <c r="F96" s="370">
        <f t="shared" si="2"/>
        <v>0.0278688524590165</v>
      </c>
      <c r="G96" s="371"/>
      <c r="H96" s="371"/>
      <c r="I96" s="352">
        <f t="shared" si="3"/>
        <v>7</v>
      </c>
    </row>
    <row r="97" ht="18.9" customHeight="1" spans="1:9">
      <c r="A97" s="375"/>
      <c r="B97" s="372" t="s">
        <v>4096</v>
      </c>
      <c r="C97" s="368">
        <v>2136602</v>
      </c>
      <c r="D97" s="373">
        <f>_xlfn.IFNA(VLOOKUP(C97,'05'!C$4:E$239,3,0),)</f>
        <v>0</v>
      </c>
      <c r="E97" s="373"/>
      <c r="F97" s="370" t="str">
        <f t="shared" si="2"/>
        <v/>
      </c>
      <c r="G97" s="371"/>
      <c r="H97" s="371"/>
      <c r="I97" s="352">
        <f t="shared" si="3"/>
        <v>7</v>
      </c>
    </row>
    <row r="98" ht="18.9" customHeight="1" spans="1:9">
      <c r="A98" s="375"/>
      <c r="B98" s="372" t="s">
        <v>4097</v>
      </c>
      <c r="C98" s="368">
        <v>2136603</v>
      </c>
      <c r="D98" s="373">
        <f>_xlfn.IFNA(VLOOKUP(C98,'05'!C$4:E$239,3,0),)</f>
        <v>0</v>
      </c>
      <c r="E98" s="373"/>
      <c r="F98" s="370" t="str">
        <f t="shared" si="2"/>
        <v/>
      </c>
      <c r="G98" s="371"/>
      <c r="H98" s="371"/>
      <c r="I98" s="352">
        <f t="shared" si="3"/>
        <v>7</v>
      </c>
    </row>
    <row r="99" ht="18.9" customHeight="1" spans="1:9">
      <c r="A99" s="375"/>
      <c r="B99" s="372" t="s">
        <v>4098</v>
      </c>
      <c r="C99" s="368">
        <v>2136699</v>
      </c>
      <c r="D99" s="373">
        <f>_xlfn.IFNA(VLOOKUP(C99,'05'!C$4:E$239,3,0),)</f>
        <v>100</v>
      </c>
      <c r="E99" s="373">
        <v>78</v>
      </c>
      <c r="F99" s="370">
        <f t="shared" si="2"/>
        <v>-0.22</v>
      </c>
      <c r="G99" s="371"/>
      <c r="H99" s="371"/>
      <c r="I99" s="352">
        <f t="shared" si="3"/>
        <v>7</v>
      </c>
    </row>
    <row r="100" ht="18.9" customHeight="1" spans="1:9">
      <c r="A100" s="375"/>
      <c r="B100" s="372" t="s">
        <v>4099</v>
      </c>
      <c r="C100" s="368">
        <v>21367</v>
      </c>
      <c r="D100" s="373">
        <f>_xlfn.IFNA(VLOOKUP(C100,'05'!C$4:E$239,3,0),)</f>
        <v>0</v>
      </c>
      <c r="E100" s="373"/>
      <c r="F100" s="370" t="str">
        <f t="shared" si="2"/>
        <v/>
      </c>
      <c r="G100" s="371"/>
      <c r="H100" s="371"/>
      <c r="I100" s="352">
        <f t="shared" si="3"/>
        <v>5</v>
      </c>
    </row>
    <row r="101" ht="18.9" customHeight="1" spans="1:9">
      <c r="A101" s="375"/>
      <c r="B101" s="372" t="s">
        <v>4047</v>
      </c>
      <c r="C101" s="368">
        <v>2136701</v>
      </c>
      <c r="D101" s="373">
        <f>_xlfn.IFNA(VLOOKUP(C101,'05'!C$4:E$239,3,0),)</f>
        <v>0</v>
      </c>
      <c r="E101" s="373"/>
      <c r="F101" s="370" t="str">
        <f t="shared" si="2"/>
        <v/>
      </c>
      <c r="G101" s="371"/>
      <c r="H101" s="371"/>
      <c r="I101" s="352">
        <f t="shared" si="3"/>
        <v>7</v>
      </c>
    </row>
    <row r="102" ht="18.9" customHeight="1" spans="1:9">
      <c r="A102" s="375"/>
      <c r="B102" s="372" t="s">
        <v>4096</v>
      </c>
      <c r="C102" s="368">
        <v>2136702</v>
      </c>
      <c r="D102" s="373">
        <f>_xlfn.IFNA(VLOOKUP(C102,'05'!C$4:E$239,3,0),)</f>
        <v>0</v>
      </c>
      <c r="E102" s="373"/>
      <c r="F102" s="370" t="str">
        <f t="shared" si="2"/>
        <v/>
      </c>
      <c r="G102" s="371"/>
      <c r="H102" s="371"/>
      <c r="I102" s="352">
        <f t="shared" si="3"/>
        <v>7</v>
      </c>
    </row>
    <row r="103" ht="18.9" customHeight="1" spans="1:9">
      <c r="A103" s="375"/>
      <c r="B103" s="372" t="s">
        <v>4100</v>
      </c>
      <c r="C103" s="368">
        <v>2136703</v>
      </c>
      <c r="D103" s="373">
        <f>_xlfn.IFNA(VLOOKUP(C103,'05'!C$4:E$239,3,0),)</f>
        <v>0</v>
      </c>
      <c r="E103" s="373"/>
      <c r="F103" s="370" t="str">
        <f t="shared" si="2"/>
        <v/>
      </c>
      <c r="G103" s="371"/>
      <c r="H103" s="371"/>
      <c r="I103" s="352">
        <f t="shared" si="3"/>
        <v>7</v>
      </c>
    </row>
    <row r="104" ht="18.9" customHeight="1" spans="1:9">
      <c r="A104" s="366"/>
      <c r="B104" s="372" t="s">
        <v>4101</v>
      </c>
      <c r="C104" s="368">
        <v>2136799</v>
      </c>
      <c r="D104" s="373">
        <f>_xlfn.IFNA(VLOOKUP(C104,'05'!C$4:E$239,3,0),)</f>
        <v>0</v>
      </c>
      <c r="E104" s="373"/>
      <c r="F104" s="370" t="str">
        <f t="shared" si="2"/>
        <v/>
      </c>
      <c r="G104" s="371"/>
      <c r="H104" s="371"/>
      <c r="I104" s="352">
        <f t="shared" si="3"/>
        <v>7</v>
      </c>
    </row>
    <row r="105" ht="18.9" customHeight="1" spans="1:9">
      <c r="A105" s="366" t="s">
        <v>4030</v>
      </c>
      <c r="B105" s="372" t="s">
        <v>4102</v>
      </c>
      <c r="C105" s="368">
        <v>21369</v>
      </c>
      <c r="D105" s="373">
        <f>_xlfn.IFNA(VLOOKUP(C105,'05'!C$4:E$239,3,0),)</f>
        <v>0</v>
      </c>
      <c r="E105" s="373"/>
      <c r="F105" s="370" t="str">
        <f t="shared" si="2"/>
        <v/>
      </c>
      <c r="G105" s="371"/>
      <c r="H105" s="371"/>
      <c r="I105" s="352">
        <f t="shared" si="3"/>
        <v>5</v>
      </c>
    </row>
    <row r="106" ht="18.9" customHeight="1" spans="1:9">
      <c r="A106" s="366"/>
      <c r="B106" s="372" t="s">
        <v>2665</v>
      </c>
      <c r="C106" s="368">
        <v>2136901</v>
      </c>
      <c r="D106" s="373">
        <f>_xlfn.IFNA(VLOOKUP(C106,'05'!C$4:E$239,3,0),)</f>
        <v>0</v>
      </c>
      <c r="E106" s="373"/>
      <c r="F106" s="370" t="str">
        <f t="shared" si="2"/>
        <v/>
      </c>
      <c r="G106" s="371"/>
      <c r="H106" s="371"/>
      <c r="I106" s="352">
        <f t="shared" si="3"/>
        <v>7</v>
      </c>
    </row>
    <row r="107" ht="18.9" customHeight="1" spans="1:9">
      <c r="A107" s="366"/>
      <c r="B107" s="372" t="s">
        <v>4103</v>
      </c>
      <c r="C107" s="368">
        <v>2136902</v>
      </c>
      <c r="D107" s="373">
        <f>_xlfn.IFNA(VLOOKUP(C107,'05'!C$4:E$239,3,0),)</f>
        <v>0</v>
      </c>
      <c r="E107" s="373"/>
      <c r="F107" s="370" t="str">
        <f t="shared" si="2"/>
        <v/>
      </c>
      <c r="G107" s="371"/>
      <c r="H107" s="371"/>
      <c r="I107" s="352">
        <f t="shared" si="3"/>
        <v>7</v>
      </c>
    </row>
    <row r="108" ht="18.9" customHeight="1" spans="1:9">
      <c r="A108" s="366"/>
      <c r="B108" s="372" t="s">
        <v>4104</v>
      </c>
      <c r="C108" s="368">
        <v>2136903</v>
      </c>
      <c r="D108" s="373">
        <f>_xlfn.IFNA(VLOOKUP(C108,'05'!C$4:E$239,3,0),)</f>
        <v>0</v>
      </c>
      <c r="E108" s="373"/>
      <c r="F108" s="370" t="str">
        <f t="shared" si="2"/>
        <v/>
      </c>
      <c r="G108" s="371"/>
      <c r="H108" s="371"/>
      <c r="I108" s="352">
        <f t="shared" si="3"/>
        <v>7</v>
      </c>
    </row>
    <row r="109" ht="18.9" customHeight="1" spans="1:9">
      <c r="A109" s="366"/>
      <c r="B109" s="372" t="s">
        <v>4105</v>
      </c>
      <c r="C109" s="368">
        <v>2136999</v>
      </c>
      <c r="D109" s="373">
        <f>_xlfn.IFNA(VLOOKUP(C109,'05'!C$4:E$239,3,0),)</f>
        <v>0</v>
      </c>
      <c r="E109" s="373"/>
      <c r="F109" s="370" t="str">
        <f t="shared" si="2"/>
        <v/>
      </c>
      <c r="G109" s="371"/>
      <c r="H109" s="371"/>
      <c r="I109" s="352">
        <f t="shared" si="3"/>
        <v>7</v>
      </c>
    </row>
    <row r="110" ht="28.8" spans="1:9">
      <c r="A110" s="366"/>
      <c r="B110" s="372" t="s">
        <v>4106</v>
      </c>
      <c r="C110" s="368">
        <v>21370</v>
      </c>
      <c r="D110" s="373">
        <f>_xlfn.IFNA(VLOOKUP(C110,'05'!C$4:E$239,3,0),)</f>
        <v>0</v>
      </c>
      <c r="E110" s="373"/>
      <c r="F110" s="370" t="str">
        <f t="shared" si="2"/>
        <v/>
      </c>
      <c r="G110" s="371"/>
      <c r="H110" s="371"/>
      <c r="I110" s="352">
        <f t="shared" si="3"/>
        <v>5</v>
      </c>
    </row>
    <row r="111" ht="18.9" customHeight="1" spans="1:9">
      <c r="A111" s="366"/>
      <c r="B111" s="372" t="s">
        <v>4047</v>
      </c>
      <c r="C111" s="368">
        <v>2137001</v>
      </c>
      <c r="D111" s="373">
        <f>_xlfn.IFNA(VLOOKUP(C111,'05'!C$4:E$239,3,0),)</f>
        <v>0</v>
      </c>
      <c r="E111" s="373"/>
      <c r="F111" s="370" t="str">
        <f t="shared" si="2"/>
        <v/>
      </c>
      <c r="G111" s="371"/>
      <c r="H111" s="371"/>
      <c r="I111" s="352">
        <f t="shared" si="3"/>
        <v>7</v>
      </c>
    </row>
    <row r="112" ht="28.8" spans="1:9">
      <c r="A112" s="366" t="s">
        <v>4030</v>
      </c>
      <c r="B112" s="372" t="s">
        <v>4107</v>
      </c>
      <c r="C112" s="368">
        <v>2137099</v>
      </c>
      <c r="D112" s="373">
        <f>_xlfn.IFNA(VLOOKUP(C112,'05'!C$4:E$239,3,0),)</f>
        <v>0</v>
      </c>
      <c r="E112" s="373"/>
      <c r="F112" s="370" t="str">
        <f t="shared" si="2"/>
        <v/>
      </c>
      <c r="G112" s="371"/>
      <c r="H112" s="371"/>
      <c r="I112" s="352">
        <f t="shared" si="3"/>
        <v>7</v>
      </c>
    </row>
    <row r="113" ht="28.8" spans="1:9">
      <c r="A113" s="366"/>
      <c r="B113" s="372" t="s">
        <v>4108</v>
      </c>
      <c r="C113" s="368">
        <v>21371</v>
      </c>
      <c r="D113" s="373">
        <f>_xlfn.IFNA(VLOOKUP(C113,'05'!C$4:E$239,3,0),)</f>
        <v>0</v>
      </c>
      <c r="E113" s="373"/>
      <c r="F113" s="370" t="str">
        <f t="shared" si="2"/>
        <v/>
      </c>
      <c r="G113" s="371"/>
      <c r="H113" s="371"/>
      <c r="I113" s="352">
        <f t="shared" si="3"/>
        <v>5</v>
      </c>
    </row>
    <row r="114" ht="18.9" customHeight="1" spans="1:9">
      <c r="A114" s="366"/>
      <c r="B114" s="372" t="s">
        <v>2665</v>
      </c>
      <c r="C114" s="368">
        <v>2137101</v>
      </c>
      <c r="D114" s="373">
        <f>_xlfn.IFNA(VLOOKUP(C114,'05'!C$4:E$239,3,0),)</f>
        <v>0</v>
      </c>
      <c r="E114" s="373"/>
      <c r="F114" s="370" t="str">
        <f t="shared" si="2"/>
        <v/>
      </c>
      <c r="G114" s="371"/>
      <c r="H114" s="371"/>
      <c r="I114" s="352">
        <f t="shared" si="3"/>
        <v>7</v>
      </c>
    </row>
    <row r="115" ht="18.9" customHeight="1" spans="1:9">
      <c r="A115" s="366"/>
      <c r="B115" s="372" t="s">
        <v>4103</v>
      </c>
      <c r="C115" s="368">
        <v>2137102</v>
      </c>
      <c r="D115" s="373">
        <f>_xlfn.IFNA(VLOOKUP(C115,'05'!C$4:E$239,3,0),)</f>
        <v>0</v>
      </c>
      <c r="E115" s="373"/>
      <c r="F115" s="370" t="str">
        <f t="shared" si="2"/>
        <v/>
      </c>
      <c r="G115" s="371"/>
      <c r="H115" s="371"/>
      <c r="I115" s="352">
        <f t="shared" si="3"/>
        <v>7</v>
      </c>
    </row>
    <row r="116" ht="18.9" customHeight="1" spans="1:9">
      <c r="A116" s="366"/>
      <c r="B116" s="372" t="s">
        <v>4104</v>
      </c>
      <c r="C116" s="368">
        <v>2137103</v>
      </c>
      <c r="D116" s="373">
        <f>_xlfn.IFNA(VLOOKUP(C116,'05'!C$4:E$239,3,0),)</f>
        <v>0</v>
      </c>
      <c r="E116" s="373"/>
      <c r="F116" s="370" t="str">
        <f t="shared" si="2"/>
        <v/>
      </c>
      <c r="G116" s="371"/>
      <c r="H116" s="371"/>
      <c r="I116" s="352">
        <f t="shared" si="3"/>
        <v>7</v>
      </c>
    </row>
    <row r="117" ht="28.8" spans="1:9">
      <c r="A117" s="366"/>
      <c r="B117" s="372" t="s">
        <v>4109</v>
      </c>
      <c r="C117" s="368">
        <v>2137199</v>
      </c>
      <c r="D117" s="373">
        <f>_xlfn.IFNA(VLOOKUP(C117,'05'!C$4:E$239,3,0),)</f>
        <v>0</v>
      </c>
      <c r="E117" s="373"/>
      <c r="F117" s="370" t="str">
        <f t="shared" si="2"/>
        <v/>
      </c>
      <c r="G117" s="371"/>
      <c r="H117" s="371"/>
      <c r="I117" s="352">
        <f t="shared" si="3"/>
        <v>7</v>
      </c>
    </row>
    <row r="118" ht="18.9" customHeight="1" spans="1:9">
      <c r="A118" s="366"/>
      <c r="B118" s="367" t="s">
        <v>4110</v>
      </c>
      <c r="C118" s="368">
        <v>214</v>
      </c>
      <c r="D118" s="369">
        <f>_xlfn.IFNA(VLOOKUP(C118,'05'!C$4:E$239,3,0),)</f>
        <v>0</v>
      </c>
      <c r="E118" s="373"/>
      <c r="F118" s="370" t="str">
        <f t="shared" si="2"/>
        <v/>
      </c>
      <c r="G118" s="371"/>
      <c r="H118" s="371"/>
      <c r="I118" s="352">
        <f t="shared" si="3"/>
        <v>3</v>
      </c>
    </row>
    <row r="119" ht="18.9" customHeight="1" spans="1:9">
      <c r="A119" s="366"/>
      <c r="B119" s="372" t="s">
        <v>4111</v>
      </c>
      <c r="C119" s="368">
        <v>21460</v>
      </c>
      <c r="D119" s="373">
        <f>_xlfn.IFNA(VLOOKUP(C119,'05'!C$4:E$239,3,0),)</f>
        <v>0</v>
      </c>
      <c r="E119" s="373"/>
      <c r="F119" s="370" t="str">
        <f t="shared" si="2"/>
        <v/>
      </c>
      <c r="G119" s="371"/>
      <c r="H119" s="371"/>
      <c r="I119" s="352">
        <f t="shared" si="3"/>
        <v>5</v>
      </c>
    </row>
    <row r="120" ht="18.9" customHeight="1" spans="1:9">
      <c r="A120" s="366"/>
      <c r="B120" s="372" t="s">
        <v>2790</v>
      </c>
      <c r="C120" s="368">
        <v>2146001</v>
      </c>
      <c r="D120" s="373">
        <f>_xlfn.IFNA(VLOOKUP(C120,'05'!C$4:E$239,3,0),)</f>
        <v>0</v>
      </c>
      <c r="E120" s="373"/>
      <c r="F120" s="370" t="str">
        <f t="shared" si="2"/>
        <v/>
      </c>
      <c r="G120" s="371"/>
      <c r="H120" s="371"/>
      <c r="I120" s="352">
        <f t="shared" si="3"/>
        <v>7</v>
      </c>
    </row>
    <row r="121" ht="18.9" customHeight="1" spans="1:9">
      <c r="A121" s="366" t="s">
        <v>3997</v>
      </c>
      <c r="B121" s="372" t="s">
        <v>2793</v>
      </c>
      <c r="C121" s="368">
        <v>2146002</v>
      </c>
      <c r="D121" s="373">
        <f>_xlfn.IFNA(VLOOKUP(C121,'05'!C$4:E$239,3,0),)</f>
        <v>0</v>
      </c>
      <c r="E121" s="373"/>
      <c r="F121" s="370" t="str">
        <f t="shared" si="2"/>
        <v/>
      </c>
      <c r="G121" s="371"/>
      <c r="H121" s="371"/>
      <c r="I121" s="352">
        <f t="shared" si="3"/>
        <v>7</v>
      </c>
    </row>
    <row r="122" ht="18.9" customHeight="1" spans="1:9">
      <c r="A122" s="366" t="s">
        <v>4030</v>
      </c>
      <c r="B122" s="372" t="s">
        <v>4112</v>
      </c>
      <c r="C122" s="368">
        <v>2146003</v>
      </c>
      <c r="D122" s="373">
        <f>_xlfn.IFNA(VLOOKUP(C122,'05'!C$4:E$239,3,0),)</f>
        <v>0</v>
      </c>
      <c r="E122" s="373"/>
      <c r="F122" s="370" t="str">
        <f t="shared" si="2"/>
        <v/>
      </c>
      <c r="G122" s="371"/>
      <c r="H122" s="371"/>
      <c r="I122" s="352">
        <f t="shared" si="3"/>
        <v>7</v>
      </c>
    </row>
    <row r="123" ht="28.8" spans="1:9">
      <c r="A123" s="366"/>
      <c r="B123" s="372" t="s">
        <v>4113</v>
      </c>
      <c r="C123" s="368">
        <v>2146099</v>
      </c>
      <c r="D123" s="373">
        <f>_xlfn.IFNA(VLOOKUP(C123,'05'!C$4:E$239,3,0),)</f>
        <v>0</v>
      </c>
      <c r="E123" s="373"/>
      <c r="F123" s="370" t="str">
        <f t="shared" si="2"/>
        <v/>
      </c>
      <c r="G123" s="371"/>
      <c r="H123" s="371"/>
      <c r="I123" s="352">
        <f t="shared" si="3"/>
        <v>7</v>
      </c>
    </row>
    <row r="124" ht="18.9" customHeight="1" spans="1:9">
      <c r="A124" s="366"/>
      <c r="B124" s="372" t="s">
        <v>4114</v>
      </c>
      <c r="C124" s="368">
        <v>21462</v>
      </c>
      <c r="D124" s="373">
        <f>_xlfn.IFNA(VLOOKUP(C124,'05'!C$4:E$239,3,0),)</f>
        <v>0</v>
      </c>
      <c r="E124" s="373"/>
      <c r="F124" s="370" t="str">
        <f t="shared" si="2"/>
        <v/>
      </c>
      <c r="G124" s="371"/>
      <c r="H124" s="371"/>
      <c r="I124" s="352">
        <f t="shared" si="3"/>
        <v>5</v>
      </c>
    </row>
    <row r="125" ht="18.9" customHeight="1" spans="1:9">
      <c r="A125" s="366"/>
      <c r="B125" s="372" t="s">
        <v>4112</v>
      </c>
      <c r="C125" s="368">
        <v>2146201</v>
      </c>
      <c r="D125" s="373">
        <f>_xlfn.IFNA(VLOOKUP(C125,'05'!C$4:E$239,3,0),)</f>
        <v>0</v>
      </c>
      <c r="E125" s="373"/>
      <c r="F125" s="370" t="str">
        <f t="shared" si="2"/>
        <v/>
      </c>
      <c r="G125" s="371"/>
      <c r="H125" s="371"/>
      <c r="I125" s="352">
        <f t="shared" si="3"/>
        <v>7</v>
      </c>
    </row>
    <row r="126" ht="18.9" customHeight="1" spans="1:9">
      <c r="A126" s="366"/>
      <c r="B126" s="372" t="s">
        <v>4115</v>
      </c>
      <c r="C126" s="368">
        <v>2146202</v>
      </c>
      <c r="D126" s="373">
        <f>_xlfn.IFNA(VLOOKUP(C126,'05'!C$4:E$239,3,0),)</f>
        <v>0</v>
      </c>
      <c r="E126" s="373"/>
      <c r="F126" s="370" t="str">
        <f t="shared" si="2"/>
        <v/>
      </c>
      <c r="G126" s="371"/>
      <c r="H126" s="371"/>
      <c r="I126" s="352">
        <f t="shared" si="3"/>
        <v>7</v>
      </c>
    </row>
    <row r="127" ht="18.9" customHeight="1" spans="1:9">
      <c r="A127" s="366"/>
      <c r="B127" s="372" t="s">
        <v>4116</v>
      </c>
      <c r="C127" s="368">
        <v>2146203</v>
      </c>
      <c r="D127" s="373">
        <f>_xlfn.IFNA(VLOOKUP(C127,'05'!C$4:E$239,3,0),)</f>
        <v>0</v>
      </c>
      <c r="E127" s="373"/>
      <c r="F127" s="370" t="str">
        <f t="shared" si="2"/>
        <v/>
      </c>
      <c r="G127" s="371"/>
      <c r="H127" s="371"/>
      <c r="I127" s="352">
        <f t="shared" si="3"/>
        <v>7</v>
      </c>
    </row>
    <row r="128" ht="18.9" customHeight="1" spans="1:9">
      <c r="A128" s="366"/>
      <c r="B128" s="372" t="s">
        <v>4117</v>
      </c>
      <c r="C128" s="368">
        <v>2146299</v>
      </c>
      <c r="D128" s="373">
        <f>_xlfn.IFNA(VLOOKUP(C128,'05'!C$4:E$239,3,0),)</f>
        <v>0</v>
      </c>
      <c r="E128" s="373"/>
      <c r="F128" s="370" t="str">
        <f t="shared" si="2"/>
        <v/>
      </c>
      <c r="G128" s="371"/>
      <c r="H128" s="371"/>
      <c r="I128" s="352">
        <f t="shared" si="3"/>
        <v>7</v>
      </c>
    </row>
    <row r="129" ht="18.9" customHeight="1" spans="1:9">
      <c r="A129" s="366" t="s">
        <v>4030</v>
      </c>
      <c r="B129" s="372" t="s">
        <v>4118</v>
      </c>
      <c r="C129" s="368">
        <v>21463</v>
      </c>
      <c r="D129" s="373">
        <f>_xlfn.IFNA(VLOOKUP(C129,'05'!C$4:E$239,3,0),)</f>
        <v>0</v>
      </c>
      <c r="E129" s="373"/>
      <c r="F129" s="370" t="str">
        <f t="shared" si="2"/>
        <v/>
      </c>
      <c r="G129" s="371"/>
      <c r="H129" s="371"/>
      <c r="I129" s="352">
        <f t="shared" si="3"/>
        <v>5</v>
      </c>
    </row>
    <row r="130" ht="18.9" customHeight="1" spans="1:9">
      <c r="A130" s="366"/>
      <c r="B130" s="372" t="s">
        <v>2808</v>
      </c>
      <c r="C130" s="368">
        <v>2146301</v>
      </c>
      <c r="D130" s="373">
        <f>_xlfn.IFNA(VLOOKUP(C130,'05'!C$4:E$239,3,0),)</f>
        <v>0</v>
      </c>
      <c r="E130" s="373"/>
      <c r="F130" s="370" t="str">
        <f t="shared" si="2"/>
        <v/>
      </c>
      <c r="G130" s="371"/>
      <c r="H130" s="371"/>
      <c r="I130" s="352">
        <f t="shared" si="3"/>
        <v>7</v>
      </c>
    </row>
    <row r="131" ht="18.9" customHeight="1" spans="1:9">
      <c r="A131" s="366"/>
      <c r="B131" s="372" t="s">
        <v>4119</v>
      </c>
      <c r="C131" s="368">
        <v>2146302</v>
      </c>
      <c r="D131" s="373">
        <f>_xlfn.IFNA(VLOOKUP(C131,'05'!C$4:E$239,3,0),)</f>
        <v>0</v>
      </c>
      <c r="E131" s="373"/>
      <c r="F131" s="370" t="str">
        <f t="shared" si="2"/>
        <v/>
      </c>
      <c r="G131" s="371"/>
      <c r="H131" s="371"/>
      <c r="I131" s="352">
        <f t="shared" si="3"/>
        <v>7</v>
      </c>
    </row>
    <row r="132" ht="18.9" customHeight="1" spans="1:9">
      <c r="A132" s="374"/>
      <c r="B132" s="372" t="s">
        <v>4120</v>
      </c>
      <c r="C132" s="368">
        <v>2146303</v>
      </c>
      <c r="D132" s="373">
        <f>_xlfn.IFNA(VLOOKUP(C132,'05'!C$4:E$239,3,0),)</f>
        <v>0</v>
      </c>
      <c r="E132" s="373"/>
      <c r="F132" s="370" t="str">
        <f t="shared" ref="F132:F175" si="4">IF(ISERROR(E132/D132-1),"",E132/D132-1)</f>
        <v/>
      </c>
      <c r="G132" s="371"/>
      <c r="H132" s="371"/>
      <c r="I132" s="352">
        <f t="shared" si="3"/>
        <v>7</v>
      </c>
    </row>
    <row r="133" ht="18.9" customHeight="1" spans="1:9">
      <c r="A133" s="366"/>
      <c r="B133" s="372" t="s">
        <v>4121</v>
      </c>
      <c r="C133" s="368">
        <v>2146399</v>
      </c>
      <c r="D133" s="373">
        <f>_xlfn.IFNA(VLOOKUP(C133,'05'!C$4:E$239,3,0),)</f>
        <v>0</v>
      </c>
      <c r="E133" s="373"/>
      <c r="F133" s="370" t="str">
        <f t="shared" si="4"/>
        <v/>
      </c>
      <c r="G133" s="371"/>
      <c r="H133" s="371"/>
      <c r="I133" s="352">
        <f t="shared" ref="I133:I196" si="5">LEN(C133)</f>
        <v>7</v>
      </c>
    </row>
    <row r="134" ht="18.9" customHeight="1" spans="1:9">
      <c r="A134" s="366"/>
      <c r="B134" s="372" t="s">
        <v>4122</v>
      </c>
      <c r="C134" s="368">
        <v>21464</v>
      </c>
      <c r="D134" s="373">
        <f>_xlfn.IFNA(VLOOKUP(C134,'05'!C$4:E$239,3,0),)</f>
        <v>0</v>
      </c>
      <c r="E134" s="373"/>
      <c r="F134" s="370" t="str">
        <f t="shared" si="4"/>
        <v/>
      </c>
      <c r="G134" s="371"/>
      <c r="H134" s="371"/>
      <c r="I134" s="352">
        <f t="shared" si="5"/>
        <v>5</v>
      </c>
    </row>
    <row r="135" ht="18.9" customHeight="1" spans="1:9">
      <c r="A135" s="366" t="s">
        <v>4030</v>
      </c>
      <c r="B135" s="372" t="s">
        <v>4123</v>
      </c>
      <c r="C135" s="368">
        <v>2146401</v>
      </c>
      <c r="D135" s="373">
        <f>_xlfn.IFNA(VLOOKUP(C135,'05'!C$4:E$239,3,0),)</f>
        <v>0</v>
      </c>
      <c r="E135" s="373"/>
      <c r="F135" s="370" t="str">
        <f t="shared" si="4"/>
        <v/>
      </c>
      <c r="G135" s="371"/>
      <c r="H135" s="371"/>
      <c r="I135" s="352">
        <f t="shared" si="5"/>
        <v>7</v>
      </c>
    </row>
    <row r="136" ht="18.9" customHeight="1" spans="1:9">
      <c r="A136" s="366"/>
      <c r="B136" s="372" t="s">
        <v>4124</v>
      </c>
      <c r="C136" s="368">
        <v>2146402</v>
      </c>
      <c r="D136" s="373">
        <f>_xlfn.IFNA(VLOOKUP(C136,'05'!C$4:E$239,3,0),)</f>
        <v>0</v>
      </c>
      <c r="E136" s="373"/>
      <c r="F136" s="370" t="str">
        <f t="shared" si="4"/>
        <v/>
      </c>
      <c r="G136" s="371"/>
      <c r="H136" s="371"/>
      <c r="I136" s="352">
        <f t="shared" si="5"/>
        <v>7</v>
      </c>
    </row>
    <row r="137" ht="18.9" customHeight="1" spans="1:9">
      <c r="A137" s="366"/>
      <c r="B137" s="372" t="s">
        <v>4125</v>
      </c>
      <c r="C137" s="368">
        <v>2146403</v>
      </c>
      <c r="D137" s="373">
        <f>_xlfn.IFNA(VLOOKUP(C137,'05'!C$4:E$239,3,0),)</f>
        <v>0</v>
      </c>
      <c r="E137" s="373"/>
      <c r="F137" s="370" t="str">
        <f t="shared" si="4"/>
        <v/>
      </c>
      <c r="G137" s="371"/>
      <c r="H137" s="371"/>
      <c r="I137" s="352">
        <f t="shared" si="5"/>
        <v>7</v>
      </c>
    </row>
    <row r="138" ht="18.9" customHeight="1" spans="1:9">
      <c r="A138" s="366" t="s">
        <v>3997</v>
      </c>
      <c r="B138" s="372" t="s">
        <v>4126</v>
      </c>
      <c r="C138" s="368">
        <v>2146404</v>
      </c>
      <c r="D138" s="373">
        <f>_xlfn.IFNA(VLOOKUP(C138,'05'!C$4:E$239,3,0),)</f>
        <v>0</v>
      </c>
      <c r="E138" s="373"/>
      <c r="F138" s="370" t="str">
        <f t="shared" si="4"/>
        <v/>
      </c>
      <c r="G138" s="371"/>
      <c r="H138" s="371"/>
      <c r="I138" s="352">
        <f t="shared" si="5"/>
        <v>7</v>
      </c>
    </row>
    <row r="139" ht="18.9" customHeight="1" spans="1:9">
      <c r="A139" s="366" t="s">
        <v>4030</v>
      </c>
      <c r="B139" s="372" t="s">
        <v>4127</v>
      </c>
      <c r="C139" s="368">
        <v>2146405</v>
      </c>
      <c r="D139" s="373">
        <f>_xlfn.IFNA(VLOOKUP(C139,'05'!C$4:E$239,3,0),)</f>
        <v>0</v>
      </c>
      <c r="E139" s="373"/>
      <c r="F139" s="370" t="str">
        <f t="shared" si="4"/>
        <v/>
      </c>
      <c r="G139" s="371"/>
      <c r="H139" s="371"/>
      <c r="I139" s="352">
        <f t="shared" si="5"/>
        <v>7</v>
      </c>
    </row>
    <row r="140" ht="18.9" customHeight="1" spans="1:9">
      <c r="A140" s="366"/>
      <c r="B140" s="372" t="s">
        <v>4128</v>
      </c>
      <c r="C140" s="368">
        <v>2146406</v>
      </c>
      <c r="D140" s="373">
        <f>_xlfn.IFNA(VLOOKUP(C140,'05'!C$4:E$239,3,0),)</f>
        <v>0</v>
      </c>
      <c r="E140" s="373"/>
      <c r="F140" s="370" t="str">
        <f t="shared" si="4"/>
        <v/>
      </c>
      <c r="G140" s="371"/>
      <c r="H140" s="371"/>
      <c r="I140" s="352">
        <f t="shared" si="5"/>
        <v>7</v>
      </c>
    </row>
    <row r="141" ht="18.9" customHeight="1" spans="1:9">
      <c r="A141" s="375"/>
      <c r="B141" s="372" t="s">
        <v>4129</v>
      </c>
      <c r="C141" s="368">
        <v>2146407</v>
      </c>
      <c r="D141" s="373">
        <f>_xlfn.IFNA(VLOOKUP(C141,'05'!C$4:E$239,3,0),)</f>
        <v>0</v>
      </c>
      <c r="E141" s="373"/>
      <c r="F141" s="370" t="str">
        <f t="shared" si="4"/>
        <v/>
      </c>
      <c r="G141" s="371"/>
      <c r="H141" s="371"/>
      <c r="I141" s="352">
        <f t="shared" si="5"/>
        <v>7</v>
      </c>
    </row>
    <row r="142" ht="18.9" customHeight="1" spans="1:9">
      <c r="A142" s="366"/>
      <c r="B142" s="372" t="s">
        <v>4130</v>
      </c>
      <c r="C142" s="368">
        <v>2146499</v>
      </c>
      <c r="D142" s="373">
        <f>_xlfn.IFNA(VLOOKUP(C142,'05'!C$4:E$239,3,0),)</f>
        <v>0</v>
      </c>
      <c r="E142" s="373"/>
      <c r="F142" s="370" t="str">
        <f t="shared" si="4"/>
        <v/>
      </c>
      <c r="G142" s="371"/>
      <c r="H142" s="371"/>
      <c r="I142" s="352">
        <f t="shared" si="5"/>
        <v>7</v>
      </c>
    </row>
    <row r="143" ht="18.9" customHeight="1" spans="1:9">
      <c r="A143" s="366"/>
      <c r="B143" s="372" t="s">
        <v>4131</v>
      </c>
      <c r="C143" s="368">
        <v>21468</v>
      </c>
      <c r="D143" s="373">
        <f>_xlfn.IFNA(VLOOKUP(C143,'05'!C$4:E$239,3,0),)</f>
        <v>0</v>
      </c>
      <c r="E143" s="373"/>
      <c r="F143" s="370" t="str">
        <f t="shared" si="4"/>
        <v/>
      </c>
      <c r="G143" s="371"/>
      <c r="H143" s="371"/>
      <c r="I143" s="352">
        <f t="shared" si="5"/>
        <v>5</v>
      </c>
    </row>
    <row r="144" ht="18.9" customHeight="1" spans="1:9">
      <c r="A144" s="375"/>
      <c r="B144" s="372" t="s">
        <v>4132</v>
      </c>
      <c r="C144" s="368">
        <v>2146801</v>
      </c>
      <c r="D144" s="373">
        <f>_xlfn.IFNA(VLOOKUP(C144,'05'!C$4:E$239,3,0),)</f>
        <v>0</v>
      </c>
      <c r="E144" s="373"/>
      <c r="F144" s="370" t="str">
        <f t="shared" si="4"/>
        <v/>
      </c>
      <c r="G144" s="371"/>
      <c r="H144" s="371"/>
      <c r="I144" s="352">
        <f t="shared" si="5"/>
        <v>7</v>
      </c>
    </row>
    <row r="145" ht="18.9" customHeight="1" spans="1:9">
      <c r="A145" s="366" t="s">
        <v>3997</v>
      </c>
      <c r="B145" s="372" t="s">
        <v>4133</v>
      </c>
      <c r="C145" s="368">
        <v>2146802</v>
      </c>
      <c r="D145" s="373">
        <f>_xlfn.IFNA(VLOOKUP(C145,'05'!C$4:E$239,3,0),)</f>
        <v>0</v>
      </c>
      <c r="E145" s="373"/>
      <c r="F145" s="370" t="str">
        <f t="shared" si="4"/>
        <v/>
      </c>
      <c r="G145" s="371"/>
      <c r="H145" s="371"/>
      <c r="I145" s="352">
        <f t="shared" si="5"/>
        <v>7</v>
      </c>
    </row>
    <row r="146" ht="18.9" customHeight="1" spans="1:9">
      <c r="A146" s="366" t="s">
        <v>4030</v>
      </c>
      <c r="B146" s="372" t="s">
        <v>4134</v>
      </c>
      <c r="C146" s="368">
        <v>2146803</v>
      </c>
      <c r="D146" s="373">
        <f>_xlfn.IFNA(VLOOKUP(C146,'05'!C$4:E$239,3,0),)</f>
        <v>0</v>
      </c>
      <c r="E146" s="373"/>
      <c r="F146" s="370" t="str">
        <f t="shared" si="4"/>
        <v/>
      </c>
      <c r="G146" s="371"/>
      <c r="H146" s="371"/>
      <c r="I146" s="352">
        <f t="shared" si="5"/>
        <v>7</v>
      </c>
    </row>
    <row r="147" ht="18.9" customHeight="1" spans="1:9">
      <c r="A147" s="366" t="s">
        <v>4030</v>
      </c>
      <c r="B147" s="372" t="s">
        <v>4135</v>
      </c>
      <c r="C147" s="368">
        <v>2146804</v>
      </c>
      <c r="D147" s="373">
        <f>_xlfn.IFNA(VLOOKUP(C147,'05'!C$4:E$239,3,0),)</f>
        <v>0</v>
      </c>
      <c r="E147" s="373"/>
      <c r="F147" s="370" t="str">
        <f t="shared" si="4"/>
        <v/>
      </c>
      <c r="G147" s="371"/>
      <c r="H147" s="371"/>
      <c r="I147" s="352">
        <f t="shared" si="5"/>
        <v>7</v>
      </c>
    </row>
    <row r="148" ht="18.9" customHeight="1" spans="1:9">
      <c r="A148" s="366"/>
      <c r="B148" s="372" t="s">
        <v>4136</v>
      </c>
      <c r="C148" s="368">
        <v>2146805</v>
      </c>
      <c r="D148" s="373">
        <f>_xlfn.IFNA(VLOOKUP(C148,'05'!C$4:E$239,3,0),)</f>
        <v>0</v>
      </c>
      <c r="E148" s="373"/>
      <c r="F148" s="370" t="str">
        <f t="shared" si="4"/>
        <v/>
      </c>
      <c r="G148" s="371"/>
      <c r="H148" s="371"/>
      <c r="I148" s="352">
        <f t="shared" si="5"/>
        <v>7</v>
      </c>
    </row>
    <row r="149" ht="18.9" customHeight="1" spans="1:9">
      <c r="A149" s="366"/>
      <c r="B149" s="372" t="s">
        <v>4137</v>
      </c>
      <c r="C149" s="368">
        <v>2146899</v>
      </c>
      <c r="D149" s="373">
        <f>_xlfn.IFNA(VLOOKUP(C149,'05'!C$4:E$239,3,0),)</f>
        <v>0</v>
      </c>
      <c r="E149" s="373"/>
      <c r="F149" s="370" t="str">
        <f t="shared" si="4"/>
        <v/>
      </c>
      <c r="G149" s="371"/>
      <c r="H149" s="371"/>
      <c r="I149" s="352">
        <f t="shared" si="5"/>
        <v>7</v>
      </c>
    </row>
    <row r="150" ht="18.9" customHeight="1" spans="1:9">
      <c r="A150" s="375"/>
      <c r="B150" s="372" t="s">
        <v>4138</v>
      </c>
      <c r="C150" s="368">
        <v>21469</v>
      </c>
      <c r="D150" s="373">
        <f>_xlfn.IFNA(VLOOKUP(C150,'05'!C$4:E$239,3,0),)</f>
        <v>0</v>
      </c>
      <c r="E150" s="373"/>
      <c r="F150" s="370" t="str">
        <f t="shared" si="4"/>
        <v/>
      </c>
      <c r="G150" s="371"/>
      <c r="H150" s="371"/>
      <c r="I150" s="352">
        <f t="shared" si="5"/>
        <v>5</v>
      </c>
    </row>
    <row r="151" ht="18.9" customHeight="1" spans="1:9">
      <c r="A151" s="366"/>
      <c r="B151" s="372" t="s">
        <v>4139</v>
      </c>
      <c r="C151" s="368">
        <v>2146901</v>
      </c>
      <c r="D151" s="373">
        <f>_xlfn.IFNA(VLOOKUP(C151,'05'!C$4:E$239,3,0),)</f>
        <v>0</v>
      </c>
      <c r="E151" s="373"/>
      <c r="F151" s="370" t="str">
        <f t="shared" si="4"/>
        <v/>
      </c>
      <c r="G151" s="371"/>
      <c r="H151" s="371"/>
      <c r="I151" s="352">
        <f t="shared" si="5"/>
        <v>7</v>
      </c>
    </row>
    <row r="152" ht="18.9" customHeight="1" spans="1:9">
      <c r="A152" s="374"/>
      <c r="B152" s="372" t="s">
        <v>2879</v>
      </c>
      <c r="C152" s="368">
        <v>2146902</v>
      </c>
      <c r="D152" s="373">
        <f>_xlfn.IFNA(VLOOKUP(C152,'05'!C$4:E$239,3,0),)</f>
        <v>0</v>
      </c>
      <c r="E152" s="373"/>
      <c r="F152" s="370" t="str">
        <f t="shared" si="4"/>
        <v/>
      </c>
      <c r="G152" s="371"/>
      <c r="H152" s="371"/>
      <c r="I152" s="352">
        <f t="shared" si="5"/>
        <v>7</v>
      </c>
    </row>
    <row r="153" ht="18.9" customHeight="1" spans="1:9">
      <c r="A153" s="375"/>
      <c r="B153" s="372" t="s">
        <v>4140</v>
      </c>
      <c r="C153" s="368">
        <v>2146903</v>
      </c>
      <c r="D153" s="373">
        <f>_xlfn.IFNA(VLOOKUP(C153,'05'!C$4:E$239,3,0),)</f>
        <v>0</v>
      </c>
      <c r="E153" s="373"/>
      <c r="F153" s="370" t="str">
        <f t="shared" si="4"/>
        <v/>
      </c>
      <c r="G153" s="371"/>
      <c r="H153" s="371"/>
      <c r="I153" s="352">
        <f t="shared" si="5"/>
        <v>7</v>
      </c>
    </row>
    <row r="154" ht="18.9" customHeight="1" spans="1:9">
      <c r="A154" s="366"/>
      <c r="B154" s="372" t="s">
        <v>4141</v>
      </c>
      <c r="C154" s="368">
        <v>2146904</v>
      </c>
      <c r="D154" s="373">
        <f>_xlfn.IFNA(VLOOKUP(C154,'05'!C$4:E$239,3,0),)</f>
        <v>0</v>
      </c>
      <c r="E154" s="373"/>
      <c r="F154" s="370" t="str">
        <f t="shared" si="4"/>
        <v/>
      </c>
      <c r="G154" s="371"/>
      <c r="H154" s="371"/>
      <c r="I154" s="352">
        <f t="shared" si="5"/>
        <v>7</v>
      </c>
    </row>
    <row r="155" ht="18.9" customHeight="1" spans="1:9">
      <c r="A155" s="366"/>
      <c r="B155" s="372" t="s">
        <v>4142</v>
      </c>
      <c r="C155" s="368">
        <v>2146906</v>
      </c>
      <c r="D155" s="373">
        <f>_xlfn.IFNA(VLOOKUP(C155,'05'!C$4:E$239,3,0),)</f>
        <v>0</v>
      </c>
      <c r="E155" s="373"/>
      <c r="F155" s="370" t="str">
        <f t="shared" si="4"/>
        <v/>
      </c>
      <c r="G155" s="371"/>
      <c r="H155" s="371"/>
      <c r="I155" s="352">
        <f t="shared" si="5"/>
        <v>7</v>
      </c>
    </row>
    <row r="156" ht="18.9" customHeight="1" spans="1:9">
      <c r="A156" s="366" t="s">
        <v>4030</v>
      </c>
      <c r="B156" s="372" t="s">
        <v>4143</v>
      </c>
      <c r="C156" s="368">
        <v>2146907</v>
      </c>
      <c r="D156" s="373">
        <f>_xlfn.IFNA(VLOOKUP(C156,'05'!C$4:E$239,3,0),)</f>
        <v>0</v>
      </c>
      <c r="E156" s="373"/>
      <c r="F156" s="370" t="str">
        <f t="shared" si="4"/>
        <v/>
      </c>
      <c r="G156" s="371"/>
      <c r="H156" s="371"/>
      <c r="I156" s="352">
        <f t="shared" si="5"/>
        <v>7</v>
      </c>
    </row>
    <row r="157" ht="18.9" customHeight="1" spans="1:9">
      <c r="A157" s="366"/>
      <c r="B157" s="372" t="s">
        <v>4144</v>
      </c>
      <c r="C157" s="368">
        <v>2146908</v>
      </c>
      <c r="D157" s="373">
        <f>_xlfn.IFNA(VLOOKUP(C157,'05'!C$4:E$239,3,0),)</f>
        <v>0</v>
      </c>
      <c r="E157" s="373"/>
      <c r="F157" s="370" t="str">
        <f t="shared" si="4"/>
        <v/>
      </c>
      <c r="G157" s="371"/>
      <c r="H157" s="371"/>
      <c r="I157" s="352">
        <f t="shared" si="5"/>
        <v>7</v>
      </c>
    </row>
    <row r="158" ht="18.9" customHeight="1" spans="1:9">
      <c r="A158" s="366"/>
      <c r="B158" s="372" t="s">
        <v>4145</v>
      </c>
      <c r="C158" s="368">
        <v>2146999</v>
      </c>
      <c r="D158" s="373">
        <f>_xlfn.IFNA(VLOOKUP(C158,'05'!C$4:E$239,3,0),)</f>
        <v>0</v>
      </c>
      <c r="E158" s="373"/>
      <c r="F158" s="370" t="str">
        <f t="shared" si="4"/>
        <v/>
      </c>
      <c r="G158" s="371"/>
      <c r="H158" s="371"/>
      <c r="I158" s="352">
        <f t="shared" si="5"/>
        <v>7</v>
      </c>
    </row>
    <row r="159" ht="28.8" spans="1:9">
      <c r="A159" s="374"/>
      <c r="B159" s="372" t="s">
        <v>4146</v>
      </c>
      <c r="C159" s="368">
        <v>21470</v>
      </c>
      <c r="D159" s="373">
        <f>_xlfn.IFNA(VLOOKUP(C159,'05'!C$4:E$239,3,0),)</f>
        <v>0</v>
      </c>
      <c r="E159" s="373"/>
      <c r="F159" s="370" t="str">
        <f t="shared" si="4"/>
        <v/>
      </c>
      <c r="G159" s="371"/>
      <c r="H159" s="371"/>
      <c r="I159" s="352">
        <f t="shared" si="5"/>
        <v>5</v>
      </c>
    </row>
    <row r="160" ht="18.9" customHeight="1" spans="1:9">
      <c r="A160" s="366"/>
      <c r="B160" s="372" t="s">
        <v>2790</v>
      </c>
      <c r="C160" s="368">
        <v>2147001</v>
      </c>
      <c r="D160" s="373">
        <f>_xlfn.IFNA(VLOOKUP(C160,'05'!C$4:E$239,3,0),)</f>
        <v>0</v>
      </c>
      <c r="E160" s="373"/>
      <c r="F160" s="370" t="str">
        <f t="shared" si="4"/>
        <v/>
      </c>
      <c r="G160" s="371"/>
      <c r="H160" s="371"/>
      <c r="I160" s="352">
        <f t="shared" si="5"/>
        <v>7</v>
      </c>
    </row>
    <row r="161" ht="28.8" spans="1:9">
      <c r="A161" s="366"/>
      <c r="B161" s="372" t="s">
        <v>4147</v>
      </c>
      <c r="C161" s="368">
        <v>2147099</v>
      </c>
      <c r="D161" s="373">
        <f>_xlfn.IFNA(VLOOKUP(C161,'05'!C$4:E$239,3,0),)</f>
        <v>0</v>
      </c>
      <c r="E161" s="373"/>
      <c r="F161" s="370" t="str">
        <f t="shared" si="4"/>
        <v/>
      </c>
      <c r="G161" s="371"/>
      <c r="H161" s="371"/>
      <c r="I161" s="352">
        <f t="shared" si="5"/>
        <v>7</v>
      </c>
    </row>
    <row r="162" ht="18.9" customHeight="1" spans="1:9">
      <c r="A162" s="375"/>
      <c r="B162" s="372" t="s">
        <v>4148</v>
      </c>
      <c r="C162" s="368">
        <v>21471</v>
      </c>
      <c r="D162" s="373">
        <f>_xlfn.IFNA(VLOOKUP(C162,'05'!C$4:E$239,3,0),)</f>
        <v>0</v>
      </c>
      <c r="E162" s="373"/>
      <c r="F162" s="370" t="str">
        <f t="shared" si="4"/>
        <v/>
      </c>
      <c r="G162" s="371"/>
      <c r="H162" s="371"/>
      <c r="I162" s="352">
        <f t="shared" si="5"/>
        <v>5</v>
      </c>
    </row>
    <row r="163" ht="18.9" customHeight="1" spans="1:9">
      <c r="A163" s="366"/>
      <c r="B163" s="372" t="s">
        <v>2790</v>
      </c>
      <c r="C163" s="368">
        <v>2147101</v>
      </c>
      <c r="D163" s="373">
        <f>_xlfn.IFNA(VLOOKUP(C163,'05'!C$4:E$239,3,0),)</f>
        <v>0</v>
      </c>
      <c r="E163" s="373"/>
      <c r="F163" s="370" t="str">
        <f t="shared" si="4"/>
        <v/>
      </c>
      <c r="G163" s="371"/>
      <c r="H163" s="371"/>
      <c r="I163" s="352">
        <f t="shared" si="5"/>
        <v>7</v>
      </c>
    </row>
    <row r="164" ht="18.9" customHeight="1" spans="1:9">
      <c r="A164" s="366"/>
      <c r="B164" s="372" t="s">
        <v>4149</v>
      </c>
      <c r="C164" s="368">
        <v>2147199</v>
      </c>
      <c r="D164" s="373">
        <f>_xlfn.IFNA(VLOOKUP(C164,'05'!C$4:E$239,3,0),)</f>
        <v>0</v>
      </c>
      <c r="E164" s="373"/>
      <c r="F164" s="370" t="str">
        <f t="shared" si="4"/>
        <v/>
      </c>
      <c r="G164" s="371"/>
      <c r="H164" s="371"/>
      <c r="I164" s="352">
        <f t="shared" si="5"/>
        <v>7</v>
      </c>
    </row>
    <row r="165" ht="18.9" customHeight="1" spans="1:9">
      <c r="A165" s="375"/>
      <c r="B165" s="372" t="s">
        <v>4150</v>
      </c>
      <c r="C165" s="368">
        <v>21472</v>
      </c>
      <c r="D165" s="373">
        <f>_xlfn.IFNA(VLOOKUP(C165,'05'!C$4:E$239,3,0),)</f>
        <v>0</v>
      </c>
      <c r="E165" s="373"/>
      <c r="F165" s="370" t="str">
        <f t="shared" si="4"/>
        <v/>
      </c>
      <c r="G165" s="371"/>
      <c r="H165" s="371"/>
      <c r="I165" s="352">
        <f t="shared" si="5"/>
        <v>5</v>
      </c>
    </row>
    <row r="166" ht="18.9" customHeight="1" spans="1:9">
      <c r="A166" s="366"/>
      <c r="B166" s="372" t="s">
        <v>4151</v>
      </c>
      <c r="C166" s="368">
        <v>21473</v>
      </c>
      <c r="D166" s="373">
        <f>_xlfn.IFNA(VLOOKUP(C166,'05'!C$4:E$239,3,0),)</f>
        <v>0</v>
      </c>
      <c r="E166" s="373"/>
      <c r="F166" s="370" t="str">
        <f t="shared" si="4"/>
        <v/>
      </c>
      <c r="G166" s="371"/>
      <c r="H166" s="371"/>
      <c r="I166" s="352">
        <f t="shared" si="5"/>
        <v>5</v>
      </c>
    </row>
    <row r="167" ht="18.9" customHeight="1" spans="1:9">
      <c r="A167" s="375" t="s">
        <v>3997</v>
      </c>
      <c r="B167" s="372" t="s">
        <v>2808</v>
      </c>
      <c r="C167" s="368">
        <v>2147301</v>
      </c>
      <c r="D167" s="373">
        <f>_xlfn.IFNA(VLOOKUP(C167,'05'!C$4:E$239,3,0),)</f>
        <v>0</v>
      </c>
      <c r="E167" s="373"/>
      <c r="F167" s="370" t="str">
        <f t="shared" si="4"/>
        <v/>
      </c>
      <c r="G167" s="371"/>
      <c r="H167" s="371"/>
      <c r="I167" s="352">
        <f t="shared" si="5"/>
        <v>7</v>
      </c>
    </row>
    <row r="168" ht="18.9" customHeight="1" spans="1:9">
      <c r="A168" s="375" t="s">
        <v>3997</v>
      </c>
      <c r="B168" s="372" t="s">
        <v>4120</v>
      </c>
      <c r="C168" s="368">
        <v>2147303</v>
      </c>
      <c r="D168" s="373">
        <f>_xlfn.IFNA(VLOOKUP(C168,'05'!C$4:E$239,3,0),)</f>
        <v>0</v>
      </c>
      <c r="E168" s="373"/>
      <c r="F168" s="370" t="str">
        <f t="shared" si="4"/>
        <v/>
      </c>
      <c r="G168" s="371"/>
      <c r="H168" s="371"/>
      <c r="I168" s="352">
        <f t="shared" si="5"/>
        <v>7</v>
      </c>
    </row>
    <row r="169" ht="18.9" customHeight="1" spans="1:9">
      <c r="A169" s="376"/>
      <c r="B169" s="377" t="s">
        <v>4152</v>
      </c>
      <c r="C169" s="368">
        <v>2147399</v>
      </c>
      <c r="D169" s="373">
        <f>_xlfn.IFNA(VLOOKUP(C169,'05'!C$4:E$239,3,0),)</f>
        <v>0</v>
      </c>
      <c r="E169" s="373"/>
      <c r="F169" s="370" t="str">
        <f t="shared" si="4"/>
        <v/>
      </c>
      <c r="G169" s="371"/>
      <c r="H169" s="371"/>
      <c r="I169" s="352">
        <f t="shared" si="5"/>
        <v>7</v>
      </c>
    </row>
    <row r="170" ht="18.9" customHeight="1" spans="1:9">
      <c r="A170" s="322"/>
      <c r="B170" s="378" t="s">
        <v>4153</v>
      </c>
      <c r="C170" s="368">
        <v>215</v>
      </c>
      <c r="D170" s="369">
        <f>_xlfn.IFNA(VLOOKUP(C170,'05'!C$4:E$239,3,0),)</f>
        <v>0</v>
      </c>
      <c r="E170" s="373"/>
      <c r="F170" s="370" t="str">
        <f t="shared" si="4"/>
        <v/>
      </c>
      <c r="G170" s="371"/>
      <c r="H170" s="371"/>
      <c r="I170" s="352">
        <f t="shared" si="5"/>
        <v>3</v>
      </c>
    </row>
    <row r="171" ht="18.9" customHeight="1" spans="1:9">
      <c r="A171" s="322"/>
      <c r="B171" s="377" t="s">
        <v>4154</v>
      </c>
      <c r="C171" s="379">
        <v>21562</v>
      </c>
      <c r="D171" s="373">
        <f>_xlfn.IFNA(VLOOKUP(C171,'05'!C$4:E$239,3,0),)</f>
        <v>0</v>
      </c>
      <c r="E171" s="373"/>
      <c r="F171" s="370" t="str">
        <f t="shared" si="4"/>
        <v/>
      </c>
      <c r="G171" s="371"/>
      <c r="H171" s="371"/>
      <c r="I171" s="352">
        <f t="shared" si="5"/>
        <v>5</v>
      </c>
    </row>
    <row r="172" ht="18.9" customHeight="1" spans="1:9">
      <c r="A172" s="322"/>
      <c r="B172" s="377" t="s">
        <v>4155</v>
      </c>
      <c r="C172" s="379">
        <v>2156202</v>
      </c>
      <c r="D172" s="373">
        <f>_xlfn.IFNA(VLOOKUP(C172,'05'!C$4:E$239,3,0),)</f>
        <v>0</v>
      </c>
      <c r="E172" s="373"/>
      <c r="F172" s="370" t="str">
        <f t="shared" si="4"/>
        <v/>
      </c>
      <c r="G172" s="371"/>
      <c r="H172" s="371"/>
      <c r="I172" s="352">
        <f t="shared" si="5"/>
        <v>7</v>
      </c>
    </row>
    <row r="173" ht="18.9" customHeight="1" spans="1:9">
      <c r="A173" s="322"/>
      <c r="B173" s="377" t="s">
        <v>4156</v>
      </c>
      <c r="C173" s="379">
        <v>2156299</v>
      </c>
      <c r="D173" s="373">
        <f>_xlfn.IFNA(VLOOKUP(C173,'05'!C$4:E$239,3,0),)</f>
        <v>0</v>
      </c>
      <c r="E173" s="373"/>
      <c r="F173" s="370" t="str">
        <f t="shared" si="4"/>
        <v/>
      </c>
      <c r="G173" s="371"/>
      <c r="H173" s="371"/>
      <c r="I173" s="352">
        <f t="shared" si="5"/>
        <v>7</v>
      </c>
    </row>
    <row r="174" ht="18.9" customHeight="1" spans="1:9">
      <c r="A174" s="322"/>
      <c r="B174" s="378" t="s">
        <v>4474</v>
      </c>
      <c r="C174" s="379">
        <v>229</v>
      </c>
      <c r="D174" s="369">
        <f>_xlfn.IFNA(VLOOKUP(C174,'05'!C$4:E$239,3,0),)</f>
        <v>1404</v>
      </c>
      <c r="E174" s="369">
        <f>SUMIFS(E$4:E$1310,C$4:C$1310,"&gt;"&amp;C174*100,C$4:C$1310,"&lt;"&amp;C174*100+100)</f>
        <v>32502</v>
      </c>
      <c r="F174" s="380">
        <f t="shared" si="4"/>
        <v>22.1495726495727</v>
      </c>
      <c r="G174" s="371"/>
      <c r="H174" s="371"/>
      <c r="I174" s="352">
        <f t="shared" si="5"/>
        <v>3</v>
      </c>
    </row>
    <row r="175" ht="18.9" customHeight="1" spans="1:9">
      <c r="A175" s="322"/>
      <c r="B175" s="377" t="s">
        <v>4165</v>
      </c>
      <c r="C175" s="379">
        <v>22904</v>
      </c>
      <c r="D175" s="373">
        <f>_xlfn.IFNA(VLOOKUP(C175,'05'!C$4:E$239,3,0),)</f>
        <v>30</v>
      </c>
      <c r="E175" s="373">
        <f>SUMIFS(E$4:E$1310,C$4:C$1310,"&gt;"&amp;C175*100,C$4:C$1310,"&lt;"&amp;C175*100+100)</f>
        <v>31042</v>
      </c>
      <c r="F175" s="370">
        <f t="shared" si="4"/>
        <v>1033.73333333333</v>
      </c>
      <c r="G175" s="371"/>
      <c r="H175" s="371"/>
      <c r="I175" s="352">
        <f t="shared" si="5"/>
        <v>5</v>
      </c>
    </row>
    <row r="176" ht="18.9" customHeight="1" spans="1:9">
      <c r="A176" s="322"/>
      <c r="B176" s="377" t="s">
        <v>4475</v>
      </c>
      <c r="C176" s="379">
        <v>2290401</v>
      </c>
      <c r="D176" s="373"/>
      <c r="E176" s="373">
        <v>42</v>
      </c>
      <c r="F176" s="370"/>
      <c r="G176" s="371"/>
      <c r="H176" s="371"/>
      <c r="I176" s="352">
        <f t="shared" si="5"/>
        <v>7</v>
      </c>
    </row>
    <row r="177" ht="28.8" spans="1:9">
      <c r="A177" s="322"/>
      <c r="B177" s="377" t="s">
        <v>4476</v>
      </c>
      <c r="C177" s="379">
        <v>2290402</v>
      </c>
      <c r="D177" s="373"/>
      <c r="E177" s="373">
        <v>31000</v>
      </c>
      <c r="F177" s="370"/>
      <c r="G177" s="371"/>
      <c r="H177" s="371"/>
      <c r="I177" s="352">
        <f t="shared" si="5"/>
        <v>7</v>
      </c>
    </row>
    <row r="178" ht="18.9" customHeight="1" spans="1:9">
      <c r="A178" s="322"/>
      <c r="B178" s="377" t="s">
        <v>4166</v>
      </c>
      <c r="C178" s="379">
        <v>22908</v>
      </c>
      <c r="D178" s="373">
        <f>_xlfn.IFNA(VLOOKUP(C178,'05'!C$4:E$239,3,0),)</f>
        <v>19</v>
      </c>
      <c r="E178" s="373">
        <f>SUMIFS(E$4:E$1310,C$4:C$1310,"&gt;"&amp;C178*100,C$4:C$1310,"&lt;"&amp;C178*100+100)</f>
        <v>28</v>
      </c>
      <c r="F178" s="370">
        <f t="shared" ref="F178:F197" si="6">IF(ISERROR(E178/D178-1),"",E178/D178-1)</f>
        <v>0.473684210526316</v>
      </c>
      <c r="G178" s="371"/>
      <c r="H178" s="371"/>
      <c r="I178" s="352">
        <f t="shared" si="5"/>
        <v>5</v>
      </c>
    </row>
    <row r="179" ht="18.9" customHeight="1" spans="1:9">
      <c r="A179" s="322"/>
      <c r="B179" s="377" t="s">
        <v>4167</v>
      </c>
      <c r="C179" s="379">
        <v>2290802</v>
      </c>
      <c r="D179" s="373">
        <f>_xlfn.IFNA(VLOOKUP(C179,'05'!C$4:E$239,3,0),)</f>
        <v>0</v>
      </c>
      <c r="E179" s="373"/>
      <c r="F179" s="370" t="str">
        <f t="shared" si="6"/>
        <v/>
      </c>
      <c r="G179" s="371"/>
      <c r="H179" s="371"/>
      <c r="I179" s="352">
        <f t="shared" si="5"/>
        <v>7</v>
      </c>
    </row>
    <row r="180" ht="18.9" customHeight="1" spans="1:9">
      <c r="A180" s="322"/>
      <c r="B180" s="377" t="s">
        <v>4168</v>
      </c>
      <c r="C180" s="379">
        <v>2290803</v>
      </c>
      <c r="D180" s="373">
        <f>_xlfn.IFNA(VLOOKUP(C180,'05'!C$4:E$239,3,0),)</f>
        <v>0</v>
      </c>
      <c r="E180" s="373"/>
      <c r="F180" s="370" t="str">
        <f t="shared" si="6"/>
        <v/>
      </c>
      <c r="G180" s="371"/>
      <c r="H180" s="371"/>
      <c r="I180" s="352">
        <f t="shared" si="5"/>
        <v>7</v>
      </c>
    </row>
    <row r="181" ht="18.9" customHeight="1" spans="1:9">
      <c r="A181" s="322"/>
      <c r="B181" s="377" t="s">
        <v>4169</v>
      </c>
      <c r="C181" s="379">
        <v>2290804</v>
      </c>
      <c r="D181" s="373">
        <f>_xlfn.IFNA(VLOOKUP(C181,'05'!C$4:E$239,3,0),)</f>
        <v>0</v>
      </c>
      <c r="E181" s="373"/>
      <c r="F181" s="370" t="str">
        <f t="shared" si="6"/>
        <v/>
      </c>
      <c r="G181" s="371"/>
      <c r="H181" s="371"/>
      <c r="I181" s="352">
        <f t="shared" si="5"/>
        <v>7</v>
      </c>
    </row>
    <row r="182" ht="18.9" customHeight="1" spans="1:9">
      <c r="A182" s="322"/>
      <c r="B182" s="377" t="s">
        <v>4170</v>
      </c>
      <c r="C182" s="379">
        <v>2290805</v>
      </c>
      <c r="D182" s="373">
        <f>_xlfn.IFNA(VLOOKUP(C182,'05'!C$4:E$239,3,0),)</f>
        <v>0</v>
      </c>
      <c r="E182" s="373"/>
      <c r="F182" s="370" t="str">
        <f t="shared" si="6"/>
        <v/>
      </c>
      <c r="G182" s="371"/>
      <c r="H182" s="371"/>
      <c r="I182" s="352">
        <f t="shared" si="5"/>
        <v>7</v>
      </c>
    </row>
    <row r="183" ht="18.9" customHeight="1" spans="1:9">
      <c r="A183" s="322"/>
      <c r="B183" s="377" t="s">
        <v>4171</v>
      </c>
      <c r="C183" s="379">
        <v>2290806</v>
      </c>
      <c r="D183" s="373">
        <f>_xlfn.IFNA(VLOOKUP(C183,'05'!C$4:E$239,3,0),)</f>
        <v>0</v>
      </c>
      <c r="E183" s="373"/>
      <c r="F183" s="370" t="str">
        <f t="shared" si="6"/>
        <v/>
      </c>
      <c r="G183" s="371"/>
      <c r="H183" s="371"/>
      <c r="I183" s="352">
        <f t="shared" si="5"/>
        <v>7</v>
      </c>
    </row>
    <row r="184" ht="18.9" customHeight="1" spans="1:9">
      <c r="A184" s="322"/>
      <c r="B184" s="377" t="s">
        <v>4172</v>
      </c>
      <c r="C184" s="379">
        <v>2290807</v>
      </c>
      <c r="D184" s="373">
        <f>_xlfn.IFNA(VLOOKUP(C184,'05'!C$4:E$239,3,0),)</f>
        <v>0</v>
      </c>
      <c r="E184" s="373"/>
      <c r="F184" s="370" t="str">
        <f t="shared" si="6"/>
        <v/>
      </c>
      <c r="G184" s="371"/>
      <c r="H184" s="371"/>
      <c r="I184" s="352">
        <f t="shared" si="5"/>
        <v>7</v>
      </c>
    </row>
    <row r="185" ht="18.9" customHeight="1" spans="1:9">
      <c r="A185" s="322"/>
      <c r="B185" s="377" t="s">
        <v>4173</v>
      </c>
      <c r="C185" s="379">
        <v>2290808</v>
      </c>
      <c r="D185" s="373">
        <f>_xlfn.IFNA(VLOOKUP(C185,'05'!C$4:E$239,3,0),)</f>
        <v>19</v>
      </c>
      <c r="E185" s="373">
        <v>28</v>
      </c>
      <c r="F185" s="370">
        <f t="shared" si="6"/>
        <v>0.473684210526316</v>
      </c>
      <c r="G185" s="371"/>
      <c r="H185" s="371"/>
      <c r="I185" s="352">
        <f t="shared" si="5"/>
        <v>7</v>
      </c>
    </row>
    <row r="186" ht="18.9" customHeight="1" spans="1:9">
      <c r="A186" s="322"/>
      <c r="B186" s="377" t="s">
        <v>4174</v>
      </c>
      <c r="C186" s="379">
        <v>2290899</v>
      </c>
      <c r="D186" s="373">
        <f>_xlfn.IFNA(VLOOKUP(C186,'05'!C$4:E$239,3,0),)</f>
        <v>0</v>
      </c>
      <c r="E186" s="373"/>
      <c r="F186" s="370" t="str">
        <f t="shared" si="6"/>
        <v/>
      </c>
      <c r="G186" s="371"/>
      <c r="H186" s="371"/>
      <c r="I186" s="352">
        <f t="shared" si="5"/>
        <v>7</v>
      </c>
    </row>
    <row r="187" ht="18.9" customHeight="1" spans="1:9">
      <c r="A187" s="322"/>
      <c r="B187" s="377" t="s">
        <v>4175</v>
      </c>
      <c r="C187" s="379">
        <v>22960</v>
      </c>
      <c r="D187" s="373">
        <f>_xlfn.IFNA(VLOOKUP(C187,'05'!C$4:E$239,3,0),)</f>
        <v>1355</v>
      </c>
      <c r="E187" s="373">
        <f>SUMIFS(E$4:E$1310,C$4:C$1310,"&gt;"&amp;C187*100,C$4:C$1310,"&lt;"&amp;C187*100+100)</f>
        <v>1432</v>
      </c>
      <c r="F187" s="370">
        <f t="shared" si="6"/>
        <v>0.0568265682656826</v>
      </c>
      <c r="G187" s="371"/>
      <c r="H187" s="371"/>
      <c r="I187" s="352">
        <f t="shared" si="5"/>
        <v>5</v>
      </c>
    </row>
    <row r="188" ht="18.9" customHeight="1" spans="1:9">
      <c r="A188" s="322"/>
      <c r="B188" s="377" t="s">
        <v>4477</v>
      </c>
      <c r="C188" s="379">
        <v>2296001</v>
      </c>
      <c r="D188" s="373">
        <f>_xlfn.IFNA(VLOOKUP(C188,'05'!C$4:E$239,3,0),)</f>
        <v>0</v>
      </c>
      <c r="E188" s="373"/>
      <c r="F188" s="370" t="str">
        <f t="shared" si="6"/>
        <v/>
      </c>
      <c r="G188" s="371"/>
      <c r="H188" s="371"/>
      <c r="I188" s="352">
        <f t="shared" si="5"/>
        <v>7</v>
      </c>
    </row>
    <row r="189" ht="18.9" customHeight="1" spans="1:9">
      <c r="A189" s="322"/>
      <c r="B189" s="377" t="s">
        <v>4176</v>
      </c>
      <c r="C189" s="379">
        <v>2296002</v>
      </c>
      <c r="D189" s="373">
        <f>_xlfn.IFNA(VLOOKUP(C189,'05'!C$4:E$239,3,0),)</f>
        <v>634</v>
      </c>
      <c r="E189" s="373">
        <v>673</v>
      </c>
      <c r="F189" s="370">
        <f t="shared" si="6"/>
        <v>0.0615141955835963</v>
      </c>
      <c r="G189" s="371"/>
      <c r="H189" s="371"/>
      <c r="I189" s="352">
        <f t="shared" si="5"/>
        <v>7</v>
      </c>
    </row>
    <row r="190" ht="18.9" customHeight="1" spans="1:9">
      <c r="A190" s="322"/>
      <c r="B190" s="377" t="s">
        <v>4177</v>
      </c>
      <c r="C190" s="379">
        <v>2296003</v>
      </c>
      <c r="D190" s="373">
        <f>_xlfn.IFNA(VLOOKUP(C190,'05'!C$4:E$239,3,0),)</f>
        <v>200</v>
      </c>
      <c r="E190" s="373">
        <v>210</v>
      </c>
      <c r="F190" s="370">
        <f t="shared" si="6"/>
        <v>0.05</v>
      </c>
      <c r="G190" s="371"/>
      <c r="H190" s="371"/>
      <c r="I190" s="352">
        <f t="shared" si="5"/>
        <v>7</v>
      </c>
    </row>
    <row r="191" ht="18.9" customHeight="1" spans="1:9">
      <c r="A191" s="322"/>
      <c r="B191" s="377" t="s">
        <v>4178</v>
      </c>
      <c r="C191" s="379">
        <v>2296004</v>
      </c>
      <c r="D191" s="373">
        <f>_xlfn.IFNA(VLOOKUP(C191,'05'!C$4:E$239,3,0),)</f>
        <v>31</v>
      </c>
      <c r="E191" s="373">
        <v>33</v>
      </c>
      <c r="F191" s="370">
        <f t="shared" si="6"/>
        <v>0.064516129032258</v>
      </c>
      <c r="G191" s="371"/>
      <c r="H191" s="371"/>
      <c r="I191" s="352">
        <f t="shared" si="5"/>
        <v>7</v>
      </c>
    </row>
    <row r="192" ht="18.9" customHeight="1" spans="1:9">
      <c r="A192" s="322"/>
      <c r="B192" s="377" t="s">
        <v>4179</v>
      </c>
      <c r="C192" s="379">
        <v>2296005</v>
      </c>
      <c r="D192" s="373">
        <f>_xlfn.IFNA(VLOOKUP(C192,'05'!C$4:E$239,3,0),)</f>
        <v>0</v>
      </c>
      <c r="E192" s="373"/>
      <c r="F192" s="370" t="str">
        <f t="shared" si="6"/>
        <v/>
      </c>
      <c r="G192" s="371"/>
      <c r="H192" s="371"/>
      <c r="I192" s="352">
        <f t="shared" si="5"/>
        <v>7</v>
      </c>
    </row>
    <row r="193" ht="18.9" customHeight="1" spans="1:9">
      <c r="A193" s="322"/>
      <c r="B193" s="377" t="s">
        <v>4180</v>
      </c>
      <c r="C193" s="379">
        <v>2296006</v>
      </c>
      <c r="D193" s="373">
        <f>_xlfn.IFNA(VLOOKUP(C193,'05'!C$4:E$239,3,0),)</f>
        <v>116</v>
      </c>
      <c r="E193" s="373">
        <v>122</v>
      </c>
      <c r="F193" s="370">
        <f t="shared" si="6"/>
        <v>0.0517241379310345</v>
      </c>
      <c r="G193" s="371"/>
      <c r="H193" s="371"/>
      <c r="I193" s="352">
        <f t="shared" si="5"/>
        <v>7</v>
      </c>
    </row>
    <row r="194" ht="18.9" customHeight="1" spans="1:9">
      <c r="A194" s="322"/>
      <c r="B194" s="377" t="s">
        <v>4181</v>
      </c>
      <c r="C194" s="379">
        <v>2296010</v>
      </c>
      <c r="D194" s="373">
        <f>_xlfn.IFNA(VLOOKUP(C194,'05'!C$4:E$239,3,0),)</f>
        <v>0</v>
      </c>
      <c r="E194" s="373"/>
      <c r="F194" s="370" t="str">
        <f t="shared" si="6"/>
        <v/>
      </c>
      <c r="G194" s="371"/>
      <c r="H194" s="371"/>
      <c r="I194" s="352">
        <f t="shared" si="5"/>
        <v>7</v>
      </c>
    </row>
    <row r="195" ht="18.9" customHeight="1" spans="1:9">
      <c r="A195" s="322"/>
      <c r="B195" s="377" t="s">
        <v>4182</v>
      </c>
      <c r="C195" s="379">
        <v>2296011</v>
      </c>
      <c r="D195" s="373">
        <f>_xlfn.IFNA(VLOOKUP(C195,'05'!C$4:E$239,3,0),)</f>
        <v>0</v>
      </c>
      <c r="E195" s="373"/>
      <c r="F195" s="370" t="str">
        <f t="shared" si="6"/>
        <v/>
      </c>
      <c r="G195" s="371"/>
      <c r="H195" s="371"/>
      <c r="I195" s="352">
        <f t="shared" si="5"/>
        <v>7</v>
      </c>
    </row>
    <row r="196" ht="18.9" customHeight="1" spans="1:9">
      <c r="A196" s="322"/>
      <c r="B196" s="377" t="s">
        <v>4183</v>
      </c>
      <c r="C196" s="379">
        <v>2296012</v>
      </c>
      <c r="D196" s="373">
        <f>_xlfn.IFNA(VLOOKUP(C196,'05'!C$4:E$239,3,0),)</f>
        <v>0</v>
      </c>
      <c r="E196" s="373"/>
      <c r="F196" s="370" t="str">
        <f t="shared" si="6"/>
        <v/>
      </c>
      <c r="G196" s="371"/>
      <c r="H196" s="371"/>
      <c r="I196" s="352">
        <f t="shared" si="5"/>
        <v>7</v>
      </c>
    </row>
    <row r="197" ht="18.9" customHeight="1" spans="1:9">
      <c r="A197" s="322"/>
      <c r="B197" s="377" t="s">
        <v>4184</v>
      </c>
      <c r="C197" s="379">
        <v>2296013</v>
      </c>
      <c r="D197" s="373">
        <f>_xlfn.IFNA(VLOOKUP(C197,'05'!C$4:E$239,3,0),)</f>
        <v>115</v>
      </c>
      <c r="E197" s="373">
        <v>120</v>
      </c>
      <c r="F197" s="370">
        <f t="shared" si="6"/>
        <v>0.0434782608695652</v>
      </c>
      <c r="G197" s="371"/>
      <c r="H197" s="371"/>
      <c r="I197" s="352">
        <f t="shared" ref="I197:I236" si="7">LEN(C197)</f>
        <v>7</v>
      </c>
    </row>
    <row r="198" ht="18.9" customHeight="1" spans="1:9">
      <c r="A198" s="322"/>
      <c r="B198" s="377" t="s">
        <v>4185</v>
      </c>
      <c r="C198" s="379">
        <v>2296099</v>
      </c>
      <c r="D198" s="373">
        <f>_xlfn.IFNA(VLOOKUP(C198,'05'!C$4:E$239,3,0),)</f>
        <v>259</v>
      </c>
      <c r="E198" s="373">
        <v>274</v>
      </c>
      <c r="F198" s="370">
        <f t="shared" ref="F198:F244" si="8">IF(ISERROR(E198/D198-1),"",E198/D198-1)</f>
        <v>0.057915057915058</v>
      </c>
      <c r="G198" s="371"/>
      <c r="H198" s="371"/>
      <c r="I198" s="352">
        <f t="shared" si="7"/>
        <v>7</v>
      </c>
    </row>
    <row r="199" ht="18.9" customHeight="1" spans="1:9">
      <c r="A199" s="322"/>
      <c r="B199" s="378" t="s">
        <v>4478</v>
      </c>
      <c r="C199" s="379">
        <v>232</v>
      </c>
      <c r="D199" s="369">
        <f>_xlfn.IFNA(VLOOKUP(C199,'05'!C$4:E$239,3,0),)</f>
        <v>1365</v>
      </c>
      <c r="E199" s="373">
        <f>SUMIFS(E$4:E$1310,C$4:C$1310,"&gt;"&amp;C199*100,C$4:C$1310,"&lt;"&amp;C199*100+100)</f>
        <v>3095</v>
      </c>
      <c r="F199" s="370">
        <f t="shared" si="8"/>
        <v>1.26739926739927</v>
      </c>
      <c r="G199" s="371"/>
      <c r="H199" s="371"/>
      <c r="I199" s="352">
        <f t="shared" si="7"/>
        <v>3</v>
      </c>
    </row>
    <row r="200" ht="18.9" customHeight="1" spans="1:9">
      <c r="A200" s="322"/>
      <c r="B200" s="377" t="s">
        <v>4187</v>
      </c>
      <c r="C200" s="379">
        <v>23204</v>
      </c>
      <c r="D200" s="373">
        <f>_xlfn.IFNA(VLOOKUP(C200,'05'!C$4:E$239,3,0),)</f>
        <v>1365</v>
      </c>
      <c r="E200" s="373">
        <f>SUMIFS(E$4:E$1310,C$4:C$1310,"&gt;"&amp;C200*100,C$4:C$1310,"&lt;"&amp;C200*100+100)</f>
        <v>3095</v>
      </c>
      <c r="F200" s="370">
        <f t="shared" si="8"/>
        <v>1.26739926739927</v>
      </c>
      <c r="G200" s="371"/>
      <c r="H200" s="371"/>
      <c r="I200" s="352">
        <f t="shared" si="7"/>
        <v>5</v>
      </c>
    </row>
    <row r="201" ht="28.8" spans="1:9">
      <c r="A201" s="322"/>
      <c r="B201" s="377" t="s">
        <v>4188</v>
      </c>
      <c r="C201" s="379">
        <v>2320401</v>
      </c>
      <c r="D201" s="373">
        <f>_xlfn.IFNA(VLOOKUP(C201,'05'!C$4:E$239,3,0),)</f>
        <v>0</v>
      </c>
      <c r="E201" s="373"/>
      <c r="F201" s="370" t="str">
        <f t="shared" si="8"/>
        <v/>
      </c>
      <c r="G201" s="371"/>
      <c r="H201" s="371"/>
      <c r="I201" s="352">
        <f t="shared" si="7"/>
        <v>7</v>
      </c>
    </row>
    <row r="202" ht="18.9" customHeight="1" spans="1:9">
      <c r="A202" s="322"/>
      <c r="B202" s="377" t="s">
        <v>4189</v>
      </c>
      <c r="C202" s="379">
        <v>2320402</v>
      </c>
      <c r="D202" s="373">
        <f>_xlfn.IFNA(VLOOKUP(C202,'05'!C$4:E$239,3,0),)</f>
        <v>0</v>
      </c>
      <c r="E202" s="373"/>
      <c r="F202" s="370" t="str">
        <f t="shared" si="8"/>
        <v/>
      </c>
      <c r="G202" s="371"/>
      <c r="H202" s="371"/>
      <c r="I202" s="352">
        <f t="shared" si="7"/>
        <v>7</v>
      </c>
    </row>
    <row r="203" ht="18.9" customHeight="1" spans="1:9">
      <c r="A203" s="322"/>
      <c r="B203" s="377" t="s">
        <v>4190</v>
      </c>
      <c r="C203" s="379">
        <v>2320405</v>
      </c>
      <c r="D203" s="373">
        <f>_xlfn.IFNA(VLOOKUP(C203,'05'!C$4:E$239,3,0),)</f>
        <v>0</v>
      </c>
      <c r="E203" s="373"/>
      <c r="F203" s="370" t="str">
        <f t="shared" si="8"/>
        <v/>
      </c>
      <c r="G203" s="371"/>
      <c r="H203" s="371"/>
      <c r="I203" s="352">
        <f t="shared" si="7"/>
        <v>7</v>
      </c>
    </row>
    <row r="204" ht="18.9" customHeight="1" spans="1:9">
      <c r="A204" s="322"/>
      <c r="B204" s="377" t="s">
        <v>4191</v>
      </c>
      <c r="C204" s="379">
        <v>2320411</v>
      </c>
      <c r="D204" s="373">
        <f>_xlfn.IFNA(VLOOKUP(C204,'05'!C$4:E$239,3,0),)</f>
        <v>0</v>
      </c>
      <c r="E204" s="373"/>
      <c r="F204" s="370" t="str">
        <f t="shared" si="8"/>
        <v/>
      </c>
      <c r="G204" s="371"/>
      <c r="H204" s="371"/>
      <c r="I204" s="352">
        <f t="shared" si="7"/>
        <v>7</v>
      </c>
    </row>
    <row r="205" ht="18.9" customHeight="1" spans="1:9">
      <c r="A205" s="322"/>
      <c r="B205" s="377" t="s">
        <v>4193</v>
      </c>
      <c r="C205" s="379">
        <v>2320413</v>
      </c>
      <c r="D205" s="373">
        <f>_xlfn.IFNA(VLOOKUP(C205,'05'!C$4:E$239,3,0),)</f>
        <v>0</v>
      </c>
      <c r="E205" s="373"/>
      <c r="F205" s="370" t="str">
        <f t="shared" si="8"/>
        <v/>
      </c>
      <c r="G205" s="371"/>
      <c r="H205" s="371"/>
      <c r="I205" s="352">
        <f t="shared" si="7"/>
        <v>7</v>
      </c>
    </row>
    <row r="206" ht="18.9" customHeight="1" spans="1:9">
      <c r="A206" s="322"/>
      <c r="B206" s="377" t="s">
        <v>4194</v>
      </c>
      <c r="C206" s="379">
        <v>2320414</v>
      </c>
      <c r="D206" s="373">
        <f>_xlfn.IFNA(VLOOKUP(C206,'05'!C$4:E$239,3,0),)</f>
        <v>0</v>
      </c>
      <c r="E206" s="373"/>
      <c r="F206" s="370" t="str">
        <f t="shared" si="8"/>
        <v/>
      </c>
      <c r="G206" s="371"/>
      <c r="H206" s="371"/>
      <c r="I206" s="352">
        <f t="shared" si="7"/>
        <v>7</v>
      </c>
    </row>
    <row r="207" ht="18.9" customHeight="1" spans="1:9">
      <c r="A207" s="322"/>
      <c r="B207" s="377" t="s">
        <v>4195</v>
      </c>
      <c r="C207" s="379">
        <v>2320416</v>
      </c>
      <c r="D207" s="373">
        <f>_xlfn.IFNA(VLOOKUP(C207,'05'!C$4:E$239,3,0),)</f>
        <v>0</v>
      </c>
      <c r="E207" s="373"/>
      <c r="F207" s="370" t="str">
        <f t="shared" si="8"/>
        <v/>
      </c>
      <c r="G207" s="371"/>
      <c r="H207" s="371"/>
      <c r="I207" s="352">
        <f t="shared" si="7"/>
        <v>7</v>
      </c>
    </row>
    <row r="208" ht="18.9" customHeight="1" spans="1:9">
      <c r="A208" s="322"/>
      <c r="B208" s="377" t="s">
        <v>4196</v>
      </c>
      <c r="C208" s="379">
        <v>2320417</v>
      </c>
      <c r="D208" s="373">
        <f>_xlfn.IFNA(VLOOKUP(C208,'05'!C$4:E$239,3,0),)</f>
        <v>0</v>
      </c>
      <c r="E208" s="373"/>
      <c r="F208" s="370" t="str">
        <f t="shared" si="8"/>
        <v/>
      </c>
      <c r="G208" s="371"/>
      <c r="H208" s="371"/>
      <c r="I208" s="352">
        <f t="shared" si="7"/>
        <v>7</v>
      </c>
    </row>
    <row r="209" ht="18.9" customHeight="1" spans="1:9">
      <c r="A209" s="322"/>
      <c r="B209" s="377" t="s">
        <v>4197</v>
      </c>
      <c r="C209" s="379">
        <v>2320418</v>
      </c>
      <c r="D209" s="373">
        <f>_xlfn.IFNA(VLOOKUP(C209,'05'!C$4:E$239,3,0),)</f>
        <v>0</v>
      </c>
      <c r="E209" s="373"/>
      <c r="F209" s="370" t="str">
        <f t="shared" si="8"/>
        <v/>
      </c>
      <c r="G209" s="371"/>
      <c r="H209" s="371"/>
      <c r="I209" s="352">
        <f t="shared" si="7"/>
        <v>7</v>
      </c>
    </row>
    <row r="210" ht="18.9" customHeight="1" spans="1:9">
      <c r="A210" s="322"/>
      <c r="B210" s="377" t="s">
        <v>4198</v>
      </c>
      <c r="C210" s="379">
        <v>2320419</v>
      </c>
      <c r="D210" s="373">
        <f>_xlfn.IFNA(VLOOKUP(C210,'05'!C$4:E$239,3,0),)</f>
        <v>0</v>
      </c>
      <c r="E210" s="373"/>
      <c r="F210" s="370" t="str">
        <f t="shared" si="8"/>
        <v/>
      </c>
      <c r="G210" s="371"/>
      <c r="H210" s="371"/>
      <c r="I210" s="352">
        <f t="shared" si="7"/>
        <v>7</v>
      </c>
    </row>
    <row r="211" ht="18.9" customHeight="1" spans="1:9">
      <c r="A211" s="322"/>
      <c r="B211" s="377" t="s">
        <v>4199</v>
      </c>
      <c r="C211" s="379">
        <v>2320420</v>
      </c>
      <c r="D211" s="373">
        <f>_xlfn.IFNA(VLOOKUP(C211,'05'!C$4:E$239,3,0),)</f>
        <v>0</v>
      </c>
      <c r="E211" s="373"/>
      <c r="F211" s="370" t="str">
        <f t="shared" si="8"/>
        <v/>
      </c>
      <c r="G211" s="371"/>
      <c r="H211" s="371"/>
      <c r="I211" s="352">
        <f t="shared" si="7"/>
        <v>7</v>
      </c>
    </row>
    <row r="212" ht="18.9" customHeight="1" spans="1:9">
      <c r="A212" s="322"/>
      <c r="B212" s="377" t="s">
        <v>4200</v>
      </c>
      <c r="C212" s="379">
        <v>2320431</v>
      </c>
      <c r="D212" s="373">
        <f>_xlfn.IFNA(VLOOKUP(C212,'05'!C$4:E$239,3,0),)</f>
        <v>1365</v>
      </c>
      <c r="E212" s="373">
        <v>1700</v>
      </c>
      <c r="F212" s="370">
        <f t="shared" si="8"/>
        <v>0.245421245421245</v>
      </c>
      <c r="G212" s="371"/>
      <c r="H212" s="371"/>
      <c r="I212" s="352">
        <f t="shared" si="7"/>
        <v>7</v>
      </c>
    </row>
    <row r="213" ht="18.9" customHeight="1" spans="1:9">
      <c r="A213" s="322"/>
      <c r="B213" s="377" t="s">
        <v>4201</v>
      </c>
      <c r="C213" s="379">
        <v>2320432</v>
      </c>
      <c r="D213" s="373">
        <f>_xlfn.IFNA(VLOOKUP(C213,'05'!C$4:E$239,3,0),)</f>
        <v>0</v>
      </c>
      <c r="E213" s="373"/>
      <c r="F213" s="370" t="str">
        <f t="shared" si="8"/>
        <v/>
      </c>
      <c r="G213" s="371"/>
      <c r="H213" s="371"/>
      <c r="I213" s="352">
        <f t="shared" si="7"/>
        <v>7</v>
      </c>
    </row>
    <row r="214" ht="18.9" customHeight="1" spans="1:9">
      <c r="A214" s="322"/>
      <c r="B214" s="377" t="s">
        <v>4202</v>
      </c>
      <c r="C214" s="379">
        <v>2320433</v>
      </c>
      <c r="D214" s="373">
        <f>_xlfn.IFNA(VLOOKUP(C214,'05'!C$4:E$239,3,0),)</f>
        <v>0</v>
      </c>
      <c r="E214" s="373"/>
      <c r="F214" s="370" t="str">
        <f t="shared" si="8"/>
        <v/>
      </c>
      <c r="G214" s="371"/>
      <c r="H214" s="371"/>
      <c r="I214" s="352">
        <f t="shared" si="7"/>
        <v>7</v>
      </c>
    </row>
    <row r="215" ht="18.9" customHeight="1" spans="1:9">
      <c r="A215" s="322"/>
      <c r="B215" s="377" t="s">
        <v>4203</v>
      </c>
      <c r="C215" s="379">
        <v>2320498</v>
      </c>
      <c r="D215" s="373">
        <f>_xlfn.IFNA(VLOOKUP(C215,'05'!C$4:E$239,3,0),)</f>
        <v>0</v>
      </c>
      <c r="E215" s="373">
        <v>1395</v>
      </c>
      <c r="F215" s="370" t="str">
        <f t="shared" si="8"/>
        <v/>
      </c>
      <c r="G215" s="371"/>
      <c r="H215" s="371"/>
      <c r="I215" s="352">
        <f t="shared" si="7"/>
        <v>7</v>
      </c>
    </row>
    <row r="216" ht="18.9" customHeight="1" spans="1:9">
      <c r="A216" s="322"/>
      <c r="B216" s="377" t="s">
        <v>4204</v>
      </c>
      <c r="C216" s="379">
        <v>2320499</v>
      </c>
      <c r="D216" s="373">
        <f>_xlfn.IFNA(VLOOKUP(C216,'05'!C$4:E$239,3,0),)</f>
        <v>0</v>
      </c>
      <c r="E216" s="373"/>
      <c r="F216" s="370" t="str">
        <f t="shared" si="8"/>
        <v/>
      </c>
      <c r="G216" s="371"/>
      <c r="H216" s="371"/>
      <c r="I216" s="352">
        <f t="shared" si="7"/>
        <v>7</v>
      </c>
    </row>
    <row r="217" ht="18.9" customHeight="1" spans="1:9">
      <c r="A217" s="322"/>
      <c r="B217" s="378" t="s">
        <v>4479</v>
      </c>
      <c r="C217" s="379">
        <v>233</v>
      </c>
      <c r="D217" s="369">
        <f>_xlfn.IFNA(VLOOKUP(C217,'05'!C$4:E$239,3,0),)</f>
        <v>0</v>
      </c>
      <c r="E217" s="369">
        <f>SUMIFS(E$4:E$1310,C$4:C$1310,"&gt;"&amp;C217*100,C$4:C$1310,"&lt;"&amp;C217*100+100)</f>
        <v>35</v>
      </c>
      <c r="F217" s="380" t="str">
        <f t="shared" si="8"/>
        <v/>
      </c>
      <c r="G217" s="371"/>
      <c r="H217" s="371"/>
      <c r="I217" s="352">
        <f t="shared" si="7"/>
        <v>3</v>
      </c>
    </row>
    <row r="218" ht="18.9" customHeight="1" spans="1:9">
      <c r="A218" s="322"/>
      <c r="B218" s="377" t="s">
        <v>4206</v>
      </c>
      <c r="C218" s="379">
        <v>23304</v>
      </c>
      <c r="D218" s="373">
        <f>_xlfn.IFNA(VLOOKUP(C218,'05'!C$4:E$239,3,0),)</f>
        <v>0</v>
      </c>
      <c r="E218" s="373">
        <f>SUMIFS(E$4:E$1310,C$4:C$1310,"&gt;"&amp;C218*100,C$4:C$1310,"&lt;"&amp;C218*100+100)</f>
        <v>35</v>
      </c>
      <c r="F218" s="370" t="str">
        <f t="shared" si="8"/>
        <v/>
      </c>
      <c r="G218" s="371"/>
      <c r="H218" s="371"/>
      <c r="I218" s="352">
        <f t="shared" si="7"/>
        <v>5</v>
      </c>
    </row>
    <row r="219" ht="28.8" spans="1:9">
      <c r="A219" s="322"/>
      <c r="B219" s="377" t="s">
        <v>4207</v>
      </c>
      <c r="C219" s="379">
        <v>2330401</v>
      </c>
      <c r="D219" s="373">
        <f>_xlfn.IFNA(VLOOKUP(C219,'05'!C$4:E$239,3,0),)</f>
        <v>0</v>
      </c>
      <c r="E219" s="373"/>
      <c r="F219" s="370" t="str">
        <f t="shared" si="8"/>
        <v/>
      </c>
      <c r="G219" s="371"/>
      <c r="H219" s="371"/>
      <c r="I219" s="352">
        <f t="shared" si="7"/>
        <v>7</v>
      </c>
    </row>
    <row r="220" ht="18.9" customHeight="1" spans="1:9">
      <c r="A220" s="322"/>
      <c r="B220" s="377" t="s">
        <v>4208</v>
      </c>
      <c r="C220" s="379">
        <v>2330402</v>
      </c>
      <c r="D220" s="373">
        <f>_xlfn.IFNA(VLOOKUP(C220,'05'!C$4:E$239,3,0),)</f>
        <v>0</v>
      </c>
      <c r="E220" s="373"/>
      <c r="F220" s="370" t="str">
        <f t="shared" si="8"/>
        <v/>
      </c>
      <c r="G220" s="371"/>
      <c r="H220" s="371"/>
      <c r="I220" s="352">
        <f t="shared" si="7"/>
        <v>7</v>
      </c>
    </row>
    <row r="221" ht="18.9" customHeight="1" spans="1:9">
      <c r="A221" s="322"/>
      <c r="B221" s="377" t="s">
        <v>4209</v>
      </c>
      <c r="C221" s="379">
        <v>2330405</v>
      </c>
      <c r="D221" s="373">
        <f>_xlfn.IFNA(VLOOKUP(C221,'05'!C$4:E$239,3,0),)</f>
        <v>0</v>
      </c>
      <c r="E221" s="373"/>
      <c r="F221" s="370" t="str">
        <f t="shared" si="8"/>
        <v/>
      </c>
      <c r="G221" s="371"/>
      <c r="H221" s="371"/>
      <c r="I221" s="352">
        <f t="shared" si="7"/>
        <v>7</v>
      </c>
    </row>
    <row r="222" ht="18.9" customHeight="1" spans="1:9">
      <c r="A222" s="322"/>
      <c r="B222" s="377" t="s">
        <v>4210</v>
      </c>
      <c r="C222" s="379">
        <v>2330411</v>
      </c>
      <c r="D222" s="373">
        <f>_xlfn.IFNA(VLOOKUP(C222,'05'!C$4:E$239,3,0),)</f>
        <v>0</v>
      </c>
      <c r="E222" s="373"/>
      <c r="F222" s="370" t="str">
        <f t="shared" si="8"/>
        <v/>
      </c>
      <c r="G222" s="371"/>
      <c r="H222" s="371"/>
      <c r="I222" s="352">
        <f t="shared" si="7"/>
        <v>7</v>
      </c>
    </row>
    <row r="223" ht="18.9" customHeight="1" spans="1:9">
      <c r="A223" s="322"/>
      <c r="B223" s="377" t="s">
        <v>4212</v>
      </c>
      <c r="C223" s="379">
        <v>2330413</v>
      </c>
      <c r="D223" s="373">
        <f>_xlfn.IFNA(VLOOKUP(C223,'05'!C$4:E$239,3,0),)</f>
        <v>0</v>
      </c>
      <c r="E223" s="373"/>
      <c r="F223" s="370" t="str">
        <f t="shared" si="8"/>
        <v/>
      </c>
      <c r="G223" s="371"/>
      <c r="H223" s="371"/>
      <c r="I223" s="352">
        <f t="shared" si="7"/>
        <v>7</v>
      </c>
    </row>
    <row r="224" ht="18.9" customHeight="1" spans="1:9">
      <c r="A224" s="322"/>
      <c r="B224" s="377" t="s">
        <v>4213</v>
      </c>
      <c r="C224" s="379">
        <v>2330414</v>
      </c>
      <c r="D224" s="373">
        <f>_xlfn.IFNA(VLOOKUP(C224,'05'!C$4:E$239,3,0),)</f>
        <v>0</v>
      </c>
      <c r="E224" s="373"/>
      <c r="F224" s="370" t="str">
        <f t="shared" si="8"/>
        <v/>
      </c>
      <c r="G224" s="371"/>
      <c r="H224" s="371"/>
      <c r="I224" s="352">
        <f t="shared" si="7"/>
        <v>7</v>
      </c>
    </row>
    <row r="225" ht="18.9" customHeight="1" spans="1:9">
      <c r="A225" s="322"/>
      <c r="B225" s="377" t="s">
        <v>4214</v>
      </c>
      <c r="C225" s="379">
        <v>2330416</v>
      </c>
      <c r="D225" s="373">
        <f>_xlfn.IFNA(VLOOKUP(C225,'05'!C$4:E$239,3,0),)</f>
        <v>0</v>
      </c>
      <c r="E225" s="373"/>
      <c r="F225" s="370" t="str">
        <f t="shared" si="8"/>
        <v/>
      </c>
      <c r="G225" s="371"/>
      <c r="H225" s="371"/>
      <c r="I225" s="352">
        <f t="shared" si="7"/>
        <v>7</v>
      </c>
    </row>
    <row r="226" ht="18.9" customHeight="1" spans="1:9">
      <c r="A226" s="322"/>
      <c r="B226" s="377" t="s">
        <v>4215</v>
      </c>
      <c r="C226" s="379">
        <v>2330417</v>
      </c>
      <c r="D226" s="373">
        <f>_xlfn.IFNA(VLOOKUP(C226,'05'!C$4:E$239,3,0),)</f>
        <v>0</v>
      </c>
      <c r="E226" s="373"/>
      <c r="F226" s="370" t="str">
        <f t="shared" si="8"/>
        <v/>
      </c>
      <c r="G226" s="371"/>
      <c r="H226" s="371"/>
      <c r="I226" s="352">
        <f t="shared" si="7"/>
        <v>7</v>
      </c>
    </row>
    <row r="227" ht="18.9" customHeight="1" spans="1:9">
      <c r="A227" s="322"/>
      <c r="B227" s="377" t="s">
        <v>4216</v>
      </c>
      <c r="C227" s="379">
        <v>2330418</v>
      </c>
      <c r="D227" s="373">
        <f>_xlfn.IFNA(VLOOKUP(C227,'05'!C$4:E$239,3,0),)</f>
        <v>0</v>
      </c>
      <c r="E227" s="373"/>
      <c r="F227" s="370" t="str">
        <f t="shared" si="8"/>
        <v/>
      </c>
      <c r="G227" s="371"/>
      <c r="H227" s="371"/>
      <c r="I227" s="352">
        <f t="shared" si="7"/>
        <v>7</v>
      </c>
    </row>
    <row r="228" ht="18.9" customHeight="1" spans="1:9">
      <c r="A228" s="322"/>
      <c r="B228" s="377" t="s">
        <v>4217</v>
      </c>
      <c r="C228" s="379">
        <v>2330419</v>
      </c>
      <c r="D228" s="373">
        <f>_xlfn.IFNA(VLOOKUP(C228,'05'!C$4:E$239,3,0),)</f>
        <v>0</v>
      </c>
      <c r="E228" s="373"/>
      <c r="F228" s="370" t="str">
        <f t="shared" si="8"/>
        <v/>
      </c>
      <c r="G228" s="371"/>
      <c r="H228" s="371"/>
      <c r="I228" s="352">
        <f t="shared" si="7"/>
        <v>7</v>
      </c>
    </row>
    <row r="229" ht="18.9" customHeight="1" spans="1:9">
      <c r="A229" s="322"/>
      <c r="B229" s="377" t="s">
        <v>4218</v>
      </c>
      <c r="C229" s="379">
        <v>2330420</v>
      </c>
      <c r="D229" s="373">
        <f>_xlfn.IFNA(VLOOKUP(C229,'05'!C$4:E$239,3,0),)</f>
        <v>0</v>
      </c>
      <c r="E229" s="373"/>
      <c r="F229" s="370" t="str">
        <f t="shared" si="8"/>
        <v/>
      </c>
      <c r="G229" s="371"/>
      <c r="H229" s="371"/>
      <c r="I229" s="352">
        <f t="shared" si="7"/>
        <v>7</v>
      </c>
    </row>
    <row r="230" ht="18.9" customHeight="1" spans="1:9">
      <c r="A230" s="322"/>
      <c r="B230" s="377" t="s">
        <v>4480</v>
      </c>
      <c r="C230" s="379">
        <v>2330431</v>
      </c>
      <c r="D230" s="373">
        <f>_xlfn.IFNA(VLOOKUP(C230,'05'!C$4:E$239,3,0),)</f>
        <v>0</v>
      </c>
      <c r="E230" s="373"/>
      <c r="F230" s="370" t="str">
        <f t="shared" si="8"/>
        <v/>
      </c>
      <c r="G230" s="371"/>
      <c r="H230" s="371"/>
      <c r="I230" s="352">
        <f t="shared" si="7"/>
        <v>7</v>
      </c>
    </row>
    <row r="231" ht="18.9" customHeight="1" spans="1:9">
      <c r="A231" s="322"/>
      <c r="B231" s="377" t="s">
        <v>4220</v>
      </c>
      <c r="C231" s="379">
        <v>2330432</v>
      </c>
      <c r="D231" s="373">
        <f>_xlfn.IFNA(VLOOKUP(C231,'05'!C$4:E$239,3,0),)</f>
        <v>0</v>
      </c>
      <c r="E231" s="373"/>
      <c r="F231" s="370" t="str">
        <f t="shared" si="8"/>
        <v/>
      </c>
      <c r="G231" s="371"/>
      <c r="H231" s="371"/>
      <c r="I231" s="352">
        <f t="shared" si="7"/>
        <v>7</v>
      </c>
    </row>
    <row r="232" ht="18.9" customHeight="1" spans="1:9">
      <c r="A232" s="322"/>
      <c r="B232" s="377" t="s">
        <v>4221</v>
      </c>
      <c r="C232" s="379">
        <v>2330433</v>
      </c>
      <c r="D232" s="373">
        <f>_xlfn.IFNA(VLOOKUP(C232,'05'!C$4:E$239,3,0),)</f>
        <v>0</v>
      </c>
      <c r="E232" s="373"/>
      <c r="F232" s="370" t="str">
        <f t="shared" si="8"/>
        <v/>
      </c>
      <c r="G232" s="371"/>
      <c r="H232" s="371"/>
      <c r="I232" s="352">
        <f t="shared" si="7"/>
        <v>7</v>
      </c>
    </row>
    <row r="233" ht="28.8" spans="1:9">
      <c r="A233" s="322"/>
      <c r="B233" s="377" t="s">
        <v>4222</v>
      </c>
      <c r="C233" s="379">
        <v>2330498</v>
      </c>
      <c r="D233" s="373">
        <f>_xlfn.IFNA(VLOOKUP(C233,'05'!C$4:E$239,3,0),)</f>
        <v>0</v>
      </c>
      <c r="E233" s="373">
        <v>35</v>
      </c>
      <c r="F233" s="370" t="str">
        <f t="shared" si="8"/>
        <v/>
      </c>
      <c r="G233" s="371"/>
      <c r="H233" s="371"/>
      <c r="I233" s="352">
        <f t="shared" si="7"/>
        <v>7</v>
      </c>
    </row>
    <row r="234" ht="18.9" customHeight="1" spans="1:9">
      <c r="A234" s="322"/>
      <c r="B234" s="377" t="s">
        <v>4223</v>
      </c>
      <c r="C234" s="379">
        <v>2330499</v>
      </c>
      <c r="D234" s="373">
        <f>_xlfn.IFNA(VLOOKUP(C234,'05'!C$4:E$239,3,0),)</f>
        <v>0</v>
      </c>
      <c r="E234" s="373"/>
      <c r="F234" s="370" t="str">
        <f t="shared" si="8"/>
        <v/>
      </c>
      <c r="G234" s="371"/>
      <c r="H234" s="371"/>
      <c r="I234" s="352">
        <f t="shared" si="7"/>
        <v>7</v>
      </c>
    </row>
    <row r="235" ht="18.9" customHeight="1" spans="1:9">
      <c r="A235" s="381"/>
      <c r="B235" s="382"/>
      <c r="C235" s="383"/>
      <c r="D235" s="384"/>
      <c r="E235" s="385"/>
      <c r="F235" s="370" t="str">
        <f t="shared" si="8"/>
        <v/>
      </c>
      <c r="G235" s="371"/>
      <c r="H235" s="371"/>
      <c r="I235" s="352">
        <f t="shared" si="7"/>
        <v>0</v>
      </c>
    </row>
    <row r="236" ht="18.9" customHeight="1" spans="1:12">
      <c r="A236" s="381"/>
      <c r="B236" s="386" t="s">
        <v>76</v>
      </c>
      <c r="C236" s="387"/>
      <c r="D236" s="388">
        <f>SUMIF($C4:$C234,"&lt;300",D4:D234)</f>
        <v>42262</v>
      </c>
      <c r="E236" s="388">
        <f>SUMIF($C4:$C234,"&lt;300",E4:E234)</f>
        <v>71902</v>
      </c>
      <c r="F236" s="370">
        <f t="shared" si="8"/>
        <v>0.701339264587573</v>
      </c>
      <c r="G236" s="371"/>
      <c r="I236" s="352">
        <f t="shared" si="7"/>
        <v>0</v>
      </c>
      <c r="L236" s="396"/>
    </row>
    <row r="237" ht="18.9" customHeight="1" spans="1:9">
      <c r="A237" s="381"/>
      <c r="B237" s="389" t="s">
        <v>78</v>
      </c>
      <c r="C237" s="390">
        <v>230</v>
      </c>
      <c r="D237" s="369">
        <f>_xlfn.IFNA(VLOOKUP(C237,'05'!C$4:E$239,3,0),)</f>
        <v>66669</v>
      </c>
      <c r="E237" s="391">
        <f>SUM(E238+E241+E242)</f>
        <v>63600</v>
      </c>
      <c r="F237" s="370">
        <f t="shared" si="8"/>
        <v>-0.0460333888313909</v>
      </c>
      <c r="G237" s="371"/>
      <c r="H237" s="371"/>
      <c r="I237" s="352">
        <f t="shared" ref="I237:I244" si="9">LEN(C237)</f>
        <v>3</v>
      </c>
    </row>
    <row r="238" ht="18.9" customHeight="1" spans="1:9">
      <c r="A238" s="381"/>
      <c r="B238" s="392" t="s">
        <v>4481</v>
      </c>
      <c r="C238" s="390">
        <v>23004</v>
      </c>
      <c r="D238" s="373">
        <f>_xlfn.IFNA(VLOOKUP(C238,'05'!C$4:E$239,3,0),)</f>
        <v>10367</v>
      </c>
      <c r="E238" s="373">
        <f>SUMIFS(E$4:E$1310,C$4:C$1310,"&gt;"&amp;C238*100,C$4:C$1310,"&lt;"&amp;C238*100+100)</f>
        <v>5000</v>
      </c>
      <c r="F238" s="370">
        <f t="shared" si="8"/>
        <v>-0.517700395485676</v>
      </c>
      <c r="G238" s="371"/>
      <c r="H238" s="371"/>
      <c r="I238" s="352">
        <f t="shared" si="9"/>
        <v>5</v>
      </c>
    </row>
    <row r="239" ht="18.9" customHeight="1" spans="1:9">
      <c r="A239" s="393"/>
      <c r="B239" s="392" t="s">
        <v>4482</v>
      </c>
      <c r="C239" s="390">
        <v>2300401</v>
      </c>
      <c r="D239" s="373">
        <f>_xlfn.IFNA(VLOOKUP(C239,'05'!C$4:E$239,3,0),)</f>
        <v>0</v>
      </c>
      <c r="E239" s="394"/>
      <c r="F239" s="370" t="str">
        <f t="shared" si="8"/>
        <v/>
      </c>
      <c r="G239" s="371"/>
      <c r="H239" s="371"/>
      <c r="I239" s="352">
        <f t="shared" si="9"/>
        <v>7</v>
      </c>
    </row>
    <row r="240" ht="18.9" customHeight="1" spans="1:9">
      <c r="A240" s="381"/>
      <c r="B240" s="392" t="s">
        <v>4483</v>
      </c>
      <c r="C240" s="390">
        <v>2300402</v>
      </c>
      <c r="D240" s="373">
        <f>_xlfn.IFNA(VLOOKUP(C240,'05'!C$4:E$239,3,0),)</f>
        <v>10367</v>
      </c>
      <c r="E240" s="394">
        <v>5000</v>
      </c>
      <c r="F240" s="370">
        <f t="shared" si="8"/>
        <v>-0.517700395485676</v>
      </c>
      <c r="G240" s="371"/>
      <c r="H240" s="371"/>
      <c r="I240" s="352">
        <f t="shared" si="9"/>
        <v>7</v>
      </c>
    </row>
    <row r="241" ht="18.9" customHeight="1" spans="1:9">
      <c r="A241" s="381"/>
      <c r="B241" s="392" t="s">
        <v>88</v>
      </c>
      <c r="C241" s="390">
        <v>23008</v>
      </c>
      <c r="D241" s="373">
        <f>_xlfn.IFNA(VLOOKUP(C241,'05'!C$4:E$239,3,0),)</f>
        <v>55200</v>
      </c>
      <c r="E241" s="394">
        <v>58600</v>
      </c>
      <c r="F241" s="370">
        <f t="shared" si="8"/>
        <v>0.0615942028985508</v>
      </c>
      <c r="G241" s="371"/>
      <c r="H241" s="371"/>
      <c r="I241" s="352">
        <f t="shared" si="9"/>
        <v>5</v>
      </c>
    </row>
    <row r="242" ht="18.9" customHeight="1" spans="1:9">
      <c r="A242" s="322"/>
      <c r="B242" s="392" t="s">
        <v>90</v>
      </c>
      <c r="C242" s="390">
        <v>23009</v>
      </c>
      <c r="D242" s="373">
        <f>_xlfn.IFNA(VLOOKUP(C242,'05'!C$4:E$239,3,0),)</f>
        <v>1102</v>
      </c>
      <c r="E242" s="394"/>
      <c r="F242" s="370">
        <f t="shared" si="8"/>
        <v>-1</v>
      </c>
      <c r="G242" s="371"/>
      <c r="I242" s="352">
        <f t="shared" si="9"/>
        <v>5</v>
      </c>
    </row>
    <row r="243" spans="2:9">
      <c r="B243" s="395" t="s">
        <v>4230</v>
      </c>
      <c r="C243" s="390">
        <v>23104</v>
      </c>
      <c r="D243" s="373">
        <f>_xlfn.IFNA(VLOOKUP(C243,'05'!C$4:E$239,3,0),)</f>
        <v>0</v>
      </c>
      <c r="E243" s="394"/>
      <c r="F243" s="370" t="str">
        <f t="shared" si="8"/>
        <v/>
      </c>
      <c r="I243" s="352">
        <f t="shared" si="9"/>
        <v>5</v>
      </c>
    </row>
    <row r="244" spans="2:9">
      <c r="B244" s="386" t="s">
        <v>106</v>
      </c>
      <c r="C244" s="387"/>
      <c r="D244" s="391">
        <f>D236+D237+D243</f>
        <v>108931</v>
      </c>
      <c r="E244" s="391">
        <f>E236+E237+E243</f>
        <v>135502</v>
      </c>
      <c r="F244" s="370">
        <f t="shared" si="8"/>
        <v>0.243925053474218</v>
      </c>
      <c r="I244" s="352">
        <f t="shared" si="9"/>
        <v>0</v>
      </c>
    </row>
  </sheetData>
  <autoFilter ref="A3:L244">
    <extLst/>
  </autoFilter>
  <mergeCells count="1">
    <mergeCell ref="A1:F1"/>
  </mergeCells>
  <conditionalFormatting sqref="B237">
    <cfRule type="expression" dxfId="0" priority="5" stopIfTrue="1">
      <formula>"len($A:$A)=3"</formula>
    </cfRule>
  </conditionalFormatting>
  <dataValidations count="2">
    <dataValidation type="textLength" operator="lessThanOrEqual" allowBlank="1" showInputMessage="1" showErrorMessage="1" errorTitle="提示" error="此处最多只能输入 [20] 个字符。" sqref="C4:C140">
      <formula1>20</formula1>
    </dataValidation>
    <dataValidation type="custom" allowBlank="1" showInputMessage="1" showErrorMessage="1" errorTitle="提示" error="对不起，此处只能输入数字。" sqref="D20 D24 D25 D26 E238 D4:D19 D21:D23 D27:D235 D237:D243 E4:E234">
      <formula1>OR(D4="",ISNUMBER(D4))</formula1>
    </dataValidation>
  </dataValidations>
  <printOptions horizontalCentered="1"/>
  <pageMargins left="0.708661417322835" right="0.708661417322835" top="0.748031496062992" bottom="0.748031496062992" header="0.31496062992126" footer="0.31496062992126"/>
  <pageSetup paperSize="9" scale="83" fitToHeight="100" orientation="portrait" blackAndWhite="1"/>
  <headerFooter alignWithMargins="0">
    <oddFooter>&amp;C&amp;P</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O56"/>
  <sheetViews>
    <sheetView showZeros="0" view="pageBreakPreview" zoomScaleNormal="100" workbookViewId="0">
      <pane xSplit="1" ySplit="3" topLeftCell="B4" activePane="bottomRight" state="frozen"/>
      <selection/>
      <selection pane="topRight"/>
      <selection pane="bottomLeft"/>
      <selection pane="bottomRight" activeCell="E1" sqref="E$1:E$1048576"/>
    </sheetView>
  </sheetViews>
  <sheetFormatPr defaultColWidth="9" defaultRowHeight="15.6"/>
  <cols>
    <col min="1" max="1" width="39.6666666666667" style="328" customWidth="1"/>
    <col min="2" max="2" width="15.3333333333333" style="309" customWidth="1"/>
    <col min="3" max="3" width="14" style="309" customWidth="1"/>
    <col min="4" max="4" width="13.4444444444444" style="328" customWidth="1"/>
    <col min="5" max="5" width="4.22222222222222" style="328" customWidth="1"/>
    <col min="6" max="16384" width="9" style="328"/>
  </cols>
  <sheetData>
    <row r="1" ht="31.5" customHeight="1" spans="1:15">
      <c r="A1" s="329" t="str">
        <f>YEAR(封面!$B$9)&amp;"年勐海县国有资本经营收入预算表"</f>
        <v>2020年勐海县国有资本经营收入预算表</v>
      </c>
      <c r="B1" s="330"/>
      <c r="C1" s="330"/>
      <c r="D1" s="329"/>
      <c r="O1">
        <f>totalnumber</f>
        <v>2</v>
      </c>
    </row>
    <row r="2" ht="19.8" customHeight="1" spans="1:4">
      <c r="A2" s="331" t="s">
        <v>4484</v>
      </c>
      <c r="B2" s="332"/>
      <c r="C2" s="333"/>
      <c r="D2" s="334" t="s">
        <v>4279</v>
      </c>
    </row>
    <row r="3" ht="35.25" customHeight="1" spans="1:4">
      <c r="A3" s="335" t="s">
        <v>4232</v>
      </c>
      <c r="B3" s="228" t="str">
        <f>YEAR(封面!$B$9)-1&amp;"年快报数"</f>
        <v>2019年快报数</v>
      </c>
      <c r="C3" s="229" t="str">
        <f>YEAR(封面!$B$9)&amp;"年预算数"</f>
        <v>2020年预算数</v>
      </c>
      <c r="D3" s="150" t="str">
        <f>"比"&amp;YEAR(封面!$B$9)-1&amp;"年快报数增幅"</f>
        <v>比2019年快报数增幅</v>
      </c>
    </row>
    <row r="4" ht="18.9" customHeight="1" spans="1:5">
      <c r="A4" s="336" t="s">
        <v>471</v>
      </c>
      <c r="B4" s="337">
        <f>SUM(B5:B35)</f>
        <v>12</v>
      </c>
      <c r="C4" s="337">
        <f>SUM(C5:C35)</f>
        <v>46</v>
      </c>
      <c r="D4" s="338">
        <f>(C4-B4)/B4</f>
        <v>2.83333333333333</v>
      </c>
      <c r="E4" s="339"/>
    </row>
    <row r="5" ht="18.9" customHeight="1" spans="1:5">
      <c r="A5" s="340" t="s">
        <v>472</v>
      </c>
      <c r="B5" s="341"/>
      <c r="C5" s="342"/>
      <c r="D5" s="338"/>
      <c r="E5" s="339"/>
    </row>
    <row r="6" ht="18.9" customHeight="1" spans="1:5">
      <c r="A6" s="340" t="s">
        <v>473</v>
      </c>
      <c r="B6" s="341"/>
      <c r="C6" s="342"/>
      <c r="D6" s="338"/>
      <c r="E6" s="339"/>
    </row>
    <row r="7" ht="18.9" customHeight="1" spans="1:5">
      <c r="A7" s="340" t="s">
        <v>474</v>
      </c>
      <c r="B7" s="341"/>
      <c r="C7" s="342"/>
      <c r="D7" s="338"/>
      <c r="E7" s="339"/>
    </row>
    <row r="8" ht="18.9" customHeight="1" spans="1:5">
      <c r="A8" s="340" t="s">
        <v>475</v>
      </c>
      <c r="B8" s="341"/>
      <c r="C8" s="342"/>
      <c r="D8" s="338"/>
      <c r="E8" s="339"/>
    </row>
    <row r="9" ht="18.9" customHeight="1" spans="1:5">
      <c r="A9" s="340" t="s">
        <v>476</v>
      </c>
      <c r="B9" s="341"/>
      <c r="C9" s="342"/>
      <c r="D9" s="338"/>
      <c r="E9" s="339"/>
    </row>
    <row r="10" ht="18.9" customHeight="1" spans="1:5">
      <c r="A10" s="340" t="s">
        <v>477</v>
      </c>
      <c r="B10" s="341"/>
      <c r="C10" s="342"/>
      <c r="D10" s="338"/>
      <c r="E10" s="339"/>
    </row>
    <row r="11" ht="18.9" customHeight="1" spans="1:5">
      <c r="A11" s="340" t="s">
        <v>478</v>
      </c>
      <c r="B11" s="341"/>
      <c r="C11" s="342"/>
      <c r="D11" s="338"/>
      <c r="E11" s="339"/>
    </row>
    <row r="12" ht="18.9" customHeight="1" spans="1:5">
      <c r="A12" s="340" t="s">
        <v>479</v>
      </c>
      <c r="B12" s="341"/>
      <c r="C12" s="342"/>
      <c r="D12" s="338"/>
      <c r="E12" s="339"/>
    </row>
    <row r="13" ht="18.9" customHeight="1" spans="1:5">
      <c r="A13" s="340" t="s">
        <v>480</v>
      </c>
      <c r="B13" s="341"/>
      <c r="C13" s="342"/>
      <c r="D13" s="338"/>
      <c r="E13" s="339"/>
    </row>
    <row r="14" ht="18.9" customHeight="1" spans="1:5">
      <c r="A14" s="340" t="s">
        <v>481</v>
      </c>
      <c r="B14" s="341"/>
      <c r="C14" s="342"/>
      <c r="D14" s="338"/>
      <c r="E14" s="339"/>
    </row>
    <row r="15" ht="18.9" customHeight="1" spans="1:5">
      <c r="A15" s="340" t="s">
        <v>482</v>
      </c>
      <c r="B15" s="341"/>
      <c r="C15" s="342"/>
      <c r="D15" s="338"/>
      <c r="E15" s="339"/>
    </row>
    <row r="16" ht="18.9" customHeight="1" spans="1:5">
      <c r="A16" s="340" t="s">
        <v>483</v>
      </c>
      <c r="B16" s="341"/>
      <c r="C16" s="342"/>
      <c r="D16" s="338"/>
      <c r="E16" s="339"/>
    </row>
    <row r="17" ht="18.9" customHeight="1" spans="1:5">
      <c r="A17" s="340" t="s">
        <v>484</v>
      </c>
      <c r="B17" s="341"/>
      <c r="C17" s="342"/>
      <c r="D17" s="338"/>
      <c r="E17" s="339"/>
    </row>
    <row r="18" ht="18.9" customHeight="1" spans="1:5">
      <c r="A18" s="340" t="s">
        <v>485</v>
      </c>
      <c r="B18" s="341"/>
      <c r="C18" s="342"/>
      <c r="D18" s="338"/>
      <c r="E18" s="339"/>
    </row>
    <row r="19" ht="18.9" customHeight="1" spans="1:5">
      <c r="A19" s="340" t="s">
        <v>486</v>
      </c>
      <c r="B19" s="341"/>
      <c r="C19" s="342"/>
      <c r="D19" s="338"/>
      <c r="E19" s="339"/>
    </row>
    <row r="20" ht="18.9" customHeight="1" spans="1:5">
      <c r="A20" s="340" t="s">
        <v>487</v>
      </c>
      <c r="B20" s="341"/>
      <c r="C20" s="342"/>
      <c r="D20" s="338"/>
      <c r="E20" s="339"/>
    </row>
    <row r="21" ht="18.9" customHeight="1" spans="1:5">
      <c r="A21" s="340" t="s">
        <v>488</v>
      </c>
      <c r="B21" s="341"/>
      <c r="C21" s="342"/>
      <c r="D21" s="338"/>
      <c r="E21" s="339"/>
    </row>
    <row r="22" ht="18.9" customHeight="1" spans="1:5">
      <c r="A22" s="340" t="s">
        <v>489</v>
      </c>
      <c r="B22" s="341"/>
      <c r="C22" s="342"/>
      <c r="D22" s="338"/>
      <c r="E22" s="339"/>
    </row>
    <row r="23" ht="18.9" customHeight="1" spans="1:5">
      <c r="A23" s="340" t="s">
        <v>490</v>
      </c>
      <c r="B23" s="341"/>
      <c r="C23" s="342"/>
      <c r="D23" s="338"/>
      <c r="E23" s="339"/>
    </row>
    <row r="24" ht="18.9" customHeight="1" spans="1:5">
      <c r="A24" s="340" t="s">
        <v>491</v>
      </c>
      <c r="B24" s="341"/>
      <c r="C24" s="342"/>
      <c r="D24" s="338"/>
      <c r="E24" s="339"/>
    </row>
    <row r="25" ht="18.9" customHeight="1" spans="1:5">
      <c r="A25" s="340" t="s">
        <v>492</v>
      </c>
      <c r="B25" s="341"/>
      <c r="C25" s="342"/>
      <c r="D25" s="338"/>
      <c r="E25" s="339"/>
    </row>
    <row r="26" ht="18.9" customHeight="1" spans="1:5">
      <c r="A26" s="340" t="s">
        <v>493</v>
      </c>
      <c r="B26" s="341"/>
      <c r="C26" s="342"/>
      <c r="D26" s="338"/>
      <c r="E26" s="339"/>
    </row>
    <row r="27" ht="18.9" customHeight="1" spans="1:5">
      <c r="A27" s="343" t="s">
        <v>494</v>
      </c>
      <c r="B27" s="341"/>
      <c r="C27" s="341"/>
      <c r="D27" s="338"/>
      <c r="E27" s="339"/>
    </row>
    <row r="28" ht="18.9" customHeight="1" spans="1:5">
      <c r="A28" s="340" t="s">
        <v>495</v>
      </c>
      <c r="B28" s="341"/>
      <c r="C28" s="341"/>
      <c r="D28" s="338"/>
      <c r="E28" s="339"/>
    </row>
    <row r="29" ht="18.9" customHeight="1" spans="1:5">
      <c r="A29" s="340" t="s">
        <v>496</v>
      </c>
      <c r="B29" s="341"/>
      <c r="C29" s="341"/>
      <c r="D29" s="338"/>
      <c r="E29" s="339"/>
    </row>
    <row r="30" ht="18.9" customHeight="1" spans="1:5">
      <c r="A30" s="340" t="s">
        <v>497</v>
      </c>
      <c r="B30" s="341"/>
      <c r="C30" s="341"/>
      <c r="D30" s="338"/>
      <c r="E30" s="339"/>
    </row>
    <row r="31" ht="18.9" customHeight="1" spans="1:5">
      <c r="A31" s="340" t="s">
        <v>498</v>
      </c>
      <c r="B31" s="341"/>
      <c r="C31" s="341"/>
      <c r="D31" s="338"/>
      <c r="E31" s="339"/>
    </row>
    <row r="32" ht="18.9" customHeight="1" spans="1:5">
      <c r="A32" s="340" t="s">
        <v>499</v>
      </c>
      <c r="B32" s="341"/>
      <c r="C32" s="341"/>
      <c r="D32" s="338"/>
      <c r="E32" s="339"/>
    </row>
    <row r="33" ht="18.9" customHeight="1" spans="1:5">
      <c r="A33" s="340" t="s">
        <v>500</v>
      </c>
      <c r="B33" s="341"/>
      <c r="C33" s="341"/>
      <c r="D33" s="338"/>
      <c r="E33" s="339"/>
    </row>
    <row r="34" ht="18.9" customHeight="1" spans="1:5">
      <c r="A34" s="340" t="s">
        <v>501</v>
      </c>
      <c r="B34" s="341"/>
      <c r="C34" s="341"/>
      <c r="D34" s="338"/>
      <c r="E34" s="339"/>
    </row>
    <row r="35" ht="18.9" customHeight="1" spans="1:5">
      <c r="A35" s="340" t="s">
        <v>502</v>
      </c>
      <c r="B35" s="341">
        <v>12</v>
      </c>
      <c r="C35" s="341">
        <v>46</v>
      </c>
      <c r="D35" s="344">
        <f>(C35-B35)/B35</f>
        <v>2.83333333333333</v>
      </c>
      <c r="E35" s="339"/>
    </row>
    <row r="36" ht="18.9" customHeight="1" spans="1:5">
      <c r="A36" s="336" t="s">
        <v>503</v>
      </c>
      <c r="B36" s="337"/>
      <c r="C36" s="337"/>
      <c r="D36" s="338"/>
      <c r="E36" s="339"/>
    </row>
    <row r="37" ht="18.9" customHeight="1" spans="1:5">
      <c r="A37" s="340" t="s">
        <v>504</v>
      </c>
      <c r="B37" s="341"/>
      <c r="C37" s="341"/>
      <c r="D37" s="338"/>
      <c r="E37" s="339"/>
    </row>
    <row r="38" ht="18.9" customHeight="1" spans="1:5">
      <c r="A38" s="340" t="s">
        <v>505</v>
      </c>
      <c r="B38" s="341"/>
      <c r="C38" s="341"/>
      <c r="D38" s="338"/>
      <c r="E38" s="339"/>
    </row>
    <row r="39" ht="18.9" customHeight="1" spans="1:5">
      <c r="A39" s="340" t="s">
        <v>507</v>
      </c>
      <c r="B39" s="341"/>
      <c r="C39" s="341"/>
      <c r="D39" s="338"/>
      <c r="E39" s="339"/>
    </row>
    <row r="40" ht="18.9" customHeight="1" spans="1:5">
      <c r="A40" s="336" t="s">
        <v>508</v>
      </c>
      <c r="B40" s="337"/>
      <c r="C40" s="337"/>
      <c r="D40" s="338"/>
      <c r="E40" s="339"/>
    </row>
    <row r="41" ht="18.9" customHeight="1" spans="1:5">
      <c r="A41" s="340" t="s">
        <v>510</v>
      </c>
      <c r="B41" s="341"/>
      <c r="C41" s="341"/>
      <c r="D41" s="338"/>
      <c r="E41" s="339"/>
    </row>
    <row r="42" ht="18.9" customHeight="1" spans="1:5">
      <c r="A42" s="340" t="s">
        <v>511</v>
      </c>
      <c r="B42" s="341"/>
      <c r="C42" s="341"/>
      <c r="D42" s="338"/>
      <c r="E42" s="339"/>
    </row>
    <row r="43" ht="18.9" customHeight="1" spans="1:5">
      <c r="A43" s="340" t="s">
        <v>513</v>
      </c>
      <c r="B43" s="341"/>
      <c r="C43" s="341"/>
      <c r="D43" s="338"/>
      <c r="E43" s="339"/>
    </row>
    <row r="44" ht="18.9" customHeight="1" spans="1:5">
      <c r="A44" s="336" t="s">
        <v>514</v>
      </c>
      <c r="B44" s="337"/>
      <c r="C44" s="337"/>
      <c r="D44" s="338"/>
      <c r="E44" s="339"/>
    </row>
    <row r="45" ht="18.9" customHeight="1" spans="1:5">
      <c r="A45" s="340" t="s">
        <v>515</v>
      </c>
      <c r="B45" s="345"/>
      <c r="C45" s="345"/>
      <c r="D45" s="338"/>
      <c r="E45" s="339"/>
    </row>
    <row r="46" ht="18.9" customHeight="1" spans="1:5">
      <c r="A46" s="340" t="s">
        <v>516</v>
      </c>
      <c r="B46" s="345"/>
      <c r="C46" s="345"/>
      <c r="D46" s="338"/>
      <c r="E46" s="339"/>
    </row>
    <row r="47" ht="18.9" customHeight="1" spans="1:5">
      <c r="A47" s="340" t="s">
        <v>517</v>
      </c>
      <c r="B47" s="341"/>
      <c r="C47" s="341"/>
      <c r="D47" s="338"/>
      <c r="E47" s="339"/>
    </row>
    <row r="48" ht="18.9" customHeight="1" spans="1:5">
      <c r="A48" s="336" t="s">
        <v>4234</v>
      </c>
      <c r="B48" s="341"/>
      <c r="C48" s="341"/>
      <c r="D48" s="338"/>
      <c r="E48" s="339"/>
    </row>
    <row r="49" ht="18.9" customHeight="1" spans="1:5">
      <c r="A49" s="340" t="s">
        <v>4235</v>
      </c>
      <c r="B49" s="341"/>
      <c r="C49" s="341"/>
      <c r="D49" s="338"/>
      <c r="E49" s="339"/>
    </row>
    <row r="50" ht="18.9" customHeight="1" spans="1:5">
      <c r="A50" s="336" t="s">
        <v>518</v>
      </c>
      <c r="B50" s="337"/>
      <c r="C50" s="337"/>
      <c r="D50" s="338"/>
      <c r="E50" s="339"/>
    </row>
    <row r="51" ht="18.9" customHeight="1" spans="1:5">
      <c r="A51" s="322" t="s">
        <v>4485</v>
      </c>
      <c r="B51" s="346">
        <f>B4+B36+B40+B44+B48+B50</f>
        <v>12</v>
      </c>
      <c r="C51" s="346">
        <f>C4+C36+C40+C44+C48+C50</f>
        <v>46</v>
      </c>
      <c r="D51" s="338">
        <f>(C51-B51)/B51</f>
        <v>2.83333333333333</v>
      </c>
      <c r="E51" s="339"/>
    </row>
    <row r="52" ht="18.9" customHeight="1" spans="1:4">
      <c r="A52" s="325" t="s">
        <v>4486</v>
      </c>
      <c r="B52" s="341">
        <v>13</v>
      </c>
      <c r="C52" s="342"/>
      <c r="D52" s="338">
        <f>(C52-B52)/B52</f>
        <v>-1</v>
      </c>
    </row>
    <row r="53" ht="18.9" customHeight="1" spans="1:4">
      <c r="A53" s="325" t="s">
        <v>4487</v>
      </c>
      <c r="B53" s="341"/>
      <c r="C53" s="342"/>
      <c r="D53" s="338"/>
    </row>
    <row r="54" ht="18.9" customHeight="1" spans="1:4">
      <c r="A54" s="322" t="s">
        <v>4488</v>
      </c>
      <c r="B54" s="337">
        <f>SUM(B51:B53)</f>
        <v>25</v>
      </c>
      <c r="C54" s="337">
        <f>SUM(C51:C53)</f>
        <v>46</v>
      </c>
      <c r="D54" s="338">
        <f>(C54-B54)/B54</f>
        <v>0.84</v>
      </c>
    </row>
    <row r="55" spans="3:4">
      <c r="C55" s="347"/>
      <c r="D55" s="348"/>
    </row>
    <row r="56" spans="3:3">
      <c r="C56" s="349"/>
    </row>
  </sheetData>
  <autoFilter ref="A3:E54">
    <extLst/>
  </autoFilter>
  <mergeCells count="1">
    <mergeCell ref="A1:D1"/>
  </mergeCells>
  <conditionalFormatting sqref="D4:D54">
    <cfRule type="cellIs" dxfId="3" priority="4" stopIfTrue="1" operator="greaterThan">
      <formula>10</formula>
    </cfRule>
    <cfRule type="cellIs" dxfId="3" priority="5" stopIfTrue="1" operator="lessThanOrEqual">
      <formula>-1</formula>
    </cfRule>
  </conditionalFormatting>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pageSetUpPr fitToPage="1"/>
  </sheetPr>
  <dimension ref="A1:O17"/>
  <sheetViews>
    <sheetView showZeros="0" view="pageBreakPreview" zoomScaleNormal="100" workbookViewId="0">
      <selection activeCell="E1" sqref="E$1:E$1048576"/>
    </sheetView>
  </sheetViews>
  <sheetFormatPr defaultColWidth="9" defaultRowHeight="15.6"/>
  <cols>
    <col min="1" max="1" width="40.7777777777778" style="307" customWidth="1"/>
    <col min="2" max="2" width="14.6666666666667" style="308" customWidth="1"/>
    <col min="3" max="3" width="14.6666666666667" style="309" customWidth="1"/>
    <col min="4" max="4" width="14.3333333333333" style="307" customWidth="1"/>
    <col min="5" max="5" width="9" style="307" customWidth="1"/>
    <col min="6" max="16384" width="9" style="307"/>
  </cols>
  <sheetData>
    <row r="1" ht="37.8" customHeight="1" spans="1:15">
      <c r="A1" s="288" t="str">
        <f>YEAR(封面!$B$9)&amp;"年勐海县国有资本经营支出预算表"</f>
        <v>2020年勐海县国有资本经营支出预算表</v>
      </c>
      <c r="B1" s="310"/>
      <c r="C1" s="310"/>
      <c r="D1" s="288"/>
      <c r="E1" s="311"/>
      <c r="O1">
        <f>totalnumber</f>
        <v>1</v>
      </c>
    </row>
    <row r="2" ht="20.4" customHeight="1" spans="1:5">
      <c r="A2" s="312" t="s">
        <v>4489</v>
      </c>
      <c r="B2" s="313"/>
      <c r="C2" s="314"/>
      <c r="D2" s="315" t="s">
        <v>40</v>
      </c>
      <c r="E2" s="316"/>
    </row>
    <row r="3" ht="33" customHeight="1" spans="1:4">
      <c r="A3" s="317" t="s">
        <v>44</v>
      </c>
      <c r="B3" s="228" t="str">
        <f>YEAR(封面!$B$9)-1&amp;"年快报数"</f>
        <v>2019年快报数</v>
      </c>
      <c r="C3" s="229" t="str">
        <f>YEAR(封面!$B$9)&amp;"年预算数"</f>
        <v>2020年预算数</v>
      </c>
      <c r="D3" s="150" t="str">
        <f>"比"&amp;YEAR(封面!$B$9)-1&amp;"年快报数增幅"</f>
        <v>比2019年快报数增幅</v>
      </c>
    </row>
    <row r="4" ht="27.9" customHeight="1" spans="1:5">
      <c r="A4" s="318" t="s">
        <v>4490</v>
      </c>
      <c r="B4" s="319"/>
      <c r="C4" s="319"/>
      <c r="D4" s="320" t="str">
        <f t="shared" ref="D4:D14" si="0">IF(AND(B4&lt;&gt;0,C4&lt;&gt;0),C4/B4-1,"")</f>
        <v/>
      </c>
      <c r="E4" s="279"/>
    </row>
    <row r="5" ht="27.9" customHeight="1" spans="1:5">
      <c r="A5" s="318" t="s">
        <v>4491</v>
      </c>
      <c r="B5" s="319"/>
      <c r="C5" s="319"/>
      <c r="D5" s="320" t="str">
        <f t="shared" si="0"/>
        <v/>
      </c>
      <c r="E5" s="279"/>
    </row>
    <row r="6" ht="27.9" customHeight="1" spans="1:5">
      <c r="A6" s="318" t="s">
        <v>4492</v>
      </c>
      <c r="B6" s="319"/>
      <c r="C6" s="319"/>
      <c r="D6" s="320" t="str">
        <f t="shared" si="0"/>
        <v/>
      </c>
      <c r="E6" s="279"/>
    </row>
    <row r="7" ht="27.9" customHeight="1" spans="1:5">
      <c r="A7" s="318" t="s">
        <v>4493</v>
      </c>
      <c r="B7" s="319"/>
      <c r="C7" s="319"/>
      <c r="D7" s="320" t="str">
        <f t="shared" si="0"/>
        <v/>
      </c>
      <c r="E7" s="279"/>
    </row>
    <row r="8" ht="27.9" customHeight="1" spans="1:5">
      <c r="A8" s="318" t="s">
        <v>4494</v>
      </c>
      <c r="B8" s="319"/>
      <c r="C8" s="319"/>
      <c r="D8" s="320" t="str">
        <f t="shared" si="0"/>
        <v/>
      </c>
      <c r="E8" s="279"/>
    </row>
    <row r="9" ht="27.9" customHeight="1" spans="1:5">
      <c r="A9" s="318" t="s">
        <v>4495</v>
      </c>
      <c r="B9" s="319"/>
      <c r="C9" s="319"/>
      <c r="D9" s="320" t="str">
        <f t="shared" si="0"/>
        <v/>
      </c>
      <c r="E9" s="279"/>
    </row>
    <row r="10" ht="27.9" customHeight="1" spans="1:5">
      <c r="A10" s="321"/>
      <c r="B10" s="319"/>
      <c r="C10" s="319"/>
      <c r="D10" s="320" t="str">
        <f t="shared" si="0"/>
        <v/>
      </c>
      <c r="E10" s="279"/>
    </row>
    <row r="11" ht="27.9" customHeight="1" spans="1:5">
      <c r="A11" s="322" t="s">
        <v>4496</v>
      </c>
      <c r="B11" s="323"/>
      <c r="C11" s="323"/>
      <c r="D11" s="324" t="str">
        <f t="shared" si="0"/>
        <v/>
      </c>
      <c r="E11" s="279"/>
    </row>
    <row r="12" ht="27.9" customHeight="1" spans="1:4">
      <c r="A12" s="325" t="s">
        <v>4497</v>
      </c>
      <c r="B12" s="319"/>
      <c r="C12" s="319"/>
      <c r="D12" s="320" t="str">
        <f t="shared" si="0"/>
        <v/>
      </c>
    </row>
    <row r="13" ht="27.9" customHeight="1" spans="1:4">
      <c r="A13" s="325" t="s">
        <v>4241</v>
      </c>
      <c r="B13" s="319">
        <v>25</v>
      </c>
      <c r="C13" s="319">
        <v>46</v>
      </c>
      <c r="D13" s="320">
        <f t="shared" si="0"/>
        <v>0.84</v>
      </c>
    </row>
    <row r="14" ht="27.9" customHeight="1" spans="1:4">
      <c r="A14" s="322" t="s">
        <v>4498</v>
      </c>
      <c r="B14" s="323">
        <f>SUM(B11:B13)</f>
        <v>25</v>
      </c>
      <c r="C14" s="323">
        <f>SUM(C11:C13)</f>
        <v>46</v>
      </c>
      <c r="D14" s="324">
        <f t="shared" si="0"/>
        <v>0.84</v>
      </c>
    </row>
    <row r="16" spans="2:2">
      <c r="B16" s="326"/>
    </row>
    <row r="17" spans="5:5">
      <c r="E17" s="327"/>
    </row>
  </sheetData>
  <mergeCells count="1">
    <mergeCell ref="A1:D1"/>
  </mergeCells>
  <conditionalFormatting sqref="D4:D14">
    <cfRule type="cellIs" dxfId="3" priority="1" stopIfTrue="1" operator="greaterThan">
      <formula>10</formula>
    </cfRule>
    <cfRule type="cellIs" dxfId="3" priority="2" stopIfTrue="1" operator="lessThanOrEqual">
      <formula>-1</formula>
    </cfRule>
  </conditionalFormatting>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O32"/>
  <sheetViews>
    <sheetView showZeros="0" view="pageBreakPreview" zoomScaleNormal="100" workbookViewId="0">
      <selection activeCell="A3" sqref="$A3:$XFD3"/>
    </sheetView>
  </sheetViews>
  <sheetFormatPr defaultColWidth="9" defaultRowHeight="14.4"/>
  <cols>
    <col min="1" max="1" width="50.7777777777778" customWidth="1"/>
    <col min="2" max="2" width="11.7777777777778" style="287" customWidth="1"/>
  </cols>
  <sheetData>
    <row r="1" ht="31.8" customHeight="1" spans="1:15">
      <c r="A1" s="288" t="str">
        <f>YEAR(封面!$B$9)-1&amp;"年勐海县国有资本经营预算补充表"</f>
        <v>2019年勐海县国有资本经营预算补充表</v>
      </c>
      <c r="B1" s="289"/>
      <c r="O1">
        <f>totalnumber</f>
        <v>1</v>
      </c>
    </row>
    <row r="2" ht="19.8" customHeight="1" spans="1:2">
      <c r="A2" s="290" t="s">
        <v>4499</v>
      </c>
      <c r="B2" s="291" t="s">
        <v>40</v>
      </c>
    </row>
    <row r="3" ht="22.5" customHeight="1" spans="1:2">
      <c r="A3" s="292" t="s">
        <v>4500</v>
      </c>
      <c r="B3" s="293" t="s">
        <v>4501</v>
      </c>
    </row>
    <row r="4" ht="22.5" customHeight="1" spans="1:2">
      <c r="A4" s="294" t="s">
        <v>4502</v>
      </c>
      <c r="B4" s="295" t="s">
        <v>4503</v>
      </c>
    </row>
    <row r="5" ht="22.5" customHeight="1" spans="1:2">
      <c r="A5" s="296" t="s">
        <v>4504</v>
      </c>
      <c r="B5" s="297">
        <v>17</v>
      </c>
    </row>
    <row r="6" ht="22.5" customHeight="1" spans="1:2">
      <c r="A6" s="296" t="s">
        <v>4505</v>
      </c>
      <c r="B6" s="297">
        <v>17</v>
      </c>
    </row>
    <row r="7" ht="22.5" customHeight="1" spans="1:2">
      <c r="A7" s="298" t="s">
        <v>4506</v>
      </c>
      <c r="B7" s="297">
        <v>15</v>
      </c>
    </row>
    <row r="8" ht="22.5" customHeight="1" spans="1:2">
      <c r="A8" s="296" t="s">
        <v>4507</v>
      </c>
      <c r="B8" s="299" t="s">
        <v>4508</v>
      </c>
    </row>
    <row r="9" ht="22.5" customHeight="1" spans="1:2">
      <c r="A9" s="298" t="s">
        <v>4509</v>
      </c>
      <c r="B9" s="299" t="s">
        <v>4508</v>
      </c>
    </row>
    <row r="10" ht="22.5" customHeight="1" spans="1:2">
      <c r="A10" s="296" t="s">
        <v>4510</v>
      </c>
      <c r="B10" s="299" t="s">
        <v>4508</v>
      </c>
    </row>
    <row r="11" ht="22.5" customHeight="1" spans="1:2">
      <c r="A11" s="298" t="s">
        <v>4511</v>
      </c>
      <c r="B11" s="299" t="s">
        <v>4508</v>
      </c>
    </row>
    <row r="12" ht="22.5" customHeight="1" spans="1:2">
      <c r="A12" s="294" t="s">
        <v>4512</v>
      </c>
      <c r="B12" s="295" t="s">
        <v>4503</v>
      </c>
    </row>
    <row r="13" ht="22.5" customHeight="1" spans="1:2">
      <c r="A13" s="300" t="s">
        <v>4513</v>
      </c>
      <c r="B13" s="295" t="s">
        <v>4503</v>
      </c>
    </row>
    <row r="14" ht="22.5" customHeight="1" spans="1:2">
      <c r="A14" s="298" t="s">
        <v>4514</v>
      </c>
      <c r="B14" s="301">
        <v>265409.39</v>
      </c>
    </row>
    <row r="15" ht="22.5" customHeight="1" spans="1:2">
      <c r="A15" s="296" t="s">
        <v>4515</v>
      </c>
      <c r="B15" s="301">
        <v>155218.34</v>
      </c>
    </row>
    <row r="16" ht="22.5" customHeight="1" spans="1:2">
      <c r="A16" s="298" t="s">
        <v>4516</v>
      </c>
      <c r="B16" s="302">
        <v>110191.06</v>
      </c>
    </row>
    <row r="17" ht="22.5" customHeight="1" spans="1:2">
      <c r="A17" s="296" t="s">
        <v>4517</v>
      </c>
      <c r="B17" s="302">
        <v>687.96</v>
      </c>
    </row>
    <row r="18" ht="22.5" customHeight="1" spans="1:2">
      <c r="A18" s="298" t="s">
        <v>4518</v>
      </c>
      <c r="B18" s="302">
        <v>685.96</v>
      </c>
    </row>
    <row r="19" ht="22.5" customHeight="1" spans="1:2">
      <c r="A19" s="296" t="s">
        <v>4519</v>
      </c>
      <c r="B19" s="302">
        <v>590</v>
      </c>
    </row>
    <row r="20" ht="22.5" customHeight="1" spans="1:2">
      <c r="A20" s="300" t="s">
        <v>4520</v>
      </c>
      <c r="B20" s="303" t="s">
        <v>4503</v>
      </c>
    </row>
    <row r="21" ht="22.5" customHeight="1" spans="1:2">
      <c r="A21" s="298" t="s">
        <v>4514</v>
      </c>
      <c r="B21" s="301">
        <v>265409.39</v>
      </c>
    </row>
    <row r="22" ht="22.5" customHeight="1" spans="1:2">
      <c r="A22" s="296" t="s">
        <v>4515</v>
      </c>
      <c r="B22" s="301">
        <v>155218.34</v>
      </c>
    </row>
    <row r="23" ht="22.5" customHeight="1" spans="1:2">
      <c r="A23" s="298" t="s">
        <v>4516</v>
      </c>
      <c r="B23" s="302">
        <v>110191.06</v>
      </c>
    </row>
    <row r="24" ht="22.5" customHeight="1" spans="1:2">
      <c r="A24" s="296" t="s">
        <v>4517</v>
      </c>
      <c r="B24" s="302">
        <v>687.96</v>
      </c>
    </row>
    <row r="25" ht="22.5" customHeight="1" spans="1:2">
      <c r="A25" s="298" t="s">
        <v>4518</v>
      </c>
      <c r="B25" s="302">
        <v>685.96</v>
      </c>
    </row>
    <row r="26" ht="22.5" customHeight="1" spans="1:2">
      <c r="A26" s="296" t="s">
        <v>4519</v>
      </c>
      <c r="B26" s="304">
        <v>686</v>
      </c>
    </row>
    <row r="27" ht="22.5" customHeight="1" spans="1:2">
      <c r="A27" s="294" t="s">
        <v>4521</v>
      </c>
      <c r="B27" s="295" t="s">
        <v>4503</v>
      </c>
    </row>
    <row r="28" ht="22.5" customHeight="1" spans="1:2">
      <c r="A28" s="298" t="s">
        <v>4522</v>
      </c>
      <c r="B28" s="299" t="s">
        <v>4523</v>
      </c>
    </row>
    <row r="29" ht="22.5" customHeight="1" spans="1:2">
      <c r="A29" s="296" t="s">
        <v>4524</v>
      </c>
      <c r="B29" s="305">
        <v>0.3</v>
      </c>
    </row>
    <row r="30" ht="22.5" customHeight="1" spans="1:2">
      <c r="A30" s="294" t="s">
        <v>4525</v>
      </c>
      <c r="B30" s="295" t="s">
        <v>4503</v>
      </c>
    </row>
    <row r="31" ht="22.5" customHeight="1" spans="1:2">
      <c r="A31" s="298" t="s">
        <v>4526</v>
      </c>
      <c r="B31" s="299" t="s">
        <v>4527</v>
      </c>
    </row>
    <row r="32" ht="22.5" customHeight="1" spans="1:2">
      <c r="A32" s="296" t="s">
        <v>4528</v>
      </c>
      <c r="B32" s="306">
        <v>2019</v>
      </c>
    </row>
  </sheetData>
  <mergeCells count="1">
    <mergeCell ref="A1:B1"/>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O45"/>
  <sheetViews>
    <sheetView showZeros="0" view="pageBreakPreview" zoomScaleNormal="100" workbookViewId="0">
      <pane xSplit="1" ySplit="3" topLeftCell="B31" activePane="bottomRight" state="frozen"/>
      <selection/>
      <selection pane="topRight"/>
      <selection pane="bottomLeft"/>
      <selection pane="bottomRight" activeCell="E1" sqref="E$1:E$1048576"/>
    </sheetView>
  </sheetViews>
  <sheetFormatPr defaultColWidth="9" defaultRowHeight="15.6"/>
  <cols>
    <col min="1" max="1" width="38.8888888888889" style="247" customWidth="1"/>
    <col min="2" max="3" width="15" style="248" customWidth="1"/>
    <col min="4" max="4" width="13.2222222222222" style="247" customWidth="1"/>
    <col min="5" max="5" width="5.33333333333333" style="247" customWidth="1"/>
    <col min="6" max="6" width="11.8888888888889" style="247" customWidth="1"/>
    <col min="7" max="8" width="10.4444444444444" style="247" customWidth="1"/>
    <col min="9" max="256" width="9" style="247"/>
    <col min="257" max="257" width="41.6666666666667" style="247" customWidth="1"/>
    <col min="258" max="259" width="17" style="247" customWidth="1"/>
    <col min="260" max="260" width="15" style="247" customWidth="1"/>
    <col min="261" max="262" width="9" style="247"/>
    <col min="263" max="263" width="9.44444444444444" style="247" customWidth="1"/>
    <col min="264" max="512" width="9" style="247"/>
    <col min="513" max="513" width="41.6666666666667" style="247" customWidth="1"/>
    <col min="514" max="515" width="17" style="247" customWidth="1"/>
    <col min="516" max="516" width="15" style="247" customWidth="1"/>
    <col min="517" max="518" width="9" style="247"/>
    <col min="519" max="519" width="9.44444444444444" style="247" customWidth="1"/>
    <col min="520" max="768" width="9" style="247"/>
    <col min="769" max="769" width="41.6666666666667" style="247" customWidth="1"/>
    <col min="770" max="771" width="17" style="247" customWidth="1"/>
    <col min="772" max="772" width="15" style="247" customWidth="1"/>
    <col min="773" max="774" width="9" style="247"/>
    <col min="775" max="775" width="9.44444444444444" style="247" customWidth="1"/>
    <col min="776" max="1024" width="9" style="247"/>
    <col min="1025" max="1025" width="41.6666666666667" style="247" customWidth="1"/>
    <col min="1026" max="1027" width="17" style="247" customWidth="1"/>
    <col min="1028" max="1028" width="15" style="247" customWidth="1"/>
    <col min="1029" max="1030" width="9" style="247"/>
    <col min="1031" max="1031" width="9.44444444444444" style="247" customWidth="1"/>
    <col min="1032" max="1280" width="9" style="247"/>
    <col min="1281" max="1281" width="41.6666666666667" style="247" customWidth="1"/>
    <col min="1282" max="1283" width="17" style="247" customWidth="1"/>
    <col min="1284" max="1284" width="15" style="247" customWidth="1"/>
    <col min="1285" max="1286" width="9" style="247"/>
    <col min="1287" max="1287" width="9.44444444444444" style="247" customWidth="1"/>
    <col min="1288" max="1536" width="9" style="247"/>
    <col min="1537" max="1537" width="41.6666666666667" style="247" customWidth="1"/>
    <col min="1538" max="1539" width="17" style="247" customWidth="1"/>
    <col min="1540" max="1540" width="15" style="247" customWidth="1"/>
    <col min="1541" max="1542" width="9" style="247"/>
    <col min="1543" max="1543" width="9.44444444444444" style="247" customWidth="1"/>
    <col min="1544" max="1792" width="9" style="247"/>
    <col min="1793" max="1793" width="41.6666666666667" style="247" customWidth="1"/>
    <col min="1794" max="1795" width="17" style="247" customWidth="1"/>
    <col min="1796" max="1796" width="15" style="247" customWidth="1"/>
    <col min="1797" max="1798" width="9" style="247"/>
    <col min="1799" max="1799" width="9.44444444444444" style="247" customWidth="1"/>
    <col min="1800" max="2048" width="9" style="247"/>
    <col min="2049" max="2049" width="41.6666666666667" style="247" customWidth="1"/>
    <col min="2050" max="2051" width="17" style="247" customWidth="1"/>
    <col min="2052" max="2052" width="15" style="247" customWidth="1"/>
    <col min="2053" max="2054" width="9" style="247"/>
    <col min="2055" max="2055" width="9.44444444444444" style="247" customWidth="1"/>
    <col min="2056" max="2304" width="9" style="247"/>
    <col min="2305" max="2305" width="41.6666666666667" style="247" customWidth="1"/>
    <col min="2306" max="2307" width="17" style="247" customWidth="1"/>
    <col min="2308" max="2308" width="15" style="247" customWidth="1"/>
    <col min="2309" max="2310" width="9" style="247"/>
    <col min="2311" max="2311" width="9.44444444444444" style="247" customWidth="1"/>
    <col min="2312" max="2560" width="9" style="247"/>
    <col min="2561" max="2561" width="41.6666666666667" style="247" customWidth="1"/>
    <col min="2562" max="2563" width="17" style="247" customWidth="1"/>
    <col min="2564" max="2564" width="15" style="247" customWidth="1"/>
    <col min="2565" max="2566" width="9" style="247"/>
    <col min="2567" max="2567" width="9.44444444444444" style="247" customWidth="1"/>
    <col min="2568" max="2816" width="9" style="247"/>
    <col min="2817" max="2817" width="41.6666666666667" style="247" customWidth="1"/>
    <col min="2818" max="2819" width="17" style="247" customWidth="1"/>
    <col min="2820" max="2820" width="15" style="247" customWidth="1"/>
    <col min="2821" max="2822" width="9" style="247"/>
    <col min="2823" max="2823" width="9.44444444444444" style="247" customWidth="1"/>
    <col min="2824" max="3072" width="9" style="247"/>
    <col min="3073" max="3073" width="41.6666666666667" style="247" customWidth="1"/>
    <col min="3074" max="3075" width="17" style="247" customWidth="1"/>
    <col min="3076" max="3076" width="15" style="247" customWidth="1"/>
    <col min="3077" max="3078" width="9" style="247"/>
    <col min="3079" max="3079" width="9.44444444444444" style="247" customWidth="1"/>
    <col min="3080" max="3328" width="9" style="247"/>
    <col min="3329" max="3329" width="41.6666666666667" style="247" customWidth="1"/>
    <col min="3330" max="3331" width="17" style="247" customWidth="1"/>
    <col min="3332" max="3332" width="15" style="247" customWidth="1"/>
    <col min="3333" max="3334" width="9" style="247"/>
    <col min="3335" max="3335" width="9.44444444444444" style="247" customWidth="1"/>
    <col min="3336" max="3584" width="9" style="247"/>
    <col min="3585" max="3585" width="41.6666666666667" style="247" customWidth="1"/>
    <col min="3586" max="3587" width="17" style="247" customWidth="1"/>
    <col min="3588" max="3588" width="15" style="247" customWidth="1"/>
    <col min="3589" max="3590" width="9" style="247"/>
    <col min="3591" max="3591" width="9.44444444444444" style="247" customWidth="1"/>
    <col min="3592" max="3840" width="9" style="247"/>
    <col min="3841" max="3841" width="41.6666666666667" style="247" customWidth="1"/>
    <col min="3842" max="3843" width="17" style="247" customWidth="1"/>
    <col min="3844" max="3844" width="15" style="247" customWidth="1"/>
    <col min="3845" max="3846" width="9" style="247"/>
    <col min="3847" max="3847" width="9.44444444444444" style="247" customWidth="1"/>
    <col min="3848" max="4096" width="9" style="247"/>
    <col min="4097" max="4097" width="41.6666666666667" style="247" customWidth="1"/>
    <col min="4098" max="4099" width="17" style="247" customWidth="1"/>
    <col min="4100" max="4100" width="15" style="247" customWidth="1"/>
    <col min="4101" max="4102" width="9" style="247"/>
    <col min="4103" max="4103" width="9.44444444444444" style="247" customWidth="1"/>
    <col min="4104" max="4352" width="9" style="247"/>
    <col min="4353" max="4353" width="41.6666666666667" style="247" customWidth="1"/>
    <col min="4354" max="4355" width="17" style="247" customWidth="1"/>
    <col min="4356" max="4356" width="15" style="247" customWidth="1"/>
    <col min="4357" max="4358" width="9" style="247"/>
    <col min="4359" max="4359" width="9.44444444444444" style="247" customWidth="1"/>
    <col min="4360" max="4608" width="9" style="247"/>
    <col min="4609" max="4609" width="41.6666666666667" style="247" customWidth="1"/>
    <col min="4610" max="4611" width="17" style="247" customWidth="1"/>
    <col min="4612" max="4612" width="15" style="247" customWidth="1"/>
    <col min="4613" max="4614" width="9" style="247"/>
    <col min="4615" max="4615" width="9.44444444444444" style="247" customWidth="1"/>
    <col min="4616" max="4864" width="9" style="247"/>
    <col min="4865" max="4865" width="41.6666666666667" style="247" customWidth="1"/>
    <col min="4866" max="4867" width="17" style="247" customWidth="1"/>
    <col min="4868" max="4868" width="15" style="247" customWidth="1"/>
    <col min="4869" max="4870" width="9" style="247"/>
    <col min="4871" max="4871" width="9.44444444444444" style="247" customWidth="1"/>
    <col min="4872" max="5120" width="9" style="247"/>
    <col min="5121" max="5121" width="41.6666666666667" style="247" customWidth="1"/>
    <col min="5122" max="5123" width="17" style="247" customWidth="1"/>
    <col min="5124" max="5124" width="15" style="247" customWidth="1"/>
    <col min="5125" max="5126" width="9" style="247"/>
    <col min="5127" max="5127" width="9.44444444444444" style="247" customWidth="1"/>
    <col min="5128" max="5376" width="9" style="247"/>
    <col min="5377" max="5377" width="41.6666666666667" style="247" customWidth="1"/>
    <col min="5378" max="5379" width="17" style="247" customWidth="1"/>
    <col min="5380" max="5380" width="15" style="247" customWidth="1"/>
    <col min="5381" max="5382" width="9" style="247"/>
    <col min="5383" max="5383" width="9.44444444444444" style="247" customWidth="1"/>
    <col min="5384" max="5632" width="9" style="247"/>
    <col min="5633" max="5633" width="41.6666666666667" style="247" customWidth="1"/>
    <col min="5634" max="5635" width="17" style="247" customWidth="1"/>
    <col min="5636" max="5636" width="15" style="247" customWidth="1"/>
    <col min="5637" max="5638" width="9" style="247"/>
    <col min="5639" max="5639" width="9.44444444444444" style="247" customWidth="1"/>
    <col min="5640" max="5888" width="9" style="247"/>
    <col min="5889" max="5889" width="41.6666666666667" style="247" customWidth="1"/>
    <col min="5890" max="5891" width="17" style="247" customWidth="1"/>
    <col min="5892" max="5892" width="15" style="247" customWidth="1"/>
    <col min="5893" max="5894" width="9" style="247"/>
    <col min="5895" max="5895" width="9.44444444444444" style="247" customWidth="1"/>
    <col min="5896" max="6144" width="9" style="247"/>
    <col min="6145" max="6145" width="41.6666666666667" style="247" customWidth="1"/>
    <col min="6146" max="6147" width="17" style="247" customWidth="1"/>
    <col min="6148" max="6148" width="15" style="247" customWidth="1"/>
    <col min="6149" max="6150" width="9" style="247"/>
    <col min="6151" max="6151" width="9.44444444444444" style="247" customWidth="1"/>
    <col min="6152" max="6400" width="9" style="247"/>
    <col min="6401" max="6401" width="41.6666666666667" style="247" customWidth="1"/>
    <col min="6402" max="6403" width="17" style="247" customWidth="1"/>
    <col min="6404" max="6404" width="15" style="247" customWidth="1"/>
    <col min="6405" max="6406" width="9" style="247"/>
    <col min="6407" max="6407" width="9.44444444444444" style="247" customWidth="1"/>
    <col min="6408" max="6656" width="9" style="247"/>
    <col min="6657" max="6657" width="41.6666666666667" style="247" customWidth="1"/>
    <col min="6658" max="6659" width="17" style="247" customWidth="1"/>
    <col min="6660" max="6660" width="15" style="247" customWidth="1"/>
    <col min="6661" max="6662" width="9" style="247"/>
    <col min="6663" max="6663" width="9.44444444444444" style="247" customWidth="1"/>
    <col min="6664" max="6912" width="9" style="247"/>
    <col min="6913" max="6913" width="41.6666666666667" style="247" customWidth="1"/>
    <col min="6914" max="6915" width="17" style="247" customWidth="1"/>
    <col min="6916" max="6916" width="15" style="247" customWidth="1"/>
    <col min="6917" max="6918" width="9" style="247"/>
    <col min="6919" max="6919" width="9.44444444444444" style="247" customWidth="1"/>
    <col min="6920" max="7168" width="9" style="247"/>
    <col min="7169" max="7169" width="41.6666666666667" style="247" customWidth="1"/>
    <col min="7170" max="7171" width="17" style="247" customWidth="1"/>
    <col min="7172" max="7172" width="15" style="247" customWidth="1"/>
    <col min="7173" max="7174" width="9" style="247"/>
    <col min="7175" max="7175" width="9.44444444444444" style="247" customWidth="1"/>
    <col min="7176" max="7424" width="9" style="247"/>
    <col min="7425" max="7425" width="41.6666666666667" style="247" customWidth="1"/>
    <col min="7426" max="7427" width="17" style="247" customWidth="1"/>
    <col min="7428" max="7428" width="15" style="247" customWidth="1"/>
    <col min="7429" max="7430" width="9" style="247"/>
    <col min="7431" max="7431" width="9.44444444444444" style="247" customWidth="1"/>
    <col min="7432" max="7680" width="9" style="247"/>
    <col min="7681" max="7681" width="41.6666666666667" style="247" customWidth="1"/>
    <col min="7682" max="7683" width="17" style="247" customWidth="1"/>
    <col min="7684" max="7684" width="15" style="247" customWidth="1"/>
    <col min="7685" max="7686" width="9" style="247"/>
    <col min="7687" max="7687" width="9.44444444444444" style="247" customWidth="1"/>
    <col min="7688" max="7936" width="9" style="247"/>
    <col min="7937" max="7937" width="41.6666666666667" style="247" customWidth="1"/>
    <col min="7938" max="7939" width="17" style="247" customWidth="1"/>
    <col min="7940" max="7940" width="15" style="247" customWidth="1"/>
    <col min="7941" max="7942" width="9" style="247"/>
    <col min="7943" max="7943" width="9.44444444444444" style="247" customWidth="1"/>
    <col min="7944" max="8192" width="9" style="247"/>
    <col min="8193" max="8193" width="41.6666666666667" style="247" customWidth="1"/>
    <col min="8194" max="8195" width="17" style="247" customWidth="1"/>
    <col min="8196" max="8196" width="15" style="247" customWidth="1"/>
    <col min="8197" max="8198" width="9" style="247"/>
    <col min="8199" max="8199" width="9.44444444444444" style="247" customWidth="1"/>
    <col min="8200" max="8448" width="9" style="247"/>
    <col min="8449" max="8449" width="41.6666666666667" style="247" customWidth="1"/>
    <col min="8450" max="8451" width="17" style="247" customWidth="1"/>
    <col min="8452" max="8452" width="15" style="247" customWidth="1"/>
    <col min="8453" max="8454" width="9" style="247"/>
    <col min="8455" max="8455" width="9.44444444444444" style="247" customWidth="1"/>
    <col min="8456" max="8704" width="9" style="247"/>
    <col min="8705" max="8705" width="41.6666666666667" style="247" customWidth="1"/>
    <col min="8706" max="8707" width="17" style="247" customWidth="1"/>
    <col min="8708" max="8708" width="15" style="247" customWidth="1"/>
    <col min="8709" max="8710" width="9" style="247"/>
    <col min="8711" max="8711" width="9.44444444444444" style="247" customWidth="1"/>
    <col min="8712" max="8960" width="9" style="247"/>
    <col min="8961" max="8961" width="41.6666666666667" style="247" customWidth="1"/>
    <col min="8962" max="8963" width="17" style="247" customWidth="1"/>
    <col min="8964" max="8964" width="15" style="247" customWidth="1"/>
    <col min="8965" max="8966" width="9" style="247"/>
    <col min="8967" max="8967" width="9.44444444444444" style="247" customWidth="1"/>
    <col min="8968" max="9216" width="9" style="247"/>
    <col min="9217" max="9217" width="41.6666666666667" style="247" customWidth="1"/>
    <col min="9218" max="9219" width="17" style="247" customWidth="1"/>
    <col min="9220" max="9220" width="15" style="247" customWidth="1"/>
    <col min="9221" max="9222" width="9" style="247"/>
    <col min="9223" max="9223" width="9.44444444444444" style="247" customWidth="1"/>
    <col min="9224" max="9472" width="9" style="247"/>
    <col min="9473" max="9473" width="41.6666666666667" style="247" customWidth="1"/>
    <col min="9474" max="9475" width="17" style="247" customWidth="1"/>
    <col min="9476" max="9476" width="15" style="247" customWidth="1"/>
    <col min="9477" max="9478" width="9" style="247"/>
    <col min="9479" max="9479" width="9.44444444444444" style="247" customWidth="1"/>
    <col min="9480" max="9728" width="9" style="247"/>
    <col min="9729" max="9729" width="41.6666666666667" style="247" customWidth="1"/>
    <col min="9730" max="9731" width="17" style="247" customWidth="1"/>
    <col min="9732" max="9732" width="15" style="247" customWidth="1"/>
    <col min="9733" max="9734" width="9" style="247"/>
    <col min="9735" max="9735" width="9.44444444444444" style="247" customWidth="1"/>
    <col min="9736" max="9984" width="9" style="247"/>
    <col min="9985" max="9985" width="41.6666666666667" style="247" customWidth="1"/>
    <col min="9986" max="9987" width="17" style="247" customWidth="1"/>
    <col min="9988" max="9988" width="15" style="247" customWidth="1"/>
    <col min="9989" max="9990" width="9" style="247"/>
    <col min="9991" max="9991" width="9.44444444444444" style="247" customWidth="1"/>
    <col min="9992" max="10240" width="9" style="247"/>
    <col min="10241" max="10241" width="41.6666666666667" style="247" customWidth="1"/>
    <col min="10242" max="10243" width="17" style="247" customWidth="1"/>
    <col min="10244" max="10244" width="15" style="247" customWidth="1"/>
    <col min="10245" max="10246" width="9" style="247"/>
    <col min="10247" max="10247" width="9.44444444444444" style="247" customWidth="1"/>
    <col min="10248" max="10496" width="9" style="247"/>
    <col min="10497" max="10497" width="41.6666666666667" style="247" customWidth="1"/>
    <col min="10498" max="10499" width="17" style="247" customWidth="1"/>
    <col min="10500" max="10500" width="15" style="247" customWidth="1"/>
    <col min="10501" max="10502" width="9" style="247"/>
    <col min="10503" max="10503" width="9.44444444444444" style="247" customWidth="1"/>
    <col min="10504" max="10752" width="9" style="247"/>
    <col min="10753" max="10753" width="41.6666666666667" style="247" customWidth="1"/>
    <col min="10754" max="10755" width="17" style="247" customWidth="1"/>
    <col min="10756" max="10756" width="15" style="247" customWidth="1"/>
    <col min="10757" max="10758" width="9" style="247"/>
    <col min="10759" max="10759" width="9.44444444444444" style="247" customWidth="1"/>
    <col min="10760" max="11008" width="9" style="247"/>
    <col min="11009" max="11009" width="41.6666666666667" style="247" customWidth="1"/>
    <col min="11010" max="11011" width="17" style="247" customWidth="1"/>
    <col min="11012" max="11012" width="15" style="247" customWidth="1"/>
    <col min="11013" max="11014" width="9" style="247"/>
    <col min="11015" max="11015" width="9.44444444444444" style="247" customWidth="1"/>
    <col min="11016" max="11264" width="9" style="247"/>
    <col min="11265" max="11265" width="41.6666666666667" style="247" customWidth="1"/>
    <col min="11266" max="11267" width="17" style="247" customWidth="1"/>
    <col min="11268" max="11268" width="15" style="247" customWidth="1"/>
    <col min="11269" max="11270" width="9" style="247"/>
    <col min="11271" max="11271" width="9.44444444444444" style="247" customWidth="1"/>
    <col min="11272" max="11520" width="9" style="247"/>
    <col min="11521" max="11521" width="41.6666666666667" style="247" customWidth="1"/>
    <col min="11522" max="11523" width="17" style="247" customWidth="1"/>
    <col min="11524" max="11524" width="15" style="247" customWidth="1"/>
    <col min="11525" max="11526" width="9" style="247"/>
    <col min="11527" max="11527" width="9.44444444444444" style="247" customWidth="1"/>
    <col min="11528" max="11776" width="9" style="247"/>
    <col min="11777" max="11777" width="41.6666666666667" style="247" customWidth="1"/>
    <col min="11778" max="11779" width="17" style="247" customWidth="1"/>
    <col min="11780" max="11780" width="15" style="247" customWidth="1"/>
    <col min="11781" max="11782" width="9" style="247"/>
    <col min="11783" max="11783" width="9.44444444444444" style="247" customWidth="1"/>
    <col min="11784" max="12032" width="9" style="247"/>
    <col min="12033" max="12033" width="41.6666666666667" style="247" customWidth="1"/>
    <col min="12034" max="12035" width="17" style="247" customWidth="1"/>
    <col min="12036" max="12036" width="15" style="247" customWidth="1"/>
    <col min="12037" max="12038" width="9" style="247"/>
    <col min="12039" max="12039" width="9.44444444444444" style="247" customWidth="1"/>
    <col min="12040" max="12288" width="9" style="247"/>
    <col min="12289" max="12289" width="41.6666666666667" style="247" customWidth="1"/>
    <col min="12290" max="12291" width="17" style="247" customWidth="1"/>
    <col min="12292" max="12292" width="15" style="247" customWidth="1"/>
    <col min="12293" max="12294" width="9" style="247"/>
    <col min="12295" max="12295" width="9.44444444444444" style="247" customWidth="1"/>
    <col min="12296" max="12544" width="9" style="247"/>
    <col min="12545" max="12545" width="41.6666666666667" style="247" customWidth="1"/>
    <col min="12546" max="12547" width="17" style="247" customWidth="1"/>
    <col min="12548" max="12548" width="15" style="247" customWidth="1"/>
    <col min="12549" max="12550" width="9" style="247"/>
    <col min="12551" max="12551" width="9.44444444444444" style="247" customWidth="1"/>
    <col min="12552" max="12800" width="9" style="247"/>
    <col min="12801" max="12801" width="41.6666666666667" style="247" customWidth="1"/>
    <col min="12802" max="12803" width="17" style="247" customWidth="1"/>
    <col min="12804" max="12804" width="15" style="247" customWidth="1"/>
    <col min="12805" max="12806" width="9" style="247"/>
    <col min="12807" max="12807" width="9.44444444444444" style="247" customWidth="1"/>
    <col min="12808" max="13056" width="9" style="247"/>
    <col min="13057" max="13057" width="41.6666666666667" style="247" customWidth="1"/>
    <col min="13058" max="13059" width="17" style="247" customWidth="1"/>
    <col min="13060" max="13060" width="15" style="247" customWidth="1"/>
    <col min="13061" max="13062" width="9" style="247"/>
    <col min="13063" max="13063" width="9.44444444444444" style="247" customWidth="1"/>
    <col min="13064" max="13312" width="9" style="247"/>
    <col min="13313" max="13313" width="41.6666666666667" style="247" customWidth="1"/>
    <col min="13314" max="13315" width="17" style="247" customWidth="1"/>
    <col min="13316" max="13316" width="15" style="247" customWidth="1"/>
    <col min="13317" max="13318" width="9" style="247"/>
    <col min="13319" max="13319" width="9.44444444444444" style="247" customWidth="1"/>
    <col min="13320" max="13568" width="9" style="247"/>
    <col min="13569" max="13569" width="41.6666666666667" style="247" customWidth="1"/>
    <col min="13570" max="13571" width="17" style="247" customWidth="1"/>
    <col min="13572" max="13572" width="15" style="247" customWidth="1"/>
    <col min="13573" max="13574" width="9" style="247"/>
    <col min="13575" max="13575" width="9.44444444444444" style="247" customWidth="1"/>
    <col min="13576" max="13824" width="9" style="247"/>
    <col min="13825" max="13825" width="41.6666666666667" style="247" customWidth="1"/>
    <col min="13826" max="13827" width="17" style="247" customWidth="1"/>
    <col min="13828" max="13828" width="15" style="247" customWidth="1"/>
    <col min="13829" max="13830" width="9" style="247"/>
    <col min="13831" max="13831" width="9.44444444444444" style="247" customWidth="1"/>
    <col min="13832" max="14080" width="9" style="247"/>
    <col min="14081" max="14081" width="41.6666666666667" style="247" customWidth="1"/>
    <col min="14082" max="14083" width="17" style="247" customWidth="1"/>
    <col min="14084" max="14084" width="15" style="247" customWidth="1"/>
    <col min="14085" max="14086" width="9" style="247"/>
    <col min="14087" max="14087" width="9.44444444444444" style="247" customWidth="1"/>
    <col min="14088" max="14336" width="9" style="247"/>
    <col min="14337" max="14337" width="41.6666666666667" style="247" customWidth="1"/>
    <col min="14338" max="14339" width="17" style="247" customWidth="1"/>
    <col min="14340" max="14340" width="15" style="247" customWidth="1"/>
    <col min="14341" max="14342" width="9" style="247"/>
    <col min="14343" max="14343" width="9.44444444444444" style="247" customWidth="1"/>
    <col min="14344" max="14592" width="9" style="247"/>
    <col min="14593" max="14593" width="41.6666666666667" style="247" customWidth="1"/>
    <col min="14594" max="14595" width="17" style="247" customWidth="1"/>
    <col min="14596" max="14596" width="15" style="247" customWidth="1"/>
    <col min="14597" max="14598" width="9" style="247"/>
    <col min="14599" max="14599" width="9.44444444444444" style="247" customWidth="1"/>
    <col min="14600" max="14848" width="9" style="247"/>
    <col min="14849" max="14849" width="41.6666666666667" style="247" customWidth="1"/>
    <col min="14850" max="14851" width="17" style="247" customWidth="1"/>
    <col min="14852" max="14852" width="15" style="247" customWidth="1"/>
    <col min="14853" max="14854" width="9" style="247"/>
    <col min="14855" max="14855" width="9.44444444444444" style="247" customWidth="1"/>
    <col min="14856" max="15104" width="9" style="247"/>
    <col min="15105" max="15105" width="41.6666666666667" style="247" customWidth="1"/>
    <col min="15106" max="15107" width="17" style="247" customWidth="1"/>
    <col min="15108" max="15108" width="15" style="247" customWidth="1"/>
    <col min="15109" max="15110" width="9" style="247"/>
    <col min="15111" max="15111" width="9.44444444444444" style="247" customWidth="1"/>
    <col min="15112" max="15360" width="9" style="247"/>
    <col min="15361" max="15361" width="41.6666666666667" style="247" customWidth="1"/>
    <col min="15362" max="15363" width="17" style="247" customWidth="1"/>
    <col min="15364" max="15364" width="15" style="247" customWidth="1"/>
    <col min="15365" max="15366" width="9" style="247"/>
    <col min="15367" max="15367" width="9.44444444444444" style="247" customWidth="1"/>
    <col min="15368" max="15616" width="9" style="247"/>
    <col min="15617" max="15617" width="41.6666666666667" style="247" customWidth="1"/>
    <col min="15618" max="15619" width="17" style="247" customWidth="1"/>
    <col min="15620" max="15620" width="15" style="247" customWidth="1"/>
    <col min="15621" max="15622" width="9" style="247"/>
    <col min="15623" max="15623" width="9.44444444444444" style="247" customWidth="1"/>
    <col min="15624" max="15872" width="9" style="247"/>
    <col min="15873" max="15873" width="41.6666666666667" style="247" customWidth="1"/>
    <col min="15874" max="15875" width="17" style="247" customWidth="1"/>
    <col min="15876" max="15876" width="15" style="247" customWidth="1"/>
    <col min="15877" max="15878" width="9" style="247"/>
    <col min="15879" max="15879" width="9.44444444444444" style="247" customWidth="1"/>
    <col min="15880" max="16128" width="9" style="247"/>
    <col min="16129" max="16129" width="41.6666666666667" style="247" customWidth="1"/>
    <col min="16130" max="16131" width="17" style="247" customWidth="1"/>
    <col min="16132" max="16132" width="15" style="247" customWidth="1"/>
    <col min="16133" max="16134" width="9" style="247"/>
    <col min="16135" max="16135" width="9.44444444444444" style="247" customWidth="1"/>
    <col min="16136" max="16384" width="9" style="247"/>
  </cols>
  <sheetData>
    <row r="1" ht="38.4" customHeight="1" spans="1:15">
      <c r="A1" s="222" t="str">
        <f>YEAR(封面!$B$9)&amp;"年勐海县社会保险基金收入预算表"</f>
        <v>2020年勐海县社会保险基金收入预算表</v>
      </c>
      <c r="B1" s="222"/>
      <c r="C1" s="222"/>
      <c r="D1" s="222"/>
      <c r="O1">
        <f>totalnumber</f>
        <v>2</v>
      </c>
    </row>
    <row r="2" ht="18.6" customHeight="1" spans="1:4">
      <c r="A2" s="272" t="s">
        <v>4529</v>
      </c>
      <c r="B2" s="273"/>
      <c r="C2" s="274"/>
      <c r="D2" s="275" t="s">
        <v>40</v>
      </c>
    </row>
    <row r="3" ht="38.1" customHeight="1" spans="1:4">
      <c r="A3" s="276" t="s">
        <v>4243</v>
      </c>
      <c r="B3" s="228" t="str">
        <f>YEAR(封面!$B$9)-1&amp;"年快报数"</f>
        <v>2019年快报数</v>
      </c>
      <c r="C3" s="229" t="str">
        <f>YEAR(封面!$B$9)&amp;"年预算数"</f>
        <v>2020年预算数</v>
      </c>
      <c r="D3" s="150" t="str">
        <f>"比"&amp;YEAR(封面!$B$9)-1&amp;"年快报数增幅"</f>
        <v>比2019年快报数增幅</v>
      </c>
    </row>
    <row r="4" ht="21.9" customHeight="1" spans="1:8">
      <c r="A4" s="277" t="s">
        <v>4244</v>
      </c>
      <c r="B4" s="263">
        <v>22243</v>
      </c>
      <c r="C4" s="263">
        <v>16451</v>
      </c>
      <c r="D4" s="278">
        <f t="shared" ref="D4:D44" si="0">IF(ISERROR(C4/B4-1),"",C4/B4-1)</f>
        <v>-0.260396529245156</v>
      </c>
      <c r="E4" s="279"/>
      <c r="G4" s="257"/>
      <c r="H4" s="257"/>
    </row>
    <row r="5" ht="21.9" customHeight="1" spans="1:8">
      <c r="A5" s="280" t="s">
        <v>4245</v>
      </c>
      <c r="B5" s="262">
        <v>15336</v>
      </c>
      <c r="C5" s="264">
        <v>16148</v>
      </c>
      <c r="D5" s="281">
        <f t="shared" si="0"/>
        <v>0.0529473135106937</v>
      </c>
      <c r="E5" s="279"/>
      <c r="G5" s="257"/>
      <c r="H5" s="257"/>
    </row>
    <row r="6" ht="21.9" customHeight="1" spans="1:8">
      <c r="A6" s="280" t="s">
        <v>4246</v>
      </c>
      <c r="B6" s="262">
        <v>39</v>
      </c>
      <c r="C6" s="262">
        <v>40</v>
      </c>
      <c r="D6" s="281">
        <f t="shared" si="0"/>
        <v>0.0256410256410255</v>
      </c>
      <c r="E6" s="279"/>
      <c r="G6" s="257"/>
      <c r="H6" s="257"/>
    </row>
    <row r="7" s="246" customFormat="1" ht="21.9" customHeight="1" spans="1:8">
      <c r="A7" s="280" t="s">
        <v>4247</v>
      </c>
      <c r="B7" s="262">
        <v>6600</v>
      </c>
      <c r="C7" s="262">
        <v>0</v>
      </c>
      <c r="D7" s="281">
        <f t="shared" si="0"/>
        <v>-1</v>
      </c>
      <c r="E7" s="279"/>
      <c r="G7" s="257"/>
      <c r="H7" s="257"/>
    </row>
    <row r="8" ht="21.9" customHeight="1" spans="1:8">
      <c r="A8" s="277" t="s">
        <v>4248</v>
      </c>
      <c r="B8" s="263">
        <v>16112</v>
      </c>
      <c r="C8" s="263">
        <v>17746</v>
      </c>
      <c r="D8" s="278">
        <f t="shared" si="0"/>
        <v>0.101415094339623</v>
      </c>
      <c r="E8" s="279"/>
      <c r="G8" s="257"/>
      <c r="H8" s="257"/>
    </row>
    <row r="9" ht="21.9" customHeight="1" spans="1:8">
      <c r="A9" s="280" t="s">
        <v>4245</v>
      </c>
      <c r="B9" s="262">
        <v>13176</v>
      </c>
      <c r="C9" s="262">
        <v>12047</v>
      </c>
      <c r="D9" s="281">
        <f t="shared" si="0"/>
        <v>-0.0856860959319976</v>
      </c>
      <c r="E9" s="279"/>
      <c r="G9" s="257"/>
      <c r="H9" s="257"/>
    </row>
    <row r="10" ht="21.9" customHeight="1" spans="1:8">
      <c r="A10" s="280" t="s">
        <v>4246</v>
      </c>
      <c r="B10" s="262">
        <v>18</v>
      </c>
      <c r="C10" s="262">
        <v>19</v>
      </c>
      <c r="D10" s="281">
        <f t="shared" si="0"/>
        <v>0.0555555555555556</v>
      </c>
      <c r="E10" s="279"/>
      <c r="G10" s="257"/>
      <c r="H10" s="257"/>
    </row>
    <row r="11" ht="21.9" customHeight="1" spans="1:8">
      <c r="A11" s="280" t="s">
        <v>4247</v>
      </c>
      <c r="B11" s="262">
        <v>2742</v>
      </c>
      <c r="C11" s="262">
        <v>5650</v>
      </c>
      <c r="D11" s="281">
        <f t="shared" si="0"/>
        <v>1.06053975200584</v>
      </c>
      <c r="E11" s="279"/>
      <c r="G11" s="257"/>
      <c r="H11" s="257"/>
    </row>
    <row r="12" ht="21.9" customHeight="1" spans="1:8">
      <c r="A12" s="277" t="s">
        <v>4249</v>
      </c>
      <c r="B12" s="263">
        <v>458</v>
      </c>
      <c r="C12" s="263">
        <v>482</v>
      </c>
      <c r="D12" s="278">
        <f t="shared" si="0"/>
        <v>0.0524017467248907</v>
      </c>
      <c r="E12" s="279"/>
      <c r="G12" s="257"/>
      <c r="H12" s="257"/>
    </row>
    <row r="13" ht="21.9" customHeight="1" spans="1:8">
      <c r="A13" s="280" t="s">
        <v>4245</v>
      </c>
      <c r="B13" s="262">
        <v>458</v>
      </c>
      <c r="C13" s="262">
        <v>482</v>
      </c>
      <c r="D13" s="281">
        <f t="shared" si="0"/>
        <v>0.0524017467248907</v>
      </c>
      <c r="E13" s="279"/>
      <c r="G13" s="257"/>
      <c r="H13" s="257"/>
    </row>
    <row r="14" ht="21.9" customHeight="1" spans="1:8">
      <c r="A14" s="280" t="s">
        <v>4246</v>
      </c>
      <c r="B14" s="262"/>
      <c r="C14" s="262"/>
      <c r="D14" s="281" t="str">
        <f t="shared" si="0"/>
        <v/>
      </c>
      <c r="E14" s="279"/>
      <c r="G14" s="257"/>
      <c r="H14" s="257"/>
    </row>
    <row r="15" ht="21.9" customHeight="1" spans="1:8">
      <c r="A15" s="280" t="s">
        <v>4247</v>
      </c>
      <c r="B15" s="263"/>
      <c r="C15" s="263"/>
      <c r="D15" s="278" t="str">
        <f t="shared" si="0"/>
        <v/>
      </c>
      <c r="E15" s="279"/>
      <c r="G15" s="257"/>
      <c r="H15" s="257"/>
    </row>
    <row r="16" ht="21.9" customHeight="1" spans="1:8">
      <c r="A16" s="277" t="s">
        <v>4250</v>
      </c>
      <c r="B16" s="255">
        <v>13722</v>
      </c>
      <c r="C16" s="255">
        <v>14887</v>
      </c>
      <c r="D16" s="278">
        <f t="shared" si="0"/>
        <v>0.084900160326483</v>
      </c>
      <c r="E16" s="279"/>
      <c r="G16" s="257"/>
      <c r="H16" s="257"/>
    </row>
    <row r="17" ht="21.9" customHeight="1" spans="1:8">
      <c r="A17" s="280" t="s">
        <v>4245</v>
      </c>
      <c r="B17" s="262">
        <v>13703</v>
      </c>
      <c r="C17" s="262">
        <v>14869</v>
      </c>
      <c r="D17" s="281">
        <f t="shared" si="0"/>
        <v>0.0850908560169306</v>
      </c>
      <c r="E17" s="279"/>
      <c r="G17" s="257"/>
      <c r="H17" s="257"/>
    </row>
    <row r="18" ht="21.9" customHeight="1" spans="1:8">
      <c r="A18" s="280" t="s">
        <v>4246</v>
      </c>
      <c r="B18" s="262">
        <v>7</v>
      </c>
      <c r="C18" s="262">
        <v>9</v>
      </c>
      <c r="D18" s="281">
        <f t="shared" si="0"/>
        <v>0.285714285714286</v>
      </c>
      <c r="E18" s="279"/>
      <c r="G18" s="257"/>
      <c r="H18" s="257"/>
    </row>
    <row r="19" ht="21.9" customHeight="1" spans="1:8">
      <c r="A19" s="280" t="s">
        <v>4247</v>
      </c>
      <c r="B19" s="264">
        <v>3</v>
      </c>
      <c r="C19" s="264"/>
      <c r="D19" s="281">
        <f t="shared" si="0"/>
        <v>-1</v>
      </c>
      <c r="E19" s="279"/>
      <c r="G19" s="257"/>
      <c r="H19" s="257"/>
    </row>
    <row r="20" ht="21.9" customHeight="1" spans="1:8">
      <c r="A20" s="277" t="s">
        <v>4251</v>
      </c>
      <c r="B20" s="255">
        <v>273</v>
      </c>
      <c r="C20" s="255">
        <v>348</v>
      </c>
      <c r="D20" s="278">
        <f t="shared" si="0"/>
        <v>0.274725274725275</v>
      </c>
      <c r="E20" s="279"/>
      <c r="G20" s="257"/>
      <c r="H20" s="257"/>
    </row>
    <row r="21" ht="21.9" customHeight="1" spans="1:8">
      <c r="A21" s="280" t="s">
        <v>4245</v>
      </c>
      <c r="B21" s="262">
        <v>272</v>
      </c>
      <c r="C21" s="262">
        <v>347</v>
      </c>
      <c r="D21" s="281">
        <f t="shared" si="0"/>
        <v>0.275735294117647</v>
      </c>
      <c r="E21" s="279"/>
      <c r="G21" s="257"/>
      <c r="H21" s="257"/>
    </row>
    <row r="22" ht="21.9" customHeight="1" spans="1:8">
      <c r="A22" s="280" t="s">
        <v>4246</v>
      </c>
      <c r="B22" s="262">
        <v>1</v>
      </c>
      <c r="C22" s="262">
        <v>1</v>
      </c>
      <c r="D22" s="281">
        <f t="shared" si="0"/>
        <v>0</v>
      </c>
      <c r="E22" s="279"/>
      <c r="G22" s="257"/>
      <c r="H22" s="257"/>
    </row>
    <row r="23" ht="21.9" customHeight="1" spans="1:8">
      <c r="A23" s="280" t="s">
        <v>4247</v>
      </c>
      <c r="B23" s="263"/>
      <c r="C23" s="263"/>
      <c r="D23" s="278" t="str">
        <f t="shared" si="0"/>
        <v/>
      </c>
      <c r="E23" s="279"/>
      <c r="G23" s="257"/>
      <c r="H23" s="257"/>
    </row>
    <row r="24" ht="21.9" customHeight="1" spans="1:8">
      <c r="A24" s="277" t="s">
        <v>4252</v>
      </c>
      <c r="B24" s="255"/>
      <c r="C24" s="255"/>
      <c r="D24" s="278" t="str">
        <f t="shared" si="0"/>
        <v/>
      </c>
      <c r="E24" s="279"/>
      <c r="G24" s="257"/>
      <c r="H24" s="257"/>
    </row>
    <row r="25" ht="21.9" customHeight="1" spans="1:8">
      <c r="A25" s="280" t="s">
        <v>4245</v>
      </c>
      <c r="B25" s="262"/>
      <c r="C25" s="262"/>
      <c r="D25" s="281" t="str">
        <f t="shared" si="0"/>
        <v/>
      </c>
      <c r="E25" s="279"/>
      <c r="G25" s="257"/>
      <c r="H25" s="257"/>
    </row>
    <row r="26" ht="21.9" customHeight="1" spans="1:8">
      <c r="A26" s="280" t="s">
        <v>4246</v>
      </c>
      <c r="B26" s="262"/>
      <c r="C26" s="262"/>
      <c r="D26" s="281" t="str">
        <f t="shared" si="0"/>
        <v/>
      </c>
      <c r="E26" s="279"/>
      <c r="G26" s="257"/>
      <c r="H26" s="257"/>
    </row>
    <row r="27" ht="21.9" customHeight="1" spans="1:8">
      <c r="A27" s="280" t="s">
        <v>4247</v>
      </c>
      <c r="B27" s="263"/>
      <c r="C27" s="263"/>
      <c r="D27" s="278" t="str">
        <f t="shared" si="0"/>
        <v/>
      </c>
      <c r="E27" s="279"/>
      <c r="G27" s="257"/>
      <c r="H27" s="257"/>
    </row>
    <row r="28" ht="21.9" customHeight="1" spans="1:8">
      <c r="A28" s="277" t="s">
        <v>4253</v>
      </c>
      <c r="B28" s="282">
        <v>6634</v>
      </c>
      <c r="C28" s="282">
        <v>11208</v>
      </c>
      <c r="D28" s="278">
        <f t="shared" si="0"/>
        <v>0.68947844437745</v>
      </c>
      <c r="E28" s="279"/>
      <c r="G28" s="257"/>
      <c r="H28" s="257"/>
    </row>
    <row r="29" ht="21.9" customHeight="1" spans="1:8">
      <c r="A29" s="280" t="s">
        <v>4245</v>
      </c>
      <c r="B29" s="262">
        <v>2230</v>
      </c>
      <c r="C29" s="262">
        <v>2230</v>
      </c>
      <c r="D29" s="281">
        <f t="shared" si="0"/>
        <v>0</v>
      </c>
      <c r="E29" s="279"/>
      <c r="G29" s="257"/>
      <c r="H29" s="257"/>
    </row>
    <row r="30" ht="21.9" customHeight="1" spans="1:8">
      <c r="A30" s="280" t="s">
        <v>4246</v>
      </c>
      <c r="B30" s="262">
        <v>46</v>
      </c>
      <c r="C30" s="262">
        <v>3077</v>
      </c>
      <c r="D30" s="281">
        <f t="shared" si="0"/>
        <v>65.8913043478261</v>
      </c>
      <c r="E30" s="279"/>
      <c r="G30" s="257"/>
      <c r="H30" s="257"/>
    </row>
    <row r="31" ht="21.9" customHeight="1" spans="1:8">
      <c r="A31" s="280" t="s">
        <v>4247</v>
      </c>
      <c r="B31" s="264">
        <v>4192</v>
      </c>
      <c r="C31" s="264">
        <v>5613</v>
      </c>
      <c r="D31" s="281">
        <f t="shared" si="0"/>
        <v>0.338979007633588</v>
      </c>
      <c r="E31" s="279"/>
      <c r="G31" s="257"/>
      <c r="H31" s="257"/>
    </row>
    <row r="32" ht="21.9" customHeight="1" spans="1:8">
      <c r="A32" s="277" t="s">
        <v>4530</v>
      </c>
      <c r="B32" s="255">
        <v>22824</v>
      </c>
      <c r="C32" s="255">
        <v>24798</v>
      </c>
      <c r="D32" s="278">
        <f t="shared" si="0"/>
        <v>0.0864879074658254</v>
      </c>
      <c r="E32" s="279"/>
      <c r="F32" s="268"/>
      <c r="G32" s="257"/>
      <c r="H32" s="257"/>
    </row>
    <row r="33" ht="21.9" customHeight="1" spans="1:8">
      <c r="A33" s="280" t="s">
        <v>4245</v>
      </c>
      <c r="B33" s="262">
        <v>7404</v>
      </c>
      <c r="C33" s="262">
        <v>8359</v>
      </c>
      <c r="D33" s="281">
        <f t="shared" si="0"/>
        <v>0.128984332793085</v>
      </c>
      <c r="E33" s="279"/>
      <c r="F33" s="268"/>
      <c r="G33" s="257"/>
      <c r="H33" s="257"/>
    </row>
    <row r="34" ht="21.9" customHeight="1" spans="1:8">
      <c r="A34" s="280" t="s">
        <v>4246</v>
      </c>
      <c r="B34" s="262">
        <v>20</v>
      </c>
      <c r="C34" s="262">
        <v>20</v>
      </c>
      <c r="D34" s="281">
        <f t="shared" si="0"/>
        <v>0</v>
      </c>
      <c r="E34" s="279"/>
      <c r="F34" s="268"/>
      <c r="G34" s="257"/>
      <c r="H34" s="257"/>
    </row>
    <row r="35" ht="21.9" customHeight="1" spans="1:8">
      <c r="A35" s="280" t="s">
        <v>4247</v>
      </c>
      <c r="B35" s="264">
        <v>15400</v>
      </c>
      <c r="C35" s="264">
        <v>16419</v>
      </c>
      <c r="D35" s="281">
        <f t="shared" si="0"/>
        <v>0.0661688311688311</v>
      </c>
      <c r="E35" s="279"/>
      <c r="G35" s="257"/>
      <c r="H35" s="257"/>
    </row>
    <row r="36" ht="21.9" customHeight="1" spans="1:8">
      <c r="A36" s="267" t="s">
        <v>4237</v>
      </c>
      <c r="B36" s="263"/>
      <c r="C36" s="263"/>
      <c r="D36" s="281" t="str">
        <f t="shared" si="0"/>
        <v/>
      </c>
      <c r="E36" s="279"/>
      <c r="G36" s="257"/>
      <c r="H36" s="257"/>
    </row>
    <row r="37" ht="21.9" customHeight="1" spans="1:8">
      <c r="A37" s="267" t="s">
        <v>4259</v>
      </c>
      <c r="B37" s="263"/>
      <c r="C37" s="263"/>
      <c r="D37" s="281" t="str">
        <f t="shared" si="0"/>
        <v/>
      </c>
      <c r="E37" s="279"/>
      <c r="G37" s="257"/>
      <c r="H37" s="257"/>
    </row>
    <row r="38" ht="21.9" customHeight="1" spans="1:8">
      <c r="A38" s="270" t="s">
        <v>4255</v>
      </c>
      <c r="B38" s="263">
        <f>B4+B8+B12+B16+B20++B28+B32</f>
        <v>82266</v>
      </c>
      <c r="C38" s="263">
        <f>C4+C8+C12+C16+C20++C28+C32</f>
        <v>85920</v>
      </c>
      <c r="D38" s="278">
        <f t="shared" si="0"/>
        <v>0.0444168915469332</v>
      </c>
      <c r="E38" s="279"/>
      <c r="G38" s="257"/>
      <c r="H38" s="257"/>
    </row>
    <row r="39" ht="21.9" customHeight="1" spans="1:8">
      <c r="A39" s="283" t="s">
        <v>4256</v>
      </c>
      <c r="B39" s="264">
        <f>B5+B9+B13+B17+B21+B29+B33</f>
        <v>52579</v>
      </c>
      <c r="C39" s="264">
        <f>C5+C9+C13+C17+C21+C29+C33</f>
        <v>54482</v>
      </c>
      <c r="D39" s="281">
        <f t="shared" si="0"/>
        <v>0.0361931569638068</v>
      </c>
      <c r="E39" s="279"/>
      <c r="G39" s="257"/>
      <c r="H39" s="257"/>
    </row>
    <row r="40" ht="21.9" customHeight="1" spans="1:8">
      <c r="A40" s="283" t="s">
        <v>4257</v>
      </c>
      <c r="B40" s="264">
        <f>B6+B10+B14+B22+B30+B34</f>
        <v>124</v>
      </c>
      <c r="C40" s="264">
        <f>C6+C10+C14+C22+C30+C34</f>
        <v>3157</v>
      </c>
      <c r="D40" s="281">
        <f t="shared" si="0"/>
        <v>24.4596774193548</v>
      </c>
      <c r="E40" s="279"/>
      <c r="G40" s="257"/>
      <c r="H40" s="257"/>
    </row>
    <row r="41" ht="21.9" customHeight="1" spans="1:8">
      <c r="A41" s="283" t="s">
        <v>4258</v>
      </c>
      <c r="B41" s="264">
        <f>B7+B11+B15+B23+B31+B35</f>
        <v>28934</v>
      </c>
      <c r="C41" s="264">
        <f>C7+C11+C15+C23+C31+C35</f>
        <v>27682</v>
      </c>
      <c r="D41" s="281">
        <f t="shared" si="0"/>
        <v>-0.0432708923757517</v>
      </c>
      <c r="E41" s="279"/>
      <c r="G41" s="257"/>
      <c r="H41" s="257"/>
    </row>
    <row r="42" ht="21.9" customHeight="1" spans="1:8">
      <c r="A42" s="267" t="s">
        <v>4237</v>
      </c>
      <c r="B42" s="263">
        <v>63958</v>
      </c>
      <c r="C42" s="263">
        <v>66424</v>
      </c>
      <c r="D42" s="278">
        <f t="shared" si="0"/>
        <v>0.0385565527377341</v>
      </c>
      <c r="E42" s="279"/>
      <c r="G42" s="257"/>
      <c r="H42" s="257"/>
    </row>
    <row r="43" ht="21.9" customHeight="1" spans="1:8">
      <c r="A43" s="267" t="s">
        <v>4259</v>
      </c>
      <c r="B43" s="262" t="s">
        <v>4531</v>
      </c>
      <c r="C43" s="262"/>
      <c r="D43" s="281" t="str">
        <f t="shared" si="0"/>
        <v/>
      </c>
      <c r="E43" s="279"/>
      <c r="G43" s="257"/>
      <c r="H43" s="257"/>
    </row>
    <row r="44" ht="21.9" customHeight="1" spans="1:8">
      <c r="A44" s="270" t="s">
        <v>104</v>
      </c>
      <c r="B44" s="255">
        <f>B38+B42</f>
        <v>146224</v>
      </c>
      <c r="C44" s="255">
        <f>C38+C42</f>
        <v>152344</v>
      </c>
      <c r="D44" s="278">
        <f t="shared" si="0"/>
        <v>0.0418535944851735</v>
      </c>
      <c r="E44" s="279"/>
      <c r="G44" s="257"/>
      <c r="H44" s="257"/>
    </row>
    <row r="45" ht="33.75" customHeight="1" spans="1:4">
      <c r="A45" s="284" t="s">
        <v>4260</v>
      </c>
      <c r="B45" s="284"/>
      <c r="C45" s="285"/>
      <c r="D45" s="286"/>
    </row>
  </sheetData>
  <autoFilter ref="A3:F45">
    <extLst/>
  </autoFilter>
  <mergeCells count="2">
    <mergeCell ref="A1:D1"/>
    <mergeCell ref="A45:D45"/>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O30"/>
  <sheetViews>
    <sheetView showZeros="0" view="pageBreakPreview" zoomScale="102" zoomScaleNormal="100" workbookViewId="0">
      <pane xSplit="1" ySplit="3" topLeftCell="B4" activePane="bottomRight" state="frozen"/>
      <selection/>
      <selection pane="topRight"/>
      <selection pane="bottomLeft"/>
      <selection pane="bottomRight" activeCell="B7" sqref="B7"/>
    </sheetView>
  </sheetViews>
  <sheetFormatPr defaultColWidth="9" defaultRowHeight="15.6"/>
  <cols>
    <col min="1" max="1" width="38.2222222222222" style="247" customWidth="1"/>
    <col min="2" max="3" width="15.2222222222222" style="248" customWidth="1"/>
    <col min="4" max="4" width="15.2222222222222" style="247" customWidth="1"/>
    <col min="5" max="5" width="12.7777777777778" style="247" customWidth="1"/>
    <col min="6" max="6" width="12.2222222222222" style="247" customWidth="1"/>
    <col min="7" max="7" width="10.4444444444444" style="247" customWidth="1"/>
    <col min="8" max="256" width="9" style="247"/>
    <col min="257" max="257" width="37.3333333333333" style="247" customWidth="1"/>
    <col min="258" max="259" width="17" style="247" customWidth="1"/>
    <col min="260" max="260" width="13.8888888888889" style="247" customWidth="1"/>
    <col min="261" max="512" width="9" style="247"/>
    <col min="513" max="513" width="37.3333333333333" style="247" customWidth="1"/>
    <col min="514" max="515" width="17" style="247" customWidth="1"/>
    <col min="516" max="516" width="13.8888888888889" style="247" customWidth="1"/>
    <col min="517" max="768" width="9" style="247"/>
    <col min="769" max="769" width="37.3333333333333" style="247" customWidth="1"/>
    <col min="770" max="771" width="17" style="247" customWidth="1"/>
    <col min="772" max="772" width="13.8888888888889" style="247" customWidth="1"/>
    <col min="773" max="1024" width="9" style="247"/>
    <col min="1025" max="1025" width="37.3333333333333" style="247" customWidth="1"/>
    <col min="1026" max="1027" width="17" style="247" customWidth="1"/>
    <col min="1028" max="1028" width="13.8888888888889" style="247" customWidth="1"/>
    <col min="1029" max="1280" width="9" style="247"/>
    <col min="1281" max="1281" width="37.3333333333333" style="247" customWidth="1"/>
    <col min="1282" max="1283" width="17" style="247" customWidth="1"/>
    <col min="1284" max="1284" width="13.8888888888889" style="247" customWidth="1"/>
    <col min="1285" max="1536" width="9" style="247"/>
    <col min="1537" max="1537" width="37.3333333333333" style="247" customWidth="1"/>
    <col min="1538" max="1539" width="17" style="247" customWidth="1"/>
    <col min="1540" max="1540" width="13.8888888888889" style="247" customWidth="1"/>
    <col min="1541" max="1792" width="9" style="247"/>
    <col min="1793" max="1793" width="37.3333333333333" style="247" customWidth="1"/>
    <col min="1794" max="1795" width="17" style="247" customWidth="1"/>
    <col min="1796" max="1796" width="13.8888888888889" style="247" customWidth="1"/>
    <col min="1797" max="2048" width="9" style="247"/>
    <col min="2049" max="2049" width="37.3333333333333" style="247" customWidth="1"/>
    <col min="2050" max="2051" width="17" style="247" customWidth="1"/>
    <col min="2052" max="2052" width="13.8888888888889" style="247" customWidth="1"/>
    <col min="2053" max="2304" width="9" style="247"/>
    <col min="2305" max="2305" width="37.3333333333333" style="247" customWidth="1"/>
    <col min="2306" max="2307" width="17" style="247" customWidth="1"/>
    <col min="2308" max="2308" width="13.8888888888889" style="247" customWidth="1"/>
    <col min="2309" max="2560" width="9" style="247"/>
    <col min="2561" max="2561" width="37.3333333333333" style="247" customWidth="1"/>
    <col min="2562" max="2563" width="17" style="247" customWidth="1"/>
    <col min="2564" max="2564" width="13.8888888888889" style="247" customWidth="1"/>
    <col min="2565" max="2816" width="9" style="247"/>
    <col min="2817" max="2817" width="37.3333333333333" style="247" customWidth="1"/>
    <col min="2818" max="2819" width="17" style="247" customWidth="1"/>
    <col min="2820" max="2820" width="13.8888888888889" style="247" customWidth="1"/>
    <col min="2821" max="3072" width="9" style="247"/>
    <col min="3073" max="3073" width="37.3333333333333" style="247" customWidth="1"/>
    <col min="3074" max="3075" width="17" style="247" customWidth="1"/>
    <col min="3076" max="3076" width="13.8888888888889" style="247" customWidth="1"/>
    <col min="3077" max="3328" width="9" style="247"/>
    <col min="3329" max="3329" width="37.3333333333333" style="247" customWidth="1"/>
    <col min="3330" max="3331" width="17" style="247" customWidth="1"/>
    <col min="3332" max="3332" width="13.8888888888889" style="247" customWidth="1"/>
    <col min="3333" max="3584" width="9" style="247"/>
    <col min="3585" max="3585" width="37.3333333333333" style="247" customWidth="1"/>
    <col min="3586" max="3587" width="17" style="247" customWidth="1"/>
    <col min="3588" max="3588" width="13.8888888888889" style="247" customWidth="1"/>
    <col min="3589" max="3840" width="9" style="247"/>
    <col min="3841" max="3841" width="37.3333333333333" style="247" customWidth="1"/>
    <col min="3842" max="3843" width="17" style="247" customWidth="1"/>
    <col min="3844" max="3844" width="13.8888888888889" style="247" customWidth="1"/>
    <col min="3845" max="4096" width="9" style="247"/>
    <col min="4097" max="4097" width="37.3333333333333" style="247" customWidth="1"/>
    <col min="4098" max="4099" width="17" style="247" customWidth="1"/>
    <col min="4100" max="4100" width="13.8888888888889" style="247" customWidth="1"/>
    <col min="4101" max="4352" width="9" style="247"/>
    <col min="4353" max="4353" width="37.3333333333333" style="247" customWidth="1"/>
    <col min="4354" max="4355" width="17" style="247" customWidth="1"/>
    <col min="4356" max="4356" width="13.8888888888889" style="247" customWidth="1"/>
    <col min="4357" max="4608" width="9" style="247"/>
    <col min="4609" max="4609" width="37.3333333333333" style="247" customWidth="1"/>
    <col min="4610" max="4611" width="17" style="247" customWidth="1"/>
    <col min="4612" max="4612" width="13.8888888888889" style="247" customWidth="1"/>
    <col min="4613" max="4864" width="9" style="247"/>
    <col min="4865" max="4865" width="37.3333333333333" style="247" customWidth="1"/>
    <col min="4866" max="4867" width="17" style="247" customWidth="1"/>
    <col min="4868" max="4868" width="13.8888888888889" style="247" customWidth="1"/>
    <col min="4869" max="5120" width="9" style="247"/>
    <col min="5121" max="5121" width="37.3333333333333" style="247" customWidth="1"/>
    <col min="5122" max="5123" width="17" style="247" customWidth="1"/>
    <col min="5124" max="5124" width="13.8888888888889" style="247" customWidth="1"/>
    <col min="5125" max="5376" width="9" style="247"/>
    <col min="5377" max="5377" width="37.3333333333333" style="247" customWidth="1"/>
    <col min="5378" max="5379" width="17" style="247" customWidth="1"/>
    <col min="5380" max="5380" width="13.8888888888889" style="247" customWidth="1"/>
    <col min="5381" max="5632" width="9" style="247"/>
    <col min="5633" max="5633" width="37.3333333333333" style="247" customWidth="1"/>
    <col min="5634" max="5635" width="17" style="247" customWidth="1"/>
    <col min="5636" max="5636" width="13.8888888888889" style="247" customWidth="1"/>
    <col min="5637" max="5888" width="9" style="247"/>
    <col min="5889" max="5889" width="37.3333333333333" style="247" customWidth="1"/>
    <col min="5890" max="5891" width="17" style="247" customWidth="1"/>
    <col min="5892" max="5892" width="13.8888888888889" style="247" customWidth="1"/>
    <col min="5893" max="6144" width="9" style="247"/>
    <col min="6145" max="6145" width="37.3333333333333" style="247" customWidth="1"/>
    <col min="6146" max="6147" width="17" style="247" customWidth="1"/>
    <col min="6148" max="6148" width="13.8888888888889" style="247" customWidth="1"/>
    <col min="6149" max="6400" width="9" style="247"/>
    <col min="6401" max="6401" width="37.3333333333333" style="247" customWidth="1"/>
    <col min="6402" max="6403" width="17" style="247" customWidth="1"/>
    <col min="6404" max="6404" width="13.8888888888889" style="247" customWidth="1"/>
    <col min="6405" max="6656" width="9" style="247"/>
    <col min="6657" max="6657" width="37.3333333333333" style="247" customWidth="1"/>
    <col min="6658" max="6659" width="17" style="247" customWidth="1"/>
    <col min="6660" max="6660" width="13.8888888888889" style="247" customWidth="1"/>
    <col min="6661" max="6912" width="9" style="247"/>
    <col min="6913" max="6913" width="37.3333333333333" style="247" customWidth="1"/>
    <col min="6914" max="6915" width="17" style="247" customWidth="1"/>
    <col min="6916" max="6916" width="13.8888888888889" style="247" customWidth="1"/>
    <col min="6917" max="7168" width="9" style="247"/>
    <col min="7169" max="7169" width="37.3333333333333" style="247" customWidth="1"/>
    <col min="7170" max="7171" width="17" style="247" customWidth="1"/>
    <col min="7172" max="7172" width="13.8888888888889" style="247" customWidth="1"/>
    <col min="7173" max="7424" width="9" style="247"/>
    <col min="7425" max="7425" width="37.3333333333333" style="247" customWidth="1"/>
    <col min="7426" max="7427" width="17" style="247" customWidth="1"/>
    <col min="7428" max="7428" width="13.8888888888889" style="247" customWidth="1"/>
    <col min="7429" max="7680" width="9" style="247"/>
    <col min="7681" max="7681" width="37.3333333333333" style="247" customWidth="1"/>
    <col min="7682" max="7683" width="17" style="247" customWidth="1"/>
    <col min="7684" max="7684" width="13.8888888888889" style="247" customWidth="1"/>
    <col min="7685" max="7936" width="9" style="247"/>
    <col min="7937" max="7937" width="37.3333333333333" style="247" customWidth="1"/>
    <col min="7938" max="7939" width="17" style="247" customWidth="1"/>
    <col min="7940" max="7940" width="13.8888888888889" style="247" customWidth="1"/>
    <col min="7941" max="8192" width="9" style="247"/>
    <col min="8193" max="8193" width="37.3333333333333" style="247" customWidth="1"/>
    <col min="8194" max="8195" width="17" style="247" customWidth="1"/>
    <col min="8196" max="8196" width="13.8888888888889" style="247" customWidth="1"/>
    <col min="8197" max="8448" width="9" style="247"/>
    <col min="8449" max="8449" width="37.3333333333333" style="247" customWidth="1"/>
    <col min="8450" max="8451" width="17" style="247" customWidth="1"/>
    <col min="8452" max="8452" width="13.8888888888889" style="247" customWidth="1"/>
    <col min="8453" max="8704" width="9" style="247"/>
    <col min="8705" max="8705" width="37.3333333333333" style="247" customWidth="1"/>
    <col min="8706" max="8707" width="17" style="247" customWidth="1"/>
    <col min="8708" max="8708" width="13.8888888888889" style="247" customWidth="1"/>
    <col min="8709" max="8960" width="9" style="247"/>
    <col min="8961" max="8961" width="37.3333333333333" style="247" customWidth="1"/>
    <col min="8962" max="8963" width="17" style="247" customWidth="1"/>
    <col min="8964" max="8964" width="13.8888888888889" style="247" customWidth="1"/>
    <col min="8965" max="9216" width="9" style="247"/>
    <col min="9217" max="9217" width="37.3333333333333" style="247" customWidth="1"/>
    <col min="9218" max="9219" width="17" style="247" customWidth="1"/>
    <col min="9220" max="9220" width="13.8888888888889" style="247" customWidth="1"/>
    <col min="9221" max="9472" width="9" style="247"/>
    <col min="9473" max="9473" width="37.3333333333333" style="247" customWidth="1"/>
    <col min="9474" max="9475" width="17" style="247" customWidth="1"/>
    <col min="9476" max="9476" width="13.8888888888889" style="247" customWidth="1"/>
    <col min="9477" max="9728" width="9" style="247"/>
    <col min="9729" max="9729" width="37.3333333333333" style="247" customWidth="1"/>
    <col min="9730" max="9731" width="17" style="247" customWidth="1"/>
    <col min="9732" max="9732" width="13.8888888888889" style="247" customWidth="1"/>
    <col min="9733" max="9984" width="9" style="247"/>
    <col min="9985" max="9985" width="37.3333333333333" style="247" customWidth="1"/>
    <col min="9986" max="9987" width="17" style="247" customWidth="1"/>
    <col min="9988" max="9988" width="13.8888888888889" style="247" customWidth="1"/>
    <col min="9989" max="10240" width="9" style="247"/>
    <col min="10241" max="10241" width="37.3333333333333" style="247" customWidth="1"/>
    <col min="10242" max="10243" width="17" style="247" customWidth="1"/>
    <col min="10244" max="10244" width="13.8888888888889" style="247" customWidth="1"/>
    <col min="10245" max="10496" width="9" style="247"/>
    <col min="10497" max="10497" width="37.3333333333333" style="247" customWidth="1"/>
    <col min="10498" max="10499" width="17" style="247" customWidth="1"/>
    <col min="10500" max="10500" width="13.8888888888889" style="247" customWidth="1"/>
    <col min="10501" max="10752" width="9" style="247"/>
    <col min="10753" max="10753" width="37.3333333333333" style="247" customWidth="1"/>
    <col min="10754" max="10755" width="17" style="247" customWidth="1"/>
    <col min="10756" max="10756" width="13.8888888888889" style="247" customWidth="1"/>
    <col min="10757" max="11008" width="9" style="247"/>
    <col min="11009" max="11009" width="37.3333333333333" style="247" customWidth="1"/>
    <col min="11010" max="11011" width="17" style="247" customWidth="1"/>
    <col min="11012" max="11012" width="13.8888888888889" style="247" customWidth="1"/>
    <col min="11013" max="11264" width="9" style="247"/>
    <col min="11265" max="11265" width="37.3333333333333" style="247" customWidth="1"/>
    <col min="11266" max="11267" width="17" style="247" customWidth="1"/>
    <col min="11268" max="11268" width="13.8888888888889" style="247" customWidth="1"/>
    <col min="11269" max="11520" width="9" style="247"/>
    <col min="11521" max="11521" width="37.3333333333333" style="247" customWidth="1"/>
    <col min="11522" max="11523" width="17" style="247" customWidth="1"/>
    <col min="11524" max="11524" width="13.8888888888889" style="247" customWidth="1"/>
    <col min="11525" max="11776" width="9" style="247"/>
    <col min="11777" max="11777" width="37.3333333333333" style="247" customWidth="1"/>
    <col min="11778" max="11779" width="17" style="247" customWidth="1"/>
    <col min="11780" max="11780" width="13.8888888888889" style="247" customWidth="1"/>
    <col min="11781" max="12032" width="9" style="247"/>
    <col min="12033" max="12033" width="37.3333333333333" style="247" customWidth="1"/>
    <col min="12034" max="12035" width="17" style="247" customWidth="1"/>
    <col min="12036" max="12036" width="13.8888888888889" style="247" customWidth="1"/>
    <col min="12037" max="12288" width="9" style="247"/>
    <col min="12289" max="12289" width="37.3333333333333" style="247" customWidth="1"/>
    <col min="12290" max="12291" width="17" style="247" customWidth="1"/>
    <col min="12292" max="12292" width="13.8888888888889" style="247" customWidth="1"/>
    <col min="12293" max="12544" width="9" style="247"/>
    <col min="12545" max="12545" width="37.3333333333333" style="247" customWidth="1"/>
    <col min="12546" max="12547" width="17" style="247" customWidth="1"/>
    <col min="12548" max="12548" width="13.8888888888889" style="247" customWidth="1"/>
    <col min="12549" max="12800" width="9" style="247"/>
    <col min="12801" max="12801" width="37.3333333333333" style="247" customWidth="1"/>
    <col min="12802" max="12803" width="17" style="247" customWidth="1"/>
    <col min="12804" max="12804" width="13.8888888888889" style="247" customWidth="1"/>
    <col min="12805" max="13056" width="9" style="247"/>
    <col min="13057" max="13057" width="37.3333333333333" style="247" customWidth="1"/>
    <col min="13058" max="13059" width="17" style="247" customWidth="1"/>
    <col min="13060" max="13060" width="13.8888888888889" style="247" customWidth="1"/>
    <col min="13061" max="13312" width="9" style="247"/>
    <col min="13313" max="13313" width="37.3333333333333" style="247" customWidth="1"/>
    <col min="13314" max="13315" width="17" style="247" customWidth="1"/>
    <col min="13316" max="13316" width="13.8888888888889" style="247" customWidth="1"/>
    <col min="13317" max="13568" width="9" style="247"/>
    <col min="13569" max="13569" width="37.3333333333333" style="247" customWidth="1"/>
    <col min="13570" max="13571" width="17" style="247" customWidth="1"/>
    <col min="13572" max="13572" width="13.8888888888889" style="247" customWidth="1"/>
    <col min="13573" max="13824" width="9" style="247"/>
    <col min="13825" max="13825" width="37.3333333333333" style="247" customWidth="1"/>
    <col min="13826" max="13827" width="17" style="247" customWidth="1"/>
    <col min="13828" max="13828" width="13.8888888888889" style="247" customWidth="1"/>
    <col min="13829" max="14080" width="9" style="247"/>
    <col min="14081" max="14081" width="37.3333333333333" style="247" customWidth="1"/>
    <col min="14082" max="14083" width="17" style="247" customWidth="1"/>
    <col min="14084" max="14084" width="13.8888888888889" style="247" customWidth="1"/>
    <col min="14085" max="14336" width="9" style="247"/>
    <col min="14337" max="14337" width="37.3333333333333" style="247" customWidth="1"/>
    <col min="14338" max="14339" width="17" style="247" customWidth="1"/>
    <col min="14340" max="14340" width="13.8888888888889" style="247" customWidth="1"/>
    <col min="14341" max="14592" width="9" style="247"/>
    <col min="14593" max="14593" width="37.3333333333333" style="247" customWidth="1"/>
    <col min="14594" max="14595" width="17" style="247" customWidth="1"/>
    <col min="14596" max="14596" width="13.8888888888889" style="247" customWidth="1"/>
    <col min="14597" max="14848" width="9" style="247"/>
    <col min="14849" max="14849" width="37.3333333333333" style="247" customWidth="1"/>
    <col min="14850" max="14851" width="17" style="247" customWidth="1"/>
    <col min="14852" max="14852" width="13.8888888888889" style="247" customWidth="1"/>
    <col min="14853" max="15104" width="9" style="247"/>
    <col min="15105" max="15105" width="37.3333333333333" style="247" customWidth="1"/>
    <col min="15106" max="15107" width="17" style="247" customWidth="1"/>
    <col min="15108" max="15108" width="13.8888888888889" style="247" customWidth="1"/>
    <col min="15109" max="15360" width="9" style="247"/>
    <col min="15361" max="15361" width="37.3333333333333" style="247" customWidth="1"/>
    <col min="15362" max="15363" width="17" style="247" customWidth="1"/>
    <col min="15364" max="15364" width="13.8888888888889" style="247" customWidth="1"/>
    <col min="15365" max="15616" width="9" style="247"/>
    <col min="15617" max="15617" width="37.3333333333333" style="247" customWidth="1"/>
    <col min="15618" max="15619" width="17" style="247" customWidth="1"/>
    <col min="15620" max="15620" width="13.8888888888889" style="247" customWidth="1"/>
    <col min="15621" max="15872" width="9" style="247"/>
    <col min="15873" max="15873" width="37.3333333333333" style="247" customWidth="1"/>
    <col min="15874" max="15875" width="17" style="247" customWidth="1"/>
    <col min="15876" max="15876" width="13.8888888888889" style="247" customWidth="1"/>
    <col min="15877" max="16128" width="9" style="247"/>
    <col min="16129" max="16129" width="37.3333333333333" style="247" customWidth="1"/>
    <col min="16130" max="16131" width="17" style="247" customWidth="1"/>
    <col min="16132" max="16132" width="13.8888888888889" style="247" customWidth="1"/>
    <col min="16133" max="16384" width="9" style="247"/>
  </cols>
  <sheetData>
    <row r="1" ht="42" customHeight="1" spans="1:15">
      <c r="A1" s="222" t="str">
        <f>YEAR(封面!$B$9)&amp;"年勐海县社会保险基金支出预算表"</f>
        <v>2020年勐海县社会保险基金支出预算表</v>
      </c>
      <c r="B1" s="222"/>
      <c r="C1" s="222"/>
      <c r="D1" s="222"/>
      <c r="O1">
        <f>totalnumber</f>
        <v>1</v>
      </c>
    </row>
    <row r="2" ht="17.4" customHeight="1" spans="1:4">
      <c r="A2" s="249" t="s">
        <v>4532</v>
      </c>
      <c r="B2" s="250"/>
      <c r="C2" s="251"/>
      <c r="D2" s="252" t="s">
        <v>4279</v>
      </c>
    </row>
    <row r="3" ht="38.1" customHeight="1" spans="1:4">
      <c r="A3" s="253" t="s">
        <v>4263</v>
      </c>
      <c r="B3" s="228" t="str">
        <f>YEAR(封面!$B$9)-1&amp;"年快报数"</f>
        <v>2019年快报数</v>
      </c>
      <c r="C3" s="229" t="str">
        <f>YEAR(封面!$B$9)&amp;"年预算数"</f>
        <v>2020年预算数</v>
      </c>
      <c r="D3" s="150" t="str">
        <f>"比"&amp;YEAR(封面!$B$9)-1&amp;"年快报数增幅"</f>
        <v>比2019年快报数增幅</v>
      </c>
    </row>
    <row r="4" ht="27.9" customHeight="1" spans="1:7">
      <c r="A4" s="254" t="s">
        <v>4264</v>
      </c>
      <c r="B4" s="255">
        <v>26228</v>
      </c>
      <c r="C4" s="255">
        <v>28225</v>
      </c>
      <c r="D4" s="256">
        <f t="shared" ref="D4:D26" si="0">IF(ISERROR(C4/B4-1),"",C4/B4-1)</f>
        <v>0.0761400030501753</v>
      </c>
      <c r="F4" s="257"/>
      <c r="G4" s="257"/>
    </row>
    <row r="5" ht="27.9" customHeight="1" spans="1:7">
      <c r="A5" s="258" t="s">
        <v>4265</v>
      </c>
      <c r="B5" s="259">
        <v>26148</v>
      </c>
      <c r="C5" s="259">
        <v>28142</v>
      </c>
      <c r="D5" s="260">
        <f t="shared" si="0"/>
        <v>0.0762582224261894</v>
      </c>
      <c r="F5" s="257"/>
      <c r="G5" s="257"/>
    </row>
    <row r="6" ht="27.9" customHeight="1" spans="1:7">
      <c r="A6" s="261" t="s">
        <v>4266</v>
      </c>
      <c r="B6" s="255">
        <v>17525</v>
      </c>
      <c r="C6" s="255">
        <v>18307</v>
      </c>
      <c r="D6" s="256">
        <f t="shared" si="0"/>
        <v>0.0446219686162626</v>
      </c>
      <c r="F6" s="257"/>
      <c r="G6" s="257"/>
    </row>
    <row r="7" ht="27.9" customHeight="1" spans="1:7">
      <c r="A7" s="258" t="s">
        <v>4265</v>
      </c>
      <c r="B7" s="262">
        <v>17185</v>
      </c>
      <c r="C7" s="262">
        <v>18247</v>
      </c>
      <c r="D7" s="260">
        <f t="shared" si="0"/>
        <v>0.0617980797206867</v>
      </c>
      <c r="F7" s="257"/>
      <c r="G7" s="257"/>
    </row>
    <row r="8" s="246" customFormat="1" ht="27.9" customHeight="1" spans="1:7">
      <c r="A8" s="254" t="s">
        <v>4267</v>
      </c>
      <c r="B8" s="263">
        <v>462</v>
      </c>
      <c r="C8" s="263">
        <v>518</v>
      </c>
      <c r="D8" s="256">
        <f t="shared" si="0"/>
        <v>0.121212121212121</v>
      </c>
      <c r="E8" s="219"/>
      <c r="F8" s="257"/>
      <c r="G8" s="257"/>
    </row>
    <row r="9" s="246" customFormat="1" ht="27.9" customHeight="1" spans="1:7">
      <c r="A9" s="258" t="s">
        <v>4265</v>
      </c>
      <c r="B9" s="259">
        <v>383</v>
      </c>
      <c r="C9" s="259">
        <v>433</v>
      </c>
      <c r="D9" s="260">
        <f t="shared" si="0"/>
        <v>0.130548302872063</v>
      </c>
      <c r="E9" s="219"/>
      <c r="F9" s="257"/>
      <c r="G9" s="257"/>
    </row>
    <row r="10" s="246" customFormat="1" ht="27.9" customHeight="1" spans="1:7">
      <c r="A10" s="254" t="s">
        <v>4533</v>
      </c>
      <c r="B10" s="263">
        <v>15564</v>
      </c>
      <c r="C10" s="263">
        <v>15187</v>
      </c>
      <c r="D10" s="256">
        <f t="shared" si="0"/>
        <v>-0.0242225648933436</v>
      </c>
      <c r="E10" s="219"/>
      <c r="F10" s="257"/>
      <c r="G10" s="257"/>
    </row>
    <row r="11" s="246" customFormat="1" ht="27.9" customHeight="1" spans="1:7">
      <c r="A11" s="258" t="s">
        <v>4265</v>
      </c>
      <c r="B11" s="264">
        <v>15560</v>
      </c>
      <c r="C11" s="264">
        <v>15183</v>
      </c>
      <c r="D11" s="260">
        <f t="shared" si="0"/>
        <v>-0.0242287917737789</v>
      </c>
      <c r="E11" s="219"/>
      <c r="F11" s="257"/>
      <c r="G11" s="257"/>
    </row>
    <row r="12" s="246" customFormat="1" ht="27.9" customHeight="1" spans="1:7">
      <c r="A12" s="254" t="s">
        <v>4269</v>
      </c>
      <c r="B12" s="263">
        <v>181</v>
      </c>
      <c r="C12" s="263">
        <v>366</v>
      </c>
      <c r="D12" s="256">
        <f t="shared" si="0"/>
        <v>1.02209944751381</v>
      </c>
      <c r="E12" s="219"/>
      <c r="F12" s="257"/>
      <c r="G12" s="257"/>
    </row>
    <row r="13" s="246" customFormat="1" ht="27.9" customHeight="1" spans="1:7">
      <c r="A13" s="258" t="s">
        <v>4265</v>
      </c>
      <c r="B13" s="264">
        <v>179</v>
      </c>
      <c r="C13" s="264">
        <v>366</v>
      </c>
      <c r="D13" s="260">
        <f t="shared" si="0"/>
        <v>1.04469273743017</v>
      </c>
      <c r="E13" s="219"/>
      <c r="F13" s="257"/>
      <c r="G13" s="257"/>
    </row>
    <row r="14" s="246" customFormat="1" ht="27.9" customHeight="1" spans="1:7">
      <c r="A14" s="254" t="s">
        <v>4270</v>
      </c>
      <c r="B14" s="263"/>
      <c r="C14" s="263"/>
      <c r="D14" s="256" t="str">
        <f t="shared" si="0"/>
        <v/>
      </c>
      <c r="F14" s="257"/>
      <c r="G14" s="257"/>
    </row>
    <row r="15" ht="27.9" customHeight="1" spans="1:7">
      <c r="A15" s="258" t="s">
        <v>4265</v>
      </c>
      <c r="B15" s="264"/>
      <c r="C15" s="264"/>
      <c r="D15" s="260" t="str">
        <f t="shared" si="0"/>
        <v/>
      </c>
      <c r="E15" s="248"/>
      <c r="F15" s="257"/>
      <c r="G15" s="257"/>
    </row>
    <row r="16" ht="27.9" customHeight="1" spans="1:7">
      <c r="A16" s="254" t="s">
        <v>4271</v>
      </c>
      <c r="B16" s="255">
        <v>5161</v>
      </c>
      <c r="C16" s="255">
        <v>5541</v>
      </c>
      <c r="D16" s="256">
        <f t="shared" si="0"/>
        <v>0.0736291416392172</v>
      </c>
      <c r="E16" s="248"/>
      <c r="F16" s="257"/>
      <c r="G16" s="257"/>
    </row>
    <row r="17" ht="27.9" customHeight="1" spans="1:7">
      <c r="A17" s="258" t="s">
        <v>4265</v>
      </c>
      <c r="B17" s="259">
        <v>5157</v>
      </c>
      <c r="C17" s="259">
        <v>5536</v>
      </c>
      <c r="D17" s="260">
        <f t="shared" si="0"/>
        <v>0.0734923405080472</v>
      </c>
      <c r="E17" s="248"/>
      <c r="F17" s="257"/>
      <c r="G17" s="257"/>
    </row>
    <row r="18" ht="27.9" customHeight="1" spans="1:7">
      <c r="A18" s="254" t="s">
        <v>4534</v>
      </c>
      <c r="B18" s="265">
        <v>21523</v>
      </c>
      <c r="C18" s="265">
        <v>22128</v>
      </c>
      <c r="D18" s="256">
        <f t="shared" si="0"/>
        <v>0.028109464294011</v>
      </c>
      <c r="E18" s="248"/>
      <c r="F18" s="257"/>
      <c r="G18" s="257"/>
    </row>
    <row r="19" ht="27.9" customHeight="1" spans="1:7">
      <c r="A19" s="258" t="s">
        <v>4265</v>
      </c>
      <c r="B19" s="266">
        <v>19598</v>
      </c>
      <c r="C19" s="266">
        <v>19740</v>
      </c>
      <c r="D19" s="260">
        <f t="shared" si="0"/>
        <v>0.00724563730992966</v>
      </c>
      <c r="E19" s="248"/>
      <c r="F19" s="257"/>
      <c r="G19" s="257"/>
    </row>
    <row r="20" ht="27.9" customHeight="1" spans="1:7">
      <c r="A20" s="267" t="s">
        <v>4275</v>
      </c>
      <c r="B20" s="265"/>
      <c r="C20" s="265"/>
      <c r="D20" s="260" t="str">
        <f t="shared" si="0"/>
        <v/>
      </c>
      <c r="E20" s="268"/>
      <c r="F20" s="257"/>
      <c r="G20" s="257"/>
    </row>
    <row r="21" ht="27.9" customHeight="1" spans="1:7">
      <c r="A21" s="267" t="s">
        <v>4276</v>
      </c>
      <c r="B21" s="265"/>
      <c r="C21" s="265"/>
      <c r="D21" s="260" t="str">
        <f t="shared" si="0"/>
        <v/>
      </c>
      <c r="E21" s="268"/>
      <c r="F21" s="257"/>
      <c r="G21" s="257"/>
    </row>
    <row r="22" ht="27.9" customHeight="1" spans="1:7">
      <c r="A22" s="269" t="s">
        <v>4273</v>
      </c>
      <c r="B22" s="265">
        <f>B4+B6+B8+B10+B12+B16+B18</f>
        <v>86644</v>
      </c>
      <c r="C22" s="265">
        <f>C4+C6+C8+C10+C12+C16+C18</f>
        <v>90272</v>
      </c>
      <c r="D22" s="256">
        <f t="shared" si="0"/>
        <v>0.0418724897280827</v>
      </c>
      <c r="E22" s="268"/>
      <c r="F22" s="257"/>
      <c r="G22" s="257"/>
    </row>
    <row r="23" ht="27.9" customHeight="1" spans="1:7">
      <c r="A23" s="258" t="s">
        <v>4274</v>
      </c>
      <c r="B23" s="266">
        <f>B5+B7+B9+B11+B13+B17+B19</f>
        <v>84210</v>
      </c>
      <c r="C23" s="266">
        <f>C5+C7+C9+C11+C13+C17+C19</f>
        <v>87647</v>
      </c>
      <c r="D23" s="260">
        <f t="shared" si="0"/>
        <v>0.040814630091438</v>
      </c>
      <c r="E23" s="268"/>
      <c r="F23" s="257"/>
      <c r="G23" s="257"/>
    </row>
    <row r="24" ht="27.9" customHeight="1" spans="1:7">
      <c r="A24" s="267" t="s">
        <v>4275</v>
      </c>
      <c r="B24" s="265"/>
      <c r="C24" s="265"/>
      <c r="D24" s="260" t="str">
        <f t="shared" si="0"/>
        <v/>
      </c>
      <c r="E24" s="268"/>
      <c r="F24" s="257"/>
      <c r="G24" s="257"/>
    </row>
    <row r="25" ht="27.9" customHeight="1" spans="1:7">
      <c r="A25" s="267" t="s">
        <v>4276</v>
      </c>
      <c r="B25" s="265">
        <v>59520</v>
      </c>
      <c r="C25" s="265">
        <v>56966</v>
      </c>
      <c r="D25" s="256">
        <f t="shared" si="0"/>
        <v>-0.0429099462365592</v>
      </c>
      <c r="E25" s="268"/>
      <c r="F25" s="257"/>
      <c r="G25" s="257"/>
    </row>
    <row r="26" ht="27.9" customHeight="1" spans="1:7">
      <c r="A26" s="270" t="s">
        <v>106</v>
      </c>
      <c r="B26" s="265">
        <f>SUM(B22+B25)</f>
        <v>146164</v>
      </c>
      <c r="C26" s="265">
        <f>SUM(C22+C25)</f>
        <v>147238</v>
      </c>
      <c r="D26" s="256">
        <f t="shared" si="0"/>
        <v>0.00734791056621331</v>
      </c>
      <c r="E26" s="248"/>
      <c r="F26" s="257"/>
      <c r="G26" s="257"/>
    </row>
    <row r="27" ht="45" customHeight="1" spans="1:5">
      <c r="A27" s="271" t="s">
        <v>4277</v>
      </c>
      <c r="B27" s="271"/>
      <c r="C27" s="271"/>
      <c r="D27" s="271"/>
      <c r="E27" s="248"/>
    </row>
    <row r="28" spans="5:5">
      <c r="E28" s="248"/>
    </row>
    <row r="29" spans="5:5">
      <c r="E29" s="248"/>
    </row>
    <row r="30" spans="5:5">
      <c r="E30" s="248"/>
    </row>
  </sheetData>
  <mergeCells count="2">
    <mergeCell ref="A1:D1"/>
    <mergeCell ref="A27:D27"/>
  </mergeCells>
  <printOptions horizontalCentered="1"/>
  <pageMargins left="0.708661417322835" right="0.708661417322835" top="0.748031496062992" bottom="0.748031496062992" header="0.31496062992126" footer="0.31496062992126"/>
  <pageSetup paperSize="9" scale="99" orientation="portrait" blackAndWhite="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O22"/>
  <sheetViews>
    <sheetView showZeros="0" view="pageBreakPreview" zoomScale="98" zoomScaleNormal="100" workbookViewId="0">
      <pane xSplit="1" ySplit="3" topLeftCell="B13" activePane="bottomRight" state="frozen"/>
      <selection/>
      <selection pane="topRight"/>
      <selection pane="bottomLeft"/>
      <selection pane="bottomRight" activeCell="C12" sqref="C12"/>
    </sheetView>
  </sheetViews>
  <sheetFormatPr defaultColWidth="9" defaultRowHeight="15.6"/>
  <cols>
    <col min="1" max="1" width="47.6666666666667" style="218" customWidth="1"/>
    <col min="2" max="3" width="16.1111111111111" style="219" customWidth="1"/>
    <col min="4" max="4" width="11.6666666666667" style="220" customWidth="1"/>
    <col min="5" max="6" width="9" style="218"/>
    <col min="7" max="8" width="10.6666666666667" style="218" customWidth="1"/>
    <col min="9" max="16384" width="9" style="218"/>
  </cols>
  <sheetData>
    <row r="1" ht="42" customHeight="1" spans="1:15">
      <c r="A1" s="221" t="str">
        <f>YEAR(封面!$B$9)&amp;"年勐海县社会保险基金结余预算表"</f>
        <v>2020年勐海县社会保险基金结余预算表</v>
      </c>
      <c r="B1" s="222"/>
      <c r="C1" s="222"/>
      <c r="D1" s="221"/>
      <c r="O1">
        <f>totalnumber</f>
        <v>1</v>
      </c>
    </row>
    <row r="2" ht="21.6" customHeight="1" spans="1:4">
      <c r="A2" s="223" t="s">
        <v>4535</v>
      </c>
      <c r="B2" s="224"/>
      <c r="C2" s="225"/>
      <c r="D2" s="226" t="s">
        <v>4536</v>
      </c>
    </row>
    <row r="3" ht="44.25" customHeight="1" spans="1:4">
      <c r="A3" s="227" t="s">
        <v>4263</v>
      </c>
      <c r="B3" s="228" t="str">
        <f>YEAR(封面!$B$9)-1&amp;"年快报数"</f>
        <v>2019年快报数</v>
      </c>
      <c r="C3" s="229" t="str">
        <f>YEAR(封面!$B$9)&amp;"年预算数"</f>
        <v>2020年预算数</v>
      </c>
      <c r="D3" s="150" t="str">
        <f>"比"&amp;YEAR(封面!$B$9)-1&amp;"年快报数增幅"</f>
        <v>比2019年快报数增幅</v>
      </c>
    </row>
    <row r="4" ht="24.9" customHeight="1" spans="1:8">
      <c r="A4" s="230" t="s">
        <v>4280</v>
      </c>
      <c r="B4" s="231"/>
      <c r="C4" s="231"/>
      <c r="D4" s="232" t="str">
        <f>IF(OR(VALUE(C4)=0,ISERROR(C4/B4-1)),"",C4/B4-1)</f>
        <v/>
      </c>
      <c r="G4" s="233"/>
      <c r="H4" s="233"/>
    </row>
    <row r="5" ht="24.9" customHeight="1" spans="1:8">
      <c r="A5" s="234" t="s">
        <v>4281</v>
      </c>
      <c r="B5" s="235"/>
      <c r="C5" s="235"/>
      <c r="D5" s="232" t="str">
        <f t="shared" ref="D5:D21" si="0">IF(OR(VALUE(C5)=0,ISERROR(C5/B5-1)),"",C5/B5-1)</f>
        <v/>
      </c>
      <c r="G5" s="233"/>
      <c r="H5" s="233"/>
    </row>
    <row r="6" ht="24.9" customHeight="1" spans="1:8">
      <c r="A6" s="230" t="s">
        <v>4282</v>
      </c>
      <c r="B6" s="236">
        <v>-1413</v>
      </c>
      <c r="C6" s="231">
        <v>5667</v>
      </c>
      <c r="D6" s="237">
        <f t="shared" si="0"/>
        <v>-5.01061571125265</v>
      </c>
      <c r="G6" s="233"/>
      <c r="H6" s="233"/>
    </row>
    <row r="7" ht="24.9" customHeight="1" spans="1:8">
      <c r="A7" s="234" t="s">
        <v>4283</v>
      </c>
      <c r="B7" s="238">
        <v>595</v>
      </c>
      <c r="C7" s="238">
        <v>29064</v>
      </c>
      <c r="D7" s="232">
        <f t="shared" si="0"/>
        <v>47.8470588235294</v>
      </c>
      <c r="G7" s="233"/>
      <c r="H7" s="233"/>
    </row>
    <row r="8" ht="24.9" customHeight="1" spans="1:8">
      <c r="A8" s="230" t="s">
        <v>4284</v>
      </c>
      <c r="B8" s="239"/>
      <c r="C8" s="231"/>
      <c r="D8" s="232" t="str">
        <f t="shared" si="0"/>
        <v/>
      </c>
      <c r="G8" s="233"/>
      <c r="H8" s="233"/>
    </row>
    <row r="9" ht="24.9" customHeight="1" spans="1:8">
      <c r="A9" s="234" t="s">
        <v>4285</v>
      </c>
      <c r="B9" s="240"/>
      <c r="C9" s="235"/>
      <c r="D9" s="232" t="str">
        <f t="shared" si="0"/>
        <v/>
      </c>
      <c r="G9" s="233"/>
      <c r="H9" s="233"/>
    </row>
    <row r="10" ht="24.9" customHeight="1" spans="1:8">
      <c r="A10" s="230" t="s">
        <v>4537</v>
      </c>
      <c r="B10" s="239"/>
      <c r="C10" s="231"/>
      <c r="D10" s="232" t="str">
        <f t="shared" si="0"/>
        <v/>
      </c>
      <c r="G10" s="233"/>
      <c r="H10" s="233"/>
    </row>
    <row r="11" ht="24.9" customHeight="1" spans="1:8">
      <c r="A11" s="234" t="s">
        <v>4538</v>
      </c>
      <c r="B11" s="240"/>
      <c r="C11" s="235"/>
      <c r="D11" s="232" t="str">
        <f t="shared" si="0"/>
        <v/>
      </c>
      <c r="G11" s="233"/>
      <c r="H11" s="233"/>
    </row>
    <row r="12" ht="24.9" customHeight="1" spans="1:8">
      <c r="A12" s="230" t="s">
        <v>4288</v>
      </c>
      <c r="B12" s="239"/>
      <c r="C12" s="231"/>
      <c r="D12" s="232" t="str">
        <f t="shared" si="0"/>
        <v/>
      </c>
      <c r="G12" s="233"/>
      <c r="H12" s="233"/>
    </row>
    <row r="13" ht="24.9" customHeight="1" spans="1:8">
      <c r="A13" s="234" t="s">
        <v>4289</v>
      </c>
      <c r="B13" s="240"/>
      <c r="C13" s="235"/>
      <c r="D13" s="232" t="str">
        <f t="shared" si="0"/>
        <v/>
      </c>
      <c r="G13" s="233"/>
      <c r="H13" s="233"/>
    </row>
    <row r="14" ht="24.9" customHeight="1" spans="1:8">
      <c r="A14" s="230" t="s">
        <v>4290</v>
      </c>
      <c r="B14" s="239"/>
      <c r="C14" s="231"/>
      <c r="D14" s="232" t="str">
        <f t="shared" si="0"/>
        <v/>
      </c>
      <c r="G14" s="233"/>
      <c r="H14" s="233"/>
    </row>
    <row r="15" ht="24.9" customHeight="1" spans="1:8">
      <c r="A15" s="234" t="s">
        <v>4291</v>
      </c>
      <c r="B15" s="235"/>
      <c r="C15" s="235"/>
      <c r="D15" s="232" t="str">
        <f t="shared" si="0"/>
        <v/>
      </c>
      <c r="G15" s="233"/>
      <c r="H15" s="233"/>
    </row>
    <row r="16" ht="24.9" customHeight="1" spans="1:8">
      <c r="A16" s="230" t="s">
        <v>4292</v>
      </c>
      <c r="B16" s="231">
        <v>1473</v>
      </c>
      <c r="C16" s="231">
        <v>-561</v>
      </c>
      <c r="D16" s="237">
        <f t="shared" si="0"/>
        <v>-1.38085539714868</v>
      </c>
      <c r="G16" s="233"/>
      <c r="H16" s="233"/>
    </row>
    <row r="17" ht="24.9" customHeight="1" spans="1:8">
      <c r="A17" s="234" t="s">
        <v>4539</v>
      </c>
      <c r="B17" s="235">
        <v>23397</v>
      </c>
      <c r="C17" s="235">
        <v>34</v>
      </c>
      <c r="D17" s="232">
        <f t="shared" si="0"/>
        <v>-0.998546822242168</v>
      </c>
      <c r="G17" s="233"/>
      <c r="H17" s="233"/>
    </row>
    <row r="18" ht="24.9" customHeight="1" spans="1:8">
      <c r="A18" s="230" t="s">
        <v>4540</v>
      </c>
      <c r="B18" s="241"/>
      <c r="C18" s="241"/>
      <c r="D18" s="232" t="str">
        <f t="shared" si="0"/>
        <v/>
      </c>
      <c r="G18" s="233"/>
      <c r="H18" s="233"/>
    </row>
    <row r="19" ht="24.9" customHeight="1" spans="1:8">
      <c r="A19" s="234" t="s">
        <v>4295</v>
      </c>
      <c r="B19" s="242"/>
      <c r="C19" s="242"/>
      <c r="D19" s="232" t="str">
        <f t="shared" si="0"/>
        <v/>
      </c>
      <c r="G19" s="233"/>
      <c r="H19" s="233"/>
    </row>
    <row r="20" ht="24.9" customHeight="1" spans="1:8">
      <c r="A20" s="243" t="s">
        <v>4541</v>
      </c>
      <c r="B20" s="241">
        <f>B18+B16+B14+B12+B10+B8+B6+B4</f>
        <v>60</v>
      </c>
      <c r="C20" s="241">
        <f>C18+C16+C14+C12+C10+C8+C6+C4</f>
        <v>5106</v>
      </c>
      <c r="D20" s="237">
        <f t="shared" si="0"/>
        <v>84.1</v>
      </c>
      <c r="G20" s="233"/>
      <c r="H20" s="233"/>
    </row>
    <row r="21" ht="24.9" customHeight="1" spans="1:8">
      <c r="A21" s="243" t="s">
        <v>4542</v>
      </c>
      <c r="B21" s="241">
        <f>B19+B17+B15+B13+B11+B9+B7+B5</f>
        <v>23992</v>
      </c>
      <c r="C21" s="241">
        <f>C19+C17+C15+C13+C11+C9+C7+C5</f>
        <v>29098</v>
      </c>
      <c r="D21" s="237">
        <f t="shared" si="0"/>
        <v>0.212820940313438</v>
      </c>
      <c r="G21" s="233"/>
      <c r="H21" s="233"/>
    </row>
    <row r="22" ht="78.75" customHeight="1" spans="1:4">
      <c r="A22" s="244"/>
      <c r="B22" s="245"/>
      <c r="C22" s="245"/>
      <c r="D22" s="244"/>
    </row>
  </sheetData>
  <mergeCells count="2">
    <mergeCell ref="A1:D1"/>
    <mergeCell ref="A22:D22"/>
  </mergeCells>
  <printOptions horizontalCentered="1"/>
  <pageMargins left="0.708661417322835" right="0.708661417322835" top="0.748031496062992" bottom="0.748031496062992" header="0.31496062992126" footer="0.31496062992126"/>
  <pageSetup paperSize="9" scale="97" fitToHeight="100" orientation="portrait" blackAndWhite="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O18"/>
  <sheetViews>
    <sheetView view="pageBreakPreview" zoomScale="85" zoomScaleNormal="100" topLeftCell="A13" workbookViewId="0">
      <selection activeCell="D11" sqref="D11"/>
    </sheetView>
  </sheetViews>
  <sheetFormatPr defaultColWidth="13.4444444444444" defaultRowHeight="14.4"/>
  <cols>
    <col min="1" max="1" width="5.88888888888889" style="203" customWidth="1"/>
    <col min="2" max="2" width="42.8888888888889" style="203" customWidth="1"/>
    <col min="3" max="4" width="15.6666666666667" style="204" customWidth="1"/>
    <col min="5" max="5" width="13.1111111111111" style="205" customWidth="1"/>
    <col min="6" max="253" width="8.88888888888889" style="203" customWidth="1"/>
    <col min="254" max="254" width="45.8888888888889" style="203" customWidth="1"/>
    <col min="255" max="255" width="12.3333333333333" style="203" customWidth="1"/>
    <col min="256" max="16384" width="13.4444444444444" style="203"/>
  </cols>
  <sheetData>
    <row r="1" ht="34.8" customHeight="1" spans="1:15">
      <c r="A1" s="206" t="str">
        <f>YEAR(封面!$B$9)-1&amp;"年勐海县政府债务限额和余额情况表"</f>
        <v>2019年勐海县政府债务限额和余额情况表</v>
      </c>
      <c r="B1" s="206"/>
      <c r="C1" s="207"/>
      <c r="D1" s="207"/>
      <c r="E1" s="206"/>
      <c r="O1" s="217">
        <f>totalnumber</f>
        <v>1</v>
      </c>
    </row>
    <row r="2" s="97" customFormat="1" ht="22.5" customHeight="1" spans="1:5">
      <c r="A2" s="208" t="s">
        <v>4543</v>
      </c>
      <c r="B2" s="209"/>
      <c r="C2" s="210"/>
      <c r="D2" s="210"/>
      <c r="E2" s="211" t="s">
        <v>4544</v>
      </c>
    </row>
    <row r="3" s="97" customFormat="1" ht="45" customHeight="1" spans="1:5">
      <c r="A3" s="177" t="s">
        <v>4468</v>
      </c>
      <c r="B3" s="177"/>
      <c r="C3" s="177" t="str">
        <f>YEAR(封面!$B$9)-2&amp;"年决算数"</f>
        <v>2018年决算数</v>
      </c>
      <c r="D3" s="177" t="str">
        <f>YEAR(封面!$B$9)-1&amp;"年快报数"</f>
        <v>2019年快报数</v>
      </c>
      <c r="E3" s="212" t="str">
        <f>"比"&amp;YEAR(封面!$B$9)-2&amp;"年决算数增幅"</f>
        <v>比2018年决算数增幅</v>
      </c>
    </row>
    <row r="4" ht="35.1" customHeight="1" spans="1:5">
      <c r="A4" s="213" t="s">
        <v>4545</v>
      </c>
      <c r="B4" s="214" t="s">
        <v>4546</v>
      </c>
      <c r="C4" s="215">
        <v>100938</v>
      </c>
      <c r="D4" s="215">
        <v>112615</v>
      </c>
      <c r="E4" s="216">
        <f>IF(ISERROR(D4/C4-1),"",D4/C4-1)</f>
        <v>0.115684875864392</v>
      </c>
    </row>
    <row r="5" ht="35.1" customHeight="1" spans="1:5">
      <c r="A5" s="213"/>
      <c r="B5" s="214" t="s">
        <v>4547</v>
      </c>
      <c r="C5" s="215">
        <v>125400</v>
      </c>
      <c r="D5" s="215">
        <v>124400</v>
      </c>
      <c r="E5" s="216">
        <f t="shared" ref="E5:E18" si="0">IF(ISERROR(D5/C5-1),"",D5/C5-1)</f>
        <v>-0.00797448165869219</v>
      </c>
    </row>
    <row r="6" ht="35.1" customHeight="1" spans="1:5">
      <c r="A6" s="213"/>
      <c r="B6" s="214" t="s">
        <v>4548</v>
      </c>
      <c r="C6" s="215">
        <v>16600</v>
      </c>
      <c r="D6" s="215">
        <v>10000</v>
      </c>
      <c r="E6" s="216">
        <f t="shared" si="0"/>
        <v>-0.397590361445783</v>
      </c>
    </row>
    <row r="7" ht="35.1" customHeight="1" spans="1:5">
      <c r="A7" s="213"/>
      <c r="B7" s="214" t="s">
        <v>4549</v>
      </c>
      <c r="C7" s="215">
        <v>4923</v>
      </c>
      <c r="D7" s="215">
        <v>11071</v>
      </c>
      <c r="E7" s="216">
        <f t="shared" si="0"/>
        <v>1.2488320130002</v>
      </c>
    </row>
    <row r="8" ht="35.1" customHeight="1" spans="1:5">
      <c r="A8" s="213"/>
      <c r="B8" s="214" t="s">
        <v>4550</v>
      </c>
      <c r="C8" s="215">
        <v>112615</v>
      </c>
      <c r="D8" s="215">
        <v>111544</v>
      </c>
      <c r="E8" s="216">
        <f t="shared" si="0"/>
        <v>-0.00951027838209828</v>
      </c>
    </row>
    <row r="9" ht="35.1" customHeight="1" spans="1:5">
      <c r="A9" s="213" t="s">
        <v>4551</v>
      </c>
      <c r="B9" s="214" t="s">
        <v>4552</v>
      </c>
      <c r="C9" s="215">
        <v>500</v>
      </c>
      <c r="D9" s="215">
        <v>35000</v>
      </c>
      <c r="E9" s="216">
        <f t="shared" si="0"/>
        <v>69</v>
      </c>
    </row>
    <row r="10" ht="35.1" customHeight="1" spans="1:5">
      <c r="A10" s="213"/>
      <c r="B10" s="214" t="s">
        <v>4553</v>
      </c>
      <c r="C10" s="215">
        <v>37000</v>
      </c>
      <c r="D10" s="215">
        <v>47000</v>
      </c>
      <c r="E10" s="216">
        <f t="shared" si="0"/>
        <v>0.27027027027027</v>
      </c>
    </row>
    <row r="11" ht="35.1" customHeight="1" spans="1:5">
      <c r="A11" s="213"/>
      <c r="B11" s="214" t="s">
        <v>4554</v>
      </c>
      <c r="C11" s="215">
        <v>0</v>
      </c>
      <c r="D11" s="215">
        <v>10000</v>
      </c>
      <c r="E11" s="216" t="str">
        <f t="shared" si="0"/>
        <v/>
      </c>
    </row>
    <row r="12" ht="35.1" customHeight="1" spans="1:5">
      <c r="A12" s="213"/>
      <c r="B12" s="214" t="s">
        <v>4555</v>
      </c>
      <c r="C12" s="215">
        <v>500</v>
      </c>
      <c r="D12" s="215">
        <v>0</v>
      </c>
      <c r="E12" s="216">
        <f t="shared" si="0"/>
        <v>-1</v>
      </c>
    </row>
    <row r="13" ht="35.1" customHeight="1" spans="1:5">
      <c r="A13" s="213"/>
      <c r="B13" s="214" t="s">
        <v>4556</v>
      </c>
      <c r="C13" s="215">
        <v>35000</v>
      </c>
      <c r="D13" s="215">
        <v>45000</v>
      </c>
      <c r="E13" s="216">
        <f t="shared" si="0"/>
        <v>0.285714285714286</v>
      </c>
    </row>
    <row r="14" ht="35.1" customHeight="1" spans="1:5">
      <c r="A14" s="213" t="s">
        <v>4398</v>
      </c>
      <c r="B14" s="214" t="s">
        <v>4557</v>
      </c>
      <c r="C14" s="215">
        <v>101438</v>
      </c>
      <c r="D14" s="215">
        <v>147615</v>
      </c>
      <c r="E14" s="216">
        <f t="shared" si="0"/>
        <v>0.455223880597015</v>
      </c>
    </row>
    <row r="15" ht="35.1" customHeight="1" spans="1:5">
      <c r="A15" s="213"/>
      <c r="B15" s="214" t="s">
        <v>4558</v>
      </c>
      <c r="C15" s="215">
        <v>162400</v>
      </c>
      <c r="D15" s="215">
        <v>171400</v>
      </c>
      <c r="E15" s="216">
        <f t="shared" si="0"/>
        <v>0.0554187192118227</v>
      </c>
    </row>
    <row r="16" ht="35.1" customHeight="1" spans="1:5">
      <c r="A16" s="213"/>
      <c r="B16" s="214" t="s">
        <v>4559</v>
      </c>
      <c r="C16" s="215">
        <v>16600</v>
      </c>
      <c r="D16" s="215">
        <v>20000</v>
      </c>
      <c r="E16" s="216">
        <f t="shared" si="0"/>
        <v>0.204819277108434</v>
      </c>
    </row>
    <row r="17" ht="35.1" customHeight="1" spans="1:5">
      <c r="A17" s="213"/>
      <c r="B17" s="214" t="s">
        <v>4560</v>
      </c>
      <c r="C17" s="215">
        <v>5423</v>
      </c>
      <c r="D17" s="215">
        <v>11071</v>
      </c>
      <c r="E17" s="216">
        <f t="shared" si="0"/>
        <v>1.04148995021206</v>
      </c>
    </row>
    <row r="18" ht="35.1" customHeight="1" spans="1:5">
      <c r="A18" s="213"/>
      <c r="B18" s="214" t="s">
        <v>4561</v>
      </c>
      <c r="C18" s="215">
        <v>147615</v>
      </c>
      <c r="D18" s="215">
        <v>156544</v>
      </c>
      <c r="E18" s="216">
        <f t="shared" si="0"/>
        <v>0.0604884327473496</v>
      </c>
    </row>
  </sheetData>
  <mergeCells count="5">
    <mergeCell ref="A1:E1"/>
    <mergeCell ref="A3:B3"/>
    <mergeCell ref="A4:A8"/>
    <mergeCell ref="A9:A13"/>
    <mergeCell ref="A14:A18"/>
  </mergeCells>
  <printOptions horizontalCentered="1"/>
  <pageMargins left="0.708661417322835" right="0.708661417322835" top="0.748031496062992" bottom="0.748031496062992" header="0.31496062992126" footer="0.31496062992126"/>
  <pageSetup paperSize="9" scale="95" fitToHeight="100" orientation="portrait" blackAndWhite="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O27"/>
  <sheetViews>
    <sheetView showZeros="0" view="pageBreakPreview" zoomScale="98" zoomScaleNormal="100" topLeftCell="A13" workbookViewId="0">
      <selection activeCell="C7" sqref="C7"/>
    </sheetView>
  </sheetViews>
  <sheetFormatPr defaultColWidth="9" defaultRowHeight="14.4"/>
  <cols>
    <col min="1" max="1" width="35.7777777777778" style="169" customWidth="1"/>
    <col min="2" max="3" width="15.2222222222222" style="170" customWidth="1"/>
    <col min="4" max="4" width="16.2222222222222" style="169" customWidth="1"/>
    <col min="5" max="16384" width="9" style="169"/>
  </cols>
  <sheetData>
    <row r="1" ht="35.25" customHeight="1" spans="1:15">
      <c r="A1" s="171" t="str">
        <f>YEAR(封面!$B$9)-1&amp;"年勐海县地方政府债务投向情况表"</f>
        <v>2019年勐海县地方政府债务投向情况表</v>
      </c>
      <c r="B1" s="172"/>
      <c r="C1" s="172"/>
      <c r="D1" s="171"/>
      <c r="O1">
        <f>totalnumber</f>
        <v>1</v>
      </c>
    </row>
    <row r="2" ht="21" customHeight="1" spans="1:4">
      <c r="A2" s="173" t="s">
        <v>4562</v>
      </c>
      <c r="B2" s="174"/>
      <c r="D2" s="175" t="s">
        <v>40</v>
      </c>
    </row>
    <row r="3" s="168" customFormat="1" ht="30" customHeight="1" spans="1:4">
      <c r="A3" s="176" t="s">
        <v>4563</v>
      </c>
      <c r="B3" s="177" t="str">
        <f>YEAR(封面!$B$9)-2&amp;"年决算数"</f>
        <v>2018年决算数</v>
      </c>
      <c r="C3" s="177" t="str">
        <f>YEAR(封面!$B$9)-1&amp;"年快报数"</f>
        <v>2019年快报数</v>
      </c>
      <c r="D3" s="178" t="str">
        <f>YEAR(封面!$B$9)-1&amp;"年增减变化"</f>
        <v>2019年增减变化</v>
      </c>
    </row>
    <row r="4" ht="30" customHeight="1" spans="1:4">
      <c r="A4" s="179" t="s">
        <v>4564</v>
      </c>
      <c r="B4" s="202">
        <v>60817</v>
      </c>
      <c r="C4" s="202">
        <v>59932</v>
      </c>
      <c r="D4" s="182">
        <f t="shared" ref="D4:D24" si="0">C4-B4</f>
        <v>-885</v>
      </c>
    </row>
    <row r="5" ht="30" customHeight="1" spans="1:4">
      <c r="A5" s="184" t="s">
        <v>4565</v>
      </c>
      <c r="B5" s="191"/>
      <c r="C5" s="191"/>
      <c r="D5" s="187">
        <f t="shared" si="0"/>
        <v>0</v>
      </c>
    </row>
    <row r="6" ht="30" customHeight="1" spans="1:4">
      <c r="A6" s="184" t="s">
        <v>4566</v>
      </c>
      <c r="B6" s="191">
        <v>39954</v>
      </c>
      <c r="C6" s="191">
        <v>39954</v>
      </c>
      <c r="D6" s="187">
        <f t="shared" si="0"/>
        <v>0</v>
      </c>
    </row>
    <row r="7" ht="30" customHeight="1" spans="1:4">
      <c r="A7" s="188" t="s">
        <v>4567</v>
      </c>
      <c r="B7" s="191"/>
      <c r="C7" s="191"/>
      <c r="D7" s="190">
        <f t="shared" si="0"/>
        <v>0</v>
      </c>
    </row>
    <row r="8" ht="30" customHeight="1" spans="1:4">
      <c r="A8" s="184" t="s">
        <v>4568</v>
      </c>
      <c r="B8" s="191">
        <v>20863</v>
      </c>
      <c r="C8" s="191">
        <v>19978</v>
      </c>
      <c r="D8" s="187">
        <f t="shared" si="0"/>
        <v>-885</v>
      </c>
    </row>
    <row r="9" ht="30" customHeight="1" spans="1:4">
      <c r="A9" s="188" t="s">
        <v>4569</v>
      </c>
      <c r="B9" s="191"/>
      <c r="C9" s="191"/>
      <c r="D9" s="190">
        <f t="shared" si="0"/>
        <v>0</v>
      </c>
    </row>
    <row r="10" ht="30" customHeight="1" spans="1:4">
      <c r="A10" s="188" t="s">
        <v>4570</v>
      </c>
      <c r="B10" s="191">
        <v>17488</v>
      </c>
      <c r="C10" s="191">
        <v>17488</v>
      </c>
      <c r="D10" s="191">
        <f t="shared" si="0"/>
        <v>0</v>
      </c>
    </row>
    <row r="11" ht="30" customHeight="1" spans="1:4">
      <c r="A11" s="188" t="s">
        <v>4571</v>
      </c>
      <c r="B11" s="191"/>
      <c r="C11" s="191"/>
      <c r="D11" s="190">
        <f t="shared" si="0"/>
        <v>0</v>
      </c>
    </row>
    <row r="12" ht="30" customHeight="1" spans="1:4">
      <c r="A12" s="192" t="s">
        <v>4572</v>
      </c>
      <c r="B12" s="202">
        <v>35000</v>
      </c>
      <c r="C12" s="202">
        <v>45000</v>
      </c>
      <c r="D12" s="194">
        <f t="shared" si="0"/>
        <v>10000</v>
      </c>
    </row>
    <row r="13" ht="30" customHeight="1" spans="1:4">
      <c r="A13" s="192" t="s">
        <v>4573</v>
      </c>
      <c r="B13" s="202">
        <v>9660</v>
      </c>
      <c r="C13" s="202">
        <v>9660</v>
      </c>
      <c r="D13" s="194">
        <f t="shared" si="0"/>
        <v>0</v>
      </c>
    </row>
    <row r="14" ht="30" customHeight="1" spans="1:4">
      <c r="A14" s="188" t="s">
        <v>4574</v>
      </c>
      <c r="B14" s="191">
        <v>3160</v>
      </c>
      <c r="C14" s="191">
        <v>3160</v>
      </c>
      <c r="D14" s="191">
        <f t="shared" si="0"/>
        <v>0</v>
      </c>
    </row>
    <row r="15" ht="30" customHeight="1" spans="1:4">
      <c r="A15" s="188" t="s">
        <v>4575</v>
      </c>
      <c r="B15" s="191"/>
      <c r="C15" s="191"/>
      <c r="D15" s="190">
        <f t="shared" si="0"/>
        <v>0</v>
      </c>
    </row>
    <row r="16" ht="30" customHeight="1" spans="1:4">
      <c r="A16" s="188" t="s">
        <v>4576</v>
      </c>
      <c r="B16" s="191"/>
      <c r="C16" s="191"/>
      <c r="D16" s="190">
        <f t="shared" si="0"/>
        <v>0</v>
      </c>
    </row>
    <row r="17" ht="30" customHeight="1" spans="1:4">
      <c r="A17" s="192" t="s">
        <v>4577</v>
      </c>
      <c r="B17" s="202"/>
      <c r="C17" s="202"/>
      <c r="D17" s="194">
        <f t="shared" si="0"/>
        <v>0</v>
      </c>
    </row>
    <row r="18" ht="30" customHeight="1" spans="1:4">
      <c r="A18" s="192" t="s">
        <v>4578</v>
      </c>
      <c r="B18" s="202">
        <v>13569</v>
      </c>
      <c r="C18" s="202">
        <v>13569</v>
      </c>
      <c r="D18" s="194">
        <f t="shared" si="0"/>
        <v>0</v>
      </c>
    </row>
    <row r="19" ht="30" customHeight="1" spans="1:4">
      <c r="A19" s="192" t="s">
        <v>4579</v>
      </c>
      <c r="B19" s="202">
        <v>8737</v>
      </c>
      <c r="C19" s="202">
        <v>8737</v>
      </c>
      <c r="D19" s="194">
        <f t="shared" si="0"/>
        <v>0</v>
      </c>
    </row>
    <row r="20" ht="30" customHeight="1" spans="1:4">
      <c r="A20" s="188" t="s">
        <v>4580</v>
      </c>
      <c r="B20" s="191">
        <v>511</v>
      </c>
      <c r="C20" s="191">
        <v>511</v>
      </c>
      <c r="D20" s="191">
        <f t="shared" si="0"/>
        <v>0</v>
      </c>
    </row>
    <row r="21" ht="30" customHeight="1" spans="1:4">
      <c r="A21" s="188" t="s">
        <v>4581</v>
      </c>
      <c r="B21" s="191">
        <v>8164</v>
      </c>
      <c r="C21" s="191">
        <v>8164</v>
      </c>
      <c r="D21" s="191">
        <f t="shared" si="0"/>
        <v>0</v>
      </c>
    </row>
    <row r="22" ht="30" customHeight="1" spans="1:4">
      <c r="A22" s="188" t="s">
        <v>4582</v>
      </c>
      <c r="B22" s="191">
        <v>62</v>
      </c>
      <c r="C22" s="191">
        <v>62</v>
      </c>
      <c r="D22" s="191">
        <f t="shared" si="0"/>
        <v>0</v>
      </c>
    </row>
    <row r="23" ht="30" customHeight="1" spans="1:4">
      <c r="A23" s="192" t="s">
        <v>4583</v>
      </c>
      <c r="B23" s="202">
        <v>19832</v>
      </c>
      <c r="C23" s="202">
        <v>19646</v>
      </c>
      <c r="D23" s="194">
        <f t="shared" si="0"/>
        <v>-186</v>
      </c>
    </row>
    <row r="24" s="168" customFormat="1" ht="30" customHeight="1" spans="1:4">
      <c r="A24" s="176" t="s">
        <v>4398</v>
      </c>
      <c r="B24" s="202">
        <v>147615</v>
      </c>
      <c r="C24" s="202">
        <v>156544</v>
      </c>
      <c r="D24" s="195">
        <f t="shared" si="0"/>
        <v>8929</v>
      </c>
    </row>
    <row r="26" ht="15.6" spans="3:3">
      <c r="C26" s="198"/>
    </row>
    <row r="27" spans="3:3">
      <c r="C27" s="200"/>
    </row>
  </sheetData>
  <mergeCells count="1">
    <mergeCell ref="A1:D1"/>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O28"/>
  <sheetViews>
    <sheetView view="pageBreakPreview" zoomScale="85" zoomScaleNormal="100" topLeftCell="A13" workbookViewId="0">
      <selection activeCell="C20" sqref="C20"/>
    </sheetView>
  </sheetViews>
  <sheetFormatPr defaultColWidth="9" defaultRowHeight="14.4"/>
  <cols>
    <col min="1" max="1" width="35.7777777777778" style="169" customWidth="1"/>
    <col min="2" max="3" width="16.7777777777778" style="170" customWidth="1"/>
    <col min="4" max="4" width="17.5555555555556" style="169" customWidth="1"/>
    <col min="5" max="5" width="9" style="169"/>
    <col min="6" max="6" width="10.4444444444444" style="169" customWidth="1"/>
    <col min="7" max="16384" width="9" style="169"/>
  </cols>
  <sheetData>
    <row r="1" ht="35.25" customHeight="1" spans="1:15">
      <c r="A1" s="171" t="str">
        <f>YEAR(封面!$B$9)-1&amp;"年勐海县地方政府一般债务投向情况表"</f>
        <v>2019年勐海县地方政府一般债务投向情况表</v>
      </c>
      <c r="B1" s="172"/>
      <c r="C1" s="172"/>
      <c r="D1" s="171"/>
      <c r="O1">
        <f>totalnumber</f>
        <v>1</v>
      </c>
    </row>
    <row r="2" ht="21.6" customHeight="1" spans="1:4">
      <c r="A2" s="173" t="s">
        <v>4584</v>
      </c>
      <c r="B2" s="174"/>
      <c r="D2" s="175" t="s">
        <v>40</v>
      </c>
    </row>
    <row r="3" s="168" customFormat="1" ht="30" customHeight="1" spans="1:4">
      <c r="A3" s="176" t="s">
        <v>4563</v>
      </c>
      <c r="B3" s="177" t="str">
        <f>YEAR(封面!$B$9)-2&amp;"年决算数"</f>
        <v>2018年决算数</v>
      </c>
      <c r="C3" s="177" t="str">
        <f>YEAR(封面!$B$9)-1&amp;"年快报数"</f>
        <v>2019年快报数</v>
      </c>
      <c r="D3" s="178" t="str">
        <f>YEAR(封面!$B$9)-1&amp;"年增减变化"</f>
        <v>2019年增减变化</v>
      </c>
    </row>
    <row r="4" ht="30" customHeight="1" spans="1:6">
      <c r="A4" s="179" t="s">
        <v>4564</v>
      </c>
      <c r="B4" s="182">
        <v>60817</v>
      </c>
      <c r="C4" s="182">
        <v>59932</v>
      </c>
      <c r="D4" s="182">
        <f t="shared" ref="D4:D24" si="0">C4-B4</f>
        <v>-885</v>
      </c>
      <c r="F4" s="183"/>
    </row>
    <row r="5" ht="30" customHeight="1" spans="1:4">
      <c r="A5" s="184" t="s">
        <v>4565</v>
      </c>
      <c r="B5" s="187"/>
      <c r="C5" s="187"/>
      <c r="D5" s="187">
        <f t="shared" si="0"/>
        <v>0</v>
      </c>
    </row>
    <row r="6" ht="30" customHeight="1" spans="1:4">
      <c r="A6" s="184" t="s">
        <v>4566</v>
      </c>
      <c r="B6" s="187">
        <v>39954</v>
      </c>
      <c r="C6" s="187">
        <v>39954</v>
      </c>
      <c r="D6" s="187">
        <f t="shared" si="0"/>
        <v>0</v>
      </c>
    </row>
    <row r="7" ht="30" customHeight="1" spans="1:4">
      <c r="A7" s="188" t="s">
        <v>4567</v>
      </c>
      <c r="B7" s="190"/>
      <c r="C7" s="190"/>
      <c r="D7" s="190">
        <f t="shared" si="0"/>
        <v>0</v>
      </c>
    </row>
    <row r="8" ht="30" customHeight="1" spans="1:6">
      <c r="A8" s="184" t="s">
        <v>4568</v>
      </c>
      <c r="B8" s="187">
        <v>20863</v>
      </c>
      <c r="C8" s="187">
        <v>19978</v>
      </c>
      <c r="D8" s="187">
        <f t="shared" si="0"/>
        <v>-885</v>
      </c>
      <c r="F8" s="183"/>
    </row>
    <row r="9" ht="30" customHeight="1" spans="1:4">
      <c r="A9" s="188" t="s">
        <v>4569</v>
      </c>
      <c r="B9" s="190"/>
      <c r="C9" s="190"/>
      <c r="D9" s="190">
        <f t="shared" si="0"/>
        <v>0</v>
      </c>
    </row>
    <row r="10" ht="30" customHeight="1" spans="1:4">
      <c r="A10" s="188" t="s">
        <v>4570</v>
      </c>
      <c r="B10" s="191">
        <v>17488</v>
      </c>
      <c r="C10" s="191">
        <v>17488</v>
      </c>
      <c r="D10" s="191">
        <f t="shared" si="0"/>
        <v>0</v>
      </c>
    </row>
    <row r="11" ht="30" customHeight="1" spans="1:4">
      <c r="A11" s="188" t="s">
        <v>4571</v>
      </c>
      <c r="B11" s="190"/>
      <c r="C11" s="190"/>
      <c r="D11" s="190">
        <f t="shared" si="0"/>
        <v>0</v>
      </c>
    </row>
    <row r="12" ht="30" customHeight="1" spans="1:4">
      <c r="A12" s="192" t="s">
        <v>4572</v>
      </c>
      <c r="B12" s="194"/>
      <c r="C12" s="194"/>
      <c r="D12" s="194">
        <f t="shared" si="0"/>
        <v>0</v>
      </c>
    </row>
    <row r="13" ht="30" customHeight="1" spans="1:4">
      <c r="A13" s="192" t="s">
        <v>4573</v>
      </c>
      <c r="B13" s="194">
        <v>9660</v>
      </c>
      <c r="C13" s="194">
        <v>9660</v>
      </c>
      <c r="D13" s="194">
        <f t="shared" si="0"/>
        <v>0</v>
      </c>
    </row>
    <row r="14" ht="30" customHeight="1" spans="1:4">
      <c r="A14" s="188" t="s">
        <v>4574</v>
      </c>
      <c r="B14" s="191">
        <v>3160</v>
      </c>
      <c r="C14" s="191">
        <v>3160</v>
      </c>
      <c r="D14" s="191">
        <f t="shared" si="0"/>
        <v>0</v>
      </c>
    </row>
    <row r="15" ht="30" customHeight="1" spans="1:4">
      <c r="A15" s="188" t="s">
        <v>4575</v>
      </c>
      <c r="B15" s="190"/>
      <c r="C15" s="190"/>
      <c r="D15" s="190">
        <f t="shared" si="0"/>
        <v>0</v>
      </c>
    </row>
    <row r="16" ht="30" customHeight="1" spans="1:4">
      <c r="A16" s="188" t="s">
        <v>4576</v>
      </c>
      <c r="B16" s="190"/>
      <c r="C16" s="190"/>
      <c r="D16" s="190">
        <f t="shared" si="0"/>
        <v>0</v>
      </c>
    </row>
    <row r="17" ht="30" customHeight="1" spans="1:4">
      <c r="A17" s="192" t="s">
        <v>4577</v>
      </c>
      <c r="B17" s="194"/>
      <c r="C17" s="194"/>
      <c r="D17" s="194">
        <f t="shared" si="0"/>
        <v>0</v>
      </c>
    </row>
    <row r="18" ht="30" customHeight="1" spans="1:4">
      <c r="A18" s="192" t="s">
        <v>4578</v>
      </c>
      <c r="B18" s="194">
        <v>13569</v>
      </c>
      <c r="C18" s="194">
        <v>13569</v>
      </c>
      <c r="D18" s="194">
        <f t="shared" si="0"/>
        <v>0</v>
      </c>
    </row>
    <row r="19" ht="30" customHeight="1" spans="1:4">
      <c r="A19" s="192" t="s">
        <v>4579</v>
      </c>
      <c r="B19" s="194">
        <v>8737</v>
      </c>
      <c r="C19" s="194">
        <v>8737</v>
      </c>
      <c r="D19" s="194">
        <f t="shared" si="0"/>
        <v>0</v>
      </c>
    </row>
    <row r="20" ht="30" customHeight="1" spans="1:4">
      <c r="A20" s="188" t="s">
        <v>4580</v>
      </c>
      <c r="B20" s="191">
        <v>511</v>
      </c>
      <c r="C20" s="191">
        <v>511</v>
      </c>
      <c r="D20" s="191">
        <f t="shared" si="0"/>
        <v>0</v>
      </c>
    </row>
    <row r="21" ht="30" customHeight="1" spans="1:4">
      <c r="A21" s="188" t="s">
        <v>4581</v>
      </c>
      <c r="B21" s="191">
        <v>8164</v>
      </c>
      <c r="C21" s="191">
        <v>8164</v>
      </c>
      <c r="D21" s="191">
        <f t="shared" si="0"/>
        <v>0</v>
      </c>
    </row>
    <row r="22" ht="30" customHeight="1" spans="1:4">
      <c r="A22" s="188" t="s">
        <v>4582</v>
      </c>
      <c r="B22" s="191">
        <v>62</v>
      </c>
      <c r="C22" s="191">
        <v>62</v>
      </c>
      <c r="D22" s="191">
        <f t="shared" si="0"/>
        <v>0</v>
      </c>
    </row>
    <row r="23" ht="30" customHeight="1" spans="1:4">
      <c r="A23" s="192" t="s">
        <v>4583</v>
      </c>
      <c r="B23" s="194">
        <v>19832</v>
      </c>
      <c r="C23" s="194">
        <v>19646</v>
      </c>
      <c r="D23" s="194">
        <f t="shared" si="0"/>
        <v>-186</v>
      </c>
    </row>
    <row r="24" s="168" customFormat="1" ht="30" customHeight="1" spans="1:4">
      <c r="A24" s="176" t="s">
        <v>4398</v>
      </c>
      <c r="B24" s="195">
        <v>112615</v>
      </c>
      <c r="C24" s="195">
        <v>111544</v>
      </c>
      <c r="D24" s="195">
        <f t="shared" si="0"/>
        <v>-1071</v>
      </c>
    </row>
    <row r="26" ht="15.6" spans="2:4">
      <c r="B26" s="197"/>
      <c r="C26" s="198"/>
      <c r="D26" s="199"/>
    </row>
    <row r="27" spans="2:3">
      <c r="B27" s="200"/>
      <c r="C27" s="201"/>
    </row>
    <row r="28" spans="3:3">
      <c r="C28" s="200"/>
    </row>
  </sheetData>
  <mergeCells count="1">
    <mergeCell ref="A1:D1"/>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O53"/>
  <sheetViews>
    <sheetView showZeros="0" view="pageBreakPreview" zoomScale="102" zoomScaleNormal="85" workbookViewId="0">
      <pane xSplit="2" ySplit="4" topLeftCell="C5" activePane="bottomRight" state="frozen"/>
      <selection/>
      <selection pane="topRight"/>
      <selection pane="bottomLeft"/>
      <selection pane="bottomRight" activeCell="A48" sqref="$A48:$XFD48"/>
    </sheetView>
  </sheetViews>
  <sheetFormatPr defaultColWidth="9" defaultRowHeight="15.6"/>
  <cols>
    <col min="1" max="1" width="27.6666666666667" style="397" customWidth="1"/>
    <col min="2" max="2" width="9.66666666666667" style="398" hidden="1" customWidth="1"/>
    <col min="3" max="3" width="11.4444444444444" style="352" customWidth="1"/>
    <col min="4" max="4" width="10.7777777777778" style="352" customWidth="1"/>
    <col min="5" max="5" width="10.3333333333333" style="399" customWidth="1"/>
    <col min="6" max="6" width="29.2222222222222" style="397" customWidth="1"/>
    <col min="7" max="7" width="9.55555555555556" style="398" hidden="1" customWidth="1"/>
    <col min="8" max="8" width="11.5555555555556" style="352" customWidth="1"/>
    <col min="9" max="9" width="10.3333333333333" style="352" customWidth="1"/>
    <col min="10" max="10" width="9.22222222222222" style="397" customWidth="1"/>
    <col min="11" max="12" width="9" style="397"/>
    <col min="13" max="13" width="9.33333333333333" style="397" customWidth="1"/>
    <col min="14" max="16384" width="9" style="397"/>
  </cols>
  <sheetData>
    <row r="1" ht="35.25" customHeight="1" spans="1:15">
      <c r="A1" s="516" t="str">
        <f>YEAR(封面!$B$9)-1&amp;"年勐海县一般公共预算收支执行简表"</f>
        <v>2019年勐海县一般公共预算收支执行简表</v>
      </c>
      <c r="B1" s="516"/>
      <c r="C1" s="516"/>
      <c r="D1" s="516"/>
      <c r="E1" s="516"/>
      <c r="F1" s="516"/>
      <c r="G1" s="516"/>
      <c r="H1" s="516"/>
      <c r="I1" s="516"/>
      <c r="J1" s="516"/>
      <c r="O1" s="217">
        <f>totalnumber</f>
        <v>1</v>
      </c>
    </row>
    <row r="2" ht="18.9" customHeight="1" spans="1:10">
      <c r="A2" s="208" t="s">
        <v>39</v>
      </c>
      <c r="B2" s="474"/>
      <c r="C2" s="208"/>
      <c r="D2" s="208"/>
      <c r="E2" s="475"/>
      <c r="F2" s="691"/>
      <c r="G2" s="474"/>
      <c r="H2" s="208"/>
      <c r="I2" s="475"/>
      <c r="J2" s="475" t="s">
        <v>40</v>
      </c>
    </row>
    <row r="3" s="628" customFormat="1" ht="24.9" customHeight="1" spans="1:10">
      <c r="A3" s="518" t="s">
        <v>41</v>
      </c>
      <c r="B3" s="519"/>
      <c r="C3" s="519"/>
      <c r="D3" s="519"/>
      <c r="E3" s="520"/>
      <c r="F3" s="521" t="s">
        <v>42</v>
      </c>
      <c r="G3" s="521"/>
      <c r="H3" s="521"/>
      <c r="I3" s="521"/>
      <c r="J3" s="521"/>
    </row>
    <row r="4" s="365" customFormat="1" ht="55.8" customHeight="1" spans="1:10">
      <c r="A4" s="150" t="s">
        <v>43</v>
      </c>
      <c r="B4" s="505" t="s">
        <v>44</v>
      </c>
      <c r="C4" s="150" t="str">
        <f>YEAR(封面!$B$9)-2&amp;"年决算数"</f>
        <v>2018年决算数</v>
      </c>
      <c r="D4" s="150" t="str">
        <f>YEAR(封面!$B$9)-1&amp;"年快报数"</f>
        <v>2019年快报数</v>
      </c>
      <c r="E4" s="150" t="str">
        <f>"比"&amp;YEAR(封面!$B$9)-2&amp;"年决算数增幅"</f>
        <v>比2018年决算数增幅</v>
      </c>
      <c r="F4" s="150" t="s">
        <v>43</v>
      </c>
      <c r="G4" s="505" t="s">
        <v>44</v>
      </c>
      <c r="H4" s="150" t="str">
        <f>YEAR(封面!$B$9)-2&amp;"年决算数"</f>
        <v>2018年决算数</v>
      </c>
      <c r="I4" s="150" t="str">
        <f>YEAR(封面!$B$9)-1&amp;"年快报数"</f>
        <v>2019年快报数</v>
      </c>
      <c r="J4" s="150" t="str">
        <f>"比"&amp;YEAR(封面!$B$9)-2&amp;"年决算数增幅"</f>
        <v>比2018年决算数增幅</v>
      </c>
    </row>
    <row r="5" ht="21.9" customHeight="1" spans="1:14">
      <c r="A5" s="522" t="s">
        <v>45</v>
      </c>
      <c r="B5" s="406">
        <v>101</v>
      </c>
      <c r="C5" s="523">
        <f>VLOOKUP(101,'02'!$B:$D,2,FALSE)</f>
        <v>41709</v>
      </c>
      <c r="D5" s="523">
        <f>VLOOKUP(101,'02'!$B:$D,3,FALSE)</f>
        <v>42439</v>
      </c>
      <c r="E5" s="682">
        <f t="shared" ref="E5:E40" si="0">IF(ISERROR(D5/C5-1),"",D5/C5-1)</f>
        <v>0.0175022177467692</v>
      </c>
      <c r="F5" s="381" t="s">
        <v>46</v>
      </c>
      <c r="G5" s="524">
        <v>201</v>
      </c>
      <c r="H5" s="523">
        <f>VLOOKUP($G5,'03'!$B:$D,2,FALSE)</f>
        <v>21900</v>
      </c>
      <c r="I5" s="523">
        <f>VLOOKUP($G5,'03'!$B:$D,3,FALSE)</f>
        <v>19602</v>
      </c>
      <c r="J5" s="682">
        <f>IF(ISERROR(I5/H5-1),"",I5/H5-1)</f>
        <v>-0.104931506849315</v>
      </c>
      <c r="K5" s="699"/>
      <c r="L5" s="699"/>
      <c r="M5" s="699"/>
      <c r="N5" s="699"/>
    </row>
    <row r="6" ht="21.9" customHeight="1" spans="1:14">
      <c r="A6" s="381" t="s">
        <v>47</v>
      </c>
      <c r="B6" s="390">
        <v>103</v>
      </c>
      <c r="C6" s="523">
        <f>VLOOKUP(103,'02'!$B:$D,2,FALSE)</f>
        <v>11625</v>
      </c>
      <c r="D6" s="523">
        <f>VLOOKUP(103,'02'!$B:$D,3,FALSE)</f>
        <v>14139</v>
      </c>
      <c r="E6" s="682">
        <f t="shared" si="0"/>
        <v>0.216258064516129</v>
      </c>
      <c r="F6" s="381" t="s">
        <v>48</v>
      </c>
      <c r="G6" s="524">
        <v>202</v>
      </c>
      <c r="H6" s="523">
        <f>VLOOKUP($G6,'03'!$B:$D,2,FALSE)</f>
        <v>0</v>
      </c>
      <c r="I6" s="523">
        <f>VLOOKUP($G6,'03'!$B:$D,3,FALSE)</f>
        <v>0</v>
      </c>
      <c r="J6" s="682" t="str">
        <f t="shared" ref="J6:J21" si="1">IF(ISERROR(I6/H6-1),"",I6/H6-1)</f>
        <v/>
      </c>
      <c r="K6" s="699"/>
      <c r="L6" s="699"/>
      <c r="M6" s="699"/>
      <c r="N6" s="699"/>
    </row>
    <row r="7" ht="21.9" customHeight="1" spans="1:14">
      <c r="A7" s="381"/>
      <c r="B7" s="390"/>
      <c r="C7" s="686"/>
      <c r="D7" s="686"/>
      <c r="E7" s="682" t="str">
        <f t="shared" si="0"/>
        <v/>
      </c>
      <c r="F7" s="381" t="s">
        <v>49</v>
      </c>
      <c r="G7" s="524">
        <v>203</v>
      </c>
      <c r="H7" s="523">
        <f>VLOOKUP($G7,'03'!$B:$D,2,FALSE)</f>
        <v>246</v>
      </c>
      <c r="I7" s="523">
        <f>VLOOKUP($G7,'03'!$B:$D,3,FALSE)</f>
        <v>383</v>
      </c>
      <c r="J7" s="682">
        <f t="shared" si="1"/>
        <v>0.556910569105691</v>
      </c>
      <c r="K7" s="699"/>
      <c r="L7" s="699"/>
      <c r="M7" s="699"/>
      <c r="N7" s="699"/>
    </row>
    <row r="8" ht="21.9" customHeight="1" spans="1:14">
      <c r="A8" s="381"/>
      <c r="B8" s="390"/>
      <c r="C8" s="686"/>
      <c r="D8" s="686"/>
      <c r="E8" s="682" t="str">
        <f t="shared" si="0"/>
        <v/>
      </c>
      <c r="F8" s="381" t="s">
        <v>50</v>
      </c>
      <c r="G8" s="524">
        <v>204</v>
      </c>
      <c r="H8" s="523">
        <f>VLOOKUP($G8,'03'!$B:$D,2,FALSE)</f>
        <v>17510</v>
      </c>
      <c r="I8" s="523">
        <f>VLOOKUP($G8,'03'!$B:$D,3,FALSE)</f>
        <v>17844</v>
      </c>
      <c r="J8" s="682">
        <f t="shared" si="1"/>
        <v>0.0190748143917761</v>
      </c>
      <c r="K8" s="699"/>
      <c r="L8" s="699"/>
      <c r="M8" s="699"/>
      <c r="N8" s="699"/>
    </row>
    <row r="9" ht="21.9" customHeight="1" spans="1:14">
      <c r="A9" s="381"/>
      <c r="B9" s="390"/>
      <c r="C9" s="686"/>
      <c r="D9" s="686"/>
      <c r="E9" s="682" t="str">
        <f t="shared" si="0"/>
        <v/>
      </c>
      <c r="F9" s="381" t="s">
        <v>51</v>
      </c>
      <c r="G9" s="524">
        <v>205</v>
      </c>
      <c r="H9" s="523">
        <f>VLOOKUP($G9,'03'!$B:$D,2,FALSE)</f>
        <v>49511</v>
      </c>
      <c r="I9" s="523">
        <f>VLOOKUP($G9,'03'!$B:$D,3,FALSE)</f>
        <v>61683</v>
      </c>
      <c r="J9" s="682">
        <f t="shared" si="1"/>
        <v>0.245844357819474</v>
      </c>
      <c r="K9" s="699"/>
      <c r="L9" s="699"/>
      <c r="M9" s="699"/>
      <c r="N9" s="699"/>
    </row>
    <row r="10" ht="21.9" customHeight="1" spans="1:14">
      <c r="A10" s="381"/>
      <c r="B10" s="390"/>
      <c r="C10" s="680"/>
      <c r="D10" s="680"/>
      <c r="E10" s="682" t="str">
        <f t="shared" si="0"/>
        <v/>
      </c>
      <c r="F10" s="381" t="s">
        <v>52</v>
      </c>
      <c r="G10" s="524">
        <v>206</v>
      </c>
      <c r="H10" s="523">
        <f>VLOOKUP($G10,'03'!$B:$D,2,FALSE)</f>
        <v>581</v>
      </c>
      <c r="I10" s="523">
        <f>VLOOKUP($G10,'03'!$B:$D,3,FALSE)</f>
        <v>354</v>
      </c>
      <c r="J10" s="682">
        <f t="shared" si="1"/>
        <v>-0.390705679862306</v>
      </c>
      <c r="K10" s="699"/>
      <c r="L10" s="699"/>
      <c r="M10" s="699"/>
      <c r="N10" s="699"/>
    </row>
    <row r="11" ht="21.9" customHeight="1" spans="1:14">
      <c r="A11" s="381"/>
      <c r="B11" s="390"/>
      <c r="C11" s="680"/>
      <c r="D11" s="680"/>
      <c r="E11" s="682" t="str">
        <f t="shared" si="0"/>
        <v/>
      </c>
      <c r="F11" s="381" t="s">
        <v>53</v>
      </c>
      <c r="G11" s="524">
        <v>207</v>
      </c>
      <c r="H11" s="523">
        <f>VLOOKUP($G11,'03'!$B:$D,2,FALSE)</f>
        <v>3822</v>
      </c>
      <c r="I11" s="523">
        <f>VLOOKUP($G11,'03'!$B:$D,3,FALSE)</f>
        <v>4201</v>
      </c>
      <c r="J11" s="682">
        <f t="shared" si="1"/>
        <v>0.0991627420198848</v>
      </c>
      <c r="K11" s="699"/>
      <c r="L11" s="699"/>
      <c r="M11" s="699"/>
      <c r="N11" s="699"/>
    </row>
    <row r="12" ht="21.9" customHeight="1" spans="1:14">
      <c r="A12" s="381"/>
      <c r="B12" s="390"/>
      <c r="C12" s="680"/>
      <c r="D12" s="680"/>
      <c r="E12" s="682" t="str">
        <f t="shared" si="0"/>
        <v/>
      </c>
      <c r="F12" s="381" t="s">
        <v>54</v>
      </c>
      <c r="G12" s="524">
        <v>208</v>
      </c>
      <c r="H12" s="523">
        <f>VLOOKUP($G12,'03'!$B:$D,2,FALSE)</f>
        <v>55790</v>
      </c>
      <c r="I12" s="523">
        <f>VLOOKUP($G12,'03'!$B:$D,3,FALSE)</f>
        <v>53757</v>
      </c>
      <c r="J12" s="682">
        <f t="shared" si="1"/>
        <v>-0.0364402222620541</v>
      </c>
      <c r="K12" s="699"/>
      <c r="L12" s="699"/>
      <c r="M12" s="699"/>
      <c r="N12" s="699"/>
    </row>
    <row r="13" ht="21.9" customHeight="1" spans="1:14">
      <c r="A13" s="381"/>
      <c r="B13" s="390"/>
      <c r="C13" s="680"/>
      <c r="D13" s="680"/>
      <c r="E13" s="682" t="str">
        <f t="shared" si="0"/>
        <v/>
      </c>
      <c r="F13" s="381" t="s">
        <v>55</v>
      </c>
      <c r="G13" s="524">
        <v>210</v>
      </c>
      <c r="H13" s="523">
        <f>VLOOKUP($G13,'03'!$B:$D,2,FALSE)</f>
        <v>41570</v>
      </c>
      <c r="I13" s="523">
        <f>VLOOKUP($G13,'03'!$B:$D,3,FALSE)</f>
        <v>44403</v>
      </c>
      <c r="J13" s="682">
        <f t="shared" si="1"/>
        <v>0.0681501082511426</v>
      </c>
      <c r="K13" s="699"/>
      <c r="L13" s="699"/>
      <c r="M13" s="699"/>
      <c r="N13" s="699"/>
    </row>
    <row r="14" ht="21.9" customHeight="1" spans="1:14">
      <c r="A14" s="381"/>
      <c r="B14" s="390"/>
      <c r="C14" s="680"/>
      <c r="D14" s="680"/>
      <c r="E14" s="682" t="str">
        <f t="shared" si="0"/>
        <v/>
      </c>
      <c r="F14" s="381" t="s">
        <v>56</v>
      </c>
      <c r="G14" s="524">
        <v>211</v>
      </c>
      <c r="H14" s="523">
        <f>VLOOKUP($G14,'03'!$B:$D,2,FALSE)</f>
        <v>7301</v>
      </c>
      <c r="I14" s="523">
        <f>VLOOKUP($G14,'03'!$B:$D,3,FALSE)</f>
        <v>6220</v>
      </c>
      <c r="J14" s="682">
        <f t="shared" si="1"/>
        <v>-0.148061909327489</v>
      </c>
      <c r="K14" s="699"/>
      <c r="L14" s="699"/>
      <c r="M14" s="699"/>
      <c r="N14" s="699"/>
    </row>
    <row r="15" ht="21.9" customHeight="1" spans="1:14">
      <c r="A15" s="381"/>
      <c r="B15" s="390"/>
      <c r="C15" s="680"/>
      <c r="D15" s="680"/>
      <c r="E15" s="682" t="str">
        <f t="shared" si="0"/>
        <v/>
      </c>
      <c r="F15" s="381" t="s">
        <v>57</v>
      </c>
      <c r="G15" s="524">
        <v>212</v>
      </c>
      <c r="H15" s="523">
        <f>VLOOKUP($G15,'03'!$B:$D,2,FALSE)</f>
        <v>24852</v>
      </c>
      <c r="I15" s="523">
        <f>VLOOKUP($G15,'03'!$B:$D,3,FALSE)</f>
        <v>43529</v>
      </c>
      <c r="J15" s="682">
        <f t="shared" si="1"/>
        <v>0.751529051987768</v>
      </c>
      <c r="K15" s="699"/>
      <c r="L15" s="699"/>
      <c r="M15" s="699"/>
      <c r="N15" s="699"/>
    </row>
    <row r="16" ht="21.9" customHeight="1" spans="1:14">
      <c r="A16" s="381"/>
      <c r="B16" s="390"/>
      <c r="C16" s="680"/>
      <c r="D16" s="680"/>
      <c r="E16" s="682" t="str">
        <f t="shared" si="0"/>
        <v/>
      </c>
      <c r="F16" s="381" t="s">
        <v>58</v>
      </c>
      <c r="G16" s="524">
        <v>213</v>
      </c>
      <c r="H16" s="523">
        <f>VLOOKUP($G16,'03'!$B:$D,2,FALSE)</f>
        <v>68536</v>
      </c>
      <c r="I16" s="523">
        <f>VLOOKUP($G16,'03'!$B:$D,3,FALSE)</f>
        <v>66815</v>
      </c>
      <c r="J16" s="682">
        <f t="shared" si="1"/>
        <v>-0.0251108906268238</v>
      </c>
      <c r="K16" s="699"/>
      <c r="L16" s="699"/>
      <c r="M16" s="699"/>
      <c r="N16" s="699"/>
    </row>
    <row r="17" ht="21.9" customHeight="1" spans="1:14">
      <c r="A17" s="381"/>
      <c r="B17" s="390"/>
      <c r="C17" s="680"/>
      <c r="D17" s="680"/>
      <c r="E17" s="682" t="str">
        <f t="shared" si="0"/>
        <v/>
      </c>
      <c r="F17" s="381" t="s">
        <v>59</v>
      </c>
      <c r="G17" s="524">
        <v>214</v>
      </c>
      <c r="H17" s="523">
        <f>VLOOKUP($G17,'03'!$B:$D,2,FALSE)</f>
        <v>10450</v>
      </c>
      <c r="I17" s="523">
        <f>VLOOKUP($G17,'03'!$B:$D,3,FALSE)</f>
        <v>7047</v>
      </c>
      <c r="J17" s="682">
        <f t="shared" si="1"/>
        <v>-0.325645933014354</v>
      </c>
      <c r="K17" s="699"/>
      <c r="L17" s="699"/>
      <c r="M17" s="699"/>
      <c r="N17" s="699"/>
    </row>
    <row r="18" ht="21.9" customHeight="1" spans="1:14">
      <c r="A18" s="381"/>
      <c r="B18" s="390"/>
      <c r="C18" s="680"/>
      <c r="D18" s="680"/>
      <c r="E18" s="682" t="str">
        <f t="shared" si="0"/>
        <v/>
      </c>
      <c r="F18" s="381" t="s">
        <v>60</v>
      </c>
      <c r="G18" s="524">
        <v>215</v>
      </c>
      <c r="H18" s="523">
        <f>VLOOKUP($G18,'03'!$B:$D,2,FALSE)</f>
        <v>724</v>
      </c>
      <c r="I18" s="523">
        <f>VLOOKUP($G18,'03'!$B:$D,3,FALSE)</f>
        <v>422</v>
      </c>
      <c r="J18" s="682">
        <f t="shared" si="1"/>
        <v>-0.417127071823204</v>
      </c>
      <c r="K18" s="699"/>
      <c r="L18" s="699"/>
      <c r="M18" s="699"/>
      <c r="N18" s="699"/>
    </row>
    <row r="19" ht="21.9" customHeight="1" spans="1:14">
      <c r="A19" s="381"/>
      <c r="B19" s="390"/>
      <c r="C19" s="680"/>
      <c r="D19" s="680"/>
      <c r="E19" s="682" t="str">
        <f t="shared" si="0"/>
        <v/>
      </c>
      <c r="F19" s="381" t="s">
        <v>61</v>
      </c>
      <c r="G19" s="524">
        <v>216</v>
      </c>
      <c r="H19" s="523">
        <f>VLOOKUP($G19,'03'!$B:$D,2,FALSE)</f>
        <v>517</v>
      </c>
      <c r="I19" s="523">
        <f>VLOOKUP($G19,'03'!$B:$D,3,FALSE)</f>
        <v>473</v>
      </c>
      <c r="J19" s="682">
        <f t="shared" si="1"/>
        <v>-0.0851063829787234</v>
      </c>
      <c r="K19" s="699"/>
      <c r="L19" s="699"/>
      <c r="M19" s="699"/>
      <c r="N19" s="699"/>
    </row>
    <row r="20" ht="21.9" customHeight="1" spans="1:14">
      <c r="A20" s="381"/>
      <c r="B20" s="390"/>
      <c r="C20" s="680"/>
      <c r="D20" s="680"/>
      <c r="E20" s="682" t="str">
        <f t="shared" si="0"/>
        <v/>
      </c>
      <c r="F20" s="381" t="s">
        <v>62</v>
      </c>
      <c r="G20" s="524">
        <v>217</v>
      </c>
      <c r="H20" s="523">
        <f>VLOOKUP($G20,'03'!$B:$D,2,FALSE)</f>
        <v>46</v>
      </c>
      <c r="I20" s="523">
        <f>VLOOKUP($G20,'03'!$B:$D,3,FALSE)</f>
        <v>0</v>
      </c>
      <c r="J20" s="682">
        <f t="shared" si="1"/>
        <v>-1</v>
      </c>
      <c r="K20" s="699"/>
      <c r="L20" s="699"/>
      <c r="M20" s="699"/>
      <c r="N20" s="699"/>
    </row>
    <row r="21" ht="21.9" customHeight="1" spans="1:14">
      <c r="A21" s="381"/>
      <c r="B21" s="390"/>
      <c r="C21" s="686"/>
      <c r="D21" s="680"/>
      <c r="E21" s="682" t="str">
        <f t="shared" si="0"/>
        <v/>
      </c>
      <c r="F21" s="381" t="s">
        <v>63</v>
      </c>
      <c r="G21" s="524">
        <v>219</v>
      </c>
      <c r="H21" s="523">
        <f>VLOOKUP($G21,'03'!$B:$D,2,FALSE)</f>
        <v>0</v>
      </c>
      <c r="I21" s="523">
        <f>VLOOKUP($G21,'03'!$B:$D,3,FALSE)</f>
        <v>0</v>
      </c>
      <c r="J21" s="682" t="str">
        <f t="shared" si="1"/>
        <v/>
      </c>
      <c r="K21" s="699"/>
      <c r="L21" s="699"/>
      <c r="M21" s="699"/>
      <c r="N21" s="699"/>
    </row>
    <row r="22" ht="21.9" customHeight="1" spans="1:14">
      <c r="A22" s="522"/>
      <c r="B22" s="406"/>
      <c r="C22" s="686"/>
      <c r="D22" s="680"/>
      <c r="E22" s="682" t="str">
        <f t="shared" si="0"/>
        <v/>
      </c>
      <c r="F22" s="381" t="s">
        <v>64</v>
      </c>
      <c r="G22" s="527">
        <v>220</v>
      </c>
      <c r="H22" s="523">
        <f>VLOOKUP($G22,'03'!$B:$D,2,FALSE)</f>
        <v>2220</v>
      </c>
      <c r="I22" s="523">
        <f>VLOOKUP($G22,'03'!$B:$D,3,FALSE)</f>
        <v>4201</v>
      </c>
      <c r="J22" s="682">
        <f t="shared" ref="J22:J40" si="2">IF(ISERROR(I22/H22-1),"",I22/H22-1)</f>
        <v>0.892342342342342</v>
      </c>
      <c r="K22" s="699"/>
      <c r="L22" s="699"/>
      <c r="M22" s="699"/>
      <c r="N22" s="699"/>
    </row>
    <row r="23" ht="21.9" customHeight="1" spans="1:14">
      <c r="A23" s="381"/>
      <c r="B23" s="390"/>
      <c r="C23" s="686"/>
      <c r="D23" s="680"/>
      <c r="E23" s="682" t="str">
        <f t="shared" si="0"/>
        <v/>
      </c>
      <c r="F23" s="381" t="s">
        <v>65</v>
      </c>
      <c r="G23" s="527">
        <v>221</v>
      </c>
      <c r="H23" s="523">
        <f>VLOOKUP($G23,'03'!$B:$D,2,FALSE)</f>
        <v>11434</v>
      </c>
      <c r="I23" s="523">
        <f>VLOOKUP($G23,'03'!$B:$D,3,FALSE)</f>
        <v>7532</v>
      </c>
      <c r="J23" s="682">
        <f t="shared" si="2"/>
        <v>-0.341262900122442</v>
      </c>
      <c r="K23" s="699"/>
      <c r="L23" s="699"/>
      <c r="M23" s="699"/>
      <c r="N23" s="699"/>
    </row>
    <row r="24" ht="21.9" customHeight="1" spans="1:14">
      <c r="A24" s="522"/>
      <c r="B24" s="406"/>
      <c r="C24" s="686"/>
      <c r="D24" s="680"/>
      <c r="E24" s="682" t="str">
        <f t="shared" si="0"/>
        <v/>
      </c>
      <c r="F24" s="381" t="s">
        <v>66</v>
      </c>
      <c r="G24" s="527">
        <v>222</v>
      </c>
      <c r="H24" s="523">
        <f>VLOOKUP($G24,'03'!$B:$D,2,FALSE)</f>
        <v>436</v>
      </c>
      <c r="I24" s="523">
        <f>VLOOKUP($G24,'03'!$B:$D,3,FALSE)</f>
        <v>506</v>
      </c>
      <c r="J24" s="682">
        <f t="shared" si="2"/>
        <v>0.160550458715596</v>
      </c>
      <c r="K24" s="699"/>
      <c r="L24" s="699"/>
      <c r="M24" s="699"/>
      <c r="N24" s="699"/>
    </row>
    <row r="25" ht="21.9" customHeight="1" spans="1:14">
      <c r="A25" s="381"/>
      <c r="B25" s="390"/>
      <c r="C25" s="680"/>
      <c r="D25" s="680"/>
      <c r="E25" s="682" t="str">
        <f t="shared" si="0"/>
        <v/>
      </c>
      <c r="F25" s="381" t="s">
        <v>67</v>
      </c>
      <c r="G25" s="528">
        <v>224</v>
      </c>
      <c r="H25" s="523">
        <f>VLOOKUP($G25,'03'!$B:$D,2,FALSE)</f>
        <v>0</v>
      </c>
      <c r="I25" s="523">
        <f>VLOOKUP($G25,'03'!$B:$D,3,FALSE)</f>
        <v>1452</v>
      </c>
      <c r="J25" s="682" t="str">
        <f t="shared" si="2"/>
        <v/>
      </c>
      <c r="K25" s="699"/>
      <c r="L25" s="699"/>
      <c r="M25" s="699"/>
      <c r="N25" s="699"/>
    </row>
    <row r="26" ht="21.9" customHeight="1" spans="1:14">
      <c r="A26" s="381"/>
      <c r="B26" s="390"/>
      <c r="C26" s="680"/>
      <c r="D26" s="680"/>
      <c r="E26" s="682" t="str">
        <f t="shared" si="0"/>
        <v/>
      </c>
      <c r="F26" s="381" t="s">
        <v>68</v>
      </c>
      <c r="G26" s="527">
        <v>227</v>
      </c>
      <c r="H26" s="523">
        <f>VLOOKUP($G26,'03'!$B:$D,2,FALSE)</f>
        <v>0</v>
      </c>
      <c r="I26" s="523">
        <f>VLOOKUP($G26,'03'!$B:$D,3,FALSE)</f>
        <v>0</v>
      </c>
      <c r="J26" s="682" t="str">
        <f t="shared" si="2"/>
        <v/>
      </c>
      <c r="K26" s="699"/>
      <c r="L26" s="699"/>
      <c r="M26" s="699"/>
      <c r="N26" s="699"/>
    </row>
    <row r="27" ht="21.9" customHeight="1" spans="1:14">
      <c r="A27" s="381"/>
      <c r="B27" s="390"/>
      <c r="C27" s="680"/>
      <c r="D27" s="680"/>
      <c r="E27" s="682" t="str">
        <f t="shared" si="0"/>
        <v/>
      </c>
      <c r="F27" s="381" t="s">
        <v>69</v>
      </c>
      <c r="G27" s="527">
        <v>229</v>
      </c>
      <c r="H27" s="523">
        <f>VLOOKUP($G27,'03'!$B:$D,2,FALSE)</f>
        <v>665</v>
      </c>
      <c r="I27" s="523">
        <f>VLOOKUP($G27,'03'!$B:$D,3,FALSE)</f>
        <v>380</v>
      </c>
      <c r="J27" s="682">
        <f t="shared" si="2"/>
        <v>-0.428571428571429</v>
      </c>
      <c r="K27" s="699"/>
      <c r="L27" s="699"/>
      <c r="M27" s="699"/>
      <c r="N27" s="699"/>
    </row>
    <row r="28" ht="21.9" customHeight="1" spans="1:14">
      <c r="A28" s="381"/>
      <c r="B28" s="390"/>
      <c r="C28" s="680"/>
      <c r="D28" s="686"/>
      <c r="E28" s="682" t="str">
        <f t="shared" si="0"/>
        <v/>
      </c>
      <c r="F28" s="208" t="s">
        <v>70</v>
      </c>
      <c r="G28" s="527">
        <v>231</v>
      </c>
      <c r="H28" s="523">
        <f>VLOOKUP($G28,'03'!$B:$D,2,FALSE)</f>
        <v>0</v>
      </c>
      <c r="I28" s="523">
        <f>VLOOKUP($G28,'03'!$B:$D,3,FALSE)</f>
        <v>0</v>
      </c>
      <c r="J28" s="682" t="str">
        <f t="shared" si="2"/>
        <v/>
      </c>
      <c r="K28" s="699"/>
      <c r="L28" s="699"/>
      <c r="M28" s="699"/>
      <c r="N28" s="699"/>
    </row>
    <row r="29" ht="21.9" customHeight="1" spans="1:14">
      <c r="A29" s="381"/>
      <c r="B29" s="390"/>
      <c r="C29" s="680"/>
      <c r="D29" s="680"/>
      <c r="E29" s="682" t="str">
        <f t="shared" si="0"/>
        <v/>
      </c>
      <c r="F29" s="692" t="s">
        <v>71</v>
      </c>
      <c r="G29" s="527">
        <v>232</v>
      </c>
      <c r="H29" s="523">
        <f>VLOOKUP($G29,'03'!$B:$D,2,FALSE)</f>
        <v>3438</v>
      </c>
      <c r="I29" s="523">
        <f>VLOOKUP($G29,'03'!$B:$D,3,FALSE)</f>
        <v>4034</v>
      </c>
      <c r="J29" s="682">
        <f t="shared" si="2"/>
        <v>0.173356602675974</v>
      </c>
      <c r="K29" s="699"/>
      <c r="L29" s="699"/>
      <c r="M29" s="699"/>
      <c r="N29" s="699"/>
    </row>
    <row r="30" ht="21.9" customHeight="1" spans="1:14">
      <c r="A30" s="381"/>
      <c r="B30" s="390"/>
      <c r="C30" s="680"/>
      <c r="D30" s="680"/>
      <c r="E30" s="682" t="str">
        <f t="shared" si="0"/>
        <v/>
      </c>
      <c r="F30" s="692" t="s">
        <v>72</v>
      </c>
      <c r="G30" s="527">
        <v>233</v>
      </c>
      <c r="H30" s="523">
        <f>VLOOKUP($G30,'03'!$B:$D,2,FALSE)</f>
        <v>13</v>
      </c>
      <c r="I30" s="523">
        <f>VLOOKUP($G30,'03'!$B:$D,3,FALSE)</f>
        <v>18</v>
      </c>
      <c r="J30" s="682">
        <f t="shared" si="2"/>
        <v>0.384615384615385</v>
      </c>
      <c r="K30" s="699"/>
      <c r="L30" s="699"/>
      <c r="M30" s="699"/>
      <c r="N30" s="699"/>
    </row>
    <row r="31" ht="21.9" customHeight="1" spans="1:10">
      <c r="A31" s="676" t="s">
        <v>73</v>
      </c>
      <c r="B31" s="684" t="s">
        <v>74</v>
      </c>
      <c r="C31" s="685">
        <f>SUM(C5,C6)</f>
        <v>53334</v>
      </c>
      <c r="D31" s="685">
        <f>SUM(D5,D6)</f>
        <v>56578</v>
      </c>
      <c r="E31" s="412">
        <f t="shared" si="0"/>
        <v>0.0608242396970038</v>
      </c>
      <c r="F31" s="676" t="s">
        <v>75</v>
      </c>
      <c r="G31" s="684" t="s">
        <v>76</v>
      </c>
      <c r="H31" s="685">
        <f>SUM(H5:H30)</f>
        <v>321562</v>
      </c>
      <c r="I31" s="685">
        <f>SUM(I5:I30)</f>
        <v>344856</v>
      </c>
      <c r="J31" s="412">
        <f t="shared" si="2"/>
        <v>0.0724401515104396</v>
      </c>
    </row>
    <row r="32" ht="21.9" customHeight="1" spans="1:10">
      <c r="A32" s="413" t="s">
        <v>77</v>
      </c>
      <c r="B32" s="390">
        <v>110</v>
      </c>
      <c r="C32" s="529">
        <f>VLOOKUP($B32,'02'!$B:$D,2,FALSE)</f>
        <v>277613</v>
      </c>
      <c r="D32" s="529">
        <f>VLOOKUP($B32,'02'!$B:$D,3,FALSE)</f>
        <v>306124</v>
      </c>
      <c r="E32" s="412">
        <f t="shared" si="0"/>
        <v>0.10270052194962</v>
      </c>
      <c r="F32" s="501" t="s">
        <v>78</v>
      </c>
      <c r="G32" s="497">
        <v>230</v>
      </c>
      <c r="H32" s="529">
        <f>VLOOKUP($G32,'03'!$B:$D,2,FALSE)</f>
        <v>5785</v>
      </c>
      <c r="I32" s="529">
        <f>VLOOKUP($G32,'03'!$B:$D,3,FALSE)</f>
        <v>7846</v>
      </c>
      <c r="J32" s="412">
        <f t="shared" si="2"/>
        <v>0.356266205704408</v>
      </c>
    </row>
    <row r="33" ht="21.9" customHeight="1" spans="1:10">
      <c r="A33" s="381" t="s">
        <v>79</v>
      </c>
      <c r="B33" s="390">
        <v>11001</v>
      </c>
      <c r="C33" s="523">
        <f>VLOOKUP($B33,'02'!$B:$D,2,FALSE)</f>
        <v>9634</v>
      </c>
      <c r="D33" s="523">
        <f>VLOOKUP($B33,'02'!$B:$D,3,FALSE)</f>
        <v>7000</v>
      </c>
      <c r="E33" s="682">
        <f t="shared" si="0"/>
        <v>-0.273406684658501</v>
      </c>
      <c r="F33" s="496" t="s">
        <v>80</v>
      </c>
      <c r="G33" s="497">
        <v>23001</v>
      </c>
      <c r="H33" s="523">
        <f>VLOOKUP($G33,'03'!$B:$D,2,FALSE)</f>
        <v>0</v>
      </c>
      <c r="I33" s="523">
        <f>VLOOKUP($G33,'03'!$B:$D,3,FALSE)</f>
        <v>0</v>
      </c>
      <c r="J33" s="682" t="str">
        <f t="shared" si="2"/>
        <v/>
      </c>
    </row>
    <row r="34" ht="21.9" customHeight="1" spans="1:10">
      <c r="A34" s="381" t="s">
        <v>81</v>
      </c>
      <c r="B34" s="390">
        <v>11002</v>
      </c>
      <c r="C34" s="523">
        <f>VLOOKUP($B34,'02'!$B:$D,2,FALSE)</f>
        <v>122155</v>
      </c>
      <c r="D34" s="523">
        <f>VLOOKUP($B34,'02'!$B:$D,3,FALSE)</f>
        <v>152826</v>
      </c>
      <c r="E34" s="682">
        <f t="shared" si="0"/>
        <v>0.251082640907044</v>
      </c>
      <c r="F34" s="496" t="s">
        <v>82</v>
      </c>
      <c r="G34" s="497">
        <v>23002</v>
      </c>
      <c r="H34" s="523">
        <f>VLOOKUP($G34,'03'!$B:$D,2,FALSE)</f>
        <v>0</v>
      </c>
      <c r="I34" s="523">
        <f>VLOOKUP($G34,'03'!$B:$D,3,FALSE)</f>
        <v>0</v>
      </c>
      <c r="J34" s="682" t="str">
        <f t="shared" si="2"/>
        <v/>
      </c>
    </row>
    <row r="35" ht="21.9" customHeight="1" spans="1:10">
      <c r="A35" s="381" t="s">
        <v>83</v>
      </c>
      <c r="B35" s="390">
        <v>11003</v>
      </c>
      <c r="C35" s="523">
        <f>VLOOKUP($B35,'02'!$B:$D,2,FALSE)</f>
        <v>72132</v>
      </c>
      <c r="D35" s="523">
        <f>VLOOKUP($B35,'02'!$B:$D,3,FALSE)</f>
        <v>75775</v>
      </c>
      <c r="E35" s="682">
        <f t="shared" si="0"/>
        <v>0.0505046303998224</v>
      </c>
      <c r="F35" s="496" t="s">
        <v>84</v>
      </c>
      <c r="G35" s="497">
        <v>23003</v>
      </c>
      <c r="H35" s="523">
        <f>VLOOKUP($G35,'03'!$B:$D,2,FALSE)</f>
        <v>0</v>
      </c>
      <c r="I35" s="523">
        <f>VLOOKUP($G35,'03'!$B:$D,3,FALSE)</f>
        <v>0</v>
      </c>
      <c r="J35" s="682" t="str">
        <f t="shared" si="2"/>
        <v/>
      </c>
    </row>
    <row r="36" ht="21.9" customHeight="1" spans="1:10">
      <c r="A36" s="381" t="s">
        <v>85</v>
      </c>
      <c r="B36" s="390">
        <v>11008</v>
      </c>
      <c r="C36" s="523">
        <f>VLOOKUP($B36,'02'!$B:$D,2,FALSE)</f>
        <v>0</v>
      </c>
      <c r="D36" s="523">
        <f>VLOOKUP($B36,'02'!$B:$D,3,FALSE)</f>
        <v>0</v>
      </c>
      <c r="E36" s="682" t="str">
        <f t="shared" si="0"/>
        <v/>
      </c>
      <c r="F36" s="502" t="s">
        <v>86</v>
      </c>
      <c r="G36" s="497">
        <v>23006</v>
      </c>
      <c r="H36" s="523">
        <f>VLOOKUP($G36,'03'!$B:$D,2,FALSE)</f>
        <v>4370</v>
      </c>
      <c r="I36" s="523">
        <f>VLOOKUP($G36,'03'!$B:$D,3,FALSE)</f>
        <v>5727</v>
      </c>
      <c r="J36" s="682">
        <f t="shared" si="2"/>
        <v>0.310526315789474</v>
      </c>
    </row>
    <row r="37" ht="21.9" customHeight="1" spans="1:10">
      <c r="A37" s="381" t="s">
        <v>87</v>
      </c>
      <c r="B37" s="390">
        <v>11009</v>
      </c>
      <c r="C37" s="523">
        <f>VLOOKUP($B37,'02'!$B:$D,2,FALSE)</f>
        <v>56865</v>
      </c>
      <c r="D37" s="523">
        <f>VLOOKUP($B37,'02'!$B:$D,3,FALSE)</f>
        <v>59108</v>
      </c>
      <c r="E37" s="682">
        <f t="shared" si="0"/>
        <v>0.0394442978985317</v>
      </c>
      <c r="F37" s="496" t="s">
        <v>88</v>
      </c>
      <c r="G37" s="693">
        <v>23008</v>
      </c>
      <c r="H37" s="523">
        <f>VLOOKUP($G37,'03'!$B:$D,2,FALSE)</f>
        <v>0</v>
      </c>
      <c r="I37" s="523">
        <f>VLOOKUP($G37,'03'!$B:$D,3,FALSE)</f>
        <v>0</v>
      </c>
      <c r="J37" s="682" t="str">
        <f t="shared" si="2"/>
        <v/>
      </c>
    </row>
    <row r="38" ht="21.9" customHeight="1" spans="1:10">
      <c r="A38" s="692" t="s">
        <v>89</v>
      </c>
      <c r="B38" s="390">
        <v>11011</v>
      </c>
      <c r="C38" s="523">
        <f>VLOOKUP($B38,'02'!$B:$D,2,FALSE)</f>
        <v>16600</v>
      </c>
      <c r="D38" s="523">
        <f>VLOOKUP($B38,'02'!$B:$D,3,FALSE)</f>
        <v>10000</v>
      </c>
      <c r="E38" s="682">
        <f t="shared" si="0"/>
        <v>-0.397590361445783</v>
      </c>
      <c r="F38" s="496" t="s">
        <v>90</v>
      </c>
      <c r="G38" s="693">
        <v>23009</v>
      </c>
      <c r="H38" s="694">
        <f>VLOOKUP($G38,'03'!$B:$D,2,FALSE)</f>
        <v>0</v>
      </c>
      <c r="I38" s="694">
        <f>VLOOKUP($G38,'03'!$B:$D,3,FALSE)</f>
        <v>1541</v>
      </c>
      <c r="J38" s="682" t="str">
        <f t="shared" si="2"/>
        <v/>
      </c>
    </row>
    <row r="39" ht="21.9" customHeight="1" spans="1:10">
      <c r="A39" s="381" t="s">
        <v>91</v>
      </c>
      <c r="B39" s="514">
        <v>11013</v>
      </c>
      <c r="C39" s="523">
        <f>VLOOKUP($B39,'02'!$B:$D,2,FALSE)</f>
        <v>0</v>
      </c>
      <c r="D39" s="523">
        <f>VLOOKUP($B39,'02'!$B:$D,3,FALSE)</f>
        <v>0</v>
      </c>
      <c r="E39" s="682" t="str">
        <f t="shared" si="0"/>
        <v/>
      </c>
      <c r="F39" s="496" t="s">
        <v>92</v>
      </c>
      <c r="G39" s="693">
        <v>23015</v>
      </c>
      <c r="H39" s="694">
        <f>VLOOKUP($G39,'03'!$B:$D,2,FALSE)</f>
        <v>1415</v>
      </c>
      <c r="I39" s="694">
        <f>VLOOKUP($G39,'03'!$B:$D,3,FALSE)</f>
        <v>578</v>
      </c>
      <c r="J39" s="682">
        <f t="shared" si="2"/>
        <v>-0.591519434628975</v>
      </c>
    </row>
    <row r="40" ht="21.9" customHeight="1" spans="1:10">
      <c r="A40" s="381" t="s">
        <v>93</v>
      </c>
      <c r="B40" s="390">
        <v>11015</v>
      </c>
      <c r="C40" s="523">
        <f>VLOOKUP($B40,'02'!$B:$D,2,FALSE)</f>
        <v>227</v>
      </c>
      <c r="D40" s="523">
        <f>VLOOKUP($B40,'02'!$B:$D,3,FALSE)</f>
        <v>1415</v>
      </c>
      <c r="E40" s="682">
        <f t="shared" si="0"/>
        <v>5.23348017621145</v>
      </c>
      <c r="F40" s="501" t="s">
        <v>94</v>
      </c>
      <c r="G40" s="693">
        <v>231</v>
      </c>
      <c r="H40" s="695">
        <f>'03'!C1376</f>
        <v>3600</v>
      </c>
      <c r="I40" s="695">
        <f>'03'!D1376</f>
        <v>10000</v>
      </c>
      <c r="J40" s="412">
        <f t="shared" si="2"/>
        <v>1.77777777777778</v>
      </c>
    </row>
    <row r="41" ht="21.9" customHeight="1" spans="1:10">
      <c r="A41" s="381"/>
      <c r="B41" s="390"/>
      <c r="C41" s="692"/>
      <c r="D41" s="692"/>
      <c r="E41" s="525"/>
      <c r="F41" s="381"/>
      <c r="G41" s="390"/>
      <c r="H41" s="686"/>
      <c r="I41" s="686"/>
      <c r="J41" s="394"/>
    </row>
    <row r="42" ht="21.9" customHeight="1" spans="1:10">
      <c r="A42" s="692"/>
      <c r="B42" s="390"/>
      <c r="C42" s="692"/>
      <c r="D42" s="692"/>
      <c r="E42" s="394"/>
      <c r="F42" s="689" t="s">
        <v>95</v>
      </c>
      <c r="G42" s="514"/>
      <c r="H42" s="686">
        <v>0</v>
      </c>
      <c r="I42" s="700"/>
      <c r="J42" s="696"/>
    </row>
    <row r="43" ht="21.9" customHeight="1" spans="1:10">
      <c r="A43" s="381" t="s">
        <v>96</v>
      </c>
      <c r="B43" s="514"/>
      <c r="C43" s="686">
        <v>0</v>
      </c>
      <c r="D43" s="687"/>
      <c r="E43" s="696"/>
      <c r="F43" s="689" t="s">
        <v>97</v>
      </c>
      <c r="G43" s="514"/>
      <c r="H43" s="686">
        <v>0</v>
      </c>
      <c r="I43" s="700"/>
      <c r="J43" s="696"/>
    </row>
    <row r="44" s="677" customFormat="1" ht="21.9" customHeight="1" spans="1:10">
      <c r="A44" s="689" t="s">
        <v>98</v>
      </c>
      <c r="B44" s="697"/>
      <c r="C44" s="686">
        <v>0</v>
      </c>
      <c r="D44" s="687"/>
      <c r="E44" s="696"/>
      <c r="F44" s="689" t="s">
        <v>99</v>
      </c>
      <c r="G44" s="697"/>
      <c r="H44" s="686">
        <v>0</v>
      </c>
      <c r="I44" s="700"/>
      <c r="J44" s="696"/>
    </row>
    <row r="45" s="677" customFormat="1" ht="21.9" customHeight="1" spans="1:10">
      <c r="A45" s="689" t="s">
        <v>100</v>
      </c>
      <c r="B45" s="514"/>
      <c r="C45" s="687"/>
      <c r="D45" s="687"/>
      <c r="E45" s="696"/>
      <c r="F45" s="689" t="s">
        <v>101</v>
      </c>
      <c r="G45" s="697"/>
      <c r="H45" s="687"/>
      <c r="I45" s="687"/>
      <c r="J45" s="525" t="str">
        <f>IF(OR(VALUE(I45)=0,ISERROR(I45/H45-1)),"",I45/H45-1)</f>
        <v/>
      </c>
    </row>
    <row r="46" s="677" customFormat="1" ht="21.9" customHeight="1" spans="1:10">
      <c r="A46" s="698"/>
      <c r="B46" s="514"/>
      <c r="C46" s="698"/>
      <c r="D46" s="698"/>
      <c r="E46" s="698"/>
      <c r="F46" s="689" t="s">
        <v>102</v>
      </c>
      <c r="G46" s="697"/>
      <c r="H46" s="687"/>
      <c r="I46" s="687"/>
      <c r="J46" s="696"/>
    </row>
    <row r="47" ht="21.9" customHeight="1" spans="1:10">
      <c r="A47" s="676" t="s">
        <v>103</v>
      </c>
      <c r="B47" s="387" t="s">
        <v>104</v>
      </c>
      <c r="C47" s="388">
        <f>SUM(C31:C32)</f>
        <v>330947</v>
      </c>
      <c r="D47" s="388">
        <f>SUM(D31:D32)</f>
        <v>362702</v>
      </c>
      <c r="E47" s="412">
        <f>IF(ISERROR(D47/C47-1),"",D47/C47-1)</f>
        <v>0.0959519197938039</v>
      </c>
      <c r="F47" s="676" t="s">
        <v>105</v>
      </c>
      <c r="G47" s="387" t="s">
        <v>106</v>
      </c>
      <c r="H47" s="388">
        <f>SUM(H31:H32,H40)</f>
        <v>330947</v>
      </c>
      <c r="I47" s="388">
        <f>SUM(I31:I32,I40)</f>
        <v>362702</v>
      </c>
      <c r="J47" s="412">
        <f>IF(ISERROR(I47/H47-1),"",I47/H47-1)</f>
        <v>0.0959519197938039</v>
      </c>
    </row>
    <row r="48" spans="8:8">
      <c r="H48" s="396"/>
    </row>
    <row r="49" ht="19.5" customHeight="1" spans="3:3">
      <c r="C49" s="396"/>
    </row>
    <row r="50" ht="19.5" customHeight="1" spans="3:3">
      <c r="C50" s="396"/>
    </row>
    <row r="51" ht="19.5" customHeight="1"/>
    <row r="52" ht="19.5" customHeight="1"/>
    <row r="53" ht="19.5" customHeight="1"/>
  </sheetData>
  <mergeCells count="3">
    <mergeCell ref="A1:J1"/>
    <mergeCell ref="A3:E3"/>
    <mergeCell ref="F3:J3"/>
  </mergeCells>
  <conditionalFormatting sqref="A8:B8">
    <cfRule type="expression" dxfId="0" priority="66" stopIfTrue="1">
      <formula>"len($A:$A)=3"</formula>
    </cfRule>
  </conditionalFormatting>
  <conditionalFormatting sqref="A9:B9">
    <cfRule type="expression" dxfId="0" priority="64" stopIfTrue="1">
      <formula>"len($A:$A)=3"</formula>
    </cfRule>
  </conditionalFormatting>
  <conditionalFormatting sqref="J21">
    <cfRule type="cellIs" dxfId="1" priority="19" stopIfTrue="1" operator="lessThan">
      <formula>0</formula>
    </cfRule>
    <cfRule type="cellIs" dxfId="2" priority="20" stopIfTrue="1" operator="greaterThan">
      <formula>5</formula>
    </cfRule>
  </conditionalFormatting>
  <conditionalFormatting sqref="B32">
    <cfRule type="expression" dxfId="0" priority="1" stopIfTrue="1">
      <formula>"len($A:$A)=3"</formula>
    </cfRule>
  </conditionalFormatting>
  <conditionalFormatting sqref="B33">
    <cfRule type="expression" dxfId="0" priority="9" stopIfTrue="1">
      <formula>"len($A:$A)=3"</formula>
    </cfRule>
  </conditionalFormatting>
  <conditionalFormatting sqref="B34">
    <cfRule type="expression" dxfId="0" priority="8" stopIfTrue="1">
      <formula>"len($A:$A)=3"</formula>
    </cfRule>
  </conditionalFormatting>
  <conditionalFormatting sqref="B35">
    <cfRule type="expression" dxfId="0" priority="7" stopIfTrue="1">
      <formula>"len($A:$A)=3"</formula>
    </cfRule>
  </conditionalFormatting>
  <conditionalFormatting sqref="B36">
    <cfRule type="expression" dxfId="0" priority="5" stopIfTrue="1">
      <formula>"len($A:$A)=3"</formula>
    </cfRule>
  </conditionalFormatting>
  <conditionalFormatting sqref="B37">
    <cfRule type="expression" dxfId="0" priority="6" stopIfTrue="1">
      <formula>"len($A:$A)=3"</formula>
    </cfRule>
  </conditionalFormatting>
  <conditionalFormatting sqref="B38">
    <cfRule type="expression" dxfId="0" priority="4" stopIfTrue="1">
      <formula>"len($A:$A)=3"</formula>
    </cfRule>
  </conditionalFormatting>
  <conditionalFormatting sqref="B39">
    <cfRule type="expression" dxfId="0" priority="2" stopIfTrue="1">
      <formula>"len($A:$A)=3"</formula>
    </cfRule>
  </conditionalFormatting>
  <conditionalFormatting sqref="E41">
    <cfRule type="cellIs" dxfId="1" priority="27" stopIfTrue="1" operator="lessThan">
      <formula>0</formula>
    </cfRule>
    <cfRule type="cellIs" dxfId="2" priority="28" stopIfTrue="1" operator="greaterThan">
      <formula>5</formula>
    </cfRule>
  </conditionalFormatting>
  <conditionalFormatting sqref="B43">
    <cfRule type="expression" dxfId="0" priority="68" stopIfTrue="1">
      <formula>"len($A:$A)=3"</formula>
    </cfRule>
  </conditionalFormatting>
  <conditionalFormatting sqref="J45">
    <cfRule type="cellIs" dxfId="1" priority="14" stopIfTrue="1" operator="lessThan">
      <formula>0</formula>
    </cfRule>
    <cfRule type="cellIs" dxfId="2" priority="15" stopIfTrue="1" operator="greaterThan">
      <formula>5</formula>
    </cfRule>
  </conditionalFormatting>
  <conditionalFormatting sqref="B40:B41">
    <cfRule type="expression" dxfId="0" priority="3" stopIfTrue="1">
      <formula>"len($A:$A)=3"</formula>
    </cfRule>
  </conditionalFormatting>
  <conditionalFormatting sqref="J2 J41">
    <cfRule type="cellIs" dxfId="2" priority="69" stopIfTrue="1" operator="lessThanOrEqual">
      <formula>-1</formula>
    </cfRule>
  </conditionalFormatting>
  <conditionalFormatting sqref="A44:B45 A7:B7 A5:B5 F45:F46">
    <cfRule type="expression" dxfId="0" priority="71" stopIfTrue="1">
      <formula>"len($A:$A)=3"</formula>
    </cfRule>
  </conditionalFormatting>
  <conditionalFormatting sqref="A6:B6 A10:B30">
    <cfRule type="expression" dxfId="0" priority="62" stopIfTrue="1">
      <formula>"len($A:$A)=3"</formula>
    </cfRule>
  </conditionalFormatting>
  <printOptions horizontalCentered="1"/>
  <pageMargins left="0.590551181102362" right="0.590551181102362" top="0.590551181102362" bottom="0.78740157480315" header="0.511811023622047" footer="0.511811023622047"/>
  <pageSetup paperSize="9" scale="73" orientation="portrait" blackAndWhite="1" useFirstPageNumber="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O24"/>
  <sheetViews>
    <sheetView view="pageBreakPreview" zoomScale="85" zoomScaleNormal="100" topLeftCell="A10" workbookViewId="0">
      <selection activeCell="D9" sqref="D9"/>
    </sheetView>
  </sheetViews>
  <sheetFormatPr defaultColWidth="9" defaultRowHeight="14.4"/>
  <cols>
    <col min="1" max="1" width="36.5555555555556" style="169" customWidth="1"/>
    <col min="2" max="2" width="15.8888888888889" style="170" customWidth="1"/>
    <col min="3" max="3" width="17.1111111111111" style="170" customWidth="1"/>
    <col min="4" max="4" width="19.6666666666667" style="169" customWidth="1"/>
    <col min="5" max="5" width="9" style="169"/>
    <col min="6" max="6" width="9.44444444444444" style="169" customWidth="1"/>
    <col min="7" max="7" width="10.4444444444444" style="169" customWidth="1"/>
    <col min="8" max="16384" width="9" style="169"/>
  </cols>
  <sheetData>
    <row r="1" ht="35.25" customHeight="1" spans="1:15">
      <c r="A1" s="171" t="str">
        <f>YEAR(封面!$B$9)-1&amp;"年勐海县地方政府专项债务投向情况表"</f>
        <v>2019年勐海县地方政府专项债务投向情况表</v>
      </c>
      <c r="B1" s="172"/>
      <c r="C1" s="172"/>
      <c r="D1" s="171"/>
      <c r="O1">
        <f>totalnumber</f>
        <v>1</v>
      </c>
    </row>
    <row r="2" ht="22.8" customHeight="1" spans="1:4">
      <c r="A2" s="173" t="s">
        <v>4585</v>
      </c>
      <c r="B2" s="174"/>
      <c r="D2" s="175" t="s">
        <v>40</v>
      </c>
    </row>
    <row r="3" s="168" customFormat="1" ht="30" customHeight="1" spans="1:4">
      <c r="A3" s="176" t="s">
        <v>4563</v>
      </c>
      <c r="B3" s="177" t="str">
        <f>YEAR(封面!$B$9)-2&amp;"年决算数"</f>
        <v>2018年决算数</v>
      </c>
      <c r="C3" s="177" t="str">
        <f>YEAR(封面!$B$9)-1&amp;"年快报数"</f>
        <v>2019年快报数</v>
      </c>
      <c r="D3" s="178" t="str">
        <f>YEAR(封面!$B$9)-1&amp;"年增减变化"</f>
        <v>2019年增减变化</v>
      </c>
    </row>
    <row r="4" ht="30" customHeight="1" spans="1:7">
      <c r="A4" s="179" t="s">
        <v>4564</v>
      </c>
      <c r="B4" s="180"/>
      <c r="C4" s="181"/>
      <c r="D4" s="182">
        <f t="shared" ref="D4:D24" si="0">C4-B4</f>
        <v>0</v>
      </c>
      <c r="G4" s="183"/>
    </row>
    <row r="5" ht="30" customHeight="1" spans="1:4">
      <c r="A5" s="184" t="s">
        <v>4565</v>
      </c>
      <c r="B5" s="185"/>
      <c r="C5" s="186"/>
      <c r="D5" s="187">
        <f t="shared" si="0"/>
        <v>0</v>
      </c>
    </row>
    <row r="6" ht="30" customHeight="1" spans="1:4">
      <c r="A6" s="184" t="s">
        <v>4566</v>
      </c>
      <c r="B6" s="185"/>
      <c r="C6" s="186"/>
      <c r="D6" s="187">
        <f t="shared" si="0"/>
        <v>0</v>
      </c>
    </row>
    <row r="7" ht="30" customHeight="1" spans="1:4">
      <c r="A7" s="188" t="s">
        <v>4567</v>
      </c>
      <c r="B7" s="185"/>
      <c r="C7" s="189"/>
      <c r="D7" s="190">
        <f t="shared" si="0"/>
        <v>0</v>
      </c>
    </row>
    <row r="8" ht="30" customHeight="1" spans="1:7">
      <c r="A8" s="184" t="s">
        <v>4568</v>
      </c>
      <c r="B8" s="185"/>
      <c r="C8" s="186"/>
      <c r="D8" s="187">
        <f t="shared" si="0"/>
        <v>0</v>
      </c>
      <c r="G8" s="183"/>
    </row>
    <row r="9" ht="30" customHeight="1" spans="1:4">
      <c r="A9" s="188" t="s">
        <v>4569</v>
      </c>
      <c r="B9" s="185"/>
      <c r="C9" s="189"/>
      <c r="D9" s="190">
        <f t="shared" si="0"/>
        <v>0</v>
      </c>
    </row>
    <row r="10" ht="30" customHeight="1" spans="1:4">
      <c r="A10" s="188" t="s">
        <v>4570</v>
      </c>
      <c r="B10" s="185"/>
      <c r="C10" s="189"/>
      <c r="D10" s="191">
        <f t="shared" si="0"/>
        <v>0</v>
      </c>
    </row>
    <row r="11" ht="30" customHeight="1" spans="1:4">
      <c r="A11" s="188" t="s">
        <v>4571</v>
      </c>
      <c r="B11" s="185"/>
      <c r="C11" s="189"/>
      <c r="D11" s="190">
        <f t="shared" si="0"/>
        <v>0</v>
      </c>
    </row>
    <row r="12" ht="30" customHeight="1" spans="1:4">
      <c r="A12" s="192" t="s">
        <v>4572</v>
      </c>
      <c r="B12" s="180">
        <v>35000</v>
      </c>
      <c r="C12" s="193">
        <v>45000</v>
      </c>
      <c r="D12" s="194">
        <f t="shared" si="0"/>
        <v>10000</v>
      </c>
    </row>
    <row r="13" ht="30" customHeight="1" spans="1:4">
      <c r="A13" s="192" t="s">
        <v>4573</v>
      </c>
      <c r="B13" s="180"/>
      <c r="C13" s="193"/>
      <c r="D13" s="194">
        <f t="shared" si="0"/>
        <v>0</v>
      </c>
    </row>
    <row r="14" ht="30" customHeight="1" spans="1:4">
      <c r="A14" s="188" t="s">
        <v>4574</v>
      </c>
      <c r="B14" s="185"/>
      <c r="C14" s="189"/>
      <c r="D14" s="191">
        <f t="shared" si="0"/>
        <v>0</v>
      </c>
    </row>
    <row r="15" ht="30" customHeight="1" spans="1:4">
      <c r="A15" s="188" t="s">
        <v>4575</v>
      </c>
      <c r="B15" s="185"/>
      <c r="C15" s="189"/>
      <c r="D15" s="190">
        <f t="shared" si="0"/>
        <v>0</v>
      </c>
    </row>
    <row r="16" ht="30" customHeight="1" spans="1:4">
      <c r="A16" s="188" t="s">
        <v>4576</v>
      </c>
      <c r="B16" s="185"/>
      <c r="C16" s="189"/>
      <c r="D16" s="190">
        <f t="shared" si="0"/>
        <v>0</v>
      </c>
    </row>
    <row r="17" ht="30" customHeight="1" spans="1:4">
      <c r="A17" s="192" t="s">
        <v>4577</v>
      </c>
      <c r="B17" s="180"/>
      <c r="C17" s="193"/>
      <c r="D17" s="194">
        <f t="shared" si="0"/>
        <v>0</v>
      </c>
    </row>
    <row r="18" ht="30" customHeight="1" spans="1:4">
      <c r="A18" s="192" t="s">
        <v>4578</v>
      </c>
      <c r="B18" s="180"/>
      <c r="C18" s="193"/>
      <c r="D18" s="194">
        <f t="shared" si="0"/>
        <v>0</v>
      </c>
    </row>
    <row r="19" ht="30" customHeight="1" spans="1:4">
      <c r="A19" s="192" t="s">
        <v>4579</v>
      </c>
      <c r="B19" s="180"/>
      <c r="C19" s="193"/>
      <c r="D19" s="194">
        <f t="shared" si="0"/>
        <v>0</v>
      </c>
    </row>
    <row r="20" ht="30" customHeight="1" spans="1:4">
      <c r="A20" s="188" t="s">
        <v>4580</v>
      </c>
      <c r="B20" s="185"/>
      <c r="C20" s="189"/>
      <c r="D20" s="191">
        <f t="shared" si="0"/>
        <v>0</v>
      </c>
    </row>
    <row r="21" ht="30" customHeight="1" spans="1:4">
      <c r="A21" s="188" t="s">
        <v>4581</v>
      </c>
      <c r="B21" s="185"/>
      <c r="C21" s="189"/>
      <c r="D21" s="191">
        <f t="shared" si="0"/>
        <v>0</v>
      </c>
    </row>
    <row r="22" ht="30" customHeight="1" spans="1:4">
      <c r="A22" s="188" t="s">
        <v>4582</v>
      </c>
      <c r="B22" s="185"/>
      <c r="C22" s="189"/>
      <c r="D22" s="191">
        <f t="shared" si="0"/>
        <v>0</v>
      </c>
    </row>
    <row r="23" ht="30" customHeight="1" spans="1:4">
      <c r="A23" s="192" t="s">
        <v>4583</v>
      </c>
      <c r="B23" s="180"/>
      <c r="C23" s="193"/>
      <c r="D23" s="194">
        <f t="shared" si="0"/>
        <v>0</v>
      </c>
    </row>
    <row r="24" s="168" customFormat="1" ht="30" customHeight="1" spans="1:6">
      <c r="A24" s="176" t="s">
        <v>4398</v>
      </c>
      <c r="B24" s="180">
        <v>35000</v>
      </c>
      <c r="C24" s="180">
        <v>45000</v>
      </c>
      <c r="D24" s="195">
        <f t="shared" si="0"/>
        <v>10000</v>
      </c>
      <c r="F24" s="196"/>
    </row>
  </sheetData>
  <mergeCells count="1">
    <mergeCell ref="A1:D1"/>
  </mergeCells>
  <printOptions horizontalCentered="1"/>
  <pageMargins left="0.708661417322835" right="0.708661417322835" top="0.748031496062992" bottom="0.748031496062992" header="0.31496062992126" footer="0.31496062992126"/>
  <pageSetup paperSize="9" scale="99" fitToHeight="100" orientation="portrait" blackAndWhite="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O18"/>
  <sheetViews>
    <sheetView view="pageBreakPreview" zoomScaleNormal="100" topLeftCell="A10" workbookViewId="0">
      <selection activeCell="D9" sqref="D9"/>
    </sheetView>
  </sheetViews>
  <sheetFormatPr defaultColWidth="9" defaultRowHeight="14.4"/>
  <cols>
    <col min="1" max="1" width="5.88888888888889" style="157" customWidth="1"/>
    <col min="2" max="2" width="40" style="157" customWidth="1"/>
    <col min="3" max="4" width="15.8888888888889" style="158" customWidth="1"/>
    <col min="5" max="5" width="14.4444444444444" style="157" customWidth="1"/>
    <col min="6" max="253" width="9" style="157"/>
    <col min="254" max="254" width="45.8888888888889" style="157" customWidth="1"/>
    <col min="255" max="255" width="12.3333333333333" style="157" customWidth="1"/>
    <col min="256" max="256" width="13.4444444444444" style="157" customWidth="1"/>
    <col min="257" max="257" width="13.8888888888889" style="157" customWidth="1"/>
    <col min="258" max="258" width="15" style="157" customWidth="1"/>
    <col min="259" max="259" width="20.4444444444444" style="157" customWidth="1"/>
    <col min="260" max="509" width="9" style="157"/>
    <col min="510" max="510" width="45.8888888888889" style="157" customWidth="1"/>
    <col min="511" max="511" width="12.3333333333333" style="157" customWidth="1"/>
    <col min="512" max="512" width="13.4444444444444" style="157" customWidth="1"/>
    <col min="513" max="513" width="13.8888888888889" style="157" customWidth="1"/>
    <col min="514" max="514" width="15" style="157" customWidth="1"/>
    <col min="515" max="515" width="20.4444444444444" style="157" customWidth="1"/>
    <col min="516" max="765" width="9" style="157"/>
    <col min="766" max="766" width="45.8888888888889" style="157" customWidth="1"/>
    <col min="767" max="767" width="12.3333333333333" style="157" customWidth="1"/>
    <col min="768" max="768" width="13.4444444444444" style="157" customWidth="1"/>
    <col min="769" max="769" width="13.8888888888889" style="157" customWidth="1"/>
    <col min="770" max="770" width="15" style="157" customWidth="1"/>
    <col min="771" max="771" width="20.4444444444444" style="157" customWidth="1"/>
    <col min="772" max="1021" width="9" style="157"/>
    <col min="1022" max="1022" width="45.8888888888889" style="157" customWidth="1"/>
    <col min="1023" max="1023" width="12.3333333333333" style="157" customWidth="1"/>
    <col min="1024" max="1024" width="13.4444444444444" style="157" customWidth="1"/>
    <col min="1025" max="1025" width="13.8888888888889" style="157" customWidth="1"/>
    <col min="1026" max="1026" width="15" style="157" customWidth="1"/>
    <col min="1027" max="1027" width="20.4444444444444" style="157" customWidth="1"/>
    <col min="1028" max="1277" width="9" style="157"/>
    <col min="1278" max="1278" width="45.8888888888889" style="157" customWidth="1"/>
    <col min="1279" max="1279" width="12.3333333333333" style="157" customWidth="1"/>
    <col min="1280" max="1280" width="13.4444444444444" style="157" customWidth="1"/>
    <col min="1281" max="1281" width="13.8888888888889" style="157" customWidth="1"/>
    <col min="1282" max="1282" width="15" style="157" customWidth="1"/>
    <col min="1283" max="1283" width="20.4444444444444" style="157" customWidth="1"/>
    <col min="1284" max="1533" width="9" style="157"/>
    <col min="1534" max="1534" width="45.8888888888889" style="157" customWidth="1"/>
    <col min="1535" max="1535" width="12.3333333333333" style="157" customWidth="1"/>
    <col min="1536" max="1536" width="13.4444444444444" style="157" customWidth="1"/>
    <col min="1537" max="1537" width="13.8888888888889" style="157" customWidth="1"/>
    <col min="1538" max="1538" width="15" style="157" customWidth="1"/>
    <col min="1539" max="1539" width="20.4444444444444" style="157" customWidth="1"/>
    <col min="1540" max="1789" width="9" style="157"/>
    <col min="1790" max="1790" width="45.8888888888889" style="157" customWidth="1"/>
    <col min="1791" max="1791" width="12.3333333333333" style="157" customWidth="1"/>
    <col min="1792" max="1792" width="13.4444444444444" style="157" customWidth="1"/>
    <col min="1793" max="1793" width="13.8888888888889" style="157" customWidth="1"/>
    <col min="1794" max="1794" width="15" style="157" customWidth="1"/>
    <col min="1795" max="1795" width="20.4444444444444" style="157" customWidth="1"/>
    <col min="1796" max="2045" width="9" style="157"/>
    <col min="2046" max="2046" width="45.8888888888889" style="157" customWidth="1"/>
    <col min="2047" max="2047" width="12.3333333333333" style="157" customWidth="1"/>
    <col min="2048" max="2048" width="13.4444444444444" style="157" customWidth="1"/>
    <col min="2049" max="2049" width="13.8888888888889" style="157" customWidth="1"/>
    <col min="2050" max="2050" width="15" style="157" customWidth="1"/>
    <col min="2051" max="2051" width="20.4444444444444" style="157" customWidth="1"/>
    <col min="2052" max="2301" width="9" style="157"/>
    <col min="2302" max="2302" width="45.8888888888889" style="157" customWidth="1"/>
    <col min="2303" max="2303" width="12.3333333333333" style="157" customWidth="1"/>
    <col min="2304" max="2304" width="13.4444444444444" style="157" customWidth="1"/>
    <col min="2305" max="2305" width="13.8888888888889" style="157" customWidth="1"/>
    <col min="2306" max="2306" width="15" style="157" customWidth="1"/>
    <col min="2307" max="2307" width="20.4444444444444" style="157" customWidth="1"/>
    <col min="2308" max="2557" width="9" style="157"/>
    <col min="2558" max="2558" width="45.8888888888889" style="157" customWidth="1"/>
    <col min="2559" max="2559" width="12.3333333333333" style="157" customWidth="1"/>
    <col min="2560" max="2560" width="13.4444444444444" style="157" customWidth="1"/>
    <col min="2561" max="2561" width="13.8888888888889" style="157" customWidth="1"/>
    <col min="2562" max="2562" width="15" style="157" customWidth="1"/>
    <col min="2563" max="2563" width="20.4444444444444" style="157" customWidth="1"/>
    <col min="2564" max="2813" width="9" style="157"/>
    <col min="2814" max="2814" width="45.8888888888889" style="157" customWidth="1"/>
    <col min="2815" max="2815" width="12.3333333333333" style="157" customWidth="1"/>
    <col min="2816" max="2816" width="13.4444444444444" style="157" customWidth="1"/>
    <col min="2817" max="2817" width="13.8888888888889" style="157" customWidth="1"/>
    <col min="2818" max="2818" width="15" style="157" customWidth="1"/>
    <col min="2819" max="2819" width="20.4444444444444" style="157" customWidth="1"/>
    <col min="2820" max="3069" width="9" style="157"/>
    <col min="3070" max="3070" width="45.8888888888889" style="157" customWidth="1"/>
    <col min="3071" max="3071" width="12.3333333333333" style="157" customWidth="1"/>
    <col min="3072" max="3072" width="13.4444444444444" style="157" customWidth="1"/>
    <col min="3073" max="3073" width="13.8888888888889" style="157" customWidth="1"/>
    <col min="3074" max="3074" width="15" style="157" customWidth="1"/>
    <col min="3075" max="3075" width="20.4444444444444" style="157" customWidth="1"/>
    <col min="3076" max="3325" width="9" style="157"/>
    <col min="3326" max="3326" width="45.8888888888889" style="157" customWidth="1"/>
    <col min="3327" max="3327" width="12.3333333333333" style="157" customWidth="1"/>
    <col min="3328" max="3328" width="13.4444444444444" style="157" customWidth="1"/>
    <col min="3329" max="3329" width="13.8888888888889" style="157" customWidth="1"/>
    <col min="3330" max="3330" width="15" style="157" customWidth="1"/>
    <col min="3331" max="3331" width="20.4444444444444" style="157" customWidth="1"/>
    <col min="3332" max="3581" width="9" style="157"/>
    <col min="3582" max="3582" width="45.8888888888889" style="157" customWidth="1"/>
    <col min="3583" max="3583" width="12.3333333333333" style="157" customWidth="1"/>
    <col min="3584" max="3584" width="13.4444444444444" style="157" customWidth="1"/>
    <col min="3585" max="3585" width="13.8888888888889" style="157" customWidth="1"/>
    <col min="3586" max="3586" width="15" style="157" customWidth="1"/>
    <col min="3587" max="3587" width="20.4444444444444" style="157" customWidth="1"/>
    <col min="3588" max="3837" width="9" style="157"/>
    <col min="3838" max="3838" width="45.8888888888889" style="157" customWidth="1"/>
    <col min="3839" max="3839" width="12.3333333333333" style="157" customWidth="1"/>
    <col min="3840" max="3840" width="13.4444444444444" style="157" customWidth="1"/>
    <col min="3841" max="3841" width="13.8888888888889" style="157" customWidth="1"/>
    <col min="3842" max="3842" width="15" style="157" customWidth="1"/>
    <col min="3843" max="3843" width="20.4444444444444" style="157" customWidth="1"/>
    <col min="3844" max="4093" width="9" style="157"/>
    <col min="4094" max="4094" width="45.8888888888889" style="157" customWidth="1"/>
    <col min="4095" max="4095" width="12.3333333333333" style="157" customWidth="1"/>
    <col min="4096" max="4096" width="13.4444444444444" style="157" customWidth="1"/>
    <col min="4097" max="4097" width="13.8888888888889" style="157" customWidth="1"/>
    <col min="4098" max="4098" width="15" style="157" customWidth="1"/>
    <col min="4099" max="4099" width="20.4444444444444" style="157" customWidth="1"/>
    <col min="4100" max="4349" width="9" style="157"/>
    <col min="4350" max="4350" width="45.8888888888889" style="157" customWidth="1"/>
    <col min="4351" max="4351" width="12.3333333333333" style="157" customWidth="1"/>
    <col min="4352" max="4352" width="13.4444444444444" style="157" customWidth="1"/>
    <col min="4353" max="4353" width="13.8888888888889" style="157" customWidth="1"/>
    <col min="4354" max="4354" width="15" style="157" customWidth="1"/>
    <col min="4355" max="4355" width="20.4444444444444" style="157" customWidth="1"/>
    <col min="4356" max="4605" width="9" style="157"/>
    <col min="4606" max="4606" width="45.8888888888889" style="157" customWidth="1"/>
    <col min="4607" max="4607" width="12.3333333333333" style="157" customWidth="1"/>
    <col min="4608" max="4608" width="13.4444444444444" style="157" customWidth="1"/>
    <col min="4609" max="4609" width="13.8888888888889" style="157" customWidth="1"/>
    <col min="4610" max="4610" width="15" style="157" customWidth="1"/>
    <col min="4611" max="4611" width="20.4444444444444" style="157" customWidth="1"/>
    <col min="4612" max="4861" width="9" style="157"/>
    <col min="4862" max="4862" width="45.8888888888889" style="157" customWidth="1"/>
    <col min="4863" max="4863" width="12.3333333333333" style="157" customWidth="1"/>
    <col min="4864" max="4864" width="13.4444444444444" style="157" customWidth="1"/>
    <col min="4865" max="4865" width="13.8888888888889" style="157" customWidth="1"/>
    <col min="4866" max="4866" width="15" style="157" customWidth="1"/>
    <col min="4867" max="4867" width="20.4444444444444" style="157" customWidth="1"/>
    <col min="4868" max="5117" width="9" style="157"/>
    <col min="5118" max="5118" width="45.8888888888889" style="157" customWidth="1"/>
    <col min="5119" max="5119" width="12.3333333333333" style="157" customWidth="1"/>
    <col min="5120" max="5120" width="13.4444444444444" style="157" customWidth="1"/>
    <col min="5121" max="5121" width="13.8888888888889" style="157" customWidth="1"/>
    <col min="5122" max="5122" width="15" style="157" customWidth="1"/>
    <col min="5123" max="5123" width="20.4444444444444" style="157" customWidth="1"/>
    <col min="5124" max="5373" width="9" style="157"/>
    <col min="5374" max="5374" width="45.8888888888889" style="157" customWidth="1"/>
    <col min="5375" max="5375" width="12.3333333333333" style="157" customWidth="1"/>
    <col min="5376" max="5376" width="13.4444444444444" style="157" customWidth="1"/>
    <col min="5377" max="5377" width="13.8888888888889" style="157" customWidth="1"/>
    <col min="5378" max="5378" width="15" style="157" customWidth="1"/>
    <col min="5379" max="5379" width="20.4444444444444" style="157" customWidth="1"/>
    <col min="5380" max="5629" width="9" style="157"/>
    <col min="5630" max="5630" width="45.8888888888889" style="157" customWidth="1"/>
    <col min="5631" max="5631" width="12.3333333333333" style="157" customWidth="1"/>
    <col min="5632" max="5632" width="13.4444444444444" style="157" customWidth="1"/>
    <col min="5633" max="5633" width="13.8888888888889" style="157" customWidth="1"/>
    <col min="5634" max="5634" width="15" style="157" customWidth="1"/>
    <col min="5635" max="5635" width="20.4444444444444" style="157" customWidth="1"/>
    <col min="5636" max="5885" width="9" style="157"/>
    <col min="5886" max="5886" width="45.8888888888889" style="157" customWidth="1"/>
    <col min="5887" max="5887" width="12.3333333333333" style="157" customWidth="1"/>
    <col min="5888" max="5888" width="13.4444444444444" style="157" customWidth="1"/>
    <col min="5889" max="5889" width="13.8888888888889" style="157" customWidth="1"/>
    <col min="5890" max="5890" width="15" style="157" customWidth="1"/>
    <col min="5891" max="5891" width="20.4444444444444" style="157" customWidth="1"/>
    <col min="5892" max="6141" width="9" style="157"/>
    <col min="6142" max="6142" width="45.8888888888889" style="157" customWidth="1"/>
    <col min="6143" max="6143" width="12.3333333333333" style="157" customWidth="1"/>
    <col min="6144" max="6144" width="13.4444444444444" style="157" customWidth="1"/>
    <col min="6145" max="6145" width="13.8888888888889" style="157" customWidth="1"/>
    <col min="6146" max="6146" width="15" style="157" customWidth="1"/>
    <col min="6147" max="6147" width="20.4444444444444" style="157" customWidth="1"/>
    <col min="6148" max="6397" width="9" style="157"/>
    <col min="6398" max="6398" width="45.8888888888889" style="157" customWidth="1"/>
    <col min="6399" max="6399" width="12.3333333333333" style="157" customWidth="1"/>
    <col min="6400" max="6400" width="13.4444444444444" style="157" customWidth="1"/>
    <col min="6401" max="6401" width="13.8888888888889" style="157" customWidth="1"/>
    <col min="6402" max="6402" width="15" style="157" customWidth="1"/>
    <col min="6403" max="6403" width="20.4444444444444" style="157" customWidth="1"/>
    <col min="6404" max="6653" width="9" style="157"/>
    <col min="6654" max="6654" width="45.8888888888889" style="157" customWidth="1"/>
    <col min="6655" max="6655" width="12.3333333333333" style="157" customWidth="1"/>
    <col min="6656" max="6656" width="13.4444444444444" style="157" customWidth="1"/>
    <col min="6657" max="6657" width="13.8888888888889" style="157" customWidth="1"/>
    <col min="6658" max="6658" width="15" style="157" customWidth="1"/>
    <col min="6659" max="6659" width="20.4444444444444" style="157" customWidth="1"/>
    <col min="6660" max="6909" width="9" style="157"/>
    <col min="6910" max="6910" width="45.8888888888889" style="157" customWidth="1"/>
    <col min="6911" max="6911" width="12.3333333333333" style="157" customWidth="1"/>
    <col min="6912" max="6912" width="13.4444444444444" style="157" customWidth="1"/>
    <col min="6913" max="6913" width="13.8888888888889" style="157" customWidth="1"/>
    <col min="6914" max="6914" width="15" style="157" customWidth="1"/>
    <col min="6915" max="6915" width="20.4444444444444" style="157" customWidth="1"/>
    <col min="6916" max="7165" width="9" style="157"/>
    <col min="7166" max="7166" width="45.8888888888889" style="157" customWidth="1"/>
    <col min="7167" max="7167" width="12.3333333333333" style="157" customWidth="1"/>
    <col min="7168" max="7168" width="13.4444444444444" style="157" customWidth="1"/>
    <col min="7169" max="7169" width="13.8888888888889" style="157" customWidth="1"/>
    <col min="7170" max="7170" width="15" style="157" customWidth="1"/>
    <col min="7171" max="7171" width="20.4444444444444" style="157" customWidth="1"/>
    <col min="7172" max="7421" width="9" style="157"/>
    <col min="7422" max="7422" width="45.8888888888889" style="157" customWidth="1"/>
    <col min="7423" max="7423" width="12.3333333333333" style="157" customWidth="1"/>
    <col min="7424" max="7424" width="13.4444444444444" style="157" customWidth="1"/>
    <col min="7425" max="7425" width="13.8888888888889" style="157" customWidth="1"/>
    <col min="7426" max="7426" width="15" style="157" customWidth="1"/>
    <col min="7427" max="7427" width="20.4444444444444" style="157" customWidth="1"/>
    <col min="7428" max="7677" width="9" style="157"/>
    <col min="7678" max="7678" width="45.8888888888889" style="157" customWidth="1"/>
    <col min="7679" max="7679" width="12.3333333333333" style="157" customWidth="1"/>
    <col min="7680" max="7680" width="13.4444444444444" style="157" customWidth="1"/>
    <col min="7681" max="7681" width="13.8888888888889" style="157" customWidth="1"/>
    <col min="7682" max="7682" width="15" style="157" customWidth="1"/>
    <col min="7683" max="7683" width="20.4444444444444" style="157" customWidth="1"/>
    <col min="7684" max="7933" width="9" style="157"/>
    <col min="7934" max="7934" width="45.8888888888889" style="157" customWidth="1"/>
    <col min="7935" max="7935" width="12.3333333333333" style="157" customWidth="1"/>
    <col min="7936" max="7936" width="13.4444444444444" style="157" customWidth="1"/>
    <col min="7937" max="7937" width="13.8888888888889" style="157" customWidth="1"/>
    <col min="7938" max="7938" width="15" style="157" customWidth="1"/>
    <col min="7939" max="7939" width="20.4444444444444" style="157" customWidth="1"/>
    <col min="7940" max="8189" width="9" style="157"/>
    <col min="8190" max="8190" width="45.8888888888889" style="157" customWidth="1"/>
    <col min="8191" max="8191" width="12.3333333333333" style="157" customWidth="1"/>
    <col min="8192" max="8192" width="13.4444444444444" style="157" customWidth="1"/>
    <col min="8193" max="8193" width="13.8888888888889" style="157" customWidth="1"/>
    <col min="8194" max="8194" width="15" style="157" customWidth="1"/>
    <col min="8195" max="8195" width="20.4444444444444" style="157" customWidth="1"/>
    <col min="8196" max="8445" width="9" style="157"/>
    <col min="8446" max="8446" width="45.8888888888889" style="157" customWidth="1"/>
    <col min="8447" max="8447" width="12.3333333333333" style="157" customWidth="1"/>
    <col min="8448" max="8448" width="13.4444444444444" style="157" customWidth="1"/>
    <col min="8449" max="8449" width="13.8888888888889" style="157" customWidth="1"/>
    <col min="8450" max="8450" width="15" style="157" customWidth="1"/>
    <col min="8451" max="8451" width="20.4444444444444" style="157" customWidth="1"/>
    <col min="8452" max="8701" width="9" style="157"/>
    <col min="8702" max="8702" width="45.8888888888889" style="157" customWidth="1"/>
    <col min="8703" max="8703" width="12.3333333333333" style="157" customWidth="1"/>
    <col min="8704" max="8704" width="13.4444444444444" style="157" customWidth="1"/>
    <col min="8705" max="8705" width="13.8888888888889" style="157" customWidth="1"/>
    <col min="8706" max="8706" width="15" style="157" customWidth="1"/>
    <col min="8707" max="8707" width="20.4444444444444" style="157" customWidth="1"/>
    <col min="8708" max="8957" width="9" style="157"/>
    <col min="8958" max="8958" width="45.8888888888889" style="157" customWidth="1"/>
    <col min="8959" max="8959" width="12.3333333333333" style="157" customWidth="1"/>
    <col min="8960" max="8960" width="13.4444444444444" style="157" customWidth="1"/>
    <col min="8961" max="8961" width="13.8888888888889" style="157" customWidth="1"/>
    <col min="8962" max="8962" width="15" style="157" customWidth="1"/>
    <col min="8963" max="8963" width="20.4444444444444" style="157" customWidth="1"/>
    <col min="8964" max="9213" width="9" style="157"/>
    <col min="9214" max="9214" width="45.8888888888889" style="157" customWidth="1"/>
    <col min="9215" max="9215" width="12.3333333333333" style="157" customWidth="1"/>
    <col min="9216" max="9216" width="13.4444444444444" style="157" customWidth="1"/>
    <col min="9217" max="9217" width="13.8888888888889" style="157" customWidth="1"/>
    <col min="9218" max="9218" width="15" style="157" customWidth="1"/>
    <col min="9219" max="9219" width="20.4444444444444" style="157" customWidth="1"/>
    <col min="9220" max="9469" width="9" style="157"/>
    <col min="9470" max="9470" width="45.8888888888889" style="157" customWidth="1"/>
    <col min="9471" max="9471" width="12.3333333333333" style="157" customWidth="1"/>
    <col min="9472" max="9472" width="13.4444444444444" style="157" customWidth="1"/>
    <col min="9473" max="9473" width="13.8888888888889" style="157" customWidth="1"/>
    <col min="9474" max="9474" width="15" style="157" customWidth="1"/>
    <col min="9475" max="9475" width="20.4444444444444" style="157" customWidth="1"/>
    <col min="9476" max="9725" width="9" style="157"/>
    <col min="9726" max="9726" width="45.8888888888889" style="157" customWidth="1"/>
    <col min="9727" max="9727" width="12.3333333333333" style="157" customWidth="1"/>
    <col min="9728" max="9728" width="13.4444444444444" style="157" customWidth="1"/>
    <col min="9729" max="9729" width="13.8888888888889" style="157" customWidth="1"/>
    <col min="9730" max="9730" width="15" style="157" customWidth="1"/>
    <col min="9731" max="9731" width="20.4444444444444" style="157" customWidth="1"/>
    <col min="9732" max="9981" width="9" style="157"/>
    <col min="9982" max="9982" width="45.8888888888889" style="157" customWidth="1"/>
    <col min="9983" max="9983" width="12.3333333333333" style="157" customWidth="1"/>
    <col min="9984" max="9984" width="13.4444444444444" style="157" customWidth="1"/>
    <col min="9985" max="9985" width="13.8888888888889" style="157" customWidth="1"/>
    <col min="9986" max="9986" width="15" style="157" customWidth="1"/>
    <col min="9987" max="9987" width="20.4444444444444" style="157" customWidth="1"/>
    <col min="9988" max="10237" width="9" style="157"/>
    <col min="10238" max="10238" width="45.8888888888889" style="157" customWidth="1"/>
    <col min="10239" max="10239" width="12.3333333333333" style="157" customWidth="1"/>
    <col min="10240" max="10240" width="13.4444444444444" style="157" customWidth="1"/>
    <col min="10241" max="10241" width="13.8888888888889" style="157" customWidth="1"/>
    <col min="10242" max="10242" width="15" style="157" customWidth="1"/>
    <col min="10243" max="10243" width="20.4444444444444" style="157" customWidth="1"/>
    <col min="10244" max="10493" width="9" style="157"/>
    <col min="10494" max="10494" width="45.8888888888889" style="157" customWidth="1"/>
    <col min="10495" max="10495" width="12.3333333333333" style="157" customWidth="1"/>
    <col min="10496" max="10496" width="13.4444444444444" style="157" customWidth="1"/>
    <col min="10497" max="10497" width="13.8888888888889" style="157" customWidth="1"/>
    <col min="10498" max="10498" width="15" style="157" customWidth="1"/>
    <col min="10499" max="10499" width="20.4444444444444" style="157" customWidth="1"/>
    <col min="10500" max="10749" width="9" style="157"/>
    <col min="10750" max="10750" width="45.8888888888889" style="157" customWidth="1"/>
    <col min="10751" max="10751" width="12.3333333333333" style="157" customWidth="1"/>
    <col min="10752" max="10752" width="13.4444444444444" style="157" customWidth="1"/>
    <col min="10753" max="10753" width="13.8888888888889" style="157" customWidth="1"/>
    <col min="10754" max="10754" width="15" style="157" customWidth="1"/>
    <col min="10755" max="10755" width="20.4444444444444" style="157" customWidth="1"/>
    <col min="10756" max="11005" width="9" style="157"/>
    <col min="11006" max="11006" width="45.8888888888889" style="157" customWidth="1"/>
    <col min="11007" max="11007" width="12.3333333333333" style="157" customWidth="1"/>
    <col min="11008" max="11008" width="13.4444444444444" style="157" customWidth="1"/>
    <col min="11009" max="11009" width="13.8888888888889" style="157" customWidth="1"/>
    <col min="11010" max="11010" width="15" style="157" customWidth="1"/>
    <col min="11011" max="11011" width="20.4444444444444" style="157" customWidth="1"/>
    <col min="11012" max="11261" width="9" style="157"/>
    <col min="11262" max="11262" width="45.8888888888889" style="157" customWidth="1"/>
    <col min="11263" max="11263" width="12.3333333333333" style="157" customWidth="1"/>
    <col min="11264" max="11264" width="13.4444444444444" style="157" customWidth="1"/>
    <col min="11265" max="11265" width="13.8888888888889" style="157" customWidth="1"/>
    <col min="11266" max="11266" width="15" style="157" customWidth="1"/>
    <col min="11267" max="11267" width="20.4444444444444" style="157" customWidth="1"/>
    <col min="11268" max="11517" width="9" style="157"/>
    <col min="11518" max="11518" width="45.8888888888889" style="157" customWidth="1"/>
    <col min="11519" max="11519" width="12.3333333333333" style="157" customWidth="1"/>
    <col min="11520" max="11520" width="13.4444444444444" style="157" customWidth="1"/>
    <col min="11521" max="11521" width="13.8888888888889" style="157" customWidth="1"/>
    <col min="11522" max="11522" width="15" style="157" customWidth="1"/>
    <col min="11523" max="11523" width="20.4444444444444" style="157" customWidth="1"/>
    <col min="11524" max="11773" width="9" style="157"/>
    <col min="11774" max="11774" width="45.8888888888889" style="157" customWidth="1"/>
    <col min="11775" max="11775" width="12.3333333333333" style="157" customWidth="1"/>
    <col min="11776" max="11776" width="13.4444444444444" style="157" customWidth="1"/>
    <col min="11777" max="11777" width="13.8888888888889" style="157" customWidth="1"/>
    <col min="11778" max="11778" width="15" style="157" customWidth="1"/>
    <col min="11779" max="11779" width="20.4444444444444" style="157" customWidth="1"/>
    <col min="11780" max="12029" width="9" style="157"/>
    <col min="12030" max="12030" width="45.8888888888889" style="157" customWidth="1"/>
    <col min="12031" max="12031" width="12.3333333333333" style="157" customWidth="1"/>
    <col min="12032" max="12032" width="13.4444444444444" style="157" customWidth="1"/>
    <col min="12033" max="12033" width="13.8888888888889" style="157" customWidth="1"/>
    <col min="12034" max="12034" width="15" style="157" customWidth="1"/>
    <col min="12035" max="12035" width="20.4444444444444" style="157" customWidth="1"/>
    <col min="12036" max="12285" width="9" style="157"/>
    <col min="12286" max="12286" width="45.8888888888889" style="157" customWidth="1"/>
    <col min="12287" max="12287" width="12.3333333333333" style="157" customWidth="1"/>
    <col min="12288" max="12288" width="13.4444444444444" style="157" customWidth="1"/>
    <col min="12289" max="12289" width="13.8888888888889" style="157" customWidth="1"/>
    <col min="12290" max="12290" width="15" style="157" customWidth="1"/>
    <col min="12291" max="12291" width="20.4444444444444" style="157" customWidth="1"/>
    <col min="12292" max="12541" width="9" style="157"/>
    <col min="12542" max="12542" width="45.8888888888889" style="157" customWidth="1"/>
    <col min="12543" max="12543" width="12.3333333333333" style="157" customWidth="1"/>
    <col min="12544" max="12544" width="13.4444444444444" style="157" customWidth="1"/>
    <col min="12545" max="12545" width="13.8888888888889" style="157" customWidth="1"/>
    <col min="12546" max="12546" width="15" style="157" customWidth="1"/>
    <col min="12547" max="12547" width="20.4444444444444" style="157" customWidth="1"/>
    <col min="12548" max="12797" width="9" style="157"/>
    <col min="12798" max="12798" width="45.8888888888889" style="157" customWidth="1"/>
    <col min="12799" max="12799" width="12.3333333333333" style="157" customWidth="1"/>
    <col min="12800" max="12800" width="13.4444444444444" style="157" customWidth="1"/>
    <col min="12801" max="12801" width="13.8888888888889" style="157" customWidth="1"/>
    <col min="12802" max="12802" width="15" style="157" customWidth="1"/>
    <col min="12803" max="12803" width="20.4444444444444" style="157" customWidth="1"/>
    <col min="12804" max="13053" width="9" style="157"/>
    <col min="13054" max="13054" width="45.8888888888889" style="157" customWidth="1"/>
    <col min="13055" max="13055" width="12.3333333333333" style="157" customWidth="1"/>
    <col min="13056" max="13056" width="13.4444444444444" style="157" customWidth="1"/>
    <col min="13057" max="13057" width="13.8888888888889" style="157" customWidth="1"/>
    <col min="13058" max="13058" width="15" style="157" customWidth="1"/>
    <col min="13059" max="13059" width="20.4444444444444" style="157" customWidth="1"/>
    <col min="13060" max="13309" width="9" style="157"/>
    <col min="13310" max="13310" width="45.8888888888889" style="157" customWidth="1"/>
    <col min="13311" max="13311" width="12.3333333333333" style="157" customWidth="1"/>
    <col min="13312" max="13312" width="13.4444444444444" style="157" customWidth="1"/>
    <col min="13313" max="13313" width="13.8888888888889" style="157" customWidth="1"/>
    <col min="13314" max="13314" width="15" style="157" customWidth="1"/>
    <col min="13315" max="13315" width="20.4444444444444" style="157" customWidth="1"/>
    <col min="13316" max="13565" width="9" style="157"/>
    <col min="13566" max="13566" width="45.8888888888889" style="157" customWidth="1"/>
    <col min="13567" max="13567" width="12.3333333333333" style="157" customWidth="1"/>
    <col min="13568" max="13568" width="13.4444444444444" style="157" customWidth="1"/>
    <col min="13569" max="13569" width="13.8888888888889" style="157" customWidth="1"/>
    <col min="13570" max="13570" width="15" style="157" customWidth="1"/>
    <col min="13571" max="13571" width="20.4444444444444" style="157" customWidth="1"/>
    <col min="13572" max="13821" width="9" style="157"/>
    <col min="13822" max="13822" width="45.8888888888889" style="157" customWidth="1"/>
    <col min="13823" max="13823" width="12.3333333333333" style="157" customWidth="1"/>
    <col min="13824" max="13824" width="13.4444444444444" style="157" customWidth="1"/>
    <col min="13825" max="13825" width="13.8888888888889" style="157" customWidth="1"/>
    <col min="13826" max="13826" width="15" style="157" customWidth="1"/>
    <col min="13827" max="13827" width="20.4444444444444" style="157" customWidth="1"/>
    <col min="13828" max="14077" width="9" style="157"/>
    <col min="14078" max="14078" width="45.8888888888889" style="157" customWidth="1"/>
    <col min="14079" max="14079" width="12.3333333333333" style="157" customWidth="1"/>
    <col min="14080" max="14080" width="13.4444444444444" style="157" customWidth="1"/>
    <col min="14081" max="14081" width="13.8888888888889" style="157" customWidth="1"/>
    <col min="14082" max="14082" width="15" style="157" customWidth="1"/>
    <col min="14083" max="14083" width="20.4444444444444" style="157" customWidth="1"/>
    <col min="14084" max="14333" width="9" style="157"/>
    <col min="14334" max="14334" width="45.8888888888889" style="157" customWidth="1"/>
    <col min="14335" max="14335" width="12.3333333333333" style="157" customWidth="1"/>
    <col min="14336" max="14336" width="13.4444444444444" style="157" customWidth="1"/>
    <col min="14337" max="14337" width="13.8888888888889" style="157" customWidth="1"/>
    <col min="14338" max="14338" width="15" style="157" customWidth="1"/>
    <col min="14339" max="14339" width="20.4444444444444" style="157" customWidth="1"/>
    <col min="14340" max="14589" width="9" style="157"/>
    <col min="14590" max="14590" width="45.8888888888889" style="157" customWidth="1"/>
    <col min="14591" max="14591" width="12.3333333333333" style="157" customWidth="1"/>
    <col min="14592" max="14592" width="13.4444444444444" style="157" customWidth="1"/>
    <col min="14593" max="14593" width="13.8888888888889" style="157" customWidth="1"/>
    <col min="14594" max="14594" width="15" style="157" customWidth="1"/>
    <col min="14595" max="14595" width="20.4444444444444" style="157" customWidth="1"/>
    <col min="14596" max="14845" width="9" style="157"/>
    <col min="14846" max="14846" width="45.8888888888889" style="157" customWidth="1"/>
    <col min="14847" max="14847" width="12.3333333333333" style="157" customWidth="1"/>
    <col min="14848" max="14848" width="13.4444444444444" style="157" customWidth="1"/>
    <col min="14849" max="14849" width="13.8888888888889" style="157" customWidth="1"/>
    <col min="14850" max="14850" width="15" style="157" customWidth="1"/>
    <col min="14851" max="14851" width="20.4444444444444" style="157" customWidth="1"/>
    <col min="14852" max="15101" width="9" style="157"/>
    <col min="15102" max="15102" width="45.8888888888889" style="157" customWidth="1"/>
    <col min="15103" max="15103" width="12.3333333333333" style="157" customWidth="1"/>
    <col min="15104" max="15104" width="13.4444444444444" style="157" customWidth="1"/>
    <col min="15105" max="15105" width="13.8888888888889" style="157" customWidth="1"/>
    <col min="15106" max="15106" width="15" style="157" customWidth="1"/>
    <col min="15107" max="15107" width="20.4444444444444" style="157" customWidth="1"/>
    <col min="15108" max="15357" width="9" style="157"/>
    <col min="15358" max="15358" width="45.8888888888889" style="157" customWidth="1"/>
    <col min="15359" max="15359" width="12.3333333333333" style="157" customWidth="1"/>
    <col min="15360" max="15360" width="13.4444444444444" style="157" customWidth="1"/>
    <col min="15361" max="15361" width="13.8888888888889" style="157" customWidth="1"/>
    <col min="15362" max="15362" width="15" style="157" customWidth="1"/>
    <col min="15363" max="15363" width="20.4444444444444" style="157" customWidth="1"/>
    <col min="15364" max="15613" width="9" style="157"/>
    <col min="15614" max="15614" width="45.8888888888889" style="157" customWidth="1"/>
    <col min="15615" max="15615" width="12.3333333333333" style="157" customWidth="1"/>
    <col min="15616" max="15616" width="13.4444444444444" style="157" customWidth="1"/>
    <col min="15617" max="15617" width="13.8888888888889" style="157" customWidth="1"/>
    <col min="15618" max="15618" width="15" style="157" customWidth="1"/>
    <col min="15619" max="15619" width="20.4444444444444" style="157" customWidth="1"/>
    <col min="15620" max="15869" width="9" style="157"/>
    <col min="15870" max="15870" width="45.8888888888889" style="157" customWidth="1"/>
    <col min="15871" max="15871" width="12.3333333333333" style="157" customWidth="1"/>
    <col min="15872" max="15872" width="13.4444444444444" style="157" customWidth="1"/>
    <col min="15873" max="15873" width="13.8888888888889" style="157" customWidth="1"/>
    <col min="15874" max="15874" width="15" style="157" customWidth="1"/>
    <col min="15875" max="15875" width="20.4444444444444" style="157" customWidth="1"/>
    <col min="15876" max="16125" width="9" style="157"/>
    <col min="16126" max="16126" width="45.8888888888889" style="157" customWidth="1"/>
    <col min="16127" max="16127" width="12.3333333333333" style="157" customWidth="1"/>
    <col min="16128" max="16128" width="13.4444444444444" style="157" customWidth="1"/>
    <col min="16129" max="16129" width="13.8888888888889" style="157" customWidth="1"/>
    <col min="16130" max="16130" width="15" style="157" customWidth="1"/>
    <col min="16131" max="16131" width="20.4444444444444" style="157" customWidth="1"/>
    <col min="16132" max="16384" width="9" style="157"/>
  </cols>
  <sheetData>
    <row r="1" ht="33" customHeight="1" spans="1:15">
      <c r="A1" s="159" t="str">
        <f>YEAR(封面!$B$9)&amp;"年勐海县政府债务限额和余额情况表"</f>
        <v>2020年勐海县政府债务限额和余额情况表</v>
      </c>
      <c r="B1" s="159"/>
      <c r="C1" s="160"/>
      <c r="D1" s="160"/>
      <c r="E1" s="159"/>
      <c r="O1">
        <f>totalnumber</f>
        <v>1</v>
      </c>
    </row>
    <row r="2" s="129" customFormat="1" ht="22.5" customHeight="1" spans="1:5">
      <c r="A2" s="129" t="s">
        <v>4586</v>
      </c>
      <c r="C2" s="161"/>
      <c r="D2" s="161"/>
      <c r="E2" s="162" t="s">
        <v>4544</v>
      </c>
    </row>
    <row r="3" s="129" customFormat="1" ht="39.9" customHeight="1" spans="1:5">
      <c r="A3" s="163" t="s">
        <v>4468</v>
      </c>
      <c r="B3" s="163"/>
      <c r="C3" s="164" t="s">
        <v>4462</v>
      </c>
      <c r="D3" s="164" t="s">
        <v>4306</v>
      </c>
      <c r="E3" s="165" t="s">
        <v>4587</v>
      </c>
    </row>
    <row r="4" ht="35.1" customHeight="1" spans="1:5">
      <c r="A4" s="165" t="s">
        <v>4545</v>
      </c>
      <c r="B4" s="166" t="s">
        <v>4546</v>
      </c>
      <c r="C4" s="167">
        <v>112615</v>
      </c>
      <c r="D4" s="167">
        <f>C8</f>
        <v>111544</v>
      </c>
      <c r="E4" s="167">
        <f>D4-C4</f>
        <v>-1071</v>
      </c>
    </row>
    <row r="5" ht="35.1" customHeight="1" spans="1:5">
      <c r="A5" s="165"/>
      <c r="B5" s="166" t="s">
        <v>4547</v>
      </c>
      <c r="C5" s="167">
        <v>124400</v>
      </c>
      <c r="D5" s="167"/>
      <c r="E5" s="167"/>
    </row>
    <row r="6" ht="35.1" customHeight="1" spans="1:5">
      <c r="A6" s="165"/>
      <c r="B6" s="166" t="s">
        <v>4548</v>
      </c>
      <c r="C6" s="167">
        <v>10000</v>
      </c>
      <c r="D6" s="167"/>
      <c r="E6" s="167"/>
    </row>
    <row r="7" ht="35.1" customHeight="1" spans="1:5">
      <c r="A7" s="165"/>
      <c r="B7" s="166" t="s">
        <v>4549</v>
      </c>
      <c r="C7" s="167">
        <v>11071</v>
      </c>
      <c r="D7" s="167"/>
      <c r="E7" s="167"/>
    </row>
    <row r="8" ht="35.1" customHeight="1" spans="1:5">
      <c r="A8" s="165"/>
      <c r="B8" s="166" t="s">
        <v>4550</v>
      </c>
      <c r="C8" s="167">
        <v>111544</v>
      </c>
      <c r="D8" s="167"/>
      <c r="E8" s="167"/>
    </row>
    <row r="9" ht="35.1" customHeight="1" spans="1:5">
      <c r="A9" s="165" t="s">
        <v>4551</v>
      </c>
      <c r="B9" s="166" t="s">
        <v>4552</v>
      </c>
      <c r="C9" s="167">
        <v>35000</v>
      </c>
      <c r="D9" s="167">
        <f>C13</f>
        <v>45000</v>
      </c>
      <c r="E9" s="167">
        <f>D9-C9</f>
        <v>10000</v>
      </c>
    </row>
    <row r="10" ht="35.1" customHeight="1" spans="1:5">
      <c r="A10" s="165"/>
      <c r="B10" s="166" t="s">
        <v>4553</v>
      </c>
      <c r="C10" s="167">
        <v>47000</v>
      </c>
      <c r="D10" s="167"/>
      <c r="E10" s="167"/>
    </row>
    <row r="11" ht="35.1" customHeight="1" spans="1:5">
      <c r="A11" s="165"/>
      <c r="B11" s="166" t="s">
        <v>4554</v>
      </c>
      <c r="C11" s="167">
        <v>10000</v>
      </c>
      <c r="D11" s="167"/>
      <c r="E11" s="167"/>
    </row>
    <row r="12" ht="35.1" customHeight="1" spans="1:5">
      <c r="A12" s="165"/>
      <c r="B12" s="166" t="s">
        <v>4555</v>
      </c>
      <c r="C12" s="167">
        <v>0</v>
      </c>
      <c r="D12" s="167"/>
      <c r="E12" s="167"/>
    </row>
    <row r="13" ht="35.1" customHeight="1" spans="1:5">
      <c r="A13" s="165"/>
      <c r="B13" s="166" t="s">
        <v>4556</v>
      </c>
      <c r="C13" s="167">
        <v>45000</v>
      </c>
      <c r="D13" s="167"/>
      <c r="E13" s="167"/>
    </row>
    <row r="14" ht="35.1" customHeight="1" spans="1:5">
      <c r="A14" s="165" t="s">
        <v>4398</v>
      </c>
      <c r="B14" s="166" t="s">
        <v>4557</v>
      </c>
      <c r="C14" s="167">
        <v>147615</v>
      </c>
      <c r="D14" s="167">
        <f>C18</f>
        <v>156544</v>
      </c>
      <c r="E14" s="167">
        <f>D14-C14</f>
        <v>8929</v>
      </c>
    </row>
    <row r="15" ht="35.1" customHeight="1" spans="1:5">
      <c r="A15" s="165"/>
      <c r="B15" s="166" t="s">
        <v>4558</v>
      </c>
      <c r="C15" s="167">
        <v>171400</v>
      </c>
      <c r="D15" s="167"/>
      <c r="E15" s="167"/>
    </row>
    <row r="16" ht="35.1" customHeight="1" spans="1:5">
      <c r="A16" s="165"/>
      <c r="B16" s="166" t="s">
        <v>4559</v>
      </c>
      <c r="C16" s="167">
        <v>20000</v>
      </c>
      <c r="D16" s="167"/>
      <c r="E16" s="167"/>
    </row>
    <row r="17" ht="35.1" customHeight="1" spans="1:5">
      <c r="A17" s="165"/>
      <c r="B17" s="166" t="s">
        <v>4560</v>
      </c>
      <c r="C17" s="167">
        <v>11071</v>
      </c>
      <c r="D17" s="167"/>
      <c r="E17" s="167"/>
    </row>
    <row r="18" ht="35.1" customHeight="1" spans="1:5">
      <c r="A18" s="165"/>
      <c r="B18" s="166" t="s">
        <v>4561</v>
      </c>
      <c r="C18" s="167">
        <v>156544</v>
      </c>
      <c r="D18" s="167"/>
      <c r="E18" s="167"/>
    </row>
  </sheetData>
  <mergeCells count="5">
    <mergeCell ref="A1:E1"/>
    <mergeCell ref="A3:B3"/>
    <mergeCell ref="A4:A8"/>
    <mergeCell ref="A9:A13"/>
    <mergeCell ref="A14:A18"/>
  </mergeCells>
  <printOptions horizontalCentered="1"/>
  <pageMargins left="0.708661417322835" right="0.708661417322835" top="0.748031496062992" bottom="0.748031496062992" header="0.31496062992126" footer="0.31496062992126"/>
  <pageSetup paperSize="9" scale="96" fitToHeight="100" orientation="portrait" blackAndWhite="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O70"/>
  <sheetViews>
    <sheetView view="pageBreakPreview" zoomScaleNormal="100" workbookViewId="0">
      <selection activeCell="D11" sqref="D11"/>
    </sheetView>
  </sheetViews>
  <sheetFormatPr defaultColWidth="9" defaultRowHeight="14.4"/>
  <cols>
    <col min="1" max="1" width="6.33333333333333" style="119" customWidth="1"/>
    <col min="2" max="2" width="39.5555555555556" style="120" customWidth="1"/>
    <col min="3" max="3" width="14.7777777777778" style="141" customWidth="1"/>
    <col min="4" max="4" width="13.8888888888889" style="141" customWidth="1"/>
    <col min="5" max="5" width="11.3333333333333" style="142" customWidth="1"/>
    <col min="6" max="6" width="9" style="120"/>
    <col min="7" max="8" width="9" style="120" hidden="1" customWidth="1"/>
    <col min="9" max="9" width="12.7777777777778" style="120" hidden="1" customWidth="1"/>
    <col min="10" max="15" width="9" style="120" hidden="1" customWidth="1"/>
    <col min="16" max="16384" width="9" style="120"/>
  </cols>
  <sheetData>
    <row r="1" ht="25.2" customHeight="1" spans="1:15">
      <c r="A1" s="143" t="str">
        <f>YEAR(封面!$B$9)&amp;"年勐海县一般公共预算支出政府预算经济分类表（基本支出）"</f>
        <v>2020年勐海县一般公共预算支出政府预算经济分类表（基本支出）</v>
      </c>
      <c r="B1" s="143"/>
      <c r="C1" s="144"/>
      <c r="D1" s="144"/>
      <c r="E1" s="143"/>
      <c r="O1">
        <f>totalnumber</f>
        <v>1</v>
      </c>
    </row>
    <row r="2" ht="19.2" customHeight="1" spans="1:5">
      <c r="A2" s="129" t="s">
        <v>4588</v>
      </c>
      <c r="B2" s="129"/>
      <c r="C2" s="145"/>
      <c r="D2" s="145"/>
      <c r="E2" s="146" t="s">
        <v>4544</v>
      </c>
    </row>
    <row r="3" ht="31.2" customHeight="1" spans="1:5">
      <c r="A3" s="147" t="s">
        <v>110</v>
      </c>
      <c r="B3" s="148" t="s">
        <v>111</v>
      </c>
      <c r="C3" s="149" t="s">
        <v>4462</v>
      </c>
      <c r="D3" s="149" t="s">
        <v>4306</v>
      </c>
      <c r="E3" s="150" t="str">
        <f>"比"&amp;YEAR(封面!$B$9)-1&amp;"年快报数增幅"</f>
        <v>比2019年快报数增幅</v>
      </c>
    </row>
    <row r="4" spans="1:5">
      <c r="A4" s="135"/>
      <c r="B4" s="151" t="s">
        <v>106</v>
      </c>
      <c r="C4" s="152">
        <v>125023</v>
      </c>
      <c r="D4" s="152">
        <f>D5+D10+D21+D26+D30+D32+D38</f>
        <v>142021</v>
      </c>
      <c r="E4" s="153">
        <f t="shared" ref="E4:E21" si="0">IF(ISERROR(D4/C4-1),"",D4/C4-1)</f>
        <v>0.135958983547027</v>
      </c>
    </row>
    <row r="5" spans="1:14">
      <c r="A5" s="135">
        <v>501</v>
      </c>
      <c r="B5" s="136" t="s">
        <v>4589</v>
      </c>
      <c r="C5" s="154">
        <f>_xlfn.IFNA(ROUND(VLOOKUP(A5,L:M,2,0),0),0)</f>
        <v>33039</v>
      </c>
      <c r="D5" s="154">
        <f>SUM(D6:D9)</f>
        <v>35827</v>
      </c>
      <c r="E5" s="153">
        <f t="shared" si="0"/>
        <v>0.0843851206150308</v>
      </c>
      <c r="G5" s="120">
        <f>IF(H5=A5,1,0)</f>
        <v>1</v>
      </c>
      <c r="H5" s="155">
        <v>501</v>
      </c>
      <c r="I5" s="120">
        <v>359553225.11</v>
      </c>
      <c r="L5" s="155">
        <v>501</v>
      </c>
      <c r="M5" s="120">
        <v>33039</v>
      </c>
      <c r="N5" s="120">
        <f t="shared" ref="N5:N38" si="1">VLOOKUP(L5,A$5:A$83,1,0)</f>
        <v>501</v>
      </c>
    </row>
    <row r="6" spans="1:14">
      <c r="A6" s="135">
        <v>50101</v>
      </c>
      <c r="B6" s="136" t="s">
        <v>4590</v>
      </c>
      <c r="C6" s="154">
        <f t="shared" ref="C6:C37" si="2">_xlfn.IFNA(ROUND(VLOOKUP(A6,L:M,2,0),0),0)</f>
        <v>22373</v>
      </c>
      <c r="D6" s="154">
        <v>23719</v>
      </c>
      <c r="E6" s="153">
        <f t="shared" si="0"/>
        <v>0.0601618021722612</v>
      </c>
      <c r="G6" s="120">
        <f t="shared" ref="G6:G21" si="3">IF(H6=A6,1,0)</f>
        <v>1</v>
      </c>
      <c r="H6" s="155">
        <v>50101</v>
      </c>
      <c r="I6" s="120">
        <v>198047899.4</v>
      </c>
      <c r="L6" s="155">
        <v>50101</v>
      </c>
      <c r="M6" s="120">
        <v>22373</v>
      </c>
      <c r="N6" s="120">
        <f t="shared" si="1"/>
        <v>50101</v>
      </c>
    </row>
    <row r="7" spans="1:14">
      <c r="A7" s="135">
        <v>50102</v>
      </c>
      <c r="B7" s="136" t="s">
        <v>4591</v>
      </c>
      <c r="C7" s="154">
        <f t="shared" si="2"/>
        <v>5221</v>
      </c>
      <c r="D7" s="154">
        <v>6127</v>
      </c>
      <c r="E7" s="153">
        <f t="shared" si="0"/>
        <v>0.173529975100555</v>
      </c>
      <c r="G7" s="120">
        <f t="shared" si="3"/>
        <v>1</v>
      </c>
      <c r="H7" s="155">
        <v>50102</v>
      </c>
      <c r="I7" s="120">
        <v>62246158.79</v>
      </c>
      <c r="L7" s="155">
        <v>50102</v>
      </c>
      <c r="M7" s="120">
        <v>5221</v>
      </c>
      <c r="N7" s="120">
        <f t="shared" si="1"/>
        <v>50102</v>
      </c>
    </row>
    <row r="8" spans="1:14">
      <c r="A8" s="135">
        <v>50103</v>
      </c>
      <c r="B8" s="136" t="s">
        <v>3433</v>
      </c>
      <c r="C8" s="154">
        <f t="shared" si="2"/>
        <v>2064</v>
      </c>
      <c r="D8" s="154">
        <f>_xlfn.IFNA(ROUND(VLOOKUP(A8,H:I,2,0)/10000,0),0)</f>
        <v>1920</v>
      </c>
      <c r="E8" s="153">
        <f t="shared" si="0"/>
        <v>-0.0697674418604651</v>
      </c>
      <c r="G8" s="120">
        <f t="shared" si="3"/>
        <v>1</v>
      </c>
      <c r="H8" s="155">
        <v>50103</v>
      </c>
      <c r="I8" s="120">
        <v>19196360.4</v>
      </c>
      <c r="L8" s="155">
        <v>50103</v>
      </c>
      <c r="M8" s="120">
        <v>2064</v>
      </c>
      <c r="N8" s="120">
        <f t="shared" si="1"/>
        <v>50103</v>
      </c>
    </row>
    <row r="9" spans="1:14">
      <c r="A9" s="135">
        <v>50199</v>
      </c>
      <c r="B9" s="136" t="s">
        <v>4592</v>
      </c>
      <c r="C9" s="154">
        <f t="shared" si="2"/>
        <v>3381</v>
      </c>
      <c r="D9" s="154">
        <v>4061</v>
      </c>
      <c r="E9" s="153">
        <f t="shared" si="0"/>
        <v>0.201123927832002</v>
      </c>
      <c r="G9" s="120">
        <f t="shared" si="3"/>
        <v>1</v>
      </c>
      <c r="H9" s="155">
        <v>50199</v>
      </c>
      <c r="I9" s="120">
        <v>80062806.52</v>
      </c>
      <c r="L9" s="155">
        <v>50199</v>
      </c>
      <c r="M9" s="120">
        <v>3381</v>
      </c>
      <c r="N9" s="120">
        <f t="shared" si="1"/>
        <v>50199</v>
      </c>
    </row>
    <row r="10" spans="1:14">
      <c r="A10" s="135">
        <v>502</v>
      </c>
      <c r="B10" s="136" t="s">
        <v>4593</v>
      </c>
      <c r="C10" s="154">
        <f t="shared" si="2"/>
        <v>3606</v>
      </c>
      <c r="D10" s="154">
        <f>SUM(D11:D20)</f>
        <v>3910</v>
      </c>
      <c r="E10" s="153">
        <f t="shared" si="0"/>
        <v>0.0843039378813089</v>
      </c>
      <c r="G10" s="120">
        <f t="shared" si="3"/>
        <v>1</v>
      </c>
      <c r="H10" s="155">
        <v>502</v>
      </c>
      <c r="I10" s="120">
        <v>39115488.95</v>
      </c>
      <c r="L10" s="155">
        <v>502</v>
      </c>
      <c r="M10" s="120">
        <v>3606</v>
      </c>
      <c r="N10" s="120">
        <f t="shared" si="1"/>
        <v>502</v>
      </c>
    </row>
    <row r="11" spans="1:14">
      <c r="A11" s="135">
        <v>50201</v>
      </c>
      <c r="B11" s="136" t="s">
        <v>4594</v>
      </c>
      <c r="C11" s="154">
        <f t="shared" si="2"/>
        <v>2614</v>
      </c>
      <c r="D11" s="154">
        <v>2905</v>
      </c>
      <c r="E11" s="153">
        <f t="shared" si="0"/>
        <v>0.11132364192808</v>
      </c>
      <c r="G11" s="120">
        <f t="shared" si="3"/>
        <v>1</v>
      </c>
      <c r="H11" s="155">
        <v>50201</v>
      </c>
      <c r="I11" s="120">
        <v>29096998.35</v>
      </c>
      <c r="L11" s="155">
        <v>50201</v>
      </c>
      <c r="M11" s="120">
        <v>2614</v>
      </c>
      <c r="N11" s="120">
        <f t="shared" si="1"/>
        <v>50201</v>
      </c>
    </row>
    <row r="12" spans="1:14">
      <c r="A12" s="135">
        <v>50202</v>
      </c>
      <c r="B12" s="136" t="s">
        <v>4595</v>
      </c>
      <c r="C12" s="154">
        <f t="shared" si="2"/>
        <v>16</v>
      </c>
      <c r="D12" s="154">
        <v>29</v>
      </c>
      <c r="E12" s="153">
        <f t="shared" si="0"/>
        <v>0.8125</v>
      </c>
      <c r="G12" s="120">
        <f t="shared" si="3"/>
        <v>1</v>
      </c>
      <c r="H12" s="155">
        <v>50202</v>
      </c>
      <c r="I12" s="120">
        <v>323529.19</v>
      </c>
      <c r="L12" s="155">
        <v>50202</v>
      </c>
      <c r="M12" s="120">
        <v>16</v>
      </c>
      <c r="N12" s="120">
        <f t="shared" si="1"/>
        <v>50202</v>
      </c>
    </row>
    <row r="13" spans="1:14">
      <c r="A13" s="135">
        <v>50203</v>
      </c>
      <c r="B13" s="136" t="s">
        <v>4596</v>
      </c>
      <c r="C13" s="154">
        <f t="shared" si="2"/>
        <v>19</v>
      </c>
      <c r="D13" s="154">
        <v>50</v>
      </c>
      <c r="E13" s="153">
        <f t="shared" si="0"/>
        <v>1.63157894736842</v>
      </c>
      <c r="G13" s="120">
        <f t="shared" si="3"/>
        <v>1</v>
      </c>
      <c r="H13" s="155">
        <v>50203</v>
      </c>
      <c r="I13" s="120">
        <v>524690</v>
      </c>
      <c r="L13" s="155">
        <v>50203</v>
      </c>
      <c r="M13" s="120">
        <v>19</v>
      </c>
      <c r="N13" s="120">
        <f t="shared" si="1"/>
        <v>50203</v>
      </c>
    </row>
    <row r="14" spans="1:14">
      <c r="A14" s="135">
        <v>50204</v>
      </c>
      <c r="B14" s="136" t="s">
        <v>4597</v>
      </c>
      <c r="C14" s="154">
        <f t="shared" si="2"/>
        <v>8</v>
      </c>
      <c r="D14" s="154">
        <v>10</v>
      </c>
      <c r="E14" s="153">
        <f t="shared" si="0"/>
        <v>0.25</v>
      </c>
      <c r="G14" s="120">
        <f t="shared" si="3"/>
        <v>1</v>
      </c>
      <c r="H14" s="155">
        <v>50204</v>
      </c>
      <c r="I14" s="120">
        <v>111000</v>
      </c>
      <c r="L14" s="155">
        <v>50204</v>
      </c>
      <c r="M14" s="120">
        <v>8</v>
      </c>
      <c r="N14" s="120">
        <f t="shared" si="1"/>
        <v>50204</v>
      </c>
    </row>
    <row r="15" spans="1:14">
      <c r="A15" s="135">
        <v>50205</v>
      </c>
      <c r="B15" s="136" t="s">
        <v>4598</v>
      </c>
      <c r="C15" s="154">
        <f t="shared" si="2"/>
        <v>74</v>
      </c>
      <c r="D15" s="154">
        <v>60</v>
      </c>
      <c r="E15" s="153">
        <f t="shared" si="0"/>
        <v>-0.189189189189189</v>
      </c>
      <c r="G15" s="120">
        <f t="shared" si="3"/>
        <v>1</v>
      </c>
      <c r="H15" s="155">
        <v>50205</v>
      </c>
      <c r="I15" s="120">
        <v>602550</v>
      </c>
      <c r="L15" s="155">
        <v>50205</v>
      </c>
      <c r="M15" s="120">
        <v>74</v>
      </c>
      <c r="N15" s="120">
        <f t="shared" si="1"/>
        <v>50205</v>
      </c>
    </row>
    <row r="16" spans="1:14">
      <c r="A16" s="135">
        <v>50206</v>
      </c>
      <c r="B16" s="136" t="s">
        <v>4599</v>
      </c>
      <c r="C16" s="154">
        <f t="shared" si="2"/>
        <v>71</v>
      </c>
      <c r="D16" s="154">
        <v>246</v>
      </c>
      <c r="E16" s="153">
        <f t="shared" si="0"/>
        <v>2.46478873239437</v>
      </c>
      <c r="G16" s="120">
        <f t="shared" si="3"/>
        <v>1</v>
      </c>
      <c r="H16" s="155">
        <v>50206</v>
      </c>
      <c r="I16" s="120">
        <v>2349650</v>
      </c>
      <c r="L16" s="155">
        <v>50206</v>
      </c>
      <c r="M16" s="120">
        <v>71</v>
      </c>
      <c r="N16" s="120">
        <f t="shared" si="1"/>
        <v>50206</v>
      </c>
    </row>
    <row r="17" spans="1:14">
      <c r="A17" s="135">
        <v>50207</v>
      </c>
      <c r="B17" s="136" t="s">
        <v>4600</v>
      </c>
      <c r="C17" s="154">
        <f t="shared" si="2"/>
        <v>0</v>
      </c>
      <c r="D17" s="154">
        <f>_xlfn.IFNA(ROUND(VLOOKUP(A17,H:I,2,0)/10000,0),0)</f>
        <v>0</v>
      </c>
      <c r="E17" s="153" t="str">
        <f t="shared" si="0"/>
        <v/>
      </c>
      <c r="G17" s="120">
        <f t="shared" si="3"/>
        <v>1</v>
      </c>
      <c r="H17" s="155">
        <v>50207</v>
      </c>
      <c r="L17" s="155">
        <v>50207</v>
      </c>
      <c r="N17" s="120">
        <f t="shared" si="1"/>
        <v>50207</v>
      </c>
    </row>
    <row r="18" spans="1:14">
      <c r="A18" s="135">
        <v>50208</v>
      </c>
      <c r="B18" s="136" t="s">
        <v>4601</v>
      </c>
      <c r="C18" s="154">
        <f t="shared" si="2"/>
        <v>281</v>
      </c>
      <c r="D18" s="154">
        <v>368</v>
      </c>
      <c r="E18" s="153">
        <f t="shared" si="0"/>
        <v>0.309608540925267</v>
      </c>
      <c r="G18" s="120">
        <f t="shared" si="3"/>
        <v>1</v>
      </c>
      <c r="H18" s="155">
        <v>50208</v>
      </c>
      <c r="I18" s="120">
        <v>3646744</v>
      </c>
      <c r="L18" s="155">
        <v>50208</v>
      </c>
      <c r="M18" s="120">
        <v>281</v>
      </c>
      <c r="N18" s="120">
        <f t="shared" si="1"/>
        <v>50208</v>
      </c>
    </row>
    <row r="19" spans="1:14">
      <c r="A19" s="135">
        <v>50209</v>
      </c>
      <c r="B19" s="136" t="s">
        <v>4602</v>
      </c>
      <c r="C19" s="154">
        <f t="shared" si="2"/>
        <v>45</v>
      </c>
      <c r="D19" s="154">
        <v>55</v>
      </c>
      <c r="E19" s="153">
        <f t="shared" si="0"/>
        <v>0.222222222222222</v>
      </c>
      <c r="G19" s="120">
        <f t="shared" si="3"/>
        <v>1</v>
      </c>
      <c r="H19" s="155">
        <v>50209</v>
      </c>
      <c r="I19" s="120">
        <v>543716</v>
      </c>
      <c r="L19" s="155">
        <v>50209</v>
      </c>
      <c r="M19" s="120">
        <v>45</v>
      </c>
      <c r="N19" s="120">
        <f t="shared" si="1"/>
        <v>50209</v>
      </c>
    </row>
    <row r="20" spans="1:14">
      <c r="A20" s="135">
        <v>50299</v>
      </c>
      <c r="B20" s="136" t="s">
        <v>4603</v>
      </c>
      <c r="C20" s="154">
        <f t="shared" si="2"/>
        <v>478</v>
      </c>
      <c r="D20" s="154">
        <v>187</v>
      </c>
      <c r="E20" s="153">
        <f t="shared" si="0"/>
        <v>-0.608786610878661</v>
      </c>
      <c r="G20" s="120">
        <f t="shared" si="3"/>
        <v>1</v>
      </c>
      <c r="H20" s="155">
        <v>50299</v>
      </c>
      <c r="I20" s="120">
        <v>1916611.41</v>
      </c>
      <c r="L20" s="155">
        <v>50299</v>
      </c>
      <c r="M20" s="120">
        <v>478</v>
      </c>
      <c r="N20" s="120">
        <f t="shared" si="1"/>
        <v>50299</v>
      </c>
    </row>
    <row r="21" spans="1:14">
      <c r="A21" s="135">
        <v>503</v>
      </c>
      <c r="B21" s="136" t="s">
        <v>4604</v>
      </c>
      <c r="C21" s="154">
        <f t="shared" si="2"/>
        <v>79</v>
      </c>
      <c r="D21" s="154">
        <f>SUM(D22:D25)</f>
        <v>178</v>
      </c>
      <c r="E21" s="153">
        <f t="shared" si="0"/>
        <v>1.25316455696203</v>
      </c>
      <c r="G21" s="120">
        <f t="shared" si="3"/>
        <v>1</v>
      </c>
      <c r="H21" s="155">
        <v>503</v>
      </c>
      <c r="I21" s="120">
        <v>1763600</v>
      </c>
      <c r="L21" s="155">
        <v>503</v>
      </c>
      <c r="M21" s="120">
        <v>79</v>
      </c>
      <c r="N21" s="120">
        <f t="shared" si="1"/>
        <v>503</v>
      </c>
    </row>
    <row r="22" spans="1:14">
      <c r="A22" s="135">
        <v>50302</v>
      </c>
      <c r="B22" s="136" t="s">
        <v>4605</v>
      </c>
      <c r="C22" s="154">
        <f t="shared" si="2"/>
        <v>1</v>
      </c>
      <c r="D22" s="154"/>
      <c r="E22" s="153"/>
      <c r="G22" s="120">
        <f t="shared" ref="G22:G34" si="4">IF(H22=A23,1,0)</f>
        <v>1</v>
      </c>
      <c r="H22" s="155">
        <v>50306</v>
      </c>
      <c r="I22" s="120">
        <v>1642700</v>
      </c>
      <c r="L22" s="155">
        <v>50301</v>
      </c>
      <c r="N22" s="120" t="e">
        <f t="shared" si="1"/>
        <v>#N/A</v>
      </c>
    </row>
    <row r="23" spans="1:14">
      <c r="A23" s="135">
        <v>50306</v>
      </c>
      <c r="B23" s="136" t="s">
        <v>4606</v>
      </c>
      <c r="C23" s="154">
        <f t="shared" si="2"/>
        <v>36</v>
      </c>
      <c r="D23" s="154">
        <v>167</v>
      </c>
      <c r="E23" s="153">
        <f t="shared" ref="E23:E39" si="5">IF(ISERROR(D23/C23-1),"",D23/C23-1)</f>
        <v>3.63888888888889</v>
      </c>
      <c r="G23" s="120">
        <f t="shared" si="4"/>
        <v>1</v>
      </c>
      <c r="H23" s="155">
        <v>50307</v>
      </c>
      <c r="I23" s="120">
        <v>18000</v>
      </c>
      <c r="L23" s="155">
        <v>50302</v>
      </c>
      <c r="M23" s="120">
        <v>1</v>
      </c>
      <c r="N23" s="120">
        <f t="shared" si="1"/>
        <v>50302</v>
      </c>
    </row>
    <row r="24" spans="1:14">
      <c r="A24" s="135">
        <v>50307</v>
      </c>
      <c r="B24" s="136" t="s">
        <v>4607</v>
      </c>
      <c r="C24" s="154">
        <f t="shared" si="2"/>
        <v>8</v>
      </c>
      <c r="D24" s="154">
        <v>1</v>
      </c>
      <c r="E24" s="153">
        <f t="shared" si="5"/>
        <v>-0.875</v>
      </c>
      <c r="G24" s="120">
        <f t="shared" si="4"/>
        <v>1</v>
      </c>
      <c r="H24" s="155">
        <v>50399</v>
      </c>
      <c r="I24" s="120">
        <v>102900</v>
      </c>
      <c r="L24" s="155">
        <v>50303</v>
      </c>
      <c r="N24" s="120" t="e">
        <f t="shared" si="1"/>
        <v>#N/A</v>
      </c>
    </row>
    <row r="25" spans="1:14">
      <c r="A25" s="135">
        <v>50399</v>
      </c>
      <c r="B25" s="136" t="s">
        <v>4608</v>
      </c>
      <c r="C25" s="154">
        <f t="shared" si="2"/>
        <v>34</v>
      </c>
      <c r="D25" s="154">
        <f>_xlfn.IFNA(ROUND(VLOOKUP(A25,H:I,2,0)/10000,0),0)</f>
        <v>10</v>
      </c>
      <c r="E25" s="153">
        <f t="shared" si="5"/>
        <v>-0.705882352941176</v>
      </c>
      <c r="G25" s="120">
        <f t="shared" si="4"/>
        <v>1</v>
      </c>
      <c r="H25" s="155">
        <v>505</v>
      </c>
      <c r="I25" s="120">
        <v>795083957.98</v>
      </c>
      <c r="L25" s="155">
        <v>50305</v>
      </c>
      <c r="N25" s="120" t="e">
        <f t="shared" si="1"/>
        <v>#N/A</v>
      </c>
    </row>
    <row r="26" spans="1:14">
      <c r="A26" s="135">
        <v>505</v>
      </c>
      <c r="B26" s="136" t="s">
        <v>4609</v>
      </c>
      <c r="C26" s="154">
        <f t="shared" si="2"/>
        <v>72336</v>
      </c>
      <c r="D26" s="154">
        <f>SUM(D27:D29)</f>
        <v>79500</v>
      </c>
      <c r="E26" s="153">
        <f t="shared" si="5"/>
        <v>0.0990378234903782</v>
      </c>
      <c r="G26" s="120">
        <f t="shared" si="4"/>
        <v>1</v>
      </c>
      <c r="H26" s="155">
        <v>50501</v>
      </c>
      <c r="I26" s="120">
        <v>768126372.93</v>
      </c>
      <c r="L26" s="155">
        <v>50306</v>
      </c>
      <c r="M26" s="120">
        <v>36</v>
      </c>
      <c r="N26" s="120">
        <f t="shared" si="1"/>
        <v>50306</v>
      </c>
    </row>
    <row r="27" spans="1:14">
      <c r="A27" s="135">
        <v>50501</v>
      </c>
      <c r="B27" s="136" t="s">
        <v>4610</v>
      </c>
      <c r="C27" s="154">
        <f t="shared" si="2"/>
        <v>69914</v>
      </c>
      <c r="D27" s="154">
        <v>76817</v>
      </c>
      <c r="E27" s="153">
        <f t="shared" si="5"/>
        <v>0.098735589438453</v>
      </c>
      <c r="G27" s="120">
        <f t="shared" si="4"/>
        <v>1</v>
      </c>
      <c r="H27" s="155">
        <v>50502</v>
      </c>
      <c r="I27" s="120">
        <v>26957585.05</v>
      </c>
      <c r="L27" s="155">
        <v>50307</v>
      </c>
      <c r="M27" s="120">
        <v>8</v>
      </c>
      <c r="N27" s="120">
        <f t="shared" si="1"/>
        <v>50307</v>
      </c>
    </row>
    <row r="28" spans="1:14">
      <c r="A28" s="135">
        <v>50502</v>
      </c>
      <c r="B28" s="136" t="s">
        <v>4611</v>
      </c>
      <c r="C28" s="154">
        <f t="shared" si="2"/>
        <v>2422</v>
      </c>
      <c r="D28" s="154">
        <v>2683</v>
      </c>
      <c r="E28" s="153">
        <f t="shared" si="5"/>
        <v>0.107762180016515</v>
      </c>
      <c r="G28" s="120">
        <f t="shared" si="4"/>
        <v>0</v>
      </c>
      <c r="L28" s="155">
        <v>50399</v>
      </c>
      <c r="M28" s="120">
        <v>34</v>
      </c>
      <c r="N28" s="120">
        <f t="shared" si="1"/>
        <v>50399</v>
      </c>
    </row>
    <row r="29" spans="1:14">
      <c r="A29" s="135">
        <v>50599</v>
      </c>
      <c r="B29" s="136" t="s">
        <v>4612</v>
      </c>
      <c r="C29" s="154">
        <f t="shared" si="2"/>
        <v>0</v>
      </c>
      <c r="D29" s="154">
        <f>_xlfn.IFNA(ROUND(VLOOKUP(A29,H:I,2,0)/10000,0),0)</f>
        <v>0</v>
      </c>
      <c r="E29" s="153" t="str">
        <f t="shared" si="5"/>
        <v/>
      </c>
      <c r="G29" s="120">
        <f t="shared" si="4"/>
        <v>1</v>
      </c>
      <c r="H29" s="155">
        <v>506</v>
      </c>
      <c r="I29" s="120">
        <v>3167320</v>
      </c>
      <c r="L29" s="155">
        <v>504</v>
      </c>
      <c r="N29" s="120" t="e">
        <f t="shared" si="1"/>
        <v>#N/A</v>
      </c>
    </row>
    <row r="30" spans="1:14">
      <c r="A30" s="135">
        <v>506</v>
      </c>
      <c r="B30" s="136" t="s">
        <v>4613</v>
      </c>
      <c r="C30" s="154">
        <f t="shared" si="2"/>
        <v>223</v>
      </c>
      <c r="D30" s="154">
        <f>SUM(D31)</f>
        <v>318</v>
      </c>
      <c r="E30" s="153">
        <f t="shared" si="5"/>
        <v>0.426008968609865</v>
      </c>
      <c r="G30" s="120">
        <f t="shared" si="4"/>
        <v>1</v>
      </c>
      <c r="H30" s="155">
        <v>50601</v>
      </c>
      <c r="I30" s="120">
        <v>3167320</v>
      </c>
      <c r="L30" s="155">
        <v>50401</v>
      </c>
      <c r="N30" s="120" t="e">
        <f t="shared" si="1"/>
        <v>#N/A</v>
      </c>
    </row>
    <row r="31" spans="1:14">
      <c r="A31" s="135">
        <v>50601</v>
      </c>
      <c r="B31" s="136" t="s">
        <v>4614</v>
      </c>
      <c r="C31" s="154">
        <f t="shared" si="2"/>
        <v>223</v>
      </c>
      <c r="D31" s="154">
        <v>318</v>
      </c>
      <c r="E31" s="153">
        <f t="shared" si="5"/>
        <v>0.426008968609865</v>
      </c>
      <c r="G31" s="120">
        <f t="shared" si="4"/>
        <v>1</v>
      </c>
      <c r="H31" s="155">
        <v>509</v>
      </c>
      <c r="I31" s="120">
        <v>168275432.39</v>
      </c>
      <c r="L31" s="155">
        <v>50402</v>
      </c>
      <c r="N31" s="120" t="e">
        <f t="shared" si="1"/>
        <v>#N/A</v>
      </c>
    </row>
    <row r="32" spans="1:14">
      <c r="A32" s="135">
        <v>509</v>
      </c>
      <c r="B32" s="136" t="s">
        <v>4451</v>
      </c>
      <c r="C32" s="154">
        <f t="shared" si="2"/>
        <v>15740</v>
      </c>
      <c r="D32" s="154">
        <f>SUM(D33:D37)</f>
        <v>16826</v>
      </c>
      <c r="E32" s="153">
        <f t="shared" si="5"/>
        <v>0.0689961880559085</v>
      </c>
      <c r="G32" s="120">
        <f t="shared" si="4"/>
        <v>1</v>
      </c>
      <c r="H32" s="155">
        <v>50901</v>
      </c>
      <c r="I32" s="120">
        <v>65857249.35</v>
      </c>
      <c r="L32" s="155">
        <v>50403</v>
      </c>
      <c r="N32" s="120" t="e">
        <f t="shared" si="1"/>
        <v>#N/A</v>
      </c>
    </row>
    <row r="33" spans="1:14">
      <c r="A33" s="135">
        <v>50901</v>
      </c>
      <c r="B33" s="136" t="s">
        <v>4615</v>
      </c>
      <c r="C33" s="154">
        <f t="shared" si="2"/>
        <v>2865</v>
      </c>
      <c r="D33" s="154">
        <v>6579</v>
      </c>
      <c r="E33" s="153">
        <f t="shared" si="5"/>
        <v>1.29633507853403</v>
      </c>
      <c r="G33" s="120">
        <f t="shared" si="4"/>
        <v>0</v>
      </c>
      <c r="H33" s="155">
        <v>50905</v>
      </c>
      <c r="I33" s="120">
        <v>95777579.36</v>
      </c>
      <c r="L33" s="155">
        <v>50404</v>
      </c>
      <c r="N33" s="120" t="e">
        <f t="shared" si="1"/>
        <v>#N/A</v>
      </c>
    </row>
    <row r="34" spans="1:14">
      <c r="A34" s="135">
        <v>50902</v>
      </c>
      <c r="B34" s="136" t="s">
        <v>4616</v>
      </c>
      <c r="C34" s="154">
        <f t="shared" si="2"/>
        <v>0</v>
      </c>
      <c r="D34" s="154">
        <f>_xlfn.IFNA(ROUND(VLOOKUP(A34,H:I,2,0)/10000,0),0)</f>
        <v>0</v>
      </c>
      <c r="E34" s="153" t="str">
        <f t="shared" si="5"/>
        <v/>
      </c>
      <c r="G34" s="120">
        <f t="shared" si="4"/>
        <v>0</v>
      </c>
      <c r="H34" s="155">
        <v>50999</v>
      </c>
      <c r="I34" s="120">
        <v>6640603.68</v>
      </c>
      <c r="L34" s="155">
        <v>50405</v>
      </c>
      <c r="N34" s="120" t="e">
        <f t="shared" si="1"/>
        <v>#N/A</v>
      </c>
    </row>
    <row r="35" spans="1:14">
      <c r="A35" s="135">
        <v>50903</v>
      </c>
      <c r="B35" s="136" t="s">
        <v>4617</v>
      </c>
      <c r="C35" s="154">
        <f t="shared" si="2"/>
        <v>0</v>
      </c>
      <c r="D35" s="154">
        <f>_xlfn.IFNA(ROUND(VLOOKUP(A35,H:I,2,0)/10000,0),0)</f>
        <v>0</v>
      </c>
      <c r="E35" s="153" t="str">
        <f t="shared" si="5"/>
        <v/>
      </c>
      <c r="L35" s="155">
        <v>50499</v>
      </c>
      <c r="N35" s="120" t="e">
        <f t="shared" si="1"/>
        <v>#N/A</v>
      </c>
    </row>
    <row r="36" spans="1:14">
      <c r="A36" s="135">
        <v>50905</v>
      </c>
      <c r="B36" s="136" t="s">
        <v>4618</v>
      </c>
      <c r="C36" s="154">
        <f>_xlfn.IFNA(ROUND(VLOOKUP(A36,L:M,2,0),0),0)</f>
        <v>9613</v>
      </c>
      <c r="D36" s="154">
        <v>9583</v>
      </c>
      <c r="E36" s="153">
        <f t="shared" si="5"/>
        <v>-0.0031207739519401</v>
      </c>
      <c r="L36" s="155">
        <v>505</v>
      </c>
      <c r="M36" s="120">
        <v>72336</v>
      </c>
      <c r="N36" s="120">
        <f t="shared" si="1"/>
        <v>505</v>
      </c>
    </row>
    <row r="37" spans="1:14">
      <c r="A37" s="135">
        <v>50999</v>
      </c>
      <c r="B37" s="136" t="s">
        <v>4619</v>
      </c>
      <c r="C37" s="154">
        <f>_xlfn.IFNA(ROUND(VLOOKUP(A37,L:M,2,0),0),0)</f>
        <v>3262</v>
      </c>
      <c r="D37" s="154">
        <f>_xlfn.IFNA(ROUND(VLOOKUP(A37,H:I,2,0)/10000,0),0)</f>
        <v>664</v>
      </c>
      <c r="E37" s="153">
        <f t="shared" si="5"/>
        <v>-0.796443899448191</v>
      </c>
      <c r="L37" s="155">
        <v>50501</v>
      </c>
      <c r="M37" s="120">
        <v>69914</v>
      </c>
      <c r="N37" s="120">
        <f t="shared" si="1"/>
        <v>50501</v>
      </c>
    </row>
    <row r="38" spans="1:14">
      <c r="A38" s="135" t="s">
        <v>4620</v>
      </c>
      <c r="B38" s="136" t="s">
        <v>69</v>
      </c>
      <c r="C38" s="154">
        <f>_xlfn.IFNA(ROUND(VLOOKUP(A38,L:M,2,0),0),0)</f>
        <v>0</v>
      </c>
      <c r="D38" s="154">
        <v>5462</v>
      </c>
      <c r="E38" s="153" t="str">
        <f t="shared" si="5"/>
        <v/>
      </c>
      <c r="L38" s="155">
        <v>505</v>
      </c>
      <c r="M38" s="120">
        <v>72336</v>
      </c>
      <c r="N38" s="120">
        <f t="shared" si="1"/>
        <v>505</v>
      </c>
    </row>
    <row r="39" spans="1:14">
      <c r="A39" s="135" t="s">
        <v>4621</v>
      </c>
      <c r="B39" s="136" t="s">
        <v>3356</v>
      </c>
      <c r="C39" s="154">
        <f>_xlfn.IFNA(ROUND(VLOOKUP(A39,L:M,2,0),0),0)</f>
        <v>0</v>
      </c>
      <c r="D39" s="154">
        <v>5462</v>
      </c>
      <c r="E39" s="153" t="str">
        <f t="shared" si="5"/>
        <v/>
      </c>
      <c r="L39" s="155">
        <v>50501</v>
      </c>
      <c r="M39" s="120">
        <v>69914</v>
      </c>
      <c r="N39" s="120">
        <f t="shared" ref="N39:N70" si="6">VLOOKUP(L39,A$5:A$83,1,0)</f>
        <v>50501</v>
      </c>
    </row>
    <row r="40" spans="3:14">
      <c r="C40" s="156"/>
      <c r="L40" s="155">
        <v>50502</v>
      </c>
      <c r="M40" s="120">
        <v>2422</v>
      </c>
      <c r="N40" s="120">
        <f t="shared" si="6"/>
        <v>50502</v>
      </c>
    </row>
    <row r="41" spans="12:14">
      <c r="L41" s="155">
        <v>50599</v>
      </c>
      <c r="N41" s="120">
        <f t="shared" si="6"/>
        <v>50599</v>
      </c>
    </row>
    <row r="42" spans="12:14">
      <c r="L42" s="155">
        <v>506</v>
      </c>
      <c r="M42" s="120">
        <v>223</v>
      </c>
      <c r="N42" s="120">
        <f t="shared" si="6"/>
        <v>506</v>
      </c>
    </row>
    <row r="43" spans="12:14">
      <c r="L43" s="155">
        <v>50601</v>
      </c>
      <c r="M43" s="120">
        <v>223</v>
      </c>
      <c r="N43" s="120">
        <f t="shared" si="6"/>
        <v>50601</v>
      </c>
    </row>
    <row r="44" spans="12:14">
      <c r="L44" s="155">
        <v>50602</v>
      </c>
      <c r="N44" s="120" t="e">
        <f t="shared" si="6"/>
        <v>#N/A</v>
      </c>
    </row>
    <row r="45" spans="12:14">
      <c r="L45" s="155">
        <v>507</v>
      </c>
      <c r="N45" s="120" t="e">
        <f t="shared" si="6"/>
        <v>#N/A</v>
      </c>
    </row>
    <row r="46" spans="12:14">
      <c r="L46" s="155">
        <v>50701</v>
      </c>
      <c r="N46" s="120" t="e">
        <f t="shared" si="6"/>
        <v>#N/A</v>
      </c>
    </row>
    <row r="47" spans="12:14">
      <c r="L47" s="155">
        <v>50702</v>
      </c>
      <c r="N47" s="120" t="e">
        <f t="shared" si="6"/>
        <v>#N/A</v>
      </c>
    </row>
    <row r="48" spans="12:14">
      <c r="L48" s="155">
        <v>50799</v>
      </c>
      <c r="N48" s="120" t="e">
        <f t="shared" si="6"/>
        <v>#N/A</v>
      </c>
    </row>
    <row r="49" spans="12:14">
      <c r="L49" s="155">
        <v>508</v>
      </c>
      <c r="N49" s="120" t="e">
        <f t="shared" si="6"/>
        <v>#N/A</v>
      </c>
    </row>
    <row r="50" spans="12:14">
      <c r="L50" s="155">
        <v>50801</v>
      </c>
      <c r="N50" s="120" t="e">
        <f t="shared" si="6"/>
        <v>#N/A</v>
      </c>
    </row>
    <row r="51" spans="12:14">
      <c r="L51" s="155">
        <v>50802</v>
      </c>
      <c r="N51" s="120" t="e">
        <f t="shared" si="6"/>
        <v>#N/A</v>
      </c>
    </row>
    <row r="52" spans="12:14">
      <c r="L52" s="155">
        <v>509</v>
      </c>
      <c r="M52" s="120">
        <v>15740</v>
      </c>
      <c r="N52" s="120">
        <f t="shared" si="6"/>
        <v>509</v>
      </c>
    </row>
    <row r="53" spans="12:14">
      <c r="L53" s="155">
        <v>50901</v>
      </c>
      <c r="M53" s="120">
        <v>2865</v>
      </c>
      <c r="N53" s="120">
        <f t="shared" si="6"/>
        <v>50901</v>
      </c>
    </row>
    <row r="54" spans="12:14">
      <c r="L54" s="155">
        <v>50902</v>
      </c>
      <c r="N54" s="120">
        <f t="shared" si="6"/>
        <v>50902</v>
      </c>
    </row>
    <row r="55" spans="12:14">
      <c r="L55" s="155">
        <v>50903</v>
      </c>
      <c r="N55" s="120">
        <f t="shared" si="6"/>
        <v>50903</v>
      </c>
    </row>
    <row r="56" spans="12:14">
      <c r="L56" s="155">
        <v>50905</v>
      </c>
      <c r="M56" s="120">
        <v>9613</v>
      </c>
      <c r="N56" s="120">
        <f t="shared" si="6"/>
        <v>50905</v>
      </c>
    </row>
    <row r="57" spans="12:14">
      <c r="L57" s="155">
        <v>50999</v>
      </c>
      <c r="M57" s="120">
        <v>3262</v>
      </c>
      <c r="N57" s="120">
        <f t="shared" si="6"/>
        <v>50999</v>
      </c>
    </row>
    <row r="58" spans="12:14">
      <c r="L58" s="155">
        <v>510</v>
      </c>
      <c r="N58" s="120" t="e">
        <f t="shared" si="6"/>
        <v>#N/A</v>
      </c>
    </row>
    <row r="59" spans="12:14">
      <c r="L59" s="155">
        <v>51002</v>
      </c>
      <c r="N59" s="120" t="e">
        <f t="shared" si="6"/>
        <v>#N/A</v>
      </c>
    </row>
    <row r="60" spans="12:14">
      <c r="L60" s="155">
        <v>51003</v>
      </c>
      <c r="N60" s="120" t="e">
        <f t="shared" si="6"/>
        <v>#N/A</v>
      </c>
    </row>
    <row r="61" spans="12:14">
      <c r="L61" s="155">
        <v>511</v>
      </c>
      <c r="N61" s="120" t="e">
        <f t="shared" si="6"/>
        <v>#N/A</v>
      </c>
    </row>
    <row r="62" spans="12:14">
      <c r="L62" s="155">
        <v>51101</v>
      </c>
      <c r="N62" s="120" t="e">
        <f t="shared" si="6"/>
        <v>#N/A</v>
      </c>
    </row>
    <row r="63" spans="12:14">
      <c r="L63" s="155">
        <v>51102</v>
      </c>
      <c r="N63" s="120" t="e">
        <f t="shared" si="6"/>
        <v>#N/A</v>
      </c>
    </row>
    <row r="64" spans="12:14">
      <c r="L64" s="155">
        <v>51103</v>
      </c>
      <c r="N64" s="120" t="e">
        <f t="shared" si="6"/>
        <v>#N/A</v>
      </c>
    </row>
    <row r="65" spans="12:14">
      <c r="L65" s="155">
        <v>51104</v>
      </c>
      <c r="N65" s="120" t="e">
        <f t="shared" si="6"/>
        <v>#N/A</v>
      </c>
    </row>
    <row r="66" spans="12:14">
      <c r="L66" s="155">
        <v>599</v>
      </c>
      <c r="N66" s="120" t="e">
        <f t="shared" si="6"/>
        <v>#N/A</v>
      </c>
    </row>
    <row r="67" spans="12:14">
      <c r="L67" s="155">
        <v>59906</v>
      </c>
      <c r="N67" s="120" t="e">
        <f t="shared" si="6"/>
        <v>#N/A</v>
      </c>
    </row>
    <row r="68" spans="12:14">
      <c r="L68" s="155">
        <v>59907</v>
      </c>
      <c r="N68" s="120" t="e">
        <f t="shared" si="6"/>
        <v>#N/A</v>
      </c>
    </row>
    <row r="69" spans="12:14">
      <c r="L69" s="155">
        <v>59908</v>
      </c>
      <c r="N69" s="120" t="e">
        <f t="shared" si="6"/>
        <v>#N/A</v>
      </c>
    </row>
    <row r="70" spans="12:14">
      <c r="L70" s="155">
        <v>59999</v>
      </c>
      <c r="N70" s="120" t="e">
        <f t="shared" si="6"/>
        <v>#N/A</v>
      </c>
    </row>
  </sheetData>
  <mergeCells count="1">
    <mergeCell ref="A1:E1"/>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AO80"/>
  <sheetViews>
    <sheetView view="pageBreakPreview" zoomScaleNormal="100" workbookViewId="0">
      <pane xSplit="3" ySplit="5" topLeftCell="D6" activePane="bottomRight" state="frozen"/>
      <selection/>
      <selection pane="topRight"/>
      <selection pane="bottomLeft"/>
      <selection pane="bottomRight" activeCell="E9" sqref="E9"/>
    </sheetView>
  </sheetViews>
  <sheetFormatPr defaultColWidth="9" defaultRowHeight="14.4"/>
  <cols>
    <col min="1" max="1" width="6.66666666666667" style="119" customWidth="1"/>
    <col min="2" max="2" width="29.5555555555556" style="120" customWidth="1"/>
    <col min="3" max="3" width="11.8888888888889" style="121" customWidth="1"/>
    <col min="4" max="20" width="11.8888888888889" style="122" customWidth="1"/>
    <col min="21" max="27" width="11.8888888888889" style="123" customWidth="1"/>
    <col min="28" max="28" width="11.8888888888889" style="124" customWidth="1"/>
    <col min="29" max="16384" width="9" style="120"/>
  </cols>
  <sheetData>
    <row r="1" customHeight="1" spans="1:41">
      <c r="A1" s="125" t="str">
        <f>YEAR(封面!$B$9)&amp;"年勐海县一般公共预算支出政府预算经济分类与功能分类对应表"</f>
        <v>2020年勐海县一般公共预算支出政府预算经济分类与功能分类对应表</v>
      </c>
      <c r="B1" s="125"/>
      <c r="C1" s="126"/>
      <c r="D1" s="127"/>
      <c r="AO1">
        <f>totalnumber</f>
        <v>0</v>
      </c>
    </row>
    <row r="2" spans="1:5">
      <c r="A2" s="125"/>
      <c r="B2" s="125"/>
      <c r="C2" s="126"/>
      <c r="D2" s="127"/>
      <c r="E2" s="128"/>
    </row>
    <row r="3" spans="1:4">
      <c r="A3" s="129" t="s">
        <v>4622</v>
      </c>
      <c r="D3" s="128" t="s">
        <v>4544</v>
      </c>
    </row>
    <row r="4" s="89" customFormat="1" ht="27" customHeight="1" spans="1:28">
      <c r="A4" s="130" t="s">
        <v>110</v>
      </c>
      <c r="B4" s="130" t="s">
        <v>111</v>
      </c>
      <c r="C4" s="131" t="s">
        <v>106</v>
      </c>
      <c r="D4" s="132" t="s">
        <v>584</v>
      </c>
      <c r="E4" s="132" t="s">
        <v>1021</v>
      </c>
      <c r="F4" s="132" t="s">
        <v>1027</v>
      </c>
      <c r="G4" s="132" t="s">
        <v>1064</v>
      </c>
      <c r="H4" s="132" t="s">
        <v>1270</v>
      </c>
      <c r="I4" s="132" t="s">
        <v>1402</v>
      </c>
      <c r="J4" s="132" t="s">
        <v>4623</v>
      </c>
      <c r="K4" s="132" t="s">
        <v>1696</v>
      </c>
      <c r="L4" s="132" t="s">
        <v>4624</v>
      </c>
      <c r="M4" s="132" t="s">
        <v>2204</v>
      </c>
      <c r="N4" s="132" t="s">
        <v>2407</v>
      </c>
      <c r="O4" s="132" t="s">
        <v>2463</v>
      </c>
      <c r="P4" s="132" t="s">
        <v>2779</v>
      </c>
      <c r="Q4" s="138" t="s">
        <v>2940</v>
      </c>
      <c r="R4" s="138" t="s">
        <v>3093</v>
      </c>
      <c r="S4" s="132" t="s">
        <v>3140</v>
      </c>
      <c r="T4" s="138" t="s">
        <v>3175</v>
      </c>
      <c r="U4" s="138" t="s">
        <v>4625</v>
      </c>
      <c r="V4" s="138" t="s">
        <v>3363</v>
      </c>
      <c r="W4" s="138" t="s">
        <v>3410</v>
      </c>
      <c r="X4" s="132" t="s">
        <v>4626</v>
      </c>
      <c r="Y4" s="138" t="s">
        <v>4627</v>
      </c>
      <c r="Z4" s="138" t="s">
        <v>4628</v>
      </c>
      <c r="AA4" s="132" t="s">
        <v>4629</v>
      </c>
      <c r="AB4" s="100" t="s">
        <v>78</v>
      </c>
    </row>
    <row r="5" ht="15.6" spans="1:28">
      <c r="A5" s="101"/>
      <c r="B5" s="102" t="s">
        <v>106</v>
      </c>
      <c r="C5" s="133">
        <f>SUM(D5:AB5)</f>
        <v>273920</v>
      </c>
      <c r="D5" s="134">
        <f>SUM(D6,D11,D22,D30,D37,D41,D44,D48,D51,D57,D60,D65,D68,D73,D76)</f>
        <v>17848</v>
      </c>
      <c r="E5" s="134">
        <f t="shared" ref="E5:AB5" si="0">SUM(E6,E11,E22,E30,E37,E41,E44,E48,E51,E57,E60,E65,E68,E73,E76)</f>
        <v>0</v>
      </c>
      <c r="F5" s="134">
        <f t="shared" si="0"/>
        <v>185</v>
      </c>
      <c r="G5" s="134">
        <f t="shared" si="0"/>
        <v>12197</v>
      </c>
      <c r="H5" s="134">
        <f t="shared" si="0"/>
        <v>53344</v>
      </c>
      <c r="I5" s="134">
        <f t="shared" si="0"/>
        <v>705</v>
      </c>
      <c r="J5" s="134">
        <f t="shared" si="0"/>
        <v>3376</v>
      </c>
      <c r="K5" s="134">
        <f t="shared" si="0"/>
        <v>46873</v>
      </c>
      <c r="L5" s="134">
        <f t="shared" si="0"/>
        <v>34555</v>
      </c>
      <c r="M5" s="134">
        <f t="shared" si="0"/>
        <v>3739</v>
      </c>
      <c r="N5" s="134">
        <f t="shared" si="0"/>
        <v>3573</v>
      </c>
      <c r="O5" s="134">
        <f t="shared" si="0"/>
        <v>58957</v>
      </c>
      <c r="P5" s="134">
        <f t="shared" si="0"/>
        <v>9984</v>
      </c>
      <c r="Q5" s="134">
        <f t="shared" si="0"/>
        <v>1830</v>
      </c>
      <c r="R5" s="134">
        <f t="shared" si="0"/>
        <v>372</v>
      </c>
      <c r="S5" s="134">
        <f t="shared" si="0"/>
        <v>10</v>
      </c>
      <c r="T5" s="134">
        <f t="shared" si="0"/>
        <v>0</v>
      </c>
      <c r="U5" s="137">
        <f t="shared" si="0"/>
        <v>3234</v>
      </c>
      <c r="V5" s="137">
        <f t="shared" si="0"/>
        <v>7831</v>
      </c>
      <c r="W5" s="137">
        <f t="shared" si="0"/>
        <v>463</v>
      </c>
      <c r="X5" s="137">
        <f t="shared" si="0"/>
        <v>2000</v>
      </c>
      <c r="Y5" s="137">
        <f t="shared" si="0"/>
        <v>3477</v>
      </c>
      <c r="Z5" s="137">
        <f t="shared" si="0"/>
        <v>300</v>
      </c>
      <c r="AA5" s="137">
        <f t="shared" si="0"/>
        <v>9067</v>
      </c>
      <c r="AB5" s="139">
        <f t="shared" si="0"/>
        <v>0</v>
      </c>
    </row>
    <row r="6" spans="1:28">
      <c r="A6" s="135">
        <v>501</v>
      </c>
      <c r="B6" s="136" t="s">
        <v>4589</v>
      </c>
      <c r="C6" s="133">
        <f t="shared" ref="C6:C69" si="1">SUM(D6:AB6)</f>
        <v>37295</v>
      </c>
      <c r="D6" s="137">
        <f>SUM(D7:D10)</f>
        <v>10806</v>
      </c>
      <c r="E6" s="137">
        <f t="shared" ref="E6:AB6" si="2">SUM(E7:E10)</f>
        <v>0</v>
      </c>
      <c r="F6" s="137">
        <f t="shared" si="2"/>
        <v>80</v>
      </c>
      <c r="G6" s="137">
        <f t="shared" si="2"/>
        <v>7250</v>
      </c>
      <c r="H6" s="137">
        <f t="shared" si="2"/>
        <v>259</v>
      </c>
      <c r="I6" s="137">
        <f t="shared" si="2"/>
        <v>51</v>
      </c>
      <c r="J6" s="137">
        <f t="shared" si="2"/>
        <v>306</v>
      </c>
      <c r="K6" s="137">
        <f t="shared" si="2"/>
        <v>5550</v>
      </c>
      <c r="L6" s="137">
        <f t="shared" si="2"/>
        <v>2282</v>
      </c>
      <c r="M6" s="137">
        <f t="shared" si="2"/>
        <v>216</v>
      </c>
      <c r="N6" s="137">
        <f t="shared" si="2"/>
        <v>145</v>
      </c>
      <c r="O6" s="137">
        <f t="shared" si="2"/>
        <v>2312</v>
      </c>
      <c r="P6" s="137">
        <f t="shared" si="2"/>
        <v>190</v>
      </c>
      <c r="Q6" s="137">
        <f t="shared" si="2"/>
        <v>163</v>
      </c>
      <c r="R6" s="137">
        <f t="shared" si="2"/>
        <v>74</v>
      </c>
      <c r="S6" s="137">
        <f t="shared" si="2"/>
        <v>0</v>
      </c>
      <c r="T6" s="137">
        <f t="shared" si="2"/>
        <v>0</v>
      </c>
      <c r="U6" s="137">
        <f t="shared" si="2"/>
        <v>645</v>
      </c>
      <c r="V6" s="137">
        <f t="shared" si="2"/>
        <v>1896</v>
      </c>
      <c r="W6" s="137">
        <f t="shared" si="2"/>
        <v>0</v>
      </c>
      <c r="X6" s="137">
        <f t="shared" si="2"/>
        <v>0</v>
      </c>
      <c r="Y6" s="137">
        <f t="shared" si="2"/>
        <v>0</v>
      </c>
      <c r="Z6" s="137">
        <f t="shared" si="2"/>
        <v>0</v>
      </c>
      <c r="AA6" s="137">
        <f t="shared" si="2"/>
        <v>5070</v>
      </c>
      <c r="AB6" s="139">
        <f t="shared" si="2"/>
        <v>0</v>
      </c>
    </row>
    <row r="7" spans="1:28">
      <c r="A7" s="135">
        <v>50101</v>
      </c>
      <c r="B7" s="136" t="s">
        <v>4590</v>
      </c>
      <c r="C7" s="133">
        <f t="shared" si="1"/>
        <v>25864</v>
      </c>
      <c r="D7" s="134">
        <v>10418</v>
      </c>
      <c r="E7" s="134"/>
      <c r="F7" s="134">
        <v>80</v>
      </c>
      <c r="G7" s="134">
        <v>5570</v>
      </c>
      <c r="H7" s="134">
        <v>249</v>
      </c>
      <c r="I7" s="134">
        <v>51</v>
      </c>
      <c r="J7" s="134">
        <v>238</v>
      </c>
      <c r="K7" s="134">
        <v>1500</v>
      </c>
      <c r="L7" s="134">
        <v>122</v>
      </c>
      <c r="M7" s="134">
        <v>214</v>
      </c>
      <c r="N7" s="134">
        <v>145</v>
      </c>
      <c r="O7" s="134">
        <v>2140</v>
      </c>
      <c r="P7" s="134">
        <v>185</v>
      </c>
      <c r="Q7" s="134">
        <v>163</v>
      </c>
      <c r="R7" s="134">
        <v>74</v>
      </c>
      <c r="S7" s="134"/>
      <c r="T7" s="134"/>
      <c r="U7" s="137">
        <v>645</v>
      </c>
      <c r="V7" s="137"/>
      <c r="W7" s="137"/>
      <c r="X7" s="137"/>
      <c r="Y7" s="137"/>
      <c r="Z7" s="137"/>
      <c r="AA7" s="137">
        <v>4070</v>
      </c>
      <c r="AB7" s="139"/>
    </row>
    <row r="8" spans="1:28">
      <c r="A8" s="135">
        <v>50102</v>
      </c>
      <c r="B8" s="136" t="s">
        <v>4591</v>
      </c>
      <c r="C8" s="133">
        <f t="shared" si="1"/>
        <v>7206</v>
      </c>
      <c r="D8" s="134">
        <v>66</v>
      </c>
      <c r="E8" s="134"/>
      <c r="F8" s="134"/>
      <c r="G8" s="134">
        <v>21</v>
      </c>
      <c r="H8" s="134"/>
      <c r="I8" s="134"/>
      <c r="J8" s="134">
        <v>3</v>
      </c>
      <c r="K8" s="134">
        <v>4000</v>
      </c>
      <c r="L8" s="134">
        <v>2110</v>
      </c>
      <c r="M8" s="134">
        <v>2</v>
      </c>
      <c r="N8" s="134"/>
      <c r="O8" s="134">
        <v>4</v>
      </c>
      <c r="P8" s="134"/>
      <c r="Q8" s="134"/>
      <c r="R8" s="134"/>
      <c r="S8" s="134"/>
      <c r="T8" s="134"/>
      <c r="U8" s="137"/>
      <c r="V8" s="137"/>
      <c r="W8" s="137"/>
      <c r="X8" s="137"/>
      <c r="Y8" s="137"/>
      <c r="Z8" s="137"/>
      <c r="AA8" s="137">
        <v>1000</v>
      </c>
      <c r="AB8" s="139"/>
    </row>
    <row r="9" spans="1:28">
      <c r="A9" s="135">
        <v>50103</v>
      </c>
      <c r="B9" s="136" t="s">
        <v>3433</v>
      </c>
      <c r="C9" s="133">
        <f t="shared" si="1"/>
        <v>1896</v>
      </c>
      <c r="D9" s="134"/>
      <c r="E9" s="134"/>
      <c r="F9" s="134"/>
      <c r="G9" s="134"/>
      <c r="H9" s="134"/>
      <c r="I9" s="134"/>
      <c r="J9" s="134"/>
      <c r="K9" s="134"/>
      <c r="L9" s="134"/>
      <c r="M9" s="134"/>
      <c r="N9" s="134"/>
      <c r="O9" s="134"/>
      <c r="P9" s="134"/>
      <c r="Q9" s="134"/>
      <c r="R9" s="134"/>
      <c r="S9" s="134"/>
      <c r="T9" s="134"/>
      <c r="U9" s="137"/>
      <c r="V9" s="137">
        <v>1896</v>
      </c>
      <c r="W9" s="137"/>
      <c r="X9" s="137"/>
      <c r="Y9" s="137"/>
      <c r="Z9" s="137"/>
      <c r="AA9" s="137"/>
      <c r="AB9" s="139"/>
    </row>
    <row r="10" spans="1:28">
      <c r="A10" s="135">
        <v>50199</v>
      </c>
      <c r="B10" s="136" t="s">
        <v>4592</v>
      </c>
      <c r="C10" s="133">
        <f t="shared" si="1"/>
        <v>2329</v>
      </c>
      <c r="D10" s="134">
        <v>322</v>
      </c>
      <c r="E10" s="134"/>
      <c r="F10" s="134"/>
      <c r="G10" s="134">
        <v>1659</v>
      </c>
      <c r="H10" s="134">
        <v>10</v>
      </c>
      <c r="I10" s="134"/>
      <c r="J10" s="134">
        <v>65</v>
      </c>
      <c r="K10" s="134">
        <v>50</v>
      </c>
      <c r="L10" s="134">
        <v>50</v>
      </c>
      <c r="M10" s="134"/>
      <c r="N10" s="134"/>
      <c r="O10" s="134">
        <v>168</v>
      </c>
      <c r="P10" s="134">
        <v>5</v>
      </c>
      <c r="Q10" s="134"/>
      <c r="R10" s="134"/>
      <c r="S10" s="134"/>
      <c r="T10" s="134"/>
      <c r="U10" s="137"/>
      <c r="V10" s="137"/>
      <c r="W10" s="137"/>
      <c r="X10" s="137"/>
      <c r="Y10" s="137"/>
      <c r="Z10" s="137"/>
      <c r="AA10" s="137"/>
      <c r="AB10" s="139"/>
    </row>
    <row r="11" spans="1:28">
      <c r="A11" s="135">
        <v>502</v>
      </c>
      <c r="B11" s="136" t="s">
        <v>4593</v>
      </c>
      <c r="C11" s="133">
        <f t="shared" si="1"/>
        <v>14201</v>
      </c>
      <c r="D11" s="137">
        <f>SUM(D12:D21)</f>
        <v>3175</v>
      </c>
      <c r="E11" s="137">
        <f t="shared" ref="E11:AB11" si="3">SUM(E12:E21)</f>
        <v>0</v>
      </c>
      <c r="F11" s="137">
        <f t="shared" si="3"/>
        <v>55</v>
      </c>
      <c r="G11" s="137">
        <f t="shared" si="3"/>
        <v>2796</v>
      </c>
      <c r="H11" s="137">
        <f t="shared" si="3"/>
        <v>67</v>
      </c>
      <c r="I11" s="137">
        <f t="shared" si="3"/>
        <v>607</v>
      </c>
      <c r="J11" s="137">
        <f t="shared" si="3"/>
        <v>75</v>
      </c>
      <c r="K11" s="137">
        <f t="shared" si="3"/>
        <v>626</v>
      </c>
      <c r="L11" s="137">
        <f t="shared" si="3"/>
        <v>238</v>
      </c>
      <c r="M11" s="137">
        <f t="shared" si="3"/>
        <v>900</v>
      </c>
      <c r="N11" s="137">
        <f t="shared" si="3"/>
        <v>20</v>
      </c>
      <c r="O11" s="137">
        <f t="shared" si="3"/>
        <v>3960</v>
      </c>
      <c r="P11" s="137">
        <f t="shared" si="3"/>
        <v>11</v>
      </c>
      <c r="Q11" s="137">
        <f t="shared" si="3"/>
        <v>15</v>
      </c>
      <c r="R11" s="137">
        <f t="shared" si="3"/>
        <v>18</v>
      </c>
      <c r="S11" s="137">
        <f t="shared" si="3"/>
        <v>10</v>
      </c>
      <c r="T11" s="137">
        <f t="shared" si="3"/>
        <v>0</v>
      </c>
      <c r="U11" s="137">
        <f t="shared" si="3"/>
        <v>51</v>
      </c>
      <c r="V11" s="137">
        <f t="shared" si="3"/>
        <v>0</v>
      </c>
      <c r="W11" s="137">
        <f t="shared" si="3"/>
        <v>77</v>
      </c>
      <c r="X11" s="137">
        <f t="shared" si="3"/>
        <v>0</v>
      </c>
      <c r="Y11" s="137">
        <f t="shared" si="3"/>
        <v>0</v>
      </c>
      <c r="Z11" s="137">
        <f t="shared" si="3"/>
        <v>0</v>
      </c>
      <c r="AA11" s="137">
        <f t="shared" si="3"/>
        <v>1500</v>
      </c>
      <c r="AB11" s="137">
        <f t="shared" si="3"/>
        <v>0</v>
      </c>
    </row>
    <row r="12" spans="1:28">
      <c r="A12" s="135">
        <v>50201</v>
      </c>
      <c r="B12" s="136" t="s">
        <v>4594</v>
      </c>
      <c r="C12" s="133">
        <f t="shared" si="1"/>
        <v>4512</v>
      </c>
      <c r="D12" s="134">
        <v>1000</v>
      </c>
      <c r="E12" s="134"/>
      <c r="F12" s="134">
        <v>28</v>
      </c>
      <c r="G12" s="134">
        <v>1288</v>
      </c>
      <c r="H12" s="134">
        <v>25</v>
      </c>
      <c r="I12" s="134">
        <v>10</v>
      </c>
      <c r="J12" s="134">
        <v>20</v>
      </c>
      <c r="K12" s="134">
        <v>200</v>
      </c>
      <c r="L12" s="134">
        <v>60</v>
      </c>
      <c r="M12" s="134">
        <v>240</v>
      </c>
      <c r="N12" s="134">
        <v>17</v>
      </c>
      <c r="O12" s="134">
        <v>600</v>
      </c>
      <c r="P12" s="134">
        <v>7</v>
      </c>
      <c r="Q12" s="134">
        <v>12</v>
      </c>
      <c r="R12" s="134">
        <v>5</v>
      </c>
      <c r="S12" s="134">
        <v>10</v>
      </c>
      <c r="T12" s="134"/>
      <c r="U12" s="137">
        <v>40</v>
      </c>
      <c r="V12" s="137"/>
      <c r="W12" s="137">
        <v>50</v>
      </c>
      <c r="X12" s="137"/>
      <c r="Y12" s="137"/>
      <c r="Z12" s="137"/>
      <c r="AA12" s="137">
        <v>900</v>
      </c>
      <c r="AB12" s="139"/>
    </row>
    <row r="13" spans="1:28">
      <c r="A13" s="135">
        <v>50202</v>
      </c>
      <c r="B13" s="136" t="s">
        <v>4595</v>
      </c>
      <c r="C13" s="133">
        <f t="shared" si="1"/>
        <v>242</v>
      </c>
      <c r="D13" s="134">
        <v>200</v>
      </c>
      <c r="E13" s="134"/>
      <c r="F13" s="134">
        <v>1</v>
      </c>
      <c r="G13" s="134">
        <v>8</v>
      </c>
      <c r="H13" s="134">
        <v>2</v>
      </c>
      <c r="I13" s="134"/>
      <c r="J13" s="134">
        <v>1</v>
      </c>
      <c r="K13" s="134">
        <v>1</v>
      </c>
      <c r="L13" s="134">
        <v>5</v>
      </c>
      <c r="M13" s="134">
        <v>3</v>
      </c>
      <c r="N13" s="134"/>
      <c r="O13" s="134">
        <v>20</v>
      </c>
      <c r="P13" s="134"/>
      <c r="Q13" s="134"/>
      <c r="R13" s="134"/>
      <c r="S13" s="134"/>
      <c r="T13" s="134"/>
      <c r="U13" s="137">
        <v>1</v>
      </c>
      <c r="V13" s="137"/>
      <c r="W13" s="137"/>
      <c r="X13" s="137"/>
      <c r="Y13" s="137"/>
      <c r="Z13" s="137"/>
      <c r="AA13" s="137"/>
      <c r="AB13" s="139"/>
    </row>
    <row r="14" spans="1:28">
      <c r="A14" s="135">
        <v>50203</v>
      </c>
      <c r="B14" s="136" t="s">
        <v>4596</v>
      </c>
      <c r="C14" s="133">
        <f t="shared" si="1"/>
        <v>439</v>
      </c>
      <c r="D14" s="134">
        <v>170</v>
      </c>
      <c r="E14" s="134"/>
      <c r="F14" s="134">
        <v>5</v>
      </c>
      <c r="G14" s="134">
        <v>40</v>
      </c>
      <c r="H14" s="134">
        <v>10</v>
      </c>
      <c r="I14" s="134">
        <v>6</v>
      </c>
      <c r="J14" s="134"/>
      <c r="K14" s="134">
        <v>20</v>
      </c>
      <c r="L14" s="134">
        <v>8</v>
      </c>
      <c r="M14" s="134">
        <v>30</v>
      </c>
      <c r="N14" s="134"/>
      <c r="O14" s="134">
        <v>150</v>
      </c>
      <c r="P14" s="134"/>
      <c r="Q14" s="134"/>
      <c r="R14" s="134"/>
      <c r="S14" s="134"/>
      <c r="T14" s="134"/>
      <c r="U14" s="137"/>
      <c r="V14" s="137"/>
      <c r="W14" s="137"/>
      <c r="X14" s="137"/>
      <c r="Y14" s="137"/>
      <c r="Z14" s="137"/>
      <c r="AA14" s="137"/>
      <c r="AB14" s="139"/>
    </row>
    <row r="15" spans="1:28">
      <c r="A15" s="135">
        <v>50204</v>
      </c>
      <c r="B15" s="136" t="s">
        <v>4597</v>
      </c>
      <c r="C15" s="133">
        <f t="shared" si="1"/>
        <v>1337</v>
      </c>
      <c r="D15" s="134">
        <v>35</v>
      </c>
      <c r="E15" s="134"/>
      <c r="F15" s="134"/>
      <c r="G15" s="134">
        <v>200</v>
      </c>
      <c r="H15" s="134">
        <v>2</v>
      </c>
      <c r="I15" s="134"/>
      <c r="J15" s="134"/>
      <c r="K15" s="134">
        <v>20</v>
      </c>
      <c r="L15" s="134">
        <v>30</v>
      </c>
      <c r="M15" s="134">
        <v>50</v>
      </c>
      <c r="N15" s="134"/>
      <c r="O15" s="134">
        <v>1000</v>
      </c>
      <c r="P15" s="134"/>
      <c r="Q15" s="134"/>
      <c r="R15" s="134"/>
      <c r="S15" s="134"/>
      <c r="T15" s="134"/>
      <c r="U15" s="137"/>
      <c r="V15" s="137"/>
      <c r="W15" s="137"/>
      <c r="X15" s="137"/>
      <c r="Y15" s="137"/>
      <c r="Z15" s="137"/>
      <c r="AA15" s="137"/>
      <c r="AB15" s="139"/>
    </row>
    <row r="16" spans="1:28">
      <c r="A16" s="135">
        <v>50205</v>
      </c>
      <c r="B16" s="136" t="s">
        <v>4598</v>
      </c>
      <c r="C16" s="133">
        <f t="shared" si="1"/>
        <v>1595</v>
      </c>
      <c r="D16" s="134">
        <v>400</v>
      </c>
      <c r="E16" s="134"/>
      <c r="F16" s="134"/>
      <c r="G16" s="134">
        <v>250</v>
      </c>
      <c r="H16" s="134"/>
      <c r="I16" s="134">
        <v>10</v>
      </c>
      <c r="J16" s="134"/>
      <c r="K16" s="134">
        <v>20</v>
      </c>
      <c r="L16" s="134">
        <v>15</v>
      </c>
      <c r="M16" s="134">
        <v>400</v>
      </c>
      <c r="N16" s="134"/>
      <c r="O16" s="134">
        <v>500</v>
      </c>
      <c r="P16" s="134"/>
      <c r="Q16" s="134"/>
      <c r="R16" s="134"/>
      <c r="S16" s="134"/>
      <c r="T16" s="134"/>
      <c r="U16" s="137"/>
      <c r="V16" s="137"/>
      <c r="W16" s="137"/>
      <c r="X16" s="137"/>
      <c r="Y16" s="137"/>
      <c r="Z16" s="137"/>
      <c r="AA16" s="137"/>
      <c r="AB16" s="139"/>
    </row>
    <row r="17" spans="1:28">
      <c r="A17" s="135">
        <v>50206</v>
      </c>
      <c r="B17" s="136" t="s">
        <v>4599</v>
      </c>
      <c r="C17" s="133">
        <f t="shared" si="1"/>
        <v>419</v>
      </c>
      <c r="D17" s="134">
        <v>300</v>
      </c>
      <c r="E17" s="134"/>
      <c r="F17" s="134"/>
      <c r="G17" s="134">
        <v>20</v>
      </c>
      <c r="H17" s="134">
        <v>1</v>
      </c>
      <c r="I17" s="134"/>
      <c r="J17" s="134">
        <v>1</v>
      </c>
      <c r="K17" s="134">
        <v>35</v>
      </c>
      <c r="L17" s="134">
        <v>1</v>
      </c>
      <c r="M17" s="134">
        <v>30</v>
      </c>
      <c r="N17" s="134">
        <v>1</v>
      </c>
      <c r="O17" s="134">
        <v>25</v>
      </c>
      <c r="P17" s="134">
        <v>2</v>
      </c>
      <c r="Q17" s="134">
        <v>1</v>
      </c>
      <c r="R17" s="134">
        <v>1</v>
      </c>
      <c r="S17" s="134"/>
      <c r="T17" s="134"/>
      <c r="U17" s="137">
        <v>1</v>
      </c>
      <c r="V17" s="137"/>
      <c r="W17" s="137"/>
      <c r="X17" s="137"/>
      <c r="Y17" s="137"/>
      <c r="Z17" s="137"/>
      <c r="AA17" s="137"/>
      <c r="AB17" s="139"/>
    </row>
    <row r="18" spans="1:28">
      <c r="A18" s="135">
        <v>50207</v>
      </c>
      <c r="B18" s="136" t="s">
        <v>4600</v>
      </c>
      <c r="C18" s="133">
        <f t="shared" si="1"/>
        <v>0</v>
      </c>
      <c r="D18" s="134"/>
      <c r="E18" s="134"/>
      <c r="F18" s="134"/>
      <c r="G18" s="134"/>
      <c r="H18" s="134"/>
      <c r="I18" s="134"/>
      <c r="J18" s="134"/>
      <c r="K18" s="134"/>
      <c r="L18" s="134"/>
      <c r="M18" s="134"/>
      <c r="N18" s="134"/>
      <c r="O18" s="134"/>
      <c r="P18" s="134"/>
      <c r="Q18" s="134"/>
      <c r="R18" s="134"/>
      <c r="S18" s="134"/>
      <c r="T18" s="134"/>
      <c r="U18" s="137"/>
      <c r="V18" s="137"/>
      <c r="W18" s="137"/>
      <c r="X18" s="137"/>
      <c r="Y18" s="137"/>
      <c r="Z18" s="137"/>
      <c r="AA18" s="137"/>
      <c r="AB18" s="139"/>
    </row>
    <row r="19" spans="1:28">
      <c r="A19" s="135">
        <v>50208</v>
      </c>
      <c r="B19" s="136" t="s">
        <v>4601</v>
      </c>
      <c r="C19" s="133">
        <f t="shared" si="1"/>
        <v>867</v>
      </c>
      <c r="D19" s="134">
        <v>300</v>
      </c>
      <c r="E19" s="134"/>
      <c r="F19" s="134">
        <v>2</v>
      </c>
      <c r="G19" s="134">
        <v>240</v>
      </c>
      <c r="H19" s="134">
        <v>27</v>
      </c>
      <c r="I19" s="134"/>
      <c r="J19" s="134">
        <v>2</v>
      </c>
      <c r="K19" s="134">
        <v>20</v>
      </c>
      <c r="L19" s="134">
        <v>9</v>
      </c>
      <c r="M19" s="134">
        <v>100</v>
      </c>
      <c r="N19" s="134">
        <v>2</v>
      </c>
      <c r="O19" s="134">
        <v>150</v>
      </c>
      <c r="P19" s="134">
        <v>2</v>
      </c>
      <c r="Q19" s="134">
        <v>2</v>
      </c>
      <c r="R19" s="134">
        <v>2</v>
      </c>
      <c r="S19" s="134"/>
      <c r="T19" s="134"/>
      <c r="U19" s="137">
        <v>9</v>
      </c>
      <c r="V19" s="137"/>
      <c r="W19" s="137"/>
      <c r="X19" s="137"/>
      <c r="Y19" s="137"/>
      <c r="Z19" s="137"/>
      <c r="AA19" s="137"/>
      <c r="AB19" s="139"/>
    </row>
    <row r="20" spans="1:28">
      <c r="A20" s="135">
        <v>50209</v>
      </c>
      <c r="B20" s="136" t="s">
        <v>4602</v>
      </c>
      <c r="C20" s="133">
        <f t="shared" si="1"/>
        <v>253</v>
      </c>
      <c r="D20" s="134"/>
      <c r="E20" s="134"/>
      <c r="F20" s="134"/>
      <c r="G20" s="134">
        <v>200</v>
      </c>
      <c r="H20" s="134"/>
      <c r="I20" s="134"/>
      <c r="J20" s="134">
        <v>1</v>
      </c>
      <c r="K20" s="134">
        <v>10</v>
      </c>
      <c r="L20" s="134">
        <v>10</v>
      </c>
      <c r="M20" s="134">
        <v>17</v>
      </c>
      <c r="N20" s="134"/>
      <c r="O20" s="134">
        <v>15</v>
      </c>
      <c r="P20" s="134"/>
      <c r="Q20" s="134"/>
      <c r="R20" s="134"/>
      <c r="S20" s="134"/>
      <c r="T20" s="134"/>
      <c r="U20" s="137"/>
      <c r="V20" s="137"/>
      <c r="W20" s="137"/>
      <c r="X20" s="137"/>
      <c r="Y20" s="137"/>
      <c r="Z20" s="137"/>
      <c r="AA20" s="137"/>
      <c r="AB20" s="139"/>
    </row>
    <row r="21" spans="1:28">
      <c r="A21" s="135">
        <v>50299</v>
      </c>
      <c r="B21" s="136" t="s">
        <v>4603</v>
      </c>
      <c r="C21" s="133">
        <f t="shared" si="1"/>
        <v>4537</v>
      </c>
      <c r="D21" s="134">
        <v>770</v>
      </c>
      <c r="E21" s="134"/>
      <c r="F21" s="134">
        <v>19</v>
      </c>
      <c r="G21" s="134">
        <v>550</v>
      </c>
      <c r="H21" s="134"/>
      <c r="I21" s="134">
        <v>581</v>
      </c>
      <c r="J21" s="134">
        <v>50</v>
      </c>
      <c r="K21" s="134">
        <v>300</v>
      </c>
      <c r="L21" s="134">
        <v>100</v>
      </c>
      <c r="M21" s="134">
        <v>30</v>
      </c>
      <c r="N21" s="134"/>
      <c r="O21" s="134">
        <v>1500</v>
      </c>
      <c r="P21" s="134"/>
      <c r="Q21" s="134"/>
      <c r="R21" s="134">
        <v>10</v>
      </c>
      <c r="S21" s="134"/>
      <c r="T21" s="134"/>
      <c r="U21" s="137"/>
      <c r="V21" s="137"/>
      <c r="W21" s="137">
        <v>27</v>
      </c>
      <c r="X21" s="137"/>
      <c r="Y21" s="137"/>
      <c r="Z21" s="137"/>
      <c r="AA21" s="137">
        <v>600</v>
      </c>
      <c r="AB21" s="139"/>
    </row>
    <row r="22" spans="1:28">
      <c r="A22" s="135">
        <v>503</v>
      </c>
      <c r="B22" s="136" t="s">
        <v>4604</v>
      </c>
      <c r="C22" s="133">
        <f t="shared" si="1"/>
        <v>9386</v>
      </c>
      <c r="D22" s="137">
        <f t="shared" ref="D22:AB22" si="4">SUM(D23:D29)</f>
        <v>550</v>
      </c>
      <c r="E22" s="137">
        <f t="shared" si="4"/>
        <v>0</v>
      </c>
      <c r="F22" s="137">
        <f t="shared" si="4"/>
        <v>50</v>
      </c>
      <c r="G22" s="137">
        <f t="shared" si="4"/>
        <v>848</v>
      </c>
      <c r="H22" s="137">
        <f t="shared" si="4"/>
        <v>0</v>
      </c>
      <c r="I22" s="137">
        <f t="shared" si="4"/>
        <v>30</v>
      </c>
      <c r="J22" s="137">
        <f t="shared" si="4"/>
        <v>10</v>
      </c>
      <c r="K22" s="137">
        <f t="shared" si="4"/>
        <v>440</v>
      </c>
      <c r="L22" s="137">
        <f t="shared" si="4"/>
        <v>1240</v>
      </c>
      <c r="M22" s="137">
        <f t="shared" si="4"/>
        <v>0</v>
      </c>
      <c r="N22" s="137">
        <f t="shared" si="4"/>
        <v>3</v>
      </c>
      <c r="O22" s="137">
        <f t="shared" si="4"/>
        <v>5810</v>
      </c>
      <c r="P22" s="137">
        <f t="shared" si="4"/>
        <v>2</v>
      </c>
      <c r="Q22" s="137">
        <f t="shared" si="4"/>
        <v>403</v>
      </c>
      <c r="R22" s="137">
        <f t="shared" si="4"/>
        <v>0</v>
      </c>
      <c r="S22" s="137">
        <f t="shared" si="4"/>
        <v>0</v>
      </c>
      <c r="T22" s="137">
        <f t="shared" si="4"/>
        <v>0</v>
      </c>
      <c r="U22" s="137">
        <f t="shared" si="4"/>
        <v>0</v>
      </c>
      <c r="V22" s="137">
        <f t="shared" si="4"/>
        <v>0</v>
      </c>
      <c r="W22" s="137">
        <f t="shared" si="4"/>
        <v>0</v>
      </c>
      <c r="X22" s="137">
        <f t="shared" si="4"/>
        <v>0</v>
      </c>
      <c r="Y22" s="137">
        <f t="shared" si="4"/>
        <v>0</v>
      </c>
      <c r="Z22" s="137">
        <f t="shared" si="4"/>
        <v>0</v>
      </c>
      <c r="AA22" s="137">
        <f t="shared" si="4"/>
        <v>0</v>
      </c>
      <c r="AB22" s="139">
        <f t="shared" si="4"/>
        <v>0</v>
      </c>
    </row>
    <row r="23" spans="1:28">
      <c r="A23" s="135">
        <v>50301</v>
      </c>
      <c r="B23" s="136" t="s">
        <v>4630</v>
      </c>
      <c r="C23" s="133">
        <f t="shared" si="1"/>
        <v>443</v>
      </c>
      <c r="D23" s="134">
        <v>100</v>
      </c>
      <c r="E23" s="134"/>
      <c r="F23" s="134"/>
      <c r="G23" s="134"/>
      <c r="H23" s="134"/>
      <c r="I23" s="134"/>
      <c r="J23" s="134">
        <v>5</v>
      </c>
      <c r="K23" s="134">
        <v>120</v>
      </c>
      <c r="L23" s="134">
        <v>200</v>
      </c>
      <c r="M23" s="134"/>
      <c r="N23" s="134">
        <v>3</v>
      </c>
      <c r="O23" s="134">
        <v>10</v>
      </c>
      <c r="P23" s="134">
        <v>2</v>
      </c>
      <c r="Q23" s="134">
        <v>3</v>
      </c>
      <c r="R23" s="134"/>
      <c r="S23" s="134"/>
      <c r="T23" s="134"/>
      <c r="U23" s="137"/>
      <c r="V23" s="137"/>
      <c r="W23" s="137"/>
      <c r="X23" s="137"/>
      <c r="Y23" s="137"/>
      <c r="Z23" s="137"/>
      <c r="AA23" s="137"/>
      <c r="AB23" s="139"/>
    </row>
    <row r="24" spans="1:28">
      <c r="A24" s="135">
        <v>50302</v>
      </c>
      <c r="B24" s="136" t="s">
        <v>4605</v>
      </c>
      <c r="C24" s="133">
        <f t="shared" si="1"/>
        <v>6530</v>
      </c>
      <c r="D24" s="134"/>
      <c r="E24" s="134"/>
      <c r="F24" s="134"/>
      <c r="G24" s="134"/>
      <c r="H24" s="134"/>
      <c r="I24" s="134">
        <v>30</v>
      </c>
      <c r="J24" s="134"/>
      <c r="K24" s="134">
        <v>100</v>
      </c>
      <c r="L24" s="134">
        <v>1000</v>
      </c>
      <c r="M24" s="134"/>
      <c r="N24" s="134"/>
      <c r="O24" s="134">
        <v>5000</v>
      </c>
      <c r="P24" s="134"/>
      <c r="Q24" s="134">
        <v>400</v>
      </c>
      <c r="R24" s="134"/>
      <c r="S24" s="134"/>
      <c r="T24" s="134"/>
      <c r="U24" s="137"/>
      <c r="V24" s="137"/>
      <c r="W24" s="137"/>
      <c r="X24" s="137"/>
      <c r="Y24" s="137"/>
      <c r="Z24" s="137"/>
      <c r="AA24" s="137"/>
      <c r="AB24" s="139"/>
    </row>
    <row r="25" spans="1:28">
      <c r="A25" s="135">
        <v>50303</v>
      </c>
      <c r="B25" s="136" t="s">
        <v>4631</v>
      </c>
      <c r="C25" s="133">
        <f t="shared" si="1"/>
        <v>25</v>
      </c>
      <c r="D25" s="134"/>
      <c r="E25" s="134"/>
      <c r="F25" s="134"/>
      <c r="G25" s="134">
        <v>25</v>
      </c>
      <c r="H25" s="134"/>
      <c r="I25" s="134"/>
      <c r="J25" s="134"/>
      <c r="K25" s="134"/>
      <c r="L25" s="134"/>
      <c r="M25" s="134"/>
      <c r="N25" s="134"/>
      <c r="O25" s="134"/>
      <c r="P25" s="134"/>
      <c r="Q25" s="134"/>
      <c r="R25" s="134"/>
      <c r="S25" s="134"/>
      <c r="T25" s="134"/>
      <c r="U25" s="137"/>
      <c r="V25" s="137"/>
      <c r="W25" s="137"/>
      <c r="X25" s="137"/>
      <c r="Y25" s="137"/>
      <c r="Z25" s="137"/>
      <c r="AA25" s="137"/>
      <c r="AB25" s="139"/>
    </row>
    <row r="26" spans="1:28">
      <c r="A26" s="135">
        <v>50305</v>
      </c>
      <c r="B26" s="136" t="s">
        <v>4632</v>
      </c>
      <c r="C26" s="133">
        <f t="shared" si="1"/>
        <v>200</v>
      </c>
      <c r="D26" s="134"/>
      <c r="E26" s="134"/>
      <c r="F26" s="134"/>
      <c r="G26" s="134"/>
      <c r="H26" s="134"/>
      <c r="I26" s="134"/>
      <c r="J26" s="134"/>
      <c r="K26" s="134">
        <v>200</v>
      </c>
      <c r="L26" s="134"/>
      <c r="M26" s="134"/>
      <c r="N26" s="134"/>
      <c r="O26" s="134"/>
      <c r="P26" s="134"/>
      <c r="Q26" s="134"/>
      <c r="R26" s="134"/>
      <c r="S26" s="134"/>
      <c r="T26" s="134"/>
      <c r="U26" s="137"/>
      <c r="V26" s="137"/>
      <c r="W26" s="137"/>
      <c r="X26" s="137"/>
      <c r="Y26" s="137"/>
      <c r="Z26" s="137"/>
      <c r="AA26" s="137"/>
      <c r="AB26" s="139"/>
    </row>
    <row r="27" spans="1:28">
      <c r="A27" s="135">
        <v>50306</v>
      </c>
      <c r="B27" s="136" t="s">
        <v>4606</v>
      </c>
      <c r="C27" s="133">
        <f t="shared" si="1"/>
        <v>1430</v>
      </c>
      <c r="D27" s="134">
        <v>400</v>
      </c>
      <c r="E27" s="134"/>
      <c r="F27" s="134">
        <v>50</v>
      </c>
      <c r="G27" s="134">
        <v>660</v>
      </c>
      <c r="H27" s="134"/>
      <c r="I27" s="134"/>
      <c r="J27" s="134"/>
      <c r="K27" s="134">
        <v>10</v>
      </c>
      <c r="L27" s="134">
        <v>10</v>
      </c>
      <c r="M27" s="134"/>
      <c r="N27" s="134"/>
      <c r="O27" s="134">
        <v>300</v>
      </c>
      <c r="P27" s="134"/>
      <c r="Q27" s="134"/>
      <c r="R27" s="134"/>
      <c r="S27" s="134"/>
      <c r="T27" s="134"/>
      <c r="U27" s="137"/>
      <c r="V27" s="137"/>
      <c r="W27" s="137"/>
      <c r="X27" s="137"/>
      <c r="Y27" s="137"/>
      <c r="Z27" s="137"/>
      <c r="AA27" s="137"/>
      <c r="AB27" s="139"/>
    </row>
    <row r="28" spans="1:28">
      <c r="A28" s="135">
        <v>50307</v>
      </c>
      <c r="B28" s="136" t="s">
        <v>4607</v>
      </c>
      <c r="C28" s="133">
        <f t="shared" si="1"/>
        <v>670</v>
      </c>
      <c r="D28" s="134">
        <v>50</v>
      </c>
      <c r="E28" s="134"/>
      <c r="F28" s="134"/>
      <c r="G28" s="134">
        <v>100</v>
      </c>
      <c r="H28" s="134"/>
      <c r="I28" s="134"/>
      <c r="J28" s="134"/>
      <c r="K28" s="134">
        <v>10</v>
      </c>
      <c r="L28" s="134">
        <v>10</v>
      </c>
      <c r="M28" s="134"/>
      <c r="N28" s="134"/>
      <c r="O28" s="134">
        <v>500</v>
      </c>
      <c r="P28" s="134"/>
      <c r="Q28" s="134"/>
      <c r="R28" s="134"/>
      <c r="S28" s="134"/>
      <c r="T28" s="134"/>
      <c r="U28" s="137"/>
      <c r="V28" s="137"/>
      <c r="W28" s="137"/>
      <c r="X28" s="137"/>
      <c r="Y28" s="137"/>
      <c r="Z28" s="137"/>
      <c r="AA28" s="137"/>
      <c r="AB28" s="139"/>
    </row>
    <row r="29" spans="1:28">
      <c r="A29" s="135">
        <v>50399</v>
      </c>
      <c r="B29" s="136" t="s">
        <v>4608</v>
      </c>
      <c r="C29" s="133">
        <f t="shared" si="1"/>
        <v>88</v>
      </c>
      <c r="D29" s="134"/>
      <c r="E29" s="134"/>
      <c r="F29" s="134"/>
      <c r="G29" s="134">
        <v>63</v>
      </c>
      <c r="H29" s="134"/>
      <c r="I29" s="134"/>
      <c r="J29" s="134">
        <v>5</v>
      </c>
      <c r="K29" s="134"/>
      <c r="L29" s="134">
        <v>20</v>
      </c>
      <c r="M29" s="134"/>
      <c r="N29" s="134"/>
      <c r="O29" s="134"/>
      <c r="P29" s="134"/>
      <c r="Q29" s="134"/>
      <c r="R29" s="134"/>
      <c r="S29" s="134"/>
      <c r="T29" s="134"/>
      <c r="U29" s="137"/>
      <c r="V29" s="137"/>
      <c r="W29" s="137"/>
      <c r="X29" s="137"/>
      <c r="Y29" s="137"/>
      <c r="Z29" s="137"/>
      <c r="AA29" s="137"/>
      <c r="AB29" s="139"/>
    </row>
    <row r="30" spans="1:28">
      <c r="A30" s="135">
        <v>504</v>
      </c>
      <c r="B30" s="136" t="s">
        <v>4633</v>
      </c>
      <c r="C30" s="133">
        <f t="shared" si="1"/>
        <v>30088</v>
      </c>
      <c r="D30" s="137">
        <f t="shared" ref="D30:AB30" si="5">SUM(D31:D36)</f>
        <v>0</v>
      </c>
      <c r="E30" s="137">
        <f t="shared" si="5"/>
        <v>0</v>
      </c>
      <c r="F30" s="137">
        <f t="shared" si="5"/>
        <v>0</v>
      </c>
      <c r="G30" s="137">
        <f t="shared" si="5"/>
        <v>300</v>
      </c>
      <c r="H30" s="137">
        <f t="shared" si="5"/>
        <v>0</v>
      </c>
      <c r="I30" s="137">
        <f t="shared" si="5"/>
        <v>0</v>
      </c>
      <c r="J30" s="137">
        <f t="shared" si="5"/>
        <v>0</v>
      </c>
      <c r="K30" s="137">
        <f t="shared" si="5"/>
        <v>0</v>
      </c>
      <c r="L30" s="137">
        <f t="shared" si="5"/>
        <v>0</v>
      </c>
      <c r="M30" s="137">
        <f t="shared" si="5"/>
        <v>0</v>
      </c>
      <c r="N30" s="137">
        <f t="shared" si="5"/>
        <v>460</v>
      </c>
      <c r="O30" s="137">
        <f t="shared" si="5"/>
        <v>16600</v>
      </c>
      <c r="P30" s="137">
        <f t="shared" si="5"/>
        <v>8000</v>
      </c>
      <c r="Q30" s="137">
        <f t="shared" si="5"/>
        <v>0</v>
      </c>
      <c r="R30" s="137">
        <f t="shared" si="5"/>
        <v>0</v>
      </c>
      <c r="S30" s="137">
        <f t="shared" si="5"/>
        <v>0</v>
      </c>
      <c r="T30" s="137">
        <f t="shared" si="5"/>
        <v>0</v>
      </c>
      <c r="U30" s="137">
        <f t="shared" si="5"/>
        <v>2100</v>
      </c>
      <c r="V30" s="137">
        <f t="shared" si="5"/>
        <v>1854</v>
      </c>
      <c r="W30" s="137">
        <f t="shared" si="5"/>
        <v>0</v>
      </c>
      <c r="X30" s="137">
        <f t="shared" si="5"/>
        <v>0</v>
      </c>
      <c r="Y30" s="137">
        <f t="shared" si="5"/>
        <v>0</v>
      </c>
      <c r="Z30" s="137">
        <f t="shared" si="5"/>
        <v>0</v>
      </c>
      <c r="AA30" s="137">
        <f t="shared" si="5"/>
        <v>774</v>
      </c>
      <c r="AB30" s="139">
        <f t="shared" si="5"/>
        <v>0</v>
      </c>
    </row>
    <row r="31" spans="1:28">
      <c r="A31" s="135">
        <v>50401</v>
      </c>
      <c r="B31" s="136" t="s">
        <v>4630</v>
      </c>
      <c r="C31" s="133">
        <f t="shared" si="1"/>
        <v>1400</v>
      </c>
      <c r="D31" s="134"/>
      <c r="E31" s="134"/>
      <c r="F31" s="134"/>
      <c r="G31" s="134">
        <v>300</v>
      </c>
      <c r="H31" s="134"/>
      <c r="I31" s="134"/>
      <c r="J31" s="134"/>
      <c r="K31" s="134"/>
      <c r="L31" s="134"/>
      <c r="M31" s="134"/>
      <c r="N31" s="134"/>
      <c r="O31" s="134">
        <v>1100</v>
      </c>
      <c r="P31" s="134"/>
      <c r="Q31" s="134"/>
      <c r="R31" s="134"/>
      <c r="S31" s="134"/>
      <c r="T31" s="134"/>
      <c r="U31" s="137"/>
      <c r="V31" s="137"/>
      <c r="W31" s="137"/>
      <c r="X31" s="137"/>
      <c r="Y31" s="137"/>
      <c r="Z31" s="137"/>
      <c r="AA31" s="137"/>
      <c r="AB31" s="139"/>
    </row>
    <row r="32" spans="1:28">
      <c r="A32" s="135">
        <v>50402</v>
      </c>
      <c r="B32" s="136" t="s">
        <v>4605</v>
      </c>
      <c r="C32" s="133">
        <f t="shared" si="1"/>
        <v>28188</v>
      </c>
      <c r="D32" s="134"/>
      <c r="E32" s="134"/>
      <c r="F32" s="134"/>
      <c r="G32" s="134"/>
      <c r="H32" s="134"/>
      <c r="I32" s="134"/>
      <c r="J32" s="134"/>
      <c r="K32" s="134"/>
      <c r="L32" s="134"/>
      <c r="M32" s="134"/>
      <c r="N32" s="134">
        <v>460</v>
      </c>
      <c r="O32" s="134">
        <v>15000</v>
      </c>
      <c r="P32" s="134">
        <v>8000</v>
      </c>
      <c r="Q32" s="134"/>
      <c r="R32" s="134"/>
      <c r="S32" s="134"/>
      <c r="T32" s="134"/>
      <c r="U32" s="137">
        <v>2100</v>
      </c>
      <c r="V32" s="137">
        <v>1854</v>
      </c>
      <c r="W32" s="137"/>
      <c r="X32" s="137"/>
      <c r="Y32" s="137"/>
      <c r="Z32" s="137"/>
      <c r="AA32" s="137">
        <v>774</v>
      </c>
      <c r="AB32" s="139"/>
    </row>
    <row r="33" spans="1:28">
      <c r="A33" s="135">
        <v>50403</v>
      </c>
      <c r="B33" s="136" t="s">
        <v>4631</v>
      </c>
      <c r="C33" s="133">
        <f t="shared" si="1"/>
        <v>0</v>
      </c>
      <c r="D33" s="134"/>
      <c r="E33" s="134"/>
      <c r="F33" s="134"/>
      <c r="G33" s="134"/>
      <c r="H33" s="134"/>
      <c r="I33" s="134"/>
      <c r="J33" s="134"/>
      <c r="K33" s="134"/>
      <c r="L33" s="134"/>
      <c r="M33" s="134"/>
      <c r="N33" s="134"/>
      <c r="O33" s="134"/>
      <c r="P33" s="134"/>
      <c r="Q33" s="134"/>
      <c r="R33" s="134"/>
      <c r="S33" s="134"/>
      <c r="T33" s="134"/>
      <c r="U33" s="137"/>
      <c r="V33" s="137"/>
      <c r="W33" s="137"/>
      <c r="X33" s="137"/>
      <c r="Y33" s="137"/>
      <c r="Z33" s="137"/>
      <c r="AA33" s="137"/>
      <c r="AB33" s="139"/>
    </row>
    <row r="34" spans="1:28">
      <c r="A34" s="135">
        <v>50404</v>
      </c>
      <c r="B34" s="136" t="s">
        <v>4606</v>
      </c>
      <c r="C34" s="133">
        <f t="shared" si="1"/>
        <v>0</v>
      </c>
      <c r="D34" s="134"/>
      <c r="E34" s="134"/>
      <c r="F34" s="134"/>
      <c r="G34" s="134"/>
      <c r="H34" s="134"/>
      <c r="I34" s="134"/>
      <c r="J34" s="134"/>
      <c r="K34" s="134"/>
      <c r="L34" s="134"/>
      <c r="M34" s="134"/>
      <c r="N34" s="134"/>
      <c r="O34" s="134"/>
      <c r="P34" s="134"/>
      <c r="Q34" s="134"/>
      <c r="R34" s="134"/>
      <c r="S34" s="134"/>
      <c r="T34" s="134"/>
      <c r="U34" s="137"/>
      <c r="V34" s="137"/>
      <c r="W34" s="137"/>
      <c r="X34" s="137"/>
      <c r="Y34" s="137"/>
      <c r="Z34" s="137"/>
      <c r="AA34" s="137"/>
      <c r="AB34" s="139"/>
    </row>
    <row r="35" spans="1:28">
      <c r="A35" s="135">
        <v>50405</v>
      </c>
      <c r="B35" s="136" t="s">
        <v>4607</v>
      </c>
      <c r="C35" s="133">
        <f t="shared" si="1"/>
        <v>0</v>
      </c>
      <c r="D35" s="134"/>
      <c r="E35" s="134"/>
      <c r="F35" s="134"/>
      <c r="G35" s="134"/>
      <c r="H35" s="134"/>
      <c r="I35" s="134"/>
      <c r="J35" s="134"/>
      <c r="K35" s="134"/>
      <c r="L35" s="134"/>
      <c r="M35" s="134"/>
      <c r="N35" s="134"/>
      <c r="O35" s="134"/>
      <c r="P35" s="134"/>
      <c r="Q35" s="134"/>
      <c r="R35" s="134"/>
      <c r="S35" s="134"/>
      <c r="T35" s="134"/>
      <c r="U35" s="137"/>
      <c r="V35" s="137"/>
      <c r="W35" s="137"/>
      <c r="X35" s="137"/>
      <c r="Y35" s="137"/>
      <c r="Z35" s="137"/>
      <c r="AA35" s="137"/>
      <c r="AB35" s="139"/>
    </row>
    <row r="36" spans="1:28">
      <c r="A36" s="135">
        <v>50499</v>
      </c>
      <c r="B36" s="136" t="s">
        <v>4608</v>
      </c>
      <c r="C36" s="133">
        <f t="shared" si="1"/>
        <v>500</v>
      </c>
      <c r="D36" s="134"/>
      <c r="E36" s="134"/>
      <c r="F36" s="134"/>
      <c r="G36" s="134"/>
      <c r="H36" s="134"/>
      <c r="I36" s="134"/>
      <c r="J36" s="134"/>
      <c r="K36" s="134"/>
      <c r="L36" s="134"/>
      <c r="M36" s="134"/>
      <c r="N36" s="134"/>
      <c r="O36" s="134">
        <v>500</v>
      </c>
      <c r="P36" s="134"/>
      <c r="Q36" s="134"/>
      <c r="R36" s="134"/>
      <c r="S36" s="134"/>
      <c r="T36" s="134"/>
      <c r="U36" s="137"/>
      <c r="V36" s="137"/>
      <c r="W36" s="137"/>
      <c r="X36" s="137"/>
      <c r="Y36" s="137"/>
      <c r="Z36" s="137"/>
      <c r="AA36" s="137"/>
      <c r="AB36" s="139"/>
    </row>
    <row r="37" spans="1:28">
      <c r="A37" s="135">
        <v>505</v>
      </c>
      <c r="B37" s="136" t="s">
        <v>4609</v>
      </c>
      <c r="C37" s="133">
        <f t="shared" si="1"/>
        <v>84557</v>
      </c>
      <c r="D37" s="137">
        <f t="shared" ref="D37:AB37" si="6">SUM(D38:D40)</f>
        <v>1026</v>
      </c>
      <c r="E37" s="137">
        <f t="shared" si="6"/>
        <v>0</v>
      </c>
      <c r="F37" s="137">
        <f t="shared" si="6"/>
        <v>0</v>
      </c>
      <c r="G37" s="137">
        <f t="shared" si="6"/>
        <v>143</v>
      </c>
      <c r="H37" s="137">
        <f t="shared" si="6"/>
        <v>36581</v>
      </c>
      <c r="I37" s="137">
        <f t="shared" si="6"/>
        <v>0</v>
      </c>
      <c r="J37" s="137">
        <f t="shared" si="6"/>
        <v>1937</v>
      </c>
      <c r="K37" s="137">
        <f t="shared" si="6"/>
        <v>11600</v>
      </c>
      <c r="L37" s="137">
        <f t="shared" si="6"/>
        <v>15500</v>
      </c>
      <c r="M37" s="137">
        <f t="shared" si="6"/>
        <v>0</v>
      </c>
      <c r="N37" s="137">
        <f t="shared" si="6"/>
        <v>1150</v>
      </c>
      <c r="O37" s="137">
        <f t="shared" si="6"/>
        <v>9631</v>
      </c>
      <c r="P37" s="137">
        <f t="shared" si="6"/>
        <v>824</v>
      </c>
      <c r="Q37" s="137">
        <f t="shared" si="6"/>
        <v>49</v>
      </c>
      <c r="R37" s="137">
        <f t="shared" si="6"/>
        <v>77</v>
      </c>
      <c r="S37" s="137">
        <f t="shared" si="6"/>
        <v>0</v>
      </c>
      <c r="T37" s="137">
        <f t="shared" si="6"/>
        <v>0</v>
      </c>
      <c r="U37" s="137">
        <f t="shared" si="6"/>
        <v>435</v>
      </c>
      <c r="V37" s="137">
        <f t="shared" si="6"/>
        <v>3881</v>
      </c>
      <c r="W37" s="137">
        <f t="shared" si="6"/>
        <v>0</v>
      </c>
      <c r="X37" s="137">
        <f t="shared" si="6"/>
        <v>0</v>
      </c>
      <c r="Y37" s="137">
        <f t="shared" si="6"/>
        <v>0</v>
      </c>
      <c r="Z37" s="137">
        <f t="shared" si="6"/>
        <v>0</v>
      </c>
      <c r="AA37" s="137">
        <f t="shared" si="6"/>
        <v>1723</v>
      </c>
      <c r="AB37" s="139">
        <f t="shared" si="6"/>
        <v>0</v>
      </c>
    </row>
    <row r="38" spans="1:28">
      <c r="A38" s="135">
        <v>50501</v>
      </c>
      <c r="B38" s="136" t="s">
        <v>4610</v>
      </c>
      <c r="C38" s="133">
        <f t="shared" si="1"/>
        <v>73313</v>
      </c>
      <c r="D38" s="134">
        <v>426</v>
      </c>
      <c r="E38" s="134"/>
      <c r="F38" s="134"/>
      <c r="G38" s="134">
        <v>130</v>
      </c>
      <c r="H38" s="134">
        <v>33321</v>
      </c>
      <c r="I38" s="134"/>
      <c r="J38" s="134">
        <v>1265</v>
      </c>
      <c r="K38" s="134">
        <v>10800</v>
      </c>
      <c r="L38" s="134">
        <v>13000</v>
      </c>
      <c r="M38" s="134"/>
      <c r="N38" s="134">
        <v>1050</v>
      </c>
      <c r="O38" s="134">
        <v>7131</v>
      </c>
      <c r="P38" s="134">
        <v>600</v>
      </c>
      <c r="Q38" s="134">
        <v>47</v>
      </c>
      <c r="R38" s="134">
        <v>74</v>
      </c>
      <c r="S38" s="134"/>
      <c r="T38" s="134"/>
      <c r="U38" s="137">
        <v>365</v>
      </c>
      <c r="V38" s="137">
        <v>3881</v>
      </c>
      <c r="W38" s="137"/>
      <c r="X38" s="137"/>
      <c r="Y38" s="137"/>
      <c r="Z38" s="137"/>
      <c r="AA38" s="137">
        <v>1223</v>
      </c>
      <c r="AB38" s="139"/>
    </row>
    <row r="39" spans="1:28">
      <c r="A39" s="135">
        <v>50502</v>
      </c>
      <c r="B39" s="136" t="s">
        <v>4611</v>
      </c>
      <c r="C39" s="133">
        <f t="shared" si="1"/>
        <v>10144</v>
      </c>
      <c r="D39" s="134">
        <v>600</v>
      </c>
      <c r="E39" s="134"/>
      <c r="F39" s="134"/>
      <c r="G39" s="134">
        <v>13</v>
      </c>
      <c r="H39" s="134">
        <v>3260</v>
      </c>
      <c r="I39" s="134"/>
      <c r="J39" s="134">
        <v>572</v>
      </c>
      <c r="K39" s="134">
        <v>800</v>
      </c>
      <c r="L39" s="134">
        <v>2500</v>
      </c>
      <c r="M39" s="134"/>
      <c r="N39" s="134">
        <v>100</v>
      </c>
      <c r="O39" s="134">
        <v>1500</v>
      </c>
      <c r="P39" s="134">
        <v>224</v>
      </c>
      <c r="Q39" s="134">
        <v>2</v>
      </c>
      <c r="R39" s="134">
        <v>3</v>
      </c>
      <c r="S39" s="134"/>
      <c r="T39" s="134"/>
      <c r="U39" s="137">
        <v>70</v>
      </c>
      <c r="V39" s="137"/>
      <c r="W39" s="137"/>
      <c r="X39" s="137"/>
      <c r="Y39" s="137"/>
      <c r="Z39" s="137"/>
      <c r="AA39" s="137">
        <v>500</v>
      </c>
      <c r="AB39" s="139"/>
    </row>
    <row r="40" spans="1:28">
      <c r="A40" s="135">
        <v>50599</v>
      </c>
      <c r="B40" s="136" t="s">
        <v>4612</v>
      </c>
      <c r="C40" s="133">
        <f t="shared" si="1"/>
        <v>1100</v>
      </c>
      <c r="D40" s="134"/>
      <c r="E40" s="134"/>
      <c r="F40" s="134"/>
      <c r="G40" s="134"/>
      <c r="H40" s="134"/>
      <c r="I40" s="134"/>
      <c r="J40" s="134">
        <v>100</v>
      </c>
      <c r="K40" s="134"/>
      <c r="L40" s="134"/>
      <c r="M40" s="134"/>
      <c r="N40" s="134"/>
      <c r="O40" s="134">
        <v>1000</v>
      </c>
      <c r="P40" s="134"/>
      <c r="Q40" s="134"/>
      <c r="R40" s="134"/>
      <c r="S40" s="134"/>
      <c r="T40" s="134"/>
      <c r="U40" s="137"/>
      <c r="V40" s="137"/>
      <c r="W40" s="137"/>
      <c r="X40" s="137"/>
      <c r="Y40" s="137"/>
      <c r="Z40" s="137"/>
      <c r="AA40" s="137"/>
      <c r="AB40" s="139"/>
    </row>
    <row r="41" spans="1:28">
      <c r="A41" s="135">
        <v>506</v>
      </c>
      <c r="B41" s="136" t="s">
        <v>4613</v>
      </c>
      <c r="C41" s="133">
        <f t="shared" si="1"/>
        <v>29714</v>
      </c>
      <c r="D41" s="137">
        <f t="shared" ref="D41:AB41" si="7">SUM(D42:D43)</f>
        <v>0</v>
      </c>
      <c r="E41" s="137">
        <f t="shared" si="7"/>
        <v>0</v>
      </c>
      <c r="F41" s="137">
        <f t="shared" si="7"/>
        <v>0</v>
      </c>
      <c r="G41" s="137">
        <f t="shared" si="7"/>
        <v>0</v>
      </c>
      <c r="H41" s="137">
        <f t="shared" si="7"/>
        <v>10037</v>
      </c>
      <c r="I41" s="137">
        <f t="shared" si="7"/>
        <v>0</v>
      </c>
      <c r="J41" s="137">
        <f t="shared" si="7"/>
        <v>0</v>
      </c>
      <c r="K41" s="137">
        <f t="shared" si="7"/>
        <v>632</v>
      </c>
      <c r="L41" s="137">
        <f t="shared" si="7"/>
        <v>12495</v>
      </c>
      <c r="M41" s="137">
        <f t="shared" si="7"/>
        <v>0</v>
      </c>
      <c r="N41" s="137">
        <f t="shared" si="7"/>
        <v>0</v>
      </c>
      <c r="O41" s="137">
        <f t="shared" si="7"/>
        <v>4200</v>
      </c>
      <c r="P41" s="137">
        <f t="shared" si="7"/>
        <v>950</v>
      </c>
      <c r="Q41" s="137">
        <f t="shared" si="7"/>
        <v>1200</v>
      </c>
      <c r="R41" s="137">
        <f t="shared" si="7"/>
        <v>200</v>
      </c>
      <c r="S41" s="137">
        <f t="shared" si="7"/>
        <v>0</v>
      </c>
      <c r="T41" s="137">
        <f t="shared" si="7"/>
        <v>0</v>
      </c>
      <c r="U41" s="137">
        <f t="shared" si="7"/>
        <v>0</v>
      </c>
      <c r="V41" s="137">
        <f t="shared" si="7"/>
        <v>0</v>
      </c>
      <c r="W41" s="137">
        <f t="shared" si="7"/>
        <v>0</v>
      </c>
      <c r="X41" s="137">
        <f t="shared" si="7"/>
        <v>0</v>
      </c>
      <c r="Y41" s="137">
        <f t="shared" si="7"/>
        <v>0</v>
      </c>
      <c r="Z41" s="137">
        <f t="shared" si="7"/>
        <v>0</v>
      </c>
      <c r="AA41" s="137">
        <f t="shared" si="7"/>
        <v>0</v>
      </c>
      <c r="AB41" s="139">
        <f t="shared" si="7"/>
        <v>0</v>
      </c>
    </row>
    <row r="42" spans="1:28">
      <c r="A42" s="135">
        <v>50601</v>
      </c>
      <c r="B42" s="136" t="s">
        <v>4614</v>
      </c>
      <c r="C42" s="133">
        <f t="shared" si="1"/>
        <v>8714</v>
      </c>
      <c r="D42" s="134"/>
      <c r="E42" s="134"/>
      <c r="F42" s="134"/>
      <c r="G42" s="134"/>
      <c r="H42" s="134">
        <v>37</v>
      </c>
      <c r="I42" s="134"/>
      <c r="J42" s="134"/>
      <c r="K42" s="134">
        <v>632</v>
      </c>
      <c r="L42" s="134">
        <v>4495</v>
      </c>
      <c r="M42" s="134"/>
      <c r="N42" s="134"/>
      <c r="O42" s="134">
        <v>1200</v>
      </c>
      <c r="P42" s="134">
        <v>950</v>
      </c>
      <c r="Q42" s="134">
        <v>1200</v>
      </c>
      <c r="R42" s="134">
        <v>200</v>
      </c>
      <c r="S42" s="134"/>
      <c r="T42" s="134"/>
      <c r="U42" s="137"/>
      <c r="V42" s="137"/>
      <c r="W42" s="137"/>
      <c r="X42" s="137"/>
      <c r="Y42" s="137"/>
      <c r="Z42" s="137"/>
      <c r="AA42" s="137"/>
      <c r="AB42" s="139"/>
    </row>
    <row r="43" spans="1:28">
      <c r="A43" s="135">
        <v>50602</v>
      </c>
      <c r="B43" s="136" t="s">
        <v>4634</v>
      </c>
      <c r="C43" s="133">
        <f t="shared" si="1"/>
        <v>21000</v>
      </c>
      <c r="D43" s="134"/>
      <c r="E43" s="134"/>
      <c r="F43" s="134"/>
      <c r="G43" s="134"/>
      <c r="H43" s="134">
        <v>10000</v>
      </c>
      <c r="I43" s="134"/>
      <c r="J43" s="134"/>
      <c r="K43" s="134"/>
      <c r="L43" s="134">
        <v>8000</v>
      </c>
      <c r="M43" s="134"/>
      <c r="N43" s="134"/>
      <c r="O43" s="134">
        <v>3000</v>
      </c>
      <c r="P43" s="134"/>
      <c r="Q43" s="134"/>
      <c r="R43" s="134"/>
      <c r="S43" s="134"/>
      <c r="T43" s="134"/>
      <c r="U43" s="137"/>
      <c r="V43" s="137"/>
      <c r="W43" s="137"/>
      <c r="X43" s="137"/>
      <c r="Y43" s="137"/>
      <c r="Z43" s="137"/>
      <c r="AA43" s="137"/>
      <c r="AB43" s="139"/>
    </row>
    <row r="44" spans="1:28">
      <c r="A44" s="135">
        <v>507</v>
      </c>
      <c r="B44" s="136" t="s">
        <v>4635</v>
      </c>
      <c r="C44" s="133">
        <f t="shared" si="1"/>
        <v>1860</v>
      </c>
      <c r="D44" s="137">
        <f t="shared" ref="D44:AB44" si="8">SUM(D45:D47)</f>
        <v>100</v>
      </c>
      <c r="E44" s="137">
        <f t="shared" si="8"/>
        <v>0</v>
      </c>
      <c r="F44" s="137">
        <f t="shared" si="8"/>
        <v>0</v>
      </c>
      <c r="G44" s="137">
        <f t="shared" si="8"/>
        <v>0</v>
      </c>
      <c r="H44" s="137">
        <f t="shared" si="8"/>
        <v>0</v>
      </c>
      <c r="I44" s="137">
        <f t="shared" si="8"/>
        <v>0</v>
      </c>
      <c r="J44" s="137">
        <f t="shared" si="8"/>
        <v>0</v>
      </c>
      <c r="K44" s="137">
        <f t="shared" si="8"/>
        <v>120</v>
      </c>
      <c r="L44" s="137">
        <f t="shared" si="8"/>
        <v>0</v>
      </c>
      <c r="M44" s="137">
        <f t="shared" si="8"/>
        <v>0</v>
      </c>
      <c r="N44" s="137">
        <f t="shared" si="8"/>
        <v>0</v>
      </c>
      <c r="O44" s="137">
        <f t="shared" si="8"/>
        <v>1500</v>
      </c>
      <c r="P44" s="137">
        <f t="shared" si="8"/>
        <v>0</v>
      </c>
      <c r="Q44" s="137">
        <f t="shared" si="8"/>
        <v>0</v>
      </c>
      <c r="R44" s="137">
        <f t="shared" si="8"/>
        <v>0</v>
      </c>
      <c r="S44" s="137">
        <f t="shared" si="8"/>
        <v>0</v>
      </c>
      <c r="T44" s="137">
        <f t="shared" si="8"/>
        <v>0</v>
      </c>
      <c r="U44" s="137">
        <f t="shared" si="8"/>
        <v>0</v>
      </c>
      <c r="V44" s="137">
        <f t="shared" si="8"/>
        <v>0</v>
      </c>
      <c r="W44" s="137">
        <f t="shared" si="8"/>
        <v>140</v>
      </c>
      <c r="X44" s="137">
        <f t="shared" si="8"/>
        <v>0</v>
      </c>
      <c r="Y44" s="137">
        <f t="shared" si="8"/>
        <v>0</v>
      </c>
      <c r="Z44" s="137">
        <f t="shared" si="8"/>
        <v>0</v>
      </c>
      <c r="AA44" s="137">
        <f t="shared" si="8"/>
        <v>0</v>
      </c>
      <c r="AB44" s="139">
        <f t="shared" si="8"/>
        <v>0</v>
      </c>
    </row>
    <row r="45" spans="1:28">
      <c r="A45" s="135">
        <v>50701</v>
      </c>
      <c r="B45" s="136" t="s">
        <v>4636</v>
      </c>
      <c r="C45" s="133">
        <f t="shared" si="1"/>
        <v>110</v>
      </c>
      <c r="D45" s="134"/>
      <c r="E45" s="134"/>
      <c r="F45" s="134"/>
      <c r="G45" s="134"/>
      <c r="H45" s="134"/>
      <c r="I45" s="134"/>
      <c r="J45" s="134"/>
      <c r="K45" s="134"/>
      <c r="L45" s="134"/>
      <c r="M45" s="134"/>
      <c r="N45" s="134"/>
      <c r="O45" s="134"/>
      <c r="P45" s="134"/>
      <c r="Q45" s="134"/>
      <c r="R45" s="134"/>
      <c r="S45" s="134"/>
      <c r="T45" s="134"/>
      <c r="U45" s="137"/>
      <c r="V45" s="137"/>
      <c r="W45" s="137">
        <v>110</v>
      </c>
      <c r="X45" s="137"/>
      <c r="Y45" s="137"/>
      <c r="Z45" s="137"/>
      <c r="AA45" s="137"/>
      <c r="AB45" s="139"/>
    </row>
    <row r="46" spans="1:28">
      <c r="A46" s="135">
        <v>50702</v>
      </c>
      <c r="B46" s="136" t="s">
        <v>4637</v>
      </c>
      <c r="C46" s="133">
        <f t="shared" si="1"/>
        <v>1630</v>
      </c>
      <c r="D46" s="134">
        <v>100</v>
      </c>
      <c r="E46" s="134"/>
      <c r="F46" s="134"/>
      <c r="G46" s="134"/>
      <c r="H46" s="134"/>
      <c r="I46" s="134"/>
      <c r="J46" s="134"/>
      <c r="K46" s="134"/>
      <c r="L46" s="134"/>
      <c r="M46" s="134"/>
      <c r="N46" s="134"/>
      <c r="O46" s="134">
        <v>1500</v>
      </c>
      <c r="P46" s="134"/>
      <c r="Q46" s="134"/>
      <c r="R46" s="134"/>
      <c r="S46" s="134"/>
      <c r="T46" s="134"/>
      <c r="U46" s="137"/>
      <c r="V46" s="137"/>
      <c r="W46" s="137">
        <v>30</v>
      </c>
      <c r="X46" s="137"/>
      <c r="Y46" s="137"/>
      <c r="Z46" s="137"/>
      <c r="AA46" s="137"/>
      <c r="AB46" s="139"/>
    </row>
    <row r="47" spans="1:28">
      <c r="A47" s="135">
        <v>50799</v>
      </c>
      <c r="B47" s="136" t="s">
        <v>4638</v>
      </c>
      <c r="C47" s="133">
        <f t="shared" si="1"/>
        <v>120</v>
      </c>
      <c r="D47" s="134"/>
      <c r="E47" s="134"/>
      <c r="F47" s="134"/>
      <c r="G47" s="134"/>
      <c r="H47" s="134"/>
      <c r="I47" s="134"/>
      <c r="J47" s="134"/>
      <c r="K47" s="134">
        <v>120</v>
      </c>
      <c r="L47" s="134"/>
      <c r="M47" s="134"/>
      <c r="N47" s="134"/>
      <c r="O47" s="134"/>
      <c r="P47" s="134"/>
      <c r="Q47" s="134"/>
      <c r="R47" s="134"/>
      <c r="S47" s="134"/>
      <c r="T47" s="134"/>
      <c r="U47" s="137"/>
      <c r="V47" s="137"/>
      <c r="W47" s="137"/>
      <c r="X47" s="137"/>
      <c r="Y47" s="137"/>
      <c r="Z47" s="137"/>
      <c r="AA47" s="137"/>
      <c r="AB47" s="139"/>
    </row>
    <row r="48" spans="1:28">
      <c r="A48" s="135">
        <v>508</v>
      </c>
      <c r="B48" s="136" t="s">
        <v>4639</v>
      </c>
      <c r="C48" s="133">
        <f t="shared" si="1"/>
        <v>843</v>
      </c>
      <c r="D48" s="137">
        <f t="shared" ref="D48:AB48" si="9">SUM(D49:D50)</f>
        <v>0</v>
      </c>
      <c r="E48" s="137">
        <f t="shared" si="9"/>
        <v>0</v>
      </c>
      <c r="F48" s="137">
        <f t="shared" si="9"/>
        <v>0</v>
      </c>
      <c r="G48" s="137">
        <f t="shared" si="9"/>
        <v>0</v>
      </c>
      <c r="H48" s="137">
        <f t="shared" si="9"/>
        <v>0</v>
      </c>
      <c r="I48" s="137">
        <f t="shared" si="9"/>
        <v>0</v>
      </c>
      <c r="J48" s="137">
        <f t="shared" si="9"/>
        <v>0</v>
      </c>
      <c r="K48" s="137">
        <f t="shared" si="9"/>
        <v>0</v>
      </c>
      <c r="L48" s="137">
        <f t="shared" si="9"/>
        <v>0</v>
      </c>
      <c r="M48" s="137">
        <f t="shared" si="9"/>
        <v>0</v>
      </c>
      <c r="N48" s="137">
        <f t="shared" si="9"/>
        <v>0</v>
      </c>
      <c r="O48" s="137">
        <f t="shared" si="9"/>
        <v>843</v>
      </c>
      <c r="P48" s="137">
        <f t="shared" si="9"/>
        <v>0</v>
      </c>
      <c r="Q48" s="137">
        <f t="shared" si="9"/>
        <v>0</v>
      </c>
      <c r="R48" s="137">
        <f t="shared" si="9"/>
        <v>0</v>
      </c>
      <c r="S48" s="137">
        <f t="shared" si="9"/>
        <v>0</v>
      </c>
      <c r="T48" s="137">
        <f t="shared" si="9"/>
        <v>0</v>
      </c>
      <c r="U48" s="137">
        <f t="shared" si="9"/>
        <v>0</v>
      </c>
      <c r="V48" s="137">
        <f t="shared" si="9"/>
        <v>0</v>
      </c>
      <c r="W48" s="137">
        <f t="shared" si="9"/>
        <v>0</v>
      </c>
      <c r="X48" s="137">
        <f t="shared" si="9"/>
        <v>0</v>
      </c>
      <c r="Y48" s="137">
        <f t="shared" si="9"/>
        <v>0</v>
      </c>
      <c r="Z48" s="137">
        <f t="shared" si="9"/>
        <v>0</v>
      </c>
      <c r="AA48" s="137">
        <f t="shared" si="9"/>
        <v>0</v>
      </c>
      <c r="AB48" s="139">
        <f t="shared" si="9"/>
        <v>0</v>
      </c>
    </row>
    <row r="49" spans="1:28">
      <c r="A49" s="135">
        <v>50801</v>
      </c>
      <c r="B49" s="136" t="s">
        <v>4640</v>
      </c>
      <c r="C49" s="133">
        <f t="shared" si="1"/>
        <v>843</v>
      </c>
      <c r="D49" s="134"/>
      <c r="E49" s="134"/>
      <c r="F49" s="134"/>
      <c r="G49" s="134"/>
      <c r="H49" s="134"/>
      <c r="I49" s="134"/>
      <c r="J49" s="134"/>
      <c r="K49" s="134"/>
      <c r="L49" s="134"/>
      <c r="M49" s="134"/>
      <c r="N49" s="134"/>
      <c r="O49" s="134">
        <v>843</v>
      </c>
      <c r="P49" s="134"/>
      <c r="Q49" s="134"/>
      <c r="R49" s="134"/>
      <c r="S49" s="134"/>
      <c r="T49" s="134"/>
      <c r="U49" s="137"/>
      <c r="V49" s="137"/>
      <c r="W49" s="137"/>
      <c r="X49" s="137"/>
      <c r="Y49" s="137"/>
      <c r="Z49" s="137"/>
      <c r="AA49" s="137"/>
      <c r="AB49" s="139"/>
    </row>
    <row r="50" spans="1:28">
      <c r="A50" s="135">
        <v>50802</v>
      </c>
      <c r="B50" s="136" t="s">
        <v>4641</v>
      </c>
      <c r="C50" s="133">
        <f t="shared" si="1"/>
        <v>0</v>
      </c>
      <c r="D50" s="134"/>
      <c r="E50" s="134"/>
      <c r="F50" s="134"/>
      <c r="G50" s="134"/>
      <c r="H50" s="134"/>
      <c r="I50" s="134"/>
      <c r="J50" s="134"/>
      <c r="K50" s="134"/>
      <c r="L50" s="134"/>
      <c r="M50" s="134"/>
      <c r="N50" s="134"/>
      <c r="O50" s="134"/>
      <c r="P50" s="134"/>
      <c r="Q50" s="134"/>
      <c r="R50" s="134"/>
      <c r="S50" s="134"/>
      <c r="T50" s="134"/>
      <c r="U50" s="137"/>
      <c r="V50" s="137"/>
      <c r="W50" s="137"/>
      <c r="X50" s="137"/>
      <c r="Y50" s="137"/>
      <c r="Z50" s="137"/>
      <c r="AA50" s="137"/>
      <c r="AB50" s="139"/>
    </row>
    <row r="51" spans="1:28">
      <c r="A51" s="135">
        <v>509</v>
      </c>
      <c r="B51" s="136" t="s">
        <v>4451</v>
      </c>
      <c r="C51" s="133">
        <f t="shared" si="1"/>
        <v>42778</v>
      </c>
      <c r="D51" s="137">
        <f t="shared" ref="D51:AB51" si="10">SUM(D52:D56)</f>
        <v>191</v>
      </c>
      <c r="E51" s="137">
        <f t="shared" si="10"/>
        <v>0</v>
      </c>
      <c r="F51" s="137">
        <f t="shared" si="10"/>
        <v>0</v>
      </c>
      <c r="G51" s="137">
        <f t="shared" si="10"/>
        <v>860</v>
      </c>
      <c r="H51" s="137">
        <f t="shared" si="10"/>
        <v>6400</v>
      </c>
      <c r="I51" s="137">
        <f t="shared" si="10"/>
        <v>17</v>
      </c>
      <c r="J51" s="137">
        <f t="shared" si="10"/>
        <v>91</v>
      </c>
      <c r="K51" s="137">
        <f t="shared" si="10"/>
        <v>17705</v>
      </c>
      <c r="L51" s="137">
        <f t="shared" si="10"/>
        <v>1500</v>
      </c>
      <c r="M51" s="137">
        <f t="shared" si="10"/>
        <v>2100</v>
      </c>
      <c r="N51" s="137">
        <f t="shared" si="10"/>
        <v>1000</v>
      </c>
      <c r="O51" s="137">
        <f t="shared" si="10"/>
        <v>12701</v>
      </c>
      <c r="P51" s="137">
        <f t="shared" si="10"/>
        <v>7</v>
      </c>
      <c r="Q51" s="137">
        <f t="shared" si="10"/>
        <v>0</v>
      </c>
      <c r="R51" s="137">
        <f t="shared" si="10"/>
        <v>3</v>
      </c>
      <c r="S51" s="137">
        <f t="shared" si="10"/>
        <v>0</v>
      </c>
      <c r="T51" s="137">
        <f t="shared" si="10"/>
        <v>0</v>
      </c>
      <c r="U51" s="137">
        <f t="shared" si="10"/>
        <v>3</v>
      </c>
      <c r="V51" s="137">
        <f t="shared" si="10"/>
        <v>200</v>
      </c>
      <c r="W51" s="137">
        <f t="shared" si="10"/>
        <v>0</v>
      </c>
      <c r="X51" s="137">
        <f t="shared" si="10"/>
        <v>0</v>
      </c>
      <c r="Y51" s="137">
        <f t="shared" si="10"/>
        <v>0</v>
      </c>
      <c r="Z51" s="137">
        <f t="shared" si="10"/>
        <v>0</v>
      </c>
      <c r="AA51" s="137">
        <f t="shared" si="10"/>
        <v>0</v>
      </c>
      <c r="AB51" s="139">
        <f t="shared" si="10"/>
        <v>0</v>
      </c>
    </row>
    <row r="52" spans="1:28">
      <c r="A52" s="135">
        <v>50901</v>
      </c>
      <c r="B52" s="136" t="s">
        <v>4615</v>
      </c>
      <c r="C52" s="133">
        <f t="shared" si="1"/>
        <v>13159</v>
      </c>
      <c r="D52" s="134">
        <v>186</v>
      </c>
      <c r="E52" s="134"/>
      <c r="F52" s="134"/>
      <c r="G52" s="134">
        <v>660</v>
      </c>
      <c r="H52" s="134">
        <v>800</v>
      </c>
      <c r="I52" s="134">
        <v>10</v>
      </c>
      <c r="J52" s="134">
        <v>90</v>
      </c>
      <c r="K52" s="134">
        <v>7000</v>
      </c>
      <c r="L52" s="134">
        <v>1000</v>
      </c>
      <c r="M52" s="134"/>
      <c r="N52" s="134"/>
      <c r="O52" s="134">
        <v>3400</v>
      </c>
      <c r="P52" s="134">
        <v>7</v>
      </c>
      <c r="Q52" s="134"/>
      <c r="R52" s="134">
        <v>3</v>
      </c>
      <c r="S52" s="134"/>
      <c r="T52" s="134"/>
      <c r="U52" s="137">
        <v>3</v>
      </c>
      <c r="V52" s="137"/>
      <c r="W52" s="137"/>
      <c r="X52" s="137"/>
      <c r="Y52" s="137"/>
      <c r="Z52" s="137"/>
      <c r="AA52" s="137"/>
      <c r="AB52" s="139"/>
    </row>
    <row r="53" spans="1:28">
      <c r="A53" s="135">
        <v>50902</v>
      </c>
      <c r="B53" s="136" t="s">
        <v>4616</v>
      </c>
      <c r="C53" s="133">
        <f t="shared" si="1"/>
        <v>5601</v>
      </c>
      <c r="D53" s="134"/>
      <c r="E53" s="134"/>
      <c r="F53" s="134"/>
      <c r="G53" s="134"/>
      <c r="H53" s="134">
        <v>5600</v>
      </c>
      <c r="I53" s="134"/>
      <c r="J53" s="134"/>
      <c r="K53" s="134"/>
      <c r="L53" s="134"/>
      <c r="M53" s="134"/>
      <c r="N53" s="134"/>
      <c r="O53" s="134">
        <v>1</v>
      </c>
      <c r="P53" s="134"/>
      <c r="Q53" s="134"/>
      <c r="R53" s="134"/>
      <c r="S53" s="134"/>
      <c r="T53" s="134"/>
      <c r="U53" s="137"/>
      <c r="V53" s="137"/>
      <c r="W53" s="137"/>
      <c r="X53" s="137"/>
      <c r="Y53" s="137"/>
      <c r="Z53" s="137"/>
      <c r="AA53" s="137"/>
      <c r="AB53" s="139"/>
    </row>
    <row r="54" spans="1:28">
      <c r="A54" s="135">
        <v>50903</v>
      </c>
      <c r="B54" s="136" t="s">
        <v>4617</v>
      </c>
      <c r="C54" s="133">
        <f t="shared" si="1"/>
        <v>10802</v>
      </c>
      <c r="D54" s="134"/>
      <c r="E54" s="134"/>
      <c r="F54" s="134"/>
      <c r="G54" s="134"/>
      <c r="H54" s="134"/>
      <c r="I54" s="134">
        <v>2</v>
      </c>
      <c r="J54" s="134"/>
      <c r="K54" s="134">
        <v>700</v>
      </c>
      <c r="L54" s="134"/>
      <c r="M54" s="134">
        <v>2100</v>
      </c>
      <c r="N54" s="134"/>
      <c r="O54" s="134">
        <v>8000</v>
      </c>
      <c r="P54" s="134"/>
      <c r="Q54" s="134"/>
      <c r="R54" s="134"/>
      <c r="S54" s="134"/>
      <c r="T54" s="134"/>
      <c r="U54" s="137"/>
      <c r="V54" s="137"/>
      <c r="W54" s="137"/>
      <c r="X54" s="137"/>
      <c r="Y54" s="137"/>
      <c r="Z54" s="137"/>
      <c r="AA54" s="137"/>
      <c r="AB54" s="139"/>
    </row>
    <row r="55" spans="1:28">
      <c r="A55" s="135">
        <v>50905</v>
      </c>
      <c r="B55" s="136" t="s">
        <v>4618</v>
      </c>
      <c r="C55" s="133">
        <f t="shared" si="1"/>
        <v>9205</v>
      </c>
      <c r="D55" s="134"/>
      <c r="E55" s="134"/>
      <c r="F55" s="134"/>
      <c r="G55" s="134"/>
      <c r="H55" s="134"/>
      <c r="I55" s="134"/>
      <c r="J55" s="134"/>
      <c r="K55" s="134">
        <v>9005</v>
      </c>
      <c r="L55" s="134"/>
      <c r="M55" s="134"/>
      <c r="N55" s="134"/>
      <c r="O55" s="134"/>
      <c r="P55" s="134"/>
      <c r="Q55" s="134"/>
      <c r="R55" s="134"/>
      <c r="S55" s="134"/>
      <c r="T55" s="134"/>
      <c r="U55" s="137"/>
      <c r="V55" s="137">
        <v>200</v>
      </c>
      <c r="W55" s="137"/>
      <c r="X55" s="137"/>
      <c r="Y55" s="137"/>
      <c r="Z55" s="137"/>
      <c r="AA55" s="137"/>
      <c r="AB55" s="139"/>
    </row>
    <row r="56" spans="1:28">
      <c r="A56" s="135">
        <v>50999</v>
      </c>
      <c r="B56" s="136" t="s">
        <v>4619</v>
      </c>
      <c r="C56" s="133">
        <f t="shared" si="1"/>
        <v>4011</v>
      </c>
      <c r="D56" s="134">
        <v>5</v>
      </c>
      <c r="E56" s="134"/>
      <c r="F56" s="134"/>
      <c r="G56" s="134">
        <v>200</v>
      </c>
      <c r="H56" s="134"/>
      <c r="I56" s="134">
        <v>5</v>
      </c>
      <c r="J56" s="134">
        <v>1</v>
      </c>
      <c r="K56" s="134">
        <v>1000</v>
      </c>
      <c r="L56" s="134">
        <v>500</v>
      </c>
      <c r="M56" s="134"/>
      <c r="N56" s="134">
        <v>1000</v>
      </c>
      <c r="O56" s="134">
        <v>1300</v>
      </c>
      <c r="P56" s="134"/>
      <c r="Q56" s="134"/>
      <c r="R56" s="134"/>
      <c r="S56" s="134"/>
      <c r="T56" s="134"/>
      <c r="U56" s="137"/>
      <c r="V56" s="137"/>
      <c r="W56" s="137"/>
      <c r="X56" s="137"/>
      <c r="Y56" s="137"/>
      <c r="Z56" s="137"/>
      <c r="AA56" s="137"/>
      <c r="AB56" s="139"/>
    </row>
    <row r="57" spans="1:28">
      <c r="A57" s="135">
        <v>510</v>
      </c>
      <c r="B57" s="136" t="s">
        <v>4642</v>
      </c>
      <c r="C57" s="133">
        <f t="shared" si="1"/>
        <v>11500</v>
      </c>
      <c r="D57" s="137">
        <f t="shared" ref="D57:AB57" si="11">SUM(D58:D59)</f>
        <v>0</v>
      </c>
      <c r="E57" s="137">
        <f t="shared" si="11"/>
        <v>0</v>
      </c>
      <c r="F57" s="137">
        <f t="shared" si="11"/>
        <v>0</v>
      </c>
      <c r="G57" s="137">
        <f t="shared" si="11"/>
        <v>0</v>
      </c>
      <c r="H57" s="137">
        <f t="shared" si="11"/>
        <v>0</v>
      </c>
      <c r="I57" s="137">
        <f t="shared" si="11"/>
        <v>0</v>
      </c>
      <c r="J57" s="137">
        <f t="shared" si="11"/>
        <v>0</v>
      </c>
      <c r="K57" s="137">
        <f t="shared" si="11"/>
        <v>10200</v>
      </c>
      <c r="L57" s="137">
        <f t="shared" si="11"/>
        <v>1300</v>
      </c>
      <c r="M57" s="137">
        <f t="shared" si="11"/>
        <v>0</v>
      </c>
      <c r="N57" s="137">
        <f t="shared" si="11"/>
        <v>0</v>
      </c>
      <c r="O57" s="137">
        <f t="shared" si="11"/>
        <v>0</v>
      </c>
      <c r="P57" s="137">
        <f t="shared" si="11"/>
        <v>0</v>
      </c>
      <c r="Q57" s="137">
        <f t="shared" si="11"/>
        <v>0</v>
      </c>
      <c r="R57" s="137">
        <f t="shared" si="11"/>
        <v>0</v>
      </c>
      <c r="S57" s="137">
        <f t="shared" si="11"/>
        <v>0</v>
      </c>
      <c r="T57" s="137">
        <f t="shared" si="11"/>
        <v>0</v>
      </c>
      <c r="U57" s="137">
        <f t="shared" si="11"/>
        <v>0</v>
      </c>
      <c r="V57" s="137">
        <f t="shared" si="11"/>
        <v>0</v>
      </c>
      <c r="W57" s="137">
        <f t="shared" si="11"/>
        <v>0</v>
      </c>
      <c r="X57" s="137">
        <f t="shared" si="11"/>
        <v>0</v>
      </c>
      <c r="Y57" s="137">
        <f t="shared" si="11"/>
        <v>0</v>
      </c>
      <c r="Z57" s="137">
        <f t="shared" si="11"/>
        <v>0</v>
      </c>
      <c r="AA57" s="137">
        <f t="shared" si="11"/>
        <v>0</v>
      </c>
      <c r="AB57" s="139">
        <f t="shared" si="11"/>
        <v>0</v>
      </c>
    </row>
    <row r="58" spans="1:28">
      <c r="A58" s="135">
        <v>51002</v>
      </c>
      <c r="B58" s="136" t="s">
        <v>4643</v>
      </c>
      <c r="C58" s="133">
        <f t="shared" si="1"/>
        <v>11500</v>
      </c>
      <c r="D58" s="134"/>
      <c r="E58" s="134"/>
      <c r="F58" s="134"/>
      <c r="G58" s="134"/>
      <c r="H58" s="134"/>
      <c r="I58" s="134"/>
      <c r="J58" s="134"/>
      <c r="K58" s="134">
        <v>10200</v>
      </c>
      <c r="L58" s="134">
        <v>1300</v>
      </c>
      <c r="M58" s="134"/>
      <c r="N58" s="134"/>
      <c r="O58" s="134"/>
      <c r="P58" s="134"/>
      <c r="Q58" s="134"/>
      <c r="R58" s="134"/>
      <c r="S58" s="134"/>
      <c r="T58" s="134"/>
      <c r="U58" s="137"/>
      <c r="V58" s="137"/>
      <c r="W58" s="137"/>
      <c r="X58" s="137"/>
      <c r="Y58" s="137"/>
      <c r="Z58" s="137"/>
      <c r="AA58" s="137"/>
      <c r="AB58" s="139"/>
    </row>
    <row r="59" spans="1:28">
      <c r="A59" s="135">
        <v>51003</v>
      </c>
      <c r="B59" s="136" t="s">
        <v>3939</v>
      </c>
      <c r="C59" s="133">
        <f t="shared" si="1"/>
        <v>0</v>
      </c>
      <c r="D59" s="134"/>
      <c r="E59" s="134"/>
      <c r="F59" s="134"/>
      <c r="G59" s="134"/>
      <c r="H59" s="134"/>
      <c r="I59" s="134"/>
      <c r="J59" s="134"/>
      <c r="K59" s="134"/>
      <c r="L59" s="134"/>
      <c r="M59" s="134"/>
      <c r="N59" s="134"/>
      <c r="O59" s="134"/>
      <c r="P59" s="134"/>
      <c r="Q59" s="134"/>
      <c r="R59" s="134"/>
      <c r="S59" s="134"/>
      <c r="T59" s="134"/>
      <c r="U59" s="137"/>
      <c r="V59" s="137"/>
      <c r="W59" s="137"/>
      <c r="X59" s="137"/>
      <c r="Y59" s="137"/>
      <c r="Z59" s="137"/>
      <c r="AA59" s="137"/>
      <c r="AB59" s="139"/>
    </row>
    <row r="60" spans="1:28">
      <c r="A60" s="135">
        <v>511</v>
      </c>
      <c r="B60" s="136" t="s">
        <v>4644</v>
      </c>
      <c r="C60" s="133">
        <f t="shared" si="1"/>
        <v>6952</v>
      </c>
      <c r="D60" s="137">
        <f t="shared" ref="D60:AB60" si="12">SUM(D61:D64)</f>
        <v>0</v>
      </c>
      <c r="E60" s="137">
        <f t="shared" si="12"/>
        <v>0</v>
      </c>
      <c r="F60" s="137">
        <f t="shared" si="12"/>
        <v>0</v>
      </c>
      <c r="G60" s="137">
        <f t="shared" si="12"/>
        <v>0</v>
      </c>
      <c r="H60" s="137">
        <f t="shared" si="12"/>
        <v>0</v>
      </c>
      <c r="I60" s="137">
        <f t="shared" si="12"/>
        <v>0</v>
      </c>
      <c r="J60" s="137">
        <f t="shared" si="12"/>
        <v>957</v>
      </c>
      <c r="K60" s="137">
        <f t="shared" si="12"/>
        <v>0</v>
      </c>
      <c r="L60" s="137">
        <f t="shared" si="12"/>
        <v>0</v>
      </c>
      <c r="M60" s="137">
        <f t="shared" si="12"/>
        <v>23</v>
      </c>
      <c r="N60" s="137">
        <f t="shared" si="12"/>
        <v>795</v>
      </c>
      <c r="O60" s="137">
        <f t="shared" si="12"/>
        <v>1400</v>
      </c>
      <c r="P60" s="137">
        <f t="shared" si="12"/>
        <v>0</v>
      </c>
      <c r="Q60" s="137">
        <f t="shared" si="12"/>
        <v>0</v>
      </c>
      <c r="R60" s="137">
        <f t="shared" si="12"/>
        <v>0</v>
      </c>
      <c r="S60" s="137">
        <f t="shared" si="12"/>
        <v>0</v>
      </c>
      <c r="T60" s="137">
        <f t="shared" si="12"/>
        <v>0</v>
      </c>
      <c r="U60" s="137">
        <f t="shared" si="12"/>
        <v>0</v>
      </c>
      <c r="V60" s="137">
        <f t="shared" si="12"/>
        <v>0</v>
      </c>
      <c r="W60" s="137">
        <f t="shared" si="12"/>
        <v>0</v>
      </c>
      <c r="X60" s="137">
        <f t="shared" si="12"/>
        <v>0</v>
      </c>
      <c r="Y60" s="137">
        <f t="shared" si="12"/>
        <v>3477</v>
      </c>
      <c r="Z60" s="137">
        <f t="shared" si="12"/>
        <v>300</v>
      </c>
      <c r="AA60" s="137">
        <f t="shared" si="12"/>
        <v>0</v>
      </c>
      <c r="AB60" s="139">
        <f t="shared" si="12"/>
        <v>0</v>
      </c>
    </row>
    <row r="61" spans="1:28">
      <c r="A61" s="135">
        <v>51101</v>
      </c>
      <c r="B61" s="136" t="s">
        <v>4645</v>
      </c>
      <c r="C61" s="133">
        <f t="shared" si="1"/>
        <v>6652</v>
      </c>
      <c r="D61" s="134"/>
      <c r="E61" s="134"/>
      <c r="F61" s="134"/>
      <c r="G61" s="134"/>
      <c r="H61" s="134"/>
      <c r="I61" s="134"/>
      <c r="J61" s="134">
        <v>957</v>
      </c>
      <c r="K61" s="134"/>
      <c r="L61" s="134"/>
      <c r="M61" s="134">
        <v>23</v>
      </c>
      <c r="N61" s="134">
        <v>795</v>
      </c>
      <c r="O61" s="134">
        <v>1400</v>
      </c>
      <c r="P61" s="134"/>
      <c r="Q61" s="134"/>
      <c r="R61" s="134"/>
      <c r="S61" s="134"/>
      <c r="T61" s="134"/>
      <c r="U61" s="137"/>
      <c r="V61" s="137"/>
      <c r="W61" s="137"/>
      <c r="X61" s="137"/>
      <c r="Y61" s="137">
        <v>3477</v>
      </c>
      <c r="Z61" s="137"/>
      <c r="AA61" s="137"/>
      <c r="AB61" s="139"/>
    </row>
    <row r="62" spans="1:28">
      <c r="A62" s="135">
        <v>51102</v>
      </c>
      <c r="B62" s="136" t="s">
        <v>4646</v>
      </c>
      <c r="C62" s="133">
        <f t="shared" si="1"/>
        <v>0</v>
      </c>
      <c r="D62" s="134"/>
      <c r="E62" s="134"/>
      <c r="F62" s="134"/>
      <c r="G62" s="134"/>
      <c r="H62" s="134"/>
      <c r="I62" s="134"/>
      <c r="J62" s="134"/>
      <c r="K62" s="134"/>
      <c r="L62" s="134"/>
      <c r="M62" s="134"/>
      <c r="N62" s="134"/>
      <c r="O62" s="134"/>
      <c r="P62" s="134"/>
      <c r="Q62" s="134"/>
      <c r="R62" s="134"/>
      <c r="S62" s="134"/>
      <c r="T62" s="134"/>
      <c r="U62" s="137"/>
      <c r="V62" s="137"/>
      <c r="W62" s="137"/>
      <c r="X62" s="137"/>
      <c r="Y62" s="137"/>
      <c r="Z62" s="137"/>
      <c r="AA62" s="137"/>
      <c r="AB62" s="139"/>
    </row>
    <row r="63" spans="1:28">
      <c r="A63" s="135">
        <v>51103</v>
      </c>
      <c r="B63" s="136" t="s">
        <v>4647</v>
      </c>
      <c r="C63" s="133">
        <f t="shared" si="1"/>
        <v>300</v>
      </c>
      <c r="D63" s="134"/>
      <c r="E63" s="134"/>
      <c r="F63" s="134"/>
      <c r="G63" s="134"/>
      <c r="H63" s="134"/>
      <c r="I63" s="134"/>
      <c r="J63" s="134"/>
      <c r="K63" s="134"/>
      <c r="L63" s="134"/>
      <c r="M63" s="134"/>
      <c r="N63" s="134"/>
      <c r="O63" s="134"/>
      <c r="P63" s="134"/>
      <c r="Q63" s="134"/>
      <c r="R63" s="134"/>
      <c r="S63" s="134"/>
      <c r="T63" s="134"/>
      <c r="U63" s="137"/>
      <c r="V63" s="137"/>
      <c r="W63" s="137"/>
      <c r="X63" s="137"/>
      <c r="Y63" s="137"/>
      <c r="Z63" s="137">
        <v>300</v>
      </c>
      <c r="AA63" s="137"/>
      <c r="AB63" s="139"/>
    </row>
    <row r="64" spans="1:28">
      <c r="A64" s="135">
        <v>51104</v>
      </c>
      <c r="B64" s="136" t="s">
        <v>4648</v>
      </c>
      <c r="C64" s="133">
        <f t="shared" si="1"/>
        <v>0</v>
      </c>
      <c r="D64" s="134"/>
      <c r="E64" s="134"/>
      <c r="F64" s="134"/>
      <c r="G64" s="134"/>
      <c r="H64" s="134"/>
      <c r="I64" s="134"/>
      <c r="J64" s="134"/>
      <c r="K64" s="134"/>
      <c r="L64" s="134"/>
      <c r="M64" s="134"/>
      <c r="N64" s="134"/>
      <c r="O64" s="134"/>
      <c r="P64" s="134"/>
      <c r="Q64" s="134"/>
      <c r="R64" s="134"/>
      <c r="S64" s="134"/>
      <c r="T64" s="134"/>
      <c r="U64" s="137"/>
      <c r="V64" s="137"/>
      <c r="W64" s="137"/>
      <c r="X64" s="137"/>
      <c r="Y64" s="137"/>
      <c r="Z64" s="137"/>
      <c r="AA64" s="137"/>
      <c r="AB64" s="139"/>
    </row>
    <row r="65" spans="1:28">
      <c r="A65" s="135">
        <v>512</v>
      </c>
      <c r="B65" s="136" t="s">
        <v>70</v>
      </c>
      <c r="C65" s="133">
        <f t="shared" si="1"/>
        <v>2500</v>
      </c>
      <c r="D65" s="137">
        <f t="shared" ref="D65:AB65" si="13">SUM(D66:D67)</f>
        <v>2000</v>
      </c>
      <c r="E65" s="137">
        <f t="shared" si="13"/>
        <v>0</v>
      </c>
      <c r="F65" s="137">
        <f t="shared" si="13"/>
        <v>0</v>
      </c>
      <c r="G65" s="137">
        <f t="shared" si="13"/>
        <v>0</v>
      </c>
      <c r="H65" s="137">
        <f t="shared" si="13"/>
        <v>0</v>
      </c>
      <c r="I65" s="137">
        <f t="shared" si="13"/>
        <v>0</v>
      </c>
      <c r="J65" s="137">
        <f t="shared" si="13"/>
        <v>0</v>
      </c>
      <c r="K65" s="137">
        <f t="shared" si="13"/>
        <v>0</v>
      </c>
      <c r="L65" s="137">
        <f t="shared" si="13"/>
        <v>0</v>
      </c>
      <c r="M65" s="137">
        <f t="shared" si="13"/>
        <v>500</v>
      </c>
      <c r="N65" s="137">
        <f t="shared" si="13"/>
        <v>0</v>
      </c>
      <c r="O65" s="137">
        <f t="shared" si="13"/>
        <v>0</v>
      </c>
      <c r="P65" s="137">
        <f t="shared" si="13"/>
        <v>0</v>
      </c>
      <c r="Q65" s="137">
        <f t="shared" si="13"/>
        <v>0</v>
      </c>
      <c r="R65" s="137">
        <f t="shared" si="13"/>
        <v>0</v>
      </c>
      <c r="S65" s="137">
        <f t="shared" si="13"/>
        <v>0</v>
      </c>
      <c r="T65" s="137">
        <f t="shared" si="13"/>
        <v>0</v>
      </c>
      <c r="U65" s="137">
        <f t="shared" si="13"/>
        <v>0</v>
      </c>
      <c r="V65" s="137">
        <f t="shared" si="13"/>
        <v>0</v>
      </c>
      <c r="W65" s="137">
        <f t="shared" si="13"/>
        <v>0</v>
      </c>
      <c r="X65" s="137">
        <f t="shared" si="13"/>
        <v>0</v>
      </c>
      <c r="Y65" s="137">
        <f t="shared" si="13"/>
        <v>0</v>
      </c>
      <c r="Z65" s="137">
        <f t="shared" si="13"/>
        <v>0</v>
      </c>
      <c r="AA65" s="137">
        <f t="shared" si="13"/>
        <v>0</v>
      </c>
      <c r="AB65" s="139">
        <f t="shared" si="13"/>
        <v>0</v>
      </c>
    </row>
    <row r="66" spans="1:28">
      <c r="A66" s="135">
        <v>51201</v>
      </c>
      <c r="B66" s="136" t="s">
        <v>4649</v>
      </c>
      <c r="C66" s="133">
        <f t="shared" si="1"/>
        <v>2500</v>
      </c>
      <c r="D66" s="134">
        <v>2000</v>
      </c>
      <c r="E66" s="134"/>
      <c r="F66" s="134"/>
      <c r="G66" s="134"/>
      <c r="H66" s="134"/>
      <c r="I66" s="134"/>
      <c r="J66" s="134"/>
      <c r="K66" s="134"/>
      <c r="L66" s="134"/>
      <c r="M66" s="134">
        <v>500</v>
      </c>
      <c r="N66" s="134"/>
      <c r="O66" s="134"/>
      <c r="P66" s="134"/>
      <c r="Q66" s="134"/>
      <c r="R66" s="134"/>
      <c r="S66" s="134"/>
      <c r="T66" s="134"/>
      <c r="U66" s="137"/>
      <c r="V66" s="137"/>
      <c r="W66" s="137"/>
      <c r="X66" s="137"/>
      <c r="Y66" s="137"/>
      <c r="Z66" s="137"/>
      <c r="AA66" s="137"/>
      <c r="AB66" s="139"/>
    </row>
    <row r="67" spans="1:28">
      <c r="A67" s="135">
        <v>51202</v>
      </c>
      <c r="B67" s="136" t="s">
        <v>4650</v>
      </c>
      <c r="C67" s="133">
        <f t="shared" si="1"/>
        <v>0</v>
      </c>
      <c r="D67" s="134"/>
      <c r="E67" s="134"/>
      <c r="F67" s="134"/>
      <c r="G67" s="134"/>
      <c r="H67" s="134"/>
      <c r="I67" s="134"/>
      <c r="J67" s="134"/>
      <c r="K67" s="134"/>
      <c r="L67" s="134"/>
      <c r="M67" s="134"/>
      <c r="N67" s="134"/>
      <c r="O67" s="134"/>
      <c r="P67" s="134"/>
      <c r="Q67" s="134"/>
      <c r="R67" s="134"/>
      <c r="S67" s="134"/>
      <c r="T67" s="134"/>
      <c r="U67" s="137"/>
      <c r="V67" s="137"/>
      <c r="W67" s="137"/>
      <c r="X67" s="137"/>
      <c r="Y67" s="137"/>
      <c r="Z67" s="137"/>
      <c r="AA67" s="137"/>
      <c r="AB67" s="139"/>
    </row>
    <row r="68" spans="1:28">
      <c r="A68" s="135">
        <v>513</v>
      </c>
      <c r="B68" s="136" t="s">
        <v>78</v>
      </c>
      <c r="C68" s="133">
        <f t="shared" si="1"/>
        <v>0</v>
      </c>
      <c r="D68" s="137">
        <f t="shared" ref="D68:AB68" si="14">SUM(D69:D72)</f>
        <v>0</v>
      </c>
      <c r="E68" s="137">
        <f t="shared" si="14"/>
        <v>0</v>
      </c>
      <c r="F68" s="137">
        <f t="shared" si="14"/>
        <v>0</v>
      </c>
      <c r="G68" s="137">
        <f t="shared" si="14"/>
        <v>0</v>
      </c>
      <c r="H68" s="137">
        <f t="shared" si="14"/>
        <v>0</v>
      </c>
      <c r="I68" s="137">
        <f t="shared" si="14"/>
        <v>0</v>
      </c>
      <c r="J68" s="137">
        <f t="shared" si="14"/>
        <v>0</v>
      </c>
      <c r="K68" s="137">
        <f t="shared" si="14"/>
        <v>0</v>
      </c>
      <c r="L68" s="137">
        <f t="shared" si="14"/>
        <v>0</v>
      </c>
      <c r="M68" s="137">
        <f t="shared" si="14"/>
        <v>0</v>
      </c>
      <c r="N68" s="137">
        <f t="shared" si="14"/>
        <v>0</v>
      </c>
      <c r="O68" s="137">
        <f t="shared" si="14"/>
        <v>0</v>
      </c>
      <c r="P68" s="137">
        <f t="shared" si="14"/>
        <v>0</v>
      </c>
      <c r="Q68" s="137">
        <f t="shared" si="14"/>
        <v>0</v>
      </c>
      <c r="R68" s="137">
        <f t="shared" si="14"/>
        <v>0</v>
      </c>
      <c r="S68" s="137">
        <f t="shared" si="14"/>
        <v>0</v>
      </c>
      <c r="T68" s="137">
        <f t="shared" si="14"/>
        <v>0</v>
      </c>
      <c r="U68" s="137">
        <f t="shared" si="14"/>
        <v>0</v>
      </c>
      <c r="V68" s="137">
        <f t="shared" si="14"/>
        <v>0</v>
      </c>
      <c r="W68" s="137">
        <f t="shared" si="14"/>
        <v>0</v>
      </c>
      <c r="X68" s="137">
        <f t="shared" si="14"/>
        <v>0</v>
      </c>
      <c r="Y68" s="137">
        <f t="shared" si="14"/>
        <v>0</v>
      </c>
      <c r="Z68" s="137">
        <f t="shared" si="14"/>
        <v>0</v>
      </c>
      <c r="AA68" s="137">
        <f t="shared" si="14"/>
        <v>0</v>
      </c>
      <c r="AB68" s="139">
        <f t="shared" si="14"/>
        <v>0</v>
      </c>
    </row>
    <row r="69" spans="1:28">
      <c r="A69" s="135">
        <v>51301</v>
      </c>
      <c r="B69" s="140" t="s">
        <v>4651</v>
      </c>
      <c r="C69" s="133">
        <f t="shared" si="1"/>
        <v>0</v>
      </c>
      <c r="D69" s="134"/>
      <c r="E69" s="134"/>
      <c r="F69" s="134"/>
      <c r="G69" s="134"/>
      <c r="H69" s="134"/>
      <c r="I69" s="134"/>
      <c r="J69" s="134"/>
      <c r="K69" s="134"/>
      <c r="L69" s="134"/>
      <c r="M69" s="134"/>
      <c r="N69" s="134"/>
      <c r="O69" s="134"/>
      <c r="P69" s="134"/>
      <c r="Q69" s="134"/>
      <c r="R69" s="134"/>
      <c r="S69" s="134"/>
      <c r="T69" s="134"/>
      <c r="U69" s="137"/>
      <c r="V69" s="137"/>
      <c r="W69" s="137"/>
      <c r="X69" s="137"/>
      <c r="Y69" s="137"/>
      <c r="Z69" s="137"/>
      <c r="AA69" s="137"/>
      <c r="AB69" s="139"/>
    </row>
    <row r="70" spans="1:28">
      <c r="A70" s="135">
        <v>51302</v>
      </c>
      <c r="B70" s="136" t="s">
        <v>4652</v>
      </c>
      <c r="C70" s="133">
        <f t="shared" ref="C70:C80" si="15">SUM(D70:AB70)</f>
        <v>0</v>
      </c>
      <c r="D70" s="134"/>
      <c r="E70" s="134"/>
      <c r="F70" s="134"/>
      <c r="G70" s="134"/>
      <c r="H70" s="134"/>
      <c r="I70" s="134"/>
      <c r="J70" s="134"/>
      <c r="K70" s="134"/>
      <c r="L70" s="134"/>
      <c r="M70" s="134"/>
      <c r="N70" s="134"/>
      <c r="O70" s="134"/>
      <c r="P70" s="134"/>
      <c r="Q70" s="134"/>
      <c r="R70" s="134"/>
      <c r="S70" s="134"/>
      <c r="T70" s="134"/>
      <c r="U70" s="137"/>
      <c r="V70" s="137"/>
      <c r="W70" s="137"/>
      <c r="X70" s="137"/>
      <c r="Y70" s="137"/>
      <c r="Z70" s="137"/>
      <c r="AA70" s="137"/>
      <c r="AB70" s="139"/>
    </row>
    <row r="71" spans="1:28">
      <c r="A71" s="135">
        <v>51303</v>
      </c>
      <c r="B71" s="136" t="s">
        <v>4653</v>
      </c>
      <c r="C71" s="133">
        <f t="shared" si="15"/>
        <v>0</v>
      </c>
      <c r="D71" s="134"/>
      <c r="E71" s="134"/>
      <c r="F71" s="134"/>
      <c r="G71" s="134"/>
      <c r="H71" s="134"/>
      <c r="I71" s="134"/>
      <c r="J71" s="134"/>
      <c r="K71" s="134"/>
      <c r="L71" s="134"/>
      <c r="M71" s="134"/>
      <c r="N71" s="134"/>
      <c r="O71" s="134"/>
      <c r="P71" s="134"/>
      <c r="Q71" s="134"/>
      <c r="R71" s="134"/>
      <c r="S71" s="134"/>
      <c r="T71" s="134"/>
      <c r="U71" s="137"/>
      <c r="V71" s="137"/>
      <c r="W71" s="137"/>
      <c r="X71" s="137"/>
      <c r="Y71" s="137"/>
      <c r="Z71" s="137"/>
      <c r="AA71" s="137"/>
      <c r="AB71" s="139"/>
    </row>
    <row r="72" spans="1:28">
      <c r="A72" s="135">
        <v>51304</v>
      </c>
      <c r="B72" s="136" t="s">
        <v>4654</v>
      </c>
      <c r="C72" s="133">
        <f t="shared" si="15"/>
        <v>0</v>
      </c>
      <c r="D72" s="134"/>
      <c r="E72" s="134"/>
      <c r="F72" s="134"/>
      <c r="G72" s="134"/>
      <c r="H72" s="134"/>
      <c r="I72" s="134"/>
      <c r="J72" s="134"/>
      <c r="K72" s="134"/>
      <c r="L72" s="134"/>
      <c r="M72" s="134"/>
      <c r="N72" s="134"/>
      <c r="O72" s="134"/>
      <c r="P72" s="134"/>
      <c r="Q72" s="134"/>
      <c r="R72" s="134"/>
      <c r="S72" s="134"/>
      <c r="T72" s="134"/>
      <c r="U72" s="137"/>
      <c r="V72" s="137"/>
      <c r="W72" s="137"/>
      <c r="X72" s="137"/>
      <c r="Y72" s="137"/>
      <c r="Z72" s="137"/>
      <c r="AA72" s="137"/>
      <c r="AB72" s="139"/>
    </row>
    <row r="73" spans="1:28">
      <c r="A73" s="135">
        <v>514</v>
      </c>
      <c r="B73" s="136" t="s">
        <v>4655</v>
      </c>
      <c r="C73" s="133">
        <f t="shared" si="15"/>
        <v>2000</v>
      </c>
      <c r="D73" s="137">
        <f t="shared" ref="D73:AB73" si="16">SUM(D74:D75)</f>
        <v>0</v>
      </c>
      <c r="E73" s="137">
        <f t="shared" si="16"/>
        <v>0</v>
      </c>
      <c r="F73" s="137">
        <f t="shared" si="16"/>
        <v>0</v>
      </c>
      <c r="G73" s="137">
        <f t="shared" si="16"/>
        <v>0</v>
      </c>
      <c r="H73" s="137">
        <f t="shared" si="16"/>
        <v>0</v>
      </c>
      <c r="I73" s="137">
        <f t="shared" si="16"/>
        <v>0</v>
      </c>
      <c r="J73" s="137">
        <f t="shared" si="16"/>
        <v>0</v>
      </c>
      <c r="K73" s="137">
        <f t="shared" si="16"/>
        <v>0</v>
      </c>
      <c r="L73" s="137">
        <f t="shared" si="16"/>
        <v>0</v>
      </c>
      <c r="M73" s="137">
        <f t="shared" si="16"/>
        <v>0</v>
      </c>
      <c r="N73" s="137">
        <f t="shared" si="16"/>
        <v>0</v>
      </c>
      <c r="O73" s="137">
        <f t="shared" si="16"/>
        <v>0</v>
      </c>
      <c r="P73" s="137">
        <f t="shared" si="16"/>
        <v>0</v>
      </c>
      <c r="Q73" s="137">
        <f t="shared" si="16"/>
        <v>0</v>
      </c>
      <c r="R73" s="137">
        <f t="shared" si="16"/>
        <v>0</v>
      </c>
      <c r="S73" s="137">
        <f t="shared" si="16"/>
        <v>0</v>
      </c>
      <c r="T73" s="137">
        <f t="shared" si="16"/>
        <v>0</v>
      </c>
      <c r="U73" s="137">
        <f t="shared" si="16"/>
        <v>0</v>
      </c>
      <c r="V73" s="137">
        <f t="shared" si="16"/>
        <v>0</v>
      </c>
      <c r="W73" s="137">
        <f t="shared" si="16"/>
        <v>0</v>
      </c>
      <c r="X73" s="137">
        <f t="shared" si="16"/>
        <v>2000</v>
      </c>
      <c r="Y73" s="137">
        <f t="shared" si="16"/>
        <v>0</v>
      </c>
      <c r="Z73" s="137">
        <f t="shared" si="16"/>
        <v>0</v>
      </c>
      <c r="AA73" s="137">
        <f t="shared" si="16"/>
        <v>0</v>
      </c>
      <c r="AB73" s="139">
        <f t="shared" si="16"/>
        <v>0</v>
      </c>
    </row>
    <row r="74" spans="1:28">
      <c r="A74" s="135">
        <v>51401</v>
      </c>
      <c r="B74" s="136" t="s">
        <v>4656</v>
      </c>
      <c r="C74" s="133">
        <f t="shared" si="15"/>
        <v>2000</v>
      </c>
      <c r="D74" s="134"/>
      <c r="E74" s="134"/>
      <c r="F74" s="134"/>
      <c r="G74" s="134"/>
      <c r="H74" s="134"/>
      <c r="I74" s="134"/>
      <c r="J74" s="134"/>
      <c r="K74" s="134"/>
      <c r="L74" s="134"/>
      <c r="M74" s="134"/>
      <c r="N74" s="134"/>
      <c r="O74" s="134"/>
      <c r="P74" s="134"/>
      <c r="Q74" s="134"/>
      <c r="R74" s="134"/>
      <c r="S74" s="134"/>
      <c r="T74" s="134"/>
      <c r="U74" s="137"/>
      <c r="V74" s="137"/>
      <c r="W74" s="137"/>
      <c r="X74" s="137">
        <v>2000</v>
      </c>
      <c r="Y74" s="137"/>
      <c r="Z74" s="137"/>
      <c r="AA74" s="137"/>
      <c r="AB74" s="139"/>
    </row>
    <row r="75" spans="1:28">
      <c r="A75" s="135">
        <v>51402</v>
      </c>
      <c r="B75" s="136" t="s">
        <v>4657</v>
      </c>
      <c r="C75" s="133">
        <f t="shared" si="15"/>
        <v>0</v>
      </c>
      <c r="D75" s="134"/>
      <c r="E75" s="134"/>
      <c r="F75" s="134"/>
      <c r="G75" s="134"/>
      <c r="H75" s="134"/>
      <c r="I75" s="134"/>
      <c r="J75" s="134"/>
      <c r="K75" s="134"/>
      <c r="L75" s="134"/>
      <c r="M75" s="134"/>
      <c r="N75" s="134"/>
      <c r="O75" s="134"/>
      <c r="P75" s="134"/>
      <c r="Q75" s="134"/>
      <c r="R75" s="134"/>
      <c r="S75" s="134"/>
      <c r="T75" s="134"/>
      <c r="U75" s="137"/>
      <c r="V75" s="137"/>
      <c r="W75" s="137"/>
      <c r="X75" s="137"/>
      <c r="Y75" s="137"/>
      <c r="Z75" s="137"/>
      <c r="AA75" s="137"/>
      <c r="AB75" s="139"/>
    </row>
    <row r="76" spans="1:28">
      <c r="A76" s="135">
        <v>599</v>
      </c>
      <c r="B76" s="136" t="s">
        <v>69</v>
      </c>
      <c r="C76" s="133">
        <f t="shared" si="15"/>
        <v>246</v>
      </c>
      <c r="D76" s="137">
        <f t="shared" ref="D76:AB76" si="17">SUM(D77:D80)</f>
        <v>0</v>
      </c>
      <c r="E76" s="137">
        <f t="shared" si="17"/>
        <v>0</v>
      </c>
      <c r="F76" s="137">
        <f t="shared" si="17"/>
        <v>0</v>
      </c>
      <c r="G76" s="137">
        <f t="shared" si="17"/>
        <v>0</v>
      </c>
      <c r="H76" s="137">
        <f t="shared" si="17"/>
        <v>0</v>
      </c>
      <c r="I76" s="137">
        <f t="shared" si="17"/>
        <v>0</v>
      </c>
      <c r="J76" s="137">
        <f t="shared" si="17"/>
        <v>0</v>
      </c>
      <c r="K76" s="137">
        <f t="shared" si="17"/>
        <v>0</v>
      </c>
      <c r="L76" s="137">
        <f t="shared" si="17"/>
        <v>0</v>
      </c>
      <c r="M76" s="137">
        <f t="shared" si="17"/>
        <v>0</v>
      </c>
      <c r="N76" s="137">
        <f t="shared" si="17"/>
        <v>0</v>
      </c>
      <c r="O76" s="137">
        <f t="shared" si="17"/>
        <v>0</v>
      </c>
      <c r="P76" s="137">
        <f t="shared" si="17"/>
        <v>0</v>
      </c>
      <c r="Q76" s="137">
        <f t="shared" si="17"/>
        <v>0</v>
      </c>
      <c r="R76" s="137">
        <f t="shared" si="17"/>
        <v>0</v>
      </c>
      <c r="S76" s="137">
        <f t="shared" si="17"/>
        <v>0</v>
      </c>
      <c r="T76" s="137">
        <f t="shared" si="17"/>
        <v>0</v>
      </c>
      <c r="U76" s="137">
        <f t="shared" si="17"/>
        <v>0</v>
      </c>
      <c r="V76" s="137">
        <f t="shared" si="17"/>
        <v>0</v>
      </c>
      <c r="W76" s="137">
        <f t="shared" si="17"/>
        <v>246</v>
      </c>
      <c r="X76" s="137">
        <f t="shared" si="17"/>
        <v>0</v>
      </c>
      <c r="Y76" s="137">
        <f t="shared" si="17"/>
        <v>0</v>
      </c>
      <c r="Z76" s="137">
        <f t="shared" si="17"/>
        <v>0</v>
      </c>
      <c r="AA76" s="137">
        <f t="shared" si="17"/>
        <v>0</v>
      </c>
      <c r="AB76" s="139">
        <f t="shared" si="17"/>
        <v>0</v>
      </c>
    </row>
    <row r="77" spans="1:28">
      <c r="A77" s="135">
        <v>59906</v>
      </c>
      <c r="B77" s="136" t="s">
        <v>4658</v>
      </c>
      <c r="C77" s="133">
        <f t="shared" si="15"/>
        <v>0</v>
      </c>
      <c r="D77" s="134"/>
      <c r="E77" s="134"/>
      <c r="F77" s="134"/>
      <c r="G77" s="134"/>
      <c r="H77" s="134"/>
      <c r="I77" s="134"/>
      <c r="J77" s="134"/>
      <c r="K77" s="134"/>
      <c r="L77" s="134"/>
      <c r="M77" s="134"/>
      <c r="N77" s="134"/>
      <c r="O77" s="134"/>
      <c r="P77" s="134"/>
      <c r="Q77" s="134"/>
      <c r="R77" s="134"/>
      <c r="S77" s="134"/>
      <c r="T77" s="134"/>
      <c r="U77" s="137"/>
      <c r="V77" s="137"/>
      <c r="W77" s="137"/>
      <c r="X77" s="137"/>
      <c r="Y77" s="137"/>
      <c r="Z77" s="137"/>
      <c r="AA77" s="137"/>
      <c r="AB77" s="139"/>
    </row>
    <row r="78" spans="1:28">
      <c r="A78" s="135">
        <v>59907</v>
      </c>
      <c r="B78" s="136" t="s">
        <v>1001</v>
      </c>
      <c r="C78" s="133">
        <f t="shared" si="15"/>
        <v>0</v>
      </c>
      <c r="D78" s="134"/>
      <c r="E78" s="134"/>
      <c r="F78" s="134"/>
      <c r="G78" s="134"/>
      <c r="H78" s="134"/>
      <c r="I78" s="134"/>
      <c r="J78" s="134"/>
      <c r="K78" s="134"/>
      <c r="L78" s="134"/>
      <c r="M78" s="134"/>
      <c r="N78" s="134"/>
      <c r="O78" s="134"/>
      <c r="P78" s="134"/>
      <c r="Q78" s="134"/>
      <c r="R78" s="134"/>
      <c r="S78" s="134"/>
      <c r="T78" s="134"/>
      <c r="U78" s="137"/>
      <c r="V78" s="137"/>
      <c r="W78" s="137"/>
      <c r="X78" s="137"/>
      <c r="Y78" s="137"/>
      <c r="Z78" s="137"/>
      <c r="AA78" s="137"/>
      <c r="AB78" s="139"/>
    </row>
    <row r="79" spans="1:28">
      <c r="A79" s="135">
        <v>59908</v>
      </c>
      <c r="B79" s="140" t="s">
        <v>4659</v>
      </c>
      <c r="C79" s="133">
        <f t="shared" si="15"/>
        <v>0</v>
      </c>
      <c r="D79" s="134"/>
      <c r="E79" s="134"/>
      <c r="F79" s="134"/>
      <c r="G79" s="134"/>
      <c r="H79" s="134"/>
      <c r="I79" s="134"/>
      <c r="J79" s="134"/>
      <c r="K79" s="134"/>
      <c r="L79" s="134"/>
      <c r="M79" s="134"/>
      <c r="N79" s="134"/>
      <c r="O79" s="134"/>
      <c r="P79" s="134"/>
      <c r="Q79" s="134"/>
      <c r="R79" s="134"/>
      <c r="S79" s="134"/>
      <c r="T79" s="134"/>
      <c r="U79" s="137"/>
      <c r="V79" s="137"/>
      <c r="W79" s="137"/>
      <c r="X79" s="137"/>
      <c r="Y79" s="137"/>
      <c r="Z79" s="137"/>
      <c r="AA79" s="137"/>
      <c r="AB79" s="139"/>
    </row>
    <row r="80" spans="1:28">
      <c r="A80" s="135">
        <v>59999</v>
      </c>
      <c r="B80" s="136" t="s">
        <v>1081</v>
      </c>
      <c r="C80" s="133">
        <f t="shared" si="15"/>
        <v>246</v>
      </c>
      <c r="D80" s="134"/>
      <c r="E80" s="134"/>
      <c r="F80" s="134"/>
      <c r="G80" s="134"/>
      <c r="H80" s="134"/>
      <c r="I80" s="134"/>
      <c r="J80" s="134"/>
      <c r="K80" s="134"/>
      <c r="L80" s="134"/>
      <c r="M80" s="134"/>
      <c r="N80" s="134"/>
      <c r="O80" s="134"/>
      <c r="P80" s="134"/>
      <c r="Q80" s="134"/>
      <c r="R80" s="134"/>
      <c r="S80" s="134"/>
      <c r="T80" s="134"/>
      <c r="U80" s="137"/>
      <c r="V80" s="137"/>
      <c r="W80" s="137">
        <v>246</v>
      </c>
      <c r="X80" s="137"/>
      <c r="Y80" s="137"/>
      <c r="Z80" s="137"/>
      <c r="AA80" s="137"/>
      <c r="AB80" s="139"/>
    </row>
  </sheetData>
  <mergeCells count="1">
    <mergeCell ref="A1:B2"/>
  </mergeCells>
  <printOptions horizontalCentered="1"/>
  <pageMargins left="0.707638888888889" right="0.707638888888889" top="0.747916666666667" bottom="0.747916666666667" header="0.313888888888889" footer="0.313888888888889"/>
  <pageSetup paperSize="9" scale="82" fitToWidth="6" fitToHeight="4" orientation="portrait" blackAndWhite="1"/>
  <headerFooter alignWithMargins="0">
    <oddFooter>&amp;C&amp;P</oddFooter>
  </headerFooter>
  <colBreaks count="3" manualBreakCount="3">
    <brk id="13" max="79" man="1"/>
    <brk id="18" max="79" man="1"/>
    <brk id="23" max="79"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AO108"/>
  <sheetViews>
    <sheetView view="pageBreakPreview" zoomScaleNormal="55" workbookViewId="0">
      <selection activeCell="J16" sqref="J16"/>
    </sheetView>
  </sheetViews>
  <sheetFormatPr defaultColWidth="9" defaultRowHeight="14.4"/>
  <cols>
    <col min="1" max="1" width="8" style="90" customWidth="1"/>
    <col min="2" max="2" width="34.8888888888889" style="91" customWidth="1"/>
    <col min="3" max="3" width="10.4444444444444" style="91" customWidth="1"/>
    <col min="4" max="28" width="11.6666666666667" style="92" customWidth="1"/>
    <col min="29" max="16384" width="9" style="91"/>
  </cols>
  <sheetData>
    <row r="1" ht="34.8" customHeight="1" spans="1:41">
      <c r="A1" s="93" t="str">
        <f>YEAR(封面!$B$9)&amp;"年勐海县一般公共预算支出部门预算经济分类与功能分类对应表"</f>
        <v>2020年勐海县一般公共预算支出部门预算经济分类与功能分类对应表</v>
      </c>
      <c r="B1" s="93"/>
      <c r="C1" s="94"/>
      <c r="D1" s="95"/>
      <c r="AO1">
        <f>totalnumber</f>
        <v>0</v>
      </c>
    </row>
    <row r="2" ht="7.5" customHeight="1" spans="1:5">
      <c r="A2" s="94"/>
      <c r="B2" s="94"/>
      <c r="C2" s="94"/>
      <c r="D2" s="95"/>
      <c r="E2" s="96"/>
    </row>
    <row r="3" spans="1:4">
      <c r="A3" s="97" t="s">
        <v>4461</v>
      </c>
      <c r="D3" s="96" t="s">
        <v>4544</v>
      </c>
    </row>
    <row r="4" s="89" customFormat="1" ht="30.6" customHeight="1" spans="1:28">
      <c r="A4" s="98" t="s">
        <v>110</v>
      </c>
      <c r="B4" s="98" t="s">
        <v>111</v>
      </c>
      <c r="C4" s="99" t="s">
        <v>106</v>
      </c>
      <c r="D4" s="100" t="s">
        <v>584</v>
      </c>
      <c r="E4" s="100" t="s">
        <v>1021</v>
      </c>
      <c r="F4" s="100" t="s">
        <v>1027</v>
      </c>
      <c r="G4" s="100" t="s">
        <v>1064</v>
      </c>
      <c r="H4" s="100" t="s">
        <v>1270</v>
      </c>
      <c r="I4" s="100" t="s">
        <v>1402</v>
      </c>
      <c r="J4" s="100" t="s">
        <v>4623</v>
      </c>
      <c r="K4" s="100" t="s">
        <v>1696</v>
      </c>
      <c r="L4" s="100" t="s">
        <v>4624</v>
      </c>
      <c r="M4" s="100" t="s">
        <v>2204</v>
      </c>
      <c r="N4" s="100" t="s">
        <v>2407</v>
      </c>
      <c r="O4" s="100" t="s">
        <v>2463</v>
      </c>
      <c r="P4" s="100" t="s">
        <v>2779</v>
      </c>
      <c r="Q4" s="111" t="s">
        <v>2940</v>
      </c>
      <c r="R4" s="111" t="s">
        <v>3093</v>
      </c>
      <c r="S4" s="100" t="s">
        <v>3140</v>
      </c>
      <c r="T4" s="111" t="s">
        <v>3175</v>
      </c>
      <c r="U4" s="111" t="s">
        <v>4625</v>
      </c>
      <c r="V4" s="111" t="s">
        <v>3363</v>
      </c>
      <c r="W4" s="111" t="s">
        <v>3410</v>
      </c>
      <c r="X4" s="100" t="s">
        <v>4626</v>
      </c>
      <c r="Y4" s="111" t="s">
        <v>4627</v>
      </c>
      <c r="Z4" s="111" t="s">
        <v>4628</v>
      </c>
      <c r="AA4" s="100" t="s">
        <v>4629</v>
      </c>
      <c r="AB4" s="100" t="s">
        <v>78</v>
      </c>
    </row>
    <row r="5" ht="15.6" spans="1:28">
      <c r="A5" s="101"/>
      <c r="B5" s="102" t="s">
        <v>106</v>
      </c>
      <c r="C5" s="103">
        <f>SUM(D5:AB5)</f>
        <v>273920</v>
      </c>
      <c r="D5" s="104">
        <f>SUM(D6,D20,D48,D60,D65,D78,D95,D98,D104,D107)</f>
        <v>17848</v>
      </c>
      <c r="E5" s="104">
        <f t="shared" ref="E5:AB5" si="0">SUM(E6,E20,E48,E60,E65,E78,E95,E98,E104,E107)</f>
        <v>0</v>
      </c>
      <c r="F5" s="104">
        <f t="shared" si="0"/>
        <v>185</v>
      </c>
      <c r="G5" s="104">
        <f t="shared" si="0"/>
        <v>12197</v>
      </c>
      <c r="H5" s="104">
        <f t="shared" si="0"/>
        <v>53344</v>
      </c>
      <c r="I5" s="104">
        <f t="shared" si="0"/>
        <v>705</v>
      </c>
      <c r="J5" s="104">
        <f t="shared" si="0"/>
        <v>3376</v>
      </c>
      <c r="K5" s="104">
        <f t="shared" si="0"/>
        <v>46873</v>
      </c>
      <c r="L5" s="104">
        <f t="shared" si="0"/>
        <v>34555</v>
      </c>
      <c r="M5" s="104">
        <f t="shared" si="0"/>
        <v>3739</v>
      </c>
      <c r="N5" s="104">
        <f t="shared" si="0"/>
        <v>3573</v>
      </c>
      <c r="O5" s="104">
        <f t="shared" si="0"/>
        <v>58957</v>
      </c>
      <c r="P5" s="104">
        <f t="shared" si="0"/>
        <v>9984</v>
      </c>
      <c r="Q5" s="104">
        <f t="shared" si="0"/>
        <v>1830</v>
      </c>
      <c r="R5" s="104">
        <f t="shared" si="0"/>
        <v>372</v>
      </c>
      <c r="S5" s="104">
        <f t="shared" si="0"/>
        <v>10</v>
      </c>
      <c r="T5" s="104">
        <f t="shared" si="0"/>
        <v>0</v>
      </c>
      <c r="U5" s="104">
        <f t="shared" si="0"/>
        <v>3234</v>
      </c>
      <c r="V5" s="104">
        <f t="shared" si="0"/>
        <v>7831</v>
      </c>
      <c r="W5" s="104">
        <f t="shared" si="0"/>
        <v>463</v>
      </c>
      <c r="X5" s="104">
        <f t="shared" si="0"/>
        <v>2000</v>
      </c>
      <c r="Y5" s="104">
        <f t="shared" si="0"/>
        <v>3477</v>
      </c>
      <c r="Z5" s="104">
        <f t="shared" si="0"/>
        <v>300</v>
      </c>
      <c r="AA5" s="104">
        <f t="shared" si="0"/>
        <v>9067</v>
      </c>
      <c r="AB5" s="104">
        <f t="shared" si="0"/>
        <v>0</v>
      </c>
    </row>
    <row r="6" spans="1:28">
      <c r="A6" s="105" t="s">
        <v>4660</v>
      </c>
      <c r="B6" s="106" t="s">
        <v>4661</v>
      </c>
      <c r="C6" s="103">
        <f>SUM(C7:C19)</f>
        <v>110096</v>
      </c>
      <c r="D6" s="104">
        <f t="shared" ref="D6:AB6" si="1">SUM(D7:D19)</f>
        <v>11232</v>
      </c>
      <c r="E6" s="104">
        <f t="shared" si="1"/>
        <v>0</v>
      </c>
      <c r="F6" s="104">
        <f t="shared" si="1"/>
        <v>80</v>
      </c>
      <c r="G6" s="104">
        <f t="shared" si="1"/>
        <v>7008</v>
      </c>
      <c r="H6" s="104">
        <f t="shared" si="1"/>
        <v>33440</v>
      </c>
      <c r="I6" s="104">
        <f t="shared" si="1"/>
        <v>51</v>
      </c>
      <c r="J6" s="104">
        <f t="shared" si="1"/>
        <v>1571</v>
      </c>
      <c r="K6" s="104">
        <f t="shared" si="1"/>
        <v>16350</v>
      </c>
      <c r="L6" s="104">
        <f t="shared" si="1"/>
        <v>15282</v>
      </c>
      <c r="M6" s="104">
        <f t="shared" si="1"/>
        <v>216</v>
      </c>
      <c r="N6" s="104">
        <f t="shared" si="1"/>
        <v>1195</v>
      </c>
      <c r="O6" s="104">
        <f t="shared" si="1"/>
        <v>9443</v>
      </c>
      <c r="P6" s="104">
        <f t="shared" si="1"/>
        <v>790</v>
      </c>
      <c r="Q6" s="104">
        <f t="shared" si="1"/>
        <v>210</v>
      </c>
      <c r="R6" s="104">
        <f t="shared" si="1"/>
        <v>148</v>
      </c>
      <c r="S6" s="104">
        <f t="shared" si="1"/>
        <v>0</v>
      </c>
      <c r="T6" s="104">
        <f t="shared" si="1"/>
        <v>0</v>
      </c>
      <c r="U6" s="104">
        <f t="shared" si="1"/>
        <v>1010</v>
      </c>
      <c r="V6" s="104">
        <f t="shared" si="1"/>
        <v>5777</v>
      </c>
      <c r="W6" s="104">
        <f t="shared" si="1"/>
        <v>0</v>
      </c>
      <c r="X6" s="104">
        <f t="shared" si="1"/>
        <v>0</v>
      </c>
      <c r="Y6" s="104">
        <f t="shared" si="1"/>
        <v>0</v>
      </c>
      <c r="Z6" s="104">
        <f t="shared" si="1"/>
        <v>0</v>
      </c>
      <c r="AA6" s="104">
        <f t="shared" si="1"/>
        <v>6293</v>
      </c>
      <c r="AB6" s="104">
        <f t="shared" si="1"/>
        <v>0</v>
      </c>
    </row>
    <row r="7" spans="1:28">
      <c r="A7" s="107" t="s">
        <v>4662</v>
      </c>
      <c r="B7" s="108" t="s">
        <v>4663</v>
      </c>
      <c r="C7" s="103">
        <f>SUM(D7:AB7)</f>
        <v>19705</v>
      </c>
      <c r="D7" s="104">
        <v>2751</v>
      </c>
      <c r="E7" s="104"/>
      <c r="F7" s="92">
        <v>24</v>
      </c>
      <c r="G7" s="104">
        <v>1168</v>
      </c>
      <c r="H7" s="104">
        <v>9294</v>
      </c>
      <c r="I7" s="104">
        <v>15</v>
      </c>
      <c r="J7" s="104">
        <v>137</v>
      </c>
      <c r="K7" s="104">
        <v>381</v>
      </c>
      <c r="L7" s="104">
        <v>2408</v>
      </c>
      <c r="M7" s="104">
        <v>53</v>
      </c>
      <c r="N7" s="104">
        <v>316</v>
      </c>
      <c r="O7" s="104">
        <v>2596</v>
      </c>
      <c r="P7" s="104">
        <v>221</v>
      </c>
      <c r="Q7" s="104">
        <v>56</v>
      </c>
      <c r="R7" s="104">
        <v>42</v>
      </c>
      <c r="S7" s="104"/>
      <c r="T7" s="104"/>
      <c r="U7" s="104">
        <v>243</v>
      </c>
      <c r="V7" s="104"/>
      <c r="W7" s="104"/>
      <c r="X7" s="104"/>
      <c r="Y7" s="104"/>
      <c r="Z7" s="104"/>
      <c r="AA7" s="104"/>
      <c r="AB7" s="104"/>
    </row>
    <row r="8" spans="1:28">
      <c r="A8" s="107" t="s">
        <v>4664</v>
      </c>
      <c r="B8" s="108" t="s">
        <v>4665</v>
      </c>
      <c r="C8" s="103">
        <f t="shared" ref="C8:C19" si="2">SUM(D8:AB8)</f>
        <v>21525</v>
      </c>
      <c r="D8" s="104">
        <v>6590</v>
      </c>
      <c r="E8" s="104"/>
      <c r="F8" s="104">
        <v>46</v>
      </c>
      <c r="G8" s="104">
        <v>3851</v>
      </c>
      <c r="H8" s="104">
        <v>5093</v>
      </c>
      <c r="I8" s="104">
        <v>31</v>
      </c>
      <c r="J8" s="104">
        <v>374</v>
      </c>
      <c r="K8" s="104">
        <v>849</v>
      </c>
      <c r="L8" s="104">
        <v>1110</v>
      </c>
      <c r="M8" s="104">
        <v>111</v>
      </c>
      <c r="N8" s="104">
        <v>266</v>
      </c>
      <c r="O8" s="104">
        <v>2400</v>
      </c>
      <c r="P8" s="104">
        <v>212</v>
      </c>
      <c r="Q8" s="104">
        <v>106</v>
      </c>
      <c r="R8" s="104">
        <v>59</v>
      </c>
      <c r="S8" s="104"/>
      <c r="T8" s="104"/>
      <c r="U8" s="104">
        <v>427</v>
      </c>
      <c r="V8" s="104"/>
      <c r="W8" s="104"/>
      <c r="X8" s="104"/>
      <c r="Y8" s="104"/>
      <c r="Z8" s="104"/>
      <c r="AA8" s="104"/>
      <c r="AB8" s="104"/>
    </row>
    <row r="9" spans="1:28">
      <c r="A9" s="107" t="s">
        <v>4666</v>
      </c>
      <c r="B9" s="108" t="s">
        <v>4667</v>
      </c>
      <c r="C9" s="103">
        <f t="shared" si="2"/>
        <v>4644</v>
      </c>
      <c r="D9" s="104">
        <v>229</v>
      </c>
      <c r="E9" s="104"/>
      <c r="F9" s="104">
        <v>2</v>
      </c>
      <c r="G9" s="104">
        <v>97</v>
      </c>
      <c r="H9" s="104">
        <v>774</v>
      </c>
      <c r="I9" s="104">
        <v>1</v>
      </c>
      <c r="J9" s="104">
        <v>36</v>
      </c>
      <c r="K9" s="104">
        <v>31</v>
      </c>
      <c r="L9" s="104">
        <v>111</v>
      </c>
      <c r="M9" s="104">
        <v>4</v>
      </c>
      <c r="N9" s="104">
        <v>26</v>
      </c>
      <c r="O9" s="104">
        <v>216</v>
      </c>
      <c r="P9" s="104">
        <v>18</v>
      </c>
      <c r="Q9" s="104">
        <v>5</v>
      </c>
      <c r="R9" s="104">
        <v>4</v>
      </c>
      <c r="S9" s="104"/>
      <c r="T9" s="104"/>
      <c r="U9" s="104">
        <v>20</v>
      </c>
      <c r="V9" s="104"/>
      <c r="W9" s="104"/>
      <c r="X9" s="104"/>
      <c r="Y9" s="104"/>
      <c r="Z9" s="104"/>
      <c r="AA9" s="104">
        <v>3070</v>
      </c>
      <c r="AB9" s="104"/>
    </row>
    <row r="10" spans="1:28">
      <c r="A10" s="107" t="s">
        <v>4668</v>
      </c>
      <c r="B10" s="108" t="s">
        <v>4669</v>
      </c>
      <c r="C10" s="103">
        <f t="shared" si="2"/>
        <v>9299</v>
      </c>
      <c r="D10" s="104"/>
      <c r="E10" s="104"/>
      <c r="F10" s="104"/>
      <c r="G10" s="104"/>
      <c r="H10" s="104"/>
      <c r="I10" s="104"/>
      <c r="J10" s="104"/>
      <c r="K10" s="104">
        <v>9299</v>
      </c>
      <c r="L10" s="104"/>
      <c r="M10" s="104"/>
      <c r="N10" s="104"/>
      <c r="O10" s="104"/>
      <c r="P10" s="104"/>
      <c r="Q10" s="104"/>
      <c r="R10" s="104"/>
      <c r="S10" s="104"/>
      <c r="T10" s="104"/>
      <c r="U10" s="104"/>
      <c r="V10" s="104"/>
      <c r="W10" s="104"/>
      <c r="X10" s="104"/>
      <c r="Y10" s="104"/>
      <c r="Z10" s="104"/>
      <c r="AA10" s="104"/>
      <c r="AB10" s="104"/>
    </row>
    <row r="11" spans="1:28">
      <c r="A11" s="107" t="s">
        <v>4670</v>
      </c>
      <c r="B11" s="108" t="s">
        <v>4671</v>
      </c>
      <c r="C11" s="103">
        <f t="shared" si="2"/>
        <v>3591</v>
      </c>
      <c r="D11" s="104"/>
      <c r="E11" s="104"/>
      <c r="F11" s="104"/>
      <c r="G11" s="104"/>
      <c r="H11" s="104"/>
      <c r="I11" s="104"/>
      <c r="J11" s="104"/>
      <c r="K11" s="104">
        <v>3591</v>
      </c>
      <c r="L11" s="104"/>
      <c r="M11" s="104"/>
      <c r="N11" s="104"/>
      <c r="O11" s="104"/>
      <c r="P11" s="104"/>
      <c r="Q11" s="104"/>
      <c r="R11" s="104"/>
      <c r="S11" s="104"/>
      <c r="T11" s="104"/>
      <c r="U11" s="104"/>
      <c r="V11" s="104"/>
      <c r="W11" s="104"/>
      <c r="X11" s="104"/>
      <c r="Y11" s="104"/>
      <c r="Z11" s="104"/>
      <c r="AA11" s="104"/>
      <c r="AB11" s="104"/>
    </row>
    <row r="12" spans="1:28">
      <c r="A12" s="107" t="s">
        <v>4672</v>
      </c>
      <c r="B12" s="108" t="s">
        <v>4673</v>
      </c>
      <c r="C12" s="103">
        <f t="shared" si="2"/>
        <v>4492</v>
      </c>
      <c r="D12" s="104"/>
      <c r="E12" s="104"/>
      <c r="F12" s="104"/>
      <c r="G12" s="104"/>
      <c r="H12" s="104"/>
      <c r="I12" s="104"/>
      <c r="J12" s="104"/>
      <c r="K12" s="104"/>
      <c r="L12" s="104">
        <v>4492</v>
      </c>
      <c r="M12" s="104"/>
      <c r="N12" s="104"/>
      <c r="O12" s="104"/>
      <c r="P12" s="104"/>
      <c r="Q12" s="104"/>
      <c r="R12" s="104"/>
      <c r="S12" s="104"/>
      <c r="T12" s="104"/>
      <c r="U12" s="104"/>
      <c r="V12" s="104"/>
      <c r="W12" s="104"/>
      <c r="X12" s="104"/>
      <c r="Y12" s="104"/>
      <c r="Z12" s="104"/>
      <c r="AA12" s="104"/>
      <c r="AB12" s="104"/>
    </row>
    <row r="13" spans="1:28">
      <c r="A13" s="107" t="s">
        <v>4674</v>
      </c>
      <c r="B13" s="108" t="s">
        <v>4675</v>
      </c>
      <c r="C13" s="103">
        <f t="shared" si="2"/>
        <v>2352</v>
      </c>
      <c r="D13" s="104"/>
      <c r="E13" s="104"/>
      <c r="F13" s="104"/>
      <c r="G13" s="104"/>
      <c r="H13" s="104"/>
      <c r="I13" s="104"/>
      <c r="J13" s="104"/>
      <c r="K13" s="104"/>
      <c r="L13" s="104">
        <v>2352</v>
      </c>
      <c r="M13" s="104"/>
      <c r="N13" s="104"/>
      <c r="O13" s="104"/>
      <c r="P13" s="104"/>
      <c r="Q13" s="104"/>
      <c r="R13" s="104"/>
      <c r="S13" s="104"/>
      <c r="T13" s="104"/>
      <c r="U13" s="104"/>
      <c r="V13" s="104"/>
      <c r="W13" s="104"/>
      <c r="X13" s="104"/>
      <c r="Y13" s="104"/>
      <c r="Z13" s="104"/>
      <c r="AA13" s="104"/>
      <c r="AB13" s="104"/>
    </row>
    <row r="14" spans="1:28">
      <c r="A14" s="107" t="s">
        <v>4676</v>
      </c>
      <c r="B14" s="108" t="s">
        <v>4677</v>
      </c>
      <c r="C14" s="103">
        <f t="shared" si="2"/>
        <v>2476</v>
      </c>
      <c r="D14" s="104">
        <v>66</v>
      </c>
      <c r="E14" s="104"/>
      <c r="F14" s="104"/>
      <c r="G14" s="104">
        <v>21</v>
      </c>
      <c r="H14" s="104">
        <v>2</v>
      </c>
      <c r="I14" s="104"/>
      <c r="J14" s="104">
        <v>3</v>
      </c>
      <c r="K14" s="104">
        <v>348</v>
      </c>
      <c r="L14" s="104">
        <v>306</v>
      </c>
      <c r="M14" s="104">
        <v>2</v>
      </c>
      <c r="N14" s="104">
        <v>3</v>
      </c>
      <c r="O14" s="104">
        <v>21</v>
      </c>
      <c r="P14" s="104">
        <v>3</v>
      </c>
      <c r="Q14" s="104">
        <v>1</v>
      </c>
      <c r="R14" s="104"/>
      <c r="S14" s="104"/>
      <c r="T14" s="104"/>
      <c r="U14" s="104"/>
      <c r="V14" s="104"/>
      <c r="W14" s="104"/>
      <c r="X14" s="104"/>
      <c r="Y14" s="104"/>
      <c r="Z14" s="104"/>
      <c r="AA14" s="92">
        <v>1700</v>
      </c>
      <c r="AB14" s="104"/>
    </row>
    <row r="15" spans="1:28">
      <c r="A15" s="107" t="s">
        <v>4678</v>
      </c>
      <c r="B15" s="108" t="s">
        <v>4458</v>
      </c>
      <c r="C15" s="103">
        <f t="shared" si="2"/>
        <v>5759</v>
      </c>
      <c r="D15" s="104"/>
      <c r="E15" s="104"/>
      <c r="F15" s="104"/>
      <c r="G15" s="104"/>
      <c r="H15" s="104"/>
      <c r="I15" s="104"/>
      <c r="J15" s="104"/>
      <c r="K15" s="104"/>
      <c r="L15" s="104"/>
      <c r="M15" s="104"/>
      <c r="N15" s="104"/>
      <c r="O15" s="104"/>
      <c r="P15" s="104"/>
      <c r="Q15" s="104"/>
      <c r="R15" s="104"/>
      <c r="S15" s="104"/>
      <c r="T15" s="104"/>
      <c r="U15" s="104"/>
      <c r="V15" s="104">
        <v>5759</v>
      </c>
      <c r="W15" s="104"/>
      <c r="X15" s="104"/>
      <c r="Y15" s="104"/>
      <c r="Z15" s="104"/>
      <c r="AA15" s="104"/>
      <c r="AB15" s="104"/>
    </row>
    <row r="16" spans="1:28">
      <c r="A16" s="107" t="s">
        <v>4679</v>
      </c>
      <c r="B16" s="108" t="s">
        <v>4680</v>
      </c>
      <c r="C16" s="103">
        <f t="shared" si="2"/>
        <v>0</v>
      </c>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row>
    <row r="17" spans="1:28">
      <c r="A17" s="107" t="s">
        <v>4681</v>
      </c>
      <c r="B17" s="108" t="s">
        <v>4682</v>
      </c>
      <c r="C17" s="103">
        <f t="shared" si="2"/>
        <v>23473</v>
      </c>
      <c r="D17" s="104">
        <v>295</v>
      </c>
      <c r="E17" s="104"/>
      <c r="F17" s="104"/>
      <c r="G17" s="104">
        <v>66</v>
      </c>
      <c r="H17" s="104">
        <v>14448</v>
      </c>
      <c r="I17" s="104"/>
      <c r="J17" s="104">
        <v>637</v>
      </c>
      <c r="K17" s="104">
        <v>98</v>
      </c>
      <c r="L17" s="104">
        <v>3124</v>
      </c>
      <c r="M17" s="104">
        <v>33</v>
      </c>
      <c r="N17" s="104">
        <v>522</v>
      </c>
      <c r="O17" s="104">
        <v>3689</v>
      </c>
      <c r="P17" s="104">
        <v>300</v>
      </c>
      <c r="Q17" s="104">
        <v>22</v>
      </c>
      <c r="R17" s="104">
        <v>39</v>
      </c>
      <c r="S17" s="104"/>
      <c r="T17" s="104"/>
      <c r="U17" s="104">
        <v>200</v>
      </c>
      <c r="V17" s="104"/>
      <c r="W17" s="104"/>
      <c r="X17" s="104"/>
      <c r="Y17" s="104"/>
      <c r="Z17" s="104"/>
      <c r="AA17" s="104"/>
      <c r="AB17" s="104"/>
    </row>
    <row r="18" spans="1:28">
      <c r="A18" s="107" t="s">
        <v>4683</v>
      </c>
      <c r="B18" s="108" t="s">
        <v>4684</v>
      </c>
      <c r="C18" s="103">
        <f t="shared" si="2"/>
        <v>0</v>
      </c>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row>
    <row r="19" spans="1:28">
      <c r="A19" s="107" t="s">
        <v>4685</v>
      </c>
      <c r="B19" s="108" t="s">
        <v>4686</v>
      </c>
      <c r="C19" s="103">
        <f t="shared" si="2"/>
        <v>12780</v>
      </c>
      <c r="D19" s="104">
        <v>1301</v>
      </c>
      <c r="E19" s="104"/>
      <c r="F19" s="104">
        <v>8</v>
      </c>
      <c r="G19" s="104">
        <v>1805</v>
      </c>
      <c r="H19" s="104">
        <v>3829</v>
      </c>
      <c r="I19" s="104">
        <v>4</v>
      </c>
      <c r="J19" s="104">
        <v>384</v>
      </c>
      <c r="K19" s="104">
        <v>1753</v>
      </c>
      <c r="L19" s="104">
        <v>1379</v>
      </c>
      <c r="M19" s="104">
        <v>13</v>
      </c>
      <c r="N19" s="104">
        <v>62</v>
      </c>
      <c r="O19" s="104">
        <v>521</v>
      </c>
      <c r="P19" s="104">
        <v>36</v>
      </c>
      <c r="Q19" s="104">
        <v>20</v>
      </c>
      <c r="R19" s="104">
        <v>4</v>
      </c>
      <c r="S19" s="104"/>
      <c r="T19" s="104"/>
      <c r="U19" s="104">
        <v>120</v>
      </c>
      <c r="V19" s="104">
        <v>18</v>
      </c>
      <c r="W19" s="104"/>
      <c r="X19" s="104"/>
      <c r="Y19" s="104"/>
      <c r="Z19" s="104"/>
      <c r="AA19" s="104">
        <v>1523</v>
      </c>
      <c r="AB19" s="104"/>
    </row>
    <row r="20" spans="1:28">
      <c r="A20" s="105" t="s">
        <v>4687</v>
      </c>
      <c r="B20" s="106" t="s">
        <v>4688</v>
      </c>
      <c r="C20" s="103">
        <f>SUM(C21:C47)</f>
        <v>25292</v>
      </c>
      <c r="D20" s="104">
        <f t="shared" ref="D20:AB20" si="3">SUM(D21:D47)</f>
        <v>4280</v>
      </c>
      <c r="E20" s="104">
        <f t="shared" si="3"/>
        <v>0</v>
      </c>
      <c r="F20" s="104">
        <f t="shared" si="3"/>
        <v>55</v>
      </c>
      <c r="G20" s="104">
        <f t="shared" si="3"/>
        <v>3111</v>
      </c>
      <c r="H20" s="104">
        <f t="shared" si="3"/>
        <v>3467</v>
      </c>
      <c r="I20" s="104">
        <f t="shared" si="3"/>
        <v>607</v>
      </c>
      <c r="J20" s="104">
        <f t="shared" si="3"/>
        <v>647</v>
      </c>
      <c r="K20" s="104">
        <f t="shared" si="3"/>
        <v>1426</v>
      </c>
      <c r="L20" s="104">
        <f t="shared" si="3"/>
        <v>2738</v>
      </c>
      <c r="M20" s="104">
        <f t="shared" si="3"/>
        <v>900</v>
      </c>
      <c r="N20" s="104">
        <f t="shared" si="3"/>
        <v>120</v>
      </c>
      <c r="O20" s="104">
        <f t="shared" si="3"/>
        <v>5460</v>
      </c>
      <c r="P20" s="104">
        <f t="shared" si="3"/>
        <v>235</v>
      </c>
      <c r="Q20" s="104">
        <f t="shared" si="3"/>
        <v>17</v>
      </c>
      <c r="R20" s="104">
        <f t="shared" si="3"/>
        <v>21</v>
      </c>
      <c r="S20" s="104">
        <f t="shared" si="3"/>
        <v>10</v>
      </c>
      <c r="T20" s="104">
        <f t="shared" si="3"/>
        <v>0</v>
      </c>
      <c r="U20" s="104">
        <f t="shared" si="3"/>
        <v>121</v>
      </c>
      <c r="V20" s="104">
        <f t="shared" si="3"/>
        <v>0</v>
      </c>
      <c r="W20" s="104">
        <f t="shared" si="3"/>
        <v>77</v>
      </c>
      <c r="X20" s="104">
        <f t="shared" si="3"/>
        <v>0</v>
      </c>
      <c r="Y20" s="104">
        <f t="shared" si="3"/>
        <v>0</v>
      </c>
      <c r="Z20" s="104">
        <f t="shared" si="3"/>
        <v>0</v>
      </c>
      <c r="AA20" s="104">
        <f t="shared" si="3"/>
        <v>2000</v>
      </c>
      <c r="AB20" s="104">
        <f t="shared" si="3"/>
        <v>0</v>
      </c>
    </row>
    <row r="21" spans="1:28">
      <c r="A21" s="107" t="s">
        <v>4689</v>
      </c>
      <c r="B21" s="108" t="s">
        <v>4690</v>
      </c>
      <c r="C21" s="103">
        <f>SUM(D21:AB21)</f>
        <v>750</v>
      </c>
      <c r="D21" s="104">
        <v>315</v>
      </c>
      <c r="E21" s="104"/>
      <c r="F21" s="104">
        <v>3</v>
      </c>
      <c r="G21" s="104">
        <v>86</v>
      </c>
      <c r="H21" s="104">
        <v>143</v>
      </c>
      <c r="I21" s="104"/>
      <c r="J21" s="104">
        <v>14</v>
      </c>
      <c r="K21" s="104">
        <v>15</v>
      </c>
      <c r="L21" s="104">
        <v>70</v>
      </c>
      <c r="M21" s="104">
        <v>2</v>
      </c>
      <c r="N21" s="104">
        <v>8</v>
      </c>
      <c r="O21" s="104">
        <v>79</v>
      </c>
      <c r="P21" s="104">
        <v>5</v>
      </c>
      <c r="Q21" s="104">
        <v>1</v>
      </c>
      <c r="R21" s="104">
        <v>2</v>
      </c>
      <c r="S21" s="104"/>
      <c r="T21" s="104"/>
      <c r="U21" s="104">
        <v>7</v>
      </c>
      <c r="V21" s="104"/>
      <c r="W21" s="104"/>
      <c r="X21" s="104"/>
      <c r="Y21" s="104"/>
      <c r="Z21" s="104"/>
      <c r="AA21" s="104"/>
      <c r="AB21" s="104"/>
    </row>
    <row r="22" spans="1:28">
      <c r="A22" s="107" t="s">
        <v>4691</v>
      </c>
      <c r="B22" s="108" t="s">
        <v>4692</v>
      </c>
      <c r="C22" s="103">
        <f t="shared" ref="C22:C47" si="4">SUM(D22:AB22)</f>
        <v>38</v>
      </c>
      <c r="D22" s="104">
        <v>14</v>
      </c>
      <c r="E22" s="104"/>
      <c r="F22" s="104"/>
      <c r="G22" s="104">
        <v>3</v>
      </c>
      <c r="H22" s="104">
        <v>17</v>
      </c>
      <c r="I22" s="104"/>
      <c r="J22" s="104"/>
      <c r="K22" s="104"/>
      <c r="L22" s="104"/>
      <c r="M22" s="104"/>
      <c r="N22" s="104">
        <v>1</v>
      </c>
      <c r="O22" s="104">
        <v>2</v>
      </c>
      <c r="P22" s="104"/>
      <c r="Q22" s="104"/>
      <c r="R22" s="104"/>
      <c r="S22" s="104"/>
      <c r="T22" s="104"/>
      <c r="U22" s="104">
        <v>1</v>
      </c>
      <c r="V22" s="104"/>
      <c r="W22" s="104"/>
      <c r="X22" s="104"/>
      <c r="Y22" s="104"/>
      <c r="Z22" s="104"/>
      <c r="AA22" s="104"/>
      <c r="AB22" s="104"/>
    </row>
    <row r="23" spans="1:28">
      <c r="A23" s="107" t="s">
        <v>4693</v>
      </c>
      <c r="B23" s="108" t="s">
        <v>4694</v>
      </c>
      <c r="C23" s="103">
        <f t="shared" si="4"/>
        <v>6</v>
      </c>
      <c r="D23" s="104">
        <v>1</v>
      </c>
      <c r="E23" s="104"/>
      <c r="F23" s="104"/>
      <c r="G23" s="104">
        <v>1</v>
      </c>
      <c r="H23" s="104">
        <v>2</v>
      </c>
      <c r="I23" s="104"/>
      <c r="J23" s="104"/>
      <c r="K23" s="104"/>
      <c r="L23" s="104"/>
      <c r="M23" s="104"/>
      <c r="N23" s="104"/>
      <c r="O23" s="104">
        <v>2</v>
      </c>
      <c r="P23" s="104"/>
      <c r="Q23" s="104"/>
      <c r="R23" s="104"/>
      <c r="S23" s="104"/>
      <c r="T23" s="104"/>
      <c r="U23" s="104"/>
      <c r="V23" s="104"/>
      <c r="W23" s="104"/>
      <c r="X23" s="104"/>
      <c r="Y23" s="104"/>
      <c r="Z23" s="104"/>
      <c r="AA23" s="104"/>
      <c r="AB23" s="104"/>
    </row>
    <row r="24" spans="1:28">
      <c r="A24" s="107" t="s">
        <v>4695</v>
      </c>
      <c r="B24" s="108" t="s">
        <v>4696</v>
      </c>
      <c r="C24" s="103">
        <f t="shared" si="4"/>
        <v>87</v>
      </c>
      <c r="D24" s="104">
        <v>8</v>
      </c>
      <c r="E24" s="104"/>
      <c r="F24" s="104"/>
      <c r="G24" s="104">
        <v>17</v>
      </c>
      <c r="H24" s="104">
        <v>41</v>
      </c>
      <c r="I24" s="104"/>
      <c r="J24" s="104">
        <v>1</v>
      </c>
      <c r="K24" s="104"/>
      <c r="L24" s="104">
        <v>4</v>
      </c>
      <c r="M24" s="104"/>
      <c r="N24" s="104">
        <v>1</v>
      </c>
      <c r="O24" s="104">
        <v>13</v>
      </c>
      <c r="P24" s="104">
        <v>1</v>
      </c>
      <c r="Q24" s="104"/>
      <c r="R24" s="104"/>
      <c r="S24" s="104"/>
      <c r="T24" s="104"/>
      <c r="U24" s="104">
        <v>1</v>
      </c>
      <c r="V24" s="104"/>
      <c r="W24" s="104"/>
      <c r="X24" s="104"/>
      <c r="Y24" s="104"/>
      <c r="Z24" s="104"/>
      <c r="AA24" s="104"/>
      <c r="AB24" s="104"/>
    </row>
    <row r="25" spans="1:28">
      <c r="A25" s="107" t="s">
        <v>4697</v>
      </c>
      <c r="B25" s="108" t="s">
        <v>4698</v>
      </c>
      <c r="C25" s="103">
        <f t="shared" si="4"/>
        <v>113</v>
      </c>
      <c r="D25" s="104">
        <v>26</v>
      </c>
      <c r="E25" s="104"/>
      <c r="F25" s="104"/>
      <c r="G25" s="104">
        <v>21</v>
      </c>
      <c r="H25" s="104">
        <v>41</v>
      </c>
      <c r="I25" s="104"/>
      <c r="J25" s="104">
        <v>2</v>
      </c>
      <c r="K25" s="104">
        <v>1</v>
      </c>
      <c r="L25" s="104">
        <v>7</v>
      </c>
      <c r="M25" s="104"/>
      <c r="N25" s="104">
        <v>1</v>
      </c>
      <c r="O25" s="104">
        <v>11</v>
      </c>
      <c r="P25" s="104">
        <v>1</v>
      </c>
      <c r="Q25" s="104"/>
      <c r="R25" s="104"/>
      <c r="S25" s="104"/>
      <c r="T25" s="104"/>
      <c r="U25" s="104">
        <v>2</v>
      </c>
      <c r="V25" s="104"/>
      <c r="W25" s="104"/>
      <c r="X25" s="104"/>
      <c r="Y25" s="104"/>
      <c r="Z25" s="104"/>
      <c r="AA25" s="104"/>
      <c r="AB25" s="104"/>
    </row>
    <row r="26" spans="1:28">
      <c r="A26" s="107" t="s">
        <v>4699</v>
      </c>
      <c r="B26" s="108" t="s">
        <v>4700</v>
      </c>
      <c r="C26" s="103">
        <f t="shared" si="4"/>
        <v>177</v>
      </c>
      <c r="D26" s="104">
        <v>77</v>
      </c>
      <c r="E26" s="104"/>
      <c r="F26" s="104"/>
      <c r="G26" s="104">
        <v>28</v>
      </c>
      <c r="H26" s="104">
        <v>16</v>
      </c>
      <c r="I26" s="104"/>
      <c r="J26" s="104">
        <v>3</v>
      </c>
      <c r="K26" s="104">
        <v>4</v>
      </c>
      <c r="L26" s="104">
        <v>5</v>
      </c>
      <c r="M26" s="104">
        <v>1</v>
      </c>
      <c r="N26" s="104">
        <v>8</v>
      </c>
      <c r="O26" s="104">
        <v>33</v>
      </c>
      <c r="P26" s="104">
        <v>1</v>
      </c>
      <c r="Q26" s="104"/>
      <c r="R26" s="104"/>
      <c r="S26" s="104"/>
      <c r="T26" s="104"/>
      <c r="U26" s="104">
        <v>1</v>
      </c>
      <c r="V26" s="104"/>
      <c r="W26" s="104"/>
      <c r="X26" s="104"/>
      <c r="Y26" s="104"/>
      <c r="Z26" s="104"/>
      <c r="AA26" s="104"/>
      <c r="AB26" s="104"/>
    </row>
    <row r="27" spans="1:28">
      <c r="A27" s="107" t="s">
        <v>4701</v>
      </c>
      <c r="B27" s="108" t="s">
        <v>4431</v>
      </c>
      <c r="C27" s="103">
        <f t="shared" si="4"/>
        <v>0</v>
      </c>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row>
    <row r="28" spans="1:28">
      <c r="A28" s="107" t="s">
        <v>4702</v>
      </c>
      <c r="B28" s="108" t="s">
        <v>4703</v>
      </c>
      <c r="C28" s="103">
        <f t="shared" si="4"/>
        <v>14</v>
      </c>
      <c r="D28" s="104"/>
      <c r="E28" s="104"/>
      <c r="F28" s="104"/>
      <c r="G28" s="104"/>
      <c r="H28" s="104">
        <v>14</v>
      </c>
      <c r="I28" s="104"/>
      <c r="J28" s="104"/>
      <c r="K28" s="104"/>
      <c r="L28" s="104"/>
      <c r="M28" s="104"/>
      <c r="N28" s="104"/>
      <c r="O28" s="104"/>
      <c r="P28" s="104"/>
      <c r="Q28" s="104"/>
      <c r="R28" s="104"/>
      <c r="S28" s="104"/>
      <c r="T28" s="104"/>
      <c r="U28" s="104"/>
      <c r="V28" s="104"/>
      <c r="W28" s="104"/>
      <c r="X28" s="104"/>
      <c r="Y28" s="104"/>
      <c r="Z28" s="104"/>
      <c r="AA28" s="104"/>
      <c r="AB28" s="104"/>
    </row>
    <row r="29" spans="1:28">
      <c r="A29" s="107" t="s">
        <v>4704</v>
      </c>
      <c r="B29" s="108" t="s">
        <v>4705</v>
      </c>
      <c r="C29" s="103">
        <f t="shared" si="4"/>
        <v>177</v>
      </c>
      <c r="D29" s="104">
        <v>60</v>
      </c>
      <c r="E29" s="104"/>
      <c r="F29" s="104"/>
      <c r="G29" s="104">
        <v>3</v>
      </c>
      <c r="H29" s="104">
        <v>44</v>
      </c>
      <c r="I29" s="104"/>
      <c r="J29" s="104">
        <v>8</v>
      </c>
      <c r="K29" s="104">
        <v>4</v>
      </c>
      <c r="L29" s="104">
        <v>7</v>
      </c>
      <c r="M29" s="104"/>
      <c r="N29" s="104">
        <v>2</v>
      </c>
      <c r="O29" s="104">
        <v>43</v>
      </c>
      <c r="P29" s="104">
        <v>2</v>
      </c>
      <c r="Q29" s="104">
        <v>1</v>
      </c>
      <c r="R29" s="104"/>
      <c r="S29" s="104"/>
      <c r="T29" s="104"/>
      <c r="U29" s="104">
        <v>3</v>
      </c>
      <c r="V29" s="104"/>
      <c r="W29" s="104"/>
      <c r="X29" s="104"/>
      <c r="Y29" s="104"/>
      <c r="Z29" s="104"/>
      <c r="AA29" s="104"/>
      <c r="AB29" s="104"/>
    </row>
    <row r="30" spans="1:28">
      <c r="A30" s="107" t="s">
        <v>4706</v>
      </c>
      <c r="B30" s="108" t="s">
        <v>4707</v>
      </c>
      <c r="C30" s="103">
        <f t="shared" si="4"/>
        <v>6</v>
      </c>
      <c r="D30" s="104"/>
      <c r="E30" s="104"/>
      <c r="F30" s="104"/>
      <c r="G30" s="104"/>
      <c r="H30" s="104">
        <v>6</v>
      </c>
      <c r="I30" s="104"/>
      <c r="J30" s="104"/>
      <c r="K30" s="104"/>
      <c r="L30" s="104"/>
      <c r="M30" s="104"/>
      <c r="N30" s="104"/>
      <c r="O30" s="104"/>
      <c r="P30" s="104"/>
      <c r="Q30" s="104"/>
      <c r="R30" s="104"/>
      <c r="S30" s="104"/>
      <c r="T30" s="104"/>
      <c r="U30" s="104"/>
      <c r="V30" s="104"/>
      <c r="W30" s="104"/>
      <c r="X30" s="104"/>
      <c r="Y30" s="104"/>
      <c r="Z30" s="104"/>
      <c r="AA30" s="104"/>
      <c r="AB30" s="104"/>
    </row>
    <row r="31" spans="1:28">
      <c r="A31" s="107" t="s">
        <v>4708</v>
      </c>
      <c r="B31" s="108" t="s">
        <v>4709</v>
      </c>
      <c r="C31" s="103">
        <f t="shared" si="4"/>
        <v>868</v>
      </c>
      <c r="D31" s="104">
        <v>137</v>
      </c>
      <c r="E31" s="104"/>
      <c r="F31" s="104">
        <v>1</v>
      </c>
      <c r="G31" s="104">
        <v>74</v>
      </c>
      <c r="H31" s="104">
        <v>394</v>
      </c>
      <c r="I31" s="104">
        <v>1</v>
      </c>
      <c r="J31" s="104">
        <v>19</v>
      </c>
      <c r="K31" s="104">
        <v>19</v>
      </c>
      <c r="L31" s="104">
        <v>57</v>
      </c>
      <c r="M31" s="104">
        <v>3</v>
      </c>
      <c r="N31" s="104">
        <v>14</v>
      </c>
      <c r="O31" s="104">
        <v>123</v>
      </c>
      <c r="P31" s="104">
        <v>10</v>
      </c>
      <c r="Q31" s="104">
        <v>3</v>
      </c>
      <c r="R31" s="104">
        <v>2</v>
      </c>
      <c r="S31" s="104"/>
      <c r="T31" s="104"/>
      <c r="U31" s="104">
        <v>11</v>
      </c>
      <c r="V31" s="104"/>
      <c r="W31" s="104"/>
      <c r="X31" s="104"/>
      <c r="Y31" s="104"/>
      <c r="Z31" s="104"/>
      <c r="AA31" s="104"/>
      <c r="AB31" s="104"/>
    </row>
    <row r="32" spans="1:28">
      <c r="A32" s="107" t="s">
        <v>4710</v>
      </c>
      <c r="B32" s="108" t="s">
        <v>4711</v>
      </c>
      <c r="C32" s="103">
        <f t="shared" si="4"/>
        <v>476</v>
      </c>
      <c r="D32" s="104">
        <v>71</v>
      </c>
      <c r="E32" s="104"/>
      <c r="F32" s="104">
        <v>1</v>
      </c>
      <c r="G32" s="104">
        <v>29</v>
      </c>
      <c r="H32" s="104">
        <v>232</v>
      </c>
      <c r="I32" s="104"/>
      <c r="J32" s="104">
        <v>11</v>
      </c>
      <c r="K32" s="104">
        <v>14</v>
      </c>
      <c r="L32" s="104">
        <v>29</v>
      </c>
      <c r="M32" s="104">
        <v>1</v>
      </c>
      <c r="N32" s="104">
        <v>8</v>
      </c>
      <c r="O32" s="104">
        <v>66</v>
      </c>
      <c r="P32" s="104">
        <v>6</v>
      </c>
      <c r="Q32" s="104">
        <v>1</v>
      </c>
      <c r="R32" s="104">
        <v>1</v>
      </c>
      <c r="S32" s="104"/>
      <c r="T32" s="104"/>
      <c r="U32" s="104">
        <v>6</v>
      </c>
      <c r="V32" s="104"/>
      <c r="W32" s="104"/>
      <c r="X32" s="104"/>
      <c r="Y32" s="104"/>
      <c r="Z32" s="104"/>
      <c r="AA32" s="104"/>
      <c r="AB32" s="104"/>
    </row>
    <row r="33" spans="1:28">
      <c r="A33" s="107" t="s">
        <v>4712</v>
      </c>
      <c r="B33" s="108" t="s">
        <v>4713</v>
      </c>
      <c r="C33" s="103">
        <f t="shared" si="4"/>
        <v>25</v>
      </c>
      <c r="D33" s="104">
        <v>9</v>
      </c>
      <c r="E33" s="104"/>
      <c r="F33" s="104"/>
      <c r="G33" s="104"/>
      <c r="H33" s="104">
        <v>7</v>
      </c>
      <c r="I33" s="104"/>
      <c r="J33" s="104">
        <v>1</v>
      </c>
      <c r="K33" s="104">
        <v>1</v>
      </c>
      <c r="L33" s="104"/>
      <c r="M33" s="104"/>
      <c r="N33" s="104"/>
      <c r="O33" s="104">
        <v>6</v>
      </c>
      <c r="P33" s="104"/>
      <c r="Q33" s="104"/>
      <c r="R33" s="104"/>
      <c r="S33" s="104"/>
      <c r="T33" s="104"/>
      <c r="U33" s="104">
        <v>1</v>
      </c>
      <c r="V33" s="104"/>
      <c r="W33" s="104"/>
      <c r="X33" s="104"/>
      <c r="Y33" s="104"/>
      <c r="Z33" s="104"/>
      <c r="AA33" s="104"/>
      <c r="AB33" s="104"/>
    </row>
    <row r="34" spans="1:28">
      <c r="A34" s="107" t="s">
        <v>4714</v>
      </c>
      <c r="B34" s="108" t="s">
        <v>4715</v>
      </c>
      <c r="C34" s="103">
        <f t="shared" si="4"/>
        <v>1</v>
      </c>
      <c r="D34" s="104"/>
      <c r="E34" s="104"/>
      <c r="F34" s="104"/>
      <c r="G34" s="104"/>
      <c r="H34" s="104"/>
      <c r="I34" s="104"/>
      <c r="J34" s="104"/>
      <c r="K34" s="104"/>
      <c r="L34" s="104"/>
      <c r="M34" s="104"/>
      <c r="N34" s="104"/>
      <c r="O34" s="104"/>
      <c r="P34" s="104"/>
      <c r="Q34" s="104"/>
      <c r="R34" s="104"/>
      <c r="S34" s="104"/>
      <c r="T34" s="104"/>
      <c r="U34" s="104">
        <v>1</v>
      </c>
      <c r="V34" s="104"/>
      <c r="W34" s="104"/>
      <c r="X34" s="104"/>
      <c r="Y34" s="104"/>
      <c r="Z34" s="104"/>
      <c r="AA34" s="104"/>
      <c r="AB34" s="104"/>
    </row>
    <row r="35" spans="1:28">
      <c r="A35" s="107" t="s">
        <v>4716</v>
      </c>
      <c r="B35" s="108" t="s">
        <v>4717</v>
      </c>
      <c r="C35" s="103">
        <f t="shared" si="4"/>
        <v>44</v>
      </c>
      <c r="D35" s="104">
        <v>29</v>
      </c>
      <c r="E35" s="104"/>
      <c r="F35" s="104"/>
      <c r="G35" s="104">
        <v>1</v>
      </c>
      <c r="H35" s="104">
        <v>10</v>
      </c>
      <c r="I35" s="104"/>
      <c r="J35" s="104"/>
      <c r="K35" s="104">
        <v>1</v>
      </c>
      <c r="L35" s="104"/>
      <c r="M35" s="104"/>
      <c r="N35" s="104"/>
      <c r="O35" s="104">
        <v>2</v>
      </c>
      <c r="P35" s="104"/>
      <c r="Q35" s="104"/>
      <c r="R35" s="104"/>
      <c r="S35" s="104"/>
      <c r="T35" s="104"/>
      <c r="U35" s="104">
        <v>1</v>
      </c>
      <c r="V35" s="104"/>
      <c r="W35" s="104"/>
      <c r="X35" s="104"/>
      <c r="Y35" s="104"/>
      <c r="Z35" s="104"/>
      <c r="AA35" s="104"/>
      <c r="AB35" s="104"/>
    </row>
    <row r="36" spans="1:28">
      <c r="A36" s="107" t="s">
        <v>4718</v>
      </c>
      <c r="B36" s="108" t="s">
        <v>4719</v>
      </c>
      <c r="C36" s="103">
        <f t="shared" si="4"/>
        <v>135</v>
      </c>
      <c r="D36" s="104">
        <v>20</v>
      </c>
      <c r="E36" s="104"/>
      <c r="F36" s="104"/>
      <c r="G36" s="104">
        <v>8</v>
      </c>
      <c r="H36" s="104">
        <v>87</v>
      </c>
      <c r="I36" s="104"/>
      <c r="J36" s="104"/>
      <c r="K36" s="104">
        <v>3</v>
      </c>
      <c r="L36" s="104"/>
      <c r="M36" s="104"/>
      <c r="N36" s="104">
        <v>2</v>
      </c>
      <c r="O36" s="104">
        <v>14</v>
      </c>
      <c r="P36" s="104">
        <v>1</v>
      </c>
      <c r="Q36" s="104"/>
      <c r="R36" s="104"/>
      <c r="S36" s="104"/>
      <c r="T36" s="104"/>
      <c r="U36" s="104"/>
      <c r="V36" s="104"/>
      <c r="W36" s="104"/>
      <c r="X36" s="104"/>
      <c r="Y36" s="104"/>
      <c r="Z36" s="104"/>
      <c r="AA36" s="104"/>
      <c r="AB36" s="104"/>
    </row>
    <row r="37" spans="1:28">
      <c r="A37" s="107" t="s">
        <v>4720</v>
      </c>
      <c r="B37" s="108" t="s">
        <v>4721</v>
      </c>
      <c r="C37" s="103">
        <f t="shared" si="4"/>
        <v>170</v>
      </c>
      <c r="D37" s="104"/>
      <c r="E37" s="104"/>
      <c r="F37" s="104"/>
      <c r="G37" s="104">
        <v>5</v>
      </c>
      <c r="H37" s="104">
        <v>162</v>
      </c>
      <c r="I37" s="104"/>
      <c r="J37" s="104">
        <v>1</v>
      </c>
      <c r="K37" s="104"/>
      <c r="L37" s="104"/>
      <c r="M37" s="104"/>
      <c r="N37" s="104"/>
      <c r="O37" s="104">
        <v>2</v>
      </c>
      <c r="P37" s="104"/>
      <c r="Q37" s="104"/>
      <c r="R37" s="104"/>
      <c r="S37" s="104"/>
      <c r="T37" s="104"/>
      <c r="U37" s="104"/>
      <c r="V37" s="104"/>
      <c r="W37" s="104"/>
      <c r="X37" s="104"/>
      <c r="Y37" s="104"/>
      <c r="Z37" s="104"/>
      <c r="AA37" s="104"/>
      <c r="AB37" s="104"/>
    </row>
    <row r="38" spans="1:28">
      <c r="A38" s="107" t="s">
        <v>4722</v>
      </c>
      <c r="B38" s="108" t="s">
        <v>4723</v>
      </c>
      <c r="C38" s="103">
        <f t="shared" si="4"/>
        <v>1</v>
      </c>
      <c r="D38" s="104"/>
      <c r="E38" s="104"/>
      <c r="F38" s="104"/>
      <c r="G38" s="104"/>
      <c r="H38" s="104"/>
      <c r="I38" s="104"/>
      <c r="J38" s="104"/>
      <c r="K38" s="104"/>
      <c r="L38" s="104"/>
      <c r="M38" s="104"/>
      <c r="N38" s="104"/>
      <c r="O38" s="104">
        <v>1</v>
      </c>
      <c r="P38" s="104"/>
      <c r="Q38" s="104"/>
      <c r="R38" s="104"/>
      <c r="S38" s="104"/>
      <c r="T38" s="104"/>
      <c r="U38" s="104"/>
      <c r="V38" s="104"/>
      <c r="W38" s="104"/>
      <c r="X38" s="104"/>
      <c r="Y38" s="104"/>
      <c r="Z38" s="104"/>
      <c r="AA38" s="104"/>
      <c r="AB38" s="104"/>
    </row>
    <row r="39" spans="1:28">
      <c r="A39" s="107" t="s">
        <v>4724</v>
      </c>
      <c r="B39" s="108" t="s">
        <v>4725</v>
      </c>
      <c r="C39" s="103">
        <f t="shared" si="4"/>
        <v>0</v>
      </c>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1:28">
      <c r="A40" s="107" t="s">
        <v>4726</v>
      </c>
      <c r="B40" s="108" t="s">
        <v>4727</v>
      </c>
      <c r="C40" s="103">
        <f t="shared" si="4"/>
        <v>0</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1:28">
      <c r="A41" s="107" t="s">
        <v>4728</v>
      </c>
      <c r="B41" s="108" t="s">
        <v>4729</v>
      </c>
      <c r="C41" s="103">
        <f t="shared" si="4"/>
        <v>96</v>
      </c>
      <c r="D41" s="104">
        <v>31</v>
      </c>
      <c r="E41" s="104"/>
      <c r="F41" s="104"/>
      <c r="G41" s="104">
        <v>17</v>
      </c>
      <c r="H41" s="104">
        <v>34</v>
      </c>
      <c r="I41" s="104"/>
      <c r="J41" s="104"/>
      <c r="K41" s="104"/>
      <c r="L41" s="104"/>
      <c r="M41" s="104">
        <v>1</v>
      </c>
      <c r="N41" s="104"/>
      <c r="O41" s="104">
        <v>13</v>
      </c>
      <c r="P41" s="104"/>
      <c r="Q41" s="104"/>
      <c r="R41" s="104"/>
      <c r="S41" s="104"/>
      <c r="T41" s="104"/>
      <c r="U41" s="104"/>
      <c r="V41" s="104"/>
      <c r="W41" s="104"/>
      <c r="X41" s="104"/>
      <c r="Y41" s="104"/>
      <c r="Z41" s="104"/>
      <c r="AA41" s="104"/>
      <c r="AB41" s="104"/>
    </row>
    <row r="42" spans="1:28">
      <c r="A42" s="107" t="s">
        <v>4730</v>
      </c>
      <c r="B42" s="108" t="s">
        <v>4731</v>
      </c>
      <c r="C42" s="103">
        <f t="shared" si="4"/>
        <v>2</v>
      </c>
      <c r="D42" s="104">
        <v>1</v>
      </c>
      <c r="E42" s="104"/>
      <c r="F42" s="104"/>
      <c r="G42" s="104"/>
      <c r="H42" s="104"/>
      <c r="I42" s="104"/>
      <c r="J42" s="104">
        <v>1</v>
      </c>
      <c r="K42" s="104"/>
      <c r="L42" s="104"/>
      <c r="M42" s="104"/>
      <c r="N42" s="104"/>
      <c r="O42" s="104"/>
      <c r="P42" s="104"/>
      <c r="Q42" s="104"/>
      <c r="R42" s="104"/>
      <c r="S42" s="104"/>
      <c r="T42" s="104"/>
      <c r="U42" s="104"/>
      <c r="V42" s="104"/>
      <c r="W42" s="104"/>
      <c r="X42" s="104"/>
      <c r="Y42" s="104"/>
      <c r="Z42" s="104"/>
      <c r="AA42" s="104"/>
      <c r="AB42" s="104"/>
    </row>
    <row r="43" spans="1:28">
      <c r="A43" s="107" t="s">
        <v>4732</v>
      </c>
      <c r="B43" s="108" t="s">
        <v>4733</v>
      </c>
      <c r="C43" s="104">
        <f t="shared" si="4"/>
        <v>922</v>
      </c>
      <c r="D43" s="104">
        <v>606</v>
      </c>
      <c r="E43" s="104"/>
      <c r="F43" s="104"/>
      <c r="G43" s="104">
        <v>23</v>
      </c>
      <c r="H43" s="104">
        <v>109</v>
      </c>
      <c r="I43" s="104"/>
      <c r="J43" s="104">
        <v>24</v>
      </c>
      <c r="K43" s="104">
        <v>22</v>
      </c>
      <c r="L43" s="104">
        <v>12</v>
      </c>
      <c r="M43" s="104">
        <v>2</v>
      </c>
      <c r="N43" s="104">
        <v>5</v>
      </c>
      <c r="O43" s="104">
        <v>104</v>
      </c>
      <c r="P43" s="104">
        <v>4</v>
      </c>
      <c r="Q43" s="104">
        <v>1</v>
      </c>
      <c r="R43" s="104">
        <v>1</v>
      </c>
      <c r="S43" s="104"/>
      <c r="T43" s="104"/>
      <c r="U43" s="104">
        <v>9</v>
      </c>
      <c r="V43" s="104"/>
      <c r="W43" s="104"/>
      <c r="X43" s="104"/>
      <c r="Y43" s="104"/>
      <c r="Z43" s="104"/>
      <c r="AA43" s="104"/>
      <c r="AB43" s="104"/>
    </row>
    <row r="44" spans="1:28">
      <c r="A44" s="107" t="s">
        <v>4734</v>
      </c>
      <c r="B44" s="108" t="s">
        <v>4735</v>
      </c>
      <c r="C44" s="104">
        <f t="shared" si="4"/>
        <v>3</v>
      </c>
      <c r="D44" s="104">
        <v>1</v>
      </c>
      <c r="E44" s="104"/>
      <c r="F44" s="104"/>
      <c r="G44" s="104"/>
      <c r="H44" s="104"/>
      <c r="I44" s="104"/>
      <c r="J44" s="104"/>
      <c r="K44" s="104"/>
      <c r="L44" s="104"/>
      <c r="M44" s="104"/>
      <c r="N44" s="104"/>
      <c r="O44" s="104">
        <v>2</v>
      </c>
      <c r="P44" s="104"/>
      <c r="Q44" s="104"/>
      <c r="R44" s="104"/>
      <c r="S44" s="104"/>
      <c r="T44" s="104"/>
      <c r="U44" s="104"/>
      <c r="V44" s="104"/>
      <c r="W44" s="104"/>
      <c r="X44" s="104"/>
      <c r="Y44" s="104"/>
      <c r="Z44" s="104"/>
      <c r="AA44" s="104"/>
      <c r="AB44" s="104"/>
    </row>
    <row r="45" spans="1:28">
      <c r="A45" s="107" t="s">
        <v>4736</v>
      </c>
      <c r="B45" s="108" t="s">
        <v>4737</v>
      </c>
      <c r="C45" s="104">
        <f t="shared" si="4"/>
        <v>931</v>
      </c>
      <c r="D45" s="104">
        <v>388</v>
      </c>
      <c r="E45" s="104"/>
      <c r="F45" s="104"/>
      <c r="G45" s="104">
        <v>295</v>
      </c>
      <c r="H45" s="104">
        <v>61</v>
      </c>
      <c r="I45" s="104"/>
      <c r="J45" s="104">
        <v>23</v>
      </c>
      <c r="K45" s="104">
        <v>10</v>
      </c>
      <c r="L45" s="104">
        <v>19</v>
      </c>
      <c r="M45" s="104">
        <v>2</v>
      </c>
      <c r="N45" s="104">
        <v>10</v>
      </c>
      <c r="O45" s="104">
        <v>104</v>
      </c>
      <c r="P45" s="104">
        <v>5</v>
      </c>
      <c r="Q45" s="104">
        <v>2</v>
      </c>
      <c r="R45" s="104">
        <v>2</v>
      </c>
      <c r="S45" s="104"/>
      <c r="T45" s="104"/>
      <c r="U45" s="104">
        <v>10</v>
      </c>
      <c r="V45" s="104"/>
      <c r="W45" s="104"/>
      <c r="X45" s="104"/>
      <c r="Y45" s="104"/>
      <c r="Z45" s="104"/>
      <c r="AA45" s="104"/>
      <c r="AB45" s="104"/>
    </row>
    <row r="46" spans="1:28">
      <c r="A46" s="107" t="s">
        <v>4738</v>
      </c>
      <c r="B46" s="108" t="s">
        <v>4435</v>
      </c>
      <c r="C46" s="103">
        <f t="shared" si="4"/>
        <v>276</v>
      </c>
      <c r="D46" s="104">
        <v>48</v>
      </c>
      <c r="E46" s="104"/>
      <c r="F46" s="104"/>
      <c r="G46" s="104">
        <v>34</v>
      </c>
      <c r="H46" s="104">
        <v>183</v>
      </c>
      <c r="I46" s="104"/>
      <c r="J46" s="104">
        <v>1</v>
      </c>
      <c r="K46" s="104">
        <v>1</v>
      </c>
      <c r="L46" s="104">
        <v>2</v>
      </c>
      <c r="M46" s="104"/>
      <c r="N46" s="104"/>
      <c r="O46" s="104">
        <v>6</v>
      </c>
      <c r="P46" s="104"/>
      <c r="Q46" s="104"/>
      <c r="R46" s="104"/>
      <c r="S46" s="104"/>
      <c r="T46" s="104"/>
      <c r="U46" s="104">
        <v>1</v>
      </c>
      <c r="V46" s="104"/>
      <c r="W46" s="104"/>
      <c r="X46" s="104"/>
      <c r="Y46" s="104"/>
      <c r="Z46" s="104"/>
      <c r="AA46" s="104"/>
      <c r="AB46" s="104"/>
    </row>
    <row r="47" spans="1:28">
      <c r="A47" s="107" t="s">
        <v>4739</v>
      </c>
      <c r="B47" s="108" t="s">
        <v>4740</v>
      </c>
      <c r="C47" s="103">
        <f t="shared" si="4"/>
        <v>19974</v>
      </c>
      <c r="D47" s="104">
        <v>2438</v>
      </c>
      <c r="E47" s="104"/>
      <c r="F47" s="104">
        <v>50</v>
      </c>
      <c r="G47" s="104">
        <v>2466</v>
      </c>
      <c r="H47" s="104">
        <v>1864</v>
      </c>
      <c r="I47" s="104">
        <v>606</v>
      </c>
      <c r="J47" s="104">
        <v>538</v>
      </c>
      <c r="K47" s="104">
        <v>1331</v>
      </c>
      <c r="L47" s="104">
        <v>2526</v>
      </c>
      <c r="M47" s="104">
        <v>888</v>
      </c>
      <c r="N47" s="104">
        <v>60</v>
      </c>
      <c r="O47" s="104">
        <v>4834</v>
      </c>
      <c r="P47" s="104">
        <v>199</v>
      </c>
      <c r="Q47" s="104">
        <v>8</v>
      </c>
      <c r="R47" s="104">
        <v>13</v>
      </c>
      <c r="S47" s="104">
        <v>10</v>
      </c>
      <c r="T47" s="104"/>
      <c r="U47" s="104">
        <v>66</v>
      </c>
      <c r="V47" s="104"/>
      <c r="W47" s="104">
        <v>77</v>
      </c>
      <c r="X47" s="104"/>
      <c r="Y47" s="104"/>
      <c r="Z47" s="104"/>
      <c r="AA47" s="104">
        <v>2000</v>
      </c>
      <c r="AB47" s="104"/>
    </row>
    <row r="48" spans="1:28">
      <c r="A48" s="105" t="s">
        <v>4741</v>
      </c>
      <c r="B48" s="106" t="s">
        <v>4451</v>
      </c>
      <c r="C48" s="103">
        <f>SUM(C49:C59)</f>
        <v>42778</v>
      </c>
      <c r="D48" s="104">
        <f t="shared" ref="D48:AB48" si="5">SUM(D49:D59)</f>
        <v>191</v>
      </c>
      <c r="E48" s="104">
        <f t="shared" si="5"/>
        <v>0</v>
      </c>
      <c r="F48" s="104">
        <f t="shared" si="5"/>
        <v>0</v>
      </c>
      <c r="G48" s="104">
        <f t="shared" si="5"/>
        <v>860</v>
      </c>
      <c r="H48" s="104">
        <f t="shared" si="5"/>
        <v>6400</v>
      </c>
      <c r="I48" s="104">
        <f t="shared" si="5"/>
        <v>17</v>
      </c>
      <c r="J48" s="104">
        <f t="shared" si="5"/>
        <v>91</v>
      </c>
      <c r="K48" s="104">
        <f t="shared" si="5"/>
        <v>17705</v>
      </c>
      <c r="L48" s="104">
        <f t="shared" si="5"/>
        <v>1500</v>
      </c>
      <c r="M48" s="104">
        <f t="shared" si="5"/>
        <v>2100</v>
      </c>
      <c r="N48" s="104">
        <f t="shared" si="5"/>
        <v>1000</v>
      </c>
      <c r="O48" s="104">
        <f t="shared" si="5"/>
        <v>12701</v>
      </c>
      <c r="P48" s="104">
        <f t="shared" si="5"/>
        <v>7</v>
      </c>
      <c r="Q48" s="104">
        <f t="shared" si="5"/>
        <v>0</v>
      </c>
      <c r="R48" s="104">
        <f t="shared" si="5"/>
        <v>3</v>
      </c>
      <c r="S48" s="104">
        <f t="shared" si="5"/>
        <v>0</v>
      </c>
      <c r="T48" s="104">
        <f t="shared" si="5"/>
        <v>0</v>
      </c>
      <c r="U48" s="104">
        <f t="shared" si="5"/>
        <v>3</v>
      </c>
      <c r="V48" s="104">
        <f t="shared" si="5"/>
        <v>200</v>
      </c>
      <c r="W48" s="104">
        <f t="shared" si="5"/>
        <v>0</v>
      </c>
      <c r="X48" s="104">
        <f t="shared" si="5"/>
        <v>0</v>
      </c>
      <c r="Y48" s="104">
        <f t="shared" si="5"/>
        <v>0</v>
      </c>
      <c r="Z48" s="104">
        <f t="shared" si="5"/>
        <v>0</v>
      </c>
      <c r="AA48" s="104">
        <f t="shared" si="5"/>
        <v>0</v>
      </c>
      <c r="AB48" s="104">
        <f t="shared" si="5"/>
        <v>0</v>
      </c>
    </row>
    <row r="49" spans="1:28">
      <c r="A49" s="109" t="s">
        <v>4742</v>
      </c>
      <c r="B49" s="110" t="s">
        <v>4454</v>
      </c>
      <c r="C49" s="103">
        <f>SUM(D49:AB49)</f>
        <v>7</v>
      </c>
      <c r="D49" s="104"/>
      <c r="E49" s="104"/>
      <c r="F49" s="104"/>
      <c r="G49" s="104"/>
      <c r="H49" s="104"/>
      <c r="I49" s="104"/>
      <c r="J49" s="104"/>
      <c r="K49" s="104">
        <v>7</v>
      </c>
      <c r="L49" s="104"/>
      <c r="M49" s="104"/>
      <c r="N49" s="104"/>
      <c r="O49" s="104"/>
      <c r="P49" s="104"/>
      <c r="Q49" s="104"/>
      <c r="R49" s="104"/>
      <c r="S49" s="104"/>
      <c r="T49" s="104"/>
      <c r="U49" s="104"/>
      <c r="V49" s="104"/>
      <c r="W49" s="104"/>
      <c r="X49" s="104"/>
      <c r="Y49" s="104"/>
      <c r="Z49" s="104"/>
      <c r="AA49" s="104"/>
      <c r="AB49" s="104"/>
    </row>
    <row r="50" spans="1:28">
      <c r="A50" s="109" t="s">
        <v>4743</v>
      </c>
      <c r="B50" s="110" t="s">
        <v>4455</v>
      </c>
      <c r="C50" s="103">
        <f t="shared" ref="C50:C59" si="6">SUM(D50:AB50)</f>
        <v>3684</v>
      </c>
      <c r="D50" s="104">
        <v>158</v>
      </c>
      <c r="E50" s="104"/>
      <c r="F50" s="104"/>
      <c r="G50" s="104">
        <v>13</v>
      </c>
      <c r="H50" s="104">
        <v>55</v>
      </c>
      <c r="I50" s="104">
        <v>1</v>
      </c>
      <c r="J50" s="104">
        <v>26</v>
      </c>
      <c r="K50" s="104">
        <v>1037</v>
      </c>
      <c r="L50" s="104">
        <v>458</v>
      </c>
      <c r="M50" s="104"/>
      <c r="N50" s="104">
        <v>1</v>
      </c>
      <c r="O50" s="104">
        <v>1906</v>
      </c>
      <c r="P50" s="104">
        <v>7</v>
      </c>
      <c r="Q50" s="104"/>
      <c r="R50" s="104">
        <v>3</v>
      </c>
      <c r="S50" s="104"/>
      <c r="T50" s="104"/>
      <c r="U50" s="104">
        <v>1</v>
      </c>
      <c r="V50" s="104">
        <v>18</v>
      </c>
      <c r="W50" s="104"/>
      <c r="X50" s="104"/>
      <c r="Y50" s="104"/>
      <c r="Z50" s="104"/>
      <c r="AA50" s="104"/>
      <c r="AB50" s="104"/>
    </row>
    <row r="51" spans="1:28">
      <c r="A51" s="109" t="s">
        <v>4744</v>
      </c>
      <c r="B51" s="110" t="s">
        <v>4456</v>
      </c>
      <c r="C51" s="103">
        <f t="shared" si="6"/>
        <v>84</v>
      </c>
      <c r="D51" s="104"/>
      <c r="E51" s="104"/>
      <c r="F51" s="104"/>
      <c r="G51" s="104"/>
      <c r="H51" s="104"/>
      <c r="I51" s="104"/>
      <c r="J51" s="104"/>
      <c r="K51" s="104">
        <v>84</v>
      </c>
      <c r="L51" s="104"/>
      <c r="M51" s="104"/>
      <c r="N51" s="104"/>
      <c r="O51" s="104"/>
      <c r="P51" s="104"/>
      <c r="Q51" s="104"/>
      <c r="R51" s="104"/>
      <c r="S51" s="104"/>
      <c r="T51" s="104"/>
      <c r="U51" s="104"/>
      <c r="V51" s="104"/>
      <c r="W51" s="104"/>
      <c r="X51" s="104"/>
      <c r="Y51" s="104"/>
      <c r="Z51" s="104"/>
      <c r="AA51" s="104"/>
      <c r="AB51" s="104"/>
    </row>
    <row r="52" spans="1:28">
      <c r="A52" s="109" t="s">
        <v>4745</v>
      </c>
      <c r="B52" s="110" t="s">
        <v>4746</v>
      </c>
      <c r="C52" s="103">
        <f t="shared" si="6"/>
        <v>0</v>
      </c>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row>
    <row r="53" spans="1:28">
      <c r="A53" s="107" t="s">
        <v>4747</v>
      </c>
      <c r="B53" s="108" t="s">
        <v>4457</v>
      </c>
      <c r="C53" s="103">
        <f t="shared" si="6"/>
        <v>6</v>
      </c>
      <c r="D53" s="104">
        <v>1</v>
      </c>
      <c r="E53" s="104"/>
      <c r="F53" s="104"/>
      <c r="G53" s="104"/>
      <c r="H53" s="104">
        <v>4</v>
      </c>
      <c r="I53" s="104"/>
      <c r="J53" s="104"/>
      <c r="K53" s="104"/>
      <c r="L53" s="104"/>
      <c r="M53" s="104"/>
      <c r="N53" s="104"/>
      <c r="O53" s="104">
        <v>1</v>
      </c>
      <c r="P53" s="104"/>
      <c r="Q53" s="104"/>
      <c r="R53" s="104"/>
      <c r="S53" s="104"/>
      <c r="T53" s="104"/>
      <c r="U53" s="104"/>
      <c r="V53" s="104"/>
      <c r="W53" s="104"/>
      <c r="X53" s="104"/>
      <c r="Y53" s="104"/>
      <c r="Z53" s="104"/>
      <c r="AA53" s="104"/>
      <c r="AB53" s="104"/>
    </row>
    <row r="54" spans="1:28">
      <c r="A54" s="107" t="s">
        <v>4748</v>
      </c>
      <c r="B54" s="108" t="s">
        <v>4749</v>
      </c>
      <c r="C54" s="103">
        <f t="shared" si="6"/>
        <v>0</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row>
    <row r="55" spans="1:28">
      <c r="A55" s="107" t="s">
        <v>4750</v>
      </c>
      <c r="B55" s="108" t="s">
        <v>4751</v>
      </c>
      <c r="C55" s="103">
        <f t="shared" si="6"/>
        <v>0</v>
      </c>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row>
    <row r="56" spans="1:28">
      <c r="A56" s="107" t="s">
        <v>4752</v>
      </c>
      <c r="B56" s="108" t="s">
        <v>4452</v>
      </c>
      <c r="C56" s="103">
        <f t="shared" si="6"/>
        <v>339</v>
      </c>
      <c r="D56" s="104"/>
      <c r="E56" s="104"/>
      <c r="F56" s="104"/>
      <c r="G56" s="104"/>
      <c r="H56" s="104"/>
      <c r="I56" s="104"/>
      <c r="J56" s="104"/>
      <c r="K56" s="104">
        <v>339</v>
      </c>
      <c r="L56" s="104"/>
      <c r="M56" s="104"/>
      <c r="N56" s="104"/>
      <c r="O56" s="104"/>
      <c r="P56" s="104"/>
      <c r="Q56" s="104"/>
      <c r="R56" s="104"/>
      <c r="S56" s="104"/>
      <c r="T56" s="104"/>
      <c r="U56" s="104"/>
      <c r="V56" s="104"/>
      <c r="W56" s="104"/>
      <c r="X56" s="104"/>
      <c r="Y56" s="104"/>
      <c r="Z56" s="104"/>
      <c r="AA56" s="104"/>
      <c r="AB56" s="104"/>
    </row>
    <row r="57" spans="1:28">
      <c r="A57" s="107" t="s">
        <v>4753</v>
      </c>
      <c r="B57" s="108" t="s">
        <v>4453</v>
      </c>
      <c r="C57" s="103">
        <f t="shared" si="6"/>
        <v>8566</v>
      </c>
      <c r="D57" s="104"/>
      <c r="E57" s="104"/>
      <c r="F57" s="104"/>
      <c r="G57" s="104"/>
      <c r="H57" s="104"/>
      <c r="I57" s="104"/>
      <c r="J57" s="104"/>
      <c r="K57" s="104">
        <v>8566</v>
      </c>
      <c r="L57" s="104"/>
      <c r="M57" s="104"/>
      <c r="N57" s="104"/>
      <c r="O57" s="104"/>
      <c r="P57" s="104"/>
      <c r="Q57" s="104"/>
      <c r="R57" s="104"/>
      <c r="S57" s="104"/>
      <c r="T57" s="104"/>
      <c r="U57" s="104"/>
      <c r="V57" s="104"/>
      <c r="W57" s="104"/>
      <c r="X57" s="104"/>
      <c r="Y57" s="104"/>
      <c r="Z57" s="104"/>
      <c r="AA57" s="104"/>
      <c r="AB57" s="104"/>
    </row>
    <row r="58" spans="1:28">
      <c r="A58" s="107" t="s">
        <v>4754</v>
      </c>
      <c r="B58" s="108" t="s">
        <v>4755</v>
      </c>
      <c r="C58" s="103">
        <f t="shared" si="6"/>
        <v>0</v>
      </c>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row>
    <row r="59" spans="1:28">
      <c r="A59" s="107" t="s">
        <v>4756</v>
      </c>
      <c r="B59" s="108" t="s">
        <v>4757</v>
      </c>
      <c r="C59" s="103">
        <f t="shared" si="6"/>
        <v>30092</v>
      </c>
      <c r="D59" s="104">
        <v>32</v>
      </c>
      <c r="E59" s="104"/>
      <c r="F59" s="104"/>
      <c r="G59" s="104">
        <v>847</v>
      </c>
      <c r="H59" s="104">
        <v>6341</v>
      </c>
      <c r="I59" s="104">
        <v>16</v>
      </c>
      <c r="J59" s="104">
        <v>65</v>
      </c>
      <c r="K59" s="104">
        <v>7672</v>
      </c>
      <c r="L59" s="104">
        <v>1042</v>
      </c>
      <c r="M59" s="104">
        <v>2100</v>
      </c>
      <c r="N59" s="104">
        <v>999</v>
      </c>
      <c r="O59" s="104">
        <v>10794</v>
      </c>
      <c r="P59" s="104"/>
      <c r="Q59" s="104"/>
      <c r="R59" s="104"/>
      <c r="S59" s="104"/>
      <c r="T59" s="104"/>
      <c r="U59" s="104">
        <v>2</v>
      </c>
      <c r="V59" s="104">
        <v>182</v>
      </c>
      <c r="W59" s="104"/>
      <c r="X59" s="104"/>
      <c r="Y59" s="104"/>
      <c r="Z59" s="104"/>
      <c r="AA59" s="104"/>
      <c r="AB59" s="104"/>
    </row>
    <row r="60" spans="1:28">
      <c r="A60" s="105" t="s">
        <v>4758</v>
      </c>
      <c r="B60" s="106" t="s">
        <v>4759</v>
      </c>
      <c r="C60" s="103">
        <f>SUM(C61:C64)</f>
        <v>6952</v>
      </c>
      <c r="D60" s="104">
        <f t="shared" ref="D60:AB60" si="7">SUM(D61:D64)</f>
        <v>0</v>
      </c>
      <c r="E60" s="104">
        <f t="shared" si="7"/>
        <v>0</v>
      </c>
      <c r="F60" s="104">
        <f t="shared" si="7"/>
        <v>0</v>
      </c>
      <c r="G60" s="104">
        <f t="shared" si="7"/>
        <v>0</v>
      </c>
      <c r="H60" s="104">
        <f t="shared" si="7"/>
        <v>0</v>
      </c>
      <c r="I60" s="104">
        <f t="shared" si="7"/>
        <v>0</v>
      </c>
      <c r="J60" s="104">
        <f t="shared" si="7"/>
        <v>957</v>
      </c>
      <c r="K60" s="104">
        <f t="shared" si="7"/>
        <v>0</v>
      </c>
      <c r="L60" s="104">
        <f t="shared" si="7"/>
        <v>0</v>
      </c>
      <c r="M60" s="104">
        <f t="shared" si="7"/>
        <v>23</v>
      </c>
      <c r="N60" s="104">
        <f t="shared" si="7"/>
        <v>795</v>
      </c>
      <c r="O60" s="104">
        <f t="shared" si="7"/>
        <v>1400</v>
      </c>
      <c r="P60" s="104">
        <f t="shared" si="7"/>
        <v>0</v>
      </c>
      <c r="Q60" s="104">
        <f t="shared" si="7"/>
        <v>0</v>
      </c>
      <c r="R60" s="104">
        <f t="shared" si="7"/>
        <v>0</v>
      </c>
      <c r="S60" s="104">
        <f t="shared" si="7"/>
        <v>0</v>
      </c>
      <c r="T60" s="104">
        <f t="shared" si="7"/>
        <v>0</v>
      </c>
      <c r="U60" s="104">
        <f t="shared" si="7"/>
        <v>0</v>
      </c>
      <c r="V60" s="104">
        <f t="shared" si="7"/>
        <v>0</v>
      </c>
      <c r="W60" s="104">
        <f t="shared" si="7"/>
        <v>0</v>
      </c>
      <c r="X60" s="104">
        <f t="shared" si="7"/>
        <v>0</v>
      </c>
      <c r="Y60" s="104">
        <f t="shared" si="7"/>
        <v>3477</v>
      </c>
      <c r="Z60" s="104">
        <f t="shared" si="7"/>
        <v>300</v>
      </c>
      <c r="AA60" s="104">
        <f t="shared" si="7"/>
        <v>0</v>
      </c>
      <c r="AB60" s="104">
        <f t="shared" si="7"/>
        <v>0</v>
      </c>
    </row>
    <row r="61" spans="1:28">
      <c r="A61" s="109" t="s">
        <v>4760</v>
      </c>
      <c r="B61" s="110" t="s">
        <v>4761</v>
      </c>
      <c r="C61" s="103">
        <f>SUM(D61:AB61)</f>
        <v>6652</v>
      </c>
      <c r="D61" s="104"/>
      <c r="E61" s="104"/>
      <c r="F61" s="104"/>
      <c r="G61" s="104"/>
      <c r="H61" s="104"/>
      <c r="I61" s="104"/>
      <c r="J61" s="104">
        <v>957</v>
      </c>
      <c r="K61" s="104"/>
      <c r="L61" s="104"/>
      <c r="M61" s="104">
        <v>23</v>
      </c>
      <c r="N61" s="104">
        <v>795</v>
      </c>
      <c r="O61" s="104">
        <v>1400</v>
      </c>
      <c r="P61" s="104"/>
      <c r="Q61" s="104"/>
      <c r="R61" s="104"/>
      <c r="S61" s="104"/>
      <c r="T61" s="104"/>
      <c r="U61" s="104"/>
      <c r="V61" s="104"/>
      <c r="W61" s="104"/>
      <c r="X61" s="104"/>
      <c r="Y61" s="104">
        <v>3477</v>
      </c>
      <c r="Z61" s="104"/>
      <c r="AA61" s="104"/>
      <c r="AB61" s="104"/>
    </row>
    <row r="62" spans="1:28">
      <c r="A62" s="109" t="s">
        <v>4762</v>
      </c>
      <c r="B62" s="110" t="s">
        <v>4763</v>
      </c>
      <c r="C62" s="103">
        <f>SUM(D62:AB62)</f>
        <v>0</v>
      </c>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row>
    <row r="63" spans="1:28">
      <c r="A63" s="109" t="s">
        <v>4764</v>
      </c>
      <c r="B63" s="110" t="s">
        <v>4765</v>
      </c>
      <c r="C63" s="103">
        <f>SUM(D63:AB63)</f>
        <v>300</v>
      </c>
      <c r="D63" s="104"/>
      <c r="E63" s="104"/>
      <c r="F63" s="104"/>
      <c r="G63" s="104"/>
      <c r="H63" s="104"/>
      <c r="I63" s="104"/>
      <c r="J63" s="104"/>
      <c r="K63" s="104"/>
      <c r="L63" s="104"/>
      <c r="M63" s="104"/>
      <c r="N63" s="104"/>
      <c r="O63" s="104"/>
      <c r="P63" s="104"/>
      <c r="Q63" s="104"/>
      <c r="R63" s="104"/>
      <c r="S63" s="104"/>
      <c r="T63" s="104"/>
      <c r="U63" s="104"/>
      <c r="V63" s="104"/>
      <c r="W63" s="104"/>
      <c r="X63" s="104"/>
      <c r="Z63" s="104">
        <v>300</v>
      </c>
      <c r="AA63" s="104"/>
      <c r="AB63" s="104"/>
    </row>
    <row r="64" spans="1:28">
      <c r="A64" s="109" t="s">
        <v>4766</v>
      </c>
      <c r="B64" s="110" t="s">
        <v>4767</v>
      </c>
      <c r="C64" s="103">
        <f>SUM(D64:AB64)</f>
        <v>0</v>
      </c>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row>
    <row r="65" spans="1:28">
      <c r="A65" s="112" t="s">
        <v>4768</v>
      </c>
      <c r="B65" s="113" t="s">
        <v>4769</v>
      </c>
      <c r="C65" s="103">
        <f>SUM(C66:C77)</f>
        <v>40212</v>
      </c>
      <c r="D65" s="104">
        <f t="shared" ref="D65:AB65" si="8">SUM(D66:D77)</f>
        <v>45</v>
      </c>
      <c r="E65" s="104">
        <f t="shared" si="8"/>
        <v>0</v>
      </c>
      <c r="F65" s="104">
        <f t="shared" si="8"/>
        <v>50</v>
      </c>
      <c r="G65" s="104">
        <f t="shared" si="8"/>
        <v>848</v>
      </c>
      <c r="H65" s="104">
        <f t="shared" si="8"/>
        <v>10037</v>
      </c>
      <c r="I65" s="104">
        <f t="shared" si="8"/>
        <v>30</v>
      </c>
      <c r="J65" s="104">
        <f t="shared" si="8"/>
        <v>10</v>
      </c>
      <c r="K65" s="104">
        <f t="shared" si="8"/>
        <v>1072</v>
      </c>
      <c r="L65" s="104">
        <f t="shared" si="8"/>
        <v>13735</v>
      </c>
      <c r="M65" s="104">
        <f t="shared" si="8"/>
        <v>0</v>
      </c>
      <c r="N65" s="104">
        <f t="shared" si="8"/>
        <v>3</v>
      </c>
      <c r="O65" s="104">
        <f t="shared" si="8"/>
        <v>10853</v>
      </c>
      <c r="P65" s="104">
        <f t="shared" si="8"/>
        <v>952</v>
      </c>
      <c r="Q65" s="104">
        <f t="shared" si="8"/>
        <v>1603</v>
      </c>
      <c r="R65" s="104">
        <f t="shared" si="8"/>
        <v>200</v>
      </c>
      <c r="S65" s="104">
        <f t="shared" si="8"/>
        <v>0</v>
      </c>
      <c r="T65" s="104">
        <f t="shared" si="8"/>
        <v>0</v>
      </c>
      <c r="U65" s="104">
        <f t="shared" si="8"/>
        <v>0</v>
      </c>
      <c r="V65" s="104">
        <f t="shared" si="8"/>
        <v>0</v>
      </c>
      <c r="W65" s="104">
        <f t="shared" si="8"/>
        <v>0</v>
      </c>
      <c r="X65" s="104">
        <f t="shared" si="8"/>
        <v>0</v>
      </c>
      <c r="Y65" s="104">
        <f t="shared" si="8"/>
        <v>0</v>
      </c>
      <c r="Z65" s="104">
        <f t="shared" si="8"/>
        <v>0</v>
      </c>
      <c r="AA65" s="104">
        <f t="shared" si="8"/>
        <v>774</v>
      </c>
      <c r="AB65" s="104">
        <f t="shared" si="8"/>
        <v>0</v>
      </c>
    </row>
    <row r="66" spans="1:28">
      <c r="A66" s="114" t="s">
        <v>4770</v>
      </c>
      <c r="B66" s="115" t="s">
        <v>4771</v>
      </c>
      <c r="C66" s="103">
        <f>SUM(D66:AB66)</f>
        <v>0</v>
      </c>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row>
    <row r="67" spans="1:28">
      <c r="A67" s="114" t="s">
        <v>4772</v>
      </c>
      <c r="B67" s="115" t="s">
        <v>4773</v>
      </c>
      <c r="C67" s="103">
        <f t="shared" ref="C67:C77" si="9">SUM(D67:AB67)</f>
        <v>38</v>
      </c>
      <c r="D67" s="104"/>
      <c r="E67" s="104"/>
      <c r="F67" s="104"/>
      <c r="G67" s="104">
        <v>10</v>
      </c>
      <c r="H67" s="104">
        <v>14</v>
      </c>
      <c r="I67" s="104"/>
      <c r="J67" s="104"/>
      <c r="K67" s="104"/>
      <c r="L67" s="104"/>
      <c r="M67" s="104"/>
      <c r="N67" s="104"/>
      <c r="O67" s="104">
        <v>11</v>
      </c>
      <c r="P67" s="104">
        <v>3</v>
      </c>
      <c r="Q67" s="104"/>
      <c r="R67" s="104"/>
      <c r="S67" s="104"/>
      <c r="T67" s="104"/>
      <c r="U67" s="104"/>
      <c r="V67" s="104"/>
      <c r="W67" s="104"/>
      <c r="X67" s="104"/>
      <c r="Y67" s="104"/>
      <c r="Z67" s="104"/>
      <c r="AA67" s="104"/>
      <c r="AB67" s="104"/>
    </row>
    <row r="68" spans="1:28">
      <c r="A68" s="114" t="s">
        <v>4774</v>
      </c>
      <c r="B68" s="115" t="s">
        <v>4775</v>
      </c>
      <c r="C68" s="103">
        <f t="shared" si="9"/>
        <v>0</v>
      </c>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row>
    <row r="69" spans="1:28">
      <c r="A69" s="114" t="s">
        <v>4776</v>
      </c>
      <c r="B69" s="115" t="s">
        <v>4777</v>
      </c>
      <c r="C69" s="103">
        <f t="shared" si="9"/>
        <v>774</v>
      </c>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v>774</v>
      </c>
      <c r="AB69" s="104"/>
    </row>
    <row r="70" spans="1:28">
      <c r="A70" s="114" t="s">
        <v>4778</v>
      </c>
      <c r="B70" s="115" t="s">
        <v>4779</v>
      </c>
      <c r="C70" s="103">
        <f t="shared" si="9"/>
        <v>0</v>
      </c>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row>
    <row r="71" spans="1:28">
      <c r="A71" s="114" t="s">
        <v>4780</v>
      </c>
      <c r="B71" s="115" t="s">
        <v>4781</v>
      </c>
      <c r="C71" s="103">
        <f t="shared" si="9"/>
        <v>0</v>
      </c>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row>
    <row r="72" spans="1:28">
      <c r="A72" s="114" t="s">
        <v>4782</v>
      </c>
      <c r="B72" s="115" t="s">
        <v>4783</v>
      </c>
      <c r="C72" s="103">
        <f t="shared" si="9"/>
        <v>0</v>
      </c>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row>
    <row r="73" spans="1:28">
      <c r="A73" s="114" t="s">
        <v>4784</v>
      </c>
      <c r="B73" s="115" t="s">
        <v>4785</v>
      </c>
      <c r="C73" s="103">
        <f t="shared" si="9"/>
        <v>0</v>
      </c>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row>
    <row r="74" spans="1:28">
      <c r="A74" s="114" t="s">
        <v>4786</v>
      </c>
      <c r="B74" s="115" t="s">
        <v>4787</v>
      </c>
      <c r="C74" s="103">
        <f t="shared" si="9"/>
        <v>0</v>
      </c>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row>
    <row r="75" spans="1:28">
      <c r="A75" s="114" t="s">
        <v>4788</v>
      </c>
      <c r="B75" s="115" t="s">
        <v>4789</v>
      </c>
      <c r="C75" s="103">
        <f t="shared" si="9"/>
        <v>0</v>
      </c>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row>
    <row r="76" spans="1:28">
      <c r="A76" s="114" t="s">
        <v>4790</v>
      </c>
      <c r="B76" s="115" t="s">
        <v>4791</v>
      </c>
      <c r="C76" s="103">
        <f t="shared" si="9"/>
        <v>0</v>
      </c>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row>
    <row r="77" spans="1:28">
      <c r="A77" s="114" t="s">
        <v>4792</v>
      </c>
      <c r="B77" s="115" t="s">
        <v>4793</v>
      </c>
      <c r="C77" s="103">
        <f t="shared" si="9"/>
        <v>39400</v>
      </c>
      <c r="D77" s="104">
        <v>45</v>
      </c>
      <c r="E77" s="104"/>
      <c r="F77" s="104">
        <v>50</v>
      </c>
      <c r="G77" s="104">
        <v>838</v>
      </c>
      <c r="H77" s="104">
        <v>10023</v>
      </c>
      <c r="I77" s="104">
        <v>30</v>
      </c>
      <c r="J77" s="104">
        <v>10</v>
      </c>
      <c r="K77" s="104">
        <v>1072</v>
      </c>
      <c r="L77" s="104">
        <v>13735</v>
      </c>
      <c r="M77" s="104"/>
      <c r="N77" s="104">
        <v>3</v>
      </c>
      <c r="O77" s="104">
        <v>10842</v>
      </c>
      <c r="P77" s="104">
        <v>949</v>
      </c>
      <c r="Q77" s="104">
        <v>1603</v>
      </c>
      <c r="R77" s="104">
        <v>200</v>
      </c>
      <c r="S77" s="104"/>
      <c r="T77" s="104"/>
      <c r="U77" s="104"/>
      <c r="V77" s="104"/>
      <c r="W77" s="104"/>
      <c r="X77" s="104"/>
      <c r="Y77" s="104"/>
      <c r="Z77" s="104"/>
      <c r="AA77" s="104"/>
      <c r="AB77" s="104"/>
    </row>
    <row r="78" spans="1:28">
      <c r="A78" s="105" t="s">
        <v>4794</v>
      </c>
      <c r="B78" s="106" t="s">
        <v>4795</v>
      </c>
      <c r="C78" s="103">
        <f>SUM(C79:C94)</f>
        <v>29384</v>
      </c>
      <c r="D78" s="104">
        <f t="shared" ref="D78:AB78" si="10">SUM(D79:D94)</f>
        <v>0</v>
      </c>
      <c r="E78" s="104">
        <f t="shared" si="10"/>
        <v>0</v>
      </c>
      <c r="F78" s="104">
        <f t="shared" si="10"/>
        <v>0</v>
      </c>
      <c r="G78" s="104">
        <f t="shared" si="10"/>
        <v>370</v>
      </c>
      <c r="H78" s="104">
        <f t="shared" si="10"/>
        <v>0</v>
      </c>
      <c r="I78" s="104">
        <f t="shared" si="10"/>
        <v>0</v>
      </c>
      <c r="J78" s="104">
        <f t="shared" si="10"/>
        <v>0</v>
      </c>
      <c r="K78" s="104">
        <f t="shared" si="10"/>
        <v>0</v>
      </c>
      <c r="L78" s="104">
        <f t="shared" si="10"/>
        <v>0</v>
      </c>
      <c r="M78" s="104">
        <f t="shared" si="10"/>
        <v>0</v>
      </c>
      <c r="N78" s="104">
        <f t="shared" si="10"/>
        <v>460</v>
      </c>
      <c r="O78" s="104">
        <f t="shared" si="10"/>
        <v>16600</v>
      </c>
      <c r="P78" s="104">
        <f t="shared" si="10"/>
        <v>8000</v>
      </c>
      <c r="Q78" s="104">
        <f t="shared" si="10"/>
        <v>0</v>
      </c>
      <c r="R78" s="104">
        <f t="shared" si="10"/>
        <v>0</v>
      </c>
      <c r="S78" s="104">
        <f t="shared" si="10"/>
        <v>0</v>
      </c>
      <c r="T78" s="104">
        <f t="shared" si="10"/>
        <v>0</v>
      </c>
      <c r="U78" s="104">
        <f t="shared" si="10"/>
        <v>2100</v>
      </c>
      <c r="V78" s="104">
        <f t="shared" si="10"/>
        <v>1854</v>
      </c>
      <c r="W78" s="104">
        <f t="shared" si="10"/>
        <v>0</v>
      </c>
      <c r="X78" s="104">
        <f t="shared" si="10"/>
        <v>0</v>
      </c>
      <c r="Y78" s="104">
        <f t="shared" si="10"/>
        <v>0</v>
      </c>
      <c r="Z78" s="104">
        <f t="shared" si="10"/>
        <v>0</v>
      </c>
      <c r="AA78" s="104">
        <f t="shared" si="10"/>
        <v>0</v>
      </c>
      <c r="AB78" s="104">
        <f t="shared" si="10"/>
        <v>0</v>
      </c>
    </row>
    <row r="79" spans="1:28">
      <c r="A79" s="107" t="s">
        <v>4796</v>
      </c>
      <c r="B79" s="108" t="s">
        <v>4771</v>
      </c>
      <c r="C79" s="103">
        <f>SUM(D79:AB79)</f>
        <v>1400</v>
      </c>
      <c r="D79" s="104"/>
      <c r="E79" s="104"/>
      <c r="F79" s="104"/>
      <c r="G79" s="104">
        <v>300</v>
      </c>
      <c r="H79" s="104"/>
      <c r="I79" s="104"/>
      <c r="J79" s="104"/>
      <c r="K79" s="104"/>
      <c r="L79" s="104"/>
      <c r="M79" s="104"/>
      <c r="N79" s="104"/>
      <c r="O79" s="104">
        <v>1100</v>
      </c>
      <c r="P79" s="104"/>
      <c r="Q79" s="104"/>
      <c r="R79" s="104"/>
      <c r="S79" s="104"/>
      <c r="T79" s="104"/>
      <c r="U79" s="104"/>
      <c r="V79" s="104"/>
      <c r="W79" s="104"/>
      <c r="X79" s="104"/>
      <c r="Y79" s="104"/>
      <c r="Z79" s="104"/>
      <c r="AA79" s="104"/>
      <c r="AB79" s="104"/>
    </row>
    <row r="80" spans="1:28">
      <c r="A80" s="107" t="s">
        <v>4797</v>
      </c>
      <c r="B80" s="108" t="s">
        <v>4777</v>
      </c>
      <c r="C80" s="103">
        <f t="shared" ref="C80:C94" si="11">SUM(D80:AB80)</f>
        <v>27414</v>
      </c>
      <c r="D80" s="104"/>
      <c r="E80" s="104"/>
      <c r="F80" s="104"/>
      <c r="G80" s="104"/>
      <c r="H80" s="104"/>
      <c r="I80" s="104"/>
      <c r="J80" s="104"/>
      <c r="K80" s="104"/>
      <c r="L80" s="104"/>
      <c r="M80" s="104"/>
      <c r="N80" s="104">
        <v>460</v>
      </c>
      <c r="O80" s="104">
        <v>15000</v>
      </c>
      <c r="P80" s="104">
        <v>8000</v>
      </c>
      <c r="Q80" s="104"/>
      <c r="R80" s="104"/>
      <c r="S80" s="104"/>
      <c r="T80" s="104"/>
      <c r="U80" s="104">
        <v>2100</v>
      </c>
      <c r="V80" s="104">
        <v>1854</v>
      </c>
      <c r="W80" s="104"/>
      <c r="X80" s="104"/>
      <c r="Y80" s="104"/>
      <c r="Z80" s="104"/>
      <c r="AA80" s="104"/>
      <c r="AB80" s="104"/>
    </row>
    <row r="81" spans="1:28">
      <c r="A81" s="107" t="s">
        <v>4798</v>
      </c>
      <c r="B81" s="108" t="s">
        <v>4785</v>
      </c>
      <c r="C81" s="104">
        <f t="shared" si="11"/>
        <v>70</v>
      </c>
      <c r="D81" s="104"/>
      <c r="E81" s="104"/>
      <c r="F81" s="104"/>
      <c r="G81" s="104">
        <v>70</v>
      </c>
      <c r="H81" s="104"/>
      <c r="I81" s="104"/>
      <c r="J81" s="104"/>
      <c r="K81" s="104"/>
      <c r="L81" s="104"/>
      <c r="M81" s="104"/>
      <c r="N81" s="104"/>
      <c r="O81" s="104"/>
      <c r="P81" s="104"/>
      <c r="Q81" s="104"/>
      <c r="R81" s="104"/>
      <c r="S81" s="104"/>
      <c r="T81" s="104"/>
      <c r="U81" s="104"/>
      <c r="V81" s="104"/>
      <c r="W81" s="104"/>
      <c r="X81" s="104"/>
      <c r="Y81" s="104"/>
      <c r="Z81" s="104"/>
      <c r="AA81" s="104"/>
      <c r="AB81" s="104"/>
    </row>
    <row r="82" spans="1:28">
      <c r="A82" s="107" t="s">
        <v>4799</v>
      </c>
      <c r="B82" s="108" t="s">
        <v>4800</v>
      </c>
      <c r="C82" s="103">
        <f t="shared" si="11"/>
        <v>0</v>
      </c>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row>
    <row r="83" spans="1:28">
      <c r="A83" s="107" t="s">
        <v>4801</v>
      </c>
      <c r="B83" s="108" t="s">
        <v>4802</v>
      </c>
      <c r="C83" s="103">
        <f t="shared" si="11"/>
        <v>0</v>
      </c>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row>
    <row r="84" spans="1:28">
      <c r="A84" s="107" t="s">
        <v>4803</v>
      </c>
      <c r="B84" s="108" t="s">
        <v>4804</v>
      </c>
      <c r="C84" s="103">
        <f t="shared" si="11"/>
        <v>0</v>
      </c>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row>
    <row r="85" spans="1:28">
      <c r="A85" s="107" t="s">
        <v>4805</v>
      </c>
      <c r="B85" s="108" t="s">
        <v>4806</v>
      </c>
      <c r="C85" s="103">
        <f t="shared" si="11"/>
        <v>0</v>
      </c>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row>
    <row r="86" spans="1:28">
      <c r="A86" s="107" t="s">
        <v>4807</v>
      </c>
      <c r="B86" s="108" t="s">
        <v>4773</v>
      </c>
      <c r="C86" s="103">
        <f t="shared" si="11"/>
        <v>0</v>
      </c>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row>
    <row r="87" spans="1:28">
      <c r="A87" s="107" t="s">
        <v>4808</v>
      </c>
      <c r="B87" s="108" t="s">
        <v>4775</v>
      </c>
      <c r="C87" s="103">
        <f t="shared" si="11"/>
        <v>0</v>
      </c>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row>
    <row r="88" spans="1:28">
      <c r="A88" s="107" t="s">
        <v>4809</v>
      </c>
      <c r="B88" s="108" t="s">
        <v>4781</v>
      </c>
      <c r="C88" s="103">
        <f t="shared" si="11"/>
        <v>0</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row>
    <row r="89" spans="1:28">
      <c r="A89" s="107" t="s">
        <v>4810</v>
      </c>
      <c r="B89" s="108" t="s">
        <v>4779</v>
      </c>
      <c r="C89" s="103">
        <f t="shared" si="11"/>
        <v>0</v>
      </c>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row>
    <row r="90" spans="1:28">
      <c r="A90" s="107" t="s">
        <v>4811</v>
      </c>
      <c r="B90" s="108" t="s">
        <v>4783</v>
      </c>
      <c r="C90" s="103">
        <f t="shared" si="11"/>
        <v>0</v>
      </c>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row>
    <row r="91" spans="1:28">
      <c r="A91" s="107" t="s">
        <v>4812</v>
      </c>
      <c r="B91" s="108" t="s">
        <v>4787</v>
      </c>
      <c r="C91" s="103">
        <f t="shared" si="11"/>
        <v>0</v>
      </c>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row>
    <row r="92" spans="1:28">
      <c r="A92" s="107" t="s">
        <v>4813</v>
      </c>
      <c r="B92" s="108" t="s">
        <v>4789</v>
      </c>
      <c r="C92" s="103">
        <f t="shared" si="11"/>
        <v>0</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row>
    <row r="93" spans="1:28">
      <c r="A93" s="107" t="s">
        <v>4814</v>
      </c>
      <c r="B93" s="108" t="s">
        <v>4791</v>
      </c>
      <c r="C93" s="103">
        <f t="shared" si="11"/>
        <v>0</v>
      </c>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row>
    <row r="94" spans="1:28">
      <c r="A94" s="107" t="s">
        <v>4815</v>
      </c>
      <c r="B94" s="108" t="s">
        <v>4816</v>
      </c>
      <c r="C94" s="103">
        <f t="shared" si="11"/>
        <v>500</v>
      </c>
      <c r="D94" s="104"/>
      <c r="E94" s="104"/>
      <c r="F94" s="104"/>
      <c r="G94" s="104"/>
      <c r="H94" s="104"/>
      <c r="I94" s="104"/>
      <c r="J94" s="104"/>
      <c r="K94" s="104"/>
      <c r="L94" s="104"/>
      <c r="M94" s="104"/>
      <c r="N94" s="104"/>
      <c r="O94" s="104">
        <v>500</v>
      </c>
      <c r="P94" s="104"/>
      <c r="Q94" s="104"/>
      <c r="R94" s="104"/>
      <c r="S94" s="104"/>
      <c r="T94" s="104"/>
      <c r="U94" s="104"/>
      <c r="V94" s="104"/>
      <c r="W94" s="104"/>
      <c r="X94" s="104"/>
      <c r="Y94" s="104"/>
      <c r="Z94" s="104"/>
      <c r="AA94" s="104"/>
      <c r="AB94" s="104"/>
    </row>
    <row r="95" spans="1:28">
      <c r="A95" s="105" t="s">
        <v>4817</v>
      </c>
      <c r="B95" s="106" t="s">
        <v>4818</v>
      </c>
      <c r="C95" s="103">
        <f>SUM(C96:C97)</f>
        <v>0</v>
      </c>
      <c r="D95" s="104">
        <f t="shared" ref="D95:AB95" si="12">SUM(D96:D97)</f>
        <v>0</v>
      </c>
      <c r="E95" s="104">
        <f t="shared" si="12"/>
        <v>0</v>
      </c>
      <c r="F95" s="104">
        <f t="shared" si="12"/>
        <v>0</v>
      </c>
      <c r="G95" s="104">
        <f t="shared" si="12"/>
        <v>0</v>
      </c>
      <c r="H95" s="104">
        <f t="shared" si="12"/>
        <v>0</v>
      </c>
      <c r="I95" s="104">
        <f t="shared" si="12"/>
        <v>0</v>
      </c>
      <c r="J95" s="104">
        <f t="shared" si="12"/>
        <v>0</v>
      </c>
      <c r="K95" s="104">
        <f t="shared" si="12"/>
        <v>0</v>
      </c>
      <c r="L95" s="104">
        <f t="shared" si="12"/>
        <v>0</v>
      </c>
      <c r="M95" s="104">
        <f t="shared" si="12"/>
        <v>0</v>
      </c>
      <c r="N95" s="104">
        <f t="shared" si="12"/>
        <v>0</v>
      </c>
      <c r="O95" s="104">
        <f t="shared" si="12"/>
        <v>0</v>
      </c>
      <c r="P95" s="104">
        <f t="shared" si="12"/>
        <v>0</v>
      </c>
      <c r="Q95" s="104">
        <f t="shared" si="12"/>
        <v>0</v>
      </c>
      <c r="R95" s="104">
        <f t="shared" si="12"/>
        <v>0</v>
      </c>
      <c r="S95" s="104">
        <f t="shared" si="12"/>
        <v>0</v>
      </c>
      <c r="T95" s="104">
        <f t="shared" si="12"/>
        <v>0</v>
      </c>
      <c r="U95" s="104">
        <f t="shared" si="12"/>
        <v>0</v>
      </c>
      <c r="V95" s="104">
        <f t="shared" si="12"/>
        <v>0</v>
      </c>
      <c r="W95" s="104">
        <f t="shared" si="12"/>
        <v>0</v>
      </c>
      <c r="X95" s="104">
        <f t="shared" si="12"/>
        <v>0</v>
      </c>
      <c r="Y95" s="104">
        <f t="shared" si="12"/>
        <v>0</v>
      </c>
      <c r="Z95" s="104">
        <f t="shared" si="12"/>
        <v>0</v>
      </c>
      <c r="AA95" s="104">
        <f t="shared" si="12"/>
        <v>0</v>
      </c>
      <c r="AB95" s="104">
        <f t="shared" si="12"/>
        <v>0</v>
      </c>
    </row>
    <row r="96" spans="1:28">
      <c r="A96" s="107" t="s">
        <v>4819</v>
      </c>
      <c r="B96" s="108" t="s">
        <v>4820</v>
      </c>
      <c r="C96" s="103"/>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row>
    <row r="97" spans="1:28">
      <c r="A97" s="107" t="s">
        <v>4821</v>
      </c>
      <c r="B97" s="108" t="s">
        <v>4822</v>
      </c>
      <c r="C97" s="103"/>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row>
    <row r="98" spans="1:28">
      <c r="A98" s="105" t="s">
        <v>4823</v>
      </c>
      <c r="B98" s="106" t="s">
        <v>4635</v>
      </c>
      <c r="C98" s="103">
        <f>SUM(C99:C103)</f>
        <v>1860</v>
      </c>
      <c r="D98" s="104">
        <f t="shared" ref="D98:AB98" si="13">SUM(D99:D103)</f>
        <v>100</v>
      </c>
      <c r="E98" s="104">
        <f t="shared" si="13"/>
        <v>0</v>
      </c>
      <c r="F98" s="104">
        <f t="shared" si="13"/>
        <v>0</v>
      </c>
      <c r="G98" s="104">
        <f t="shared" si="13"/>
        <v>0</v>
      </c>
      <c r="H98" s="104">
        <f t="shared" si="13"/>
        <v>0</v>
      </c>
      <c r="I98" s="104">
        <f t="shared" si="13"/>
        <v>0</v>
      </c>
      <c r="J98" s="104">
        <f t="shared" si="13"/>
        <v>0</v>
      </c>
      <c r="K98" s="104">
        <f t="shared" si="13"/>
        <v>120</v>
      </c>
      <c r="L98" s="104">
        <f t="shared" si="13"/>
        <v>0</v>
      </c>
      <c r="M98" s="104">
        <f t="shared" si="13"/>
        <v>0</v>
      </c>
      <c r="N98" s="104">
        <f t="shared" si="13"/>
        <v>0</v>
      </c>
      <c r="O98" s="104">
        <f t="shared" si="13"/>
        <v>1500</v>
      </c>
      <c r="P98" s="104">
        <f t="shared" si="13"/>
        <v>0</v>
      </c>
      <c r="Q98" s="104">
        <f t="shared" si="13"/>
        <v>0</v>
      </c>
      <c r="R98" s="104">
        <f t="shared" si="13"/>
        <v>0</v>
      </c>
      <c r="S98" s="104">
        <f t="shared" si="13"/>
        <v>0</v>
      </c>
      <c r="T98" s="104">
        <f t="shared" si="13"/>
        <v>0</v>
      </c>
      <c r="U98" s="104">
        <f t="shared" si="13"/>
        <v>0</v>
      </c>
      <c r="V98" s="104">
        <f t="shared" si="13"/>
        <v>0</v>
      </c>
      <c r="W98" s="104">
        <f t="shared" si="13"/>
        <v>140</v>
      </c>
      <c r="X98" s="104">
        <f t="shared" si="13"/>
        <v>0</v>
      </c>
      <c r="Y98" s="104">
        <f t="shared" si="13"/>
        <v>0</v>
      </c>
      <c r="Z98" s="104">
        <f t="shared" si="13"/>
        <v>0</v>
      </c>
      <c r="AA98" s="104">
        <f t="shared" si="13"/>
        <v>0</v>
      </c>
      <c r="AB98" s="104">
        <f t="shared" si="13"/>
        <v>0</v>
      </c>
    </row>
    <row r="99" spans="1:28">
      <c r="A99" s="107" t="s">
        <v>4824</v>
      </c>
      <c r="B99" s="108" t="s">
        <v>4825</v>
      </c>
      <c r="C99" s="103">
        <f t="shared" ref="C99:C108" si="14">SUM(D99:AB99)</f>
        <v>110</v>
      </c>
      <c r="D99" s="104"/>
      <c r="E99" s="104"/>
      <c r="F99" s="104"/>
      <c r="G99" s="104"/>
      <c r="H99" s="104"/>
      <c r="I99" s="104"/>
      <c r="J99" s="104"/>
      <c r="K99" s="104"/>
      <c r="L99" s="104"/>
      <c r="M99" s="104"/>
      <c r="N99" s="104"/>
      <c r="O99" s="104"/>
      <c r="P99" s="104"/>
      <c r="Q99" s="104"/>
      <c r="R99" s="104"/>
      <c r="S99" s="104"/>
      <c r="T99" s="104"/>
      <c r="U99" s="104"/>
      <c r="V99" s="104"/>
      <c r="W99" s="104">
        <v>110</v>
      </c>
      <c r="X99" s="104"/>
      <c r="Y99" s="104"/>
      <c r="Z99" s="104"/>
      <c r="AA99" s="104"/>
      <c r="AB99" s="104"/>
    </row>
    <row r="100" spans="1:28">
      <c r="A100" s="107" t="s">
        <v>4826</v>
      </c>
      <c r="B100" s="108" t="s">
        <v>4827</v>
      </c>
      <c r="C100" s="103">
        <f t="shared" si="14"/>
        <v>1630</v>
      </c>
      <c r="D100" s="104">
        <v>100</v>
      </c>
      <c r="E100" s="104"/>
      <c r="F100" s="104"/>
      <c r="G100" s="104"/>
      <c r="H100" s="104"/>
      <c r="I100" s="104"/>
      <c r="J100" s="104"/>
      <c r="K100" s="104"/>
      <c r="L100" s="104"/>
      <c r="M100" s="104"/>
      <c r="N100" s="104"/>
      <c r="O100" s="104">
        <v>1500</v>
      </c>
      <c r="P100" s="104"/>
      <c r="Q100" s="104"/>
      <c r="R100" s="104"/>
      <c r="S100" s="104"/>
      <c r="T100" s="104"/>
      <c r="U100" s="104"/>
      <c r="V100" s="104"/>
      <c r="W100" s="104">
        <v>30</v>
      </c>
      <c r="X100" s="104"/>
      <c r="Y100" s="104"/>
      <c r="Z100" s="104"/>
      <c r="AA100" s="104"/>
      <c r="AB100" s="104"/>
    </row>
    <row r="101" spans="1:28">
      <c r="A101" s="107" t="s">
        <v>4828</v>
      </c>
      <c r="B101" s="108" t="s">
        <v>4822</v>
      </c>
      <c r="C101" s="103">
        <f t="shared" si="14"/>
        <v>120</v>
      </c>
      <c r="D101" s="104"/>
      <c r="E101" s="104"/>
      <c r="F101" s="104"/>
      <c r="G101" s="104"/>
      <c r="H101" s="104"/>
      <c r="I101" s="104"/>
      <c r="J101" s="104"/>
      <c r="K101" s="104">
        <v>120</v>
      </c>
      <c r="L101" s="104"/>
      <c r="M101" s="104"/>
      <c r="N101" s="104"/>
      <c r="O101" s="104"/>
      <c r="P101" s="104"/>
      <c r="Q101" s="104"/>
      <c r="R101" s="104"/>
      <c r="S101" s="104"/>
      <c r="T101" s="104"/>
      <c r="U101" s="104"/>
      <c r="V101" s="104"/>
      <c r="W101" s="104"/>
      <c r="X101" s="104"/>
      <c r="Y101" s="104"/>
      <c r="Z101" s="104"/>
      <c r="AA101" s="104"/>
      <c r="AB101" s="104"/>
    </row>
    <row r="102" spans="1:28">
      <c r="A102" s="107" t="s">
        <v>4829</v>
      </c>
      <c r="B102" s="108" t="s">
        <v>4820</v>
      </c>
      <c r="C102" s="103">
        <f t="shared" si="14"/>
        <v>0</v>
      </c>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row>
    <row r="103" spans="1:28">
      <c r="A103" s="107" t="s">
        <v>4830</v>
      </c>
      <c r="B103" s="108" t="s">
        <v>4831</v>
      </c>
      <c r="C103" s="103">
        <f t="shared" si="14"/>
        <v>0</v>
      </c>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row>
    <row r="104" spans="1:28">
      <c r="A104" s="105" t="s">
        <v>4832</v>
      </c>
      <c r="B104" s="106" t="s">
        <v>4642</v>
      </c>
      <c r="C104" s="103">
        <f>SUM(C105:C106)</f>
        <v>11500</v>
      </c>
      <c r="D104" s="104">
        <f t="shared" ref="D104:AB104" si="15">SUM(D105:D106)</f>
        <v>0</v>
      </c>
      <c r="E104" s="104">
        <f t="shared" si="15"/>
        <v>0</v>
      </c>
      <c r="F104" s="104">
        <f t="shared" si="15"/>
        <v>0</v>
      </c>
      <c r="G104" s="104">
        <f t="shared" si="15"/>
        <v>0</v>
      </c>
      <c r="H104" s="104">
        <f t="shared" si="15"/>
        <v>0</v>
      </c>
      <c r="I104" s="104">
        <f t="shared" si="15"/>
        <v>0</v>
      </c>
      <c r="J104" s="104">
        <f t="shared" si="15"/>
        <v>0</v>
      </c>
      <c r="K104" s="104">
        <f t="shared" si="15"/>
        <v>10200</v>
      </c>
      <c r="L104" s="104">
        <f t="shared" si="15"/>
        <v>1300</v>
      </c>
      <c r="M104" s="104">
        <f t="shared" si="15"/>
        <v>0</v>
      </c>
      <c r="N104" s="104">
        <f t="shared" si="15"/>
        <v>0</v>
      </c>
      <c r="O104" s="104">
        <f t="shared" si="15"/>
        <v>0</v>
      </c>
      <c r="P104" s="104">
        <f t="shared" si="15"/>
        <v>0</v>
      </c>
      <c r="Q104" s="104">
        <f t="shared" si="15"/>
        <v>0</v>
      </c>
      <c r="R104" s="104">
        <f t="shared" si="15"/>
        <v>0</v>
      </c>
      <c r="S104" s="104">
        <f t="shared" si="15"/>
        <v>0</v>
      </c>
      <c r="T104" s="104">
        <f t="shared" si="15"/>
        <v>0</v>
      </c>
      <c r="U104" s="104">
        <f t="shared" si="15"/>
        <v>0</v>
      </c>
      <c r="V104" s="104">
        <f t="shared" si="15"/>
        <v>0</v>
      </c>
      <c r="W104" s="104">
        <f t="shared" si="15"/>
        <v>0</v>
      </c>
      <c r="X104" s="104">
        <f t="shared" si="15"/>
        <v>0</v>
      </c>
      <c r="Y104" s="104">
        <f t="shared" si="15"/>
        <v>0</v>
      </c>
      <c r="Z104" s="104">
        <f t="shared" si="15"/>
        <v>0</v>
      </c>
      <c r="AA104" s="104">
        <f t="shared" si="15"/>
        <v>0</v>
      </c>
      <c r="AB104" s="104">
        <f t="shared" si="15"/>
        <v>0</v>
      </c>
    </row>
    <row r="105" spans="1:28">
      <c r="A105" s="107" t="s">
        <v>4833</v>
      </c>
      <c r="B105" s="108" t="s">
        <v>4834</v>
      </c>
      <c r="C105" s="103">
        <f t="shared" si="14"/>
        <v>11500</v>
      </c>
      <c r="D105" s="104"/>
      <c r="E105" s="104"/>
      <c r="F105" s="104"/>
      <c r="G105" s="104"/>
      <c r="H105" s="104"/>
      <c r="I105" s="104"/>
      <c r="J105" s="104"/>
      <c r="K105" s="104">
        <v>10200</v>
      </c>
      <c r="L105" s="104">
        <v>1300</v>
      </c>
      <c r="M105" s="104"/>
      <c r="N105" s="104"/>
      <c r="O105" s="104"/>
      <c r="P105" s="104"/>
      <c r="Q105" s="104"/>
      <c r="R105" s="104"/>
      <c r="S105" s="104"/>
      <c r="T105" s="104"/>
      <c r="U105" s="104"/>
      <c r="V105" s="104"/>
      <c r="W105" s="104"/>
      <c r="X105" s="104"/>
      <c r="Y105" s="104"/>
      <c r="Z105" s="104"/>
      <c r="AA105" s="104"/>
      <c r="AB105" s="104"/>
    </row>
    <row r="106" spans="1:28">
      <c r="A106" s="107" t="s">
        <v>4835</v>
      </c>
      <c r="B106" s="108" t="s">
        <v>1867</v>
      </c>
      <c r="C106" s="103">
        <f t="shared" si="14"/>
        <v>0</v>
      </c>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row>
    <row r="107" spans="1:28">
      <c r="A107" s="116">
        <v>399</v>
      </c>
      <c r="B107" s="117" t="s">
        <v>69</v>
      </c>
      <c r="C107" s="103">
        <f>SUM(C108:C109)</f>
        <v>5846</v>
      </c>
      <c r="D107" s="104">
        <f t="shared" ref="D107:AB107" si="16">SUM(D108:D109)</f>
        <v>2000</v>
      </c>
      <c r="E107" s="104">
        <f t="shared" si="16"/>
        <v>0</v>
      </c>
      <c r="F107" s="104">
        <f t="shared" si="16"/>
        <v>0</v>
      </c>
      <c r="G107" s="104">
        <f t="shared" si="16"/>
        <v>0</v>
      </c>
      <c r="H107" s="104">
        <f t="shared" si="16"/>
        <v>0</v>
      </c>
      <c r="I107" s="104">
        <f t="shared" si="16"/>
        <v>0</v>
      </c>
      <c r="J107" s="104">
        <f t="shared" si="16"/>
        <v>100</v>
      </c>
      <c r="K107" s="104">
        <f t="shared" si="16"/>
        <v>0</v>
      </c>
      <c r="L107" s="104">
        <f t="shared" si="16"/>
        <v>0</v>
      </c>
      <c r="M107" s="104">
        <f t="shared" si="16"/>
        <v>500</v>
      </c>
      <c r="N107" s="104">
        <f t="shared" si="16"/>
        <v>0</v>
      </c>
      <c r="O107" s="104">
        <f t="shared" si="16"/>
        <v>1000</v>
      </c>
      <c r="P107" s="104">
        <f t="shared" si="16"/>
        <v>0</v>
      </c>
      <c r="Q107" s="104">
        <f t="shared" si="16"/>
        <v>0</v>
      </c>
      <c r="R107" s="104">
        <f t="shared" si="16"/>
        <v>0</v>
      </c>
      <c r="S107" s="104">
        <f t="shared" si="16"/>
        <v>0</v>
      </c>
      <c r="T107" s="104">
        <f t="shared" si="16"/>
        <v>0</v>
      </c>
      <c r="U107" s="104">
        <f t="shared" si="16"/>
        <v>0</v>
      </c>
      <c r="V107" s="104">
        <f t="shared" si="16"/>
        <v>0</v>
      </c>
      <c r="W107" s="104">
        <f t="shared" si="16"/>
        <v>246</v>
      </c>
      <c r="X107" s="104">
        <f t="shared" si="16"/>
        <v>2000</v>
      </c>
      <c r="Y107" s="104">
        <f t="shared" si="16"/>
        <v>0</v>
      </c>
      <c r="Z107" s="104">
        <f t="shared" si="16"/>
        <v>0</v>
      </c>
      <c r="AA107" s="104">
        <f t="shared" si="16"/>
        <v>0</v>
      </c>
      <c r="AB107" s="104">
        <f t="shared" si="16"/>
        <v>0</v>
      </c>
    </row>
    <row r="108" spans="1:28">
      <c r="A108" s="118">
        <v>39999</v>
      </c>
      <c r="B108" s="118" t="s">
        <v>69</v>
      </c>
      <c r="C108" s="103">
        <f t="shared" si="14"/>
        <v>5846</v>
      </c>
      <c r="D108" s="104">
        <v>2000</v>
      </c>
      <c r="E108" s="104"/>
      <c r="F108" s="104"/>
      <c r="G108" s="104"/>
      <c r="H108" s="104"/>
      <c r="I108" s="104"/>
      <c r="J108" s="104">
        <v>100</v>
      </c>
      <c r="K108" s="104"/>
      <c r="L108" s="104"/>
      <c r="M108" s="104">
        <v>500</v>
      </c>
      <c r="N108" s="104"/>
      <c r="O108" s="104">
        <v>1000</v>
      </c>
      <c r="P108" s="104"/>
      <c r="Q108" s="104"/>
      <c r="R108" s="104"/>
      <c r="S108" s="104"/>
      <c r="T108" s="104"/>
      <c r="U108" s="104"/>
      <c r="V108" s="104"/>
      <c r="W108" s="104">
        <v>246</v>
      </c>
      <c r="X108" s="104">
        <v>2000</v>
      </c>
      <c r="Y108" s="104"/>
      <c r="Z108" s="104"/>
      <c r="AA108" s="104"/>
      <c r="AB108" s="104"/>
    </row>
  </sheetData>
  <mergeCells count="1">
    <mergeCell ref="A1:B1"/>
  </mergeCells>
  <printOptions horizontalCentered="1"/>
  <pageMargins left="0.707638888888889" right="0.707638888888889" top="0.747916666666667" bottom="0.747916666666667" header="0.313888888888889" footer="0.313888888888889"/>
  <pageSetup paperSize="9" scale="87" fitToWidth="10" fitToHeight="2" orientation="portrait" blackAndWhite="1"/>
  <headerFooter alignWithMargins="0">
    <oddFooter>&amp;C&amp;P</oddFooter>
  </headerFooter>
  <colBreaks count="1" manualBreakCount="1">
    <brk id="22" max="107"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indexed="22"/>
  </sheetPr>
  <dimension ref="A1:AA1756"/>
  <sheetViews>
    <sheetView workbookViewId="0">
      <pane xSplit="2" ySplit="3" topLeftCell="C1553" activePane="bottomRight" state="frozen"/>
      <selection/>
      <selection pane="topRight"/>
      <selection pane="bottomLeft"/>
      <selection pane="bottomRight" activeCell="C1584" sqref="C1584"/>
    </sheetView>
  </sheetViews>
  <sheetFormatPr defaultColWidth="9" defaultRowHeight="15.6"/>
  <cols>
    <col min="1" max="1" width="11" style="66" customWidth="1"/>
    <col min="2" max="2" width="46" style="66" customWidth="1"/>
    <col min="3" max="3" width="11" style="66" customWidth="1"/>
    <col min="4" max="11" width="10.2222222222222" style="66" customWidth="1"/>
    <col min="12" max="20" width="9" style="66"/>
    <col min="21" max="21" width="10.2222222222222" style="66" customWidth="1"/>
    <col min="22" max="26" width="9" style="66"/>
    <col min="27" max="27" width="9.44444444444444" style="66" customWidth="1"/>
    <col min="28" max="256" width="9" style="66"/>
    <col min="257" max="257" width="11" style="66" customWidth="1"/>
    <col min="258" max="258" width="46" style="66" customWidth="1"/>
    <col min="259" max="259" width="11" style="66" customWidth="1"/>
    <col min="260" max="267" width="10.2222222222222" style="66" customWidth="1"/>
    <col min="268" max="276" width="9" style="66"/>
    <col min="277" max="277" width="10.2222222222222" style="66" customWidth="1"/>
    <col min="278" max="282" width="9" style="66"/>
    <col min="283" max="283" width="9.44444444444444" style="66" customWidth="1"/>
    <col min="284" max="512" width="9" style="66"/>
    <col min="513" max="513" width="11" style="66" customWidth="1"/>
    <col min="514" max="514" width="46" style="66" customWidth="1"/>
    <col min="515" max="515" width="11" style="66" customWidth="1"/>
    <col min="516" max="523" width="10.2222222222222" style="66" customWidth="1"/>
    <col min="524" max="532" width="9" style="66"/>
    <col min="533" max="533" width="10.2222222222222" style="66" customWidth="1"/>
    <col min="534" max="538" width="9" style="66"/>
    <col min="539" max="539" width="9.44444444444444" style="66" customWidth="1"/>
    <col min="540" max="768" width="9" style="66"/>
    <col min="769" max="769" width="11" style="66" customWidth="1"/>
    <col min="770" max="770" width="46" style="66" customWidth="1"/>
    <col min="771" max="771" width="11" style="66" customWidth="1"/>
    <col min="772" max="779" width="10.2222222222222" style="66" customWidth="1"/>
    <col min="780" max="788" width="9" style="66"/>
    <col min="789" max="789" width="10.2222222222222" style="66" customWidth="1"/>
    <col min="790" max="794" width="9" style="66"/>
    <col min="795" max="795" width="9.44444444444444" style="66" customWidth="1"/>
    <col min="796" max="1024" width="9" style="66"/>
    <col min="1025" max="1025" width="11" style="66" customWidth="1"/>
    <col min="1026" max="1026" width="46" style="66" customWidth="1"/>
    <col min="1027" max="1027" width="11" style="66" customWidth="1"/>
    <col min="1028" max="1035" width="10.2222222222222" style="66" customWidth="1"/>
    <col min="1036" max="1044" width="9" style="66"/>
    <col min="1045" max="1045" width="10.2222222222222" style="66" customWidth="1"/>
    <col min="1046" max="1050" width="9" style="66"/>
    <col min="1051" max="1051" width="9.44444444444444" style="66" customWidth="1"/>
    <col min="1052" max="1280" width="9" style="66"/>
    <col min="1281" max="1281" width="11" style="66" customWidth="1"/>
    <col min="1282" max="1282" width="46" style="66" customWidth="1"/>
    <col min="1283" max="1283" width="11" style="66" customWidth="1"/>
    <col min="1284" max="1291" width="10.2222222222222" style="66" customWidth="1"/>
    <col min="1292" max="1300" width="9" style="66"/>
    <col min="1301" max="1301" width="10.2222222222222" style="66" customWidth="1"/>
    <col min="1302" max="1306" width="9" style="66"/>
    <col min="1307" max="1307" width="9.44444444444444" style="66" customWidth="1"/>
    <col min="1308" max="1536" width="9" style="66"/>
    <col min="1537" max="1537" width="11" style="66" customWidth="1"/>
    <col min="1538" max="1538" width="46" style="66" customWidth="1"/>
    <col min="1539" max="1539" width="11" style="66" customWidth="1"/>
    <col min="1540" max="1547" width="10.2222222222222" style="66" customWidth="1"/>
    <col min="1548" max="1556" width="9" style="66"/>
    <col min="1557" max="1557" width="10.2222222222222" style="66" customWidth="1"/>
    <col min="1558" max="1562" width="9" style="66"/>
    <col min="1563" max="1563" width="9.44444444444444" style="66" customWidth="1"/>
    <col min="1564" max="1792" width="9" style="66"/>
    <col min="1793" max="1793" width="11" style="66" customWidth="1"/>
    <col min="1794" max="1794" width="46" style="66" customWidth="1"/>
    <col min="1795" max="1795" width="11" style="66" customWidth="1"/>
    <col min="1796" max="1803" width="10.2222222222222" style="66" customWidth="1"/>
    <col min="1804" max="1812" width="9" style="66"/>
    <col min="1813" max="1813" width="10.2222222222222" style="66" customWidth="1"/>
    <col min="1814" max="1818" width="9" style="66"/>
    <col min="1819" max="1819" width="9.44444444444444" style="66" customWidth="1"/>
    <col min="1820" max="2048" width="9" style="66"/>
    <col min="2049" max="2049" width="11" style="66" customWidth="1"/>
    <col min="2050" max="2050" width="46" style="66" customWidth="1"/>
    <col min="2051" max="2051" width="11" style="66" customWidth="1"/>
    <col min="2052" max="2059" width="10.2222222222222" style="66" customWidth="1"/>
    <col min="2060" max="2068" width="9" style="66"/>
    <col min="2069" max="2069" width="10.2222222222222" style="66" customWidth="1"/>
    <col min="2070" max="2074" width="9" style="66"/>
    <col min="2075" max="2075" width="9.44444444444444" style="66" customWidth="1"/>
    <col min="2076" max="2304" width="9" style="66"/>
    <col min="2305" max="2305" width="11" style="66" customWidth="1"/>
    <col min="2306" max="2306" width="46" style="66" customWidth="1"/>
    <col min="2307" max="2307" width="11" style="66" customWidth="1"/>
    <col min="2308" max="2315" width="10.2222222222222" style="66" customWidth="1"/>
    <col min="2316" max="2324" width="9" style="66"/>
    <col min="2325" max="2325" width="10.2222222222222" style="66" customWidth="1"/>
    <col min="2326" max="2330" width="9" style="66"/>
    <col min="2331" max="2331" width="9.44444444444444" style="66" customWidth="1"/>
    <col min="2332" max="2560" width="9" style="66"/>
    <col min="2561" max="2561" width="11" style="66" customWidth="1"/>
    <col min="2562" max="2562" width="46" style="66" customWidth="1"/>
    <col min="2563" max="2563" width="11" style="66" customWidth="1"/>
    <col min="2564" max="2571" width="10.2222222222222" style="66" customWidth="1"/>
    <col min="2572" max="2580" width="9" style="66"/>
    <col min="2581" max="2581" width="10.2222222222222" style="66" customWidth="1"/>
    <col min="2582" max="2586" width="9" style="66"/>
    <col min="2587" max="2587" width="9.44444444444444" style="66" customWidth="1"/>
    <col min="2588" max="2816" width="9" style="66"/>
    <col min="2817" max="2817" width="11" style="66" customWidth="1"/>
    <col min="2818" max="2818" width="46" style="66" customWidth="1"/>
    <col min="2819" max="2819" width="11" style="66" customWidth="1"/>
    <col min="2820" max="2827" width="10.2222222222222" style="66" customWidth="1"/>
    <col min="2828" max="2836" width="9" style="66"/>
    <col min="2837" max="2837" width="10.2222222222222" style="66" customWidth="1"/>
    <col min="2838" max="2842" width="9" style="66"/>
    <col min="2843" max="2843" width="9.44444444444444" style="66" customWidth="1"/>
    <col min="2844" max="3072" width="9" style="66"/>
    <col min="3073" max="3073" width="11" style="66" customWidth="1"/>
    <col min="3074" max="3074" width="46" style="66" customWidth="1"/>
    <col min="3075" max="3075" width="11" style="66" customWidth="1"/>
    <col min="3076" max="3083" width="10.2222222222222" style="66" customWidth="1"/>
    <col min="3084" max="3092" width="9" style="66"/>
    <col min="3093" max="3093" width="10.2222222222222" style="66" customWidth="1"/>
    <col min="3094" max="3098" width="9" style="66"/>
    <col min="3099" max="3099" width="9.44444444444444" style="66" customWidth="1"/>
    <col min="3100" max="3328" width="9" style="66"/>
    <col min="3329" max="3329" width="11" style="66" customWidth="1"/>
    <col min="3330" max="3330" width="46" style="66" customWidth="1"/>
    <col min="3331" max="3331" width="11" style="66" customWidth="1"/>
    <col min="3332" max="3339" width="10.2222222222222" style="66" customWidth="1"/>
    <col min="3340" max="3348" width="9" style="66"/>
    <col min="3349" max="3349" width="10.2222222222222" style="66" customWidth="1"/>
    <col min="3350" max="3354" width="9" style="66"/>
    <col min="3355" max="3355" width="9.44444444444444" style="66" customWidth="1"/>
    <col min="3356" max="3584" width="9" style="66"/>
    <col min="3585" max="3585" width="11" style="66" customWidth="1"/>
    <col min="3586" max="3586" width="46" style="66" customWidth="1"/>
    <col min="3587" max="3587" width="11" style="66" customWidth="1"/>
    <col min="3588" max="3595" width="10.2222222222222" style="66" customWidth="1"/>
    <col min="3596" max="3604" width="9" style="66"/>
    <col min="3605" max="3605" width="10.2222222222222" style="66" customWidth="1"/>
    <col min="3606" max="3610" width="9" style="66"/>
    <col min="3611" max="3611" width="9.44444444444444" style="66" customWidth="1"/>
    <col min="3612" max="3840" width="9" style="66"/>
    <col min="3841" max="3841" width="11" style="66" customWidth="1"/>
    <col min="3842" max="3842" width="46" style="66" customWidth="1"/>
    <col min="3843" max="3843" width="11" style="66" customWidth="1"/>
    <col min="3844" max="3851" width="10.2222222222222" style="66" customWidth="1"/>
    <col min="3852" max="3860" width="9" style="66"/>
    <col min="3861" max="3861" width="10.2222222222222" style="66" customWidth="1"/>
    <col min="3862" max="3866" width="9" style="66"/>
    <col min="3867" max="3867" width="9.44444444444444" style="66" customWidth="1"/>
    <col min="3868" max="4096" width="9" style="66"/>
    <col min="4097" max="4097" width="11" style="66" customWidth="1"/>
    <col min="4098" max="4098" width="46" style="66" customWidth="1"/>
    <col min="4099" max="4099" width="11" style="66" customWidth="1"/>
    <col min="4100" max="4107" width="10.2222222222222" style="66" customWidth="1"/>
    <col min="4108" max="4116" width="9" style="66"/>
    <col min="4117" max="4117" width="10.2222222222222" style="66" customWidth="1"/>
    <col min="4118" max="4122" width="9" style="66"/>
    <col min="4123" max="4123" width="9.44444444444444" style="66" customWidth="1"/>
    <col min="4124" max="4352" width="9" style="66"/>
    <col min="4353" max="4353" width="11" style="66" customWidth="1"/>
    <col min="4354" max="4354" width="46" style="66" customWidth="1"/>
    <col min="4355" max="4355" width="11" style="66" customWidth="1"/>
    <col min="4356" max="4363" width="10.2222222222222" style="66" customWidth="1"/>
    <col min="4364" max="4372" width="9" style="66"/>
    <col min="4373" max="4373" width="10.2222222222222" style="66" customWidth="1"/>
    <col min="4374" max="4378" width="9" style="66"/>
    <col min="4379" max="4379" width="9.44444444444444" style="66" customWidth="1"/>
    <col min="4380" max="4608" width="9" style="66"/>
    <col min="4609" max="4609" width="11" style="66" customWidth="1"/>
    <col min="4610" max="4610" width="46" style="66" customWidth="1"/>
    <col min="4611" max="4611" width="11" style="66" customWidth="1"/>
    <col min="4612" max="4619" width="10.2222222222222" style="66" customWidth="1"/>
    <col min="4620" max="4628" width="9" style="66"/>
    <col min="4629" max="4629" width="10.2222222222222" style="66" customWidth="1"/>
    <col min="4630" max="4634" width="9" style="66"/>
    <col min="4635" max="4635" width="9.44444444444444" style="66" customWidth="1"/>
    <col min="4636" max="4864" width="9" style="66"/>
    <col min="4865" max="4865" width="11" style="66" customWidth="1"/>
    <col min="4866" max="4866" width="46" style="66" customWidth="1"/>
    <col min="4867" max="4867" width="11" style="66" customWidth="1"/>
    <col min="4868" max="4875" width="10.2222222222222" style="66" customWidth="1"/>
    <col min="4876" max="4884" width="9" style="66"/>
    <col min="4885" max="4885" width="10.2222222222222" style="66" customWidth="1"/>
    <col min="4886" max="4890" width="9" style="66"/>
    <col min="4891" max="4891" width="9.44444444444444" style="66" customWidth="1"/>
    <col min="4892" max="5120" width="9" style="66"/>
    <col min="5121" max="5121" width="11" style="66" customWidth="1"/>
    <col min="5122" max="5122" width="46" style="66" customWidth="1"/>
    <col min="5123" max="5123" width="11" style="66" customWidth="1"/>
    <col min="5124" max="5131" width="10.2222222222222" style="66" customWidth="1"/>
    <col min="5132" max="5140" width="9" style="66"/>
    <col min="5141" max="5141" width="10.2222222222222" style="66" customWidth="1"/>
    <col min="5142" max="5146" width="9" style="66"/>
    <col min="5147" max="5147" width="9.44444444444444" style="66" customWidth="1"/>
    <col min="5148" max="5376" width="9" style="66"/>
    <col min="5377" max="5377" width="11" style="66" customWidth="1"/>
    <col min="5378" max="5378" width="46" style="66" customWidth="1"/>
    <col min="5379" max="5379" width="11" style="66" customWidth="1"/>
    <col min="5380" max="5387" width="10.2222222222222" style="66" customWidth="1"/>
    <col min="5388" max="5396" width="9" style="66"/>
    <col min="5397" max="5397" width="10.2222222222222" style="66" customWidth="1"/>
    <col min="5398" max="5402" width="9" style="66"/>
    <col min="5403" max="5403" width="9.44444444444444" style="66" customWidth="1"/>
    <col min="5404" max="5632" width="9" style="66"/>
    <col min="5633" max="5633" width="11" style="66" customWidth="1"/>
    <col min="5634" max="5634" width="46" style="66" customWidth="1"/>
    <col min="5635" max="5635" width="11" style="66" customWidth="1"/>
    <col min="5636" max="5643" width="10.2222222222222" style="66" customWidth="1"/>
    <col min="5644" max="5652" width="9" style="66"/>
    <col min="5653" max="5653" width="10.2222222222222" style="66" customWidth="1"/>
    <col min="5654" max="5658" width="9" style="66"/>
    <col min="5659" max="5659" width="9.44444444444444" style="66" customWidth="1"/>
    <col min="5660" max="5888" width="9" style="66"/>
    <col min="5889" max="5889" width="11" style="66" customWidth="1"/>
    <col min="5890" max="5890" width="46" style="66" customWidth="1"/>
    <col min="5891" max="5891" width="11" style="66" customWidth="1"/>
    <col min="5892" max="5899" width="10.2222222222222" style="66" customWidth="1"/>
    <col min="5900" max="5908" width="9" style="66"/>
    <col min="5909" max="5909" width="10.2222222222222" style="66" customWidth="1"/>
    <col min="5910" max="5914" width="9" style="66"/>
    <col min="5915" max="5915" width="9.44444444444444" style="66" customWidth="1"/>
    <col min="5916" max="6144" width="9" style="66"/>
    <col min="6145" max="6145" width="11" style="66" customWidth="1"/>
    <col min="6146" max="6146" width="46" style="66" customWidth="1"/>
    <col min="6147" max="6147" width="11" style="66" customWidth="1"/>
    <col min="6148" max="6155" width="10.2222222222222" style="66" customWidth="1"/>
    <col min="6156" max="6164" width="9" style="66"/>
    <col min="6165" max="6165" width="10.2222222222222" style="66" customWidth="1"/>
    <col min="6166" max="6170" width="9" style="66"/>
    <col min="6171" max="6171" width="9.44444444444444" style="66" customWidth="1"/>
    <col min="6172" max="6400" width="9" style="66"/>
    <col min="6401" max="6401" width="11" style="66" customWidth="1"/>
    <col min="6402" max="6402" width="46" style="66" customWidth="1"/>
    <col min="6403" max="6403" width="11" style="66" customWidth="1"/>
    <col min="6404" max="6411" width="10.2222222222222" style="66" customWidth="1"/>
    <col min="6412" max="6420" width="9" style="66"/>
    <col min="6421" max="6421" width="10.2222222222222" style="66" customWidth="1"/>
    <col min="6422" max="6426" width="9" style="66"/>
    <col min="6427" max="6427" width="9.44444444444444" style="66" customWidth="1"/>
    <col min="6428" max="6656" width="9" style="66"/>
    <col min="6657" max="6657" width="11" style="66" customWidth="1"/>
    <col min="6658" max="6658" width="46" style="66" customWidth="1"/>
    <col min="6659" max="6659" width="11" style="66" customWidth="1"/>
    <col min="6660" max="6667" width="10.2222222222222" style="66" customWidth="1"/>
    <col min="6668" max="6676" width="9" style="66"/>
    <col min="6677" max="6677" width="10.2222222222222" style="66" customWidth="1"/>
    <col min="6678" max="6682" width="9" style="66"/>
    <col min="6683" max="6683" width="9.44444444444444" style="66" customWidth="1"/>
    <col min="6684" max="6912" width="9" style="66"/>
    <col min="6913" max="6913" width="11" style="66" customWidth="1"/>
    <col min="6914" max="6914" width="46" style="66" customWidth="1"/>
    <col min="6915" max="6915" width="11" style="66" customWidth="1"/>
    <col min="6916" max="6923" width="10.2222222222222" style="66" customWidth="1"/>
    <col min="6924" max="6932" width="9" style="66"/>
    <col min="6933" max="6933" width="10.2222222222222" style="66" customWidth="1"/>
    <col min="6934" max="6938" width="9" style="66"/>
    <col min="6939" max="6939" width="9.44444444444444" style="66" customWidth="1"/>
    <col min="6940" max="7168" width="9" style="66"/>
    <col min="7169" max="7169" width="11" style="66" customWidth="1"/>
    <col min="7170" max="7170" width="46" style="66" customWidth="1"/>
    <col min="7171" max="7171" width="11" style="66" customWidth="1"/>
    <col min="7172" max="7179" width="10.2222222222222" style="66" customWidth="1"/>
    <col min="7180" max="7188" width="9" style="66"/>
    <col min="7189" max="7189" width="10.2222222222222" style="66" customWidth="1"/>
    <col min="7190" max="7194" width="9" style="66"/>
    <col min="7195" max="7195" width="9.44444444444444" style="66" customWidth="1"/>
    <col min="7196" max="7424" width="9" style="66"/>
    <col min="7425" max="7425" width="11" style="66" customWidth="1"/>
    <col min="7426" max="7426" width="46" style="66" customWidth="1"/>
    <col min="7427" max="7427" width="11" style="66" customWidth="1"/>
    <col min="7428" max="7435" width="10.2222222222222" style="66" customWidth="1"/>
    <col min="7436" max="7444" width="9" style="66"/>
    <col min="7445" max="7445" width="10.2222222222222" style="66" customWidth="1"/>
    <col min="7446" max="7450" width="9" style="66"/>
    <col min="7451" max="7451" width="9.44444444444444" style="66" customWidth="1"/>
    <col min="7452" max="7680" width="9" style="66"/>
    <col min="7681" max="7681" width="11" style="66" customWidth="1"/>
    <col min="7682" max="7682" width="46" style="66" customWidth="1"/>
    <col min="7683" max="7683" width="11" style="66" customWidth="1"/>
    <col min="7684" max="7691" width="10.2222222222222" style="66" customWidth="1"/>
    <col min="7692" max="7700" width="9" style="66"/>
    <col min="7701" max="7701" width="10.2222222222222" style="66" customWidth="1"/>
    <col min="7702" max="7706" width="9" style="66"/>
    <col min="7707" max="7707" width="9.44444444444444" style="66" customWidth="1"/>
    <col min="7708" max="7936" width="9" style="66"/>
    <col min="7937" max="7937" width="11" style="66" customWidth="1"/>
    <col min="7938" max="7938" width="46" style="66" customWidth="1"/>
    <col min="7939" max="7939" width="11" style="66" customWidth="1"/>
    <col min="7940" max="7947" width="10.2222222222222" style="66" customWidth="1"/>
    <col min="7948" max="7956" width="9" style="66"/>
    <col min="7957" max="7957" width="10.2222222222222" style="66" customWidth="1"/>
    <col min="7958" max="7962" width="9" style="66"/>
    <col min="7963" max="7963" width="9.44444444444444" style="66" customWidth="1"/>
    <col min="7964" max="8192" width="9" style="66"/>
    <col min="8193" max="8193" width="11" style="66" customWidth="1"/>
    <col min="8194" max="8194" width="46" style="66" customWidth="1"/>
    <col min="8195" max="8195" width="11" style="66" customWidth="1"/>
    <col min="8196" max="8203" width="10.2222222222222" style="66" customWidth="1"/>
    <col min="8204" max="8212" width="9" style="66"/>
    <col min="8213" max="8213" width="10.2222222222222" style="66" customWidth="1"/>
    <col min="8214" max="8218" width="9" style="66"/>
    <col min="8219" max="8219" width="9.44444444444444" style="66" customWidth="1"/>
    <col min="8220" max="8448" width="9" style="66"/>
    <col min="8449" max="8449" width="11" style="66" customWidth="1"/>
    <col min="8450" max="8450" width="46" style="66" customWidth="1"/>
    <col min="8451" max="8451" width="11" style="66" customWidth="1"/>
    <col min="8452" max="8459" width="10.2222222222222" style="66" customWidth="1"/>
    <col min="8460" max="8468" width="9" style="66"/>
    <col min="8469" max="8469" width="10.2222222222222" style="66" customWidth="1"/>
    <col min="8470" max="8474" width="9" style="66"/>
    <col min="8475" max="8475" width="9.44444444444444" style="66" customWidth="1"/>
    <col min="8476" max="8704" width="9" style="66"/>
    <col min="8705" max="8705" width="11" style="66" customWidth="1"/>
    <col min="8706" max="8706" width="46" style="66" customWidth="1"/>
    <col min="8707" max="8707" width="11" style="66" customWidth="1"/>
    <col min="8708" max="8715" width="10.2222222222222" style="66" customWidth="1"/>
    <col min="8716" max="8724" width="9" style="66"/>
    <col min="8725" max="8725" width="10.2222222222222" style="66" customWidth="1"/>
    <col min="8726" max="8730" width="9" style="66"/>
    <col min="8731" max="8731" width="9.44444444444444" style="66" customWidth="1"/>
    <col min="8732" max="8960" width="9" style="66"/>
    <col min="8961" max="8961" width="11" style="66" customWidth="1"/>
    <col min="8962" max="8962" width="46" style="66" customWidth="1"/>
    <col min="8963" max="8963" width="11" style="66" customWidth="1"/>
    <col min="8964" max="8971" width="10.2222222222222" style="66" customWidth="1"/>
    <col min="8972" max="8980" width="9" style="66"/>
    <col min="8981" max="8981" width="10.2222222222222" style="66" customWidth="1"/>
    <col min="8982" max="8986" width="9" style="66"/>
    <col min="8987" max="8987" width="9.44444444444444" style="66" customWidth="1"/>
    <col min="8988" max="9216" width="9" style="66"/>
    <col min="9217" max="9217" width="11" style="66" customWidth="1"/>
    <col min="9218" max="9218" width="46" style="66" customWidth="1"/>
    <col min="9219" max="9219" width="11" style="66" customWidth="1"/>
    <col min="9220" max="9227" width="10.2222222222222" style="66" customWidth="1"/>
    <col min="9228" max="9236" width="9" style="66"/>
    <col min="9237" max="9237" width="10.2222222222222" style="66" customWidth="1"/>
    <col min="9238" max="9242" width="9" style="66"/>
    <col min="9243" max="9243" width="9.44444444444444" style="66" customWidth="1"/>
    <col min="9244" max="9472" width="9" style="66"/>
    <col min="9473" max="9473" width="11" style="66" customWidth="1"/>
    <col min="9474" max="9474" width="46" style="66" customWidth="1"/>
    <col min="9475" max="9475" width="11" style="66" customWidth="1"/>
    <col min="9476" max="9483" width="10.2222222222222" style="66" customWidth="1"/>
    <col min="9484" max="9492" width="9" style="66"/>
    <col min="9493" max="9493" width="10.2222222222222" style="66" customWidth="1"/>
    <col min="9494" max="9498" width="9" style="66"/>
    <col min="9499" max="9499" width="9.44444444444444" style="66" customWidth="1"/>
    <col min="9500" max="9728" width="9" style="66"/>
    <col min="9729" max="9729" width="11" style="66" customWidth="1"/>
    <col min="9730" max="9730" width="46" style="66" customWidth="1"/>
    <col min="9731" max="9731" width="11" style="66" customWidth="1"/>
    <col min="9732" max="9739" width="10.2222222222222" style="66" customWidth="1"/>
    <col min="9740" max="9748" width="9" style="66"/>
    <col min="9749" max="9749" width="10.2222222222222" style="66" customWidth="1"/>
    <col min="9750" max="9754" width="9" style="66"/>
    <col min="9755" max="9755" width="9.44444444444444" style="66" customWidth="1"/>
    <col min="9756" max="9984" width="9" style="66"/>
    <col min="9985" max="9985" width="11" style="66" customWidth="1"/>
    <col min="9986" max="9986" width="46" style="66" customWidth="1"/>
    <col min="9987" max="9987" width="11" style="66" customWidth="1"/>
    <col min="9988" max="9995" width="10.2222222222222" style="66" customWidth="1"/>
    <col min="9996" max="10004" width="9" style="66"/>
    <col min="10005" max="10005" width="10.2222222222222" style="66" customWidth="1"/>
    <col min="10006" max="10010" width="9" style="66"/>
    <col min="10011" max="10011" width="9.44444444444444" style="66" customWidth="1"/>
    <col min="10012" max="10240" width="9" style="66"/>
    <col min="10241" max="10241" width="11" style="66" customWidth="1"/>
    <col min="10242" max="10242" width="46" style="66" customWidth="1"/>
    <col min="10243" max="10243" width="11" style="66" customWidth="1"/>
    <col min="10244" max="10251" width="10.2222222222222" style="66" customWidth="1"/>
    <col min="10252" max="10260" width="9" style="66"/>
    <col min="10261" max="10261" width="10.2222222222222" style="66" customWidth="1"/>
    <col min="10262" max="10266" width="9" style="66"/>
    <col min="10267" max="10267" width="9.44444444444444" style="66" customWidth="1"/>
    <col min="10268" max="10496" width="9" style="66"/>
    <col min="10497" max="10497" width="11" style="66" customWidth="1"/>
    <col min="10498" max="10498" width="46" style="66" customWidth="1"/>
    <col min="10499" max="10499" width="11" style="66" customWidth="1"/>
    <col min="10500" max="10507" width="10.2222222222222" style="66" customWidth="1"/>
    <col min="10508" max="10516" width="9" style="66"/>
    <col min="10517" max="10517" width="10.2222222222222" style="66" customWidth="1"/>
    <col min="10518" max="10522" width="9" style="66"/>
    <col min="10523" max="10523" width="9.44444444444444" style="66" customWidth="1"/>
    <col min="10524" max="10752" width="9" style="66"/>
    <col min="10753" max="10753" width="11" style="66" customWidth="1"/>
    <col min="10754" max="10754" width="46" style="66" customWidth="1"/>
    <col min="10755" max="10755" width="11" style="66" customWidth="1"/>
    <col min="10756" max="10763" width="10.2222222222222" style="66" customWidth="1"/>
    <col min="10764" max="10772" width="9" style="66"/>
    <col min="10773" max="10773" width="10.2222222222222" style="66" customWidth="1"/>
    <col min="10774" max="10778" width="9" style="66"/>
    <col min="10779" max="10779" width="9.44444444444444" style="66" customWidth="1"/>
    <col min="10780" max="11008" width="9" style="66"/>
    <col min="11009" max="11009" width="11" style="66" customWidth="1"/>
    <col min="11010" max="11010" width="46" style="66" customWidth="1"/>
    <col min="11011" max="11011" width="11" style="66" customWidth="1"/>
    <col min="11012" max="11019" width="10.2222222222222" style="66" customWidth="1"/>
    <col min="11020" max="11028" width="9" style="66"/>
    <col min="11029" max="11029" width="10.2222222222222" style="66" customWidth="1"/>
    <col min="11030" max="11034" width="9" style="66"/>
    <col min="11035" max="11035" width="9.44444444444444" style="66" customWidth="1"/>
    <col min="11036" max="11264" width="9" style="66"/>
    <col min="11265" max="11265" width="11" style="66" customWidth="1"/>
    <col min="11266" max="11266" width="46" style="66" customWidth="1"/>
    <col min="11267" max="11267" width="11" style="66" customWidth="1"/>
    <col min="11268" max="11275" width="10.2222222222222" style="66" customWidth="1"/>
    <col min="11276" max="11284" width="9" style="66"/>
    <col min="11285" max="11285" width="10.2222222222222" style="66" customWidth="1"/>
    <col min="11286" max="11290" width="9" style="66"/>
    <col min="11291" max="11291" width="9.44444444444444" style="66" customWidth="1"/>
    <col min="11292" max="11520" width="9" style="66"/>
    <col min="11521" max="11521" width="11" style="66" customWidth="1"/>
    <col min="11522" max="11522" width="46" style="66" customWidth="1"/>
    <col min="11523" max="11523" width="11" style="66" customWidth="1"/>
    <col min="11524" max="11531" width="10.2222222222222" style="66" customWidth="1"/>
    <col min="11532" max="11540" width="9" style="66"/>
    <col min="11541" max="11541" width="10.2222222222222" style="66" customWidth="1"/>
    <col min="11542" max="11546" width="9" style="66"/>
    <col min="11547" max="11547" width="9.44444444444444" style="66" customWidth="1"/>
    <col min="11548" max="11776" width="9" style="66"/>
    <col min="11777" max="11777" width="11" style="66" customWidth="1"/>
    <col min="11778" max="11778" width="46" style="66" customWidth="1"/>
    <col min="11779" max="11779" width="11" style="66" customWidth="1"/>
    <col min="11780" max="11787" width="10.2222222222222" style="66" customWidth="1"/>
    <col min="11788" max="11796" width="9" style="66"/>
    <col min="11797" max="11797" width="10.2222222222222" style="66" customWidth="1"/>
    <col min="11798" max="11802" width="9" style="66"/>
    <col min="11803" max="11803" width="9.44444444444444" style="66" customWidth="1"/>
    <col min="11804" max="12032" width="9" style="66"/>
    <col min="12033" max="12033" width="11" style="66" customWidth="1"/>
    <col min="12034" max="12034" width="46" style="66" customWidth="1"/>
    <col min="12035" max="12035" width="11" style="66" customWidth="1"/>
    <col min="12036" max="12043" width="10.2222222222222" style="66" customWidth="1"/>
    <col min="12044" max="12052" width="9" style="66"/>
    <col min="12053" max="12053" width="10.2222222222222" style="66" customWidth="1"/>
    <col min="12054" max="12058" width="9" style="66"/>
    <col min="12059" max="12059" width="9.44444444444444" style="66" customWidth="1"/>
    <col min="12060" max="12288" width="9" style="66"/>
    <col min="12289" max="12289" width="11" style="66" customWidth="1"/>
    <col min="12290" max="12290" width="46" style="66" customWidth="1"/>
    <col min="12291" max="12291" width="11" style="66" customWidth="1"/>
    <col min="12292" max="12299" width="10.2222222222222" style="66" customWidth="1"/>
    <col min="12300" max="12308" width="9" style="66"/>
    <col min="12309" max="12309" width="10.2222222222222" style="66" customWidth="1"/>
    <col min="12310" max="12314" width="9" style="66"/>
    <col min="12315" max="12315" width="9.44444444444444" style="66" customWidth="1"/>
    <col min="12316" max="12544" width="9" style="66"/>
    <col min="12545" max="12545" width="11" style="66" customWidth="1"/>
    <col min="12546" max="12546" width="46" style="66" customWidth="1"/>
    <col min="12547" max="12547" width="11" style="66" customWidth="1"/>
    <col min="12548" max="12555" width="10.2222222222222" style="66" customWidth="1"/>
    <col min="12556" max="12564" width="9" style="66"/>
    <col min="12565" max="12565" width="10.2222222222222" style="66" customWidth="1"/>
    <col min="12566" max="12570" width="9" style="66"/>
    <col min="12571" max="12571" width="9.44444444444444" style="66" customWidth="1"/>
    <col min="12572" max="12800" width="9" style="66"/>
    <col min="12801" max="12801" width="11" style="66" customWidth="1"/>
    <col min="12802" max="12802" width="46" style="66" customWidth="1"/>
    <col min="12803" max="12803" width="11" style="66" customWidth="1"/>
    <col min="12804" max="12811" width="10.2222222222222" style="66" customWidth="1"/>
    <col min="12812" max="12820" width="9" style="66"/>
    <col min="12821" max="12821" width="10.2222222222222" style="66" customWidth="1"/>
    <col min="12822" max="12826" width="9" style="66"/>
    <col min="12827" max="12827" width="9.44444444444444" style="66" customWidth="1"/>
    <col min="12828" max="13056" width="9" style="66"/>
    <col min="13057" max="13057" width="11" style="66" customWidth="1"/>
    <col min="13058" max="13058" width="46" style="66" customWidth="1"/>
    <col min="13059" max="13059" width="11" style="66" customWidth="1"/>
    <col min="13060" max="13067" width="10.2222222222222" style="66" customWidth="1"/>
    <col min="13068" max="13076" width="9" style="66"/>
    <col min="13077" max="13077" width="10.2222222222222" style="66" customWidth="1"/>
    <col min="13078" max="13082" width="9" style="66"/>
    <col min="13083" max="13083" width="9.44444444444444" style="66" customWidth="1"/>
    <col min="13084" max="13312" width="9" style="66"/>
    <col min="13313" max="13313" width="11" style="66" customWidth="1"/>
    <col min="13314" max="13314" width="46" style="66" customWidth="1"/>
    <col min="13315" max="13315" width="11" style="66" customWidth="1"/>
    <col min="13316" max="13323" width="10.2222222222222" style="66" customWidth="1"/>
    <col min="13324" max="13332" width="9" style="66"/>
    <col min="13333" max="13333" width="10.2222222222222" style="66" customWidth="1"/>
    <col min="13334" max="13338" width="9" style="66"/>
    <col min="13339" max="13339" width="9.44444444444444" style="66" customWidth="1"/>
    <col min="13340" max="13568" width="9" style="66"/>
    <col min="13569" max="13569" width="11" style="66" customWidth="1"/>
    <col min="13570" max="13570" width="46" style="66" customWidth="1"/>
    <col min="13571" max="13571" width="11" style="66" customWidth="1"/>
    <col min="13572" max="13579" width="10.2222222222222" style="66" customWidth="1"/>
    <col min="13580" max="13588" width="9" style="66"/>
    <col min="13589" max="13589" width="10.2222222222222" style="66" customWidth="1"/>
    <col min="13590" max="13594" width="9" style="66"/>
    <col min="13595" max="13595" width="9.44444444444444" style="66" customWidth="1"/>
    <col min="13596" max="13824" width="9" style="66"/>
    <col min="13825" max="13825" width="11" style="66" customWidth="1"/>
    <col min="13826" max="13826" width="46" style="66" customWidth="1"/>
    <col min="13827" max="13827" width="11" style="66" customWidth="1"/>
    <col min="13828" max="13835" width="10.2222222222222" style="66" customWidth="1"/>
    <col min="13836" max="13844" width="9" style="66"/>
    <col min="13845" max="13845" width="10.2222222222222" style="66" customWidth="1"/>
    <col min="13846" max="13850" width="9" style="66"/>
    <col min="13851" max="13851" width="9.44444444444444" style="66" customWidth="1"/>
    <col min="13852" max="14080" width="9" style="66"/>
    <col min="14081" max="14081" width="11" style="66" customWidth="1"/>
    <col min="14082" max="14082" width="46" style="66" customWidth="1"/>
    <col min="14083" max="14083" width="11" style="66" customWidth="1"/>
    <col min="14084" max="14091" width="10.2222222222222" style="66" customWidth="1"/>
    <col min="14092" max="14100" width="9" style="66"/>
    <col min="14101" max="14101" width="10.2222222222222" style="66" customWidth="1"/>
    <col min="14102" max="14106" width="9" style="66"/>
    <col min="14107" max="14107" width="9.44444444444444" style="66" customWidth="1"/>
    <col min="14108" max="14336" width="9" style="66"/>
    <col min="14337" max="14337" width="11" style="66" customWidth="1"/>
    <col min="14338" max="14338" width="46" style="66" customWidth="1"/>
    <col min="14339" max="14339" width="11" style="66" customWidth="1"/>
    <col min="14340" max="14347" width="10.2222222222222" style="66" customWidth="1"/>
    <col min="14348" max="14356" width="9" style="66"/>
    <col min="14357" max="14357" width="10.2222222222222" style="66" customWidth="1"/>
    <col min="14358" max="14362" width="9" style="66"/>
    <col min="14363" max="14363" width="9.44444444444444" style="66" customWidth="1"/>
    <col min="14364" max="14592" width="9" style="66"/>
    <col min="14593" max="14593" width="11" style="66" customWidth="1"/>
    <col min="14594" max="14594" width="46" style="66" customWidth="1"/>
    <col min="14595" max="14595" width="11" style="66" customWidth="1"/>
    <col min="14596" max="14603" width="10.2222222222222" style="66" customWidth="1"/>
    <col min="14604" max="14612" width="9" style="66"/>
    <col min="14613" max="14613" width="10.2222222222222" style="66" customWidth="1"/>
    <col min="14614" max="14618" width="9" style="66"/>
    <col min="14619" max="14619" width="9.44444444444444" style="66" customWidth="1"/>
    <col min="14620" max="14848" width="9" style="66"/>
    <col min="14849" max="14849" width="11" style="66" customWidth="1"/>
    <col min="14850" max="14850" width="46" style="66" customWidth="1"/>
    <col min="14851" max="14851" width="11" style="66" customWidth="1"/>
    <col min="14852" max="14859" width="10.2222222222222" style="66" customWidth="1"/>
    <col min="14860" max="14868" width="9" style="66"/>
    <col min="14869" max="14869" width="10.2222222222222" style="66" customWidth="1"/>
    <col min="14870" max="14874" width="9" style="66"/>
    <col min="14875" max="14875" width="9.44444444444444" style="66" customWidth="1"/>
    <col min="14876" max="15104" width="9" style="66"/>
    <col min="15105" max="15105" width="11" style="66" customWidth="1"/>
    <col min="15106" max="15106" width="46" style="66" customWidth="1"/>
    <col min="15107" max="15107" width="11" style="66" customWidth="1"/>
    <col min="15108" max="15115" width="10.2222222222222" style="66" customWidth="1"/>
    <col min="15116" max="15124" width="9" style="66"/>
    <col min="15125" max="15125" width="10.2222222222222" style="66" customWidth="1"/>
    <col min="15126" max="15130" width="9" style="66"/>
    <col min="15131" max="15131" width="9.44444444444444" style="66" customWidth="1"/>
    <col min="15132" max="15360" width="9" style="66"/>
    <col min="15361" max="15361" width="11" style="66" customWidth="1"/>
    <col min="15362" max="15362" width="46" style="66" customWidth="1"/>
    <col min="15363" max="15363" width="11" style="66" customWidth="1"/>
    <col min="15364" max="15371" width="10.2222222222222" style="66" customWidth="1"/>
    <col min="15372" max="15380" width="9" style="66"/>
    <col min="15381" max="15381" width="10.2222222222222" style="66" customWidth="1"/>
    <col min="15382" max="15386" width="9" style="66"/>
    <col min="15387" max="15387" width="9.44444444444444" style="66" customWidth="1"/>
    <col min="15388" max="15616" width="9" style="66"/>
    <col min="15617" max="15617" width="11" style="66" customWidth="1"/>
    <col min="15618" max="15618" width="46" style="66" customWidth="1"/>
    <col min="15619" max="15619" width="11" style="66" customWidth="1"/>
    <col min="15620" max="15627" width="10.2222222222222" style="66" customWidth="1"/>
    <col min="15628" max="15636" width="9" style="66"/>
    <col min="15637" max="15637" width="10.2222222222222" style="66" customWidth="1"/>
    <col min="15638" max="15642" width="9" style="66"/>
    <col min="15643" max="15643" width="9.44444444444444" style="66" customWidth="1"/>
    <col min="15644" max="15872" width="9" style="66"/>
    <col min="15873" max="15873" width="11" style="66" customWidth="1"/>
    <col min="15874" max="15874" width="46" style="66" customWidth="1"/>
    <col min="15875" max="15875" width="11" style="66" customWidth="1"/>
    <col min="15876" max="15883" width="10.2222222222222" style="66" customWidth="1"/>
    <col min="15884" max="15892" width="9" style="66"/>
    <col min="15893" max="15893" width="10.2222222222222" style="66" customWidth="1"/>
    <col min="15894" max="15898" width="9" style="66"/>
    <col min="15899" max="15899" width="9.44444444444444" style="66" customWidth="1"/>
    <col min="15900" max="16128" width="9" style="66"/>
    <col min="16129" max="16129" width="11" style="66" customWidth="1"/>
    <col min="16130" max="16130" width="46" style="66" customWidth="1"/>
    <col min="16131" max="16131" width="11" style="66" customWidth="1"/>
    <col min="16132" max="16139" width="10.2222222222222" style="66" customWidth="1"/>
    <col min="16140" max="16148" width="9" style="66"/>
    <col min="16149" max="16149" width="10.2222222222222" style="66" customWidth="1"/>
    <col min="16150" max="16154" width="9" style="66"/>
    <col min="16155" max="16155" width="9.44444444444444" style="66" customWidth="1"/>
    <col min="16156" max="16384" width="9" style="66"/>
  </cols>
  <sheetData>
    <row r="1" ht="27" spans="2:22">
      <c r="B1" s="67" t="s">
        <v>4836</v>
      </c>
      <c r="C1" s="67"/>
      <c r="D1" s="67"/>
      <c r="E1" s="67"/>
      <c r="F1" s="67"/>
      <c r="G1" s="67"/>
      <c r="H1" s="67"/>
      <c r="I1" s="67"/>
      <c r="J1" s="67"/>
      <c r="K1" s="67"/>
      <c r="L1" s="67"/>
      <c r="M1" s="67"/>
      <c r="N1" s="67"/>
      <c r="O1" s="67"/>
      <c r="P1" s="67"/>
      <c r="Q1" s="67"/>
      <c r="R1" s="67"/>
      <c r="S1" s="67"/>
      <c r="T1" s="67"/>
      <c r="U1" s="67"/>
      <c r="V1" s="67"/>
    </row>
    <row r="2" ht="14.4" spans="1:22">
      <c r="A2" s="68"/>
      <c r="B2" s="68"/>
      <c r="C2" s="69" t="s">
        <v>40</v>
      </c>
      <c r="D2" s="69"/>
      <c r="E2" s="69"/>
      <c r="F2" s="69"/>
      <c r="G2" s="69"/>
      <c r="H2" s="69"/>
      <c r="I2" s="69"/>
      <c r="J2" s="69"/>
      <c r="K2" s="69"/>
      <c r="L2" s="69"/>
      <c r="M2" s="69"/>
      <c r="N2" s="69"/>
      <c r="O2" s="69"/>
      <c r="P2" s="69"/>
      <c r="Q2" s="69"/>
      <c r="R2" s="69"/>
      <c r="S2" s="69"/>
      <c r="T2" s="69"/>
      <c r="U2" s="69"/>
      <c r="V2" s="69"/>
    </row>
    <row r="3" ht="48" spans="1:26">
      <c r="A3" s="70" t="s">
        <v>110</v>
      </c>
      <c r="B3" s="70" t="s">
        <v>4837</v>
      </c>
      <c r="C3" s="71" t="s">
        <v>4398</v>
      </c>
      <c r="D3" s="71" t="s">
        <v>4838</v>
      </c>
      <c r="E3" s="72" t="s">
        <v>4839</v>
      </c>
      <c r="F3" s="72" t="s">
        <v>4840</v>
      </c>
      <c r="G3" s="72" t="s">
        <v>4841</v>
      </c>
      <c r="H3" s="72" t="s">
        <v>4842</v>
      </c>
      <c r="I3" s="72" t="s">
        <v>4843</v>
      </c>
      <c r="J3" s="72" t="s">
        <v>4844</v>
      </c>
      <c r="K3" s="72" t="s">
        <v>4845</v>
      </c>
      <c r="L3" s="72" t="s">
        <v>4846</v>
      </c>
      <c r="M3" s="72" t="s">
        <v>4847</v>
      </c>
      <c r="N3" s="72" t="s">
        <v>4848</v>
      </c>
      <c r="O3" s="72" t="s">
        <v>4849</v>
      </c>
      <c r="P3" s="72" t="s">
        <v>4850</v>
      </c>
      <c r="Q3" s="72" t="s">
        <v>4851</v>
      </c>
      <c r="R3" s="72" t="s">
        <v>4852</v>
      </c>
      <c r="S3" s="72" t="s">
        <v>4853</v>
      </c>
      <c r="T3" s="72" t="s">
        <v>4854</v>
      </c>
      <c r="U3" s="72" t="s">
        <v>4855</v>
      </c>
      <c r="V3" s="72" t="s">
        <v>4856</v>
      </c>
      <c r="W3" s="72" t="s">
        <v>4857</v>
      </c>
      <c r="X3" s="72" t="s">
        <v>4858</v>
      </c>
      <c r="Y3" s="72" t="s">
        <v>4859</v>
      </c>
      <c r="Z3" s="72" t="s">
        <v>4860</v>
      </c>
    </row>
    <row r="4" spans="1:27">
      <c r="A4" s="73"/>
      <c r="B4" s="74" t="s">
        <v>75</v>
      </c>
      <c r="C4" s="75">
        <v>47128264</v>
      </c>
      <c r="D4" s="75">
        <v>38988554</v>
      </c>
      <c r="E4" s="75">
        <v>8139710</v>
      </c>
      <c r="F4" s="75">
        <v>5586297</v>
      </c>
      <c r="G4" s="75">
        <v>4052878</v>
      </c>
      <c r="H4" s="75">
        <v>3630507</v>
      </c>
      <c r="I4" s="75">
        <v>2232989</v>
      </c>
      <c r="J4" s="75">
        <v>3691492</v>
      </c>
      <c r="K4" s="75">
        <v>2427604</v>
      </c>
      <c r="L4" s="75">
        <v>2191123</v>
      </c>
      <c r="M4" s="75">
        <v>1056650</v>
      </c>
      <c r="N4" s="75">
        <v>2162345</v>
      </c>
      <c r="O4" s="75">
        <v>2774670</v>
      </c>
      <c r="P4" s="75">
        <v>1921319</v>
      </c>
      <c r="Q4" s="75">
        <v>1245339</v>
      </c>
      <c r="R4" s="75">
        <v>1440428</v>
      </c>
      <c r="S4" s="75">
        <v>718075</v>
      </c>
      <c r="T4" s="75">
        <v>1104649</v>
      </c>
      <c r="U4" s="75">
        <v>2024955</v>
      </c>
      <c r="V4" s="75">
        <v>727880</v>
      </c>
      <c r="W4" s="75">
        <v>159123</v>
      </c>
      <c r="X4" s="75">
        <v>291983</v>
      </c>
      <c r="Y4" s="75">
        <v>212073</v>
      </c>
      <c r="Z4" s="75">
        <v>64701</v>
      </c>
      <c r="AA4" s="77"/>
    </row>
    <row r="5" spans="1:27">
      <c r="A5" s="73">
        <v>201</v>
      </c>
      <c r="B5" s="74" t="s">
        <v>589</v>
      </c>
      <c r="C5" s="75">
        <v>3885069</v>
      </c>
      <c r="D5" s="75">
        <v>3397214</v>
      </c>
      <c r="E5" s="76">
        <v>487855</v>
      </c>
      <c r="F5" s="76">
        <v>563040</v>
      </c>
      <c r="G5" s="76">
        <v>207858</v>
      </c>
      <c r="H5" s="76">
        <v>268845</v>
      </c>
      <c r="I5" s="76">
        <v>300584</v>
      </c>
      <c r="J5" s="76">
        <v>330580</v>
      </c>
      <c r="K5" s="76">
        <v>173578</v>
      </c>
      <c r="L5" s="76">
        <v>220520</v>
      </c>
      <c r="M5" s="76">
        <v>67317</v>
      </c>
      <c r="N5" s="76">
        <v>216359</v>
      </c>
      <c r="O5" s="76">
        <v>238132</v>
      </c>
      <c r="P5" s="76">
        <v>139805</v>
      </c>
      <c r="Q5" s="76">
        <v>139695</v>
      </c>
      <c r="R5" s="76">
        <v>120857</v>
      </c>
      <c r="S5" s="76">
        <v>61257</v>
      </c>
      <c r="T5" s="76">
        <v>129531</v>
      </c>
      <c r="U5" s="76">
        <v>158038</v>
      </c>
      <c r="V5" s="76">
        <v>59192</v>
      </c>
      <c r="W5" s="76">
        <v>5980</v>
      </c>
      <c r="X5" s="76">
        <v>29285</v>
      </c>
      <c r="Y5" s="76">
        <v>17476</v>
      </c>
      <c r="Z5" s="76">
        <v>6451</v>
      </c>
      <c r="AA5" s="77"/>
    </row>
    <row r="6" spans="1:27">
      <c r="A6" s="73">
        <v>20101</v>
      </c>
      <c r="B6" s="74" t="s">
        <v>592</v>
      </c>
      <c r="C6" s="75">
        <v>116631</v>
      </c>
      <c r="D6" s="75">
        <v>108895</v>
      </c>
      <c r="E6" s="76">
        <v>7736</v>
      </c>
      <c r="F6" s="76">
        <v>11292</v>
      </c>
      <c r="G6" s="76">
        <v>7642</v>
      </c>
      <c r="H6" s="76">
        <v>8077</v>
      </c>
      <c r="I6" s="76">
        <v>7366</v>
      </c>
      <c r="J6" s="76">
        <v>10995</v>
      </c>
      <c r="K6" s="76">
        <v>7613</v>
      </c>
      <c r="L6" s="76">
        <v>7432</v>
      </c>
      <c r="M6" s="76">
        <v>2139</v>
      </c>
      <c r="N6" s="76">
        <v>7257</v>
      </c>
      <c r="O6" s="76">
        <v>11273</v>
      </c>
      <c r="P6" s="76">
        <v>4733</v>
      </c>
      <c r="Q6" s="76">
        <v>4184</v>
      </c>
      <c r="R6" s="76">
        <v>4814</v>
      </c>
      <c r="S6" s="76">
        <v>3098</v>
      </c>
      <c r="T6" s="76">
        <v>3387</v>
      </c>
      <c r="U6" s="76">
        <v>6267</v>
      </c>
      <c r="V6" s="76">
        <v>1226</v>
      </c>
      <c r="W6" s="76">
        <v>0</v>
      </c>
      <c r="X6" s="76">
        <v>725</v>
      </c>
      <c r="Y6" s="76">
        <v>501</v>
      </c>
      <c r="Z6" s="76">
        <v>0</v>
      </c>
      <c r="AA6" s="77"/>
    </row>
    <row r="7" spans="1:27">
      <c r="A7" s="73">
        <v>2010101</v>
      </c>
      <c r="B7" s="73" t="s">
        <v>595</v>
      </c>
      <c r="C7" s="75">
        <v>75262</v>
      </c>
      <c r="D7" s="75">
        <v>70486</v>
      </c>
      <c r="E7" s="76">
        <v>4776</v>
      </c>
      <c r="F7" s="76">
        <v>7732</v>
      </c>
      <c r="G7" s="76">
        <v>5154</v>
      </c>
      <c r="H7" s="76">
        <v>4538</v>
      </c>
      <c r="I7" s="76">
        <v>4835</v>
      </c>
      <c r="J7" s="76">
        <v>7824</v>
      </c>
      <c r="K7" s="76">
        <v>5009</v>
      </c>
      <c r="L7" s="76">
        <v>4748</v>
      </c>
      <c r="M7" s="76">
        <v>1269</v>
      </c>
      <c r="N7" s="76">
        <v>4296</v>
      </c>
      <c r="O7" s="76">
        <v>7471</v>
      </c>
      <c r="P7" s="76">
        <v>3542</v>
      </c>
      <c r="Q7" s="76">
        <v>2710</v>
      </c>
      <c r="R7" s="76">
        <v>2634</v>
      </c>
      <c r="S7" s="76">
        <v>1761</v>
      </c>
      <c r="T7" s="76">
        <v>2363</v>
      </c>
      <c r="U7" s="76">
        <v>3799</v>
      </c>
      <c r="V7" s="76">
        <v>944</v>
      </c>
      <c r="W7" s="76">
        <v>0</v>
      </c>
      <c r="X7" s="76">
        <v>486</v>
      </c>
      <c r="Y7" s="76">
        <v>458</v>
      </c>
      <c r="Z7" s="76">
        <v>0</v>
      </c>
      <c r="AA7" s="77"/>
    </row>
    <row r="8" spans="1:27">
      <c r="A8" s="73">
        <v>2010102</v>
      </c>
      <c r="B8" s="73" t="s">
        <v>598</v>
      </c>
      <c r="C8" s="75">
        <v>10673</v>
      </c>
      <c r="D8" s="75">
        <v>10083</v>
      </c>
      <c r="E8" s="76">
        <v>590</v>
      </c>
      <c r="F8" s="76">
        <v>1076</v>
      </c>
      <c r="G8" s="76">
        <v>48</v>
      </c>
      <c r="H8" s="76">
        <v>1162</v>
      </c>
      <c r="I8" s="76">
        <v>757</v>
      </c>
      <c r="J8" s="76">
        <v>1160</v>
      </c>
      <c r="K8" s="76">
        <v>1106</v>
      </c>
      <c r="L8" s="76">
        <v>694</v>
      </c>
      <c r="M8" s="76">
        <v>173</v>
      </c>
      <c r="N8" s="76">
        <v>1442</v>
      </c>
      <c r="O8" s="76">
        <v>337</v>
      </c>
      <c r="P8" s="76">
        <v>26</v>
      </c>
      <c r="Q8" s="76">
        <v>461</v>
      </c>
      <c r="R8" s="76">
        <v>315</v>
      </c>
      <c r="S8" s="76">
        <v>107</v>
      </c>
      <c r="T8" s="76">
        <v>448</v>
      </c>
      <c r="U8" s="76">
        <v>761</v>
      </c>
      <c r="V8" s="76">
        <v>10</v>
      </c>
      <c r="W8" s="76">
        <v>0</v>
      </c>
      <c r="X8" s="76">
        <v>10</v>
      </c>
      <c r="Y8" s="76">
        <v>0</v>
      </c>
      <c r="Z8" s="76">
        <v>0</v>
      </c>
      <c r="AA8" s="77"/>
    </row>
    <row r="9" spans="1:27">
      <c r="A9" s="73">
        <v>2010103</v>
      </c>
      <c r="B9" s="73" t="s">
        <v>601</v>
      </c>
      <c r="C9" s="75">
        <v>802</v>
      </c>
      <c r="D9" s="75">
        <v>89</v>
      </c>
      <c r="E9" s="76">
        <v>713</v>
      </c>
      <c r="F9" s="76">
        <v>0</v>
      </c>
      <c r="G9" s="76">
        <v>33</v>
      </c>
      <c r="H9" s="76">
        <v>0</v>
      </c>
      <c r="I9" s="76">
        <v>40</v>
      </c>
      <c r="J9" s="76">
        <v>0</v>
      </c>
      <c r="K9" s="76">
        <v>0</v>
      </c>
      <c r="L9" s="76">
        <v>1</v>
      </c>
      <c r="M9" s="76">
        <v>0</v>
      </c>
      <c r="N9" s="76">
        <v>15</v>
      </c>
      <c r="O9" s="76">
        <v>0</v>
      </c>
      <c r="P9" s="76">
        <v>0</v>
      </c>
      <c r="Q9" s="76">
        <v>0</v>
      </c>
      <c r="R9" s="76">
        <v>0</v>
      </c>
      <c r="S9" s="76">
        <v>44</v>
      </c>
      <c r="T9" s="76">
        <v>0</v>
      </c>
      <c r="U9" s="76">
        <v>0</v>
      </c>
      <c r="V9" s="76">
        <v>0</v>
      </c>
      <c r="W9" s="76">
        <v>0</v>
      </c>
      <c r="X9" s="76">
        <v>0</v>
      </c>
      <c r="Y9" s="76">
        <v>0</v>
      </c>
      <c r="Z9" s="76">
        <v>0</v>
      </c>
      <c r="AA9" s="77"/>
    </row>
    <row r="10" spans="1:27">
      <c r="A10" s="73">
        <v>2010104</v>
      </c>
      <c r="B10" s="73" t="s">
        <v>604</v>
      </c>
      <c r="C10" s="75">
        <v>10770</v>
      </c>
      <c r="D10" s="75">
        <v>10032</v>
      </c>
      <c r="E10" s="76">
        <v>738</v>
      </c>
      <c r="F10" s="76">
        <v>850</v>
      </c>
      <c r="G10" s="76">
        <v>924</v>
      </c>
      <c r="H10" s="76">
        <v>849</v>
      </c>
      <c r="I10" s="76">
        <v>473</v>
      </c>
      <c r="J10" s="76">
        <v>868</v>
      </c>
      <c r="K10" s="76">
        <v>454</v>
      </c>
      <c r="L10" s="76">
        <v>794</v>
      </c>
      <c r="M10" s="76">
        <v>205</v>
      </c>
      <c r="N10" s="76">
        <v>726</v>
      </c>
      <c r="O10" s="76">
        <v>987</v>
      </c>
      <c r="P10" s="76">
        <v>576</v>
      </c>
      <c r="Q10" s="76">
        <v>369</v>
      </c>
      <c r="R10" s="76">
        <v>609</v>
      </c>
      <c r="S10" s="76">
        <v>201</v>
      </c>
      <c r="T10" s="76">
        <v>158</v>
      </c>
      <c r="U10" s="76">
        <v>842</v>
      </c>
      <c r="V10" s="76">
        <v>103</v>
      </c>
      <c r="W10" s="76">
        <v>0</v>
      </c>
      <c r="X10" s="76">
        <v>103</v>
      </c>
      <c r="Y10" s="76">
        <v>0</v>
      </c>
      <c r="Z10" s="76">
        <v>0</v>
      </c>
      <c r="AA10" s="77"/>
    </row>
    <row r="11" spans="1:27">
      <c r="A11" s="73">
        <v>2010105</v>
      </c>
      <c r="B11" s="73" t="s">
        <v>607</v>
      </c>
      <c r="C11" s="75">
        <v>1148</v>
      </c>
      <c r="D11" s="75">
        <v>748</v>
      </c>
      <c r="E11" s="76">
        <v>400</v>
      </c>
      <c r="F11" s="76">
        <v>179</v>
      </c>
      <c r="G11" s="76">
        <v>0</v>
      </c>
      <c r="H11" s="76">
        <v>2</v>
      </c>
      <c r="I11" s="76">
        <v>65</v>
      </c>
      <c r="J11" s="76">
        <v>60</v>
      </c>
      <c r="K11" s="76">
        <v>40</v>
      </c>
      <c r="L11" s="76">
        <v>128</v>
      </c>
      <c r="M11" s="76">
        <v>60</v>
      </c>
      <c r="N11" s="76">
        <v>10</v>
      </c>
      <c r="O11" s="76">
        <v>30</v>
      </c>
      <c r="P11" s="76">
        <v>0</v>
      </c>
      <c r="Q11" s="76">
        <v>0</v>
      </c>
      <c r="R11" s="76">
        <v>112</v>
      </c>
      <c r="S11" s="76">
        <v>4</v>
      </c>
      <c r="T11" s="76">
        <v>36</v>
      </c>
      <c r="U11" s="76">
        <v>22</v>
      </c>
      <c r="V11" s="76">
        <v>0</v>
      </c>
      <c r="W11" s="76">
        <v>0</v>
      </c>
      <c r="X11" s="76">
        <v>0</v>
      </c>
      <c r="Y11" s="76">
        <v>0</v>
      </c>
      <c r="Z11" s="76">
        <v>0</v>
      </c>
      <c r="AA11" s="77"/>
    </row>
    <row r="12" spans="1:27">
      <c r="A12" s="73">
        <v>2010106</v>
      </c>
      <c r="B12" s="73" t="s">
        <v>610</v>
      </c>
      <c r="C12" s="75">
        <v>923</v>
      </c>
      <c r="D12" s="75">
        <v>623</v>
      </c>
      <c r="E12" s="76">
        <v>300</v>
      </c>
      <c r="F12" s="76">
        <v>67</v>
      </c>
      <c r="G12" s="76">
        <v>67</v>
      </c>
      <c r="H12" s="76">
        <v>79</v>
      </c>
      <c r="I12" s="76">
        <v>44</v>
      </c>
      <c r="J12" s="76">
        <v>20</v>
      </c>
      <c r="K12" s="76">
        <v>140</v>
      </c>
      <c r="L12" s="76">
        <v>5</v>
      </c>
      <c r="M12" s="76">
        <v>30</v>
      </c>
      <c r="N12" s="76">
        <v>31</v>
      </c>
      <c r="O12" s="76">
        <v>34</v>
      </c>
      <c r="P12" s="76">
        <v>3</v>
      </c>
      <c r="Q12" s="76">
        <v>0</v>
      </c>
      <c r="R12" s="76">
        <v>40</v>
      </c>
      <c r="S12" s="76">
        <v>13</v>
      </c>
      <c r="T12" s="76">
        <v>20</v>
      </c>
      <c r="U12" s="76">
        <v>25</v>
      </c>
      <c r="V12" s="76">
        <v>5</v>
      </c>
      <c r="W12" s="76">
        <v>0</v>
      </c>
      <c r="X12" s="76">
        <v>5</v>
      </c>
      <c r="Y12" s="76">
        <v>0</v>
      </c>
      <c r="Z12" s="76">
        <v>0</v>
      </c>
      <c r="AA12" s="77"/>
    </row>
    <row r="13" spans="1:27">
      <c r="A13" s="73">
        <v>2010107</v>
      </c>
      <c r="B13" s="73" t="s">
        <v>613</v>
      </c>
      <c r="C13" s="75">
        <v>1397</v>
      </c>
      <c r="D13" s="75">
        <v>1247</v>
      </c>
      <c r="E13" s="76">
        <v>150</v>
      </c>
      <c r="F13" s="76">
        <v>84</v>
      </c>
      <c r="G13" s="76">
        <v>84</v>
      </c>
      <c r="H13" s="76">
        <v>10</v>
      </c>
      <c r="I13" s="76">
        <v>48</v>
      </c>
      <c r="J13" s="76">
        <v>79</v>
      </c>
      <c r="K13" s="76">
        <v>0</v>
      </c>
      <c r="L13" s="76">
        <v>128</v>
      </c>
      <c r="M13" s="76">
        <v>5</v>
      </c>
      <c r="N13" s="76">
        <v>22</v>
      </c>
      <c r="O13" s="76">
        <v>170</v>
      </c>
      <c r="P13" s="76">
        <v>24</v>
      </c>
      <c r="Q13" s="76">
        <v>216</v>
      </c>
      <c r="R13" s="76">
        <v>90</v>
      </c>
      <c r="S13" s="76">
        <v>33</v>
      </c>
      <c r="T13" s="76">
        <v>66</v>
      </c>
      <c r="U13" s="76">
        <v>158</v>
      </c>
      <c r="V13" s="76">
        <v>30</v>
      </c>
      <c r="W13" s="76">
        <v>0</v>
      </c>
      <c r="X13" s="76">
        <v>30</v>
      </c>
      <c r="Y13" s="76">
        <v>0</v>
      </c>
      <c r="Z13" s="76">
        <v>0</v>
      </c>
      <c r="AA13" s="77"/>
    </row>
    <row r="14" spans="1:27">
      <c r="A14" s="73">
        <v>2010108</v>
      </c>
      <c r="B14" s="73" t="s">
        <v>616</v>
      </c>
      <c r="C14" s="75">
        <v>7578</v>
      </c>
      <c r="D14" s="75">
        <v>7141</v>
      </c>
      <c r="E14" s="76">
        <v>437</v>
      </c>
      <c r="F14" s="76">
        <v>684</v>
      </c>
      <c r="G14" s="76">
        <v>454</v>
      </c>
      <c r="H14" s="76">
        <v>949</v>
      </c>
      <c r="I14" s="76">
        <v>743</v>
      </c>
      <c r="J14" s="76">
        <v>379</v>
      </c>
      <c r="K14" s="76">
        <v>404</v>
      </c>
      <c r="L14" s="76">
        <v>506</v>
      </c>
      <c r="M14" s="76">
        <v>295</v>
      </c>
      <c r="N14" s="76">
        <v>549</v>
      </c>
      <c r="O14" s="76">
        <v>888</v>
      </c>
      <c r="P14" s="76">
        <v>177</v>
      </c>
      <c r="Q14" s="76">
        <v>198</v>
      </c>
      <c r="R14" s="76">
        <v>296</v>
      </c>
      <c r="S14" s="76">
        <v>139</v>
      </c>
      <c r="T14" s="76">
        <v>87</v>
      </c>
      <c r="U14" s="76">
        <v>302</v>
      </c>
      <c r="V14" s="76">
        <v>98</v>
      </c>
      <c r="W14" s="76">
        <v>0</v>
      </c>
      <c r="X14" s="76">
        <v>55</v>
      </c>
      <c r="Y14" s="76">
        <v>43</v>
      </c>
      <c r="Z14" s="76">
        <v>0</v>
      </c>
      <c r="AA14" s="77"/>
    </row>
    <row r="15" spans="1:27">
      <c r="A15" s="73">
        <v>2010109</v>
      </c>
      <c r="B15" s="73" t="s">
        <v>619</v>
      </c>
      <c r="C15" s="75">
        <v>167</v>
      </c>
      <c r="D15" s="75">
        <v>67</v>
      </c>
      <c r="E15" s="76">
        <v>100</v>
      </c>
      <c r="F15" s="76">
        <v>3</v>
      </c>
      <c r="G15" s="76">
        <v>27</v>
      </c>
      <c r="H15" s="76">
        <v>7</v>
      </c>
      <c r="I15" s="76">
        <v>0</v>
      </c>
      <c r="J15" s="76">
        <v>5</v>
      </c>
      <c r="K15" s="76">
        <v>0</v>
      </c>
      <c r="L15" s="76">
        <v>4</v>
      </c>
      <c r="M15" s="76">
        <v>0</v>
      </c>
      <c r="N15" s="76">
        <v>4</v>
      </c>
      <c r="O15" s="76">
        <v>5</v>
      </c>
      <c r="P15" s="76">
        <v>0</v>
      </c>
      <c r="Q15" s="76">
        <v>0</v>
      </c>
      <c r="R15" s="76">
        <v>1</v>
      </c>
      <c r="S15" s="76">
        <v>0</v>
      </c>
      <c r="T15" s="76">
        <v>5</v>
      </c>
      <c r="U15" s="76">
        <v>0</v>
      </c>
      <c r="V15" s="76">
        <v>6</v>
      </c>
      <c r="W15" s="76">
        <v>0</v>
      </c>
      <c r="X15" s="76">
        <v>6</v>
      </c>
      <c r="Y15" s="76">
        <v>0</v>
      </c>
      <c r="Z15" s="76">
        <v>0</v>
      </c>
      <c r="AA15" s="77"/>
    </row>
    <row r="16" spans="1:27">
      <c r="A16" s="73">
        <v>2010150</v>
      </c>
      <c r="B16" s="73" t="s">
        <v>622</v>
      </c>
      <c r="C16" s="75">
        <v>153</v>
      </c>
      <c r="D16" s="75">
        <v>50</v>
      </c>
      <c r="E16" s="76">
        <v>103</v>
      </c>
      <c r="F16" s="76">
        <v>28</v>
      </c>
      <c r="G16" s="76">
        <v>15</v>
      </c>
      <c r="H16" s="76">
        <v>0</v>
      </c>
      <c r="I16" s="76">
        <v>0</v>
      </c>
      <c r="J16" s="76">
        <v>7</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7"/>
    </row>
    <row r="17" spans="1:27">
      <c r="A17" s="73">
        <v>2010199</v>
      </c>
      <c r="B17" s="73" t="s">
        <v>623</v>
      </c>
      <c r="C17" s="75">
        <v>7758</v>
      </c>
      <c r="D17" s="75">
        <v>8329</v>
      </c>
      <c r="E17" s="76">
        <v>-571</v>
      </c>
      <c r="F17" s="76">
        <v>589</v>
      </c>
      <c r="G17" s="76">
        <v>836</v>
      </c>
      <c r="H17" s="76">
        <v>481</v>
      </c>
      <c r="I17" s="76">
        <v>361</v>
      </c>
      <c r="J17" s="76">
        <v>593</v>
      </c>
      <c r="K17" s="76">
        <v>460</v>
      </c>
      <c r="L17" s="76">
        <v>424</v>
      </c>
      <c r="M17" s="76">
        <v>102</v>
      </c>
      <c r="N17" s="76">
        <v>162</v>
      </c>
      <c r="O17" s="76">
        <v>1351</v>
      </c>
      <c r="P17" s="76">
        <v>385</v>
      </c>
      <c r="Q17" s="76">
        <v>230</v>
      </c>
      <c r="R17" s="76">
        <v>717</v>
      </c>
      <c r="S17" s="76">
        <v>796</v>
      </c>
      <c r="T17" s="76">
        <v>204</v>
      </c>
      <c r="U17" s="76">
        <v>358</v>
      </c>
      <c r="V17" s="76">
        <v>30</v>
      </c>
      <c r="W17" s="76">
        <v>0</v>
      </c>
      <c r="X17" s="76">
        <v>30</v>
      </c>
      <c r="Y17" s="76">
        <v>0</v>
      </c>
      <c r="Z17" s="76">
        <v>0</v>
      </c>
      <c r="AA17" s="77"/>
    </row>
    <row r="18" spans="1:27">
      <c r="A18" s="73">
        <v>20102</v>
      </c>
      <c r="B18" s="74" t="s">
        <v>624</v>
      </c>
      <c r="C18" s="75">
        <v>90754</v>
      </c>
      <c r="D18" s="75">
        <v>82436</v>
      </c>
      <c r="E18" s="76">
        <v>8318</v>
      </c>
      <c r="F18" s="76">
        <v>9810</v>
      </c>
      <c r="G18" s="76">
        <v>5371</v>
      </c>
      <c r="H18" s="76">
        <v>5502</v>
      </c>
      <c r="I18" s="76">
        <v>5969</v>
      </c>
      <c r="J18" s="76">
        <v>8127</v>
      </c>
      <c r="K18" s="76">
        <v>5905</v>
      </c>
      <c r="L18" s="76">
        <v>5382</v>
      </c>
      <c r="M18" s="76">
        <v>1845</v>
      </c>
      <c r="N18" s="76">
        <v>5307</v>
      </c>
      <c r="O18" s="76">
        <v>8399</v>
      </c>
      <c r="P18" s="76">
        <v>3463</v>
      </c>
      <c r="Q18" s="76">
        <v>3258</v>
      </c>
      <c r="R18" s="76">
        <v>3759</v>
      </c>
      <c r="S18" s="76">
        <v>2094</v>
      </c>
      <c r="T18" s="76">
        <v>2714</v>
      </c>
      <c r="U18" s="76">
        <v>4365</v>
      </c>
      <c r="V18" s="76">
        <v>973</v>
      </c>
      <c r="W18" s="76">
        <v>0</v>
      </c>
      <c r="X18" s="76">
        <v>483</v>
      </c>
      <c r="Y18" s="76">
        <v>490</v>
      </c>
      <c r="Z18" s="76">
        <v>0</v>
      </c>
      <c r="AA18" s="77"/>
    </row>
    <row r="19" spans="1:27">
      <c r="A19" s="73">
        <v>2010201</v>
      </c>
      <c r="B19" s="73" t="s">
        <v>595</v>
      </c>
      <c r="C19" s="75">
        <v>57789</v>
      </c>
      <c r="D19" s="75">
        <v>53829</v>
      </c>
      <c r="E19" s="76">
        <v>3960</v>
      </c>
      <c r="F19" s="76">
        <v>6431</v>
      </c>
      <c r="G19" s="76">
        <v>3608</v>
      </c>
      <c r="H19" s="76">
        <v>3020</v>
      </c>
      <c r="I19" s="76">
        <v>3851</v>
      </c>
      <c r="J19" s="76">
        <v>5419</v>
      </c>
      <c r="K19" s="76">
        <v>3603</v>
      </c>
      <c r="L19" s="76">
        <v>4103</v>
      </c>
      <c r="M19" s="76">
        <v>1233</v>
      </c>
      <c r="N19" s="76">
        <v>3280</v>
      </c>
      <c r="O19" s="76">
        <v>5853</v>
      </c>
      <c r="P19" s="76">
        <v>2519</v>
      </c>
      <c r="Q19" s="76">
        <v>2028</v>
      </c>
      <c r="R19" s="76">
        <v>2117</v>
      </c>
      <c r="S19" s="76">
        <v>1565</v>
      </c>
      <c r="T19" s="76">
        <v>1728</v>
      </c>
      <c r="U19" s="76">
        <v>2740</v>
      </c>
      <c r="V19" s="76">
        <v>734</v>
      </c>
      <c r="W19" s="76">
        <v>0</v>
      </c>
      <c r="X19" s="76">
        <v>305</v>
      </c>
      <c r="Y19" s="76">
        <v>429</v>
      </c>
      <c r="Z19" s="76">
        <v>0</v>
      </c>
      <c r="AA19" s="77"/>
    </row>
    <row r="20" spans="1:27">
      <c r="A20" s="73">
        <v>2010202</v>
      </c>
      <c r="B20" s="73" t="s">
        <v>598</v>
      </c>
      <c r="C20" s="75">
        <v>11464</v>
      </c>
      <c r="D20" s="75">
        <v>9704</v>
      </c>
      <c r="E20" s="76">
        <v>1760</v>
      </c>
      <c r="F20" s="76">
        <v>832</v>
      </c>
      <c r="G20" s="76">
        <v>40</v>
      </c>
      <c r="H20" s="76">
        <v>946</v>
      </c>
      <c r="I20" s="76">
        <v>546</v>
      </c>
      <c r="J20" s="76">
        <v>1371</v>
      </c>
      <c r="K20" s="76">
        <v>1272</v>
      </c>
      <c r="L20" s="76">
        <v>736</v>
      </c>
      <c r="M20" s="76">
        <v>285</v>
      </c>
      <c r="N20" s="76">
        <v>1158</v>
      </c>
      <c r="O20" s="76">
        <v>370</v>
      </c>
      <c r="P20" s="76">
        <v>53</v>
      </c>
      <c r="Q20" s="76">
        <v>698</v>
      </c>
      <c r="R20" s="76">
        <v>253</v>
      </c>
      <c r="S20" s="76">
        <v>53</v>
      </c>
      <c r="T20" s="76">
        <v>566</v>
      </c>
      <c r="U20" s="76">
        <v>516</v>
      </c>
      <c r="V20" s="76">
        <v>9</v>
      </c>
      <c r="W20" s="76">
        <v>0</v>
      </c>
      <c r="X20" s="76">
        <v>9</v>
      </c>
      <c r="Y20" s="76">
        <v>0</v>
      </c>
      <c r="Z20" s="76">
        <v>0</v>
      </c>
      <c r="AA20" s="77"/>
    </row>
    <row r="21" spans="1:27">
      <c r="A21" s="73">
        <v>2010203</v>
      </c>
      <c r="B21" s="73" t="s">
        <v>601</v>
      </c>
      <c r="C21" s="75">
        <v>281</v>
      </c>
      <c r="D21" s="75">
        <v>-236</v>
      </c>
      <c r="E21" s="76">
        <v>517</v>
      </c>
      <c r="F21" s="76">
        <v>0</v>
      </c>
      <c r="G21" s="76">
        <v>18</v>
      </c>
      <c r="H21" s="76">
        <v>0</v>
      </c>
      <c r="I21" s="76">
        <v>0</v>
      </c>
      <c r="J21" s="76">
        <v>0</v>
      </c>
      <c r="K21" s="76">
        <v>0</v>
      </c>
      <c r="L21" s="76">
        <v>-256</v>
      </c>
      <c r="M21" s="76">
        <v>0</v>
      </c>
      <c r="N21" s="76">
        <v>0</v>
      </c>
      <c r="O21" s="76">
        <v>0</v>
      </c>
      <c r="P21" s="76">
        <v>0</v>
      </c>
      <c r="Q21" s="76">
        <v>0</v>
      </c>
      <c r="R21" s="76">
        <v>0</v>
      </c>
      <c r="S21" s="76">
        <v>0</v>
      </c>
      <c r="T21" s="76">
        <v>0</v>
      </c>
      <c r="U21" s="76">
        <v>0</v>
      </c>
      <c r="V21" s="76">
        <v>0</v>
      </c>
      <c r="W21" s="76">
        <v>0</v>
      </c>
      <c r="X21" s="76">
        <v>0</v>
      </c>
      <c r="Y21" s="76">
        <v>0</v>
      </c>
      <c r="Z21" s="76">
        <v>0</v>
      </c>
      <c r="AA21" s="77"/>
    </row>
    <row r="22" spans="1:27">
      <c r="A22" s="73">
        <v>2010204</v>
      </c>
      <c r="B22" s="73" t="s">
        <v>631</v>
      </c>
      <c r="C22" s="75">
        <v>7702</v>
      </c>
      <c r="D22" s="75">
        <v>6852</v>
      </c>
      <c r="E22" s="76">
        <v>850</v>
      </c>
      <c r="F22" s="76">
        <v>703</v>
      </c>
      <c r="G22" s="76">
        <v>801</v>
      </c>
      <c r="H22" s="76">
        <v>500</v>
      </c>
      <c r="I22" s="76">
        <v>379</v>
      </c>
      <c r="J22" s="76">
        <v>535</v>
      </c>
      <c r="K22" s="76">
        <v>375</v>
      </c>
      <c r="L22" s="76">
        <v>287</v>
      </c>
      <c r="M22" s="76">
        <v>146</v>
      </c>
      <c r="N22" s="76">
        <v>513</v>
      </c>
      <c r="O22" s="76">
        <v>756</v>
      </c>
      <c r="P22" s="76">
        <v>342</v>
      </c>
      <c r="Q22" s="76">
        <v>235</v>
      </c>
      <c r="R22" s="76">
        <v>390</v>
      </c>
      <c r="S22" s="76">
        <v>188</v>
      </c>
      <c r="T22" s="76">
        <v>124</v>
      </c>
      <c r="U22" s="76">
        <v>475</v>
      </c>
      <c r="V22" s="76">
        <v>103</v>
      </c>
      <c r="W22" s="76">
        <v>0</v>
      </c>
      <c r="X22" s="76">
        <v>103</v>
      </c>
      <c r="Y22" s="76">
        <v>0</v>
      </c>
      <c r="Z22" s="76">
        <v>0</v>
      </c>
      <c r="AA22" s="77"/>
    </row>
    <row r="23" spans="1:27">
      <c r="A23" s="73">
        <v>2010205</v>
      </c>
      <c r="B23" s="73" t="s">
        <v>632</v>
      </c>
      <c r="C23" s="75">
        <v>3081</v>
      </c>
      <c r="D23" s="75">
        <v>2866</v>
      </c>
      <c r="E23" s="76">
        <v>215</v>
      </c>
      <c r="F23" s="76">
        <v>194</v>
      </c>
      <c r="G23" s="76">
        <v>197</v>
      </c>
      <c r="H23" s="76">
        <v>291</v>
      </c>
      <c r="I23" s="76">
        <v>371</v>
      </c>
      <c r="J23" s="76">
        <v>208</v>
      </c>
      <c r="K23" s="76">
        <v>136</v>
      </c>
      <c r="L23" s="76">
        <v>147</v>
      </c>
      <c r="M23" s="76">
        <v>85</v>
      </c>
      <c r="N23" s="76">
        <v>226</v>
      </c>
      <c r="O23" s="76">
        <v>262</v>
      </c>
      <c r="P23" s="76">
        <v>72</v>
      </c>
      <c r="Q23" s="76">
        <v>113</v>
      </c>
      <c r="R23" s="76">
        <v>113</v>
      </c>
      <c r="S23" s="76">
        <v>77</v>
      </c>
      <c r="T23" s="76">
        <v>71</v>
      </c>
      <c r="U23" s="76">
        <v>186</v>
      </c>
      <c r="V23" s="76">
        <v>122</v>
      </c>
      <c r="W23" s="76">
        <v>0</v>
      </c>
      <c r="X23" s="76">
        <v>61</v>
      </c>
      <c r="Y23" s="76">
        <v>61</v>
      </c>
      <c r="Z23" s="76">
        <v>0</v>
      </c>
      <c r="AA23" s="77"/>
    </row>
    <row r="24" spans="1:27">
      <c r="A24" s="73">
        <v>2010206</v>
      </c>
      <c r="B24" s="73" t="s">
        <v>635</v>
      </c>
      <c r="C24" s="75">
        <v>1875</v>
      </c>
      <c r="D24" s="75">
        <v>1710</v>
      </c>
      <c r="E24" s="76">
        <v>165</v>
      </c>
      <c r="F24" s="76">
        <v>652</v>
      </c>
      <c r="G24" s="76">
        <v>134</v>
      </c>
      <c r="H24" s="76">
        <v>258</v>
      </c>
      <c r="I24" s="76">
        <v>139</v>
      </c>
      <c r="J24" s="76">
        <v>0</v>
      </c>
      <c r="K24" s="76">
        <v>20</v>
      </c>
      <c r="L24" s="76">
        <v>105</v>
      </c>
      <c r="M24" s="76">
        <v>12</v>
      </c>
      <c r="N24" s="76">
        <v>45</v>
      </c>
      <c r="O24" s="76">
        <v>20</v>
      </c>
      <c r="P24" s="76">
        <v>23</v>
      </c>
      <c r="Q24" s="76">
        <v>6</v>
      </c>
      <c r="R24" s="76">
        <v>197</v>
      </c>
      <c r="S24" s="76">
        <v>12</v>
      </c>
      <c r="T24" s="76">
        <v>45</v>
      </c>
      <c r="U24" s="76">
        <v>42</v>
      </c>
      <c r="V24" s="76">
        <v>0</v>
      </c>
      <c r="W24" s="76">
        <v>0</v>
      </c>
      <c r="X24" s="76">
        <v>0</v>
      </c>
      <c r="Y24" s="76">
        <v>0</v>
      </c>
      <c r="Z24" s="76">
        <v>0</v>
      </c>
      <c r="AA24" s="77"/>
    </row>
    <row r="25" spans="1:27">
      <c r="A25" s="73">
        <v>2010250</v>
      </c>
      <c r="B25" s="73" t="s">
        <v>622</v>
      </c>
      <c r="C25" s="75">
        <v>217</v>
      </c>
      <c r="D25" s="75">
        <v>38</v>
      </c>
      <c r="E25" s="76">
        <v>179</v>
      </c>
      <c r="F25" s="76">
        <v>0</v>
      </c>
      <c r="G25" s="76">
        <v>0</v>
      </c>
      <c r="H25" s="76">
        <v>0</v>
      </c>
      <c r="I25" s="76">
        <v>0</v>
      </c>
      <c r="J25" s="76">
        <v>0</v>
      </c>
      <c r="K25" s="76">
        <v>0</v>
      </c>
      <c r="L25" s="76">
        <v>0</v>
      </c>
      <c r="M25" s="76">
        <v>5</v>
      </c>
      <c r="N25" s="76">
        <v>0</v>
      </c>
      <c r="O25" s="76">
        <v>0</v>
      </c>
      <c r="P25" s="76">
        <v>0</v>
      </c>
      <c r="Q25" s="76">
        <v>0</v>
      </c>
      <c r="R25" s="76">
        <v>18</v>
      </c>
      <c r="S25" s="76">
        <v>0</v>
      </c>
      <c r="T25" s="76">
        <v>0</v>
      </c>
      <c r="U25" s="76">
        <v>15</v>
      </c>
      <c r="V25" s="76">
        <v>0</v>
      </c>
      <c r="W25" s="76">
        <v>0</v>
      </c>
      <c r="X25" s="76">
        <v>0</v>
      </c>
      <c r="Y25" s="76">
        <v>0</v>
      </c>
      <c r="Z25" s="76">
        <v>0</v>
      </c>
      <c r="AA25" s="77"/>
    </row>
    <row r="26" spans="1:27">
      <c r="A26" s="73">
        <v>2010299</v>
      </c>
      <c r="B26" s="73" t="s">
        <v>638</v>
      </c>
      <c r="C26" s="75">
        <v>8345</v>
      </c>
      <c r="D26" s="75">
        <v>7673</v>
      </c>
      <c r="E26" s="76">
        <v>672</v>
      </c>
      <c r="F26" s="76">
        <v>998</v>
      </c>
      <c r="G26" s="76">
        <v>573</v>
      </c>
      <c r="H26" s="76">
        <v>487</v>
      </c>
      <c r="I26" s="76">
        <v>683</v>
      </c>
      <c r="J26" s="76">
        <v>594</v>
      </c>
      <c r="K26" s="76">
        <v>499</v>
      </c>
      <c r="L26" s="76">
        <v>260</v>
      </c>
      <c r="M26" s="76">
        <v>79</v>
      </c>
      <c r="N26" s="76">
        <v>85</v>
      </c>
      <c r="O26" s="76">
        <v>1138</v>
      </c>
      <c r="P26" s="76">
        <v>454</v>
      </c>
      <c r="Q26" s="76">
        <v>178</v>
      </c>
      <c r="R26" s="76">
        <v>671</v>
      </c>
      <c r="S26" s="76">
        <v>199</v>
      </c>
      <c r="T26" s="76">
        <v>180</v>
      </c>
      <c r="U26" s="76">
        <v>391</v>
      </c>
      <c r="V26" s="76">
        <v>5</v>
      </c>
      <c r="W26" s="76">
        <v>0</v>
      </c>
      <c r="X26" s="76">
        <v>5</v>
      </c>
      <c r="Y26" s="76">
        <v>0</v>
      </c>
      <c r="Z26" s="76">
        <v>0</v>
      </c>
      <c r="AA26" s="77"/>
    </row>
    <row r="27" spans="1:27">
      <c r="A27" s="73">
        <v>20103</v>
      </c>
      <c r="B27" s="74" t="s">
        <v>639</v>
      </c>
      <c r="C27" s="75">
        <v>1043025</v>
      </c>
      <c r="D27" s="75">
        <v>1023779</v>
      </c>
      <c r="E27" s="76">
        <v>19246</v>
      </c>
      <c r="F27" s="76">
        <v>181395</v>
      </c>
      <c r="G27" s="76">
        <v>66778</v>
      </c>
      <c r="H27" s="76">
        <v>72603</v>
      </c>
      <c r="I27" s="76">
        <v>41664</v>
      </c>
      <c r="J27" s="76">
        <v>106271</v>
      </c>
      <c r="K27" s="76">
        <v>64810</v>
      </c>
      <c r="L27" s="76">
        <v>73790</v>
      </c>
      <c r="M27" s="76">
        <v>20142</v>
      </c>
      <c r="N27" s="76">
        <v>64631</v>
      </c>
      <c r="O27" s="76">
        <v>72396</v>
      </c>
      <c r="P27" s="76">
        <v>49789</v>
      </c>
      <c r="Q27" s="76">
        <v>41730</v>
      </c>
      <c r="R27" s="76">
        <v>33756</v>
      </c>
      <c r="S27" s="76">
        <v>21171</v>
      </c>
      <c r="T27" s="76">
        <v>50301</v>
      </c>
      <c r="U27" s="76">
        <v>40750</v>
      </c>
      <c r="V27" s="76">
        <v>19486</v>
      </c>
      <c r="W27" s="76">
        <v>2938</v>
      </c>
      <c r="X27" s="76">
        <v>8784</v>
      </c>
      <c r="Y27" s="76">
        <v>5696</v>
      </c>
      <c r="Z27" s="76">
        <v>2068</v>
      </c>
      <c r="AA27" s="77"/>
    </row>
    <row r="28" spans="1:27">
      <c r="A28" s="73">
        <v>2010301</v>
      </c>
      <c r="B28" s="73" t="s">
        <v>595</v>
      </c>
      <c r="C28" s="75">
        <v>621266</v>
      </c>
      <c r="D28" s="75">
        <v>608327</v>
      </c>
      <c r="E28" s="76">
        <v>12939</v>
      </c>
      <c r="F28" s="76">
        <v>98199</v>
      </c>
      <c r="G28" s="76">
        <v>40691</v>
      </c>
      <c r="H28" s="76">
        <v>45574</v>
      </c>
      <c r="I28" s="76">
        <v>28682</v>
      </c>
      <c r="J28" s="76">
        <v>55380</v>
      </c>
      <c r="K28" s="76">
        <v>40781</v>
      </c>
      <c r="L28" s="76">
        <v>43354</v>
      </c>
      <c r="M28" s="76">
        <v>11340</v>
      </c>
      <c r="N28" s="76">
        <v>38446</v>
      </c>
      <c r="O28" s="76">
        <v>49142</v>
      </c>
      <c r="P28" s="76">
        <v>37495</v>
      </c>
      <c r="Q28" s="76">
        <v>27130</v>
      </c>
      <c r="R28" s="76">
        <v>17804</v>
      </c>
      <c r="S28" s="76">
        <v>13681</v>
      </c>
      <c r="T28" s="76">
        <v>21038</v>
      </c>
      <c r="U28" s="76">
        <v>24850</v>
      </c>
      <c r="V28" s="76">
        <v>12322</v>
      </c>
      <c r="W28" s="76">
        <v>2165</v>
      </c>
      <c r="X28" s="76">
        <v>3537</v>
      </c>
      <c r="Y28" s="76">
        <v>5682</v>
      </c>
      <c r="Z28" s="76">
        <v>938</v>
      </c>
      <c r="AA28" s="77"/>
    </row>
    <row r="29" spans="1:27">
      <c r="A29" s="73">
        <v>2010302</v>
      </c>
      <c r="B29" s="73" t="s">
        <v>598</v>
      </c>
      <c r="C29" s="75">
        <v>150477</v>
      </c>
      <c r="D29" s="75">
        <v>150457</v>
      </c>
      <c r="E29" s="76">
        <v>20</v>
      </c>
      <c r="F29" s="76">
        <v>33003</v>
      </c>
      <c r="G29" s="76">
        <v>2440</v>
      </c>
      <c r="H29" s="76">
        <v>14480</v>
      </c>
      <c r="I29" s="76">
        <v>3941</v>
      </c>
      <c r="J29" s="76">
        <v>11060</v>
      </c>
      <c r="K29" s="76">
        <v>14516</v>
      </c>
      <c r="L29" s="76">
        <v>4369</v>
      </c>
      <c r="M29" s="76">
        <v>1720</v>
      </c>
      <c r="N29" s="76">
        <v>24022</v>
      </c>
      <c r="O29" s="76">
        <v>6890</v>
      </c>
      <c r="P29" s="76">
        <v>1444</v>
      </c>
      <c r="Q29" s="76">
        <v>5023</v>
      </c>
      <c r="R29" s="76">
        <v>4288</v>
      </c>
      <c r="S29" s="76">
        <v>3578</v>
      </c>
      <c r="T29" s="76">
        <v>7418</v>
      </c>
      <c r="U29" s="76">
        <v>9058</v>
      </c>
      <c r="V29" s="76">
        <v>3246</v>
      </c>
      <c r="W29" s="76">
        <v>403</v>
      </c>
      <c r="X29" s="76">
        <v>2102</v>
      </c>
      <c r="Y29" s="76">
        <v>0</v>
      </c>
      <c r="Z29" s="76">
        <v>741</v>
      </c>
      <c r="AA29" s="77"/>
    </row>
    <row r="30" spans="1:27">
      <c r="A30" s="73">
        <v>2010303</v>
      </c>
      <c r="B30" s="73" t="s">
        <v>601</v>
      </c>
      <c r="C30" s="75">
        <v>17332</v>
      </c>
      <c r="D30" s="75">
        <v>15856</v>
      </c>
      <c r="E30" s="76">
        <v>1476</v>
      </c>
      <c r="F30" s="76">
        <v>8315</v>
      </c>
      <c r="G30" s="76">
        <v>1904</v>
      </c>
      <c r="H30" s="76">
        <v>464</v>
      </c>
      <c r="I30" s="76">
        <v>172</v>
      </c>
      <c r="J30" s="76">
        <v>462</v>
      </c>
      <c r="K30" s="76">
        <v>143</v>
      </c>
      <c r="L30" s="76">
        <v>114</v>
      </c>
      <c r="M30" s="76">
        <v>0</v>
      </c>
      <c r="N30" s="76">
        <v>35</v>
      </c>
      <c r="O30" s="76">
        <v>525</v>
      </c>
      <c r="P30" s="76">
        <v>36</v>
      </c>
      <c r="Q30" s="76">
        <v>371</v>
      </c>
      <c r="R30" s="76">
        <v>633</v>
      </c>
      <c r="S30" s="76">
        <v>0</v>
      </c>
      <c r="T30" s="76">
        <v>232</v>
      </c>
      <c r="U30" s="76">
        <v>326</v>
      </c>
      <c r="V30" s="76">
        <v>2037</v>
      </c>
      <c r="W30" s="76">
        <v>0</v>
      </c>
      <c r="X30" s="76">
        <v>1741</v>
      </c>
      <c r="Y30" s="76">
        <v>0</v>
      </c>
      <c r="Z30" s="76">
        <v>296</v>
      </c>
      <c r="AA30" s="77"/>
    </row>
    <row r="31" spans="1:27">
      <c r="A31" s="73">
        <v>2010304</v>
      </c>
      <c r="B31" s="73" t="s">
        <v>646</v>
      </c>
      <c r="C31" s="75">
        <v>534</v>
      </c>
      <c r="D31" s="75">
        <v>334</v>
      </c>
      <c r="E31" s="76">
        <v>200</v>
      </c>
      <c r="F31" s="76">
        <v>40</v>
      </c>
      <c r="G31" s="76">
        <v>0</v>
      </c>
      <c r="H31" s="76">
        <v>0</v>
      </c>
      <c r="I31" s="76">
        <v>0</v>
      </c>
      <c r="J31" s="76">
        <v>0</v>
      </c>
      <c r="K31" s="76">
        <v>103</v>
      </c>
      <c r="L31" s="76">
        <v>0</v>
      </c>
      <c r="M31" s="76">
        <v>166</v>
      </c>
      <c r="N31" s="76">
        <v>0</v>
      </c>
      <c r="O31" s="76">
        <v>0</v>
      </c>
      <c r="P31" s="76">
        <v>0</v>
      </c>
      <c r="Q31" s="76">
        <v>0</v>
      </c>
      <c r="R31" s="76">
        <v>0</v>
      </c>
      <c r="S31" s="76">
        <v>5</v>
      </c>
      <c r="T31" s="76">
        <v>0</v>
      </c>
      <c r="U31" s="76">
        <v>20</v>
      </c>
      <c r="V31" s="76">
        <v>0</v>
      </c>
      <c r="W31" s="76">
        <v>0</v>
      </c>
      <c r="X31" s="76">
        <v>0</v>
      </c>
      <c r="Y31" s="76">
        <v>0</v>
      </c>
      <c r="Z31" s="76">
        <v>0</v>
      </c>
      <c r="AA31" s="77"/>
    </row>
    <row r="32" spans="1:27">
      <c r="A32" s="73">
        <v>2010305</v>
      </c>
      <c r="B32" s="73" t="s">
        <v>649</v>
      </c>
      <c r="C32" s="75">
        <v>3076</v>
      </c>
      <c r="D32" s="75">
        <v>3076</v>
      </c>
      <c r="E32" s="76">
        <v>0</v>
      </c>
      <c r="F32" s="76">
        <v>1337</v>
      </c>
      <c r="G32" s="76">
        <v>167</v>
      </c>
      <c r="H32" s="76">
        <v>434</v>
      </c>
      <c r="I32" s="76">
        <v>53</v>
      </c>
      <c r="J32" s="76">
        <v>0</v>
      </c>
      <c r="K32" s="76">
        <v>96</v>
      </c>
      <c r="L32" s="76">
        <v>0</v>
      </c>
      <c r="M32" s="76">
        <v>10</v>
      </c>
      <c r="N32" s="76">
        <v>2</v>
      </c>
      <c r="O32" s="76">
        <v>326</v>
      </c>
      <c r="P32" s="76">
        <v>16</v>
      </c>
      <c r="Q32" s="76">
        <v>61</v>
      </c>
      <c r="R32" s="76">
        <v>3</v>
      </c>
      <c r="S32" s="76">
        <v>1</v>
      </c>
      <c r="T32" s="76">
        <v>400</v>
      </c>
      <c r="U32" s="76">
        <v>20</v>
      </c>
      <c r="V32" s="76">
        <v>150</v>
      </c>
      <c r="W32" s="76">
        <v>0</v>
      </c>
      <c r="X32" s="76">
        <v>150</v>
      </c>
      <c r="Y32" s="76">
        <v>0</v>
      </c>
      <c r="Z32" s="76">
        <v>0</v>
      </c>
      <c r="AA32" s="77"/>
    </row>
    <row r="33" spans="1:27">
      <c r="A33" s="73">
        <v>2010306</v>
      </c>
      <c r="B33" s="73" t="s">
        <v>652</v>
      </c>
      <c r="C33" s="75">
        <v>1279</v>
      </c>
      <c r="D33" s="75">
        <v>1279</v>
      </c>
      <c r="E33" s="76">
        <v>0</v>
      </c>
      <c r="F33" s="76">
        <v>188</v>
      </c>
      <c r="G33" s="76">
        <v>170</v>
      </c>
      <c r="H33" s="76">
        <v>298</v>
      </c>
      <c r="I33" s="76">
        <v>23</v>
      </c>
      <c r="J33" s="76">
        <v>73</v>
      </c>
      <c r="K33" s="76">
        <v>10</v>
      </c>
      <c r="L33" s="76">
        <v>0</v>
      </c>
      <c r="M33" s="76">
        <v>0</v>
      </c>
      <c r="N33" s="76">
        <v>105</v>
      </c>
      <c r="O33" s="76">
        <v>0</v>
      </c>
      <c r="P33" s="76">
        <v>0</v>
      </c>
      <c r="Q33" s="76">
        <v>0</v>
      </c>
      <c r="R33" s="76">
        <v>412</v>
      </c>
      <c r="S33" s="76">
        <v>0</v>
      </c>
      <c r="T33" s="76">
        <v>0</v>
      </c>
      <c r="U33" s="76">
        <v>0</v>
      </c>
      <c r="V33" s="76">
        <v>0</v>
      </c>
      <c r="W33" s="76">
        <v>0</v>
      </c>
      <c r="X33" s="76">
        <v>0</v>
      </c>
      <c r="Y33" s="76">
        <v>0</v>
      </c>
      <c r="Z33" s="76">
        <v>0</v>
      </c>
      <c r="AA33" s="77"/>
    </row>
    <row r="34" spans="1:27">
      <c r="A34" s="73">
        <v>2010307</v>
      </c>
      <c r="B34" s="73" t="s">
        <v>1243</v>
      </c>
      <c r="C34" s="75">
        <v>2387</v>
      </c>
      <c r="D34" s="75">
        <v>1877</v>
      </c>
      <c r="E34" s="76">
        <v>510</v>
      </c>
      <c r="F34" s="76">
        <v>608</v>
      </c>
      <c r="G34" s="76">
        <v>185</v>
      </c>
      <c r="H34" s="76">
        <v>116</v>
      </c>
      <c r="I34" s="76">
        <v>103</v>
      </c>
      <c r="J34" s="76">
        <v>22</v>
      </c>
      <c r="K34" s="76">
        <v>58</v>
      </c>
      <c r="L34" s="76">
        <v>126</v>
      </c>
      <c r="M34" s="76">
        <v>17</v>
      </c>
      <c r="N34" s="76">
        <v>0</v>
      </c>
      <c r="O34" s="76">
        <v>100</v>
      </c>
      <c r="P34" s="76">
        <v>43</v>
      </c>
      <c r="Q34" s="76">
        <v>74</v>
      </c>
      <c r="R34" s="76">
        <v>104</v>
      </c>
      <c r="S34" s="76">
        <v>66</v>
      </c>
      <c r="T34" s="76">
        <v>188</v>
      </c>
      <c r="U34" s="76">
        <v>50</v>
      </c>
      <c r="V34" s="76">
        <v>23</v>
      </c>
      <c r="W34" s="76">
        <v>0</v>
      </c>
      <c r="X34" s="76">
        <v>23</v>
      </c>
      <c r="Y34" s="76">
        <v>0</v>
      </c>
      <c r="Z34" s="76">
        <v>0</v>
      </c>
      <c r="AA34" s="77"/>
    </row>
    <row r="35" spans="1:27">
      <c r="A35" s="73">
        <v>2010308</v>
      </c>
      <c r="B35" s="73" t="s">
        <v>654</v>
      </c>
      <c r="C35" s="75">
        <v>12240</v>
      </c>
      <c r="D35" s="75">
        <v>11325</v>
      </c>
      <c r="E35" s="76">
        <v>915</v>
      </c>
      <c r="F35" s="76">
        <v>908</v>
      </c>
      <c r="G35" s="76">
        <v>1642</v>
      </c>
      <c r="H35" s="76">
        <v>1049</v>
      </c>
      <c r="I35" s="76">
        <v>677</v>
      </c>
      <c r="J35" s="76">
        <v>717</v>
      </c>
      <c r="K35" s="76">
        <v>1894</v>
      </c>
      <c r="L35" s="76">
        <v>534</v>
      </c>
      <c r="M35" s="76">
        <v>163</v>
      </c>
      <c r="N35" s="76">
        <v>472</v>
      </c>
      <c r="O35" s="76">
        <v>726</v>
      </c>
      <c r="P35" s="76">
        <v>431</v>
      </c>
      <c r="Q35" s="76">
        <v>354</v>
      </c>
      <c r="R35" s="76">
        <v>632</v>
      </c>
      <c r="S35" s="76">
        <v>392</v>
      </c>
      <c r="T35" s="76">
        <v>362</v>
      </c>
      <c r="U35" s="76">
        <v>260</v>
      </c>
      <c r="V35" s="76">
        <v>114</v>
      </c>
      <c r="W35" s="76">
        <v>0</v>
      </c>
      <c r="X35" s="76">
        <v>100</v>
      </c>
      <c r="Y35" s="76">
        <v>14</v>
      </c>
      <c r="Z35" s="76">
        <v>0</v>
      </c>
      <c r="AA35" s="77"/>
    </row>
    <row r="36" spans="1:27">
      <c r="A36" s="73">
        <v>2010309</v>
      </c>
      <c r="B36" s="73" t="s">
        <v>656</v>
      </c>
      <c r="C36" s="75">
        <v>1712</v>
      </c>
      <c r="D36" s="75">
        <v>1541</v>
      </c>
      <c r="E36" s="76">
        <v>171</v>
      </c>
      <c r="F36" s="76">
        <v>39</v>
      </c>
      <c r="G36" s="76">
        <v>0</v>
      </c>
      <c r="H36" s="76">
        <v>1466</v>
      </c>
      <c r="I36" s="76">
        <v>0</v>
      </c>
      <c r="J36" s="76">
        <v>0</v>
      </c>
      <c r="K36" s="76">
        <v>0</v>
      </c>
      <c r="L36" s="76">
        <v>11</v>
      </c>
      <c r="M36" s="76">
        <v>0</v>
      </c>
      <c r="N36" s="76">
        <v>0</v>
      </c>
      <c r="O36" s="76">
        <v>0</v>
      </c>
      <c r="P36" s="76">
        <v>0</v>
      </c>
      <c r="Q36" s="76">
        <v>20</v>
      </c>
      <c r="R36" s="76">
        <v>0</v>
      </c>
      <c r="S36" s="76">
        <v>5</v>
      </c>
      <c r="T36" s="76">
        <v>0</v>
      </c>
      <c r="U36" s="76">
        <v>0</v>
      </c>
      <c r="V36" s="76">
        <v>0</v>
      </c>
      <c r="W36" s="76">
        <v>0</v>
      </c>
      <c r="X36" s="76">
        <v>0</v>
      </c>
      <c r="Y36" s="76">
        <v>0</v>
      </c>
      <c r="Z36" s="76">
        <v>0</v>
      </c>
      <c r="AA36" s="77"/>
    </row>
    <row r="37" spans="1:27">
      <c r="A37" s="73">
        <v>2010350</v>
      </c>
      <c r="B37" s="73" t="s">
        <v>622</v>
      </c>
      <c r="C37" s="75">
        <v>19030</v>
      </c>
      <c r="D37" s="75">
        <v>18575</v>
      </c>
      <c r="E37" s="76">
        <v>455</v>
      </c>
      <c r="F37" s="76">
        <v>881</v>
      </c>
      <c r="G37" s="76">
        <v>5808</v>
      </c>
      <c r="H37" s="76">
        <v>46</v>
      </c>
      <c r="I37" s="76">
        <v>646</v>
      </c>
      <c r="J37" s="76">
        <v>1885</v>
      </c>
      <c r="K37" s="76">
        <v>1322</v>
      </c>
      <c r="L37" s="76">
        <v>475</v>
      </c>
      <c r="M37" s="76">
        <v>346</v>
      </c>
      <c r="N37" s="76">
        <v>120</v>
      </c>
      <c r="O37" s="76">
        <v>851</v>
      </c>
      <c r="P37" s="76">
        <v>508</v>
      </c>
      <c r="Q37" s="76">
        <v>124</v>
      </c>
      <c r="R37" s="76">
        <v>2218</v>
      </c>
      <c r="S37" s="76">
        <v>1238</v>
      </c>
      <c r="T37" s="76">
        <v>538</v>
      </c>
      <c r="U37" s="76">
        <v>1308</v>
      </c>
      <c r="V37" s="76">
        <v>297</v>
      </c>
      <c r="W37" s="76">
        <v>297</v>
      </c>
      <c r="X37" s="76">
        <v>0</v>
      </c>
      <c r="Y37" s="76">
        <v>0</v>
      </c>
      <c r="Z37" s="76">
        <v>0</v>
      </c>
      <c r="AA37" s="77"/>
    </row>
    <row r="38" spans="1:27">
      <c r="A38" s="73">
        <v>2010399</v>
      </c>
      <c r="B38" s="73" t="s">
        <v>660</v>
      </c>
      <c r="C38" s="75">
        <v>213692</v>
      </c>
      <c r="D38" s="75">
        <v>211132</v>
      </c>
      <c r="E38" s="76">
        <v>2560</v>
      </c>
      <c r="F38" s="76">
        <v>37877</v>
      </c>
      <c r="G38" s="76">
        <v>13771</v>
      </c>
      <c r="H38" s="76">
        <v>8676</v>
      </c>
      <c r="I38" s="76">
        <v>7367</v>
      </c>
      <c r="J38" s="76">
        <v>36672</v>
      </c>
      <c r="K38" s="76">
        <v>5887</v>
      </c>
      <c r="L38" s="76">
        <v>24807</v>
      </c>
      <c r="M38" s="76">
        <v>6380</v>
      </c>
      <c r="N38" s="76">
        <v>1429</v>
      </c>
      <c r="O38" s="76">
        <v>13836</v>
      </c>
      <c r="P38" s="76">
        <v>9816</v>
      </c>
      <c r="Q38" s="76">
        <v>8573</v>
      </c>
      <c r="R38" s="76">
        <v>7662</v>
      </c>
      <c r="S38" s="76">
        <v>2205</v>
      </c>
      <c r="T38" s="76">
        <v>20125</v>
      </c>
      <c r="U38" s="76">
        <v>4858</v>
      </c>
      <c r="V38" s="76">
        <v>1297</v>
      </c>
      <c r="W38" s="76">
        <v>73</v>
      </c>
      <c r="X38" s="76">
        <v>1131</v>
      </c>
      <c r="Y38" s="76">
        <v>0</v>
      </c>
      <c r="Z38" s="76">
        <v>93</v>
      </c>
      <c r="AA38" s="77"/>
    </row>
    <row r="39" spans="1:27">
      <c r="A39" s="73">
        <v>20104</v>
      </c>
      <c r="B39" s="74" t="s">
        <v>661</v>
      </c>
      <c r="C39" s="75">
        <v>246725</v>
      </c>
      <c r="D39" s="75">
        <v>214703</v>
      </c>
      <c r="E39" s="76">
        <v>32022</v>
      </c>
      <c r="F39" s="76">
        <v>14571</v>
      </c>
      <c r="G39" s="76">
        <v>12057</v>
      </c>
      <c r="H39" s="76">
        <v>12285</v>
      </c>
      <c r="I39" s="76">
        <v>90522</v>
      </c>
      <c r="J39" s="76">
        <v>15509</v>
      </c>
      <c r="K39" s="76">
        <v>3852</v>
      </c>
      <c r="L39" s="76">
        <v>6301</v>
      </c>
      <c r="M39" s="76">
        <v>4392</v>
      </c>
      <c r="N39" s="76">
        <v>11016</v>
      </c>
      <c r="O39" s="76">
        <v>10143</v>
      </c>
      <c r="P39" s="76">
        <v>5601</v>
      </c>
      <c r="Q39" s="76">
        <v>6696</v>
      </c>
      <c r="R39" s="76">
        <v>4387</v>
      </c>
      <c r="S39" s="76">
        <v>5172</v>
      </c>
      <c r="T39" s="76">
        <v>6413</v>
      </c>
      <c r="U39" s="76">
        <v>2604</v>
      </c>
      <c r="V39" s="76">
        <v>3171</v>
      </c>
      <c r="W39" s="76">
        <v>255</v>
      </c>
      <c r="X39" s="76">
        <v>2660</v>
      </c>
      <c r="Y39" s="76">
        <v>256</v>
      </c>
      <c r="Z39" s="76">
        <v>0</v>
      </c>
      <c r="AA39" s="77"/>
    </row>
    <row r="40" spans="1:27">
      <c r="A40" s="73">
        <v>2010401</v>
      </c>
      <c r="B40" s="73" t="s">
        <v>595</v>
      </c>
      <c r="C40" s="75">
        <v>58684</v>
      </c>
      <c r="D40" s="75">
        <v>53937</v>
      </c>
      <c r="E40" s="76">
        <v>4747</v>
      </c>
      <c r="F40" s="76">
        <v>6868</v>
      </c>
      <c r="G40" s="76">
        <v>3019</v>
      </c>
      <c r="H40" s="76">
        <v>5729</v>
      </c>
      <c r="I40" s="76">
        <v>5373</v>
      </c>
      <c r="J40" s="76">
        <v>4239</v>
      </c>
      <c r="K40" s="76">
        <v>2502</v>
      </c>
      <c r="L40" s="76">
        <v>3285</v>
      </c>
      <c r="M40" s="76">
        <v>1107</v>
      </c>
      <c r="N40" s="76">
        <v>3937</v>
      </c>
      <c r="O40" s="76">
        <v>4919</v>
      </c>
      <c r="P40" s="76">
        <v>1712</v>
      </c>
      <c r="Q40" s="76">
        <v>1756</v>
      </c>
      <c r="R40" s="76">
        <v>1781</v>
      </c>
      <c r="S40" s="76">
        <v>2466</v>
      </c>
      <c r="T40" s="76">
        <v>2452</v>
      </c>
      <c r="U40" s="76">
        <v>2026</v>
      </c>
      <c r="V40" s="76">
        <v>796</v>
      </c>
      <c r="W40" s="76">
        <v>237</v>
      </c>
      <c r="X40" s="76">
        <v>303</v>
      </c>
      <c r="Y40" s="76">
        <v>256</v>
      </c>
      <c r="Z40" s="76">
        <v>0</v>
      </c>
      <c r="AA40" s="77"/>
    </row>
    <row r="41" spans="1:27">
      <c r="A41" s="73">
        <v>2010402</v>
      </c>
      <c r="B41" s="73" t="s">
        <v>598</v>
      </c>
      <c r="C41" s="75">
        <v>19171</v>
      </c>
      <c r="D41" s="75">
        <v>19171</v>
      </c>
      <c r="E41" s="76">
        <v>0</v>
      </c>
      <c r="F41" s="76">
        <v>1794</v>
      </c>
      <c r="G41" s="76">
        <v>165</v>
      </c>
      <c r="H41" s="76">
        <v>1215</v>
      </c>
      <c r="I41" s="76">
        <v>172</v>
      </c>
      <c r="J41" s="76">
        <v>3969</v>
      </c>
      <c r="K41" s="76">
        <v>930</v>
      </c>
      <c r="L41" s="76">
        <v>433</v>
      </c>
      <c r="M41" s="76">
        <v>189</v>
      </c>
      <c r="N41" s="76">
        <v>6544</v>
      </c>
      <c r="O41" s="76">
        <v>1228</v>
      </c>
      <c r="P41" s="76">
        <v>96</v>
      </c>
      <c r="Q41" s="76">
        <v>402</v>
      </c>
      <c r="R41" s="76">
        <v>300</v>
      </c>
      <c r="S41" s="76">
        <v>365</v>
      </c>
      <c r="T41" s="76">
        <v>646</v>
      </c>
      <c r="U41" s="76">
        <v>167</v>
      </c>
      <c r="V41" s="76">
        <v>1</v>
      </c>
      <c r="W41" s="76">
        <v>1</v>
      </c>
      <c r="X41" s="76">
        <v>0</v>
      </c>
      <c r="Y41" s="76">
        <v>0</v>
      </c>
      <c r="Z41" s="76">
        <v>0</v>
      </c>
      <c r="AA41" s="77"/>
    </row>
    <row r="42" spans="1:27">
      <c r="A42" s="73">
        <v>2010403</v>
      </c>
      <c r="B42" s="73" t="s">
        <v>601</v>
      </c>
      <c r="C42" s="75">
        <v>329</v>
      </c>
      <c r="D42" s="75">
        <v>65</v>
      </c>
      <c r="E42" s="76">
        <v>264</v>
      </c>
      <c r="F42" s="76">
        <v>8</v>
      </c>
      <c r="G42" s="76">
        <v>0</v>
      </c>
      <c r="H42" s="76">
        <v>0</v>
      </c>
      <c r="I42" s="76">
        <v>28</v>
      </c>
      <c r="J42" s="76">
        <v>0</v>
      </c>
      <c r="K42" s="76">
        <v>0</v>
      </c>
      <c r="L42" s="76">
        <v>12</v>
      </c>
      <c r="M42" s="76">
        <v>0</v>
      </c>
      <c r="N42" s="76">
        <v>0</v>
      </c>
      <c r="O42" s="76">
        <v>0</v>
      </c>
      <c r="P42" s="76">
        <v>0</v>
      </c>
      <c r="Q42" s="76">
        <v>17</v>
      </c>
      <c r="R42" s="76">
        <v>0</v>
      </c>
      <c r="S42" s="76">
        <v>0</v>
      </c>
      <c r="T42" s="76">
        <v>0</v>
      </c>
      <c r="U42" s="76">
        <v>0</v>
      </c>
      <c r="V42" s="76">
        <v>0</v>
      </c>
      <c r="W42" s="76">
        <v>0</v>
      </c>
      <c r="X42" s="76">
        <v>0</v>
      </c>
      <c r="Y42" s="76">
        <v>0</v>
      </c>
      <c r="Z42" s="76">
        <v>0</v>
      </c>
      <c r="AA42" s="77"/>
    </row>
    <row r="43" spans="1:27">
      <c r="A43" s="73">
        <v>2010404</v>
      </c>
      <c r="B43" s="73" t="s">
        <v>667</v>
      </c>
      <c r="C43" s="75">
        <v>85483</v>
      </c>
      <c r="D43" s="75">
        <v>84360</v>
      </c>
      <c r="E43" s="76">
        <v>1123</v>
      </c>
      <c r="F43" s="76">
        <v>477</v>
      </c>
      <c r="G43" s="76">
        <v>1165</v>
      </c>
      <c r="H43" s="76">
        <v>53</v>
      </c>
      <c r="I43" s="76">
        <v>80411</v>
      </c>
      <c r="J43" s="76">
        <v>20</v>
      </c>
      <c r="K43" s="76">
        <v>130</v>
      </c>
      <c r="L43" s="76">
        <v>341</v>
      </c>
      <c r="M43" s="76">
        <v>250</v>
      </c>
      <c r="N43" s="76">
        <v>25</v>
      </c>
      <c r="O43" s="76">
        <v>420</v>
      </c>
      <c r="P43" s="76">
        <v>263</v>
      </c>
      <c r="Q43" s="76">
        <v>0</v>
      </c>
      <c r="R43" s="76">
        <v>850</v>
      </c>
      <c r="S43" s="76">
        <v>0</v>
      </c>
      <c r="T43" s="76">
        <v>300</v>
      </c>
      <c r="U43" s="76">
        <v>10</v>
      </c>
      <c r="V43" s="76">
        <v>225</v>
      </c>
      <c r="W43" s="76">
        <v>0</v>
      </c>
      <c r="X43" s="76">
        <v>225</v>
      </c>
      <c r="Y43" s="76">
        <v>0</v>
      </c>
      <c r="Z43" s="76">
        <v>0</v>
      </c>
      <c r="AA43" s="77"/>
    </row>
    <row r="44" spans="1:27">
      <c r="A44" s="73">
        <v>2010405</v>
      </c>
      <c r="B44" s="73" t="s">
        <v>670</v>
      </c>
      <c r="C44" s="75">
        <v>586</v>
      </c>
      <c r="D44" s="75">
        <v>565</v>
      </c>
      <c r="E44" s="76">
        <v>21</v>
      </c>
      <c r="F44" s="76">
        <v>20</v>
      </c>
      <c r="G44" s="76">
        <v>0</v>
      </c>
      <c r="H44" s="76">
        <v>256</v>
      </c>
      <c r="I44" s="76">
        <v>0</v>
      </c>
      <c r="J44" s="76">
        <v>0</v>
      </c>
      <c r="K44" s="76">
        <v>0</v>
      </c>
      <c r="L44" s="76">
        <v>0</v>
      </c>
      <c r="M44" s="76">
        <v>0</v>
      </c>
      <c r="N44" s="76">
        <v>0</v>
      </c>
      <c r="O44" s="76">
        <v>0</v>
      </c>
      <c r="P44" s="76">
        <v>0</v>
      </c>
      <c r="Q44" s="76">
        <v>0</v>
      </c>
      <c r="R44" s="76">
        <v>0</v>
      </c>
      <c r="S44" s="76">
        <v>0</v>
      </c>
      <c r="T44" s="76">
        <v>0</v>
      </c>
      <c r="U44" s="76">
        <v>20</v>
      </c>
      <c r="V44" s="76">
        <v>269</v>
      </c>
      <c r="W44" s="76">
        <v>0</v>
      </c>
      <c r="X44" s="76">
        <v>269</v>
      </c>
      <c r="Y44" s="76">
        <v>0</v>
      </c>
      <c r="Z44" s="76">
        <v>0</v>
      </c>
      <c r="AA44" s="77"/>
    </row>
    <row r="45" spans="1:27">
      <c r="A45" s="73">
        <v>2010406</v>
      </c>
      <c r="B45" s="73" t="s">
        <v>673</v>
      </c>
      <c r="C45" s="75">
        <v>9215</v>
      </c>
      <c r="D45" s="75">
        <v>6739</v>
      </c>
      <c r="E45" s="76">
        <v>2476</v>
      </c>
      <c r="F45" s="76">
        <v>292</v>
      </c>
      <c r="G45" s="76">
        <v>59</v>
      </c>
      <c r="H45" s="76">
        <v>169</v>
      </c>
      <c r="I45" s="76">
        <v>49</v>
      </c>
      <c r="J45" s="76">
        <v>951</v>
      </c>
      <c r="K45" s="76">
        <v>-78</v>
      </c>
      <c r="L45" s="76">
        <v>110</v>
      </c>
      <c r="M45" s="76">
        <v>100</v>
      </c>
      <c r="N45" s="76">
        <v>35</v>
      </c>
      <c r="O45" s="76">
        <v>26</v>
      </c>
      <c r="P45" s="76">
        <v>951</v>
      </c>
      <c r="Q45" s="76">
        <v>50</v>
      </c>
      <c r="R45" s="76">
        <v>1000</v>
      </c>
      <c r="S45" s="76">
        <v>1947</v>
      </c>
      <c r="T45" s="76">
        <v>0</v>
      </c>
      <c r="U45" s="76">
        <v>0</v>
      </c>
      <c r="V45" s="76">
        <v>1000</v>
      </c>
      <c r="W45" s="76">
        <v>0</v>
      </c>
      <c r="X45" s="76">
        <v>1000</v>
      </c>
      <c r="Y45" s="76">
        <v>0</v>
      </c>
      <c r="Z45" s="76">
        <v>0</v>
      </c>
      <c r="AA45" s="77"/>
    </row>
    <row r="46" spans="1:27">
      <c r="A46" s="73">
        <v>2010407</v>
      </c>
      <c r="B46" s="73" t="s">
        <v>676</v>
      </c>
      <c r="C46" s="75">
        <v>590</v>
      </c>
      <c r="D46" s="75">
        <v>590</v>
      </c>
      <c r="E46" s="76">
        <v>0</v>
      </c>
      <c r="F46" s="76">
        <v>53</v>
      </c>
      <c r="G46" s="76">
        <v>0</v>
      </c>
      <c r="H46" s="76">
        <v>30</v>
      </c>
      <c r="I46" s="76">
        <v>485</v>
      </c>
      <c r="J46" s="76">
        <v>0</v>
      </c>
      <c r="K46" s="76">
        <v>7</v>
      </c>
      <c r="L46" s="76">
        <v>0</v>
      </c>
      <c r="M46" s="76">
        <v>5</v>
      </c>
      <c r="N46" s="76">
        <v>5</v>
      </c>
      <c r="O46" s="76">
        <v>0</v>
      </c>
      <c r="P46" s="76">
        <v>0</v>
      </c>
      <c r="Q46" s="76">
        <v>0</v>
      </c>
      <c r="R46" s="76">
        <v>0</v>
      </c>
      <c r="S46" s="76">
        <v>0</v>
      </c>
      <c r="T46" s="76">
        <v>5</v>
      </c>
      <c r="U46" s="76">
        <v>0</v>
      </c>
      <c r="V46" s="76">
        <v>0</v>
      </c>
      <c r="W46" s="76">
        <v>0</v>
      </c>
      <c r="X46" s="76">
        <v>0</v>
      </c>
      <c r="Y46" s="76">
        <v>0</v>
      </c>
      <c r="Z46" s="76">
        <v>0</v>
      </c>
      <c r="AA46" s="77"/>
    </row>
    <row r="47" spans="1:27">
      <c r="A47" s="73">
        <v>2010408</v>
      </c>
      <c r="B47" s="73" t="s">
        <v>678</v>
      </c>
      <c r="C47" s="75">
        <v>2909</v>
      </c>
      <c r="D47" s="75">
        <v>2499</v>
      </c>
      <c r="E47" s="76">
        <v>410</v>
      </c>
      <c r="F47" s="76">
        <v>203</v>
      </c>
      <c r="G47" s="76">
        <v>370</v>
      </c>
      <c r="H47" s="76">
        <v>58</v>
      </c>
      <c r="I47" s="76">
        <v>26</v>
      </c>
      <c r="J47" s="76">
        <v>382</v>
      </c>
      <c r="K47" s="76">
        <v>118</v>
      </c>
      <c r="L47" s="76">
        <v>13</v>
      </c>
      <c r="M47" s="76">
        <v>93</v>
      </c>
      <c r="N47" s="76">
        <v>15</v>
      </c>
      <c r="O47" s="76">
        <v>73</v>
      </c>
      <c r="P47" s="76">
        <v>1097</v>
      </c>
      <c r="Q47" s="76">
        <v>5</v>
      </c>
      <c r="R47" s="76">
        <v>0</v>
      </c>
      <c r="S47" s="76">
        <v>1</v>
      </c>
      <c r="T47" s="76">
        <v>10</v>
      </c>
      <c r="U47" s="76">
        <v>34</v>
      </c>
      <c r="V47" s="76">
        <v>1</v>
      </c>
      <c r="W47" s="76">
        <v>0</v>
      </c>
      <c r="X47" s="76">
        <v>1</v>
      </c>
      <c r="Y47" s="76">
        <v>0</v>
      </c>
      <c r="Z47" s="76">
        <v>0</v>
      </c>
      <c r="AA47" s="77"/>
    </row>
    <row r="48" spans="1:27">
      <c r="A48" s="73">
        <v>2010409</v>
      </c>
      <c r="B48" s="73" t="s">
        <v>2254</v>
      </c>
      <c r="C48" s="75">
        <v>9</v>
      </c>
      <c r="D48" s="75">
        <v>9</v>
      </c>
      <c r="E48" s="76">
        <v>0</v>
      </c>
      <c r="F48" s="76">
        <v>7</v>
      </c>
      <c r="G48" s="76">
        <v>0</v>
      </c>
      <c r="H48" s="76">
        <v>0</v>
      </c>
      <c r="I48" s="76">
        <v>0</v>
      </c>
      <c r="J48" s="76">
        <v>0</v>
      </c>
      <c r="K48" s="76">
        <v>0</v>
      </c>
      <c r="L48" s="76">
        <v>0</v>
      </c>
      <c r="M48" s="76">
        <v>2</v>
      </c>
      <c r="N48" s="76">
        <v>0</v>
      </c>
      <c r="O48" s="76">
        <v>0</v>
      </c>
      <c r="P48" s="76">
        <v>0</v>
      </c>
      <c r="Q48" s="76">
        <v>0</v>
      </c>
      <c r="R48" s="76">
        <v>0</v>
      </c>
      <c r="S48" s="76">
        <v>0</v>
      </c>
      <c r="T48" s="76">
        <v>0</v>
      </c>
      <c r="U48" s="76">
        <v>0</v>
      </c>
      <c r="V48" s="76">
        <v>0</v>
      </c>
      <c r="W48" s="76">
        <v>0</v>
      </c>
      <c r="X48" s="76">
        <v>0</v>
      </c>
      <c r="Y48" s="76">
        <v>0</v>
      </c>
      <c r="Z48" s="76">
        <v>0</v>
      </c>
      <c r="AA48" s="77"/>
    </row>
    <row r="49" spans="1:27">
      <c r="A49" s="73">
        <v>2010450</v>
      </c>
      <c r="B49" s="73" t="s">
        <v>622</v>
      </c>
      <c r="C49" s="75">
        <v>4576</v>
      </c>
      <c r="D49" s="75">
        <v>3364</v>
      </c>
      <c r="E49" s="76">
        <v>1212</v>
      </c>
      <c r="F49" s="76">
        <v>136</v>
      </c>
      <c r="G49" s="76">
        <v>910</v>
      </c>
      <c r="H49" s="76">
        <v>74</v>
      </c>
      <c r="I49" s="76">
        <v>545</v>
      </c>
      <c r="J49" s="76">
        <v>313</v>
      </c>
      <c r="K49" s="76">
        <v>18</v>
      </c>
      <c r="L49" s="76">
        <v>16</v>
      </c>
      <c r="M49" s="76">
        <v>69</v>
      </c>
      <c r="N49" s="76">
        <v>356</v>
      </c>
      <c r="O49" s="76">
        <v>88</v>
      </c>
      <c r="P49" s="76">
        <v>18</v>
      </c>
      <c r="Q49" s="76">
        <v>0</v>
      </c>
      <c r="R49" s="76">
        <v>128</v>
      </c>
      <c r="S49" s="76">
        <v>55</v>
      </c>
      <c r="T49" s="76">
        <v>26</v>
      </c>
      <c r="U49" s="76">
        <v>0</v>
      </c>
      <c r="V49" s="76">
        <v>584</v>
      </c>
      <c r="W49" s="76">
        <v>0</v>
      </c>
      <c r="X49" s="76">
        <v>584</v>
      </c>
      <c r="Y49" s="76">
        <v>0</v>
      </c>
      <c r="Z49" s="76">
        <v>0</v>
      </c>
      <c r="AA49" s="77"/>
    </row>
    <row r="50" spans="1:27">
      <c r="A50" s="73">
        <v>2010499</v>
      </c>
      <c r="B50" s="73" t="s">
        <v>682</v>
      </c>
      <c r="C50" s="75">
        <v>65173</v>
      </c>
      <c r="D50" s="75">
        <v>43404</v>
      </c>
      <c r="E50" s="76">
        <v>21769</v>
      </c>
      <c r="F50" s="76">
        <v>4713</v>
      </c>
      <c r="G50" s="76">
        <v>6369</v>
      </c>
      <c r="H50" s="76">
        <v>4701</v>
      </c>
      <c r="I50" s="76">
        <v>3433</v>
      </c>
      <c r="J50" s="76">
        <v>5635</v>
      </c>
      <c r="K50" s="76">
        <v>225</v>
      </c>
      <c r="L50" s="76">
        <v>2091</v>
      </c>
      <c r="M50" s="76">
        <v>2577</v>
      </c>
      <c r="N50" s="76">
        <v>99</v>
      </c>
      <c r="O50" s="76">
        <v>3389</v>
      </c>
      <c r="P50" s="76">
        <v>1464</v>
      </c>
      <c r="Q50" s="76">
        <v>4466</v>
      </c>
      <c r="R50" s="76">
        <v>328</v>
      </c>
      <c r="S50" s="76">
        <v>338</v>
      </c>
      <c r="T50" s="76">
        <v>2974</v>
      </c>
      <c r="U50" s="76">
        <v>347</v>
      </c>
      <c r="V50" s="76">
        <v>295</v>
      </c>
      <c r="W50" s="76">
        <v>17</v>
      </c>
      <c r="X50" s="76">
        <v>278</v>
      </c>
      <c r="Y50" s="76">
        <v>0</v>
      </c>
      <c r="Z50" s="76">
        <v>0</v>
      </c>
      <c r="AA50" s="77"/>
    </row>
    <row r="51" spans="1:27">
      <c r="A51" s="73">
        <v>20105</v>
      </c>
      <c r="B51" s="74" t="s">
        <v>684</v>
      </c>
      <c r="C51" s="75">
        <v>52757</v>
      </c>
      <c r="D51" s="75">
        <v>46487</v>
      </c>
      <c r="E51" s="76">
        <v>6270</v>
      </c>
      <c r="F51" s="76">
        <v>7963</v>
      </c>
      <c r="G51" s="76">
        <v>3688</v>
      </c>
      <c r="H51" s="76">
        <v>3275</v>
      </c>
      <c r="I51" s="76">
        <v>4809</v>
      </c>
      <c r="J51" s="76">
        <v>4156</v>
      </c>
      <c r="K51" s="76">
        <v>2269</v>
      </c>
      <c r="L51" s="76">
        <v>2639</v>
      </c>
      <c r="M51" s="76">
        <v>1415</v>
      </c>
      <c r="N51" s="76">
        <v>3103</v>
      </c>
      <c r="O51" s="76">
        <v>2663</v>
      </c>
      <c r="P51" s="76">
        <v>1821</v>
      </c>
      <c r="Q51" s="76">
        <v>1690</v>
      </c>
      <c r="R51" s="76">
        <v>1431</v>
      </c>
      <c r="S51" s="76">
        <v>1431</v>
      </c>
      <c r="T51" s="76">
        <v>1099</v>
      </c>
      <c r="U51" s="76">
        <v>2250</v>
      </c>
      <c r="V51" s="76">
        <v>803</v>
      </c>
      <c r="W51" s="76">
        <v>78</v>
      </c>
      <c r="X51" s="76">
        <v>428</v>
      </c>
      <c r="Y51" s="76">
        <v>288</v>
      </c>
      <c r="Z51" s="76">
        <v>9</v>
      </c>
      <c r="AA51" s="77"/>
    </row>
    <row r="52" spans="1:27">
      <c r="A52" s="73">
        <v>2010501</v>
      </c>
      <c r="B52" s="73" t="s">
        <v>595</v>
      </c>
      <c r="C52" s="75">
        <v>28158</v>
      </c>
      <c r="D52" s="75">
        <v>26497</v>
      </c>
      <c r="E52" s="76">
        <v>1661</v>
      </c>
      <c r="F52" s="76">
        <v>4826</v>
      </c>
      <c r="G52" s="76">
        <v>1177</v>
      </c>
      <c r="H52" s="76">
        <v>1722</v>
      </c>
      <c r="I52" s="76">
        <v>2954</v>
      </c>
      <c r="J52" s="76">
        <v>2370</v>
      </c>
      <c r="K52" s="76">
        <v>1612</v>
      </c>
      <c r="L52" s="76">
        <v>1463</v>
      </c>
      <c r="M52" s="76">
        <v>611</v>
      </c>
      <c r="N52" s="76">
        <v>1647</v>
      </c>
      <c r="O52" s="76">
        <v>1940</v>
      </c>
      <c r="P52" s="76">
        <v>810</v>
      </c>
      <c r="Q52" s="76">
        <v>1109</v>
      </c>
      <c r="R52" s="76">
        <v>644</v>
      </c>
      <c r="S52" s="76">
        <v>903</v>
      </c>
      <c r="T52" s="76">
        <v>813</v>
      </c>
      <c r="U52" s="76">
        <v>1429</v>
      </c>
      <c r="V52" s="76">
        <v>485</v>
      </c>
      <c r="W52" s="76">
        <v>68</v>
      </c>
      <c r="X52" s="76">
        <v>170</v>
      </c>
      <c r="Y52" s="76">
        <v>247</v>
      </c>
      <c r="Z52" s="76">
        <v>0</v>
      </c>
      <c r="AA52" s="77"/>
    </row>
    <row r="53" spans="1:27">
      <c r="A53" s="73">
        <v>2010502</v>
      </c>
      <c r="B53" s="73" t="s">
        <v>598</v>
      </c>
      <c r="C53" s="75">
        <v>1854</v>
      </c>
      <c r="D53" s="75">
        <v>1854</v>
      </c>
      <c r="E53" s="76">
        <v>0</v>
      </c>
      <c r="F53" s="76">
        <v>226</v>
      </c>
      <c r="G53" s="76">
        <v>50</v>
      </c>
      <c r="H53" s="76">
        <v>256</v>
      </c>
      <c r="I53" s="76">
        <v>36</v>
      </c>
      <c r="J53" s="76">
        <v>131</v>
      </c>
      <c r="K53" s="76">
        <v>92</v>
      </c>
      <c r="L53" s="76">
        <v>23</v>
      </c>
      <c r="M53" s="76">
        <v>17</v>
      </c>
      <c r="N53" s="76">
        <v>681</v>
      </c>
      <c r="O53" s="76">
        <v>15</v>
      </c>
      <c r="P53" s="76">
        <v>0</v>
      </c>
      <c r="Q53" s="76">
        <v>42</v>
      </c>
      <c r="R53" s="76">
        <v>49</v>
      </c>
      <c r="S53" s="76">
        <v>-24</v>
      </c>
      <c r="T53" s="76">
        <v>6</v>
      </c>
      <c r="U53" s="76">
        <v>242</v>
      </c>
      <c r="V53" s="76">
        <v>13</v>
      </c>
      <c r="W53" s="76">
        <v>10</v>
      </c>
      <c r="X53" s="76">
        <v>3</v>
      </c>
      <c r="Y53" s="76">
        <v>0</v>
      </c>
      <c r="Z53" s="76">
        <v>0</v>
      </c>
      <c r="AA53" s="77"/>
    </row>
    <row r="54" spans="1:27">
      <c r="A54" s="73">
        <v>2010503</v>
      </c>
      <c r="B54" s="73" t="s">
        <v>601</v>
      </c>
      <c r="C54" s="75">
        <v>187</v>
      </c>
      <c r="D54" s="75">
        <v>82</v>
      </c>
      <c r="E54" s="76">
        <v>105</v>
      </c>
      <c r="F54" s="76">
        <v>0</v>
      </c>
      <c r="G54" s="76">
        <v>47</v>
      </c>
      <c r="H54" s="76">
        <v>0</v>
      </c>
      <c r="I54" s="76">
        <v>0</v>
      </c>
      <c r="J54" s="76">
        <v>0</v>
      </c>
      <c r="K54" s="76">
        <v>0</v>
      </c>
      <c r="L54" s="76">
        <v>34</v>
      </c>
      <c r="M54" s="76">
        <v>0</v>
      </c>
      <c r="N54" s="76">
        <v>0</v>
      </c>
      <c r="O54" s="76">
        <v>0</v>
      </c>
      <c r="P54" s="76">
        <v>0</v>
      </c>
      <c r="Q54" s="76">
        <v>0</v>
      </c>
      <c r="R54" s="76">
        <v>1</v>
      </c>
      <c r="S54" s="76">
        <v>0</v>
      </c>
      <c r="T54" s="76">
        <v>0</v>
      </c>
      <c r="U54" s="76">
        <v>0</v>
      </c>
      <c r="V54" s="76">
        <v>0</v>
      </c>
      <c r="W54" s="76">
        <v>0</v>
      </c>
      <c r="X54" s="76">
        <v>0</v>
      </c>
      <c r="Y54" s="76">
        <v>0</v>
      </c>
      <c r="Z54" s="76">
        <v>0</v>
      </c>
      <c r="AA54" s="77"/>
    </row>
    <row r="55" spans="1:27">
      <c r="A55" s="73">
        <v>2010504</v>
      </c>
      <c r="B55" s="73" t="s">
        <v>688</v>
      </c>
      <c r="C55" s="75">
        <v>1195</v>
      </c>
      <c r="D55" s="75">
        <v>1195</v>
      </c>
      <c r="E55" s="76">
        <v>0</v>
      </c>
      <c r="F55" s="76">
        <v>531</v>
      </c>
      <c r="G55" s="76">
        <v>70</v>
      </c>
      <c r="H55" s="76">
        <v>40</v>
      </c>
      <c r="I55" s="76">
        <v>138</v>
      </c>
      <c r="J55" s="76">
        <v>95</v>
      </c>
      <c r="K55" s="76">
        <v>20</v>
      </c>
      <c r="L55" s="76">
        <v>132</v>
      </c>
      <c r="M55" s="76">
        <v>0</v>
      </c>
      <c r="N55" s="76">
        <v>72</v>
      </c>
      <c r="O55" s="76">
        <v>28</v>
      </c>
      <c r="P55" s="76">
        <v>9</v>
      </c>
      <c r="Q55" s="76">
        <v>33</v>
      </c>
      <c r="R55" s="76">
        <v>2</v>
      </c>
      <c r="S55" s="76">
        <v>5</v>
      </c>
      <c r="T55" s="76">
        <v>15</v>
      </c>
      <c r="U55" s="76">
        <v>5</v>
      </c>
      <c r="V55" s="76">
        <v>0</v>
      </c>
      <c r="W55" s="76">
        <v>0</v>
      </c>
      <c r="X55" s="76">
        <v>0</v>
      </c>
      <c r="Y55" s="76">
        <v>0</v>
      </c>
      <c r="Z55" s="76">
        <v>0</v>
      </c>
      <c r="AA55" s="77"/>
    </row>
    <row r="56" spans="1:27">
      <c r="A56" s="73">
        <v>2010505</v>
      </c>
      <c r="B56" s="73" t="s">
        <v>691</v>
      </c>
      <c r="C56" s="75">
        <v>4225</v>
      </c>
      <c r="D56" s="75">
        <v>4073</v>
      </c>
      <c r="E56" s="76">
        <v>152</v>
      </c>
      <c r="F56" s="76">
        <v>1028</v>
      </c>
      <c r="G56" s="76">
        <v>270</v>
      </c>
      <c r="H56" s="76">
        <v>295</v>
      </c>
      <c r="I56" s="76">
        <v>649</v>
      </c>
      <c r="J56" s="76">
        <v>239</v>
      </c>
      <c r="K56" s="76">
        <v>216</v>
      </c>
      <c r="L56" s="76">
        <v>93</v>
      </c>
      <c r="M56" s="76">
        <v>95</v>
      </c>
      <c r="N56" s="76">
        <v>421</v>
      </c>
      <c r="O56" s="76">
        <v>56</v>
      </c>
      <c r="P56" s="76">
        <v>166</v>
      </c>
      <c r="Q56" s="76">
        <v>116</v>
      </c>
      <c r="R56" s="76">
        <v>182</v>
      </c>
      <c r="S56" s="76">
        <v>67</v>
      </c>
      <c r="T56" s="76">
        <v>63</v>
      </c>
      <c r="U56" s="76">
        <v>62</v>
      </c>
      <c r="V56" s="76">
        <v>55</v>
      </c>
      <c r="W56" s="76">
        <v>0</v>
      </c>
      <c r="X56" s="76">
        <v>14</v>
      </c>
      <c r="Y56" s="76">
        <v>41</v>
      </c>
      <c r="Z56" s="76">
        <v>0</v>
      </c>
      <c r="AA56" s="77"/>
    </row>
    <row r="57" spans="1:27">
      <c r="A57" s="73">
        <v>2010506</v>
      </c>
      <c r="B57" s="73" t="s">
        <v>694</v>
      </c>
      <c r="C57" s="75">
        <v>1007</v>
      </c>
      <c r="D57" s="75">
        <v>636</v>
      </c>
      <c r="E57" s="76">
        <v>371</v>
      </c>
      <c r="F57" s="76">
        <v>38</v>
      </c>
      <c r="G57" s="76">
        <v>76</v>
      </c>
      <c r="H57" s="76">
        <v>70</v>
      </c>
      <c r="I57" s="76">
        <v>54</v>
      </c>
      <c r="J57" s="76">
        <v>29</v>
      </c>
      <c r="K57" s="76">
        <v>30</v>
      </c>
      <c r="L57" s="76">
        <v>40</v>
      </c>
      <c r="M57" s="76">
        <v>9</v>
      </c>
      <c r="N57" s="76">
        <v>21</v>
      </c>
      <c r="O57" s="76">
        <v>35</v>
      </c>
      <c r="P57" s="76">
        <v>46</v>
      </c>
      <c r="Q57" s="76">
        <v>58</v>
      </c>
      <c r="R57" s="76">
        <v>61</v>
      </c>
      <c r="S57" s="76">
        <v>37</v>
      </c>
      <c r="T57" s="76">
        <v>21</v>
      </c>
      <c r="U57" s="76">
        <v>11</v>
      </c>
      <c r="V57" s="76">
        <v>0</v>
      </c>
      <c r="W57" s="76">
        <v>0</v>
      </c>
      <c r="X57" s="76">
        <v>0</v>
      </c>
      <c r="Y57" s="76">
        <v>0</v>
      </c>
      <c r="Z57" s="76">
        <v>0</v>
      </c>
      <c r="AA57" s="77"/>
    </row>
    <row r="58" spans="1:27">
      <c r="A58" s="73">
        <v>2010507</v>
      </c>
      <c r="B58" s="73" t="s">
        <v>697</v>
      </c>
      <c r="C58" s="75">
        <v>2306</v>
      </c>
      <c r="D58" s="75">
        <v>2101</v>
      </c>
      <c r="E58" s="76">
        <v>205</v>
      </c>
      <c r="F58" s="76">
        <v>212</v>
      </c>
      <c r="G58" s="76">
        <v>158</v>
      </c>
      <c r="H58" s="76">
        <v>167</v>
      </c>
      <c r="I58" s="76">
        <v>5</v>
      </c>
      <c r="J58" s="76">
        <v>277</v>
      </c>
      <c r="K58" s="76">
        <v>118</v>
      </c>
      <c r="L58" s="76">
        <v>157</v>
      </c>
      <c r="M58" s="76">
        <v>107</v>
      </c>
      <c r="N58" s="76">
        <v>80</v>
      </c>
      <c r="O58" s="76">
        <v>77</v>
      </c>
      <c r="P58" s="76">
        <v>165</v>
      </c>
      <c r="Q58" s="76">
        <v>153</v>
      </c>
      <c r="R58" s="76">
        <v>30</v>
      </c>
      <c r="S58" s="76">
        <v>168</v>
      </c>
      <c r="T58" s="76">
        <v>30</v>
      </c>
      <c r="U58" s="76">
        <v>142</v>
      </c>
      <c r="V58" s="76">
        <v>55</v>
      </c>
      <c r="W58" s="76">
        <v>0</v>
      </c>
      <c r="X58" s="76">
        <v>46</v>
      </c>
      <c r="Y58" s="76">
        <v>0</v>
      </c>
      <c r="Z58" s="76">
        <v>9</v>
      </c>
      <c r="AA58" s="77"/>
    </row>
    <row r="59" spans="1:27">
      <c r="A59" s="73">
        <v>2010508</v>
      </c>
      <c r="B59" s="73" t="s">
        <v>699</v>
      </c>
      <c r="C59" s="75">
        <v>5266</v>
      </c>
      <c r="D59" s="75">
        <v>4833</v>
      </c>
      <c r="E59" s="76">
        <v>433</v>
      </c>
      <c r="F59" s="76">
        <v>557</v>
      </c>
      <c r="G59" s="76">
        <v>634</v>
      </c>
      <c r="H59" s="76">
        <v>303</v>
      </c>
      <c r="I59" s="76">
        <v>458</v>
      </c>
      <c r="J59" s="76">
        <v>454</v>
      </c>
      <c r="K59" s="76">
        <v>154</v>
      </c>
      <c r="L59" s="76">
        <v>444</v>
      </c>
      <c r="M59" s="76">
        <v>211</v>
      </c>
      <c r="N59" s="76">
        <v>90</v>
      </c>
      <c r="O59" s="76">
        <v>252</v>
      </c>
      <c r="P59" s="76">
        <v>493</v>
      </c>
      <c r="Q59" s="76">
        <v>146</v>
      </c>
      <c r="R59" s="76">
        <v>170</v>
      </c>
      <c r="S59" s="76">
        <v>220</v>
      </c>
      <c r="T59" s="76">
        <v>49</v>
      </c>
      <c r="U59" s="76">
        <v>168</v>
      </c>
      <c r="V59" s="76">
        <v>30</v>
      </c>
      <c r="W59" s="76">
        <v>0</v>
      </c>
      <c r="X59" s="76">
        <v>30</v>
      </c>
      <c r="Y59" s="76">
        <v>0</v>
      </c>
      <c r="Z59" s="76">
        <v>0</v>
      </c>
      <c r="AA59" s="77"/>
    </row>
    <row r="60" spans="1:27">
      <c r="A60" s="73">
        <v>2010550</v>
      </c>
      <c r="B60" s="73" t="s">
        <v>622</v>
      </c>
      <c r="C60" s="75">
        <v>3624</v>
      </c>
      <c r="D60" s="75">
        <v>3472</v>
      </c>
      <c r="E60" s="76">
        <v>152</v>
      </c>
      <c r="F60" s="76">
        <v>386</v>
      </c>
      <c r="G60" s="76">
        <v>1126</v>
      </c>
      <c r="H60" s="76">
        <v>114</v>
      </c>
      <c r="I60" s="76">
        <v>357</v>
      </c>
      <c r="J60" s="76">
        <v>405</v>
      </c>
      <c r="K60" s="76">
        <v>0</v>
      </c>
      <c r="L60" s="76">
        <v>83</v>
      </c>
      <c r="M60" s="76">
        <v>284</v>
      </c>
      <c r="N60" s="76">
        <v>46</v>
      </c>
      <c r="O60" s="76">
        <v>59</v>
      </c>
      <c r="P60" s="76">
        <v>28</v>
      </c>
      <c r="Q60" s="76">
        <v>0</v>
      </c>
      <c r="R60" s="76">
        <v>217</v>
      </c>
      <c r="S60" s="76">
        <v>45</v>
      </c>
      <c r="T60" s="76">
        <v>55</v>
      </c>
      <c r="U60" s="76">
        <v>117</v>
      </c>
      <c r="V60" s="76">
        <v>150</v>
      </c>
      <c r="W60" s="76">
        <v>0</v>
      </c>
      <c r="X60" s="76">
        <v>150</v>
      </c>
      <c r="Y60" s="76">
        <v>0</v>
      </c>
      <c r="Z60" s="76">
        <v>0</v>
      </c>
      <c r="AA60" s="77"/>
    </row>
    <row r="61" spans="1:27">
      <c r="A61" s="73">
        <v>2010599</v>
      </c>
      <c r="B61" s="73" t="s">
        <v>703</v>
      </c>
      <c r="C61" s="75">
        <v>4935</v>
      </c>
      <c r="D61" s="75">
        <v>1744</v>
      </c>
      <c r="E61" s="76">
        <v>3191</v>
      </c>
      <c r="F61" s="76">
        <v>159</v>
      </c>
      <c r="G61" s="76">
        <v>80</v>
      </c>
      <c r="H61" s="76">
        <v>308</v>
      </c>
      <c r="I61" s="76">
        <v>158</v>
      </c>
      <c r="J61" s="76">
        <v>156</v>
      </c>
      <c r="K61" s="76">
        <v>27</v>
      </c>
      <c r="L61" s="76">
        <v>170</v>
      </c>
      <c r="M61" s="76">
        <v>81</v>
      </c>
      <c r="N61" s="76">
        <v>45</v>
      </c>
      <c r="O61" s="76">
        <v>201</v>
      </c>
      <c r="P61" s="76">
        <v>104</v>
      </c>
      <c r="Q61" s="76">
        <v>33</v>
      </c>
      <c r="R61" s="76">
        <v>75</v>
      </c>
      <c r="S61" s="76">
        <v>10</v>
      </c>
      <c r="T61" s="76">
        <v>47</v>
      </c>
      <c r="U61" s="76">
        <v>74</v>
      </c>
      <c r="V61" s="76">
        <v>15</v>
      </c>
      <c r="W61" s="76">
        <v>0</v>
      </c>
      <c r="X61" s="76">
        <v>15</v>
      </c>
      <c r="Y61" s="76">
        <v>0</v>
      </c>
      <c r="Z61" s="76">
        <v>0</v>
      </c>
      <c r="AA61" s="77"/>
    </row>
    <row r="62" spans="1:27">
      <c r="A62" s="73">
        <v>20106</v>
      </c>
      <c r="B62" s="74" t="s">
        <v>705</v>
      </c>
      <c r="C62" s="75">
        <v>206340</v>
      </c>
      <c r="D62" s="75">
        <v>197494</v>
      </c>
      <c r="E62" s="76">
        <v>8846</v>
      </c>
      <c r="F62" s="76">
        <v>23752</v>
      </c>
      <c r="G62" s="76">
        <v>16981</v>
      </c>
      <c r="H62" s="76">
        <v>20426</v>
      </c>
      <c r="I62" s="76">
        <v>15128</v>
      </c>
      <c r="J62" s="76">
        <v>19884</v>
      </c>
      <c r="K62" s="76">
        <v>13826</v>
      </c>
      <c r="L62" s="76">
        <v>11500</v>
      </c>
      <c r="M62" s="76">
        <v>4539</v>
      </c>
      <c r="N62" s="76">
        <v>14812</v>
      </c>
      <c r="O62" s="76">
        <v>14275</v>
      </c>
      <c r="P62" s="76">
        <v>7819</v>
      </c>
      <c r="Q62" s="76">
        <v>4986</v>
      </c>
      <c r="R62" s="76">
        <v>8947</v>
      </c>
      <c r="S62" s="76">
        <v>3056</v>
      </c>
      <c r="T62" s="76">
        <v>5960</v>
      </c>
      <c r="U62" s="76">
        <v>8008</v>
      </c>
      <c r="V62" s="76">
        <v>3434</v>
      </c>
      <c r="W62" s="76">
        <v>235</v>
      </c>
      <c r="X62" s="76">
        <v>1411</v>
      </c>
      <c r="Y62" s="76">
        <v>1261</v>
      </c>
      <c r="Z62" s="76">
        <v>527</v>
      </c>
      <c r="AA62" s="77"/>
    </row>
    <row r="63" spans="1:27">
      <c r="A63" s="73">
        <v>2010601</v>
      </c>
      <c r="B63" s="73" t="s">
        <v>595</v>
      </c>
      <c r="C63" s="75">
        <v>122671</v>
      </c>
      <c r="D63" s="75">
        <v>117914</v>
      </c>
      <c r="E63" s="76">
        <v>4757</v>
      </c>
      <c r="F63" s="76">
        <v>15471</v>
      </c>
      <c r="G63" s="76">
        <v>7659</v>
      </c>
      <c r="H63" s="76">
        <v>11733</v>
      </c>
      <c r="I63" s="76">
        <v>11036</v>
      </c>
      <c r="J63" s="76">
        <v>11832</v>
      </c>
      <c r="K63" s="76">
        <v>7783</v>
      </c>
      <c r="L63" s="76">
        <v>7336</v>
      </c>
      <c r="M63" s="76">
        <v>2637</v>
      </c>
      <c r="N63" s="76">
        <v>7908</v>
      </c>
      <c r="O63" s="76">
        <v>8892</v>
      </c>
      <c r="P63" s="76">
        <v>4810</v>
      </c>
      <c r="Q63" s="76">
        <v>3647</v>
      </c>
      <c r="R63" s="76">
        <v>3880</v>
      </c>
      <c r="S63" s="76">
        <v>1976</v>
      </c>
      <c r="T63" s="76">
        <v>3407</v>
      </c>
      <c r="U63" s="76">
        <v>5334</v>
      </c>
      <c r="V63" s="76">
        <v>2611</v>
      </c>
      <c r="W63" s="76">
        <v>220</v>
      </c>
      <c r="X63" s="76">
        <v>995</v>
      </c>
      <c r="Y63" s="76">
        <v>974</v>
      </c>
      <c r="Z63" s="76">
        <v>422</v>
      </c>
      <c r="AA63" s="77"/>
    </row>
    <row r="64" spans="1:27">
      <c r="A64" s="73">
        <v>2010602</v>
      </c>
      <c r="B64" s="73" t="s">
        <v>598</v>
      </c>
      <c r="C64" s="75">
        <v>17223</v>
      </c>
      <c r="D64" s="75">
        <v>17223</v>
      </c>
      <c r="E64" s="76">
        <v>0</v>
      </c>
      <c r="F64" s="76">
        <v>2067</v>
      </c>
      <c r="G64" s="76">
        <v>109</v>
      </c>
      <c r="H64" s="76">
        <v>2600</v>
      </c>
      <c r="I64" s="76">
        <v>479</v>
      </c>
      <c r="J64" s="76">
        <v>2106</v>
      </c>
      <c r="K64" s="76">
        <v>1248</v>
      </c>
      <c r="L64" s="76">
        <v>324</v>
      </c>
      <c r="M64" s="76">
        <v>98</v>
      </c>
      <c r="N64" s="76">
        <v>5250</v>
      </c>
      <c r="O64" s="76">
        <v>385</v>
      </c>
      <c r="P64" s="76">
        <v>171</v>
      </c>
      <c r="Q64" s="76">
        <v>363</v>
      </c>
      <c r="R64" s="76">
        <v>425</v>
      </c>
      <c r="S64" s="76">
        <v>128</v>
      </c>
      <c r="T64" s="76">
        <v>251</v>
      </c>
      <c r="U64" s="76">
        <v>1057</v>
      </c>
      <c r="V64" s="76">
        <v>165</v>
      </c>
      <c r="W64" s="76">
        <v>0</v>
      </c>
      <c r="X64" s="76">
        <v>109</v>
      </c>
      <c r="Y64" s="76">
        <v>0</v>
      </c>
      <c r="Z64" s="76">
        <v>56</v>
      </c>
      <c r="AA64" s="77"/>
    </row>
    <row r="65" spans="1:27">
      <c r="A65" s="73">
        <v>2010603</v>
      </c>
      <c r="B65" s="73" t="s">
        <v>601</v>
      </c>
      <c r="C65" s="75">
        <v>204</v>
      </c>
      <c r="D65" s="75">
        <v>8</v>
      </c>
      <c r="E65" s="76">
        <v>196</v>
      </c>
      <c r="F65" s="76">
        <v>0</v>
      </c>
      <c r="G65" s="76">
        <v>0</v>
      </c>
      <c r="H65" s="76">
        <v>0</v>
      </c>
      <c r="I65" s="76">
        <v>0</v>
      </c>
      <c r="J65" s="76">
        <v>0</v>
      </c>
      <c r="K65" s="76">
        <v>0</v>
      </c>
      <c r="L65" s="76">
        <v>5</v>
      </c>
      <c r="M65" s="76">
        <v>0</v>
      </c>
      <c r="N65" s="76">
        <v>0</v>
      </c>
      <c r="O65" s="76">
        <v>0</v>
      </c>
      <c r="P65" s="76">
        <v>0</v>
      </c>
      <c r="Q65" s="76">
        <v>0</v>
      </c>
      <c r="R65" s="76">
        <v>0</v>
      </c>
      <c r="S65" s="76">
        <v>0</v>
      </c>
      <c r="T65" s="76">
        <v>0</v>
      </c>
      <c r="U65" s="76">
        <v>3</v>
      </c>
      <c r="V65" s="76">
        <v>0</v>
      </c>
      <c r="W65" s="76">
        <v>0</v>
      </c>
      <c r="X65" s="76">
        <v>0</v>
      </c>
      <c r="Y65" s="76">
        <v>0</v>
      </c>
      <c r="Z65" s="76">
        <v>0</v>
      </c>
      <c r="AA65" s="77"/>
    </row>
    <row r="66" spans="1:27">
      <c r="A66" s="73">
        <v>2010604</v>
      </c>
      <c r="B66" s="73" t="s">
        <v>709</v>
      </c>
      <c r="C66" s="75">
        <v>1398</v>
      </c>
      <c r="D66" s="75">
        <v>1278</v>
      </c>
      <c r="E66" s="76">
        <v>120</v>
      </c>
      <c r="F66" s="76">
        <v>1</v>
      </c>
      <c r="G66" s="76">
        <v>227</v>
      </c>
      <c r="H66" s="76">
        <v>277</v>
      </c>
      <c r="I66" s="76">
        <v>79</v>
      </c>
      <c r="J66" s="76">
        <v>74</v>
      </c>
      <c r="K66" s="76">
        <v>79</v>
      </c>
      <c r="L66" s="76">
        <v>120</v>
      </c>
      <c r="M66" s="76">
        <v>0</v>
      </c>
      <c r="N66" s="76">
        <v>8</v>
      </c>
      <c r="O66" s="76">
        <v>106</v>
      </c>
      <c r="P66" s="76">
        <v>13</v>
      </c>
      <c r="Q66" s="76">
        <v>15</v>
      </c>
      <c r="R66" s="76">
        <v>60</v>
      </c>
      <c r="S66" s="76">
        <v>95</v>
      </c>
      <c r="T66" s="76">
        <v>30</v>
      </c>
      <c r="U66" s="76">
        <v>80</v>
      </c>
      <c r="V66" s="76">
        <v>0</v>
      </c>
      <c r="W66" s="76">
        <v>0</v>
      </c>
      <c r="X66" s="76">
        <v>0</v>
      </c>
      <c r="Y66" s="76">
        <v>0</v>
      </c>
      <c r="Z66" s="76">
        <v>0</v>
      </c>
      <c r="AA66" s="77"/>
    </row>
    <row r="67" spans="1:27">
      <c r="A67" s="73">
        <v>2010605</v>
      </c>
      <c r="B67" s="73" t="s">
        <v>712</v>
      </c>
      <c r="C67" s="75">
        <v>4737</v>
      </c>
      <c r="D67" s="75">
        <v>4634</v>
      </c>
      <c r="E67" s="76">
        <v>103</v>
      </c>
      <c r="F67" s="76">
        <v>786</v>
      </c>
      <c r="G67" s="76">
        <v>746</v>
      </c>
      <c r="H67" s="76">
        <v>142</v>
      </c>
      <c r="I67" s="76">
        <v>417</v>
      </c>
      <c r="J67" s="76">
        <v>557</v>
      </c>
      <c r="K67" s="76">
        <v>45</v>
      </c>
      <c r="L67" s="76">
        <v>577</v>
      </c>
      <c r="M67" s="76">
        <v>2</v>
      </c>
      <c r="N67" s="76">
        <v>32</v>
      </c>
      <c r="O67" s="76">
        <v>340</v>
      </c>
      <c r="P67" s="76">
        <v>263</v>
      </c>
      <c r="Q67" s="76">
        <v>10</v>
      </c>
      <c r="R67" s="76">
        <v>385</v>
      </c>
      <c r="S67" s="76">
        <v>126</v>
      </c>
      <c r="T67" s="76">
        <v>35</v>
      </c>
      <c r="U67" s="76">
        <v>144</v>
      </c>
      <c r="V67" s="76">
        <v>22</v>
      </c>
      <c r="W67" s="76">
        <v>0</v>
      </c>
      <c r="X67" s="76">
        <v>15</v>
      </c>
      <c r="Y67" s="76">
        <v>0</v>
      </c>
      <c r="Z67" s="76">
        <v>7</v>
      </c>
      <c r="AA67" s="77"/>
    </row>
    <row r="68" spans="1:27">
      <c r="A68" s="73">
        <v>2010606</v>
      </c>
      <c r="B68" s="73" t="s">
        <v>715</v>
      </c>
      <c r="C68" s="75">
        <v>130</v>
      </c>
      <c r="D68" s="75">
        <v>130</v>
      </c>
      <c r="E68" s="76">
        <v>0</v>
      </c>
      <c r="F68" s="76">
        <v>0</v>
      </c>
      <c r="G68" s="76">
        <v>52</v>
      </c>
      <c r="H68" s="76">
        <v>0</v>
      </c>
      <c r="I68" s="76">
        <v>0</v>
      </c>
      <c r="J68" s="76">
        <v>0</v>
      </c>
      <c r="K68" s="76">
        <v>40</v>
      </c>
      <c r="L68" s="76">
        <v>9</v>
      </c>
      <c r="M68" s="76">
        <v>0</v>
      </c>
      <c r="N68" s="76">
        <v>0</v>
      </c>
      <c r="O68" s="76">
        <v>4</v>
      </c>
      <c r="P68" s="76">
        <v>10</v>
      </c>
      <c r="Q68" s="76">
        <v>0</v>
      </c>
      <c r="R68" s="76">
        <v>0</v>
      </c>
      <c r="S68" s="76">
        <v>0</v>
      </c>
      <c r="T68" s="76">
        <v>0</v>
      </c>
      <c r="U68" s="76">
        <v>15</v>
      </c>
      <c r="V68" s="76">
        <v>0</v>
      </c>
      <c r="W68" s="76">
        <v>0</v>
      </c>
      <c r="X68" s="76">
        <v>0</v>
      </c>
      <c r="Y68" s="76">
        <v>0</v>
      </c>
      <c r="Z68" s="76">
        <v>0</v>
      </c>
      <c r="AA68" s="77"/>
    </row>
    <row r="69" spans="1:27">
      <c r="A69" s="73">
        <v>2010607</v>
      </c>
      <c r="B69" s="73" t="s">
        <v>718</v>
      </c>
      <c r="C69" s="75">
        <v>5267</v>
      </c>
      <c r="D69" s="75">
        <v>4398</v>
      </c>
      <c r="E69" s="76">
        <v>869</v>
      </c>
      <c r="F69" s="76">
        <v>217</v>
      </c>
      <c r="G69" s="76">
        <v>433</v>
      </c>
      <c r="H69" s="76">
        <v>463</v>
      </c>
      <c r="I69" s="76">
        <v>188</v>
      </c>
      <c r="J69" s="76">
        <v>28</v>
      </c>
      <c r="K69" s="76">
        <v>260</v>
      </c>
      <c r="L69" s="76">
        <v>352</v>
      </c>
      <c r="M69" s="76">
        <v>648</v>
      </c>
      <c r="N69" s="76">
        <v>306</v>
      </c>
      <c r="O69" s="76">
        <v>305</v>
      </c>
      <c r="P69" s="76">
        <v>161</v>
      </c>
      <c r="Q69" s="76">
        <v>104</v>
      </c>
      <c r="R69" s="76">
        <v>283</v>
      </c>
      <c r="S69" s="76">
        <v>146</v>
      </c>
      <c r="T69" s="76">
        <v>237</v>
      </c>
      <c r="U69" s="76">
        <v>221</v>
      </c>
      <c r="V69" s="76">
        <v>47</v>
      </c>
      <c r="W69" s="76">
        <v>15</v>
      </c>
      <c r="X69" s="76">
        <v>0</v>
      </c>
      <c r="Y69" s="76">
        <v>0</v>
      </c>
      <c r="Z69" s="76">
        <v>32</v>
      </c>
      <c r="AA69" s="77"/>
    </row>
    <row r="70" spans="1:27">
      <c r="A70" s="73">
        <v>2010608</v>
      </c>
      <c r="B70" s="73" t="s">
        <v>720</v>
      </c>
      <c r="C70" s="75">
        <v>2477</v>
      </c>
      <c r="D70" s="75">
        <v>2477</v>
      </c>
      <c r="E70" s="76">
        <v>0</v>
      </c>
      <c r="F70" s="76">
        <v>375</v>
      </c>
      <c r="G70" s="76">
        <v>391</v>
      </c>
      <c r="H70" s="76">
        <v>410</v>
      </c>
      <c r="I70" s="76">
        <v>155</v>
      </c>
      <c r="J70" s="76">
        <v>233</v>
      </c>
      <c r="K70" s="76">
        <v>103</v>
      </c>
      <c r="L70" s="76">
        <v>283</v>
      </c>
      <c r="M70" s="76">
        <v>70</v>
      </c>
      <c r="N70" s="76">
        <v>68</v>
      </c>
      <c r="O70" s="76">
        <v>128</v>
      </c>
      <c r="P70" s="76">
        <v>3</v>
      </c>
      <c r="Q70" s="76">
        <v>130</v>
      </c>
      <c r="R70" s="76">
        <v>0</v>
      </c>
      <c r="S70" s="76">
        <v>18</v>
      </c>
      <c r="T70" s="76">
        <v>110</v>
      </c>
      <c r="U70" s="76">
        <v>0</v>
      </c>
      <c r="V70" s="76">
        <v>0</v>
      </c>
      <c r="W70" s="76">
        <v>0</v>
      </c>
      <c r="X70" s="76">
        <v>0</v>
      </c>
      <c r="Y70" s="76">
        <v>0</v>
      </c>
      <c r="Z70" s="76">
        <v>0</v>
      </c>
      <c r="AA70" s="77"/>
    </row>
    <row r="71" spans="1:27">
      <c r="A71" s="73">
        <v>2010650</v>
      </c>
      <c r="B71" s="73" t="s">
        <v>622</v>
      </c>
      <c r="C71" s="75">
        <v>6837</v>
      </c>
      <c r="D71" s="75">
        <v>6570</v>
      </c>
      <c r="E71" s="76">
        <v>267</v>
      </c>
      <c r="F71" s="76">
        <v>143</v>
      </c>
      <c r="G71" s="76">
        <v>1606</v>
      </c>
      <c r="H71" s="76">
        <v>473</v>
      </c>
      <c r="I71" s="76">
        <v>413</v>
      </c>
      <c r="J71" s="76">
        <v>1533</v>
      </c>
      <c r="K71" s="76">
        <v>361</v>
      </c>
      <c r="L71" s="76">
        <v>174</v>
      </c>
      <c r="M71" s="76">
        <v>363</v>
      </c>
      <c r="N71" s="76">
        <v>0</v>
      </c>
      <c r="O71" s="76">
        <v>91</v>
      </c>
      <c r="P71" s="76">
        <v>424</v>
      </c>
      <c r="Q71" s="76">
        <v>0</v>
      </c>
      <c r="R71" s="76">
        <v>750</v>
      </c>
      <c r="S71" s="76">
        <v>0</v>
      </c>
      <c r="T71" s="76">
        <v>0</v>
      </c>
      <c r="U71" s="76">
        <v>107</v>
      </c>
      <c r="V71" s="76">
        <v>0</v>
      </c>
      <c r="W71" s="76">
        <v>0</v>
      </c>
      <c r="X71" s="76">
        <v>0</v>
      </c>
      <c r="Y71" s="76">
        <v>0</v>
      </c>
      <c r="Z71" s="76">
        <v>0</v>
      </c>
      <c r="AA71" s="77"/>
    </row>
    <row r="72" spans="1:27">
      <c r="A72" s="73">
        <v>2010699</v>
      </c>
      <c r="B72" s="73" t="s">
        <v>724</v>
      </c>
      <c r="C72" s="75">
        <v>45396</v>
      </c>
      <c r="D72" s="75">
        <v>42862</v>
      </c>
      <c r="E72" s="76">
        <v>2534</v>
      </c>
      <c r="F72" s="76">
        <v>4692</v>
      </c>
      <c r="G72" s="76">
        <v>5758</v>
      </c>
      <c r="H72" s="76">
        <v>4328</v>
      </c>
      <c r="I72" s="76">
        <v>2361</v>
      </c>
      <c r="J72" s="76">
        <v>3521</v>
      </c>
      <c r="K72" s="76">
        <v>3907</v>
      </c>
      <c r="L72" s="76">
        <v>2320</v>
      </c>
      <c r="M72" s="76">
        <v>721</v>
      </c>
      <c r="N72" s="76">
        <v>1240</v>
      </c>
      <c r="O72" s="76">
        <v>4024</v>
      </c>
      <c r="P72" s="76">
        <v>1964</v>
      </c>
      <c r="Q72" s="76">
        <v>717</v>
      </c>
      <c r="R72" s="76">
        <v>3164</v>
      </c>
      <c r="S72" s="76">
        <v>567</v>
      </c>
      <c r="T72" s="76">
        <v>1890</v>
      </c>
      <c r="U72" s="76">
        <v>1047</v>
      </c>
      <c r="V72" s="76">
        <v>589</v>
      </c>
      <c r="W72" s="76">
        <v>0</v>
      </c>
      <c r="X72" s="76">
        <v>292</v>
      </c>
      <c r="Y72" s="76">
        <v>287</v>
      </c>
      <c r="Z72" s="76">
        <v>10</v>
      </c>
      <c r="AA72" s="77"/>
    </row>
    <row r="73" spans="1:27">
      <c r="A73" s="73">
        <v>20107</v>
      </c>
      <c r="B73" s="74" t="s">
        <v>726</v>
      </c>
      <c r="C73" s="75">
        <v>305379</v>
      </c>
      <c r="D73" s="75">
        <v>124769</v>
      </c>
      <c r="E73" s="76">
        <v>180610</v>
      </c>
      <c r="F73" s="76">
        <v>58878</v>
      </c>
      <c r="G73" s="76">
        <v>1471</v>
      </c>
      <c r="H73" s="76">
        <v>6731</v>
      </c>
      <c r="I73" s="76">
        <v>7479</v>
      </c>
      <c r="J73" s="76">
        <v>7419</v>
      </c>
      <c r="K73" s="76">
        <v>3318</v>
      </c>
      <c r="L73" s="76">
        <v>2367</v>
      </c>
      <c r="M73" s="76">
        <v>53</v>
      </c>
      <c r="N73" s="76">
        <v>7523</v>
      </c>
      <c r="O73" s="76">
        <v>8478</v>
      </c>
      <c r="P73" s="76">
        <v>3683</v>
      </c>
      <c r="Q73" s="76">
        <v>2886</v>
      </c>
      <c r="R73" s="76">
        <v>4056</v>
      </c>
      <c r="S73" s="76">
        <v>935</v>
      </c>
      <c r="T73" s="76">
        <v>3919</v>
      </c>
      <c r="U73" s="76">
        <v>2534</v>
      </c>
      <c r="V73" s="76">
        <v>3038</v>
      </c>
      <c r="W73" s="76">
        <v>308</v>
      </c>
      <c r="X73" s="76">
        <v>1603</v>
      </c>
      <c r="Y73" s="76">
        <v>538</v>
      </c>
      <c r="Z73" s="76">
        <v>589</v>
      </c>
      <c r="AA73" s="77"/>
    </row>
    <row r="74" spans="1:27">
      <c r="A74" s="73">
        <v>2010701</v>
      </c>
      <c r="B74" s="73" t="s">
        <v>595</v>
      </c>
      <c r="C74" s="75">
        <v>130972</v>
      </c>
      <c r="D74" s="75">
        <v>20842</v>
      </c>
      <c r="E74" s="76">
        <v>110130</v>
      </c>
      <c r="F74" s="76">
        <v>14348</v>
      </c>
      <c r="G74" s="76">
        <v>0</v>
      </c>
      <c r="H74" s="76">
        <v>126</v>
      </c>
      <c r="I74" s="76">
        <v>1547</v>
      </c>
      <c r="J74" s="76">
        <v>526</v>
      </c>
      <c r="K74" s="76">
        <v>675</v>
      </c>
      <c r="L74" s="76">
        <v>69</v>
      </c>
      <c r="M74" s="76">
        <v>0</v>
      </c>
      <c r="N74" s="76">
        <v>2</v>
      </c>
      <c r="O74" s="76">
        <v>287</v>
      </c>
      <c r="P74" s="76">
        <v>20</v>
      </c>
      <c r="Q74" s="76">
        <v>150</v>
      </c>
      <c r="R74" s="76">
        <v>291</v>
      </c>
      <c r="S74" s="76">
        <v>38</v>
      </c>
      <c r="T74" s="76">
        <v>1696</v>
      </c>
      <c r="U74" s="76">
        <v>180</v>
      </c>
      <c r="V74" s="76">
        <v>887</v>
      </c>
      <c r="W74" s="76">
        <v>298</v>
      </c>
      <c r="X74" s="76">
        <v>0</v>
      </c>
      <c r="Y74" s="76">
        <v>0</v>
      </c>
      <c r="Z74" s="76">
        <v>589</v>
      </c>
      <c r="AA74" s="77"/>
    </row>
    <row r="75" spans="1:27">
      <c r="A75" s="73">
        <v>2010702</v>
      </c>
      <c r="B75" s="73" t="s">
        <v>598</v>
      </c>
      <c r="C75" s="75">
        <v>31034</v>
      </c>
      <c r="D75" s="75">
        <v>20677</v>
      </c>
      <c r="E75" s="76">
        <v>10357</v>
      </c>
      <c r="F75" s="76">
        <v>8674</v>
      </c>
      <c r="G75" s="76">
        <v>622</v>
      </c>
      <c r="H75" s="76">
        <v>571</v>
      </c>
      <c r="I75" s="76">
        <v>1247</v>
      </c>
      <c r="J75" s="76">
        <v>1529</v>
      </c>
      <c r="K75" s="76">
        <v>979</v>
      </c>
      <c r="L75" s="76">
        <v>200</v>
      </c>
      <c r="M75" s="76">
        <v>0</v>
      </c>
      <c r="N75" s="76">
        <v>5663</v>
      </c>
      <c r="O75" s="76">
        <v>226</v>
      </c>
      <c r="P75" s="76">
        <v>35</v>
      </c>
      <c r="Q75" s="76">
        <v>469</v>
      </c>
      <c r="R75" s="76">
        <v>361</v>
      </c>
      <c r="S75" s="76">
        <v>0</v>
      </c>
      <c r="T75" s="76">
        <v>0</v>
      </c>
      <c r="U75" s="76">
        <v>78</v>
      </c>
      <c r="V75" s="76">
        <v>23</v>
      </c>
      <c r="W75" s="76">
        <v>10</v>
      </c>
      <c r="X75" s="76">
        <v>13</v>
      </c>
      <c r="Y75" s="76">
        <v>0</v>
      </c>
      <c r="Z75" s="76">
        <v>0</v>
      </c>
      <c r="AA75" s="77"/>
    </row>
    <row r="76" spans="1:27">
      <c r="A76" s="73">
        <v>2010703</v>
      </c>
      <c r="B76" s="73" t="s">
        <v>601</v>
      </c>
      <c r="C76" s="75">
        <v>58</v>
      </c>
      <c r="D76" s="75">
        <v>0</v>
      </c>
      <c r="E76" s="76">
        <v>58</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7"/>
    </row>
    <row r="77" spans="1:27">
      <c r="A77" s="73">
        <v>2010704</v>
      </c>
      <c r="B77" s="73" t="s">
        <v>730</v>
      </c>
      <c r="C77" s="75">
        <v>5032</v>
      </c>
      <c r="D77" s="75">
        <v>4445</v>
      </c>
      <c r="E77" s="76">
        <v>587</v>
      </c>
      <c r="F77" s="76">
        <v>1936</v>
      </c>
      <c r="G77" s="76">
        <v>0</v>
      </c>
      <c r="H77" s="76">
        <v>0</v>
      </c>
      <c r="I77" s="76">
        <v>71</v>
      </c>
      <c r="J77" s="76">
        <v>251</v>
      </c>
      <c r="K77" s="76">
        <v>351</v>
      </c>
      <c r="L77" s="76">
        <v>25</v>
      </c>
      <c r="M77" s="76">
        <v>0</v>
      </c>
      <c r="N77" s="76">
        <v>1088</v>
      </c>
      <c r="O77" s="76">
        <v>134</v>
      </c>
      <c r="P77" s="76">
        <v>0</v>
      </c>
      <c r="Q77" s="76">
        <v>20</v>
      </c>
      <c r="R77" s="76">
        <v>212</v>
      </c>
      <c r="S77" s="76">
        <v>0</v>
      </c>
      <c r="T77" s="76">
        <v>246</v>
      </c>
      <c r="U77" s="76">
        <v>110</v>
      </c>
      <c r="V77" s="76">
        <v>0</v>
      </c>
      <c r="W77" s="76">
        <v>0</v>
      </c>
      <c r="X77" s="76">
        <v>0</v>
      </c>
      <c r="Y77" s="76">
        <v>0</v>
      </c>
      <c r="Z77" s="76">
        <v>0</v>
      </c>
      <c r="AA77" s="77"/>
    </row>
    <row r="78" spans="1:27">
      <c r="A78" s="73">
        <v>2010705</v>
      </c>
      <c r="B78" s="73" t="s">
        <v>733</v>
      </c>
      <c r="C78" s="75">
        <v>2583</v>
      </c>
      <c r="D78" s="75">
        <v>67</v>
      </c>
      <c r="E78" s="76">
        <v>2516</v>
      </c>
      <c r="F78" s="76">
        <v>3</v>
      </c>
      <c r="G78" s="76">
        <v>0</v>
      </c>
      <c r="H78" s="76">
        <v>0</v>
      </c>
      <c r="I78" s="76">
        <v>0</v>
      </c>
      <c r="J78" s="76">
        <v>0</v>
      </c>
      <c r="K78" s="76">
        <v>0</v>
      </c>
      <c r="L78" s="76">
        <v>0</v>
      </c>
      <c r="M78" s="76">
        <v>0</v>
      </c>
      <c r="N78" s="76">
        <v>0</v>
      </c>
      <c r="O78" s="76">
        <v>24</v>
      </c>
      <c r="P78" s="76">
        <v>40</v>
      </c>
      <c r="Q78" s="76">
        <v>0</v>
      </c>
      <c r="R78" s="76">
        <v>0</v>
      </c>
      <c r="S78" s="76">
        <v>0</v>
      </c>
      <c r="T78" s="76">
        <v>0</v>
      </c>
      <c r="U78" s="76">
        <v>0</v>
      </c>
      <c r="V78" s="76">
        <v>0</v>
      </c>
      <c r="W78" s="76">
        <v>0</v>
      </c>
      <c r="X78" s="76">
        <v>0</v>
      </c>
      <c r="Y78" s="76">
        <v>0</v>
      </c>
      <c r="Z78" s="76">
        <v>0</v>
      </c>
      <c r="AA78" s="77"/>
    </row>
    <row r="79" spans="1:27">
      <c r="A79" s="73">
        <v>2010706</v>
      </c>
      <c r="B79" s="73" t="s">
        <v>736</v>
      </c>
      <c r="C79" s="75">
        <v>38144</v>
      </c>
      <c r="D79" s="75">
        <v>144</v>
      </c>
      <c r="E79" s="76">
        <v>38000</v>
      </c>
      <c r="F79" s="76">
        <v>0</v>
      </c>
      <c r="G79" s="76">
        <v>0</v>
      </c>
      <c r="H79" s="76">
        <v>0</v>
      </c>
      <c r="I79" s="76">
        <v>0</v>
      </c>
      <c r="J79" s="76">
        <v>30</v>
      </c>
      <c r="K79" s="76">
        <v>0</v>
      </c>
      <c r="L79" s="76">
        <v>0</v>
      </c>
      <c r="M79" s="76">
        <v>0</v>
      </c>
      <c r="N79" s="76">
        <v>0</v>
      </c>
      <c r="O79" s="76">
        <v>99</v>
      </c>
      <c r="P79" s="76">
        <v>0</v>
      </c>
      <c r="Q79" s="76">
        <v>0</v>
      </c>
      <c r="R79" s="76">
        <v>0</v>
      </c>
      <c r="S79" s="76">
        <v>10</v>
      </c>
      <c r="T79" s="76">
        <v>5</v>
      </c>
      <c r="U79" s="76">
        <v>0</v>
      </c>
      <c r="V79" s="76">
        <v>0</v>
      </c>
      <c r="W79" s="76">
        <v>0</v>
      </c>
      <c r="X79" s="76">
        <v>0</v>
      </c>
      <c r="Y79" s="76">
        <v>0</v>
      </c>
      <c r="Z79" s="76">
        <v>0</v>
      </c>
      <c r="AA79" s="77"/>
    </row>
    <row r="80" spans="1:27">
      <c r="A80" s="73">
        <v>2010707</v>
      </c>
      <c r="B80" s="73" t="s">
        <v>739</v>
      </c>
      <c r="C80" s="75">
        <v>3424</v>
      </c>
      <c r="D80" s="75">
        <v>125</v>
      </c>
      <c r="E80" s="76">
        <v>3299</v>
      </c>
      <c r="F80" s="76">
        <v>5</v>
      </c>
      <c r="G80" s="76">
        <v>0</v>
      </c>
      <c r="H80" s="76">
        <v>10</v>
      </c>
      <c r="I80" s="76">
        <v>12</v>
      </c>
      <c r="J80" s="76">
        <v>43</v>
      </c>
      <c r="K80" s="76">
        <v>30</v>
      </c>
      <c r="L80" s="76">
        <v>0</v>
      </c>
      <c r="M80" s="76">
        <v>0</v>
      </c>
      <c r="N80" s="76">
        <v>0</v>
      </c>
      <c r="O80" s="76">
        <v>10</v>
      </c>
      <c r="P80" s="76">
        <v>0</v>
      </c>
      <c r="Q80" s="76">
        <v>0</v>
      </c>
      <c r="R80" s="76">
        <v>0</v>
      </c>
      <c r="S80" s="76">
        <v>0</v>
      </c>
      <c r="T80" s="76">
        <v>15</v>
      </c>
      <c r="U80" s="76">
        <v>0</v>
      </c>
      <c r="V80" s="76">
        <v>0</v>
      </c>
      <c r="W80" s="76">
        <v>0</v>
      </c>
      <c r="X80" s="76">
        <v>0</v>
      </c>
      <c r="Y80" s="76">
        <v>0</v>
      </c>
      <c r="Z80" s="76">
        <v>0</v>
      </c>
      <c r="AA80" s="77"/>
    </row>
    <row r="81" spans="1:27">
      <c r="A81" s="73">
        <v>2010708</v>
      </c>
      <c r="B81" s="73" t="s">
        <v>741</v>
      </c>
      <c r="C81" s="75">
        <v>11079</v>
      </c>
      <c r="D81" s="75">
        <v>9580</v>
      </c>
      <c r="E81" s="76">
        <v>1499</v>
      </c>
      <c r="F81" s="76">
        <v>6904</v>
      </c>
      <c r="G81" s="76">
        <v>0</v>
      </c>
      <c r="H81" s="76">
        <v>277</v>
      </c>
      <c r="I81" s="76">
        <v>23</v>
      </c>
      <c r="J81" s="76">
        <v>34</v>
      </c>
      <c r="K81" s="76">
        <v>110</v>
      </c>
      <c r="L81" s="76">
        <v>100</v>
      </c>
      <c r="M81" s="76">
        <v>0</v>
      </c>
      <c r="N81" s="76">
        <v>27</v>
      </c>
      <c r="O81" s="76">
        <v>450</v>
      </c>
      <c r="P81" s="76">
        <v>102</v>
      </c>
      <c r="Q81" s="76">
        <v>490</v>
      </c>
      <c r="R81" s="76">
        <v>511</v>
      </c>
      <c r="S81" s="76">
        <v>0</v>
      </c>
      <c r="T81" s="76">
        <v>14</v>
      </c>
      <c r="U81" s="76">
        <v>0</v>
      </c>
      <c r="V81" s="76">
        <v>538</v>
      </c>
      <c r="W81" s="76">
        <v>0</v>
      </c>
      <c r="X81" s="76">
        <v>0</v>
      </c>
      <c r="Y81" s="76">
        <v>538</v>
      </c>
      <c r="Z81" s="76">
        <v>0</v>
      </c>
      <c r="AA81" s="77"/>
    </row>
    <row r="82" spans="1:27">
      <c r="A82" s="73">
        <v>2010709</v>
      </c>
      <c r="B82" s="73" t="s">
        <v>718</v>
      </c>
      <c r="C82" s="75">
        <v>5819</v>
      </c>
      <c r="D82" s="75">
        <v>1258</v>
      </c>
      <c r="E82" s="76">
        <v>4561</v>
      </c>
      <c r="F82" s="76">
        <v>0</v>
      </c>
      <c r="G82" s="76">
        <v>0</v>
      </c>
      <c r="H82" s="76">
        <v>255</v>
      </c>
      <c r="I82" s="76">
        <v>80</v>
      </c>
      <c r="J82" s="76">
        <v>32</v>
      </c>
      <c r="K82" s="76">
        <v>120</v>
      </c>
      <c r="L82" s="76">
        <v>60</v>
      </c>
      <c r="M82" s="76">
        <v>0</v>
      </c>
      <c r="N82" s="76">
        <v>186</v>
      </c>
      <c r="O82" s="76">
        <v>375</v>
      </c>
      <c r="P82" s="76">
        <v>0</v>
      </c>
      <c r="Q82" s="76">
        <v>0</v>
      </c>
      <c r="R82" s="76">
        <v>140</v>
      </c>
      <c r="S82" s="76">
        <v>10</v>
      </c>
      <c r="T82" s="76">
        <v>0</v>
      </c>
      <c r="U82" s="76">
        <v>0</v>
      </c>
      <c r="V82" s="76">
        <v>0</v>
      </c>
      <c r="W82" s="76">
        <v>0</v>
      </c>
      <c r="X82" s="76">
        <v>0</v>
      </c>
      <c r="Y82" s="76">
        <v>0</v>
      </c>
      <c r="Z82" s="76">
        <v>0</v>
      </c>
      <c r="AA82" s="77"/>
    </row>
    <row r="83" spans="1:27">
      <c r="A83" s="73">
        <v>2010750</v>
      </c>
      <c r="B83" s="73" t="s">
        <v>622</v>
      </c>
      <c r="C83" s="75">
        <v>140</v>
      </c>
      <c r="D83" s="75">
        <v>10</v>
      </c>
      <c r="E83" s="76">
        <v>130</v>
      </c>
      <c r="F83" s="76">
        <v>0</v>
      </c>
      <c r="G83" s="76">
        <v>0</v>
      </c>
      <c r="H83" s="76">
        <v>10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7"/>
    </row>
    <row r="84" spans="1:27">
      <c r="A84" s="73">
        <v>2010799</v>
      </c>
      <c r="B84" s="73" t="s">
        <v>745</v>
      </c>
      <c r="C84" s="75">
        <v>77094</v>
      </c>
      <c r="D84" s="75">
        <v>67621</v>
      </c>
      <c r="E84" s="76">
        <v>9473</v>
      </c>
      <c r="F84" s="76">
        <v>27008</v>
      </c>
      <c r="G84" s="76">
        <v>849</v>
      </c>
      <c r="H84" s="76">
        <v>5482</v>
      </c>
      <c r="I84" s="76">
        <v>4499</v>
      </c>
      <c r="J84" s="76">
        <v>4974</v>
      </c>
      <c r="K84" s="76">
        <v>1053</v>
      </c>
      <c r="L84" s="76">
        <v>1913</v>
      </c>
      <c r="M84" s="76">
        <v>53</v>
      </c>
      <c r="N84" s="76">
        <v>557</v>
      </c>
      <c r="O84" s="76">
        <v>6873</v>
      </c>
      <c r="P84" s="76">
        <v>3486</v>
      </c>
      <c r="Q84" s="76">
        <v>1757</v>
      </c>
      <c r="R84" s="76">
        <v>2541</v>
      </c>
      <c r="S84" s="76">
        <v>877</v>
      </c>
      <c r="T84" s="76">
        <v>1943</v>
      </c>
      <c r="U84" s="76">
        <v>2166</v>
      </c>
      <c r="V84" s="76">
        <v>1590</v>
      </c>
      <c r="W84" s="76">
        <v>0</v>
      </c>
      <c r="X84" s="76">
        <v>1590</v>
      </c>
      <c r="Y84" s="76">
        <v>0</v>
      </c>
      <c r="Z84" s="76">
        <v>0</v>
      </c>
      <c r="AA84" s="77"/>
    </row>
    <row r="85" spans="1:27">
      <c r="A85" s="73">
        <v>20108</v>
      </c>
      <c r="B85" s="74" t="s">
        <v>747</v>
      </c>
      <c r="C85" s="75">
        <v>62089</v>
      </c>
      <c r="D85" s="75">
        <v>54207</v>
      </c>
      <c r="E85" s="76">
        <v>7882</v>
      </c>
      <c r="F85" s="76">
        <v>7349</v>
      </c>
      <c r="G85" s="76">
        <v>3501</v>
      </c>
      <c r="H85" s="76">
        <v>5579</v>
      </c>
      <c r="I85" s="76">
        <v>3802</v>
      </c>
      <c r="J85" s="76">
        <v>4431</v>
      </c>
      <c r="K85" s="76">
        <v>3077</v>
      </c>
      <c r="L85" s="76">
        <v>3668</v>
      </c>
      <c r="M85" s="76">
        <v>1287</v>
      </c>
      <c r="N85" s="76">
        <v>5085</v>
      </c>
      <c r="O85" s="76">
        <v>4651</v>
      </c>
      <c r="P85" s="76">
        <v>1983</v>
      </c>
      <c r="Q85" s="76">
        <v>1594</v>
      </c>
      <c r="R85" s="76">
        <v>1568</v>
      </c>
      <c r="S85" s="76">
        <v>1500</v>
      </c>
      <c r="T85" s="76">
        <v>1606</v>
      </c>
      <c r="U85" s="76">
        <v>2576</v>
      </c>
      <c r="V85" s="76">
        <v>931</v>
      </c>
      <c r="W85" s="76">
        <v>81</v>
      </c>
      <c r="X85" s="76">
        <v>496</v>
      </c>
      <c r="Y85" s="76">
        <v>192</v>
      </c>
      <c r="Z85" s="76">
        <v>162</v>
      </c>
      <c r="AA85" s="77"/>
    </row>
    <row r="86" spans="1:27">
      <c r="A86" s="73">
        <v>2010801</v>
      </c>
      <c r="B86" s="73" t="s">
        <v>595</v>
      </c>
      <c r="C86" s="75">
        <v>32209</v>
      </c>
      <c r="D86" s="75">
        <v>29657</v>
      </c>
      <c r="E86" s="76">
        <v>2552</v>
      </c>
      <c r="F86" s="76">
        <v>4323</v>
      </c>
      <c r="G86" s="76">
        <v>1718</v>
      </c>
      <c r="H86" s="76">
        <v>2483</v>
      </c>
      <c r="I86" s="76">
        <v>2401</v>
      </c>
      <c r="J86" s="76">
        <v>2686</v>
      </c>
      <c r="K86" s="76">
        <v>1825</v>
      </c>
      <c r="L86" s="76">
        <v>1815</v>
      </c>
      <c r="M86" s="76">
        <v>588</v>
      </c>
      <c r="N86" s="76">
        <v>1890</v>
      </c>
      <c r="O86" s="76">
        <v>3108</v>
      </c>
      <c r="P86" s="76">
        <v>1088</v>
      </c>
      <c r="Q86" s="76">
        <v>993</v>
      </c>
      <c r="R86" s="76">
        <v>895</v>
      </c>
      <c r="S86" s="76">
        <v>879</v>
      </c>
      <c r="T86" s="76">
        <v>898</v>
      </c>
      <c r="U86" s="76">
        <v>1491</v>
      </c>
      <c r="V86" s="76">
        <v>574</v>
      </c>
      <c r="W86" s="76">
        <v>77</v>
      </c>
      <c r="X86" s="76">
        <v>206</v>
      </c>
      <c r="Y86" s="76">
        <v>182</v>
      </c>
      <c r="Z86" s="76">
        <v>109</v>
      </c>
      <c r="AA86" s="77"/>
    </row>
    <row r="87" spans="1:27">
      <c r="A87" s="73">
        <v>2010802</v>
      </c>
      <c r="B87" s="73" t="s">
        <v>598</v>
      </c>
      <c r="C87" s="75">
        <v>4301</v>
      </c>
      <c r="D87" s="75">
        <v>4301</v>
      </c>
      <c r="E87" s="76">
        <v>0</v>
      </c>
      <c r="F87" s="76">
        <v>81</v>
      </c>
      <c r="G87" s="76">
        <v>130</v>
      </c>
      <c r="H87" s="76">
        <v>485</v>
      </c>
      <c r="I87" s="76">
        <v>270</v>
      </c>
      <c r="J87" s="76">
        <v>395</v>
      </c>
      <c r="K87" s="76">
        <v>159</v>
      </c>
      <c r="L87" s="76">
        <v>220</v>
      </c>
      <c r="M87" s="76">
        <v>119</v>
      </c>
      <c r="N87" s="76">
        <v>1629</v>
      </c>
      <c r="O87" s="76">
        <v>25</v>
      </c>
      <c r="P87" s="76">
        <v>27</v>
      </c>
      <c r="Q87" s="76">
        <v>229</v>
      </c>
      <c r="R87" s="76">
        <v>193</v>
      </c>
      <c r="S87" s="76">
        <v>83</v>
      </c>
      <c r="T87" s="76">
        <v>50</v>
      </c>
      <c r="U87" s="76">
        <v>200</v>
      </c>
      <c r="V87" s="76">
        <v>6</v>
      </c>
      <c r="W87" s="76">
        <v>4</v>
      </c>
      <c r="X87" s="76">
        <v>1</v>
      </c>
      <c r="Y87" s="76">
        <v>0</v>
      </c>
      <c r="Z87" s="76">
        <v>1</v>
      </c>
      <c r="AA87" s="77"/>
    </row>
    <row r="88" spans="1:27">
      <c r="A88" s="73">
        <v>2010803</v>
      </c>
      <c r="B88" s="73" t="s">
        <v>601</v>
      </c>
      <c r="C88" s="75">
        <v>199</v>
      </c>
      <c r="D88" s="75">
        <v>0</v>
      </c>
      <c r="E88" s="76">
        <v>199</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7"/>
    </row>
    <row r="89" spans="1:27">
      <c r="A89" s="73">
        <v>2010804</v>
      </c>
      <c r="B89" s="73" t="s">
        <v>751</v>
      </c>
      <c r="C89" s="75">
        <v>16148</v>
      </c>
      <c r="D89" s="75">
        <v>12985</v>
      </c>
      <c r="E89" s="76">
        <v>3163</v>
      </c>
      <c r="F89" s="76">
        <v>1664</v>
      </c>
      <c r="G89" s="76">
        <v>583</v>
      </c>
      <c r="H89" s="76">
        <v>1914</v>
      </c>
      <c r="I89" s="76">
        <v>653</v>
      </c>
      <c r="J89" s="76">
        <v>932</v>
      </c>
      <c r="K89" s="76">
        <v>664</v>
      </c>
      <c r="L89" s="76">
        <v>1202</v>
      </c>
      <c r="M89" s="76">
        <v>214</v>
      </c>
      <c r="N89" s="76">
        <v>1287</v>
      </c>
      <c r="O89" s="76">
        <v>1000</v>
      </c>
      <c r="P89" s="76">
        <v>689</v>
      </c>
      <c r="Q89" s="76">
        <v>238</v>
      </c>
      <c r="R89" s="76">
        <v>164</v>
      </c>
      <c r="S89" s="76">
        <v>395</v>
      </c>
      <c r="T89" s="76">
        <v>554</v>
      </c>
      <c r="U89" s="76">
        <v>521</v>
      </c>
      <c r="V89" s="76">
        <v>317</v>
      </c>
      <c r="W89" s="76">
        <v>0</v>
      </c>
      <c r="X89" s="76">
        <v>267</v>
      </c>
      <c r="Y89" s="76">
        <v>3</v>
      </c>
      <c r="Z89" s="76">
        <v>47</v>
      </c>
      <c r="AA89" s="77"/>
    </row>
    <row r="90" spans="1:27">
      <c r="A90" s="73">
        <v>2010805</v>
      </c>
      <c r="B90" s="73" t="s">
        <v>753</v>
      </c>
      <c r="C90" s="75">
        <v>953</v>
      </c>
      <c r="D90" s="75">
        <v>603</v>
      </c>
      <c r="E90" s="76">
        <v>350</v>
      </c>
      <c r="F90" s="76">
        <v>272</v>
      </c>
      <c r="G90" s="76">
        <v>39</v>
      </c>
      <c r="H90" s="76">
        <v>0</v>
      </c>
      <c r="I90" s="76">
        <v>3</v>
      </c>
      <c r="J90" s="76">
        <v>20</v>
      </c>
      <c r="K90" s="76">
        <v>0</v>
      </c>
      <c r="L90" s="76">
        <v>0</v>
      </c>
      <c r="M90" s="76">
        <v>180</v>
      </c>
      <c r="N90" s="76">
        <v>0</v>
      </c>
      <c r="O90" s="76">
        <v>30</v>
      </c>
      <c r="P90" s="76">
        <v>0</v>
      </c>
      <c r="Q90" s="76">
        <v>0</v>
      </c>
      <c r="R90" s="76">
        <v>45</v>
      </c>
      <c r="S90" s="76">
        <v>0</v>
      </c>
      <c r="T90" s="76">
        <v>0</v>
      </c>
      <c r="U90" s="76">
        <v>0</v>
      </c>
      <c r="V90" s="76">
        <v>14</v>
      </c>
      <c r="W90" s="76">
        <v>0</v>
      </c>
      <c r="X90" s="76">
        <v>14</v>
      </c>
      <c r="Y90" s="76">
        <v>0</v>
      </c>
      <c r="Z90" s="76">
        <v>0</v>
      </c>
      <c r="AA90" s="77"/>
    </row>
    <row r="91" spans="1:27">
      <c r="A91" s="73">
        <v>2010806</v>
      </c>
      <c r="B91" s="73" t="s">
        <v>718</v>
      </c>
      <c r="C91" s="75">
        <v>1846</v>
      </c>
      <c r="D91" s="75">
        <v>1043</v>
      </c>
      <c r="E91" s="76">
        <v>803</v>
      </c>
      <c r="F91" s="76">
        <v>50</v>
      </c>
      <c r="G91" s="76">
        <v>148</v>
      </c>
      <c r="H91" s="76">
        <v>64</v>
      </c>
      <c r="I91" s="76">
        <v>18</v>
      </c>
      <c r="J91" s="76">
        <v>149</v>
      </c>
      <c r="K91" s="76">
        <v>56</v>
      </c>
      <c r="L91" s="76">
        <v>18</v>
      </c>
      <c r="M91" s="76">
        <v>72</v>
      </c>
      <c r="N91" s="76">
        <v>151</v>
      </c>
      <c r="O91" s="76">
        <v>82</v>
      </c>
      <c r="P91" s="76">
        <v>35</v>
      </c>
      <c r="Q91" s="76">
        <v>88</v>
      </c>
      <c r="R91" s="76">
        <v>20</v>
      </c>
      <c r="S91" s="76">
        <v>9</v>
      </c>
      <c r="T91" s="76">
        <v>8</v>
      </c>
      <c r="U91" s="76">
        <v>67</v>
      </c>
      <c r="V91" s="76">
        <v>7</v>
      </c>
      <c r="W91" s="76">
        <v>0</v>
      </c>
      <c r="X91" s="76">
        <v>3</v>
      </c>
      <c r="Y91" s="76">
        <v>2</v>
      </c>
      <c r="Z91" s="76">
        <v>2</v>
      </c>
      <c r="AA91" s="77"/>
    </row>
    <row r="92" spans="1:27">
      <c r="A92" s="73">
        <v>2010850</v>
      </c>
      <c r="B92" s="73" t="s">
        <v>622</v>
      </c>
      <c r="C92" s="75">
        <v>1818</v>
      </c>
      <c r="D92" s="75">
        <v>1630</v>
      </c>
      <c r="E92" s="76">
        <v>188</v>
      </c>
      <c r="F92" s="76">
        <v>210</v>
      </c>
      <c r="G92" s="76">
        <v>478</v>
      </c>
      <c r="H92" s="76">
        <v>0</v>
      </c>
      <c r="I92" s="76">
        <v>247</v>
      </c>
      <c r="J92" s="76">
        <v>117</v>
      </c>
      <c r="K92" s="76">
        <v>113</v>
      </c>
      <c r="L92" s="76">
        <v>104</v>
      </c>
      <c r="M92" s="76">
        <v>69</v>
      </c>
      <c r="N92" s="76">
        <v>0</v>
      </c>
      <c r="O92" s="76">
        <v>59</v>
      </c>
      <c r="P92" s="76">
        <v>1</v>
      </c>
      <c r="Q92" s="76">
        <v>0</v>
      </c>
      <c r="R92" s="76">
        <v>106</v>
      </c>
      <c r="S92" s="76">
        <v>73</v>
      </c>
      <c r="T92" s="76">
        <v>20</v>
      </c>
      <c r="U92" s="76">
        <v>33</v>
      </c>
      <c r="V92" s="76">
        <v>0</v>
      </c>
      <c r="W92" s="76">
        <v>0</v>
      </c>
      <c r="X92" s="76">
        <v>0</v>
      </c>
      <c r="Y92" s="76">
        <v>0</v>
      </c>
      <c r="Z92" s="76">
        <v>0</v>
      </c>
      <c r="AA92" s="77"/>
    </row>
    <row r="93" spans="1:27">
      <c r="A93" s="73">
        <v>2010899</v>
      </c>
      <c r="B93" s="73" t="s">
        <v>757</v>
      </c>
      <c r="C93" s="75">
        <v>4615</v>
      </c>
      <c r="D93" s="75">
        <v>3988</v>
      </c>
      <c r="E93" s="76">
        <v>627</v>
      </c>
      <c r="F93" s="76">
        <v>749</v>
      </c>
      <c r="G93" s="76">
        <v>405</v>
      </c>
      <c r="H93" s="76">
        <v>633</v>
      </c>
      <c r="I93" s="76">
        <v>210</v>
      </c>
      <c r="J93" s="76">
        <v>132</v>
      </c>
      <c r="K93" s="76">
        <v>260</v>
      </c>
      <c r="L93" s="76">
        <v>309</v>
      </c>
      <c r="M93" s="76">
        <v>45</v>
      </c>
      <c r="N93" s="76">
        <v>128</v>
      </c>
      <c r="O93" s="76">
        <v>347</v>
      </c>
      <c r="P93" s="76">
        <v>143</v>
      </c>
      <c r="Q93" s="76">
        <v>46</v>
      </c>
      <c r="R93" s="76">
        <v>145</v>
      </c>
      <c r="S93" s="76">
        <v>61</v>
      </c>
      <c r="T93" s="76">
        <v>76</v>
      </c>
      <c r="U93" s="76">
        <v>264</v>
      </c>
      <c r="V93" s="76">
        <v>13</v>
      </c>
      <c r="W93" s="76">
        <v>0</v>
      </c>
      <c r="X93" s="76">
        <v>5</v>
      </c>
      <c r="Y93" s="76">
        <v>5</v>
      </c>
      <c r="Z93" s="76">
        <v>3</v>
      </c>
      <c r="AA93" s="77"/>
    </row>
    <row r="94" spans="1:27">
      <c r="A94" s="73">
        <v>20109</v>
      </c>
      <c r="B94" s="74" t="s">
        <v>759</v>
      </c>
      <c r="C94" s="75">
        <v>2136</v>
      </c>
      <c r="D94" s="75">
        <v>965</v>
      </c>
      <c r="E94" s="76">
        <v>1171</v>
      </c>
      <c r="F94" s="76">
        <v>561</v>
      </c>
      <c r="G94" s="76">
        <v>0</v>
      </c>
      <c r="H94" s="76">
        <v>0</v>
      </c>
      <c r="I94" s="76">
        <v>0</v>
      </c>
      <c r="J94" s="76">
        <v>6</v>
      </c>
      <c r="K94" s="76">
        <v>0</v>
      </c>
      <c r="L94" s="76">
        <v>73</v>
      </c>
      <c r="M94" s="76">
        <v>40</v>
      </c>
      <c r="N94" s="76">
        <v>0</v>
      </c>
      <c r="O94" s="76">
        <v>3</v>
      </c>
      <c r="P94" s="76">
        <v>0</v>
      </c>
      <c r="Q94" s="76">
        <v>44</v>
      </c>
      <c r="R94" s="76">
        <v>0</v>
      </c>
      <c r="S94" s="76">
        <v>0</v>
      </c>
      <c r="T94" s="76">
        <v>0</v>
      </c>
      <c r="U94" s="76">
        <v>188</v>
      </c>
      <c r="V94" s="76">
        <v>50</v>
      </c>
      <c r="W94" s="76">
        <v>0</v>
      </c>
      <c r="X94" s="76">
        <v>0</v>
      </c>
      <c r="Y94" s="76">
        <v>0</v>
      </c>
      <c r="Z94" s="76">
        <v>50</v>
      </c>
      <c r="AA94" s="77"/>
    </row>
    <row r="95" spans="1:27">
      <c r="A95" s="73">
        <v>2010901</v>
      </c>
      <c r="B95" s="73" t="s">
        <v>595</v>
      </c>
      <c r="C95" s="75">
        <v>243</v>
      </c>
      <c r="D95" s="75">
        <v>243</v>
      </c>
      <c r="E95" s="76">
        <v>0</v>
      </c>
      <c r="F95" s="76">
        <v>121</v>
      </c>
      <c r="G95" s="76">
        <v>0</v>
      </c>
      <c r="H95" s="76">
        <v>0</v>
      </c>
      <c r="I95" s="76">
        <v>0</v>
      </c>
      <c r="J95" s="76">
        <v>0</v>
      </c>
      <c r="K95" s="76">
        <v>0</v>
      </c>
      <c r="L95" s="76">
        <v>16</v>
      </c>
      <c r="M95" s="76">
        <v>0</v>
      </c>
      <c r="N95" s="76">
        <v>0</v>
      </c>
      <c r="O95" s="76">
        <v>0</v>
      </c>
      <c r="P95" s="76">
        <v>0</v>
      </c>
      <c r="Q95" s="76">
        <v>24</v>
      </c>
      <c r="R95" s="76">
        <v>0</v>
      </c>
      <c r="S95" s="76">
        <v>0</v>
      </c>
      <c r="T95" s="76">
        <v>0</v>
      </c>
      <c r="U95" s="76">
        <v>32</v>
      </c>
      <c r="V95" s="76">
        <v>50</v>
      </c>
      <c r="W95" s="76">
        <v>0</v>
      </c>
      <c r="X95" s="76">
        <v>0</v>
      </c>
      <c r="Y95" s="76">
        <v>0</v>
      </c>
      <c r="Z95" s="76">
        <v>50</v>
      </c>
      <c r="AA95" s="77"/>
    </row>
    <row r="96" spans="1:27">
      <c r="A96" s="73">
        <v>2010902</v>
      </c>
      <c r="B96" s="73" t="s">
        <v>598</v>
      </c>
      <c r="C96" s="75">
        <v>466</v>
      </c>
      <c r="D96" s="75">
        <v>466</v>
      </c>
      <c r="E96" s="76">
        <v>0</v>
      </c>
      <c r="F96" s="76">
        <v>440</v>
      </c>
      <c r="G96" s="76">
        <v>0</v>
      </c>
      <c r="H96" s="76">
        <v>0</v>
      </c>
      <c r="I96" s="76">
        <v>0</v>
      </c>
      <c r="J96" s="76">
        <v>6</v>
      </c>
      <c r="K96" s="76">
        <v>0</v>
      </c>
      <c r="L96" s="76">
        <v>0</v>
      </c>
      <c r="M96" s="76">
        <v>0</v>
      </c>
      <c r="N96" s="76">
        <v>0</v>
      </c>
      <c r="O96" s="76">
        <v>0</v>
      </c>
      <c r="P96" s="76">
        <v>0</v>
      </c>
      <c r="Q96" s="76">
        <v>20</v>
      </c>
      <c r="R96" s="76">
        <v>0</v>
      </c>
      <c r="S96" s="76">
        <v>0</v>
      </c>
      <c r="T96" s="76">
        <v>0</v>
      </c>
      <c r="U96" s="76">
        <v>0</v>
      </c>
      <c r="V96" s="76">
        <v>0</v>
      </c>
      <c r="W96" s="76">
        <v>0</v>
      </c>
      <c r="X96" s="76">
        <v>0</v>
      </c>
      <c r="Y96" s="76">
        <v>0</v>
      </c>
      <c r="Z96" s="76">
        <v>0</v>
      </c>
      <c r="AA96" s="77"/>
    </row>
    <row r="97" spans="1:27">
      <c r="A97" s="73">
        <v>2010903</v>
      </c>
      <c r="B97" s="73" t="s">
        <v>601</v>
      </c>
      <c r="C97" s="75">
        <v>0</v>
      </c>
      <c r="D97" s="75">
        <v>0</v>
      </c>
      <c r="E97" s="76">
        <v>0</v>
      </c>
      <c r="F97" s="76">
        <v>0</v>
      </c>
      <c r="G97" s="76">
        <v>0</v>
      </c>
      <c r="H97" s="76">
        <v>0</v>
      </c>
      <c r="I97" s="76">
        <v>0</v>
      </c>
      <c r="J97" s="76">
        <v>0</v>
      </c>
      <c r="K97" s="76">
        <v>0</v>
      </c>
      <c r="L97" s="76">
        <v>0</v>
      </c>
      <c r="M97" s="76">
        <v>0</v>
      </c>
      <c r="N97" s="76">
        <v>0</v>
      </c>
      <c r="O97" s="76">
        <v>0</v>
      </c>
      <c r="P97" s="76">
        <v>0</v>
      </c>
      <c r="Q97" s="76">
        <v>0</v>
      </c>
      <c r="R97" s="76">
        <v>0</v>
      </c>
      <c r="S97" s="76">
        <v>0</v>
      </c>
      <c r="T97" s="76">
        <v>0</v>
      </c>
      <c r="U97" s="76">
        <v>0</v>
      </c>
      <c r="V97" s="76">
        <v>0</v>
      </c>
      <c r="W97" s="76">
        <v>0</v>
      </c>
      <c r="X97" s="76">
        <v>0</v>
      </c>
      <c r="Y97" s="76">
        <v>0</v>
      </c>
      <c r="Z97" s="76">
        <v>0</v>
      </c>
      <c r="AA97" s="77"/>
    </row>
    <row r="98" spans="1:27">
      <c r="A98" s="73">
        <v>2010904</v>
      </c>
      <c r="B98" s="73" t="s">
        <v>4861</v>
      </c>
      <c r="C98" s="75">
        <v>0</v>
      </c>
      <c r="D98" s="75">
        <v>0</v>
      </c>
      <c r="E98" s="76">
        <v>0</v>
      </c>
      <c r="F98" s="76">
        <v>0</v>
      </c>
      <c r="G98" s="76">
        <v>0</v>
      </c>
      <c r="H98" s="76">
        <v>0</v>
      </c>
      <c r="I98" s="76">
        <v>0</v>
      </c>
      <c r="J98" s="76">
        <v>0</v>
      </c>
      <c r="K98" s="76">
        <v>0</v>
      </c>
      <c r="L98" s="76">
        <v>0</v>
      </c>
      <c r="M98" s="76">
        <v>0</v>
      </c>
      <c r="N98" s="76">
        <v>0</v>
      </c>
      <c r="O98" s="76">
        <v>0</v>
      </c>
      <c r="P98" s="76">
        <v>0</v>
      </c>
      <c r="Q98" s="76">
        <v>0</v>
      </c>
      <c r="R98" s="76">
        <v>0</v>
      </c>
      <c r="S98" s="76">
        <v>0</v>
      </c>
      <c r="T98" s="76">
        <v>0</v>
      </c>
      <c r="U98" s="76">
        <v>0</v>
      </c>
      <c r="V98" s="76">
        <v>0</v>
      </c>
      <c r="W98" s="76">
        <v>0</v>
      </c>
      <c r="X98" s="76">
        <v>0</v>
      </c>
      <c r="Y98" s="76">
        <v>0</v>
      </c>
      <c r="Z98" s="76">
        <v>0</v>
      </c>
      <c r="AA98" s="77"/>
    </row>
    <row r="99" spans="1:27">
      <c r="A99" s="73">
        <v>2010905</v>
      </c>
      <c r="B99" s="73" t="s">
        <v>763</v>
      </c>
      <c r="C99" s="75">
        <v>1073</v>
      </c>
      <c r="D99" s="75">
        <v>61</v>
      </c>
      <c r="E99" s="76">
        <v>1012</v>
      </c>
      <c r="F99" s="76">
        <v>0</v>
      </c>
      <c r="G99" s="76">
        <v>0</v>
      </c>
      <c r="H99" s="76">
        <v>0</v>
      </c>
      <c r="I99" s="76">
        <v>0</v>
      </c>
      <c r="J99" s="76">
        <v>0</v>
      </c>
      <c r="K99" s="76">
        <v>0</v>
      </c>
      <c r="L99" s="76">
        <v>36</v>
      </c>
      <c r="M99" s="76">
        <v>25</v>
      </c>
      <c r="N99" s="76">
        <v>0</v>
      </c>
      <c r="O99" s="76">
        <v>0</v>
      </c>
      <c r="P99" s="76">
        <v>0</v>
      </c>
      <c r="Q99" s="76">
        <v>0</v>
      </c>
      <c r="R99" s="76">
        <v>0</v>
      </c>
      <c r="S99" s="76">
        <v>0</v>
      </c>
      <c r="T99" s="76">
        <v>0</v>
      </c>
      <c r="U99" s="76">
        <v>0</v>
      </c>
      <c r="V99" s="76">
        <v>0</v>
      </c>
      <c r="W99" s="76">
        <v>0</v>
      </c>
      <c r="X99" s="76">
        <v>0</v>
      </c>
      <c r="Y99" s="76">
        <v>0</v>
      </c>
      <c r="Z99" s="76">
        <v>0</v>
      </c>
      <c r="AA99" s="77"/>
    </row>
    <row r="100" spans="1:27">
      <c r="A100" s="73">
        <v>2010907</v>
      </c>
      <c r="B100" s="73" t="s">
        <v>4862</v>
      </c>
      <c r="C100" s="75">
        <v>0</v>
      </c>
      <c r="D100" s="75">
        <v>0</v>
      </c>
      <c r="E100" s="76">
        <v>0</v>
      </c>
      <c r="F100" s="76">
        <v>0</v>
      </c>
      <c r="G100" s="76">
        <v>0</v>
      </c>
      <c r="H100" s="76">
        <v>0</v>
      </c>
      <c r="I100" s="76">
        <v>0</v>
      </c>
      <c r="J100" s="76">
        <v>0</v>
      </c>
      <c r="K100" s="76">
        <v>0</v>
      </c>
      <c r="L100" s="76">
        <v>0</v>
      </c>
      <c r="M100" s="76">
        <v>0</v>
      </c>
      <c r="N100" s="76">
        <v>0</v>
      </c>
      <c r="O100" s="76">
        <v>0</v>
      </c>
      <c r="P100" s="76">
        <v>0</v>
      </c>
      <c r="Q100" s="76">
        <v>0</v>
      </c>
      <c r="R100" s="76">
        <v>0</v>
      </c>
      <c r="S100" s="76">
        <v>0</v>
      </c>
      <c r="T100" s="76">
        <v>0</v>
      </c>
      <c r="U100" s="76">
        <v>0</v>
      </c>
      <c r="V100" s="76">
        <v>0</v>
      </c>
      <c r="W100" s="76">
        <v>0</v>
      </c>
      <c r="X100" s="76">
        <v>0</v>
      </c>
      <c r="Y100" s="76">
        <v>0</v>
      </c>
      <c r="Z100" s="76">
        <v>0</v>
      </c>
      <c r="AA100" s="77"/>
    </row>
    <row r="101" spans="1:27">
      <c r="A101" s="73">
        <v>2010908</v>
      </c>
      <c r="B101" s="73" t="s">
        <v>718</v>
      </c>
      <c r="C101" s="75">
        <v>129</v>
      </c>
      <c r="D101" s="75">
        <v>0</v>
      </c>
      <c r="E101" s="76">
        <v>129</v>
      </c>
      <c r="F101" s="76">
        <v>0</v>
      </c>
      <c r="G101" s="76">
        <v>0</v>
      </c>
      <c r="H101" s="76">
        <v>0</v>
      </c>
      <c r="I101" s="76">
        <v>0</v>
      </c>
      <c r="J101" s="76">
        <v>0</v>
      </c>
      <c r="K101" s="76">
        <v>0</v>
      </c>
      <c r="L101" s="76">
        <v>0</v>
      </c>
      <c r="M101" s="76">
        <v>0</v>
      </c>
      <c r="N101" s="76">
        <v>0</v>
      </c>
      <c r="O101" s="76">
        <v>0</v>
      </c>
      <c r="P101" s="76">
        <v>0</v>
      </c>
      <c r="Q101" s="76">
        <v>0</v>
      </c>
      <c r="R101" s="76">
        <v>0</v>
      </c>
      <c r="S101" s="76">
        <v>0</v>
      </c>
      <c r="T101" s="76">
        <v>0</v>
      </c>
      <c r="U101" s="76">
        <v>0</v>
      </c>
      <c r="V101" s="76">
        <v>0</v>
      </c>
      <c r="W101" s="76">
        <v>0</v>
      </c>
      <c r="X101" s="76">
        <v>0</v>
      </c>
      <c r="Y101" s="76">
        <v>0</v>
      </c>
      <c r="Z101" s="76">
        <v>0</v>
      </c>
      <c r="AA101" s="77"/>
    </row>
    <row r="102" spans="1:27">
      <c r="A102" s="73">
        <v>2010950</v>
      </c>
      <c r="B102" s="73" t="s">
        <v>622</v>
      </c>
      <c r="C102" s="75">
        <v>0</v>
      </c>
      <c r="D102" s="75">
        <v>0</v>
      </c>
      <c r="E102" s="76">
        <v>0</v>
      </c>
      <c r="F102" s="76">
        <v>0</v>
      </c>
      <c r="G102" s="76">
        <v>0</v>
      </c>
      <c r="H102" s="76">
        <v>0</v>
      </c>
      <c r="I102" s="76">
        <v>0</v>
      </c>
      <c r="J102" s="76">
        <v>0</v>
      </c>
      <c r="K102" s="76">
        <v>0</v>
      </c>
      <c r="L102" s="76">
        <v>0</v>
      </c>
      <c r="M102" s="76">
        <v>0</v>
      </c>
      <c r="N102" s="76">
        <v>0</v>
      </c>
      <c r="O102" s="76">
        <v>0</v>
      </c>
      <c r="P102" s="76">
        <v>0</v>
      </c>
      <c r="Q102" s="76">
        <v>0</v>
      </c>
      <c r="R102" s="76">
        <v>0</v>
      </c>
      <c r="S102" s="76">
        <v>0</v>
      </c>
      <c r="T102" s="76">
        <v>0</v>
      </c>
      <c r="U102" s="76">
        <v>0</v>
      </c>
      <c r="V102" s="76">
        <v>0</v>
      </c>
      <c r="W102" s="76">
        <v>0</v>
      </c>
      <c r="X102" s="76">
        <v>0</v>
      </c>
      <c r="Y102" s="76">
        <v>0</v>
      </c>
      <c r="Z102" s="76">
        <v>0</v>
      </c>
      <c r="AA102" s="77"/>
    </row>
    <row r="103" spans="1:27">
      <c r="A103" s="73">
        <v>2010999</v>
      </c>
      <c r="B103" s="73" t="s">
        <v>779</v>
      </c>
      <c r="C103" s="75">
        <v>225</v>
      </c>
      <c r="D103" s="75">
        <v>195</v>
      </c>
      <c r="E103" s="76">
        <v>30</v>
      </c>
      <c r="F103" s="76">
        <v>0</v>
      </c>
      <c r="G103" s="76">
        <v>0</v>
      </c>
      <c r="H103" s="76">
        <v>0</v>
      </c>
      <c r="I103" s="76">
        <v>0</v>
      </c>
      <c r="J103" s="76">
        <v>0</v>
      </c>
      <c r="K103" s="76">
        <v>0</v>
      </c>
      <c r="L103" s="76">
        <v>21</v>
      </c>
      <c r="M103" s="76">
        <v>15</v>
      </c>
      <c r="N103" s="76">
        <v>0</v>
      </c>
      <c r="O103" s="76">
        <v>3</v>
      </c>
      <c r="P103" s="76">
        <v>0</v>
      </c>
      <c r="Q103" s="76">
        <v>0</v>
      </c>
      <c r="R103" s="76">
        <v>0</v>
      </c>
      <c r="S103" s="76">
        <v>0</v>
      </c>
      <c r="T103" s="76">
        <v>0</v>
      </c>
      <c r="U103" s="76">
        <v>156</v>
      </c>
      <c r="V103" s="76">
        <v>0</v>
      </c>
      <c r="W103" s="76">
        <v>0</v>
      </c>
      <c r="X103" s="76">
        <v>0</v>
      </c>
      <c r="Y103" s="76">
        <v>0</v>
      </c>
      <c r="Z103" s="76">
        <v>0</v>
      </c>
      <c r="AA103" s="77"/>
    </row>
    <row r="104" spans="1:27">
      <c r="A104" s="73">
        <v>20110</v>
      </c>
      <c r="B104" s="74" t="s">
        <v>781</v>
      </c>
      <c r="C104" s="75">
        <v>108224</v>
      </c>
      <c r="D104" s="75">
        <v>47847</v>
      </c>
      <c r="E104" s="76">
        <v>60377</v>
      </c>
      <c r="F104" s="76">
        <v>12027</v>
      </c>
      <c r="G104" s="76">
        <v>6588</v>
      </c>
      <c r="H104" s="76">
        <v>3336</v>
      </c>
      <c r="I104" s="76">
        <v>2643</v>
      </c>
      <c r="J104" s="76">
        <v>6322</v>
      </c>
      <c r="K104" s="76">
        <v>2120</v>
      </c>
      <c r="L104" s="76">
        <v>2287</v>
      </c>
      <c r="M104" s="76">
        <v>1540</v>
      </c>
      <c r="N104" s="76">
        <v>4305</v>
      </c>
      <c r="O104" s="76">
        <v>1502</v>
      </c>
      <c r="P104" s="76">
        <v>1707</v>
      </c>
      <c r="Q104" s="76">
        <v>560</v>
      </c>
      <c r="R104" s="76">
        <v>793</v>
      </c>
      <c r="S104" s="76">
        <v>722</v>
      </c>
      <c r="T104" s="76">
        <v>117</v>
      </c>
      <c r="U104" s="76">
        <v>809</v>
      </c>
      <c r="V104" s="76">
        <v>483</v>
      </c>
      <c r="W104" s="76">
        <v>14</v>
      </c>
      <c r="X104" s="76">
        <v>0</v>
      </c>
      <c r="Y104" s="76">
        <v>469</v>
      </c>
      <c r="Z104" s="76">
        <v>0</v>
      </c>
      <c r="AA104" s="77"/>
    </row>
    <row r="105" spans="1:27">
      <c r="A105" s="73">
        <v>2011001</v>
      </c>
      <c r="B105" s="73" t="s">
        <v>595</v>
      </c>
      <c r="C105" s="75">
        <v>32302</v>
      </c>
      <c r="D105" s="75">
        <v>28738</v>
      </c>
      <c r="E105" s="76">
        <v>3564</v>
      </c>
      <c r="F105" s="76">
        <v>5613</v>
      </c>
      <c r="G105" s="76">
        <v>3653</v>
      </c>
      <c r="H105" s="76">
        <v>1810</v>
      </c>
      <c r="I105" s="76">
        <v>1501</v>
      </c>
      <c r="J105" s="76">
        <v>4932</v>
      </c>
      <c r="K105" s="76">
        <v>1311</v>
      </c>
      <c r="L105" s="76">
        <v>1653</v>
      </c>
      <c r="M105" s="76">
        <v>930</v>
      </c>
      <c r="N105" s="76">
        <v>2874</v>
      </c>
      <c r="O105" s="76">
        <v>800</v>
      </c>
      <c r="P105" s="76">
        <v>1424</v>
      </c>
      <c r="Q105" s="76">
        <v>308</v>
      </c>
      <c r="R105" s="76">
        <v>526</v>
      </c>
      <c r="S105" s="76">
        <v>519</v>
      </c>
      <c r="T105" s="76">
        <v>19</v>
      </c>
      <c r="U105" s="76">
        <v>466</v>
      </c>
      <c r="V105" s="76">
        <v>404</v>
      </c>
      <c r="W105" s="76">
        <v>0</v>
      </c>
      <c r="X105" s="76">
        <v>0</v>
      </c>
      <c r="Y105" s="76">
        <v>404</v>
      </c>
      <c r="Z105" s="76">
        <v>0</v>
      </c>
      <c r="AA105" s="77"/>
    </row>
    <row r="106" spans="1:27">
      <c r="A106" s="73">
        <v>2011002</v>
      </c>
      <c r="B106" s="73" t="s">
        <v>598</v>
      </c>
      <c r="C106" s="75">
        <v>3456</v>
      </c>
      <c r="D106" s="75">
        <v>4781</v>
      </c>
      <c r="E106" s="76">
        <v>-1325</v>
      </c>
      <c r="F106" s="76">
        <v>1350</v>
      </c>
      <c r="G106" s="76">
        <v>185</v>
      </c>
      <c r="H106" s="76">
        <v>397</v>
      </c>
      <c r="I106" s="76">
        <v>135</v>
      </c>
      <c r="J106" s="76">
        <v>237</v>
      </c>
      <c r="K106" s="76">
        <v>408</v>
      </c>
      <c r="L106" s="76">
        <v>89</v>
      </c>
      <c r="M106" s="76">
        <v>181</v>
      </c>
      <c r="N106" s="76">
        <v>894</v>
      </c>
      <c r="O106" s="76">
        <v>250</v>
      </c>
      <c r="P106" s="76">
        <v>52</v>
      </c>
      <c r="Q106" s="76">
        <v>142</v>
      </c>
      <c r="R106" s="76">
        <v>91</v>
      </c>
      <c r="S106" s="76">
        <v>35</v>
      </c>
      <c r="T106" s="76">
        <v>60</v>
      </c>
      <c r="U106" s="76">
        <v>256</v>
      </c>
      <c r="V106" s="76">
        <v>20</v>
      </c>
      <c r="W106" s="76">
        <v>0</v>
      </c>
      <c r="X106" s="76">
        <v>0</v>
      </c>
      <c r="Y106" s="76">
        <v>20</v>
      </c>
      <c r="Z106" s="76">
        <v>0</v>
      </c>
      <c r="AA106" s="77"/>
    </row>
    <row r="107" spans="1:27">
      <c r="A107" s="73">
        <v>2011003</v>
      </c>
      <c r="B107" s="73" t="s">
        <v>601</v>
      </c>
      <c r="C107" s="75">
        <v>8</v>
      </c>
      <c r="D107" s="75">
        <v>8</v>
      </c>
      <c r="E107" s="76">
        <v>0</v>
      </c>
      <c r="F107" s="76">
        <v>0</v>
      </c>
      <c r="G107" s="76">
        <v>0</v>
      </c>
      <c r="H107" s="76">
        <v>0</v>
      </c>
      <c r="I107" s="76">
        <v>0</v>
      </c>
      <c r="J107" s="76">
        <v>0</v>
      </c>
      <c r="K107" s="76">
        <v>8</v>
      </c>
      <c r="L107" s="76">
        <v>0</v>
      </c>
      <c r="M107" s="76">
        <v>0</v>
      </c>
      <c r="N107" s="76">
        <v>0</v>
      </c>
      <c r="O107" s="76">
        <v>0</v>
      </c>
      <c r="P107" s="76">
        <v>0</v>
      </c>
      <c r="Q107" s="76">
        <v>0</v>
      </c>
      <c r="R107" s="76">
        <v>0</v>
      </c>
      <c r="S107" s="76">
        <v>0</v>
      </c>
      <c r="T107" s="76">
        <v>0</v>
      </c>
      <c r="U107" s="76">
        <v>0</v>
      </c>
      <c r="V107" s="76">
        <v>0</v>
      </c>
      <c r="W107" s="76">
        <v>0</v>
      </c>
      <c r="X107" s="76">
        <v>0</v>
      </c>
      <c r="Y107" s="76">
        <v>0</v>
      </c>
      <c r="Z107" s="76">
        <v>0</v>
      </c>
      <c r="AA107" s="77"/>
    </row>
    <row r="108" spans="1:27">
      <c r="A108" s="73">
        <v>2011004</v>
      </c>
      <c r="B108" s="73" t="s">
        <v>787</v>
      </c>
      <c r="C108" s="75">
        <v>18</v>
      </c>
      <c r="D108" s="75">
        <v>18</v>
      </c>
      <c r="E108" s="76">
        <v>0</v>
      </c>
      <c r="F108" s="76">
        <v>0</v>
      </c>
      <c r="G108" s="76">
        <v>0</v>
      </c>
      <c r="H108" s="76">
        <v>0</v>
      </c>
      <c r="I108" s="76">
        <v>0</v>
      </c>
      <c r="J108" s="76">
        <v>0</v>
      </c>
      <c r="K108" s="76">
        <v>0</v>
      </c>
      <c r="L108" s="76">
        <v>0</v>
      </c>
      <c r="M108" s="76">
        <v>0</v>
      </c>
      <c r="N108" s="76">
        <v>0</v>
      </c>
      <c r="O108" s="76">
        <v>0</v>
      </c>
      <c r="P108" s="76">
        <v>0</v>
      </c>
      <c r="Q108" s="76">
        <v>0</v>
      </c>
      <c r="R108" s="76">
        <v>0</v>
      </c>
      <c r="S108" s="76">
        <v>0</v>
      </c>
      <c r="T108" s="76">
        <v>0</v>
      </c>
      <c r="U108" s="76">
        <v>18</v>
      </c>
      <c r="V108" s="76">
        <v>0</v>
      </c>
      <c r="W108" s="76">
        <v>0</v>
      </c>
      <c r="X108" s="76">
        <v>0</v>
      </c>
      <c r="Y108" s="76">
        <v>0</v>
      </c>
      <c r="Z108" s="76">
        <v>0</v>
      </c>
      <c r="AA108" s="77"/>
    </row>
    <row r="109" spans="1:27">
      <c r="A109" s="73">
        <v>2011005</v>
      </c>
      <c r="B109" s="73" t="s">
        <v>790</v>
      </c>
      <c r="C109" s="75">
        <v>0</v>
      </c>
      <c r="D109" s="75">
        <v>0</v>
      </c>
      <c r="E109" s="76">
        <v>0</v>
      </c>
      <c r="F109" s="76">
        <v>0</v>
      </c>
      <c r="G109" s="76">
        <v>0</v>
      </c>
      <c r="H109" s="76">
        <v>0</v>
      </c>
      <c r="I109" s="76">
        <v>0</v>
      </c>
      <c r="J109" s="76">
        <v>0</v>
      </c>
      <c r="K109" s="76">
        <v>0</v>
      </c>
      <c r="L109" s="76">
        <v>0</v>
      </c>
      <c r="M109" s="76">
        <v>0</v>
      </c>
      <c r="N109" s="76">
        <v>0</v>
      </c>
      <c r="O109" s="76">
        <v>0</v>
      </c>
      <c r="P109" s="76">
        <v>0</v>
      </c>
      <c r="Q109" s="76">
        <v>0</v>
      </c>
      <c r="R109" s="76">
        <v>0</v>
      </c>
      <c r="S109" s="76">
        <v>0</v>
      </c>
      <c r="T109" s="76">
        <v>0</v>
      </c>
      <c r="U109" s="76">
        <v>0</v>
      </c>
      <c r="V109" s="76">
        <v>0</v>
      </c>
      <c r="W109" s="76">
        <v>0</v>
      </c>
      <c r="X109" s="76">
        <v>0</v>
      </c>
      <c r="Y109" s="76">
        <v>0</v>
      </c>
      <c r="Z109" s="76">
        <v>0</v>
      </c>
      <c r="AA109" s="77"/>
    </row>
    <row r="110" spans="1:27">
      <c r="A110" s="73">
        <v>2011006</v>
      </c>
      <c r="B110" s="73" t="s">
        <v>1895</v>
      </c>
      <c r="C110" s="75">
        <v>54513</v>
      </c>
      <c r="D110" s="75">
        <v>4122</v>
      </c>
      <c r="E110" s="76">
        <v>50391</v>
      </c>
      <c r="F110" s="76">
        <v>2644</v>
      </c>
      <c r="G110" s="76">
        <v>0</v>
      </c>
      <c r="H110" s="76">
        <v>264</v>
      </c>
      <c r="I110" s="76">
        <v>179</v>
      </c>
      <c r="J110" s="76">
        <v>6</v>
      </c>
      <c r="K110" s="76">
        <v>82</v>
      </c>
      <c r="L110" s="76">
        <v>310</v>
      </c>
      <c r="M110" s="76">
        <v>72</v>
      </c>
      <c r="N110" s="76">
        <v>527</v>
      </c>
      <c r="O110" s="76">
        <v>0</v>
      </c>
      <c r="P110" s="76">
        <v>25</v>
      </c>
      <c r="Q110" s="76">
        <v>0</v>
      </c>
      <c r="R110" s="76">
        <v>23</v>
      </c>
      <c r="S110" s="76">
        <v>-27</v>
      </c>
      <c r="T110" s="76">
        <v>17</v>
      </c>
      <c r="U110" s="76">
        <v>0</v>
      </c>
      <c r="V110" s="76">
        <v>0</v>
      </c>
      <c r="W110" s="76">
        <v>0</v>
      </c>
      <c r="X110" s="76">
        <v>0</v>
      </c>
      <c r="Y110" s="76">
        <v>0</v>
      </c>
      <c r="Z110" s="76">
        <v>0</v>
      </c>
      <c r="AA110" s="77"/>
    </row>
    <row r="111" spans="1:27">
      <c r="A111" s="73">
        <v>2011007</v>
      </c>
      <c r="B111" s="73" t="s">
        <v>793</v>
      </c>
      <c r="C111" s="75">
        <v>175</v>
      </c>
      <c r="D111" s="75">
        <v>115</v>
      </c>
      <c r="E111" s="76">
        <v>60</v>
      </c>
      <c r="F111" s="76">
        <v>115</v>
      </c>
      <c r="G111" s="76">
        <v>0</v>
      </c>
      <c r="H111" s="76">
        <v>0</v>
      </c>
      <c r="I111" s="76">
        <v>0</v>
      </c>
      <c r="J111" s="76">
        <v>0</v>
      </c>
      <c r="K111" s="76">
        <v>0</v>
      </c>
      <c r="L111" s="76">
        <v>0</v>
      </c>
      <c r="M111" s="76">
        <v>0</v>
      </c>
      <c r="N111" s="76">
        <v>0</v>
      </c>
      <c r="O111" s="76">
        <v>0</v>
      </c>
      <c r="P111" s="76">
        <v>0</v>
      </c>
      <c r="Q111" s="76">
        <v>0</v>
      </c>
      <c r="R111" s="76">
        <v>0</v>
      </c>
      <c r="S111" s="76">
        <v>0</v>
      </c>
      <c r="T111" s="76">
        <v>0</v>
      </c>
      <c r="U111" s="76">
        <v>0</v>
      </c>
      <c r="V111" s="76">
        <v>0</v>
      </c>
      <c r="W111" s="76">
        <v>0</v>
      </c>
      <c r="X111" s="76">
        <v>0</v>
      </c>
      <c r="Y111" s="76">
        <v>0</v>
      </c>
      <c r="Z111" s="76">
        <v>0</v>
      </c>
      <c r="AA111" s="77"/>
    </row>
    <row r="112" spans="1:27">
      <c r="A112" s="73">
        <v>2011008</v>
      </c>
      <c r="B112" s="73" t="s">
        <v>796</v>
      </c>
      <c r="C112" s="75">
        <v>2991</v>
      </c>
      <c r="D112" s="75">
        <v>691</v>
      </c>
      <c r="E112" s="76">
        <v>2300</v>
      </c>
      <c r="F112" s="76">
        <v>295</v>
      </c>
      <c r="G112" s="76">
        <v>0</v>
      </c>
      <c r="H112" s="76">
        <v>0</v>
      </c>
      <c r="I112" s="76">
        <v>141</v>
      </c>
      <c r="J112" s="76">
        <v>0</v>
      </c>
      <c r="K112" s="76">
        <v>10</v>
      </c>
      <c r="L112" s="76">
        <v>80</v>
      </c>
      <c r="M112" s="76">
        <v>15</v>
      </c>
      <c r="N112" s="76">
        <v>0</v>
      </c>
      <c r="O112" s="76">
        <v>150</v>
      </c>
      <c r="P112" s="76">
        <v>0</v>
      </c>
      <c r="Q112" s="76">
        <v>0</v>
      </c>
      <c r="R112" s="76">
        <v>0</v>
      </c>
      <c r="S112" s="76">
        <v>0</v>
      </c>
      <c r="T112" s="76">
        <v>0</v>
      </c>
      <c r="U112" s="76">
        <v>0</v>
      </c>
      <c r="V112" s="76">
        <v>0</v>
      </c>
      <c r="W112" s="76">
        <v>0</v>
      </c>
      <c r="X112" s="76">
        <v>0</v>
      </c>
      <c r="Y112" s="76">
        <v>0</v>
      </c>
      <c r="Z112" s="76">
        <v>0</v>
      </c>
      <c r="AA112" s="77"/>
    </row>
    <row r="113" spans="1:27">
      <c r="A113" s="73">
        <v>2011009</v>
      </c>
      <c r="B113" s="73" t="s">
        <v>4863</v>
      </c>
      <c r="C113" s="75">
        <v>332</v>
      </c>
      <c r="D113" s="75">
        <v>222</v>
      </c>
      <c r="E113" s="76">
        <v>110</v>
      </c>
      <c r="F113" s="76">
        <v>78</v>
      </c>
      <c r="G113" s="76">
        <v>32</v>
      </c>
      <c r="H113" s="76">
        <v>41</v>
      </c>
      <c r="I113" s="76">
        <v>21</v>
      </c>
      <c r="J113" s="76">
        <v>0</v>
      </c>
      <c r="K113" s="76">
        <v>11</v>
      </c>
      <c r="L113" s="76">
        <v>0</v>
      </c>
      <c r="M113" s="76">
        <v>0</v>
      </c>
      <c r="N113" s="76">
        <v>3</v>
      </c>
      <c r="O113" s="76">
        <v>6</v>
      </c>
      <c r="P113" s="76">
        <v>1</v>
      </c>
      <c r="Q113" s="76">
        <v>20</v>
      </c>
      <c r="R113" s="76">
        <v>0</v>
      </c>
      <c r="S113" s="76">
        <v>5</v>
      </c>
      <c r="T113" s="76">
        <v>4</v>
      </c>
      <c r="U113" s="76">
        <v>0</v>
      </c>
      <c r="V113" s="76">
        <v>0</v>
      </c>
      <c r="W113" s="76">
        <v>0</v>
      </c>
      <c r="X113" s="76">
        <v>0</v>
      </c>
      <c r="Y113" s="76">
        <v>0</v>
      </c>
      <c r="Z113" s="76">
        <v>0</v>
      </c>
      <c r="AA113" s="77"/>
    </row>
    <row r="114" spans="1:27">
      <c r="A114" s="73">
        <v>2011010</v>
      </c>
      <c r="B114" s="73" t="s">
        <v>4864</v>
      </c>
      <c r="C114" s="75">
        <v>336</v>
      </c>
      <c r="D114" s="75">
        <v>186</v>
      </c>
      <c r="E114" s="76">
        <v>150</v>
      </c>
      <c r="F114" s="76">
        <v>103</v>
      </c>
      <c r="G114" s="76">
        <v>0</v>
      </c>
      <c r="H114" s="76">
        <v>20</v>
      </c>
      <c r="I114" s="76">
        <v>15</v>
      </c>
      <c r="J114" s="76">
        <v>10</v>
      </c>
      <c r="K114" s="76">
        <v>2</v>
      </c>
      <c r="L114" s="76">
        <v>0</v>
      </c>
      <c r="M114" s="76">
        <v>18</v>
      </c>
      <c r="N114" s="76">
        <v>0</v>
      </c>
      <c r="O114" s="76">
        <v>5</v>
      </c>
      <c r="P114" s="76">
        <v>0</v>
      </c>
      <c r="Q114" s="76">
        <v>0</v>
      </c>
      <c r="R114" s="76">
        <v>0</v>
      </c>
      <c r="S114" s="76">
        <v>-2</v>
      </c>
      <c r="T114" s="76">
        <v>0</v>
      </c>
      <c r="U114" s="76">
        <v>15</v>
      </c>
      <c r="V114" s="76">
        <v>0</v>
      </c>
      <c r="W114" s="76">
        <v>0</v>
      </c>
      <c r="X114" s="76">
        <v>0</v>
      </c>
      <c r="Y114" s="76">
        <v>0</v>
      </c>
      <c r="Z114" s="76">
        <v>0</v>
      </c>
      <c r="AA114" s="77"/>
    </row>
    <row r="115" spans="1:27">
      <c r="A115" s="73">
        <v>2011011</v>
      </c>
      <c r="B115" s="73" t="s">
        <v>4865</v>
      </c>
      <c r="C115" s="75">
        <v>1326</v>
      </c>
      <c r="D115" s="75">
        <v>670</v>
      </c>
      <c r="E115" s="76">
        <v>656</v>
      </c>
      <c r="F115" s="76">
        <v>136</v>
      </c>
      <c r="G115" s="76">
        <v>3</v>
      </c>
      <c r="H115" s="76">
        <v>105</v>
      </c>
      <c r="I115" s="76">
        <v>48</v>
      </c>
      <c r="J115" s="76">
        <v>5</v>
      </c>
      <c r="K115" s="76">
        <v>60</v>
      </c>
      <c r="L115" s="76">
        <v>34</v>
      </c>
      <c r="M115" s="76">
        <v>64</v>
      </c>
      <c r="N115" s="76">
        <v>7</v>
      </c>
      <c r="O115" s="76">
        <v>58</v>
      </c>
      <c r="P115" s="76">
        <v>5</v>
      </c>
      <c r="Q115" s="76">
        <v>50</v>
      </c>
      <c r="R115" s="76">
        <v>17</v>
      </c>
      <c r="S115" s="76">
        <v>73</v>
      </c>
      <c r="T115" s="76">
        <v>0</v>
      </c>
      <c r="U115" s="76">
        <v>5</v>
      </c>
      <c r="V115" s="76">
        <v>0</v>
      </c>
      <c r="W115" s="76">
        <v>0</v>
      </c>
      <c r="X115" s="76">
        <v>0</v>
      </c>
      <c r="Y115" s="76">
        <v>0</v>
      </c>
      <c r="Z115" s="76">
        <v>0</v>
      </c>
      <c r="AA115" s="77"/>
    </row>
    <row r="116" spans="1:27">
      <c r="A116" s="73">
        <v>2011012</v>
      </c>
      <c r="B116" s="73" t="s">
        <v>4866</v>
      </c>
      <c r="C116" s="75">
        <v>15</v>
      </c>
      <c r="D116" s="75">
        <v>15</v>
      </c>
      <c r="E116" s="76">
        <v>0</v>
      </c>
      <c r="F116" s="76">
        <v>1</v>
      </c>
      <c r="G116" s="76">
        <v>0</v>
      </c>
      <c r="H116" s="76">
        <v>0</v>
      </c>
      <c r="I116" s="76">
        <v>0</v>
      </c>
      <c r="J116" s="76">
        <v>0</v>
      </c>
      <c r="K116" s="76">
        <v>0</v>
      </c>
      <c r="L116" s="76">
        <v>0</v>
      </c>
      <c r="M116" s="76">
        <v>3</v>
      </c>
      <c r="N116" s="76">
        <v>0</v>
      </c>
      <c r="O116" s="76">
        <v>1</v>
      </c>
      <c r="P116" s="76">
        <v>0</v>
      </c>
      <c r="Q116" s="76">
        <v>0</v>
      </c>
      <c r="R116" s="76">
        <v>10</v>
      </c>
      <c r="S116" s="76">
        <v>0</v>
      </c>
      <c r="T116" s="76">
        <v>0</v>
      </c>
      <c r="U116" s="76">
        <v>0</v>
      </c>
      <c r="V116" s="76">
        <v>0</v>
      </c>
      <c r="W116" s="76">
        <v>0</v>
      </c>
      <c r="X116" s="76">
        <v>0</v>
      </c>
      <c r="Y116" s="76">
        <v>0</v>
      </c>
      <c r="Z116" s="76">
        <v>0</v>
      </c>
      <c r="AA116" s="77"/>
    </row>
    <row r="117" spans="1:27">
      <c r="A117" s="73">
        <v>2011050</v>
      </c>
      <c r="B117" s="73" t="s">
        <v>622</v>
      </c>
      <c r="C117" s="75">
        <v>3665</v>
      </c>
      <c r="D117" s="75">
        <v>3374</v>
      </c>
      <c r="E117" s="76">
        <v>291</v>
      </c>
      <c r="F117" s="76">
        <v>0</v>
      </c>
      <c r="G117" s="76">
        <v>2270</v>
      </c>
      <c r="H117" s="76">
        <v>0</v>
      </c>
      <c r="I117" s="76">
        <v>157</v>
      </c>
      <c r="J117" s="76">
        <v>537</v>
      </c>
      <c r="K117" s="76">
        <v>0</v>
      </c>
      <c r="L117" s="76">
        <v>0</v>
      </c>
      <c r="M117" s="76">
        <v>208</v>
      </c>
      <c r="N117" s="76">
        <v>0</v>
      </c>
      <c r="O117" s="76">
        <v>58</v>
      </c>
      <c r="P117" s="76">
        <v>73</v>
      </c>
      <c r="Q117" s="76">
        <v>0</v>
      </c>
      <c r="R117" s="76">
        <v>5</v>
      </c>
      <c r="S117" s="76">
        <v>25</v>
      </c>
      <c r="T117" s="76">
        <v>0</v>
      </c>
      <c r="U117" s="76">
        <v>0</v>
      </c>
      <c r="V117" s="76">
        <v>41</v>
      </c>
      <c r="W117" s="76">
        <v>0</v>
      </c>
      <c r="X117" s="76">
        <v>0</v>
      </c>
      <c r="Y117" s="76">
        <v>41</v>
      </c>
      <c r="Z117" s="76">
        <v>0</v>
      </c>
      <c r="AA117" s="77"/>
    </row>
    <row r="118" spans="1:27">
      <c r="A118" s="73">
        <v>2011099</v>
      </c>
      <c r="B118" s="73" t="s">
        <v>4867</v>
      </c>
      <c r="C118" s="75">
        <v>9087</v>
      </c>
      <c r="D118" s="75">
        <v>4907</v>
      </c>
      <c r="E118" s="76">
        <v>4180</v>
      </c>
      <c r="F118" s="76">
        <v>1692</v>
      </c>
      <c r="G118" s="76">
        <v>445</v>
      </c>
      <c r="H118" s="76">
        <v>699</v>
      </c>
      <c r="I118" s="76">
        <v>446</v>
      </c>
      <c r="J118" s="76">
        <v>595</v>
      </c>
      <c r="K118" s="76">
        <v>228</v>
      </c>
      <c r="L118" s="76">
        <v>121</v>
      </c>
      <c r="M118" s="76">
        <v>49</v>
      </c>
      <c r="N118" s="76">
        <v>0</v>
      </c>
      <c r="O118" s="76">
        <v>174</v>
      </c>
      <c r="P118" s="76">
        <v>127</v>
      </c>
      <c r="Q118" s="76">
        <v>40</v>
      </c>
      <c r="R118" s="76">
        <v>121</v>
      </c>
      <c r="S118" s="76">
        <v>94</v>
      </c>
      <c r="T118" s="76">
        <v>17</v>
      </c>
      <c r="U118" s="76">
        <v>49</v>
      </c>
      <c r="V118" s="76">
        <v>18</v>
      </c>
      <c r="W118" s="76">
        <v>14</v>
      </c>
      <c r="X118" s="76">
        <v>0</v>
      </c>
      <c r="Y118" s="76">
        <v>4</v>
      </c>
      <c r="Z118" s="76">
        <v>0</v>
      </c>
      <c r="AA118" s="77"/>
    </row>
    <row r="119" spans="1:27">
      <c r="A119" s="73">
        <v>20111</v>
      </c>
      <c r="B119" s="74" t="s">
        <v>802</v>
      </c>
      <c r="C119" s="75">
        <v>129314</v>
      </c>
      <c r="D119" s="75">
        <v>120585</v>
      </c>
      <c r="E119" s="76">
        <v>8729</v>
      </c>
      <c r="F119" s="76">
        <v>16048</v>
      </c>
      <c r="G119" s="76">
        <v>9390</v>
      </c>
      <c r="H119" s="76">
        <v>9795</v>
      </c>
      <c r="I119" s="76">
        <v>6604</v>
      </c>
      <c r="J119" s="76">
        <v>9930</v>
      </c>
      <c r="K119" s="76">
        <v>7927</v>
      </c>
      <c r="L119" s="76">
        <v>8502</v>
      </c>
      <c r="M119" s="76">
        <v>2915</v>
      </c>
      <c r="N119" s="76">
        <v>7127</v>
      </c>
      <c r="O119" s="76">
        <v>11288</v>
      </c>
      <c r="P119" s="76">
        <v>5257</v>
      </c>
      <c r="Q119" s="76">
        <v>6434</v>
      </c>
      <c r="R119" s="76">
        <v>4481</v>
      </c>
      <c r="S119" s="76">
        <v>2856</v>
      </c>
      <c r="T119" s="76">
        <v>3184</v>
      </c>
      <c r="U119" s="76">
        <v>7179</v>
      </c>
      <c r="V119" s="76">
        <v>1675</v>
      </c>
      <c r="W119" s="76">
        <v>83</v>
      </c>
      <c r="X119" s="76">
        <v>782</v>
      </c>
      <c r="Y119" s="76">
        <v>533</v>
      </c>
      <c r="Z119" s="76">
        <v>277</v>
      </c>
      <c r="AA119" s="77"/>
    </row>
    <row r="120" spans="1:27">
      <c r="A120" s="73">
        <v>2011101</v>
      </c>
      <c r="B120" s="73" t="s">
        <v>595</v>
      </c>
      <c r="C120" s="75">
        <v>89776</v>
      </c>
      <c r="D120" s="75">
        <v>85728</v>
      </c>
      <c r="E120" s="76">
        <v>4048</v>
      </c>
      <c r="F120" s="76">
        <v>10454</v>
      </c>
      <c r="G120" s="76">
        <v>6737</v>
      </c>
      <c r="H120" s="76">
        <v>5369</v>
      </c>
      <c r="I120" s="76">
        <v>4631</v>
      </c>
      <c r="J120" s="76">
        <v>7566</v>
      </c>
      <c r="K120" s="76">
        <v>6462</v>
      </c>
      <c r="L120" s="76">
        <v>6885</v>
      </c>
      <c r="M120" s="76">
        <v>2384</v>
      </c>
      <c r="N120" s="76">
        <v>4796</v>
      </c>
      <c r="O120" s="76">
        <v>7478</v>
      </c>
      <c r="P120" s="76">
        <v>4089</v>
      </c>
      <c r="Q120" s="76">
        <v>4188</v>
      </c>
      <c r="R120" s="76">
        <v>3279</v>
      </c>
      <c r="S120" s="76">
        <v>2475</v>
      </c>
      <c r="T120" s="76">
        <v>2707</v>
      </c>
      <c r="U120" s="76">
        <v>4784</v>
      </c>
      <c r="V120" s="76">
        <v>1491</v>
      </c>
      <c r="W120" s="76">
        <v>53</v>
      </c>
      <c r="X120" s="76">
        <v>677</v>
      </c>
      <c r="Y120" s="76">
        <v>533</v>
      </c>
      <c r="Z120" s="76">
        <v>228</v>
      </c>
      <c r="AA120" s="77"/>
    </row>
    <row r="121" spans="1:27">
      <c r="A121" s="73">
        <v>2011102</v>
      </c>
      <c r="B121" s="73" t="s">
        <v>598</v>
      </c>
      <c r="C121" s="75">
        <v>18293</v>
      </c>
      <c r="D121" s="75">
        <v>16778</v>
      </c>
      <c r="E121" s="76">
        <v>1515</v>
      </c>
      <c r="F121" s="76">
        <v>2464</v>
      </c>
      <c r="G121" s="76">
        <v>808</v>
      </c>
      <c r="H121" s="76">
        <v>2109</v>
      </c>
      <c r="I121" s="76">
        <v>784</v>
      </c>
      <c r="J121" s="76">
        <v>923</v>
      </c>
      <c r="K121" s="76">
        <v>1133</v>
      </c>
      <c r="L121" s="76">
        <v>390</v>
      </c>
      <c r="M121" s="76">
        <v>239</v>
      </c>
      <c r="N121" s="76">
        <v>2311</v>
      </c>
      <c r="O121" s="76">
        <v>647</v>
      </c>
      <c r="P121" s="76">
        <v>626</v>
      </c>
      <c r="Q121" s="76">
        <v>1073</v>
      </c>
      <c r="R121" s="76">
        <v>766</v>
      </c>
      <c r="S121" s="76">
        <v>197</v>
      </c>
      <c r="T121" s="76">
        <v>376</v>
      </c>
      <c r="U121" s="76">
        <v>1774</v>
      </c>
      <c r="V121" s="76">
        <v>178</v>
      </c>
      <c r="W121" s="76">
        <v>30</v>
      </c>
      <c r="X121" s="76">
        <v>99</v>
      </c>
      <c r="Y121" s="76">
        <v>0</v>
      </c>
      <c r="Z121" s="76">
        <v>49</v>
      </c>
      <c r="AA121" s="77"/>
    </row>
    <row r="122" spans="1:27">
      <c r="A122" s="73">
        <v>2011103</v>
      </c>
      <c r="B122" s="73" t="s">
        <v>601</v>
      </c>
      <c r="C122" s="75">
        <v>47</v>
      </c>
      <c r="D122" s="75">
        <v>7</v>
      </c>
      <c r="E122" s="76">
        <v>40</v>
      </c>
      <c r="F122" s="76">
        <v>0</v>
      </c>
      <c r="G122" s="76">
        <v>0</v>
      </c>
      <c r="H122" s="76">
        <v>0</v>
      </c>
      <c r="I122" s="76">
        <v>0</v>
      </c>
      <c r="J122" s="76">
        <v>0</v>
      </c>
      <c r="K122" s="76">
        <v>0</v>
      </c>
      <c r="L122" s="76">
        <v>7</v>
      </c>
      <c r="M122" s="76">
        <v>0</v>
      </c>
      <c r="N122" s="76">
        <v>0</v>
      </c>
      <c r="O122" s="76">
        <v>0</v>
      </c>
      <c r="P122" s="76">
        <v>0</v>
      </c>
      <c r="Q122" s="76">
        <v>0</v>
      </c>
      <c r="R122" s="76">
        <v>0</v>
      </c>
      <c r="S122" s="76">
        <v>0</v>
      </c>
      <c r="T122" s="76">
        <v>0</v>
      </c>
      <c r="U122" s="76">
        <v>0</v>
      </c>
      <c r="V122" s="76">
        <v>0</v>
      </c>
      <c r="W122" s="76">
        <v>0</v>
      </c>
      <c r="X122" s="76">
        <v>0</v>
      </c>
      <c r="Y122" s="76">
        <v>0</v>
      </c>
      <c r="Z122" s="76">
        <v>0</v>
      </c>
      <c r="AA122" s="77"/>
    </row>
    <row r="123" spans="1:27">
      <c r="A123" s="73">
        <v>2011104</v>
      </c>
      <c r="B123" s="73" t="s">
        <v>807</v>
      </c>
      <c r="C123" s="75">
        <v>1348</v>
      </c>
      <c r="D123" s="75">
        <v>948</v>
      </c>
      <c r="E123" s="76">
        <v>400</v>
      </c>
      <c r="F123" s="76">
        <v>337</v>
      </c>
      <c r="G123" s="76">
        <v>20</v>
      </c>
      <c r="H123" s="76">
        <v>85</v>
      </c>
      <c r="I123" s="76">
        <v>125</v>
      </c>
      <c r="J123" s="76">
        <v>163</v>
      </c>
      <c r="K123" s="76">
        <v>0</v>
      </c>
      <c r="L123" s="76">
        <v>80</v>
      </c>
      <c r="M123" s="76">
        <v>20</v>
      </c>
      <c r="N123" s="76">
        <v>0</v>
      </c>
      <c r="O123" s="76">
        <v>30</v>
      </c>
      <c r="P123" s="76">
        <v>0</v>
      </c>
      <c r="Q123" s="76">
        <v>0</v>
      </c>
      <c r="R123" s="76">
        <v>56</v>
      </c>
      <c r="S123" s="76">
        <v>12</v>
      </c>
      <c r="T123" s="76">
        <v>0</v>
      </c>
      <c r="U123" s="76">
        <v>20</v>
      </c>
      <c r="V123" s="76">
        <v>0</v>
      </c>
      <c r="W123" s="76">
        <v>0</v>
      </c>
      <c r="X123" s="76">
        <v>0</v>
      </c>
      <c r="Y123" s="76">
        <v>0</v>
      </c>
      <c r="Z123" s="76">
        <v>0</v>
      </c>
      <c r="AA123" s="77"/>
    </row>
    <row r="124" spans="1:27">
      <c r="A124" s="73">
        <v>2011105</v>
      </c>
      <c r="B124" s="73" t="s">
        <v>808</v>
      </c>
      <c r="C124" s="75">
        <v>984</v>
      </c>
      <c r="D124" s="75">
        <v>984</v>
      </c>
      <c r="E124" s="76">
        <v>0</v>
      </c>
      <c r="F124" s="76">
        <v>247</v>
      </c>
      <c r="G124" s="76">
        <v>156</v>
      </c>
      <c r="H124" s="76">
        <v>145</v>
      </c>
      <c r="I124" s="76">
        <v>150</v>
      </c>
      <c r="J124" s="76">
        <v>111</v>
      </c>
      <c r="K124" s="76">
        <v>0</v>
      </c>
      <c r="L124" s="76">
        <v>45</v>
      </c>
      <c r="M124" s="76">
        <v>20</v>
      </c>
      <c r="N124" s="76">
        <v>0</v>
      </c>
      <c r="O124" s="76">
        <v>15</v>
      </c>
      <c r="P124" s="76">
        <v>0</v>
      </c>
      <c r="Q124" s="76">
        <v>0</v>
      </c>
      <c r="R124" s="76">
        <v>75</v>
      </c>
      <c r="S124" s="76">
        <v>20</v>
      </c>
      <c r="T124" s="76">
        <v>0</v>
      </c>
      <c r="U124" s="76">
        <v>0</v>
      </c>
      <c r="V124" s="76">
        <v>0</v>
      </c>
      <c r="W124" s="76">
        <v>0</v>
      </c>
      <c r="X124" s="76">
        <v>0</v>
      </c>
      <c r="Y124" s="76">
        <v>0</v>
      </c>
      <c r="Z124" s="76">
        <v>0</v>
      </c>
      <c r="AA124" s="77"/>
    </row>
    <row r="125" spans="1:27">
      <c r="A125" s="73">
        <v>2011106</v>
      </c>
      <c r="B125" s="73" t="s">
        <v>811</v>
      </c>
      <c r="C125" s="75">
        <v>0</v>
      </c>
      <c r="D125" s="75">
        <v>0</v>
      </c>
      <c r="E125" s="76">
        <v>0</v>
      </c>
      <c r="F125" s="76">
        <v>0</v>
      </c>
      <c r="G125" s="76">
        <v>0</v>
      </c>
      <c r="H125" s="76">
        <v>0</v>
      </c>
      <c r="I125" s="76">
        <v>0</v>
      </c>
      <c r="J125" s="76">
        <v>0</v>
      </c>
      <c r="K125" s="76">
        <v>0</v>
      </c>
      <c r="L125" s="76">
        <v>25</v>
      </c>
      <c r="M125" s="76">
        <v>0</v>
      </c>
      <c r="N125" s="76">
        <v>0</v>
      </c>
      <c r="O125" s="76">
        <v>0</v>
      </c>
      <c r="P125" s="76">
        <v>0</v>
      </c>
      <c r="Q125" s="76">
        <v>0</v>
      </c>
      <c r="R125" s="76">
        <v>0</v>
      </c>
      <c r="S125" s="76">
        <v>0</v>
      </c>
      <c r="T125" s="76">
        <v>0</v>
      </c>
      <c r="U125" s="76">
        <v>0</v>
      </c>
      <c r="V125" s="76">
        <v>0</v>
      </c>
      <c r="W125" s="76">
        <v>0</v>
      </c>
      <c r="X125" s="76">
        <v>0</v>
      </c>
      <c r="Y125" s="76">
        <v>0</v>
      </c>
      <c r="Z125" s="76">
        <v>0</v>
      </c>
      <c r="AA125" s="77"/>
    </row>
    <row r="126" spans="1:27">
      <c r="A126" s="73">
        <v>2011150</v>
      </c>
      <c r="B126" s="73" t="s">
        <v>622</v>
      </c>
      <c r="C126" s="75">
        <v>354</v>
      </c>
      <c r="D126" s="75">
        <v>336</v>
      </c>
      <c r="E126" s="76">
        <v>18</v>
      </c>
      <c r="F126" s="76">
        <v>0</v>
      </c>
      <c r="G126" s="76">
        <v>293</v>
      </c>
      <c r="H126" s="76">
        <v>0</v>
      </c>
      <c r="I126" s="76">
        <v>0</v>
      </c>
      <c r="J126" s="76">
        <v>35</v>
      </c>
      <c r="K126" s="76">
        <v>0</v>
      </c>
      <c r="L126" s="76">
        <v>0</v>
      </c>
      <c r="M126" s="76">
        <v>0</v>
      </c>
      <c r="N126" s="76">
        <v>0</v>
      </c>
      <c r="O126" s="76">
        <v>0</v>
      </c>
      <c r="P126" s="76">
        <v>0</v>
      </c>
      <c r="Q126" s="76">
        <v>0</v>
      </c>
      <c r="R126" s="76">
        <v>0</v>
      </c>
      <c r="S126" s="76">
        <v>8</v>
      </c>
      <c r="T126" s="76">
        <v>0</v>
      </c>
      <c r="U126" s="76">
        <v>0</v>
      </c>
      <c r="V126" s="76">
        <v>0</v>
      </c>
      <c r="W126" s="76">
        <v>0</v>
      </c>
      <c r="X126" s="76">
        <v>0</v>
      </c>
      <c r="Y126" s="76">
        <v>0</v>
      </c>
      <c r="Z126" s="76">
        <v>0</v>
      </c>
      <c r="AA126" s="77"/>
    </row>
    <row r="127" spans="1:27">
      <c r="A127" s="73">
        <v>2011199</v>
      </c>
      <c r="B127" s="73" t="s">
        <v>816</v>
      </c>
      <c r="C127" s="75">
        <v>18512</v>
      </c>
      <c r="D127" s="75">
        <v>15804</v>
      </c>
      <c r="E127" s="76">
        <v>2708</v>
      </c>
      <c r="F127" s="76">
        <v>2546</v>
      </c>
      <c r="G127" s="76">
        <v>1376</v>
      </c>
      <c r="H127" s="76">
        <v>2087</v>
      </c>
      <c r="I127" s="76">
        <v>914</v>
      </c>
      <c r="J127" s="76">
        <v>1132</v>
      </c>
      <c r="K127" s="76">
        <v>332</v>
      </c>
      <c r="L127" s="76">
        <v>1070</v>
      </c>
      <c r="M127" s="76">
        <v>252</v>
      </c>
      <c r="N127" s="76">
        <v>20</v>
      </c>
      <c r="O127" s="76">
        <v>3118</v>
      </c>
      <c r="P127" s="76">
        <v>542</v>
      </c>
      <c r="Q127" s="76">
        <v>1173</v>
      </c>
      <c r="R127" s="76">
        <v>305</v>
      </c>
      <c r="S127" s="76">
        <v>144</v>
      </c>
      <c r="T127" s="76">
        <v>101</v>
      </c>
      <c r="U127" s="76">
        <v>601</v>
      </c>
      <c r="V127" s="76">
        <v>6</v>
      </c>
      <c r="W127" s="76">
        <v>0</v>
      </c>
      <c r="X127" s="76">
        <v>6</v>
      </c>
      <c r="Y127" s="76">
        <v>0</v>
      </c>
      <c r="Z127" s="76">
        <v>0</v>
      </c>
      <c r="AA127" s="77"/>
    </row>
    <row r="128" spans="1:27">
      <c r="A128" s="73">
        <v>20113</v>
      </c>
      <c r="B128" s="74" t="s">
        <v>817</v>
      </c>
      <c r="C128" s="75">
        <v>138891</v>
      </c>
      <c r="D128" s="75">
        <v>121831</v>
      </c>
      <c r="E128" s="76">
        <v>17060</v>
      </c>
      <c r="F128" s="76">
        <v>17552</v>
      </c>
      <c r="G128" s="76">
        <v>5353</v>
      </c>
      <c r="H128" s="76">
        <v>7641</v>
      </c>
      <c r="I128" s="76">
        <v>18552</v>
      </c>
      <c r="J128" s="76">
        <v>19281</v>
      </c>
      <c r="K128" s="76">
        <v>5878</v>
      </c>
      <c r="L128" s="76">
        <v>2986</v>
      </c>
      <c r="M128" s="76">
        <v>3125</v>
      </c>
      <c r="N128" s="76">
        <v>6161</v>
      </c>
      <c r="O128" s="76">
        <v>7610</v>
      </c>
      <c r="P128" s="76">
        <v>6258</v>
      </c>
      <c r="Q128" s="76">
        <v>4941</v>
      </c>
      <c r="R128" s="76">
        <v>2218</v>
      </c>
      <c r="S128" s="76">
        <v>797</v>
      </c>
      <c r="T128" s="76">
        <v>2451</v>
      </c>
      <c r="U128" s="76">
        <v>6168</v>
      </c>
      <c r="V128" s="76">
        <v>5074</v>
      </c>
      <c r="W128" s="76">
        <v>962</v>
      </c>
      <c r="X128" s="76">
        <v>3018</v>
      </c>
      <c r="Y128" s="76">
        <v>194</v>
      </c>
      <c r="Z128" s="76">
        <v>900</v>
      </c>
      <c r="AA128" s="77"/>
    </row>
    <row r="129" spans="1:27">
      <c r="A129" s="73">
        <v>2011301</v>
      </c>
      <c r="B129" s="73" t="s">
        <v>595</v>
      </c>
      <c r="C129" s="75">
        <v>35976</v>
      </c>
      <c r="D129" s="75">
        <v>33003</v>
      </c>
      <c r="E129" s="76">
        <v>2973</v>
      </c>
      <c r="F129" s="76">
        <v>3667</v>
      </c>
      <c r="G129" s="76">
        <v>1882</v>
      </c>
      <c r="H129" s="76">
        <v>2209</v>
      </c>
      <c r="I129" s="76">
        <v>2165</v>
      </c>
      <c r="J129" s="76">
        <v>3498</v>
      </c>
      <c r="K129" s="76">
        <v>3596</v>
      </c>
      <c r="L129" s="76">
        <v>1980</v>
      </c>
      <c r="M129" s="76">
        <v>941</v>
      </c>
      <c r="N129" s="76">
        <v>1719</v>
      </c>
      <c r="O129" s="76">
        <v>2512</v>
      </c>
      <c r="P129" s="76">
        <v>1306</v>
      </c>
      <c r="Q129" s="76">
        <v>1955</v>
      </c>
      <c r="R129" s="76">
        <v>1003</v>
      </c>
      <c r="S129" s="76">
        <v>591</v>
      </c>
      <c r="T129" s="76">
        <v>209</v>
      </c>
      <c r="U129" s="76">
        <v>2563</v>
      </c>
      <c r="V129" s="76">
        <v>1206</v>
      </c>
      <c r="W129" s="76">
        <v>253</v>
      </c>
      <c r="X129" s="76">
        <v>514</v>
      </c>
      <c r="Y129" s="76">
        <v>0</v>
      </c>
      <c r="Z129" s="76">
        <v>439</v>
      </c>
      <c r="AA129" s="77"/>
    </row>
    <row r="130" spans="1:27">
      <c r="A130" s="73">
        <v>2011302</v>
      </c>
      <c r="B130" s="73" t="s">
        <v>598</v>
      </c>
      <c r="C130" s="75">
        <v>7471</v>
      </c>
      <c r="D130" s="75">
        <v>7471</v>
      </c>
      <c r="E130" s="76">
        <v>0</v>
      </c>
      <c r="F130" s="76">
        <v>1147</v>
      </c>
      <c r="G130" s="76">
        <v>36</v>
      </c>
      <c r="H130" s="76">
        <v>703</v>
      </c>
      <c r="I130" s="76">
        <v>162</v>
      </c>
      <c r="J130" s="76">
        <v>262</v>
      </c>
      <c r="K130" s="76">
        <v>279</v>
      </c>
      <c r="L130" s="76">
        <v>35</v>
      </c>
      <c r="M130" s="76">
        <v>75</v>
      </c>
      <c r="N130" s="76">
        <v>1862</v>
      </c>
      <c r="O130" s="76">
        <v>241</v>
      </c>
      <c r="P130" s="76">
        <v>13</v>
      </c>
      <c r="Q130" s="76">
        <v>1675</v>
      </c>
      <c r="R130" s="76">
        <v>160</v>
      </c>
      <c r="S130" s="76">
        <v>0</v>
      </c>
      <c r="T130" s="76">
        <v>3</v>
      </c>
      <c r="U130" s="76">
        <v>600</v>
      </c>
      <c r="V130" s="76">
        <v>218</v>
      </c>
      <c r="W130" s="76">
        <v>0</v>
      </c>
      <c r="X130" s="76">
        <v>166</v>
      </c>
      <c r="Y130" s="76">
        <v>0</v>
      </c>
      <c r="Z130" s="76">
        <v>52</v>
      </c>
      <c r="AA130" s="77"/>
    </row>
    <row r="131" spans="1:27">
      <c r="A131" s="73">
        <v>2011303</v>
      </c>
      <c r="B131" s="73" t="s">
        <v>601</v>
      </c>
      <c r="C131" s="75">
        <v>286</v>
      </c>
      <c r="D131" s="75">
        <v>177</v>
      </c>
      <c r="E131" s="76">
        <v>109</v>
      </c>
      <c r="F131" s="76">
        <v>0</v>
      </c>
      <c r="G131" s="76">
        <v>23</v>
      </c>
      <c r="H131" s="76">
        <v>0</v>
      </c>
      <c r="I131" s="76">
        <v>26</v>
      </c>
      <c r="J131" s="76">
        <v>45</v>
      </c>
      <c r="K131" s="76">
        <v>0</v>
      </c>
      <c r="L131" s="76">
        <v>75</v>
      </c>
      <c r="M131" s="76">
        <v>0</v>
      </c>
      <c r="N131" s="76">
        <v>0</v>
      </c>
      <c r="O131" s="76">
        <v>0</v>
      </c>
      <c r="P131" s="76">
        <v>8</v>
      </c>
      <c r="Q131" s="76">
        <v>0</v>
      </c>
      <c r="R131" s="76">
        <v>0</v>
      </c>
      <c r="S131" s="76">
        <v>0</v>
      </c>
      <c r="T131" s="76">
        <v>0</v>
      </c>
      <c r="U131" s="76">
        <v>0</v>
      </c>
      <c r="V131" s="76">
        <v>0</v>
      </c>
      <c r="W131" s="76">
        <v>0</v>
      </c>
      <c r="X131" s="76">
        <v>0</v>
      </c>
      <c r="Y131" s="76">
        <v>0</v>
      </c>
      <c r="Z131" s="76">
        <v>0</v>
      </c>
      <c r="AA131" s="77"/>
    </row>
    <row r="132" spans="1:27">
      <c r="A132" s="73">
        <v>2011304</v>
      </c>
      <c r="B132" s="73" t="s">
        <v>822</v>
      </c>
      <c r="C132" s="75">
        <v>2711</v>
      </c>
      <c r="D132" s="75">
        <v>2711</v>
      </c>
      <c r="E132" s="76">
        <v>0</v>
      </c>
      <c r="F132" s="76">
        <v>58</v>
      </c>
      <c r="G132" s="76">
        <v>0</v>
      </c>
      <c r="H132" s="76">
        <v>1341</v>
      </c>
      <c r="I132" s="76">
        <v>239</v>
      </c>
      <c r="J132" s="76">
        <v>270</v>
      </c>
      <c r="K132" s="76">
        <v>0</v>
      </c>
      <c r="L132" s="76">
        <v>0</v>
      </c>
      <c r="M132" s="76">
        <v>2</v>
      </c>
      <c r="N132" s="76">
        <v>710</v>
      </c>
      <c r="O132" s="76">
        <v>12</v>
      </c>
      <c r="P132" s="76">
        <v>1</v>
      </c>
      <c r="Q132" s="76">
        <v>0</v>
      </c>
      <c r="R132" s="76">
        <v>0</v>
      </c>
      <c r="S132" s="76">
        <v>10</v>
      </c>
      <c r="T132" s="76">
        <v>0</v>
      </c>
      <c r="U132" s="76">
        <v>64</v>
      </c>
      <c r="V132" s="76">
        <v>0</v>
      </c>
      <c r="W132" s="76">
        <v>0</v>
      </c>
      <c r="X132" s="76">
        <v>0</v>
      </c>
      <c r="Y132" s="76">
        <v>0</v>
      </c>
      <c r="Z132" s="76">
        <v>0</v>
      </c>
      <c r="AA132" s="77"/>
    </row>
    <row r="133" spans="1:27">
      <c r="A133" s="73">
        <v>2011305</v>
      </c>
      <c r="B133" s="73" t="s">
        <v>823</v>
      </c>
      <c r="C133" s="75">
        <v>39</v>
      </c>
      <c r="D133" s="75">
        <v>39</v>
      </c>
      <c r="E133" s="76">
        <v>0</v>
      </c>
      <c r="F133" s="76">
        <v>0</v>
      </c>
      <c r="G133" s="76">
        <v>0</v>
      </c>
      <c r="H133" s="76">
        <v>14</v>
      </c>
      <c r="I133" s="76">
        <v>25</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7"/>
    </row>
    <row r="134" spans="1:27">
      <c r="A134" s="73">
        <v>2011306</v>
      </c>
      <c r="B134" s="73" t="s">
        <v>826</v>
      </c>
      <c r="C134" s="75">
        <v>980</v>
      </c>
      <c r="D134" s="75">
        <v>640</v>
      </c>
      <c r="E134" s="76">
        <v>340</v>
      </c>
      <c r="F134" s="76">
        <v>80</v>
      </c>
      <c r="G134" s="76">
        <v>30</v>
      </c>
      <c r="H134" s="76">
        <v>45</v>
      </c>
      <c r="I134" s="76">
        <v>35</v>
      </c>
      <c r="J134" s="76">
        <v>60</v>
      </c>
      <c r="K134" s="76">
        <v>30</v>
      </c>
      <c r="L134" s="76">
        <v>0</v>
      </c>
      <c r="M134" s="76">
        <v>30</v>
      </c>
      <c r="N134" s="76">
        <v>35</v>
      </c>
      <c r="O134" s="76">
        <v>45</v>
      </c>
      <c r="P134" s="76">
        <v>60</v>
      </c>
      <c r="Q134" s="76">
        <v>35</v>
      </c>
      <c r="R134" s="76">
        <v>35</v>
      </c>
      <c r="S134" s="76">
        <v>30</v>
      </c>
      <c r="T134" s="76">
        <v>30</v>
      </c>
      <c r="U134" s="76">
        <v>60</v>
      </c>
      <c r="V134" s="76">
        <v>0</v>
      </c>
      <c r="W134" s="76">
        <v>0</v>
      </c>
      <c r="X134" s="76">
        <v>0</v>
      </c>
      <c r="Y134" s="76">
        <v>0</v>
      </c>
      <c r="Z134" s="76">
        <v>0</v>
      </c>
      <c r="AA134" s="77"/>
    </row>
    <row r="135" spans="1:27">
      <c r="A135" s="73">
        <v>2011307</v>
      </c>
      <c r="B135" s="73" t="s">
        <v>829</v>
      </c>
      <c r="C135" s="75">
        <v>12387</v>
      </c>
      <c r="D135" s="75">
        <v>12387</v>
      </c>
      <c r="E135" s="76">
        <v>0</v>
      </c>
      <c r="F135" s="76">
        <v>128</v>
      </c>
      <c r="G135" s="76">
        <v>12</v>
      </c>
      <c r="H135" s="76">
        <v>20</v>
      </c>
      <c r="I135" s="76">
        <v>1111</v>
      </c>
      <c r="J135" s="76">
        <v>11061</v>
      </c>
      <c r="K135" s="76">
        <v>0</v>
      </c>
      <c r="L135" s="76">
        <v>0</v>
      </c>
      <c r="M135" s="76">
        <v>0</v>
      </c>
      <c r="N135" s="76">
        <v>51</v>
      </c>
      <c r="O135" s="76">
        <v>0</v>
      </c>
      <c r="P135" s="76">
        <v>0</v>
      </c>
      <c r="Q135" s="76">
        <v>0</v>
      </c>
      <c r="R135" s="76">
        <v>0</v>
      </c>
      <c r="S135" s="76">
        <v>8</v>
      </c>
      <c r="T135" s="76">
        <v>0</v>
      </c>
      <c r="U135" s="76">
        <v>0</v>
      </c>
      <c r="V135" s="76">
        <v>0</v>
      </c>
      <c r="W135" s="76">
        <v>0</v>
      </c>
      <c r="X135" s="76">
        <v>0</v>
      </c>
      <c r="Y135" s="76">
        <v>0</v>
      </c>
      <c r="Z135" s="76">
        <v>0</v>
      </c>
      <c r="AA135" s="77"/>
    </row>
    <row r="136" spans="1:27">
      <c r="A136" s="73">
        <v>2011308</v>
      </c>
      <c r="B136" s="73" t="s">
        <v>832</v>
      </c>
      <c r="C136" s="75">
        <v>54532</v>
      </c>
      <c r="D136" s="75">
        <v>45637</v>
      </c>
      <c r="E136" s="76">
        <v>8895</v>
      </c>
      <c r="F136" s="76">
        <v>10441</v>
      </c>
      <c r="G136" s="76">
        <v>2891</v>
      </c>
      <c r="H136" s="76">
        <v>2961</v>
      </c>
      <c r="I136" s="76">
        <v>9977</v>
      </c>
      <c r="J136" s="76">
        <v>2129</v>
      </c>
      <c r="K136" s="76">
        <v>1179</v>
      </c>
      <c r="L136" s="76">
        <v>491</v>
      </c>
      <c r="M136" s="76">
        <v>135</v>
      </c>
      <c r="N136" s="76">
        <v>1468</v>
      </c>
      <c r="O136" s="76">
        <v>3891</v>
      </c>
      <c r="P136" s="76">
        <v>2642</v>
      </c>
      <c r="Q136" s="76">
        <v>610</v>
      </c>
      <c r="R136" s="76">
        <v>571</v>
      </c>
      <c r="S136" s="76">
        <v>91</v>
      </c>
      <c r="T136" s="76">
        <v>2209</v>
      </c>
      <c r="U136" s="76">
        <v>517</v>
      </c>
      <c r="V136" s="76">
        <v>3650</v>
      </c>
      <c r="W136" s="76">
        <v>709</v>
      </c>
      <c r="X136" s="76">
        <v>2338</v>
      </c>
      <c r="Y136" s="76">
        <v>194</v>
      </c>
      <c r="Z136" s="76">
        <v>409</v>
      </c>
      <c r="AA136" s="77"/>
    </row>
    <row r="137" spans="1:27">
      <c r="A137" s="73">
        <v>2011350</v>
      </c>
      <c r="B137" s="73" t="s">
        <v>622</v>
      </c>
      <c r="C137" s="75">
        <v>1943</v>
      </c>
      <c r="D137" s="75">
        <v>1730</v>
      </c>
      <c r="E137" s="76">
        <v>213</v>
      </c>
      <c r="F137" s="76">
        <v>303</v>
      </c>
      <c r="G137" s="76">
        <v>185</v>
      </c>
      <c r="H137" s="76">
        <v>60</v>
      </c>
      <c r="I137" s="76">
        <v>0</v>
      </c>
      <c r="J137" s="76">
        <v>565</v>
      </c>
      <c r="K137" s="76">
        <v>26</v>
      </c>
      <c r="L137" s="76">
        <v>129</v>
      </c>
      <c r="M137" s="76">
        <v>0</v>
      </c>
      <c r="N137" s="76">
        <v>72</v>
      </c>
      <c r="O137" s="76">
        <v>47</v>
      </c>
      <c r="P137" s="76">
        <v>44</v>
      </c>
      <c r="Q137" s="76">
        <v>0</v>
      </c>
      <c r="R137" s="76">
        <v>30</v>
      </c>
      <c r="S137" s="76">
        <v>0</v>
      </c>
      <c r="T137" s="76">
        <v>0</v>
      </c>
      <c r="U137" s="76">
        <v>269</v>
      </c>
      <c r="V137" s="76">
        <v>0</v>
      </c>
      <c r="W137" s="76">
        <v>0</v>
      </c>
      <c r="X137" s="76">
        <v>0</v>
      </c>
      <c r="Y137" s="76">
        <v>0</v>
      </c>
      <c r="Z137" s="76">
        <v>0</v>
      </c>
      <c r="AA137" s="77"/>
    </row>
    <row r="138" spans="1:27">
      <c r="A138" s="73">
        <v>2011399</v>
      </c>
      <c r="B138" s="73" t="s">
        <v>837</v>
      </c>
      <c r="C138" s="75">
        <v>22566</v>
      </c>
      <c r="D138" s="75">
        <v>18036</v>
      </c>
      <c r="E138" s="76">
        <v>4530</v>
      </c>
      <c r="F138" s="76">
        <v>1728</v>
      </c>
      <c r="G138" s="76">
        <v>294</v>
      </c>
      <c r="H138" s="76">
        <v>288</v>
      </c>
      <c r="I138" s="76">
        <v>4812</v>
      </c>
      <c r="J138" s="76">
        <v>1391</v>
      </c>
      <c r="K138" s="76">
        <v>768</v>
      </c>
      <c r="L138" s="76">
        <v>276</v>
      </c>
      <c r="M138" s="76">
        <v>1942</v>
      </c>
      <c r="N138" s="76">
        <v>244</v>
      </c>
      <c r="O138" s="76">
        <v>862</v>
      </c>
      <c r="P138" s="76">
        <v>2184</v>
      </c>
      <c r="Q138" s="76">
        <v>666</v>
      </c>
      <c r="R138" s="76">
        <v>419</v>
      </c>
      <c r="S138" s="76">
        <v>67</v>
      </c>
      <c r="T138" s="76">
        <v>0</v>
      </c>
      <c r="U138" s="76">
        <v>2095</v>
      </c>
      <c r="V138" s="76">
        <v>0</v>
      </c>
      <c r="W138" s="76">
        <v>0</v>
      </c>
      <c r="X138" s="76">
        <v>0</v>
      </c>
      <c r="Y138" s="76">
        <v>0</v>
      </c>
      <c r="Z138" s="76">
        <v>0</v>
      </c>
      <c r="AA138" s="77"/>
    </row>
    <row r="139" spans="1:27">
      <c r="A139" s="73">
        <v>20114</v>
      </c>
      <c r="B139" s="74" t="s">
        <v>838</v>
      </c>
      <c r="C139" s="75">
        <v>2031</v>
      </c>
      <c r="D139" s="75">
        <v>848</v>
      </c>
      <c r="E139" s="76">
        <v>1183</v>
      </c>
      <c r="F139" s="76">
        <v>439</v>
      </c>
      <c r="G139" s="76">
        <v>0</v>
      </c>
      <c r="H139" s="76">
        <v>0</v>
      </c>
      <c r="I139" s="76">
        <v>192</v>
      </c>
      <c r="J139" s="76">
        <v>50</v>
      </c>
      <c r="K139" s="76">
        <v>10</v>
      </c>
      <c r="L139" s="76">
        <v>0</v>
      </c>
      <c r="M139" s="76">
        <v>0</v>
      </c>
      <c r="N139" s="76">
        <v>30</v>
      </c>
      <c r="O139" s="76">
        <v>0</v>
      </c>
      <c r="P139" s="76">
        <v>0</v>
      </c>
      <c r="Q139" s="76">
        <v>0</v>
      </c>
      <c r="R139" s="76">
        <v>102</v>
      </c>
      <c r="S139" s="76">
        <v>0</v>
      </c>
      <c r="T139" s="76">
        <v>0</v>
      </c>
      <c r="U139" s="76">
        <v>0</v>
      </c>
      <c r="V139" s="76">
        <v>25</v>
      </c>
      <c r="W139" s="76">
        <v>0</v>
      </c>
      <c r="X139" s="76">
        <v>25</v>
      </c>
      <c r="Y139" s="76">
        <v>0</v>
      </c>
      <c r="Z139" s="76">
        <v>0</v>
      </c>
      <c r="AA139" s="77"/>
    </row>
    <row r="140" spans="1:27">
      <c r="A140" s="73">
        <v>2011401</v>
      </c>
      <c r="B140" s="73" t="s">
        <v>595</v>
      </c>
      <c r="C140" s="75">
        <v>596</v>
      </c>
      <c r="D140" s="75">
        <v>216</v>
      </c>
      <c r="E140" s="76">
        <v>380</v>
      </c>
      <c r="F140" s="76">
        <v>141</v>
      </c>
      <c r="G140" s="76">
        <v>0</v>
      </c>
      <c r="H140" s="76">
        <v>0</v>
      </c>
      <c r="I140" s="76">
        <v>0</v>
      </c>
      <c r="J140" s="76">
        <v>0</v>
      </c>
      <c r="K140" s="76">
        <v>0</v>
      </c>
      <c r="L140" s="76">
        <v>0</v>
      </c>
      <c r="M140" s="76">
        <v>0</v>
      </c>
      <c r="N140" s="76">
        <v>0</v>
      </c>
      <c r="O140" s="76">
        <v>0</v>
      </c>
      <c r="P140" s="76">
        <v>0</v>
      </c>
      <c r="Q140" s="76">
        <v>0</v>
      </c>
      <c r="R140" s="76">
        <v>75</v>
      </c>
      <c r="S140" s="76">
        <v>0</v>
      </c>
      <c r="T140" s="76">
        <v>0</v>
      </c>
      <c r="U140" s="76">
        <v>0</v>
      </c>
      <c r="V140" s="76">
        <v>0</v>
      </c>
      <c r="W140" s="76">
        <v>0</v>
      </c>
      <c r="X140" s="76">
        <v>0</v>
      </c>
      <c r="Y140" s="76">
        <v>0</v>
      </c>
      <c r="Z140" s="76">
        <v>0</v>
      </c>
      <c r="AA140" s="77"/>
    </row>
    <row r="141" spans="1:27">
      <c r="A141" s="73">
        <v>2011402</v>
      </c>
      <c r="B141" s="73" t="s">
        <v>598</v>
      </c>
      <c r="C141" s="75">
        <v>965</v>
      </c>
      <c r="D141" s="75">
        <v>162</v>
      </c>
      <c r="E141" s="76">
        <v>803</v>
      </c>
      <c r="F141" s="76">
        <v>0</v>
      </c>
      <c r="G141" s="76">
        <v>0</v>
      </c>
      <c r="H141" s="76">
        <v>0</v>
      </c>
      <c r="I141" s="76">
        <v>133</v>
      </c>
      <c r="J141" s="76">
        <v>0</v>
      </c>
      <c r="K141" s="76">
        <v>0</v>
      </c>
      <c r="L141" s="76">
        <v>0</v>
      </c>
      <c r="M141" s="76">
        <v>0</v>
      </c>
      <c r="N141" s="76">
        <v>25</v>
      </c>
      <c r="O141" s="76">
        <v>0</v>
      </c>
      <c r="P141" s="76">
        <v>0</v>
      </c>
      <c r="Q141" s="76">
        <v>0</v>
      </c>
      <c r="R141" s="76">
        <v>0</v>
      </c>
      <c r="S141" s="76">
        <v>0</v>
      </c>
      <c r="T141" s="76">
        <v>0</v>
      </c>
      <c r="U141" s="76">
        <v>0</v>
      </c>
      <c r="V141" s="76">
        <v>4</v>
      </c>
      <c r="W141" s="76">
        <v>0</v>
      </c>
      <c r="X141" s="76">
        <v>4</v>
      </c>
      <c r="Y141" s="76">
        <v>0</v>
      </c>
      <c r="Z141" s="76">
        <v>0</v>
      </c>
      <c r="AA141" s="77"/>
    </row>
    <row r="142" spans="1:27">
      <c r="A142" s="73">
        <v>2011403</v>
      </c>
      <c r="B142" s="73" t="s">
        <v>601</v>
      </c>
      <c r="C142" s="75">
        <v>0</v>
      </c>
      <c r="D142" s="75">
        <v>0</v>
      </c>
      <c r="E142" s="76">
        <v>0</v>
      </c>
      <c r="F142" s="76">
        <v>0</v>
      </c>
      <c r="G142" s="76">
        <v>0</v>
      </c>
      <c r="H142" s="76">
        <v>0</v>
      </c>
      <c r="I142" s="76">
        <v>0</v>
      </c>
      <c r="J142" s="76">
        <v>0</v>
      </c>
      <c r="K142" s="76">
        <v>0</v>
      </c>
      <c r="L142" s="76">
        <v>0</v>
      </c>
      <c r="M142" s="76">
        <v>0</v>
      </c>
      <c r="N142" s="76">
        <v>0</v>
      </c>
      <c r="O142" s="76">
        <v>0</v>
      </c>
      <c r="P142" s="76">
        <v>0</v>
      </c>
      <c r="Q142" s="76">
        <v>0</v>
      </c>
      <c r="R142" s="76">
        <v>0</v>
      </c>
      <c r="S142" s="76">
        <v>0</v>
      </c>
      <c r="T142" s="76">
        <v>0</v>
      </c>
      <c r="U142" s="76">
        <v>0</v>
      </c>
      <c r="V142" s="76">
        <v>0</v>
      </c>
      <c r="W142" s="76">
        <v>0</v>
      </c>
      <c r="X142" s="76">
        <v>0</v>
      </c>
      <c r="Y142" s="76">
        <v>0</v>
      </c>
      <c r="Z142" s="76">
        <v>0</v>
      </c>
      <c r="AA142" s="77"/>
    </row>
    <row r="143" spans="1:27">
      <c r="A143" s="73">
        <v>2011404</v>
      </c>
      <c r="B143" s="73" t="s">
        <v>843</v>
      </c>
      <c r="C143" s="75">
        <v>0</v>
      </c>
      <c r="D143" s="75">
        <v>0</v>
      </c>
      <c r="E143" s="76">
        <v>0</v>
      </c>
      <c r="F143" s="76">
        <v>0</v>
      </c>
      <c r="G143" s="76">
        <v>0</v>
      </c>
      <c r="H143" s="76">
        <v>0</v>
      </c>
      <c r="I143" s="76">
        <v>0</v>
      </c>
      <c r="J143" s="76">
        <v>0</v>
      </c>
      <c r="K143" s="76">
        <v>0</v>
      </c>
      <c r="L143" s="76">
        <v>0</v>
      </c>
      <c r="M143" s="76">
        <v>0</v>
      </c>
      <c r="N143" s="76">
        <v>0</v>
      </c>
      <c r="O143" s="76">
        <v>0</v>
      </c>
      <c r="P143" s="76">
        <v>0</v>
      </c>
      <c r="Q143" s="76">
        <v>0</v>
      </c>
      <c r="R143" s="76">
        <v>0</v>
      </c>
      <c r="S143" s="76">
        <v>0</v>
      </c>
      <c r="T143" s="76">
        <v>0</v>
      </c>
      <c r="U143" s="76">
        <v>0</v>
      </c>
      <c r="V143" s="76">
        <v>0</v>
      </c>
      <c r="W143" s="76">
        <v>0</v>
      </c>
      <c r="X143" s="76">
        <v>0</v>
      </c>
      <c r="Y143" s="76">
        <v>0</v>
      </c>
      <c r="Z143" s="76">
        <v>0</v>
      </c>
      <c r="AA143" s="77"/>
    </row>
    <row r="144" spans="1:27">
      <c r="A144" s="73">
        <v>2011405</v>
      </c>
      <c r="B144" s="73" t="s">
        <v>844</v>
      </c>
      <c r="C144" s="75">
        <v>261</v>
      </c>
      <c r="D144" s="75">
        <v>261</v>
      </c>
      <c r="E144" s="76">
        <v>0</v>
      </c>
      <c r="F144" s="76">
        <v>261</v>
      </c>
      <c r="G144" s="76">
        <v>0</v>
      </c>
      <c r="H144" s="76">
        <v>0</v>
      </c>
      <c r="I144" s="76">
        <v>0</v>
      </c>
      <c r="J144" s="76">
        <v>0</v>
      </c>
      <c r="K144" s="76">
        <v>0</v>
      </c>
      <c r="L144" s="76">
        <v>0</v>
      </c>
      <c r="M144" s="76">
        <v>0</v>
      </c>
      <c r="N144" s="76">
        <v>0</v>
      </c>
      <c r="O144" s="76">
        <v>0</v>
      </c>
      <c r="P144" s="76">
        <v>0</v>
      </c>
      <c r="Q144" s="76">
        <v>0</v>
      </c>
      <c r="R144" s="76">
        <v>0</v>
      </c>
      <c r="S144" s="76">
        <v>0</v>
      </c>
      <c r="T144" s="76">
        <v>0</v>
      </c>
      <c r="U144" s="76">
        <v>0</v>
      </c>
      <c r="V144" s="76">
        <v>0</v>
      </c>
      <c r="W144" s="76">
        <v>0</v>
      </c>
      <c r="X144" s="76">
        <v>0</v>
      </c>
      <c r="Y144" s="76">
        <v>0</v>
      </c>
      <c r="Z144" s="76">
        <v>0</v>
      </c>
      <c r="AA144" s="77"/>
    </row>
    <row r="145" spans="1:27">
      <c r="A145" s="73">
        <v>2011406</v>
      </c>
      <c r="B145" s="73" t="s">
        <v>847</v>
      </c>
      <c r="C145" s="75">
        <v>21</v>
      </c>
      <c r="D145" s="75">
        <v>21</v>
      </c>
      <c r="E145" s="76">
        <v>0</v>
      </c>
      <c r="F145" s="76">
        <v>0</v>
      </c>
      <c r="G145" s="76">
        <v>0</v>
      </c>
      <c r="H145" s="76">
        <v>0</v>
      </c>
      <c r="I145" s="76">
        <v>0</v>
      </c>
      <c r="J145" s="76">
        <v>0</v>
      </c>
      <c r="K145" s="76">
        <v>0</v>
      </c>
      <c r="L145" s="76">
        <v>0</v>
      </c>
      <c r="M145" s="76">
        <v>0</v>
      </c>
      <c r="N145" s="76">
        <v>0</v>
      </c>
      <c r="O145" s="76">
        <v>0</v>
      </c>
      <c r="P145" s="76">
        <v>0</v>
      </c>
      <c r="Q145" s="76">
        <v>0</v>
      </c>
      <c r="R145" s="76">
        <v>0</v>
      </c>
      <c r="S145" s="76">
        <v>0</v>
      </c>
      <c r="T145" s="76">
        <v>0</v>
      </c>
      <c r="U145" s="76">
        <v>0</v>
      </c>
      <c r="V145" s="76">
        <v>21</v>
      </c>
      <c r="W145" s="76">
        <v>0</v>
      </c>
      <c r="X145" s="76">
        <v>21</v>
      </c>
      <c r="Y145" s="76">
        <v>0</v>
      </c>
      <c r="Z145" s="76">
        <v>0</v>
      </c>
      <c r="AA145" s="77"/>
    </row>
    <row r="146" spans="1:27">
      <c r="A146" s="73">
        <v>2011407</v>
      </c>
      <c r="B146" s="73" t="s">
        <v>850</v>
      </c>
      <c r="C146" s="75">
        <v>0</v>
      </c>
      <c r="D146" s="75">
        <v>0</v>
      </c>
      <c r="E146" s="76">
        <v>0</v>
      </c>
      <c r="F146" s="76">
        <v>0</v>
      </c>
      <c r="G146" s="76">
        <v>0</v>
      </c>
      <c r="H146" s="76">
        <v>0</v>
      </c>
      <c r="I146" s="76">
        <v>0</v>
      </c>
      <c r="J146" s="76">
        <v>0</v>
      </c>
      <c r="K146" s="76">
        <v>0</v>
      </c>
      <c r="L146" s="76">
        <v>0</v>
      </c>
      <c r="M146" s="76">
        <v>0</v>
      </c>
      <c r="N146" s="76">
        <v>0</v>
      </c>
      <c r="O146" s="76">
        <v>0</v>
      </c>
      <c r="P146" s="76">
        <v>0</v>
      </c>
      <c r="Q146" s="76">
        <v>0</v>
      </c>
      <c r="R146" s="76">
        <v>0</v>
      </c>
      <c r="S146" s="76">
        <v>0</v>
      </c>
      <c r="T146" s="76">
        <v>0</v>
      </c>
      <c r="U146" s="76">
        <v>0</v>
      </c>
      <c r="V146" s="76">
        <v>0</v>
      </c>
      <c r="W146" s="76">
        <v>0</v>
      </c>
      <c r="X146" s="76">
        <v>0</v>
      </c>
      <c r="Y146" s="76">
        <v>0</v>
      </c>
      <c r="Z146" s="76">
        <v>0</v>
      </c>
      <c r="AA146" s="77"/>
    </row>
    <row r="147" spans="1:27">
      <c r="A147" s="73">
        <v>2011408</v>
      </c>
      <c r="B147" s="73" t="s">
        <v>853</v>
      </c>
      <c r="C147" s="75">
        <v>0</v>
      </c>
      <c r="D147" s="75">
        <v>0</v>
      </c>
      <c r="E147" s="76">
        <v>0</v>
      </c>
      <c r="F147" s="76">
        <v>0</v>
      </c>
      <c r="G147" s="76">
        <v>0</v>
      </c>
      <c r="H147" s="76">
        <v>0</v>
      </c>
      <c r="I147" s="76">
        <v>0</v>
      </c>
      <c r="J147" s="76">
        <v>0</v>
      </c>
      <c r="K147" s="76">
        <v>0</v>
      </c>
      <c r="L147" s="76">
        <v>0</v>
      </c>
      <c r="M147" s="76">
        <v>0</v>
      </c>
      <c r="N147" s="76">
        <v>0</v>
      </c>
      <c r="O147" s="76">
        <v>0</v>
      </c>
      <c r="P147" s="76">
        <v>0</v>
      </c>
      <c r="Q147" s="76">
        <v>0</v>
      </c>
      <c r="R147" s="76">
        <v>0</v>
      </c>
      <c r="S147" s="76">
        <v>0</v>
      </c>
      <c r="T147" s="76">
        <v>0</v>
      </c>
      <c r="U147" s="76">
        <v>0</v>
      </c>
      <c r="V147" s="76">
        <v>0</v>
      </c>
      <c r="W147" s="76">
        <v>0</v>
      </c>
      <c r="X147" s="76">
        <v>0</v>
      </c>
      <c r="Y147" s="76">
        <v>0</v>
      </c>
      <c r="Z147" s="76">
        <v>0</v>
      </c>
      <c r="AA147" s="77"/>
    </row>
    <row r="148" spans="1:27">
      <c r="A148" s="73">
        <v>2011409</v>
      </c>
      <c r="B148" s="73" t="s">
        <v>856</v>
      </c>
      <c r="C148" s="75">
        <v>7</v>
      </c>
      <c r="D148" s="75">
        <v>7</v>
      </c>
      <c r="E148" s="76">
        <v>0</v>
      </c>
      <c r="F148" s="76">
        <v>0</v>
      </c>
      <c r="G148" s="76">
        <v>0</v>
      </c>
      <c r="H148" s="76">
        <v>0</v>
      </c>
      <c r="I148" s="76">
        <v>7</v>
      </c>
      <c r="J148" s="76">
        <v>0</v>
      </c>
      <c r="K148" s="76">
        <v>0</v>
      </c>
      <c r="L148" s="76">
        <v>0</v>
      </c>
      <c r="M148" s="76">
        <v>0</v>
      </c>
      <c r="N148" s="76">
        <v>0</v>
      </c>
      <c r="O148" s="76">
        <v>0</v>
      </c>
      <c r="P148" s="76">
        <v>0</v>
      </c>
      <c r="Q148" s="76">
        <v>0</v>
      </c>
      <c r="R148" s="76">
        <v>0</v>
      </c>
      <c r="S148" s="76">
        <v>0</v>
      </c>
      <c r="T148" s="76">
        <v>0</v>
      </c>
      <c r="U148" s="76">
        <v>0</v>
      </c>
      <c r="V148" s="76">
        <v>0</v>
      </c>
      <c r="W148" s="76">
        <v>0</v>
      </c>
      <c r="X148" s="76">
        <v>0</v>
      </c>
      <c r="Y148" s="76">
        <v>0</v>
      </c>
      <c r="Z148" s="76">
        <v>0</v>
      </c>
      <c r="AA148" s="77"/>
    </row>
    <row r="149" spans="1:27">
      <c r="A149" s="73">
        <v>2011450</v>
      </c>
      <c r="B149" s="73" t="s">
        <v>622</v>
      </c>
      <c r="C149" s="75">
        <v>113</v>
      </c>
      <c r="D149" s="75">
        <v>113</v>
      </c>
      <c r="E149" s="76">
        <v>0</v>
      </c>
      <c r="F149" s="76">
        <v>37</v>
      </c>
      <c r="G149" s="76">
        <v>0</v>
      </c>
      <c r="H149" s="76">
        <v>0</v>
      </c>
      <c r="I149" s="76">
        <v>52</v>
      </c>
      <c r="J149" s="76">
        <v>0</v>
      </c>
      <c r="K149" s="76">
        <v>0</v>
      </c>
      <c r="L149" s="76">
        <v>0</v>
      </c>
      <c r="M149" s="76">
        <v>0</v>
      </c>
      <c r="N149" s="76">
        <v>0</v>
      </c>
      <c r="O149" s="76">
        <v>0</v>
      </c>
      <c r="P149" s="76">
        <v>0</v>
      </c>
      <c r="Q149" s="76">
        <v>0</v>
      </c>
      <c r="R149" s="76">
        <v>24</v>
      </c>
      <c r="S149" s="76">
        <v>0</v>
      </c>
      <c r="T149" s="76">
        <v>0</v>
      </c>
      <c r="U149" s="76">
        <v>0</v>
      </c>
      <c r="V149" s="76">
        <v>0</v>
      </c>
      <c r="W149" s="76">
        <v>0</v>
      </c>
      <c r="X149" s="76">
        <v>0</v>
      </c>
      <c r="Y149" s="76">
        <v>0</v>
      </c>
      <c r="Z149" s="76">
        <v>0</v>
      </c>
      <c r="AA149" s="77"/>
    </row>
    <row r="150" spans="1:27">
      <c r="A150" s="73">
        <v>2011499</v>
      </c>
      <c r="B150" s="73" t="s">
        <v>866</v>
      </c>
      <c r="C150" s="75">
        <v>68</v>
      </c>
      <c r="D150" s="75">
        <v>68</v>
      </c>
      <c r="E150" s="76">
        <v>0</v>
      </c>
      <c r="F150" s="76">
        <v>0</v>
      </c>
      <c r="G150" s="76">
        <v>0</v>
      </c>
      <c r="H150" s="76">
        <v>0</v>
      </c>
      <c r="I150" s="76">
        <v>0</v>
      </c>
      <c r="J150" s="76">
        <v>50</v>
      </c>
      <c r="K150" s="76">
        <v>10</v>
      </c>
      <c r="L150" s="76">
        <v>0</v>
      </c>
      <c r="M150" s="76">
        <v>0</v>
      </c>
      <c r="N150" s="76">
        <v>5</v>
      </c>
      <c r="O150" s="76">
        <v>0</v>
      </c>
      <c r="P150" s="76">
        <v>0</v>
      </c>
      <c r="Q150" s="76">
        <v>0</v>
      </c>
      <c r="R150" s="76">
        <v>3</v>
      </c>
      <c r="S150" s="76">
        <v>0</v>
      </c>
      <c r="T150" s="76">
        <v>0</v>
      </c>
      <c r="U150" s="76">
        <v>0</v>
      </c>
      <c r="V150" s="76">
        <v>0</v>
      </c>
      <c r="W150" s="76">
        <v>0</v>
      </c>
      <c r="X150" s="76">
        <v>0</v>
      </c>
      <c r="Y150" s="76">
        <v>0</v>
      </c>
      <c r="Z150" s="76">
        <v>0</v>
      </c>
      <c r="AA150" s="77"/>
    </row>
    <row r="151" spans="1:27">
      <c r="A151" s="73">
        <v>20115</v>
      </c>
      <c r="B151" s="74" t="s">
        <v>4868</v>
      </c>
      <c r="C151" s="75">
        <v>108575</v>
      </c>
      <c r="D151" s="75">
        <v>103894</v>
      </c>
      <c r="E151" s="76">
        <v>4681</v>
      </c>
      <c r="F151" s="76">
        <v>28981</v>
      </c>
      <c r="G151" s="76">
        <v>6630</v>
      </c>
      <c r="H151" s="76">
        <v>7136</v>
      </c>
      <c r="I151" s="76">
        <v>6229</v>
      </c>
      <c r="J151" s="76">
        <v>9020</v>
      </c>
      <c r="K151" s="76">
        <v>5833</v>
      </c>
      <c r="L151" s="76">
        <v>4646</v>
      </c>
      <c r="M151" s="76">
        <v>2184</v>
      </c>
      <c r="N151" s="76">
        <v>7432</v>
      </c>
      <c r="O151" s="76">
        <v>8392</v>
      </c>
      <c r="P151" s="76">
        <v>3620</v>
      </c>
      <c r="Q151" s="76">
        <v>2986</v>
      </c>
      <c r="R151" s="76">
        <v>2284</v>
      </c>
      <c r="S151" s="76">
        <v>1594</v>
      </c>
      <c r="T151" s="76">
        <v>1675</v>
      </c>
      <c r="U151" s="76">
        <v>3231</v>
      </c>
      <c r="V151" s="76">
        <v>1806</v>
      </c>
      <c r="W151" s="76">
        <v>208</v>
      </c>
      <c r="X151" s="76">
        <v>927</v>
      </c>
      <c r="Y151" s="76">
        <v>671</v>
      </c>
      <c r="Z151" s="76">
        <v>0</v>
      </c>
      <c r="AA151" s="77"/>
    </row>
    <row r="152" spans="1:27">
      <c r="A152" s="73">
        <v>2011501</v>
      </c>
      <c r="B152" s="73" t="s">
        <v>595</v>
      </c>
      <c r="C152" s="75">
        <v>82465</v>
      </c>
      <c r="D152" s="75">
        <v>80116</v>
      </c>
      <c r="E152" s="76">
        <v>2349</v>
      </c>
      <c r="F152" s="76">
        <v>20284</v>
      </c>
      <c r="G152" s="76">
        <v>5219</v>
      </c>
      <c r="H152" s="76">
        <v>5837</v>
      </c>
      <c r="I152" s="76">
        <v>5331</v>
      </c>
      <c r="J152" s="76">
        <v>6641</v>
      </c>
      <c r="K152" s="76">
        <v>5128</v>
      </c>
      <c r="L152" s="76">
        <v>3786</v>
      </c>
      <c r="M152" s="76">
        <v>1755</v>
      </c>
      <c r="N152" s="76">
        <v>5718</v>
      </c>
      <c r="O152" s="76">
        <v>7031</v>
      </c>
      <c r="P152" s="76">
        <v>2498</v>
      </c>
      <c r="Q152" s="76">
        <v>2481</v>
      </c>
      <c r="R152" s="76">
        <v>1731</v>
      </c>
      <c r="S152" s="76">
        <v>1305</v>
      </c>
      <c r="T152" s="76">
        <v>1435</v>
      </c>
      <c r="U152" s="76">
        <v>2447</v>
      </c>
      <c r="V152" s="76">
        <v>1397</v>
      </c>
      <c r="W152" s="76">
        <v>201</v>
      </c>
      <c r="X152" s="76">
        <v>688</v>
      </c>
      <c r="Y152" s="76">
        <v>508</v>
      </c>
      <c r="Z152" s="76">
        <v>0</v>
      </c>
      <c r="AA152" s="77"/>
    </row>
    <row r="153" spans="1:27">
      <c r="A153" s="73">
        <v>2011502</v>
      </c>
      <c r="B153" s="73" t="s">
        <v>598</v>
      </c>
      <c r="C153" s="75">
        <v>5851</v>
      </c>
      <c r="D153" s="75">
        <v>5851</v>
      </c>
      <c r="E153" s="76">
        <v>0</v>
      </c>
      <c r="F153" s="76">
        <v>1588</v>
      </c>
      <c r="G153" s="76">
        <v>416</v>
      </c>
      <c r="H153" s="76">
        <v>544</v>
      </c>
      <c r="I153" s="76">
        <v>105</v>
      </c>
      <c r="J153" s="76">
        <v>611</v>
      </c>
      <c r="K153" s="76">
        <v>186</v>
      </c>
      <c r="L153" s="76">
        <v>5</v>
      </c>
      <c r="M153" s="76">
        <v>132</v>
      </c>
      <c r="N153" s="76">
        <v>1209</v>
      </c>
      <c r="O153" s="76">
        <v>117</v>
      </c>
      <c r="P153" s="76">
        <v>208</v>
      </c>
      <c r="Q153" s="76">
        <v>81</v>
      </c>
      <c r="R153" s="76">
        <v>41</v>
      </c>
      <c r="S153" s="76">
        <v>84</v>
      </c>
      <c r="T153" s="76">
        <v>41</v>
      </c>
      <c r="U153" s="76">
        <v>363</v>
      </c>
      <c r="V153" s="76">
        <v>7</v>
      </c>
      <c r="W153" s="76">
        <v>7</v>
      </c>
      <c r="X153" s="76">
        <v>0</v>
      </c>
      <c r="Y153" s="76">
        <v>0</v>
      </c>
      <c r="Z153" s="76">
        <v>0</v>
      </c>
      <c r="AA153" s="77"/>
    </row>
    <row r="154" spans="1:27">
      <c r="A154" s="73">
        <v>2011503</v>
      </c>
      <c r="B154" s="73" t="s">
        <v>601</v>
      </c>
      <c r="C154" s="75">
        <v>415</v>
      </c>
      <c r="D154" s="75">
        <v>13</v>
      </c>
      <c r="E154" s="76">
        <v>402</v>
      </c>
      <c r="F154" s="76">
        <v>0</v>
      </c>
      <c r="G154" s="76">
        <v>0</v>
      </c>
      <c r="H154" s="76">
        <v>0</v>
      </c>
      <c r="I154" s="76">
        <v>2</v>
      </c>
      <c r="J154" s="76">
        <v>0</v>
      </c>
      <c r="K154" s="76">
        <v>0</v>
      </c>
      <c r="L154" s="76">
        <v>11</v>
      </c>
      <c r="M154" s="76">
        <v>0</v>
      </c>
      <c r="N154" s="76">
        <v>0</v>
      </c>
      <c r="O154" s="76">
        <v>0</v>
      </c>
      <c r="P154" s="76">
        <v>0</v>
      </c>
      <c r="Q154" s="76">
        <v>0</v>
      </c>
      <c r="R154" s="76">
        <v>0</v>
      </c>
      <c r="S154" s="76">
        <v>0</v>
      </c>
      <c r="T154" s="76">
        <v>0</v>
      </c>
      <c r="U154" s="76">
        <v>0</v>
      </c>
      <c r="V154" s="76">
        <v>0</v>
      </c>
      <c r="W154" s="76">
        <v>0</v>
      </c>
      <c r="X154" s="76">
        <v>0</v>
      </c>
      <c r="Y154" s="76">
        <v>0</v>
      </c>
      <c r="Z154" s="76">
        <v>0</v>
      </c>
      <c r="AA154" s="77"/>
    </row>
    <row r="155" spans="1:27">
      <c r="A155" s="73">
        <v>2011504</v>
      </c>
      <c r="B155" s="73" t="s">
        <v>4869</v>
      </c>
      <c r="C155" s="75">
        <v>4446</v>
      </c>
      <c r="D155" s="75">
        <v>3811</v>
      </c>
      <c r="E155" s="76">
        <v>635</v>
      </c>
      <c r="F155" s="76">
        <v>1519</v>
      </c>
      <c r="G155" s="76">
        <v>173</v>
      </c>
      <c r="H155" s="76">
        <v>152</v>
      </c>
      <c r="I155" s="76">
        <v>334</v>
      </c>
      <c r="J155" s="76">
        <v>215</v>
      </c>
      <c r="K155" s="76">
        <v>119</v>
      </c>
      <c r="L155" s="76">
        <v>118</v>
      </c>
      <c r="M155" s="76">
        <v>62</v>
      </c>
      <c r="N155" s="76">
        <v>267</v>
      </c>
      <c r="O155" s="76">
        <v>214</v>
      </c>
      <c r="P155" s="76">
        <v>232</v>
      </c>
      <c r="Q155" s="76">
        <v>75</v>
      </c>
      <c r="R155" s="76">
        <v>168</v>
      </c>
      <c r="S155" s="76">
        <v>27</v>
      </c>
      <c r="T155" s="76">
        <v>38</v>
      </c>
      <c r="U155" s="76">
        <v>77</v>
      </c>
      <c r="V155" s="76">
        <v>21</v>
      </c>
      <c r="W155" s="76">
        <v>0</v>
      </c>
      <c r="X155" s="76">
        <v>21</v>
      </c>
      <c r="Y155" s="76">
        <v>0</v>
      </c>
      <c r="Z155" s="76">
        <v>0</v>
      </c>
      <c r="AA155" s="77"/>
    </row>
    <row r="156" spans="1:27">
      <c r="A156" s="73">
        <v>2011505</v>
      </c>
      <c r="B156" s="73" t="s">
        <v>4870</v>
      </c>
      <c r="C156" s="75">
        <v>4765</v>
      </c>
      <c r="D156" s="75">
        <v>4664</v>
      </c>
      <c r="E156" s="76">
        <v>101</v>
      </c>
      <c r="F156" s="76">
        <v>2094</v>
      </c>
      <c r="G156" s="76">
        <v>456</v>
      </c>
      <c r="H156" s="76">
        <v>285</v>
      </c>
      <c r="I156" s="76">
        <v>119</v>
      </c>
      <c r="J156" s="76">
        <v>255</v>
      </c>
      <c r="K156" s="76">
        <v>169</v>
      </c>
      <c r="L156" s="76">
        <v>188</v>
      </c>
      <c r="M156" s="76">
        <v>123</v>
      </c>
      <c r="N156" s="76">
        <v>69</v>
      </c>
      <c r="O156" s="76">
        <v>82</v>
      </c>
      <c r="P156" s="76">
        <v>244</v>
      </c>
      <c r="Q156" s="76">
        <v>235</v>
      </c>
      <c r="R156" s="76">
        <v>94</v>
      </c>
      <c r="S156" s="76">
        <v>47</v>
      </c>
      <c r="T156" s="76">
        <v>55</v>
      </c>
      <c r="U156" s="76">
        <v>92</v>
      </c>
      <c r="V156" s="76">
        <v>57</v>
      </c>
      <c r="W156" s="76">
        <v>0</v>
      </c>
      <c r="X156" s="76">
        <v>57</v>
      </c>
      <c r="Y156" s="76">
        <v>0</v>
      </c>
      <c r="Z156" s="76">
        <v>0</v>
      </c>
      <c r="AA156" s="77"/>
    </row>
    <row r="157" spans="1:27">
      <c r="A157" s="73">
        <v>2011506</v>
      </c>
      <c r="B157" s="73" t="s">
        <v>980</v>
      </c>
      <c r="C157" s="75">
        <v>1475</v>
      </c>
      <c r="D157" s="75">
        <v>1270</v>
      </c>
      <c r="E157" s="76">
        <v>205</v>
      </c>
      <c r="F157" s="76">
        <v>566</v>
      </c>
      <c r="G157" s="76">
        <v>70</v>
      </c>
      <c r="H157" s="76">
        <v>59</v>
      </c>
      <c r="I157" s="76">
        <v>80</v>
      </c>
      <c r="J157" s="76">
        <v>51</v>
      </c>
      <c r="K157" s="76">
        <v>41</v>
      </c>
      <c r="L157" s="76">
        <v>70</v>
      </c>
      <c r="M157" s="76">
        <v>0</v>
      </c>
      <c r="N157" s="76">
        <v>55</v>
      </c>
      <c r="O157" s="76">
        <v>56</v>
      </c>
      <c r="P157" s="76">
        <v>12</v>
      </c>
      <c r="Q157" s="76">
        <v>38</v>
      </c>
      <c r="R157" s="76">
        <v>92</v>
      </c>
      <c r="S157" s="76">
        <v>31</v>
      </c>
      <c r="T157" s="76">
        <v>26</v>
      </c>
      <c r="U157" s="76">
        <v>7</v>
      </c>
      <c r="V157" s="76">
        <v>16</v>
      </c>
      <c r="W157" s="76">
        <v>0</v>
      </c>
      <c r="X157" s="76">
        <v>16</v>
      </c>
      <c r="Y157" s="76">
        <v>0</v>
      </c>
      <c r="Z157" s="76">
        <v>0</v>
      </c>
      <c r="AA157" s="77"/>
    </row>
    <row r="158" spans="1:27">
      <c r="A158" s="73">
        <v>2011507</v>
      </c>
      <c r="B158" s="73" t="s">
        <v>718</v>
      </c>
      <c r="C158" s="75">
        <v>529</v>
      </c>
      <c r="D158" s="75">
        <v>439</v>
      </c>
      <c r="E158" s="76">
        <v>90</v>
      </c>
      <c r="F158" s="76">
        <v>20</v>
      </c>
      <c r="G158" s="76">
        <v>62</v>
      </c>
      <c r="H158" s="76">
        <v>85</v>
      </c>
      <c r="I158" s="76">
        <v>15</v>
      </c>
      <c r="J158" s="76">
        <v>0</v>
      </c>
      <c r="K158" s="76">
        <v>40</v>
      </c>
      <c r="L158" s="76">
        <v>58</v>
      </c>
      <c r="M158" s="76">
        <v>0</v>
      </c>
      <c r="N158" s="76">
        <v>53</v>
      </c>
      <c r="O158" s="76">
        <v>48</v>
      </c>
      <c r="P158" s="76">
        <v>30</v>
      </c>
      <c r="Q158" s="76">
        <v>0</v>
      </c>
      <c r="R158" s="76">
        <v>4</v>
      </c>
      <c r="S158" s="76">
        <v>18</v>
      </c>
      <c r="T158" s="76">
        <v>0</v>
      </c>
      <c r="U158" s="76">
        <v>0</v>
      </c>
      <c r="V158" s="76">
        <v>6</v>
      </c>
      <c r="W158" s="76">
        <v>0</v>
      </c>
      <c r="X158" s="76">
        <v>6</v>
      </c>
      <c r="Y158" s="76">
        <v>0</v>
      </c>
      <c r="Z158" s="76">
        <v>0</v>
      </c>
      <c r="AA158" s="77"/>
    </row>
    <row r="159" spans="1:27">
      <c r="A159" s="73">
        <v>2011550</v>
      </c>
      <c r="B159" s="73" t="s">
        <v>622</v>
      </c>
      <c r="C159" s="75">
        <v>2370</v>
      </c>
      <c r="D159" s="75">
        <v>1749</v>
      </c>
      <c r="E159" s="76">
        <v>621</v>
      </c>
      <c r="F159" s="76">
        <v>156</v>
      </c>
      <c r="G159" s="76">
        <v>101</v>
      </c>
      <c r="H159" s="76">
        <v>36</v>
      </c>
      <c r="I159" s="76">
        <v>104</v>
      </c>
      <c r="J159" s="76">
        <v>394</v>
      </c>
      <c r="K159" s="76">
        <v>44</v>
      </c>
      <c r="L159" s="76">
        <v>173</v>
      </c>
      <c r="M159" s="76">
        <v>46</v>
      </c>
      <c r="N159" s="76">
        <v>0</v>
      </c>
      <c r="O159" s="76">
        <v>144</v>
      </c>
      <c r="P159" s="76">
        <v>60</v>
      </c>
      <c r="Q159" s="76">
        <v>55</v>
      </c>
      <c r="R159" s="76">
        <v>97</v>
      </c>
      <c r="S159" s="76">
        <v>21</v>
      </c>
      <c r="T159" s="76">
        <v>2</v>
      </c>
      <c r="U159" s="76">
        <v>42</v>
      </c>
      <c r="V159" s="76">
        <v>274</v>
      </c>
      <c r="W159" s="76">
        <v>0</v>
      </c>
      <c r="X159" s="76">
        <v>121</v>
      </c>
      <c r="Y159" s="76">
        <v>153</v>
      </c>
      <c r="Z159" s="76">
        <v>0</v>
      </c>
      <c r="AA159" s="77"/>
    </row>
    <row r="160" spans="1:27">
      <c r="A160" s="73">
        <v>2011599</v>
      </c>
      <c r="B160" s="73" t="s">
        <v>4871</v>
      </c>
      <c r="C160" s="75">
        <v>6259</v>
      </c>
      <c r="D160" s="75">
        <v>5981</v>
      </c>
      <c r="E160" s="76">
        <v>278</v>
      </c>
      <c r="F160" s="76">
        <v>2754</v>
      </c>
      <c r="G160" s="76">
        <v>133</v>
      </c>
      <c r="H160" s="76">
        <v>138</v>
      </c>
      <c r="I160" s="76">
        <v>139</v>
      </c>
      <c r="J160" s="76">
        <v>853</v>
      </c>
      <c r="K160" s="76">
        <v>106</v>
      </c>
      <c r="L160" s="76">
        <v>237</v>
      </c>
      <c r="M160" s="76">
        <v>66</v>
      </c>
      <c r="N160" s="76">
        <v>61</v>
      </c>
      <c r="O160" s="76">
        <v>700</v>
      </c>
      <c r="P160" s="76">
        <v>336</v>
      </c>
      <c r="Q160" s="76">
        <v>21</v>
      </c>
      <c r="R160" s="76">
        <v>57</v>
      </c>
      <c r="S160" s="76">
        <v>61</v>
      </c>
      <c r="T160" s="76">
        <v>78</v>
      </c>
      <c r="U160" s="76">
        <v>203</v>
      </c>
      <c r="V160" s="76">
        <v>28</v>
      </c>
      <c r="W160" s="76">
        <v>0</v>
      </c>
      <c r="X160" s="76">
        <v>18</v>
      </c>
      <c r="Y160" s="76">
        <v>10</v>
      </c>
      <c r="Z160" s="76">
        <v>0</v>
      </c>
      <c r="AA160" s="77"/>
    </row>
    <row r="161" spans="1:27">
      <c r="A161" s="73">
        <v>20117</v>
      </c>
      <c r="B161" s="74" t="s">
        <v>4872</v>
      </c>
      <c r="C161" s="75">
        <v>56230</v>
      </c>
      <c r="D161" s="75">
        <v>25469</v>
      </c>
      <c r="E161" s="76">
        <v>30761</v>
      </c>
      <c r="F161" s="76">
        <v>6119</v>
      </c>
      <c r="G161" s="76">
        <v>1524</v>
      </c>
      <c r="H161" s="76">
        <v>1449</v>
      </c>
      <c r="I161" s="76">
        <v>2009</v>
      </c>
      <c r="J161" s="76">
        <v>2537</v>
      </c>
      <c r="K161" s="76">
        <v>1026</v>
      </c>
      <c r="L161" s="76">
        <v>1216</v>
      </c>
      <c r="M161" s="76">
        <v>616</v>
      </c>
      <c r="N161" s="76">
        <v>1360</v>
      </c>
      <c r="O161" s="76">
        <v>1855</v>
      </c>
      <c r="P161" s="76">
        <v>1084</v>
      </c>
      <c r="Q161" s="76">
        <v>1112</v>
      </c>
      <c r="R161" s="76">
        <v>828</v>
      </c>
      <c r="S161" s="76">
        <v>494</v>
      </c>
      <c r="T161" s="76">
        <v>781</v>
      </c>
      <c r="U161" s="76">
        <v>981</v>
      </c>
      <c r="V161" s="76">
        <v>479</v>
      </c>
      <c r="W161" s="76">
        <v>131</v>
      </c>
      <c r="X161" s="76">
        <v>183</v>
      </c>
      <c r="Y161" s="76">
        <v>76</v>
      </c>
      <c r="Z161" s="76">
        <v>89</v>
      </c>
      <c r="AA161" s="77"/>
    </row>
    <row r="162" spans="1:27">
      <c r="A162" s="73">
        <v>2011701</v>
      </c>
      <c r="B162" s="73" t="s">
        <v>595</v>
      </c>
      <c r="C162" s="75">
        <v>18105</v>
      </c>
      <c r="D162" s="75">
        <v>16332</v>
      </c>
      <c r="E162" s="76">
        <v>1773</v>
      </c>
      <c r="F162" s="76">
        <v>3252</v>
      </c>
      <c r="G162" s="76">
        <v>1221</v>
      </c>
      <c r="H162" s="76">
        <v>1141</v>
      </c>
      <c r="I162" s="76">
        <v>1305</v>
      </c>
      <c r="J162" s="76">
        <v>1412</v>
      </c>
      <c r="K162" s="76">
        <v>745</v>
      </c>
      <c r="L162" s="76">
        <v>903</v>
      </c>
      <c r="M162" s="76">
        <v>464</v>
      </c>
      <c r="N162" s="76">
        <v>769</v>
      </c>
      <c r="O162" s="76">
        <v>1454</v>
      </c>
      <c r="P162" s="76">
        <v>463</v>
      </c>
      <c r="Q162" s="76">
        <v>587</v>
      </c>
      <c r="R162" s="76">
        <v>569</v>
      </c>
      <c r="S162" s="76">
        <v>462</v>
      </c>
      <c r="T162" s="76">
        <v>525</v>
      </c>
      <c r="U162" s="76">
        <v>698</v>
      </c>
      <c r="V162" s="76">
        <v>363</v>
      </c>
      <c r="W162" s="76">
        <v>123</v>
      </c>
      <c r="X162" s="76">
        <v>85</v>
      </c>
      <c r="Y162" s="76">
        <v>76</v>
      </c>
      <c r="Z162" s="76">
        <v>79</v>
      </c>
      <c r="AA162" s="77"/>
    </row>
    <row r="163" spans="1:27">
      <c r="A163" s="73">
        <v>2011702</v>
      </c>
      <c r="B163" s="73" t="s">
        <v>598</v>
      </c>
      <c r="C163" s="75">
        <v>1094</v>
      </c>
      <c r="D163" s="75">
        <v>1196</v>
      </c>
      <c r="E163" s="76">
        <v>-102</v>
      </c>
      <c r="F163" s="76">
        <v>300</v>
      </c>
      <c r="G163" s="76">
        <v>49</v>
      </c>
      <c r="H163" s="76">
        <v>65</v>
      </c>
      <c r="I163" s="76">
        <v>9</v>
      </c>
      <c r="J163" s="76">
        <v>173</v>
      </c>
      <c r="K163" s="76">
        <v>119</v>
      </c>
      <c r="L163" s="76">
        <v>2</v>
      </c>
      <c r="M163" s="76">
        <v>12</v>
      </c>
      <c r="N163" s="76">
        <v>175</v>
      </c>
      <c r="O163" s="76">
        <v>25</v>
      </c>
      <c r="P163" s="76">
        <v>2</v>
      </c>
      <c r="Q163" s="76">
        <v>32</v>
      </c>
      <c r="R163" s="76">
        <v>127</v>
      </c>
      <c r="S163" s="76">
        <v>0</v>
      </c>
      <c r="T163" s="76">
        <v>30</v>
      </c>
      <c r="U163" s="76">
        <v>58</v>
      </c>
      <c r="V163" s="76">
        <v>18</v>
      </c>
      <c r="W163" s="76">
        <v>8</v>
      </c>
      <c r="X163" s="76">
        <v>0</v>
      </c>
      <c r="Y163" s="76">
        <v>0</v>
      </c>
      <c r="Z163" s="76">
        <v>10</v>
      </c>
      <c r="AA163" s="77"/>
    </row>
    <row r="164" spans="1:27">
      <c r="A164" s="73">
        <v>2011703</v>
      </c>
      <c r="B164" s="73" t="s">
        <v>601</v>
      </c>
      <c r="C164" s="75">
        <v>73</v>
      </c>
      <c r="D164" s="75">
        <v>0</v>
      </c>
      <c r="E164" s="76">
        <v>73</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7"/>
    </row>
    <row r="165" spans="1:27">
      <c r="A165" s="73">
        <v>2011704</v>
      </c>
      <c r="B165" s="73" t="s">
        <v>4873</v>
      </c>
      <c r="C165" s="75">
        <v>113</v>
      </c>
      <c r="D165" s="75">
        <v>83</v>
      </c>
      <c r="E165" s="76">
        <v>30</v>
      </c>
      <c r="F165" s="76">
        <v>0</v>
      </c>
      <c r="G165" s="76">
        <v>4</v>
      </c>
      <c r="H165" s="76">
        <v>0</v>
      </c>
      <c r="I165" s="76">
        <v>0</v>
      </c>
      <c r="J165" s="76">
        <v>0</v>
      </c>
      <c r="K165" s="76">
        <v>0</v>
      </c>
      <c r="L165" s="76">
        <v>68</v>
      </c>
      <c r="M165" s="76">
        <v>1</v>
      </c>
      <c r="N165" s="76">
        <v>10</v>
      </c>
      <c r="O165" s="76">
        <v>0</v>
      </c>
      <c r="P165" s="76">
        <v>0</v>
      </c>
      <c r="Q165" s="76">
        <v>0</v>
      </c>
      <c r="R165" s="76">
        <v>0</v>
      </c>
      <c r="S165" s="76">
        <v>0</v>
      </c>
      <c r="T165" s="76">
        <v>0</v>
      </c>
      <c r="U165" s="76">
        <v>0</v>
      </c>
      <c r="V165" s="76">
        <v>0</v>
      </c>
      <c r="W165" s="76">
        <v>0</v>
      </c>
      <c r="X165" s="76">
        <v>0</v>
      </c>
      <c r="Y165" s="76">
        <v>0</v>
      </c>
      <c r="Z165" s="76">
        <v>0</v>
      </c>
      <c r="AA165" s="77"/>
    </row>
    <row r="166" spans="1:27">
      <c r="A166" s="73">
        <v>2011705</v>
      </c>
      <c r="B166" s="73" t="s">
        <v>4874</v>
      </c>
      <c r="C166" s="75">
        <v>2</v>
      </c>
      <c r="D166" s="75">
        <v>2</v>
      </c>
      <c r="E166" s="76">
        <v>0</v>
      </c>
      <c r="F166" s="76">
        <v>0</v>
      </c>
      <c r="G166" s="76">
        <v>0</v>
      </c>
      <c r="H166" s="76">
        <v>0</v>
      </c>
      <c r="I166" s="76">
        <v>0</v>
      </c>
      <c r="J166" s="76">
        <v>0</v>
      </c>
      <c r="K166" s="76">
        <v>2</v>
      </c>
      <c r="L166" s="76">
        <v>0</v>
      </c>
      <c r="M166" s="76">
        <v>0</v>
      </c>
      <c r="N166" s="76">
        <v>0</v>
      </c>
      <c r="O166" s="76">
        <v>0</v>
      </c>
      <c r="P166" s="76">
        <v>0</v>
      </c>
      <c r="Q166" s="76">
        <v>0</v>
      </c>
      <c r="R166" s="76">
        <v>0</v>
      </c>
      <c r="S166" s="76">
        <v>0</v>
      </c>
      <c r="T166" s="76">
        <v>0</v>
      </c>
      <c r="U166" s="76">
        <v>0</v>
      </c>
      <c r="V166" s="76">
        <v>0</v>
      </c>
      <c r="W166" s="76">
        <v>0</v>
      </c>
      <c r="X166" s="76">
        <v>0</v>
      </c>
      <c r="Y166" s="76">
        <v>0</v>
      </c>
      <c r="Z166" s="76">
        <v>0</v>
      </c>
      <c r="AA166" s="77"/>
    </row>
    <row r="167" spans="1:27">
      <c r="A167" s="73">
        <v>2011706</v>
      </c>
      <c r="B167" s="73" t="s">
        <v>4875</v>
      </c>
      <c r="C167" s="75">
        <v>8698</v>
      </c>
      <c r="D167" s="75">
        <v>4359</v>
      </c>
      <c r="E167" s="76">
        <v>4339</v>
      </c>
      <c r="F167" s="76">
        <v>2044</v>
      </c>
      <c r="G167" s="76">
        <v>94</v>
      </c>
      <c r="H167" s="76">
        <v>194</v>
      </c>
      <c r="I167" s="76">
        <v>136</v>
      </c>
      <c r="J167" s="76">
        <v>274</v>
      </c>
      <c r="K167" s="76">
        <v>70</v>
      </c>
      <c r="L167" s="76">
        <v>120</v>
      </c>
      <c r="M167" s="76">
        <v>62</v>
      </c>
      <c r="N167" s="76">
        <v>128</v>
      </c>
      <c r="O167" s="76">
        <v>90</v>
      </c>
      <c r="P167" s="76">
        <v>391</v>
      </c>
      <c r="Q167" s="76">
        <v>310</v>
      </c>
      <c r="R167" s="76">
        <v>55</v>
      </c>
      <c r="S167" s="76">
        <v>55</v>
      </c>
      <c r="T167" s="76">
        <v>186</v>
      </c>
      <c r="U167" s="76">
        <v>120</v>
      </c>
      <c r="V167" s="76">
        <v>30</v>
      </c>
      <c r="W167" s="76">
        <v>0</v>
      </c>
      <c r="X167" s="76">
        <v>30</v>
      </c>
      <c r="Y167" s="76">
        <v>0</v>
      </c>
      <c r="Z167" s="76">
        <v>0</v>
      </c>
      <c r="AA167" s="77"/>
    </row>
    <row r="168" spans="1:27">
      <c r="A168" s="73">
        <v>2011707</v>
      </c>
      <c r="B168" s="73" t="s">
        <v>4876</v>
      </c>
      <c r="C168" s="75">
        <v>514</v>
      </c>
      <c r="D168" s="75">
        <v>69</v>
      </c>
      <c r="E168" s="76">
        <v>445</v>
      </c>
      <c r="F168" s="76">
        <v>0</v>
      </c>
      <c r="G168" s="76">
        <v>2</v>
      </c>
      <c r="H168" s="76">
        <v>0</v>
      </c>
      <c r="I168" s="76">
        <v>0</v>
      </c>
      <c r="J168" s="76">
        <v>25</v>
      </c>
      <c r="K168" s="76">
        <v>0</v>
      </c>
      <c r="L168" s="76">
        <v>0</v>
      </c>
      <c r="M168" s="76">
        <v>0</v>
      </c>
      <c r="N168" s="76">
        <v>17</v>
      </c>
      <c r="O168" s="76">
        <v>0</v>
      </c>
      <c r="P168" s="76">
        <v>10</v>
      </c>
      <c r="Q168" s="76">
        <v>0</v>
      </c>
      <c r="R168" s="76">
        <v>0</v>
      </c>
      <c r="S168" s="76">
        <v>7</v>
      </c>
      <c r="T168" s="76">
        <v>8</v>
      </c>
      <c r="U168" s="76">
        <v>0</v>
      </c>
      <c r="V168" s="76">
        <v>0</v>
      </c>
      <c r="W168" s="76">
        <v>0</v>
      </c>
      <c r="X168" s="76">
        <v>0</v>
      </c>
      <c r="Y168" s="76">
        <v>0</v>
      </c>
      <c r="Z168" s="76">
        <v>0</v>
      </c>
      <c r="AA168" s="77"/>
    </row>
    <row r="169" spans="1:27">
      <c r="A169" s="73">
        <v>2011708</v>
      </c>
      <c r="B169" s="73" t="s">
        <v>986</v>
      </c>
      <c r="C169" s="75">
        <v>14</v>
      </c>
      <c r="D169" s="75">
        <v>14</v>
      </c>
      <c r="E169" s="76">
        <v>0</v>
      </c>
      <c r="F169" s="76">
        <v>10</v>
      </c>
      <c r="G169" s="76">
        <v>2</v>
      </c>
      <c r="H169" s="76">
        <v>0</v>
      </c>
      <c r="I169" s="76">
        <v>0</v>
      </c>
      <c r="J169" s="76">
        <v>0</v>
      </c>
      <c r="K169" s="76">
        <v>0</v>
      </c>
      <c r="L169" s="76">
        <v>0</v>
      </c>
      <c r="M169" s="76">
        <v>0</v>
      </c>
      <c r="N169" s="76">
        <v>0</v>
      </c>
      <c r="O169" s="76">
        <v>0</v>
      </c>
      <c r="P169" s="76">
        <v>0</v>
      </c>
      <c r="Q169" s="76">
        <v>0</v>
      </c>
      <c r="R169" s="76">
        <v>0</v>
      </c>
      <c r="S169" s="76">
        <v>2</v>
      </c>
      <c r="T169" s="76">
        <v>0</v>
      </c>
      <c r="U169" s="76">
        <v>0</v>
      </c>
      <c r="V169" s="76">
        <v>0</v>
      </c>
      <c r="W169" s="76">
        <v>0</v>
      </c>
      <c r="X169" s="76">
        <v>0</v>
      </c>
      <c r="Y169" s="76">
        <v>0</v>
      </c>
      <c r="Z169" s="76">
        <v>0</v>
      </c>
      <c r="AA169" s="77"/>
    </row>
    <row r="170" spans="1:27">
      <c r="A170" s="73">
        <v>2011709</v>
      </c>
      <c r="B170" s="73" t="s">
        <v>4877</v>
      </c>
      <c r="C170" s="75">
        <v>1134</v>
      </c>
      <c r="D170" s="75">
        <v>152</v>
      </c>
      <c r="E170" s="76">
        <v>982</v>
      </c>
      <c r="F170" s="76">
        <v>1</v>
      </c>
      <c r="G170" s="76">
        <v>0</v>
      </c>
      <c r="H170" s="76">
        <v>10</v>
      </c>
      <c r="I170" s="76">
        <v>11</v>
      </c>
      <c r="J170" s="76">
        <v>35</v>
      </c>
      <c r="K170" s="76">
        <v>9</v>
      </c>
      <c r="L170" s="76">
        <v>10</v>
      </c>
      <c r="M170" s="76">
        <v>30</v>
      </c>
      <c r="N170" s="76">
        <v>0</v>
      </c>
      <c r="O170" s="76">
        <v>8</v>
      </c>
      <c r="P170" s="76">
        <v>0</v>
      </c>
      <c r="Q170" s="76">
        <v>0</v>
      </c>
      <c r="R170" s="76">
        <v>21</v>
      </c>
      <c r="S170" s="76">
        <v>15</v>
      </c>
      <c r="T170" s="76">
        <v>0</v>
      </c>
      <c r="U170" s="76">
        <v>2</v>
      </c>
      <c r="V170" s="76">
        <v>0</v>
      </c>
      <c r="W170" s="76">
        <v>0</v>
      </c>
      <c r="X170" s="76">
        <v>0</v>
      </c>
      <c r="Y170" s="76">
        <v>0</v>
      </c>
      <c r="Z170" s="76">
        <v>0</v>
      </c>
      <c r="AA170" s="77"/>
    </row>
    <row r="171" spans="1:27">
      <c r="A171" s="73">
        <v>2011710</v>
      </c>
      <c r="B171" s="73" t="s">
        <v>718</v>
      </c>
      <c r="C171" s="75">
        <v>598</v>
      </c>
      <c r="D171" s="75">
        <v>13</v>
      </c>
      <c r="E171" s="76">
        <v>585</v>
      </c>
      <c r="F171" s="76">
        <v>0</v>
      </c>
      <c r="G171" s="76">
        <v>0</v>
      </c>
      <c r="H171" s="76">
        <v>0</v>
      </c>
      <c r="I171" s="76">
        <v>0</v>
      </c>
      <c r="J171" s="76">
        <v>0</v>
      </c>
      <c r="K171" s="76">
        <v>0</v>
      </c>
      <c r="L171" s="76">
        <v>3</v>
      </c>
      <c r="M171" s="76">
        <v>0</v>
      </c>
      <c r="N171" s="76">
        <v>0</v>
      </c>
      <c r="O171" s="76">
        <v>0</v>
      </c>
      <c r="P171" s="76">
        <v>0</v>
      </c>
      <c r="Q171" s="76">
        <v>10</v>
      </c>
      <c r="R171" s="76">
        <v>0</v>
      </c>
      <c r="S171" s="76">
        <v>0</v>
      </c>
      <c r="T171" s="76">
        <v>0</v>
      </c>
      <c r="U171" s="76">
        <v>0</v>
      </c>
      <c r="V171" s="76">
        <v>0</v>
      </c>
      <c r="W171" s="76">
        <v>0</v>
      </c>
      <c r="X171" s="76">
        <v>0</v>
      </c>
      <c r="Y171" s="76">
        <v>0</v>
      </c>
      <c r="Z171" s="76">
        <v>0</v>
      </c>
      <c r="AA171" s="77"/>
    </row>
    <row r="172" spans="1:27">
      <c r="A172" s="73">
        <v>2011750</v>
      </c>
      <c r="B172" s="73" t="s">
        <v>622</v>
      </c>
      <c r="C172" s="75">
        <v>11748</v>
      </c>
      <c r="D172" s="75">
        <v>1</v>
      </c>
      <c r="E172" s="76">
        <v>11747</v>
      </c>
      <c r="F172" s="76">
        <v>0</v>
      </c>
      <c r="G172" s="76">
        <v>0</v>
      </c>
      <c r="H172" s="76">
        <v>0</v>
      </c>
      <c r="I172" s="76">
        <v>0</v>
      </c>
      <c r="J172" s="76">
        <v>0</v>
      </c>
      <c r="K172" s="76">
        <v>0</v>
      </c>
      <c r="L172" s="76">
        <v>0</v>
      </c>
      <c r="M172" s="76">
        <v>0</v>
      </c>
      <c r="N172" s="76">
        <v>0</v>
      </c>
      <c r="O172" s="76">
        <v>1</v>
      </c>
      <c r="P172" s="76">
        <v>0</v>
      </c>
      <c r="Q172" s="76">
        <v>0</v>
      </c>
      <c r="R172" s="76">
        <v>0</v>
      </c>
      <c r="S172" s="76">
        <v>0</v>
      </c>
      <c r="T172" s="76">
        <v>0</v>
      </c>
      <c r="U172" s="76">
        <v>0</v>
      </c>
      <c r="V172" s="76">
        <v>0</v>
      </c>
      <c r="W172" s="76">
        <v>0</v>
      </c>
      <c r="X172" s="76">
        <v>0</v>
      </c>
      <c r="Y172" s="76">
        <v>0</v>
      </c>
      <c r="Z172" s="76">
        <v>0</v>
      </c>
      <c r="AA172" s="77"/>
    </row>
    <row r="173" spans="1:27">
      <c r="A173" s="73">
        <v>2011799</v>
      </c>
      <c r="B173" s="73" t="s">
        <v>4878</v>
      </c>
      <c r="C173" s="75">
        <v>14137</v>
      </c>
      <c r="D173" s="75">
        <v>3248</v>
      </c>
      <c r="E173" s="76">
        <v>10889</v>
      </c>
      <c r="F173" s="76">
        <v>512</v>
      </c>
      <c r="G173" s="76">
        <v>152</v>
      </c>
      <c r="H173" s="76">
        <v>39</v>
      </c>
      <c r="I173" s="76">
        <v>548</v>
      </c>
      <c r="J173" s="76">
        <v>618</v>
      </c>
      <c r="K173" s="76">
        <v>81</v>
      </c>
      <c r="L173" s="76">
        <v>110</v>
      </c>
      <c r="M173" s="76">
        <v>47</v>
      </c>
      <c r="N173" s="76">
        <v>261</v>
      </c>
      <c r="O173" s="76">
        <v>277</v>
      </c>
      <c r="P173" s="76">
        <v>218</v>
      </c>
      <c r="Q173" s="76">
        <v>173</v>
      </c>
      <c r="R173" s="76">
        <v>56</v>
      </c>
      <c r="S173" s="76">
        <v>-47</v>
      </c>
      <c r="T173" s="76">
        <v>32</v>
      </c>
      <c r="U173" s="76">
        <v>103</v>
      </c>
      <c r="V173" s="76">
        <v>68</v>
      </c>
      <c r="W173" s="76">
        <v>0</v>
      </c>
      <c r="X173" s="76">
        <v>68</v>
      </c>
      <c r="Y173" s="76">
        <v>0</v>
      </c>
      <c r="Z173" s="76">
        <v>0</v>
      </c>
      <c r="AA173" s="77"/>
    </row>
    <row r="174" spans="1:27">
      <c r="A174" s="73">
        <v>20123</v>
      </c>
      <c r="B174" s="74" t="s">
        <v>868</v>
      </c>
      <c r="C174" s="75">
        <v>61404</v>
      </c>
      <c r="D174" s="75">
        <v>53878</v>
      </c>
      <c r="E174" s="76">
        <v>7526</v>
      </c>
      <c r="F174" s="76">
        <v>8594</v>
      </c>
      <c r="G174" s="76">
        <v>3046</v>
      </c>
      <c r="H174" s="76">
        <v>4963</v>
      </c>
      <c r="I174" s="76">
        <v>3576</v>
      </c>
      <c r="J174" s="76">
        <v>4040</v>
      </c>
      <c r="K174" s="76">
        <v>2704</v>
      </c>
      <c r="L174" s="76">
        <v>3346</v>
      </c>
      <c r="M174" s="76">
        <v>1458</v>
      </c>
      <c r="N174" s="76">
        <v>4887</v>
      </c>
      <c r="O174" s="76">
        <v>5439</v>
      </c>
      <c r="P174" s="76">
        <v>1200</v>
      </c>
      <c r="Q174" s="76">
        <v>2991</v>
      </c>
      <c r="R174" s="76">
        <v>1915</v>
      </c>
      <c r="S174" s="76">
        <v>1453</v>
      </c>
      <c r="T174" s="76">
        <v>2350</v>
      </c>
      <c r="U174" s="76">
        <v>1821</v>
      </c>
      <c r="V174" s="76">
        <v>114</v>
      </c>
      <c r="W174" s="76">
        <v>0</v>
      </c>
      <c r="X174" s="76">
        <v>11</v>
      </c>
      <c r="Y174" s="76">
        <v>103</v>
      </c>
      <c r="Z174" s="76">
        <v>0</v>
      </c>
      <c r="AA174" s="77"/>
    </row>
    <row r="175" spans="1:27">
      <c r="A175" s="73">
        <v>2012301</v>
      </c>
      <c r="B175" s="73" t="s">
        <v>595</v>
      </c>
      <c r="C175" s="75">
        <v>15251</v>
      </c>
      <c r="D175" s="75">
        <v>13610</v>
      </c>
      <c r="E175" s="76">
        <v>1641</v>
      </c>
      <c r="F175" s="76">
        <v>836</v>
      </c>
      <c r="G175" s="76">
        <v>939</v>
      </c>
      <c r="H175" s="76">
        <v>917</v>
      </c>
      <c r="I175" s="76">
        <v>820</v>
      </c>
      <c r="J175" s="76">
        <v>1681</v>
      </c>
      <c r="K175" s="76">
        <v>1057</v>
      </c>
      <c r="L175" s="76">
        <v>1149</v>
      </c>
      <c r="M175" s="76">
        <v>252</v>
      </c>
      <c r="N175" s="76">
        <v>961</v>
      </c>
      <c r="O175" s="76">
        <v>1274</v>
      </c>
      <c r="P175" s="76">
        <v>457</v>
      </c>
      <c r="Q175" s="76">
        <v>743</v>
      </c>
      <c r="R175" s="76">
        <v>623</v>
      </c>
      <c r="S175" s="76">
        <v>714</v>
      </c>
      <c r="T175" s="76">
        <v>618</v>
      </c>
      <c r="U175" s="76">
        <v>570</v>
      </c>
      <c r="V175" s="76">
        <v>0</v>
      </c>
      <c r="W175" s="76">
        <v>0</v>
      </c>
      <c r="X175" s="76">
        <v>0</v>
      </c>
      <c r="Y175" s="76">
        <v>0</v>
      </c>
      <c r="Z175" s="76">
        <v>0</v>
      </c>
      <c r="AA175" s="77"/>
    </row>
    <row r="176" spans="1:27">
      <c r="A176" s="73">
        <v>2012302</v>
      </c>
      <c r="B176" s="73" t="s">
        <v>598</v>
      </c>
      <c r="C176" s="75">
        <v>1774</v>
      </c>
      <c r="D176" s="75">
        <v>1774</v>
      </c>
      <c r="E176" s="76">
        <v>0</v>
      </c>
      <c r="F176" s="76">
        <v>61</v>
      </c>
      <c r="G176" s="76">
        <v>82</v>
      </c>
      <c r="H176" s="76">
        <v>368</v>
      </c>
      <c r="I176" s="76">
        <v>13</v>
      </c>
      <c r="J176" s="76">
        <v>100</v>
      </c>
      <c r="K176" s="76">
        <v>461</v>
      </c>
      <c r="L176" s="76">
        <v>52</v>
      </c>
      <c r="M176" s="76">
        <v>42</v>
      </c>
      <c r="N176" s="76">
        <v>323</v>
      </c>
      <c r="O176" s="76">
        <v>61</v>
      </c>
      <c r="P176" s="76">
        <v>3</v>
      </c>
      <c r="Q176" s="76">
        <v>103</v>
      </c>
      <c r="R176" s="76">
        <v>30</v>
      </c>
      <c r="S176" s="76">
        <v>60</v>
      </c>
      <c r="T176" s="76">
        <v>15</v>
      </c>
      <c r="U176" s="76">
        <v>1</v>
      </c>
      <c r="V176" s="76">
        <v>0</v>
      </c>
      <c r="W176" s="76">
        <v>0</v>
      </c>
      <c r="X176" s="76">
        <v>0</v>
      </c>
      <c r="Y176" s="76">
        <v>0</v>
      </c>
      <c r="Z176" s="76">
        <v>0</v>
      </c>
      <c r="AA176" s="77"/>
    </row>
    <row r="177" spans="1:27">
      <c r="A177" s="73">
        <v>2012303</v>
      </c>
      <c r="B177" s="73" t="s">
        <v>601</v>
      </c>
      <c r="C177" s="75">
        <v>157</v>
      </c>
      <c r="D177" s="75">
        <v>0</v>
      </c>
      <c r="E177" s="76">
        <v>157</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7"/>
    </row>
    <row r="178" spans="1:27">
      <c r="A178" s="73">
        <v>2012304</v>
      </c>
      <c r="B178" s="73" t="s">
        <v>872</v>
      </c>
      <c r="C178" s="75">
        <v>21370</v>
      </c>
      <c r="D178" s="75">
        <v>19503</v>
      </c>
      <c r="E178" s="76">
        <v>1867</v>
      </c>
      <c r="F178" s="76">
        <v>5201</v>
      </c>
      <c r="G178" s="76">
        <v>954</v>
      </c>
      <c r="H178" s="76">
        <v>2434</v>
      </c>
      <c r="I178" s="76">
        <v>1775</v>
      </c>
      <c r="J178" s="76">
        <v>817</v>
      </c>
      <c r="K178" s="76">
        <v>155</v>
      </c>
      <c r="L178" s="76">
        <v>1412</v>
      </c>
      <c r="M178" s="76">
        <v>464</v>
      </c>
      <c r="N178" s="76">
        <v>2416</v>
      </c>
      <c r="O178" s="76">
        <v>827</v>
      </c>
      <c r="P178" s="76">
        <v>398</v>
      </c>
      <c r="Q178" s="76">
        <v>968</v>
      </c>
      <c r="R178" s="76">
        <v>841</v>
      </c>
      <c r="S178" s="76">
        <v>35</v>
      </c>
      <c r="T178" s="76">
        <v>176</v>
      </c>
      <c r="U178" s="76">
        <v>609</v>
      </c>
      <c r="V178" s="76">
        <v>39</v>
      </c>
      <c r="W178" s="76">
        <v>0</v>
      </c>
      <c r="X178" s="76">
        <v>0</v>
      </c>
      <c r="Y178" s="76">
        <v>39</v>
      </c>
      <c r="Z178" s="76">
        <v>0</v>
      </c>
      <c r="AA178" s="77"/>
    </row>
    <row r="179" spans="1:27">
      <c r="A179" s="73">
        <v>2012350</v>
      </c>
      <c r="B179" s="73" t="s">
        <v>622</v>
      </c>
      <c r="C179" s="75">
        <v>1054</v>
      </c>
      <c r="D179" s="75">
        <v>554</v>
      </c>
      <c r="E179" s="76">
        <v>500</v>
      </c>
      <c r="F179" s="76">
        <v>52</v>
      </c>
      <c r="G179" s="76">
        <v>116</v>
      </c>
      <c r="H179" s="76">
        <v>0</v>
      </c>
      <c r="I179" s="76">
        <v>0</v>
      </c>
      <c r="J179" s="76">
        <v>244</v>
      </c>
      <c r="K179" s="76">
        <v>0</v>
      </c>
      <c r="L179" s="76">
        <v>26</v>
      </c>
      <c r="M179" s="76">
        <v>69</v>
      </c>
      <c r="N179" s="76">
        <v>0</v>
      </c>
      <c r="O179" s="76">
        <v>0</v>
      </c>
      <c r="P179" s="76">
        <v>0</v>
      </c>
      <c r="Q179" s="76">
        <v>0</v>
      </c>
      <c r="R179" s="76">
        <v>47</v>
      </c>
      <c r="S179" s="76">
        <v>0</v>
      </c>
      <c r="T179" s="76">
        <v>0</v>
      </c>
      <c r="U179" s="76">
        <v>0</v>
      </c>
      <c r="V179" s="76">
        <v>0</v>
      </c>
      <c r="W179" s="76">
        <v>0</v>
      </c>
      <c r="X179" s="76">
        <v>0</v>
      </c>
      <c r="Y179" s="76">
        <v>0</v>
      </c>
      <c r="Z179" s="76">
        <v>0</v>
      </c>
      <c r="AA179" s="77"/>
    </row>
    <row r="180" spans="1:27">
      <c r="A180" s="73">
        <v>2012399</v>
      </c>
      <c r="B180" s="73" t="s">
        <v>877</v>
      </c>
      <c r="C180" s="75">
        <v>21798</v>
      </c>
      <c r="D180" s="75">
        <v>18437</v>
      </c>
      <c r="E180" s="76">
        <v>3361</v>
      </c>
      <c r="F180" s="76">
        <v>2444</v>
      </c>
      <c r="G180" s="76">
        <v>955</v>
      </c>
      <c r="H180" s="76">
        <v>1244</v>
      </c>
      <c r="I180" s="76">
        <v>968</v>
      </c>
      <c r="J180" s="76">
        <v>1198</v>
      </c>
      <c r="K180" s="76">
        <v>1031</v>
      </c>
      <c r="L180" s="76">
        <v>707</v>
      </c>
      <c r="M180" s="76">
        <v>631</v>
      </c>
      <c r="N180" s="76">
        <v>1187</v>
      </c>
      <c r="O180" s="76">
        <v>3277</v>
      </c>
      <c r="P180" s="76">
        <v>342</v>
      </c>
      <c r="Q180" s="76">
        <v>1177</v>
      </c>
      <c r="R180" s="76">
        <v>374</v>
      </c>
      <c r="S180" s="76">
        <v>644</v>
      </c>
      <c r="T180" s="76">
        <v>1541</v>
      </c>
      <c r="U180" s="76">
        <v>641</v>
      </c>
      <c r="V180" s="76">
        <v>75</v>
      </c>
      <c r="W180" s="76">
        <v>0</v>
      </c>
      <c r="X180" s="76">
        <v>11</v>
      </c>
      <c r="Y180" s="76">
        <v>64</v>
      </c>
      <c r="Z180" s="76">
        <v>0</v>
      </c>
      <c r="AA180" s="77"/>
    </row>
    <row r="181" spans="1:27">
      <c r="A181" s="73">
        <v>20124</v>
      </c>
      <c r="B181" s="74" t="s">
        <v>4879</v>
      </c>
      <c r="C181" s="75">
        <v>21993</v>
      </c>
      <c r="D181" s="75">
        <v>14976</v>
      </c>
      <c r="E181" s="76">
        <v>7017</v>
      </c>
      <c r="F181" s="76">
        <v>2175</v>
      </c>
      <c r="G181" s="76">
        <v>1004</v>
      </c>
      <c r="H181" s="76">
        <v>214</v>
      </c>
      <c r="I181" s="76">
        <v>261</v>
      </c>
      <c r="J181" s="76">
        <v>589</v>
      </c>
      <c r="K181" s="76">
        <v>366</v>
      </c>
      <c r="L181" s="76">
        <v>236</v>
      </c>
      <c r="M181" s="76">
        <v>282</v>
      </c>
      <c r="N181" s="76">
        <v>716</v>
      </c>
      <c r="O181" s="76">
        <v>1083</v>
      </c>
      <c r="P181" s="76">
        <v>639</v>
      </c>
      <c r="Q181" s="76">
        <v>361</v>
      </c>
      <c r="R181" s="76">
        <v>623</v>
      </c>
      <c r="S181" s="76">
        <v>463</v>
      </c>
      <c r="T181" s="76">
        <v>5461</v>
      </c>
      <c r="U181" s="76">
        <v>437</v>
      </c>
      <c r="V181" s="76">
        <v>74</v>
      </c>
      <c r="W181" s="76">
        <v>0</v>
      </c>
      <c r="X181" s="76">
        <v>46</v>
      </c>
      <c r="Y181" s="76">
        <v>28</v>
      </c>
      <c r="Z181" s="76">
        <v>0</v>
      </c>
      <c r="AA181" s="77"/>
    </row>
    <row r="182" spans="1:27">
      <c r="A182" s="73">
        <v>2012401</v>
      </c>
      <c r="B182" s="73" t="s">
        <v>595</v>
      </c>
      <c r="C182" s="75">
        <v>2514</v>
      </c>
      <c r="D182" s="75">
        <v>2514</v>
      </c>
      <c r="E182" s="76">
        <v>0</v>
      </c>
      <c r="F182" s="76">
        <v>825</v>
      </c>
      <c r="G182" s="76">
        <v>49</v>
      </c>
      <c r="H182" s="76">
        <v>0</v>
      </c>
      <c r="I182" s="76">
        <v>0</v>
      </c>
      <c r="J182" s="76">
        <v>144</v>
      </c>
      <c r="K182" s="76">
        <v>69</v>
      </c>
      <c r="L182" s="76">
        <v>47</v>
      </c>
      <c r="M182" s="76">
        <v>138</v>
      </c>
      <c r="N182" s="76">
        <v>183</v>
      </c>
      <c r="O182" s="76">
        <v>196</v>
      </c>
      <c r="P182" s="76">
        <v>14</v>
      </c>
      <c r="Q182" s="76">
        <v>6</v>
      </c>
      <c r="R182" s="76">
        <v>15</v>
      </c>
      <c r="S182" s="76">
        <v>232</v>
      </c>
      <c r="T182" s="76">
        <v>547</v>
      </c>
      <c r="U182" s="76">
        <v>49</v>
      </c>
      <c r="V182" s="76">
        <v>0</v>
      </c>
      <c r="W182" s="76">
        <v>0</v>
      </c>
      <c r="X182" s="76">
        <v>0</v>
      </c>
      <c r="Y182" s="76">
        <v>0</v>
      </c>
      <c r="Z182" s="76">
        <v>0</v>
      </c>
      <c r="AA182" s="77"/>
    </row>
    <row r="183" spans="1:27">
      <c r="A183" s="73">
        <v>2012402</v>
      </c>
      <c r="B183" s="73" t="s">
        <v>598</v>
      </c>
      <c r="C183" s="75">
        <v>407</v>
      </c>
      <c r="D183" s="75">
        <v>407</v>
      </c>
      <c r="E183" s="76">
        <v>0</v>
      </c>
      <c r="F183" s="76">
        <v>50</v>
      </c>
      <c r="G183" s="76">
        <v>0</v>
      </c>
      <c r="H183" s="76">
        <v>10</v>
      </c>
      <c r="I183" s="76">
        <v>0</v>
      </c>
      <c r="J183" s="76">
        <v>8</v>
      </c>
      <c r="K183" s="76">
        <v>21</v>
      </c>
      <c r="L183" s="76">
        <v>0</v>
      </c>
      <c r="M183" s="76">
        <v>15</v>
      </c>
      <c r="N183" s="76">
        <v>126</v>
      </c>
      <c r="O183" s="76">
        <v>5</v>
      </c>
      <c r="P183" s="76">
        <v>0</v>
      </c>
      <c r="Q183" s="76">
        <v>7</v>
      </c>
      <c r="R183" s="76">
        <v>61</v>
      </c>
      <c r="S183" s="76">
        <v>8</v>
      </c>
      <c r="T183" s="76">
        <v>66</v>
      </c>
      <c r="U183" s="76">
        <v>30</v>
      </c>
      <c r="V183" s="76">
        <v>0</v>
      </c>
      <c r="W183" s="76">
        <v>0</v>
      </c>
      <c r="X183" s="76">
        <v>0</v>
      </c>
      <c r="Y183" s="76">
        <v>0</v>
      </c>
      <c r="Z183" s="76">
        <v>0</v>
      </c>
      <c r="AA183" s="77"/>
    </row>
    <row r="184" spans="1:27">
      <c r="A184" s="73">
        <v>2012403</v>
      </c>
      <c r="B184" s="73" t="s">
        <v>601</v>
      </c>
      <c r="C184" s="75">
        <v>0</v>
      </c>
      <c r="D184" s="75">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7"/>
    </row>
    <row r="185" spans="1:27">
      <c r="A185" s="73">
        <v>2012404</v>
      </c>
      <c r="B185" s="73" t="s">
        <v>4880</v>
      </c>
      <c r="C185" s="75">
        <v>5434</v>
      </c>
      <c r="D185" s="75">
        <v>4852</v>
      </c>
      <c r="E185" s="76">
        <v>582</v>
      </c>
      <c r="F185" s="76">
        <v>944</v>
      </c>
      <c r="G185" s="76">
        <v>676</v>
      </c>
      <c r="H185" s="76">
        <v>173</v>
      </c>
      <c r="I185" s="76">
        <v>238</v>
      </c>
      <c r="J185" s="76">
        <v>182</v>
      </c>
      <c r="K185" s="76">
        <v>213</v>
      </c>
      <c r="L185" s="76">
        <v>174</v>
      </c>
      <c r="M185" s="76">
        <v>80</v>
      </c>
      <c r="N185" s="76">
        <v>405</v>
      </c>
      <c r="O185" s="76">
        <v>288</v>
      </c>
      <c r="P185" s="76">
        <v>145</v>
      </c>
      <c r="Q185" s="76">
        <v>284</v>
      </c>
      <c r="R185" s="76">
        <v>418</v>
      </c>
      <c r="S185" s="76">
        <v>175</v>
      </c>
      <c r="T185" s="76">
        <v>283</v>
      </c>
      <c r="U185" s="76">
        <v>162</v>
      </c>
      <c r="V185" s="76">
        <v>20</v>
      </c>
      <c r="W185" s="76">
        <v>0</v>
      </c>
      <c r="X185" s="76">
        <v>20</v>
      </c>
      <c r="Y185" s="76">
        <v>0</v>
      </c>
      <c r="Z185" s="76">
        <v>0</v>
      </c>
      <c r="AA185" s="77"/>
    </row>
    <row r="186" spans="1:27">
      <c r="A186" s="73">
        <v>2012450</v>
      </c>
      <c r="B186" s="73" t="s">
        <v>622</v>
      </c>
      <c r="C186" s="75">
        <v>305</v>
      </c>
      <c r="D186" s="75">
        <v>70</v>
      </c>
      <c r="E186" s="76">
        <v>235</v>
      </c>
      <c r="F186" s="76">
        <v>0</v>
      </c>
      <c r="G186" s="76">
        <v>0</v>
      </c>
      <c r="H186" s="76">
        <v>0</v>
      </c>
      <c r="I186" s="76">
        <v>0</v>
      </c>
      <c r="J186" s="76">
        <v>0</v>
      </c>
      <c r="K186" s="76">
        <v>0</v>
      </c>
      <c r="L186" s="76">
        <v>0</v>
      </c>
      <c r="M186" s="76">
        <v>0</v>
      </c>
      <c r="N186" s="76">
        <v>0</v>
      </c>
      <c r="O186" s="76">
        <v>0</v>
      </c>
      <c r="P186" s="76">
        <v>0</v>
      </c>
      <c r="Q186" s="76">
        <v>0</v>
      </c>
      <c r="R186" s="76">
        <v>70</v>
      </c>
      <c r="S186" s="76">
        <v>0</v>
      </c>
      <c r="T186" s="76">
        <v>0</v>
      </c>
      <c r="U186" s="76">
        <v>0</v>
      </c>
      <c r="V186" s="76">
        <v>0</v>
      </c>
      <c r="W186" s="76">
        <v>0</v>
      </c>
      <c r="X186" s="76">
        <v>0</v>
      </c>
      <c r="Y186" s="76">
        <v>0</v>
      </c>
      <c r="Z186" s="76">
        <v>0</v>
      </c>
      <c r="AA186" s="77"/>
    </row>
    <row r="187" spans="1:27">
      <c r="A187" s="73">
        <v>2012499</v>
      </c>
      <c r="B187" s="73" t="s">
        <v>4881</v>
      </c>
      <c r="C187" s="75">
        <v>13333</v>
      </c>
      <c r="D187" s="75">
        <v>7133</v>
      </c>
      <c r="E187" s="76">
        <v>6200</v>
      </c>
      <c r="F187" s="76">
        <v>356</v>
      </c>
      <c r="G187" s="76">
        <v>279</v>
      </c>
      <c r="H187" s="76">
        <v>31</v>
      </c>
      <c r="I187" s="76">
        <v>23</v>
      </c>
      <c r="J187" s="76">
        <v>255</v>
      </c>
      <c r="K187" s="76">
        <v>63</v>
      </c>
      <c r="L187" s="76">
        <v>15</v>
      </c>
      <c r="M187" s="76">
        <v>49</v>
      </c>
      <c r="N187" s="76">
        <v>2</v>
      </c>
      <c r="O187" s="76">
        <v>594</v>
      </c>
      <c r="P187" s="76">
        <v>480</v>
      </c>
      <c r="Q187" s="76">
        <v>64</v>
      </c>
      <c r="R187" s="76">
        <v>59</v>
      </c>
      <c r="S187" s="76">
        <v>48</v>
      </c>
      <c r="T187" s="76">
        <v>4565</v>
      </c>
      <c r="U187" s="76">
        <v>196</v>
      </c>
      <c r="V187" s="76">
        <v>54</v>
      </c>
      <c r="W187" s="76">
        <v>0</v>
      </c>
      <c r="X187" s="76">
        <v>26</v>
      </c>
      <c r="Y187" s="76">
        <v>28</v>
      </c>
      <c r="Z187" s="76">
        <v>0</v>
      </c>
      <c r="AA187" s="77"/>
    </row>
    <row r="188" spans="1:27">
      <c r="A188" s="73">
        <v>20125</v>
      </c>
      <c r="B188" s="74" t="s">
        <v>4882</v>
      </c>
      <c r="C188" s="75">
        <v>12603</v>
      </c>
      <c r="D188" s="75">
        <v>7266</v>
      </c>
      <c r="E188" s="76">
        <v>5337</v>
      </c>
      <c r="F188" s="76">
        <v>460</v>
      </c>
      <c r="G188" s="76">
        <v>5</v>
      </c>
      <c r="H188" s="76">
        <v>306</v>
      </c>
      <c r="I188" s="76">
        <v>411</v>
      </c>
      <c r="J188" s="76">
        <v>313</v>
      </c>
      <c r="K188" s="76">
        <v>1257</v>
      </c>
      <c r="L188" s="76">
        <v>198</v>
      </c>
      <c r="M188" s="76">
        <v>55</v>
      </c>
      <c r="N188" s="76">
        <v>65</v>
      </c>
      <c r="O188" s="76">
        <v>1150</v>
      </c>
      <c r="P188" s="76">
        <v>621</v>
      </c>
      <c r="Q188" s="76">
        <v>908</v>
      </c>
      <c r="R188" s="76">
        <v>15</v>
      </c>
      <c r="S188" s="76">
        <v>13</v>
      </c>
      <c r="T188" s="76">
        <v>24</v>
      </c>
      <c r="U188" s="76">
        <v>1470</v>
      </c>
      <c r="V188" s="76">
        <v>0</v>
      </c>
      <c r="W188" s="76">
        <v>0</v>
      </c>
      <c r="X188" s="76">
        <v>0</v>
      </c>
      <c r="Y188" s="76">
        <v>0</v>
      </c>
      <c r="Z188" s="76">
        <v>0</v>
      </c>
      <c r="AA188" s="77"/>
    </row>
    <row r="189" spans="1:27">
      <c r="A189" s="73">
        <v>2012501</v>
      </c>
      <c r="B189" s="73" t="s">
        <v>595</v>
      </c>
      <c r="C189" s="75">
        <v>3393</v>
      </c>
      <c r="D189" s="75">
        <v>1512</v>
      </c>
      <c r="E189" s="76">
        <v>1881</v>
      </c>
      <c r="F189" s="76">
        <v>82</v>
      </c>
      <c r="G189" s="76">
        <v>0</v>
      </c>
      <c r="H189" s="76">
        <v>32</v>
      </c>
      <c r="I189" s="76">
        <v>55</v>
      </c>
      <c r="J189" s="76">
        <v>118</v>
      </c>
      <c r="K189" s="76">
        <v>108</v>
      </c>
      <c r="L189" s="76">
        <v>2</v>
      </c>
      <c r="M189" s="76">
        <v>47</v>
      </c>
      <c r="N189" s="76">
        <v>38</v>
      </c>
      <c r="O189" s="76">
        <v>302</v>
      </c>
      <c r="P189" s="76">
        <v>187</v>
      </c>
      <c r="Q189" s="76">
        <v>200</v>
      </c>
      <c r="R189" s="76">
        <v>0</v>
      </c>
      <c r="S189" s="76">
        <v>0</v>
      </c>
      <c r="T189" s="76">
        <v>0</v>
      </c>
      <c r="U189" s="76">
        <v>341</v>
      </c>
      <c r="V189" s="76">
        <v>0</v>
      </c>
      <c r="W189" s="76">
        <v>0</v>
      </c>
      <c r="X189" s="76">
        <v>0</v>
      </c>
      <c r="Y189" s="76">
        <v>0</v>
      </c>
      <c r="Z189" s="76">
        <v>0</v>
      </c>
      <c r="AA189" s="77"/>
    </row>
    <row r="190" spans="1:27">
      <c r="A190" s="73">
        <v>2012502</v>
      </c>
      <c r="B190" s="73" t="s">
        <v>598</v>
      </c>
      <c r="C190" s="75">
        <v>154</v>
      </c>
      <c r="D190" s="75">
        <v>154</v>
      </c>
      <c r="E190" s="76">
        <v>0</v>
      </c>
      <c r="F190" s="76">
        <v>24</v>
      </c>
      <c r="G190" s="76">
        <v>0</v>
      </c>
      <c r="H190" s="76">
        <v>0</v>
      </c>
      <c r="I190" s="76">
        <v>10</v>
      </c>
      <c r="J190" s="76">
        <v>22</v>
      </c>
      <c r="K190" s="76">
        <v>7</v>
      </c>
      <c r="L190" s="76">
        <v>20</v>
      </c>
      <c r="M190" s="76">
        <v>2</v>
      </c>
      <c r="N190" s="76">
        <v>21</v>
      </c>
      <c r="O190" s="76">
        <v>0</v>
      </c>
      <c r="P190" s="76">
        <v>7</v>
      </c>
      <c r="Q190" s="76">
        <v>36</v>
      </c>
      <c r="R190" s="76">
        <v>0</v>
      </c>
      <c r="S190" s="76">
        <v>0</v>
      </c>
      <c r="T190" s="76">
        <v>0</v>
      </c>
      <c r="U190" s="76">
        <v>10</v>
      </c>
      <c r="V190" s="76">
        <v>0</v>
      </c>
      <c r="W190" s="76">
        <v>0</v>
      </c>
      <c r="X190" s="76">
        <v>0</v>
      </c>
      <c r="Y190" s="76">
        <v>0</v>
      </c>
      <c r="Z190" s="76">
        <v>0</v>
      </c>
      <c r="AA190" s="77"/>
    </row>
    <row r="191" spans="1:27">
      <c r="A191" s="73">
        <v>2012503</v>
      </c>
      <c r="B191" s="73" t="s">
        <v>601</v>
      </c>
      <c r="C191" s="75">
        <v>63</v>
      </c>
      <c r="D191" s="75">
        <v>0</v>
      </c>
      <c r="E191" s="76">
        <v>63</v>
      </c>
      <c r="F191" s="76">
        <v>0</v>
      </c>
      <c r="G191" s="76">
        <v>0</v>
      </c>
      <c r="H191" s="76">
        <v>0</v>
      </c>
      <c r="I191" s="76">
        <v>0</v>
      </c>
      <c r="J191" s="76">
        <v>0</v>
      </c>
      <c r="K191" s="76">
        <v>0</v>
      </c>
      <c r="L191" s="76">
        <v>0</v>
      </c>
      <c r="M191" s="76">
        <v>0</v>
      </c>
      <c r="N191" s="76">
        <v>0</v>
      </c>
      <c r="O191" s="76">
        <v>0</v>
      </c>
      <c r="P191" s="76">
        <v>0</v>
      </c>
      <c r="Q191" s="76">
        <v>0</v>
      </c>
      <c r="R191" s="76">
        <v>0</v>
      </c>
      <c r="S191" s="76">
        <v>0</v>
      </c>
      <c r="T191" s="76">
        <v>0</v>
      </c>
      <c r="U191" s="76">
        <v>0</v>
      </c>
      <c r="V191" s="76">
        <v>0</v>
      </c>
      <c r="W191" s="76">
        <v>0</v>
      </c>
      <c r="X191" s="76">
        <v>0</v>
      </c>
      <c r="Y191" s="76">
        <v>0</v>
      </c>
      <c r="Z191" s="76">
        <v>0</v>
      </c>
      <c r="AA191" s="77"/>
    </row>
    <row r="192" spans="1:27">
      <c r="A192" s="73">
        <v>2012504</v>
      </c>
      <c r="B192" s="73" t="s">
        <v>882</v>
      </c>
      <c r="C192" s="75">
        <v>2</v>
      </c>
      <c r="D192" s="75">
        <v>2</v>
      </c>
      <c r="E192" s="76">
        <v>0</v>
      </c>
      <c r="F192" s="76">
        <v>2</v>
      </c>
      <c r="G192" s="76">
        <v>0</v>
      </c>
      <c r="H192" s="76">
        <v>0</v>
      </c>
      <c r="I192" s="76">
        <v>0</v>
      </c>
      <c r="J192" s="76">
        <v>0</v>
      </c>
      <c r="K192" s="76">
        <v>0</v>
      </c>
      <c r="L192" s="76">
        <v>0</v>
      </c>
      <c r="M192" s="76">
        <v>0</v>
      </c>
      <c r="N192" s="76">
        <v>0</v>
      </c>
      <c r="O192" s="76">
        <v>0</v>
      </c>
      <c r="P192" s="76">
        <v>0</v>
      </c>
      <c r="Q192" s="76">
        <v>0</v>
      </c>
      <c r="R192" s="76">
        <v>0</v>
      </c>
      <c r="S192" s="76">
        <v>0</v>
      </c>
      <c r="T192" s="76">
        <v>0</v>
      </c>
      <c r="U192" s="76">
        <v>0</v>
      </c>
      <c r="V192" s="76">
        <v>0</v>
      </c>
      <c r="W192" s="76">
        <v>0</v>
      </c>
      <c r="X192" s="76">
        <v>0</v>
      </c>
      <c r="Y192" s="76">
        <v>0</v>
      </c>
      <c r="Z192" s="76">
        <v>0</v>
      </c>
      <c r="AA192" s="77"/>
    </row>
    <row r="193" spans="1:27">
      <c r="A193" s="73">
        <v>2012505</v>
      </c>
      <c r="B193" s="73" t="s">
        <v>884</v>
      </c>
      <c r="C193" s="75">
        <v>712</v>
      </c>
      <c r="D193" s="75">
        <v>8</v>
      </c>
      <c r="E193" s="76">
        <v>704</v>
      </c>
      <c r="F193" s="76">
        <v>6</v>
      </c>
      <c r="G193" s="76">
        <v>2</v>
      </c>
      <c r="H193" s="76">
        <v>0</v>
      </c>
      <c r="I193" s="76">
        <v>0</v>
      </c>
      <c r="J193" s="76">
        <v>0</v>
      </c>
      <c r="K193" s="76">
        <v>0</v>
      </c>
      <c r="L193" s="76">
        <v>0</v>
      </c>
      <c r="M193" s="76">
        <v>0</v>
      </c>
      <c r="N193" s="76">
        <v>0</v>
      </c>
      <c r="O193" s="76">
        <v>0</v>
      </c>
      <c r="P193" s="76">
        <v>0</v>
      </c>
      <c r="Q193" s="76">
        <v>0</v>
      </c>
      <c r="R193" s="76">
        <v>0</v>
      </c>
      <c r="S193" s="76">
        <v>0</v>
      </c>
      <c r="T193" s="76">
        <v>0</v>
      </c>
      <c r="U193" s="76">
        <v>0</v>
      </c>
      <c r="V193" s="76">
        <v>0</v>
      </c>
      <c r="W193" s="76">
        <v>0</v>
      </c>
      <c r="X193" s="76">
        <v>0</v>
      </c>
      <c r="Y193" s="76">
        <v>0</v>
      </c>
      <c r="Z193" s="76">
        <v>0</v>
      </c>
      <c r="AA193" s="77"/>
    </row>
    <row r="194" spans="1:27">
      <c r="A194" s="73">
        <v>2012506</v>
      </c>
      <c r="B194" s="73" t="s">
        <v>949</v>
      </c>
      <c r="C194" s="75">
        <v>6205</v>
      </c>
      <c r="D194" s="75">
        <v>4140</v>
      </c>
      <c r="E194" s="76">
        <v>2065</v>
      </c>
      <c r="F194" s="76">
        <v>111</v>
      </c>
      <c r="G194" s="76">
        <v>3</v>
      </c>
      <c r="H194" s="76">
        <v>274</v>
      </c>
      <c r="I194" s="76">
        <v>343</v>
      </c>
      <c r="J194" s="76">
        <v>165</v>
      </c>
      <c r="K194" s="76">
        <v>720</v>
      </c>
      <c r="L194" s="76">
        <v>176</v>
      </c>
      <c r="M194" s="76">
        <v>6</v>
      </c>
      <c r="N194" s="76">
        <v>6</v>
      </c>
      <c r="O194" s="76">
        <v>410</v>
      </c>
      <c r="P194" s="76">
        <v>386</v>
      </c>
      <c r="Q194" s="76">
        <v>610</v>
      </c>
      <c r="R194" s="76">
        <v>15</v>
      </c>
      <c r="S194" s="76">
        <v>13</v>
      </c>
      <c r="T194" s="76">
        <v>24</v>
      </c>
      <c r="U194" s="76">
        <v>878</v>
      </c>
      <c r="V194" s="76">
        <v>0</v>
      </c>
      <c r="W194" s="76">
        <v>0</v>
      </c>
      <c r="X194" s="76">
        <v>0</v>
      </c>
      <c r="Y194" s="76">
        <v>0</v>
      </c>
      <c r="Z194" s="76">
        <v>0</v>
      </c>
      <c r="AA194" s="77"/>
    </row>
    <row r="195" spans="1:27">
      <c r="A195" s="73">
        <v>2012550</v>
      </c>
      <c r="B195" s="73" t="s">
        <v>622</v>
      </c>
      <c r="C195" s="75">
        <v>784</v>
      </c>
      <c r="D195" s="75">
        <v>547</v>
      </c>
      <c r="E195" s="76">
        <v>237</v>
      </c>
      <c r="F195" s="76">
        <v>0</v>
      </c>
      <c r="G195" s="76">
        <v>0</v>
      </c>
      <c r="H195" s="76">
        <v>0</v>
      </c>
      <c r="I195" s="76">
        <v>0</v>
      </c>
      <c r="J195" s="76">
        <v>0</v>
      </c>
      <c r="K195" s="76">
        <v>376</v>
      </c>
      <c r="L195" s="76">
        <v>0</v>
      </c>
      <c r="M195" s="76">
        <v>0</v>
      </c>
      <c r="N195" s="76">
        <v>0</v>
      </c>
      <c r="O195" s="76">
        <v>0</v>
      </c>
      <c r="P195" s="76">
        <v>0</v>
      </c>
      <c r="Q195" s="76">
        <v>0</v>
      </c>
      <c r="R195" s="76">
        <v>0</v>
      </c>
      <c r="S195" s="76">
        <v>0</v>
      </c>
      <c r="T195" s="76">
        <v>0</v>
      </c>
      <c r="U195" s="76">
        <v>171</v>
      </c>
      <c r="V195" s="76">
        <v>0</v>
      </c>
      <c r="W195" s="76">
        <v>0</v>
      </c>
      <c r="X195" s="76">
        <v>0</v>
      </c>
      <c r="Y195" s="76">
        <v>0</v>
      </c>
      <c r="Z195" s="76">
        <v>0</v>
      </c>
      <c r="AA195" s="77"/>
    </row>
    <row r="196" spans="1:27">
      <c r="A196" s="73">
        <v>2012599</v>
      </c>
      <c r="B196" s="73" t="s">
        <v>4883</v>
      </c>
      <c r="C196" s="75">
        <v>1290</v>
      </c>
      <c r="D196" s="75">
        <v>903</v>
      </c>
      <c r="E196" s="76">
        <v>387</v>
      </c>
      <c r="F196" s="76">
        <v>235</v>
      </c>
      <c r="G196" s="76">
        <v>0</v>
      </c>
      <c r="H196" s="76">
        <v>0</v>
      </c>
      <c r="I196" s="76">
        <v>3</v>
      </c>
      <c r="J196" s="76">
        <v>8</v>
      </c>
      <c r="K196" s="76">
        <v>46</v>
      </c>
      <c r="L196" s="76">
        <v>0</v>
      </c>
      <c r="M196" s="76">
        <v>0</v>
      </c>
      <c r="N196" s="76">
        <v>0</v>
      </c>
      <c r="O196" s="76">
        <v>438</v>
      </c>
      <c r="P196" s="76">
        <v>41</v>
      </c>
      <c r="Q196" s="76">
        <v>62</v>
      </c>
      <c r="R196" s="76">
        <v>0</v>
      </c>
      <c r="S196" s="76">
        <v>0</v>
      </c>
      <c r="T196" s="76">
        <v>0</v>
      </c>
      <c r="U196" s="76">
        <v>70</v>
      </c>
      <c r="V196" s="76">
        <v>0</v>
      </c>
      <c r="W196" s="76">
        <v>0</v>
      </c>
      <c r="X196" s="76">
        <v>0</v>
      </c>
      <c r="Y196" s="76">
        <v>0</v>
      </c>
      <c r="Z196" s="76">
        <v>0</v>
      </c>
      <c r="AA196" s="77"/>
    </row>
    <row r="197" spans="1:27">
      <c r="A197" s="73">
        <v>20126</v>
      </c>
      <c r="B197" s="74" t="s">
        <v>890</v>
      </c>
      <c r="C197" s="75">
        <v>41357</v>
      </c>
      <c r="D197" s="75">
        <v>36967</v>
      </c>
      <c r="E197" s="76">
        <v>4390</v>
      </c>
      <c r="F197" s="76">
        <v>4086</v>
      </c>
      <c r="G197" s="76">
        <v>3035</v>
      </c>
      <c r="H197" s="76">
        <v>2862</v>
      </c>
      <c r="I197" s="76">
        <v>1950</v>
      </c>
      <c r="J197" s="76">
        <v>3303</v>
      </c>
      <c r="K197" s="76">
        <v>3042</v>
      </c>
      <c r="L197" s="76">
        <v>1821</v>
      </c>
      <c r="M197" s="76">
        <v>1005</v>
      </c>
      <c r="N197" s="76">
        <v>3195</v>
      </c>
      <c r="O197" s="76">
        <v>2994</v>
      </c>
      <c r="P197" s="76">
        <v>1986</v>
      </c>
      <c r="Q197" s="76">
        <v>1442</v>
      </c>
      <c r="R197" s="76">
        <v>827</v>
      </c>
      <c r="S197" s="76">
        <v>1149</v>
      </c>
      <c r="T197" s="76">
        <v>1956</v>
      </c>
      <c r="U197" s="76">
        <v>1571</v>
      </c>
      <c r="V197" s="76">
        <v>763</v>
      </c>
      <c r="W197" s="76">
        <v>0</v>
      </c>
      <c r="X197" s="76">
        <v>212</v>
      </c>
      <c r="Y197" s="76">
        <v>441</v>
      </c>
      <c r="Z197" s="76">
        <v>110</v>
      </c>
      <c r="AA197" s="77"/>
    </row>
    <row r="198" spans="1:27">
      <c r="A198" s="73">
        <v>2012601</v>
      </c>
      <c r="B198" s="73" t="s">
        <v>595</v>
      </c>
      <c r="C198" s="75">
        <v>12681</v>
      </c>
      <c r="D198" s="75">
        <v>11506</v>
      </c>
      <c r="E198" s="76">
        <v>1175</v>
      </c>
      <c r="F198" s="76">
        <v>1301</v>
      </c>
      <c r="G198" s="76">
        <v>480</v>
      </c>
      <c r="H198" s="76">
        <v>813</v>
      </c>
      <c r="I198" s="76">
        <v>1019</v>
      </c>
      <c r="J198" s="76">
        <v>1269</v>
      </c>
      <c r="K198" s="76">
        <v>849</v>
      </c>
      <c r="L198" s="76">
        <v>780</v>
      </c>
      <c r="M198" s="76">
        <v>326</v>
      </c>
      <c r="N198" s="76">
        <v>736</v>
      </c>
      <c r="O198" s="76">
        <v>856</v>
      </c>
      <c r="P198" s="76">
        <v>594</v>
      </c>
      <c r="Q198" s="76">
        <v>381</v>
      </c>
      <c r="R198" s="76">
        <v>138</v>
      </c>
      <c r="S198" s="76">
        <v>567</v>
      </c>
      <c r="T198" s="76">
        <v>188</v>
      </c>
      <c r="U198" s="76">
        <v>1067</v>
      </c>
      <c r="V198" s="76">
        <v>144</v>
      </c>
      <c r="W198" s="76">
        <v>0</v>
      </c>
      <c r="X198" s="76">
        <v>144</v>
      </c>
      <c r="Y198" s="76">
        <v>0</v>
      </c>
      <c r="Z198" s="76">
        <v>0</v>
      </c>
      <c r="AA198" s="77"/>
    </row>
    <row r="199" spans="1:27">
      <c r="A199" s="73">
        <v>2012602</v>
      </c>
      <c r="B199" s="73" t="s">
        <v>598</v>
      </c>
      <c r="C199" s="75">
        <v>1729</v>
      </c>
      <c r="D199" s="75">
        <v>1729</v>
      </c>
      <c r="E199" s="76">
        <v>0</v>
      </c>
      <c r="F199" s="76">
        <v>94</v>
      </c>
      <c r="G199" s="76">
        <v>0</v>
      </c>
      <c r="H199" s="76">
        <v>672</v>
      </c>
      <c r="I199" s="76">
        <v>173</v>
      </c>
      <c r="J199" s="76">
        <v>53</v>
      </c>
      <c r="K199" s="76">
        <v>126</v>
      </c>
      <c r="L199" s="76">
        <v>30</v>
      </c>
      <c r="M199" s="76">
        <v>7</v>
      </c>
      <c r="N199" s="76">
        <v>258</v>
      </c>
      <c r="O199" s="76">
        <v>39</v>
      </c>
      <c r="P199" s="76">
        <v>0</v>
      </c>
      <c r="Q199" s="76">
        <v>49</v>
      </c>
      <c r="R199" s="76">
        <v>0</v>
      </c>
      <c r="S199" s="76">
        <v>43</v>
      </c>
      <c r="T199" s="76">
        <v>10</v>
      </c>
      <c r="U199" s="76">
        <v>67</v>
      </c>
      <c r="V199" s="76">
        <v>110</v>
      </c>
      <c r="W199" s="76">
        <v>0</v>
      </c>
      <c r="X199" s="76">
        <v>0</v>
      </c>
      <c r="Y199" s="76">
        <v>0</v>
      </c>
      <c r="Z199" s="76">
        <v>110</v>
      </c>
      <c r="AA199" s="77"/>
    </row>
    <row r="200" spans="1:27">
      <c r="A200" s="73">
        <v>2012603</v>
      </c>
      <c r="B200" s="73" t="s">
        <v>601</v>
      </c>
      <c r="C200" s="75">
        <v>0</v>
      </c>
      <c r="D200" s="75">
        <v>0</v>
      </c>
      <c r="E200" s="76">
        <v>0</v>
      </c>
      <c r="F200" s="76">
        <v>0</v>
      </c>
      <c r="G200" s="76">
        <v>0</v>
      </c>
      <c r="H200" s="76">
        <v>0</v>
      </c>
      <c r="I200" s="76">
        <v>0</v>
      </c>
      <c r="J200" s="76">
        <v>0</v>
      </c>
      <c r="K200" s="76">
        <v>0</v>
      </c>
      <c r="L200" s="76">
        <v>0</v>
      </c>
      <c r="M200" s="76">
        <v>0</v>
      </c>
      <c r="N200" s="76">
        <v>0</v>
      </c>
      <c r="O200" s="76">
        <v>0</v>
      </c>
      <c r="P200" s="76">
        <v>0</v>
      </c>
      <c r="Q200" s="76">
        <v>0</v>
      </c>
      <c r="R200" s="76">
        <v>0</v>
      </c>
      <c r="S200" s="76">
        <v>0</v>
      </c>
      <c r="T200" s="76">
        <v>0</v>
      </c>
      <c r="U200" s="76">
        <v>0</v>
      </c>
      <c r="V200" s="76">
        <v>0</v>
      </c>
      <c r="W200" s="76">
        <v>0</v>
      </c>
      <c r="X200" s="76">
        <v>0</v>
      </c>
      <c r="Y200" s="76">
        <v>0</v>
      </c>
      <c r="Z200" s="76">
        <v>0</v>
      </c>
      <c r="AA200" s="77"/>
    </row>
    <row r="201" spans="1:27">
      <c r="A201" s="73">
        <v>2012604</v>
      </c>
      <c r="B201" s="73" t="s">
        <v>896</v>
      </c>
      <c r="C201" s="75">
        <v>25972</v>
      </c>
      <c r="D201" s="75">
        <v>22757</v>
      </c>
      <c r="E201" s="76">
        <v>3215</v>
      </c>
      <c r="F201" s="76">
        <v>2577</v>
      </c>
      <c r="G201" s="76">
        <v>2414</v>
      </c>
      <c r="H201" s="76">
        <v>1340</v>
      </c>
      <c r="I201" s="76">
        <v>732</v>
      </c>
      <c r="J201" s="76">
        <v>1770</v>
      </c>
      <c r="K201" s="76">
        <v>2042</v>
      </c>
      <c r="L201" s="76">
        <v>976</v>
      </c>
      <c r="M201" s="76">
        <v>595</v>
      </c>
      <c r="N201" s="76">
        <v>2201</v>
      </c>
      <c r="O201" s="76">
        <v>1953</v>
      </c>
      <c r="P201" s="76">
        <v>1311</v>
      </c>
      <c r="Q201" s="76">
        <v>1012</v>
      </c>
      <c r="R201" s="76">
        <v>623</v>
      </c>
      <c r="S201" s="76">
        <v>539</v>
      </c>
      <c r="T201" s="76">
        <v>1743</v>
      </c>
      <c r="U201" s="76">
        <v>436</v>
      </c>
      <c r="V201" s="76">
        <v>509</v>
      </c>
      <c r="W201" s="76">
        <v>0</v>
      </c>
      <c r="X201" s="76">
        <v>68</v>
      </c>
      <c r="Y201" s="76">
        <v>441</v>
      </c>
      <c r="Z201" s="76">
        <v>0</v>
      </c>
      <c r="AA201" s="77"/>
    </row>
    <row r="202" spans="1:27">
      <c r="A202" s="73">
        <v>2012699</v>
      </c>
      <c r="B202" s="73" t="s">
        <v>898</v>
      </c>
      <c r="C202" s="75">
        <v>975</v>
      </c>
      <c r="D202" s="75">
        <v>975</v>
      </c>
      <c r="E202" s="76">
        <v>0</v>
      </c>
      <c r="F202" s="76">
        <v>114</v>
      </c>
      <c r="G202" s="76">
        <v>141</v>
      </c>
      <c r="H202" s="76">
        <v>37</v>
      </c>
      <c r="I202" s="76">
        <v>26</v>
      </c>
      <c r="J202" s="76">
        <v>211</v>
      </c>
      <c r="K202" s="76">
        <v>25</v>
      </c>
      <c r="L202" s="76">
        <v>35</v>
      </c>
      <c r="M202" s="76">
        <v>77</v>
      </c>
      <c r="N202" s="76">
        <v>0</v>
      </c>
      <c r="O202" s="76">
        <v>146</v>
      </c>
      <c r="P202" s="76">
        <v>81</v>
      </c>
      <c r="Q202" s="76">
        <v>0</v>
      </c>
      <c r="R202" s="76">
        <v>66</v>
      </c>
      <c r="S202" s="76">
        <v>0</v>
      </c>
      <c r="T202" s="76">
        <v>15</v>
      </c>
      <c r="U202" s="76">
        <v>1</v>
      </c>
      <c r="V202" s="76">
        <v>0</v>
      </c>
      <c r="W202" s="76">
        <v>0</v>
      </c>
      <c r="X202" s="76">
        <v>0</v>
      </c>
      <c r="Y202" s="76">
        <v>0</v>
      </c>
      <c r="Z202" s="76">
        <v>0</v>
      </c>
      <c r="AA202" s="77"/>
    </row>
    <row r="203" spans="1:27">
      <c r="A203" s="73">
        <v>20128</v>
      </c>
      <c r="B203" s="74" t="s">
        <v>900</v>
      </c>
      <c r="C203" s="75">
        <v>20412</v>
      </c>
      <c r="D203" s="75">
        <v>15689</v>
      </c>
      <c r="E203" s="76">
        <v>4723</v>
      </c>
      <c r="F203" s="76">
        <v>2710</v>
      </c>
      <c r="G203" s="76">
        <v>981</v>
      </c>
      <c r="H203" s="76">
        <v>756</v>
      </c>
      <c r="I203" s="76">
        <v>1101</v>
      </c>
      <c r="J203" s="76">
        <v>1789</v>
      </c>
      <c r="K203" s="76">
        <v>810</v>
      </c>
      <c r="L203" s="76">
        <v>719</v>
      </c>
      <c r="M203" s="76">
        <v>368</v>
      </c>
      <c r="N203" s="76">
        <v>1713</v>
      </c>
      <c r="O203" s="76">
        <v>1454</v>
      </c>
      <c r="P203" s="76">
        <v>754</v>
      </c>
      <c r="Q203" s="76">
        <v>421</v>
      </c>
      <c r="R203" s="76">
        <v>598</v>
      </c>
      <c r="S203" s="76">
        <v>322</v>
      </c>
      <c r="T203" s="76">
        <v>510</v>
      </c>
      <c r="U203" s="76">
        <v>638</v>
      </c>
      <c r="V203" s="76">
        <v>37</v>
      </c>
      <c r="W203" s="76">
        <v>0</v>
      </c>
      <c r="X203" s="76">
        <v>0</v>
      </c>
      <c r="Y203" s="76">
        <v>37</v>
      </c>
      <c r="Z203" s="76">
        <v>0</v>
      </c>
      <c r="AA203" s="77"/>
    </row>
    <row r="204" spans="1:27">
      <c r="A204" s="73">
        <v>2012801</v>
      </c>
      <c r="B204" s="73" t="s">
        <v>595</v>
      </c>
      <c r="C204" s="75">
        <v>13956</v>
      </c>
      <c r="D204" s="75">
        <v>11096</v>
      </c>
      <c r="E204" s="76">
        <v>2860</v>
      </c>
      <c r="F204" s="76">
        <v>1877</v>
      </c>
      <c r="G204" s="76">
        <v>621</v>
      </c>
      <c r="H204" s="76">
        <v>519</v>
      </c>
      <c r="I204" s="76">
        <v>823</v>
      </c>
      <c r="J204" s="76">
        <v>1563</v>
      </c>
      <c r="K204" s="76">
        <v>612</v>
      </c>
      <c r="L204" s="76">
        <v>537</v>
      </c>
      <c r="M204" s="76">
        <v>256</v>
      </c>
      <c r="N204" s="76">
        <v>789</v>
      </c>
      <c r="O204" s="76">
        <v>1228</v>
      </c>
      <c r="P204" s="76">
        <v>409</v>
      </c>
      <c r="Q204" s="76">
        <v>300</v>
      </c>
      <c r="R204" s="76">
        <v>391</v>
      </c>
      <c r="S204" s="76">
        <v>278</v>
      </c>
      <c r="T204" s="76">
        <v>370</v>
      </c>
      <c r="U204" s="76">
        <v>491</v>
      </c>
      <c r="V204" s="76">
        <v>32</v>
      </c>
      <c r="W204" s="76">
        <v>0</v>
      </c>
      <c r="X204" s="76">
        <v>0</v>
      </c>
      <c r="Y204" s="76">
        <v>32</v>
      </c>
      <c r="Z204" s="76">
        <v>0</v>
      </c>
      <c r="AA204" s="77"/>
    </row>
    <row r="205" spans="1:27">
      <c r="A205" s="73">
        <v>2012802</v>
      </c>
      <c r="B205" s="73" t="s">
        <v>598</v>
      </c>
      <c r="C205" s="75">
        <v>2868</v>
      </c>
      <c r="D205" s="75">
        <v>2724</v>
      </c>
      <c r="E205" s="76">
        <v>144</v>
      </c>
      <c r="F205" s="76">
        <v>373</v>
      </c>
      <c r="G205" s="76">
        <v>123</v>
      </c>
      <c r="H205" s="76">
        <v>184</v>
      </c>
      <c r="I205" s="76">
        <v>198</v>
      </c>
      <c r="J205" s="76">
        <v>147</v>
      </c>
      <c r="K205" s="76">
        <v>122</v>
      </c>
      <c r="L205" s="76">
        <v>93</v>
      </c>
      <c r="M205" s="76">
        <v>79</v>
      </c>
      <c r="N205" s="76">
        <v>882</v>
      </c>
      <c r="O205" s="76">
        <v>35</v>
      </c>
      <c r="P205" s="76">
        <v>8</v>
      </c>
      <c r="Q205" s="76">
        <v>41</v>
      </c>
      <c r="R205" s="76">
        <v>163</v>
      </c>
      <c r="S205" s="76">
        <v>30</v>
      </c>
      <c r="T205" s="76">
        <v>121</v>
      </c>
      <c r="U205" s="76">
        <v>117</v>
      </c>
      <c r="V205" s="76">
        <v>0</v>
      </c>
      <c r="W205" s="76">
        <v>0</v>
      </c>
      <c r="X205" s="76">
        <v>0</v>
      </c>
      <c r="Y205" s="76">
        <v>0</v>
      </c>
      <c r="Z205" s="76">
        <v>0</v>
      </c>
      <c r="AA205" s="77"/>
    </row>
    <row r="206" spans="1:27">
      <c r="A206" s="73">
        <v>2012803</v>
      </c>
      <c r="B206" s="73" t="s">
        <v>601</v>
      </c>
      <c r="C206" s="75">
        <v>0</v>
      </c>
      <c r="D206" s="75">
        <v>0</v>
      </c>
      <c r="E206" s="76">
        <v>0</v>
      </c>
      <c r="F206" s="76">
        <v>0</v>
      </c>
      <c r="G206" s="76">
        <v>0</v>
      </c>
      <c r="H206" s="76">
        <v>0</v>
      </c>
      <c r="I206" s="76">
        <v>0</v>
      </c>
      <c r="J206" s="76">
        <v>0</v>
      </c>
      <c r="K206" s="76">
        <v>0</v>
      </c>
      <c r="L206" s="76">
        <v>0</v>
      </c>
      <c r="M206" s="76">
        <v>0</v>
      </c>
      <c r="N206" s="76">
        <v>0</v>
      </c>
      <c r="O206" s="76">
        <v>0</v>
      </c>
      <c r="P206" s="76">
        <v>0</v>
      </c>
      <c r="Q206" s="76">
        <v>0</v>
      </c>
      <c r="R206" s="76">
        <v>0</v>
      </c>
      <c r="S206" s="76">
        <v>0</v>
      </c>
      <c r="T206" s="76">
        <v>0</v>
      </c>
      <c r="U206" s="76">
        <v>0</v>
      </c>
      <c r="V206" s="76">
        <v>0</v>
      </c>
      <c r="W206" s="76">
        <v>0</v>
      </c>
      <c r="X206" s="76">
        <v>0</v>
      </c>
      <c r="Y206" s="76">
        <v>0</v>
      </c>
      <c r="Z206" s="76">
        <v>0</v>
      </c>
      <c r="AA206" s="77"/>
    </row>
    <row r="207" spans="1:27">
      <c r="A207" s="73">
        <v>2012804</v>
      </c>
      <c r="B207" s="73" t="s">
        <v>635</v>
      </c>
      <c r="C207" s="75">
        <v>186</v>
      </c>
      <c r="D207" s="75">
        <v>186</v>
      </c>
      <c r="E207" s="76">
        <v>0</v>
      </c>
      <c r="F207" s="76">
        <v>80</v>
      </c>
      <c r="G207" s="76">
        <v>34</v>
      </c>
      <c r="H207" s="76">
        <v>2</v>
      </c>
      <c r="I207" s="76">
        <v>0</v>
      </c>
      <c r="J207" s="76">
        <v>16</v>
      </c>
      <c r="K207" s="76">
        <v>0</v>
      </c>
      <c r="L207" s="76">
        <v>15</v>
      </c>
      <c r="M207" s="76">
        <v>0</v>
      </c>
      <c r="N207" s="76">
        <v>37</v>
      </c>
      <c r="O207" s="76">
        <v>2</v>
      </c>
      <c r="P207" s="76">
        <v>0</v>
      </c>
      <c r="Q207" s="76">
        <v>0</v>
      </c>
      <c r="R207" s="76">
        <v>0</v>
      </c>
      <c r="S207" s="76">
        <v>0</v>
      </c>
      <c r="T207" s="76">
        <v>0</v>
      </c>
      <c r="U207" s="76">
        <v>0</v>
      </c>
      <c r="V207" s="76">
        <v>0</v>
      </c>
      <c r="W207" s="76">
        <v>0</v>
      </c>
      <c r="X207" s="76">
        <v>0</v>
      </c>
      <c r="Y207" s="76">
        <v>0</v>
      </c>
      <c r="Z207" s="76">
        <v>0</v>
      </c>
      <c r="AA207" s="77"/>
    </row>
    <row r="208" spans="1:27">
      <c r="A208" s="73">
        <v>2012850</v>
      </c>
      <c r="B208" s="73" t="s">
        <v>622</v>
      </c>
      <c r="C208" s="75">
        <v>83</v>
      </c>
      <c r="D208" s="75">
        <v>83</v>
      </c>
      <c r="E208" s="76">
        <v>0</v>
      </c>
      <c r="F208" s="76">
        <v>0</v>
      </c>
      <c r="G208" s="76">
        <v>65</v>
      </c>
      <c r="H208" s="76">
        <v>0</v>
      </c>
      <c r="I208" s="76">
        <v>0</v>
      </c>
      <c r="J208" s="76">
        <v>0</v>
      </c>
      <c r="K208" s="76">
        <v>10</v>
      </c>
      <c r="L208" s="76">
        <v>2</v>
      </c>
      <c r="M208" s="76">
        <v>0</v>
      </c>
      <c r="N208" s="76">
        <v>0</v>
      </c>
      <c r="O208" s="76">
        <v>0</v>
      </c>
      <c r="P208" s="76">
        <v>0</v>
      </c>
      <c r="Q208" s="76">
        <v>0</v>
      </c>
      <c r="R208" s="76">
        <v>6</v>
      </c>
      <c r="S208" s="76">
        <v>0</v>
      </c>
      <c r="T208" s="76">
        <v>0</v>
      </c>
      <c r="U208" s="76">
        <v>0</v>
      </c>
      <c r="V208" s="76">
        <v>0</v>
      </c>
      <c r="W208" s="76">
        <v>0</v>
      </c>
      <c r="X208" s="76">
        <v>0</v>
      </c>
      <c r="Y208" s="76">
        <v>0</v>
      </c>
      <c r="Z208" s="76">
        <v>0</v>
      </c>
      <c r="AA208" s="77"/>
    </row>
    <row r="209" spans="1:27">
      <c r="A209" s="73">
        <v>2012899</v>
      </c>
      <c r="B209" s="73" t="s">
        <v>906</v>
      </c>
      <c r="C209" s="75">
        <v>3319</v>
      </c>
      <c r="D209" s="75">
        <v>1600</v>
      </c>
      <c r="E209" s="76">
        <v>1719</v>
      </c>
      <c r="F209" s="76">
        <v>380</v>
      </c>
      <c r="G209" s="76">
        <v>138</v>
      </c>
      <c r="H209" s="76">
        <v>51</v>
      </c>
      <c r="I209" s="76">
        <v>80</v>
      </c>
      <c r="J209" s="76">
        <v>63</v>
      </c>
      <c r="K209" s="76">
        <v>66</v>
      </c>
      <c r="L209" s="76">
        <v>72</v>
      </c>
      <c r="M209" s="76">
        <v>33</v>
      </c>
      <c r="N209" s="76">
        <v>5</v>
      </c>
      <c r="O209" s="76">
        <v>189</v>
      </c>
      <c r="P209" s="76">
        <v>337</v>
      </c>
      <c r="Q209" s="76">
        <v>80</v>
      </c>
      <c r="R209" s="76">
        <v>38</v>
      </c>
      <c r="S209" s="76">
        <v>14</v>
      </c>
      <c r="T209" s="76">
        <v>19</v>
      </c>
      <c r="U209" s="76">
        <v>30</v>
      </c>
      <c r="V209" s="76">
        <v>5</v>
      </c>
      <c r="W209" s="76">
        <v>0</v>
      </c>
      <c r="X209" s="76">
        <v>0</v>
      </c>
      <c r="Y209" s="76">
        <v>5</v>
      </c>
      <c r="Z209" s="76">
        <v>0</v>
      </c>
      <c r="AA209" s="77"/>
    </row>
    <row r="210" spans="1:27">
      <c r="A210" s="73">
        <v>20129</v>
      </c>
      <c r="B210" s="74" t="s">
        <v>908</v>
      </c>
      <c r="C210" s="75">
        <v>83966</v>
      </c>
      <c r="D210" s="75">
        <v>74516</v>
      </c>
      <c r="E210" s="76">
        <v>9450</v>
      </c>
      <c r="F210" s="76">
        <v>8970</v>
      </c>
      <c r="G210" s="76">
        <v>4305</v>
      </c>
      <c r="H210" s="76">
        <v>5148</v>
      </c>
      <c r="I210" s="76">
        <v>3380</v>
      </c>
      <c r="J210" s="76">
        <v>7766</v>
      </c>
      <c r="K210" s="76">
        <v>5139</v>
      </c>
      <c r="L210" s="76">
        <v>6911</v>
      </c>
      <c r="M210" s="76">
        <v>1340</v>
      </c>
      <c r="N210" s="76">
        <v>6743</v>
      </c>
      <c r="O210" s="76">
        <v>5546</v>
      </c>
      <c r="P210" s="76">
        <v>2310</v>
      </c>
      <c r="Q210" s="76">
        <v>3619</v>
      </c>
      <c r="R210" s="76">
        <v>4021</v>
      </c>
      <c r="S210" s="76">
        <v>2049</v>
      </c>
      <c r="T210" s="76">
        <v>1553</v>
      </c>
      <c r="U210" s="76">
        <v>3813</v>
      </c>
      <c r="V210" s="76">
        <v>1620</v>
      </c>
      <c r="W210" s="76">
        <v>51</v>
      </c>
      <c r="X210" s="76">
        <v>991</v>
      </c>
      <c r="Y210" s="76">
        <v>423</v>
      </c>
      <c r="Z210" s="76">
        <v>155</v>
      </c>
      <c r="AA210" s="77"/>
    </row>
    <row r="211" spans="1:27">
      <c r="A211" s="73">
        <v>2012901</v>
      </c>
      <c r="B211" s="73" t="s">
        <v>595</v>
      </c>
      <c r="C211" s="75">
        <v>42328</v>
      </c>
      <c r="D211" s="75">
        <v>39867</v>
      </c>
      <c r="E211" s="76">
        <v>2461</v>
      </c>
      <c r="F211" s="76">
        <v>4832</v>
      </c>
      <c r="G211" s="76">
        <v>2885</v>
      </c>
      <c r="H211" s="76">
        <v>2701</v>
      </c>
      <c r="I211" s="76">
        <v>2147</v>
      </c>
      <c r="J211" s="76">
        <v>4203</v>
      </c>
      <c r="K211" s="76">
        <v>2371</v>
      </c>
      <c r="L211" s="76">
        <v>3603</v>
      </c>
      <c r="M211" s="76">
        <v>777</v>
      </c>
      <c r="N211" s="76">
        <v>3375</v>
      </c>
      <c r="O211" s="76">
        <v>2774</v>
      </c>
      <c r="P211" s="76">
        <v>1590</v>
      </c>
      <c r="Q211" s="76">
        <v>1857</v>
      </c>
      <c r="R211" s="76">
        <v>1279</v>
      </c>
      <c r="S211" s="76">
        <v>1297</v>
      </c>
      <c r="T211" s="76">
        <v>1301</v>
      </c>
      <c r="U211" s="76">
        <v>1936</v>
      </c>
      <c r="V211" s="76">
        <v>637</v>
      </c>
      <c r="W211" s="76">
        <v>0</v>
      </c>
      <c r="X211" s="76">
        <v>388</v>
      </c>
      <c r="Y211" s="76">
        <v>169</v>
      </c>
      <c r="Z211" s="76">
        <v>80</v>
      </c>
      <c r="AA211" s="77"/>
    </row>
    <row r="212" spans="1:27">
      <c r="A212" s="73">
        <v>2012902</v>
      </c>
      <c r="B212" s="73" t="s">
        <v>598</v>
      </c>
      <c r="C212" s="75">
        <v>14542</v>
      </c>
      <c r="D212" s="75">
        <v>14340</v>
      </c>
      <c r="E212" s="76">
        <v>202</v>
      </c>
      <c r="F212" s="76">
        <v>1696</v>
      </c>
      <c r="G212" s="76">
        <v>248</v>
      </c>
      <c r="H212" s="76">
        <v>1324</v>
      </c>
      <c r="I212" s="76">
        <v>325</v>
      </c>
      <c r="J212" s="76">
        <v>937</v>
      </c>
      <c r="K212" s="76">
        <v>1739</v>
      </c>
      <c r="L212" s="76">
        <v>444</v>
      </c>
      <c r="M212" s="76">
        <v>336</v>
      </c>
      <c r="N212" s="76">
        <v>3156</v>
      </c>
      <c r="O212" s="76">
        <v>605</v>
      </c>
      <c r="P212" s="76">
        <v>139</v>
      </c>
      <c r="Q212" s="76">
        <v>771</v>
      </c>
      <c r="R212" s="76">
        <v>921</v>
      </c>
      <c r="S212" s="76">
        <v>184</v>
      </c>
      <c r="T212" s="76">
        <v>121</v>
      </c>
      <c r="U212" s="76">
        <v>1051</v>
      </c>
      <c r="V212" s="76">
        <v>376</v>
      </c>
      <c r="W212" s="76">
        <v>51</v>
      </c>
      <c r="X212" s="76">
        <v>250</v>
      </c>
      <c r="Y212" s="76">
        <v>0</v>
      </c>
      <c r="Z212" s="76">
        <v>75</v>
      </c>
      <c r="AA212" s="77"/>
    </row>
    <row r="213" spans="1:27">
      <c r="A213" s="73">
        <v>2012903</v>
      </c>
      <c r="B213" s="73" t="s">
        <v>601</v>
      </c>
      <c r="C213" s="75">
        <v>67</v>
      </c>
      <c r="D213" s="75">
        <v>42</v>
      </c>
      <c r="E213" s="76">
        <v>25</v>
      </c>
      <c r="F213" s="76">
        <v>25</v>
      </c>
      <c r="G213" s="76">
        <v>0</v>
      </c>
      <c r="H213" s="76">
        <v>0</v>
      </c>
      <c r="I213" s="76">
        <v>0</v>
      </c>
      <c r="J213" s="76">
        <v>0</v>
      </c>
      <c r="K213" s="76">
        <v>0</v>
      </c>
      <c r="L213" s="76">
        <v>17</v>
      </c>
      <c r="M213" s="76">
        <v>0</v>
      </c>
      <c r="N213" s="76">
        <v>0</v>
      </c>
      <c r="O213" s="76">
        <v>0</v>
      </c>
      <c r="P213" s="76">
        <v>0</v>
      </c>
      <c r="Q213" s="76">
        <v>0</v>
      </c>
      <c r="R213" s="76">
        <v>0</v>
      </c>
      <c r="S213" s="76">
        <v>0</v>
      </c>
      <c r="T213" s="76">
        <v>0</v>
      </c>
      <c r="U213" s="76">
        <v>0</v>
      </c>
      <c r="V213" s="76">
        <v>0</v>
      </c>
      <c r="W213" s="76">
        <v>0</v>
      </c>
      <c r="X213" s="76">
        <v>0</v>
      </c>
      <c r="Y213" s="76">
        <v>0</v>
      </c>
      <c r="Z213" s="76">
        <v>0</v>
      </c>
      <c r="AA213" s="77"/>
    </row>
    <row r="214" spans="1:27">
      <c r="A214" s="73">
        <v>2012904</v>
      </c>
      <c r="B214" s="73" t="s">
        <v>4884</v>
      </c>
      <c r="C214" s="75">
        <v>12</v>
      </c>
      <c r="D214" s="75">
        <v>12</v>
      </c>
      <c r="E214" s="76">
        <v>0</v>
      </c>
      <c r="F214" s="76">
        <v>10</v>
      </c>
      <c r="G214" s="76">
        <v>0</v>
      </c>
      <c r="H214" s="76">
        <v>0</v>
      </c>
      <c r="I214" s="76">
        <v>0</v>
      </c>
      <c r="J214" s="76">
        <v>0</v>
      </c>
      <c r="K214" s="76">
        <v>0</v>
      </c>
      <c r="L214" s="76">
        <v>0</v>
      </c>
      <c r="M214" s="76">
        <v>0</v>
      </c>
      <c r="N214" s="76">
        <v>0</v>
      </c>
      <c r="O214" s="76">
        <v>0</v>
      </c>
      <c r="P214" s="76">
        <v>0</v>
      </c>
      <c r="Q214" s="76">
        <v>0</v>
      </c>
      <c r="R214" s="76">
        <v>2</v>
      </c>
      <c r="S214" s="76">
        <v>0</v>
      </c>
      <c r="T214" s="76">
        <v>0</v>
      </c>
      <c r="U214" s="76">
        <v>0</v>
      </c>
      <c r="V214" s="76">
        <v>0</v>
      </c>
      <c r="W214" s="76">
        <v>0</v>
      </c>
      <c r="X214" s="76">
        <v>0</v>
      </c>
      <c r="Y214" s="76">
        <v>0</v>
      </c>
      <c r="Z214" s="76">
        <v>0</v>
      </c>
      <c r="AA214" s="77"/>
    </row>
    <row r="215" spans="1:27">
      <c r="A215" s="73">
        <v>2012905</v>
      </c>
      <c r="B215" s="73" t="s">
        <v>4885</v>
      </c>
      <c r="C215" s="75">
        <v>188</v>
      </c>
      <c r="D215" s="75">
        <v>188</v>
      </c>
      <c r="E215" s="76">
        <v>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188</v>
      </c>
      <c r="W215" s="76">
        <v>0</v>
      </c>
      <c r="X215" s="76">
        <v>188</v>
      </c>
      <c r="Y215" s="76">
        <v>0</v>
      </c>
      <c r="Z215" s="76">
        <v>0</v>
      </c>
      <c r="AA215" s="77"/>
    </row>
    <row r="216" spans="1:27">
      <c r="A216" s="73">
        <v>2012950</v>
      </c>
      <c r="B216" s="73" t="s">
        <v>622</v>
      </c>
      <c r="C216" s="75">
        <v>1109</v>
      </c>
      <c r="D216" s="75">
        <v>925</v>
      </c>
      <c r="E216" s="76">
        <v>184</v>
      </c>
      <c r="F216" s="76">
        <v>137</v>
      </c>
      <c r="G216" s="76">
        <v>174</v>
      </c>
      <c r="H216" s="76">
        <v>0</v>
      </c>
      <c r="I216" s="76">
        <v>21</v>
      </c>
      <c r="J216" s="76">
        <v>221</v>
      </c>
      <c r="K216" s="76">
        <v>20</v>
      </c>
      <c r="L216" s="76">
        <v>29</v>
      </c>
      <c r="M216" s="76">
        <v>0</v>
      </c>
      <c r="N216" s="76">
        <v>0</v>
      </c>
      <c r="O216" s="76">
        <v>15</v>
      </c>
      <c r="P216" s="76">
        <v>0</v>
      </c>
      <c r="Q216" s="76">
        <v>0</v>
      </c>
      <c r="R216" s="76">
        <v>180</v>
      </c>
      <c r="S216" s="76">
        <v>85</v>
      </c>
      <c r="T216" s="76">
        <v>0</v>
      </c>
      <c r="U216" s="76">
        <v>25</v>
      </c>
      <c r="V216" s="76">
        <v>0</v>
      </c>
      <c r="W216" s="76">
        <v>0</v>
      </c>
      <c r="X216" s="76">
        <v>0</v>
      </c>
      <c r="Y216" s="76">
        <v>0</v>
      </c>
      <c r="Z216" s="76">
        <v>0</v>
      </c>
      <c r="AA216" s="77"/>
    </row>
    <row r="217" spans="1:27">
      <c r="A217" s="73">
        <v>2012999</v>
      </c>
      <c r="B217" s="73" t="s">
        <v>915</v>
      </c>
      <c r="C217" s="75">
        <v>25720</v>
      </c>
      <c r="D217" s="75">
        <v>19142</v>
      </c>
      <c r="E217" s="76">
        <v>6578</v>
      </c>
      <c r="F217" s="76">
        <v>2270</v>
      </c>
      <c r="G217" s="76">
        <v>998</v>
      </c>
      <c r="H217" s="76">
        <v>1123</v>
      </c>
      <c r="I217" s="76">
        <v>887</v>
      </c>
      <c r="J217" s="76">
        <v>2405</v>
      </c>
      <c r="K217" s="76">
        <v>1009</v>
      </c>
      <c r="L217" s="76">
        <v>2818</v>
      </c>
      <c r="M217" s="76">
        <v>227</v>
      </c>
      <c r="N217" s="76">
        <v>212</v>
      </c>
      <c r="O217" s="76">
        <v>2152</v>
      </c>
      <c r="P217" s="76">
        <v>581</v>
      </c>
      <c r="Q217" s="76">
        <v>991</v>
      </c>
      <c r="R217" s="76">
        <v>1639</v>
      </c>
      <c r="S217" s="76">
        <v>483</v>
      </c>
      <c r="T217" s="76">
        <v>131</v>
      </c>
      <c r="U217" s="76">
        <v>801</v>
      </c>
      <c r="V217" s="76">
        <v>419</v>
      </c>
      <c r="W217" s="76">
        <v>0</v>
      </c>
      <c r="X217" s="76">
        <v>165</v>
      </c>
      <c r="Y217" s="76">
        <v>254</v>
      </c>
      <c r="Z217" s="76">
        <v>0</v>
      </c>
      <c r="AA217" s="77"/>
    </row>
    <row r="218" spans="1:27">
      <c r="A218" s="73">
        <v>20131</v>
      </c>
      <c r="B218" s="74" t="s">
        <v>4886</v>
      </c>
      <c r="C218" s="75">
        <v>271347</v>
      </c>
      <c r="D218" s="75">
        <v>253219</v>
      </c>
      <c r="E218" s="76">
        <v>18128</v>
      </c>
      <c r="F218" s="76">
        <v>48396</v>
      </c>
      <c r="G218" s="76">
        <v>18798</v>
      </c>
      <c r="H218" s="76">
        <v>18360</v>
      </c>
      <c r="I218" s="76">
        <v>13310</v>
      </c>
      <c r="J218" s="76">
        <v>23001</v>
      </c>
      <c r="K218" s="76">
        <v>14406</v>
      </c>
      <c r="L218" s="76">
        <v>16153</v>
      </c>
      <c r="M218" s="76">
        <v>5742</v>
      </c>
      <c r="N218" s="76">
        <v>18754</v>
      </c>
      <c r="O218" s="76">
        <v>21978</v>
      </c>
      <c r="P218" s="76">
        <v>10811</v>
      </c>
      <c r="Q218" s="76">
        <v>8838</v>
      </c>
      <c r="R218" s="76">
        <v>6444</v>
      </c>
      <c r="S218" s="76">
        <v>3236</v>
      </c>
      <c r="T218" s="76">
        <v>7450</v>
      </c>
      <c r="U218" s="76">
        <v>11908</v>
      </c>
      <c r="V218" s="76">
        <v>5699</v>
      </c>
      <c r="W218" s="76">
        <v>0</v>
      </c>
      <c r="X218" s="76">
        <v>2955</v>
      </c>
      <c r="Y218" s="76">
        <v>1348</v>
      </c>
      <c r="Z218" s="76">
        <v>1396</v>
      </c>
      <c r="AA218" s="77"/>
    </row>
    <row r="219" spans="1:27">
      <c r="A219" s="73">
        <v>2013101</v>
      </c>
      <c r="B219" s="73" t="s">
        <v>595</v>
      </c>
      <c r="C219" s="75">
        <v>185473</v>
      </c>
      <c r="D219" s="75">
        <v>177113</v>
      </c>
      <c r="E219" s="76">
        <v>8360</v>
      </c>
      <c r="F219" s="76">
        <v>36654</v>
      </c>
      <c r="G219" s="76">
        <v>13452</v>
      </c>
      <c r="H219" s="76">
        <v>11437</v>
      </c>
      <c r="I219" s="76">
        <v>8620</v>
      </c>
      <c r="J219" s="76">
        <v>16754</v>
      </c>
      <c r="K219" s="76">
        <v>10396</v>
      </c>
      <c r="L219" s="76">
        <v>12561</v>
      </c>
      <c r="M219" s="76">
        <v>3664</v>
      </c>
      <c r="N219" s="76">
        <v>10973</v>
      </c>
      <c r="O219" s="76">
        <v>14101</v>
      </c>
      <c r="P219" s="76">
        <v>7607</v>
      </c>
      <c r="Q219" s="76">
        <v>6924</v>
      </c>
      <c r="R219" s="76">
        <v>4530</v>
      </c>
      <c r="S219" s="76">
        <v>2286</v>
      </c>
      <c r="T219" s="76">
        <v>5319</v>
      </c>
      <c r="U219" s="76">
        <v>8427</v>
      </c>
      <c r="V219" s="76">
        <v>3465</v>
      </c>
      <c r="W219" s="76">
        <v>0</v>
      </c>
      <c r="X219" s="76">
        <v>1602</v>
      </c>
      <c r="Y219" s="76">
        <v>1316</v>
      </c>
      <c r="Z219" s="76">
        <v>547</v>
      </c>
      <c r="AA219" s="77"/>
    </row>
    <row r="220" spans="1:27">
      <c r="A220" s="73">
        <v>2013102</v>
      </c>
      <c r="B220" s="73" t="s">
        <v>598</v>
      </c>
      <c r="C220" s="75">
        <v>40334</v>
      </c>
      <c r="D220" s="75">
        <v>40794</v>
      </c>
      <c r="E220" s="76">
        <v>-460</v>
      </c>
      <c r="F220" s="76">
        <v>5289</v>
      </c>
      <c r="G220" s="76">
        <v>1359</v>
      </c>
      <c r="H220" s="76">
        <v>3146</v>
      </c>
      <c r="I220" s="76">
        <v>3460</v>
      </c>
      <c r="J220" s="76">
        <v>3867</v>
      </c>
      <c r="K220" s="76">
        <v>3084</v>
      </c>
      <c r="L220" s="76">
        <v>972</v>
      </c>
      <c r="M220" s="76">
        <v>1031</v>
      </c>
      <c r="N220" s="76">
        <v>7289</v>
      </c>
      <c r="O220" s="76">
        <v>2455</v>
      </c>
      <c r="P220" s="76">
        <v>1105</v>
      </c>
      <c r="Q220" s="76">
        <v>1600</v>
      </c>
      <c r="R220" s="76">
        <v>993</v>
      </c>
      <c r="S220" s="76">
        <v>311</v>
      </c>
      <c r="T220" s="76">
        <v>1103</v>
      </c>
      <c r="U220" s="76">
        <v>3127</v>
      </c>
      <c r="V220" s="76">
        <v>619</v>
      </c>
      <c r="W220" s="76">
        <v>0</v>
      </c>
      <c r="X220" s="76">
        <v>367</v>
      </c>
      <c r="Y220" s="76">
        <v>0</v>
      </c>
      <c r="Z220" s="76">
        <v>252</v>
      </c>
      <c r="AA220" s="77"/>
    </row>
    <row r="221" spans="1:27">
      <c r="A221" s="73">
        <v>2013103</v>
      </c>
      <c r="B221" s="73" t="s">
        <v>601</v>
      </c>
      <c r="C221" s="75">
        <v>1498</v>
      </c>
      <c r="D221" s="75">
        <v>1251</v>
      </c>
      <c r="E221" s="76">
        <v>247</v>
      </c>
      <c r="F221" s="76">
        <v>0</v>
      </c>
      <c r="G221" s="76">
        <v>1049</v>
      </c>
      <c r="H221" s="76">
        <v>154</v>
      </c>
      <c r="I221" s="76">
        <v>0</v>
      </c>
      <c r="J221" s="76">
        <v>0</v>
      </c>
      <c r="K221" s="76">
        <v>0</v>
      </c>
      <c r="L221" s="76">
        <v>48</v>
      </c>
      <c r="M221" s="76">
        <v>0</v>
      </c>
      <c r="N221" s="76">
        <v>0</v>
      </c>
      <c r="O221" s="76">
        <v>0</v>
      </c>
      <c r="P221" s="76">
        <v>0</v>
      </c>
      <c r="Q221" s="76">
        <v>0</v>
      </c>
      <c r="R221" s="76">
        <v>0</v>
      </c>
      <c r="S221" s="76">
        <v>0</v>
      </c>
      <c r="T221" s="76">
        <v>0</v>
      </c>
      <c r="U221" s="76">
        <v>0</v>
      </c>
      <c r="V221" s="76">
        <v>0</v>
      </c>
      <c r="W221" s="76">
        <v>0</v>
      </c>
      <c r="X221" s="76">
        <v>0</v>
      </c>
      <c r="Y221" s="76">
        <v>0</v>
      </c>
      <c r="Z221" s="76">
        <v>0</v>
      </c>
      <c r="AA221" s="77"/>
    </row>
    <row r="222" spans="1:27">
      <c r="A222" s="73">
        <v>2013105</v>
      </c>
      <c r="B222" s="73" t="s">
        <v>921</v>
      </c>
      <c r="C222" s="75">
        <v>9837</v>
      </c>
      <c r="D222" s="75">
        <v>9019</v>
      </c>
      <c r="E222" s="76">
        <v>818</v>
      </c>
      <c r="F222" s="76">
        <v>2119</v>
      </c>
      <c r="G222" s="76">
        <v>1264</v>
      </c>
      <c r="H222" s="76">
        <v>1178</v>
      </c>
      <c r="I222" s="76">
        <v>450</v>
      </c>
      <c r="J222" s="76">
        <v>438</v>
      </c>
      <c r="K222" s="76">
        <v>317</v>
      </c>
      <c r="L222" s="76">
        <v>634</v>
      </c>
      <c r="M222" s="76">
        <v>452</v>
      </c>
      <c r="N222" s="76">
        <v>464</v>
      </c>
      <c r="O222" s="76">
        <v>332</v>
      </c>
      <c r="P222" s="76">
        <v>160</v>
      </c>
      <c r="Q222" s="76">
        <v>121</v>
      </c>
      <c r="R222" s="76">
        <v>57</v>
      </c>
      <c r="S222" s="76">
        <v>165</v>
      </c>
      <c r="T222" s="76">
        <v>396</v>
      </c>
      <c r="U222" s="76">
        <v>156</v>
      </c>
      <c r="V222" s="76">
        <v>316</v>
      </c>
      <c r="W222" s="76">
        <v>0</v>
      </c>
      <c r="X222" s="76">
        <v>316</v>
      </c>
      <c r="Y222" s="76">
        <v>0</v>
      </c>
      <c r="Z222" s="76">
        <v>0</v>
      </c>
      <c r="AA222" s="77"/>
    </row>
    <row r="223" spans="1:27">
      <c r="A223" s="73">
        <v>2013150</v>
      </c>
      <c r="B223" s="73" t="s">
        <v>622</v>
      </c>
      <c r="C223" s="75">
        <v>1756</v>
      </c>
      <c r="D223" s="75">
        <v>902</v>
      </c>
      <c r="E223" s="76">
        <v>854</v>
      </c>
      <c r="F223" s="76">
        <v>0</v>
      </c>
      <c r="G223" s="76">
        <v>183</v>
      </c>
      <c r="H223" s="76">
        <v>0</v>
      </c>
      <c r="I223" s="76">
        <v>0</v>
      </c>
      <c r="J223" s="76">
        <v>95</v>
      </c>
      <c r="K223" s="76">
        <v>4</v>
      </c>
      <c r="L223" s="76">
        <v>0</v>
      </c>
      <c r="M223" s="76">
        <v>0</v>
      </c>
      <c r="N223" s="76">
        <v>0</v>
      </c>
      <c r="O223" s="76">
        <v>14</v>
      </c>
      <c r="P223" s="76">
        <v>412</v>
      </c>
      <c r="Q223" s="76">
        <v>0</v>
      </c>
      <c r="R223" s="76">
        <v>26</v>
      </c>
      <c r="S223" s="76">
        <v>0</v>
      </c>
      <c r="T223" s="76">
        <v>0</v>
      </c>
      <c r="U223" s="76">
        <v>11</v>
      </c>
      <c r="V223" s="76">
        <v>157</v>
      </c>
      <c r="W223" s="76">
        <v>0</v>
      </c>
      <c r="X223" s="76">
        <v>157</v>
      </c>
      <c r="Y223" s="76">
        <v>0</v>
      </c>
      <c r="Z223" s="76">
        <v>0</v>
      </c>
      <c r="AA223" s="77"/>
    </row>
    <row r="224" spans="1:27">
      <c r="A224" s="73">
        <v>2013199</v>
      </c>
      <c r="B224" s="73" t="s">
        <v>4887</v>
      </c>
      <c r="C224" s="75">
        <v>32449</v>
      </c>
      <c r="D224" s="75">
        <v>24140</v>
      </c>
      <c r="E224" s="76">
        <v>8309</v>
      </c>
      <c r="F224" s="76">
        <v>4334</v>
      </c>
      <c r="G224" s="76">
        <v>1491</v>
      </c>
      <c r="H224" s="76">
        <v>2445</v>
      </c>
      <c r="I224" s="76">
        <v>780</v>
      </c>
      <c r="J224" s="76">
        <v>1847</v>
      </c>
      <c r="K224" s="76">
        <v>605</v>
      </c>
      <c r="L224" s="76">
        <v>1938</v>
      </c>
      <c r="M224" s="76">
        <v>595</v>
      </c>
      <c r="N224" s="76">
        <v>28</v>
      </c>
      <c r="O224" s="76">
        <v>5076</v>
      </c>
      <c r="P224" s="76">
        <v>1527</v>
      </c>
      <c r="Q224" s="76">
        <v>193</v>
      </c>
      <c r="R224" s="76">
        <v>838</v>
      </c>
      <c r="S224" s="76">
        <v>474</v>
      </c>
      <c r="T224" s="76">
        <v>632</v>
      </c>
      <c r="U224" s="76">
        <v>187</v>
      </c>
      <c r="V224" s="76">
        <v>1142</v>
      </c>
      <c r="W224" s="76">
        <v>0</v>
      </c>
      <c r="X224" s="76">
        <v>513</v>
      </c>
      <c r="Y224" s="76">
        <v>32</v>
      </c>
      <c r="Z224" s="76">
        <v>597</v>
      </c>
      <c r="AA224" s="77"/>
    </row>
    <row r="225" spans="1:27">
      <c r="A225" s="73">
        <v>20132</v>
      </c>
      <c r="B225" s="74" t="s">
        <v>926</v>
      </c>
      <c r="C225" s="75">
        <v>113522</v>
      </c>
      <c r="D225" s="75">
        <v>106849</v>
      </c>
      <c r="E225" s="76">
        <v>6673</v>
      </c>
      <c r="F225" s="76">
        <v>15361</v>
      </c>
      <c r="G225" s="76">
        <v>6439</v>
      </c>
      <c r="H225" s="76">
        <v>6228</v>
      </c>
      <c r="I225" s="76">
        <v>13944</v>
      </c>
      <c r="J225" s="76">
        <v>7476</v>
      </c>
      <c r="K225" s="76">
        <v>5928</v>
      </c>
      <c r="L225" s="76">
        <v>6451</v>
      </c>
      <c r="M225" s="76">
        <v>1960</v>
      </c>
      <c r="N225" s="76">
        <v>6424</v>
      </c>
      <c r="O225" s="76">
        <v>11534</v>
      </c>
      <c r="P225" s="76">
        <v>4267</v>
      </c>
      <c r="Q225" s="76">
        <v>3691</v>
      </c>
      <c r="R225" s="76">
        <v>3181</v>
      </c>
      <c r="S225" s="76">
        <v>2474</v>
      </c>
      <c r="T225" s="76">
        <v>5672</v>
      </c>
      <c r="U225" s="76">
        <v>4225</v>
      </c>
      <c r="V225" s="76">
        <v>1641</v>
      </c>
      <c r="W225" s="76">
        <v>336</v>
      </c>
      <c r="X225" s="76">
        <v>785</v>
      </c>
      <c r="Y225" s="76">
        <v>490</v>
      </c>
      <c r="Z225" s="76">
        <v>30</v>
      </c>
      <c r="AA225" s="77"/>
    </row>
    <row r="226" spans="1:27">
      <c r="A226" s="73">
        <v>2013201</v>
      </c>
      <c r="B226" s="73" t="s">
        <v>595</v>
      </c>
      <c r="C226" s="75">
        <v>36630</v>
      </c>
      <c r="D226" s="75">
        <v>34368</v>
      </c>
      <c r="E226" s="76">
        <v>2262</v>
      </c>
      <c r="F226" s="76">
        <v>4537</v>
      </c>
      <c r="G226" s="76">
        <v>2988</v>
      </c>
      <c r="H226" s="76">
        <v>2049</v>
      </c>
      <c r="I226" s="76">
        <v>1760</v>
      </c>
      <c r="J226" s="76">
        <v>3367</v>
      </c>
      <c r="K226" s="76">
        <v>1738</v>
      </c>
      <c r="L226" s="76">
        <v>2650</v>
      </c>
      <c r="M226" s="76">
        <v>758</v>
      </c>
      <c r="N226" s="76">
        <v>1888</v>
      </c>
      <c r="O226" s="76">
        <v>2396</v>
      </c>
      <c r="P226" s="76">
        <v>1424</v>
      </c>
      <c r="Q226" s="76">
        <v>1731</v>
      </c>
      <c r="R226" s="76">
        <v>1191</v>
      </c>
      <c r="S226" s="76">
        <v>1084</v>
      </c>
      <c r="T226" s="76">
        <v>2049</v>
      </c>
      <c r="U226" s="76">
        <v>1729</v>
      </c>
      <c r="V226" s="76">
        <v>1026</v>
      </c>
      <c r="W226" s="76">
        <v>292</v>
      </c>
      <c r="X226" s="76">
        <v>244</v>
      </c>
      <c r="Y226" s="76">
        <v>490</v>
      </c>
      <c r="Z226" s="76">
        <v>0</v>
      </c>
      <c r="AA226" s="77"/>
    </row>
    <row r="227" spans="1:27">
      <c r="A227" s="73">
        <v>2013202</v>
      </c>
      <c r="B227" s="73" t="s">
        <v>598</v>
      </c>
      <c r="C227" s="75">
        <v>34997</v>
      </c>
      <c r="D227" s="75">
        <v>34997</v>
      </c>
      <c r="E227" s="76">
        <v>0</v>
      </c>
      <c r="F227" s="76">
        <v>4110</v>
      </c>
      <c r="G227" s="76">
        <v>935</v>
      </c>
      <c r="H227" s="76">
        <v>2179</v>
      </c>
      <c r="I227" s="76">
        <v>9273</v>
      </c>
      <c r="J227" s="76">
        <v>1480</v>
      </c>
      <c r="K227" s="76">
        <v>3012</v>
      </c>
      <c r="L227" s="76">
        <v>1047</v>
      </c>
      <c r="M227" s="76">
        <v>279</v>
      </c>
      <c r="N227" s="76">
        <v>4490</v>
      </c>
      <c r="O227" s="76">
        <v>1194</v>
      </c>
      <c r="P227" s="76">
        <v>1147</v>
      </c>
      <c r="Q227" s="76">
        <v>487</v>
      </c>
      <c r="R227" s="76">
        <v>518</v>
      </c>
      <c r="S227" s="76">
        <v>763</v>
      </c>
      <c r="T227" s="76">
        <v>1272</v>
      </c>
      <c r="U227" s="76">
        <v>2250</v>
      </c>
      <c r="V227" s="76">
        <v>608</v>
      </c>
      <c r="W227" s="76">
        <v>37</v>
      </c>
      <c r="X227" s="76">
        <v>541</v>
      </c>
      <c r="Y227" s="76">
        <v>0</v>
      </c>
      <c r="Z227" s="76">
        <v>30</v>
      </c>
      <c r="AA227" s="77"/>
    </row>
    <row r="228" spans="1:27">
      <c r="A228" s="73">
        <v>2013203</v>
      </c>
      <c r="B228" s="73" t="s">
        <v>601</v>
      </c>
      <c r="C228" s="75">
        <v>0</v>
      </c>
      <c r="D228" s="75">
        <v>0</v>
      </c>
      <c r="E228" s="76">
        <v>0</v>
      </c>
      <c r="F228" s="76">
        <v>0</v>
      </c>
      <c r="G228" s="76">
        <v>0</v>
      </c>
      <c r="H228" s="76">
        <v>0</v>
      </c>
      <c r="I228" s="76">
        <v>0</v>
      </c>
      <c r="J228" s="76">
        <v>0</v>
      </c>
      <c r="K228" s="76">
        <v>0</v>
      </c>
      <c r="L228" s="76">
        <v>0</v>
      </c>
      <c r="M228" s="76">
        <v>0</v>
      </c>
      <c r="N228" s="76">
        <v>0</v>
      </c>
      <c r="O228" s="76">
        <v>0</v>
      </c>
      <c r="P228" s="76">
        <v>0</v>
      </c>
      <c r="Q228" s="76">
        <v>0</v>
      </c>
      <c r="R228" s="76">
        <v>0</v>
      </c>
      <c r="S228" s="76">
        <v>0</v>
      </c>
      <c r="T228" s="76">
        <v>0</v>
      </c>
      <c r="U228" s="76">
        <v>0</v>
      </c>
      <c r="V228" s="76">
        <v>0</v>
      </c>
      <c r="W228" s="76">
        <v>0</v>
      </c>
      <c r="X228" s="76">
        <v>0</v>
      </c>
      <c r="Y228" s="76">
        <v>0</v>
      </c>
      <c r="Z228" s="76">
        <v>0</v>
      </c>
      <c r="AA228" s="77"/>
    </row>
    <row r="229" spans="1:27">
      <c r="A229" s="73">
        <v>2013250</v>
      </c>
      <c r="B229" s="73" t="s">
        <v>622</v>
      </c>
      <c r="C229" s="75">
        <v>414</v>
      </c>
      <c r="D229" s="75">
        <v>360</v>
      </c>
      <c r="E229" s="76">
        <v>54</v>
      </c>
      <c r="F229" s="76">
        <v>0</v>
      </c>
      <c r="G229" s="76">
        <v>278</v>
      </c>
      <c r="H229" s="76">
        <v>0</v>
      </c>
      <c r="I229" s="76">
        <v>0</v>
      </c>
      <c r="J229" s="76">
        <v>44</v>
      </c>
      <c r="K229" s="76">
        <v>0</v>
      </c>
      <c r="L229" s="76">
        <v>22</v>
      </c>
      <c r="M229" s="76">
        <v>0</v>
      </c>
      <c r="N229" s="76">
        <v>0</v>
      </c>
      <c r="O229" s="76">
        <v>0</v>
      </c>
      <c r="P229" s="76">
        <v>0</v>
      </c>
      <c r="Q229" s="76">
        <v>0</v>
      </c>
      <c r="R229" s="76">
        <v>0</v>
      </c>
      <c r="S229" s="76">
        <v>0</v>
      </c>
      <c r="T229" s="76">
        <v>0</v>
      </c>
      <c r="U229" s="76">
        <v>16</v>
      </c>
      <c r="V229" s="76">
        <v>0</v>
      </c>
      <c r="W229" s="76">
        <v>0</v>
      </c>
      <c r="X229" s="76">
        <v>0</v>
      </c>
      <c r="Y229" s="76">
        <v>0</v>
      </c>
      <c r="Z229" s="76">
        <v>0</v>
      </c>
      <c r="AA229" s="77"/>
    </row>
    <row r="230" spans="1:27">
      <c r="A230" s="73">
        <v>2013299</v>
      </c>
      <c r="B230" s="73" t="s">
        <v>934</v>
      </c>
      <c r="C230" s="75">
        <v>41481</v>
      </c>
      <c r="D230" s="75">
        <v>37124</v>
      </c>
      <c r="E230" s="76">
        <v>4357</v>
      </c>
      <c r="F230" s="76">
        <v>6714</v>
      </c>
      <c r="G230" s="76">
        <v>2238</v>
      </c>
      <c r="H230" s="76">
        <v>2000</v>
      </c>
      <c r="I230" s="76">
        <v>2911</v>
      </c>
      <c r="J230" s="76">
        <v>2585</v>
      </c>
      <c r="K230" s="76">
        <v>1178</v>
      </c>
      <c r="L230" s="76">
        <v>2732</v>
      </c>
      <c r="M230" s="76">
        <v>923</v>
      </c>
      <c r="N230" s="76">
        <v>46</v>
      </c>
      <c r="O230" s="76">
        <v>7944</v>
      </c>
      <c r="P230" s="76">
        <v>1696</v>
      </c>
      <c r="Q230" s="76">
        <v>1473</v>
      </c>
      <c r="R230" s="76">
        <v>1472</v>
      </c>
      <c r="S230" s="76">
        <v>627</v>
      </c>
      <c r="T230" s="76">
        <v>2351</v>
      </c>
      <c r="U230" s="76">
        <v>230</v>
      </c>
      <c r="V230" s="76">
        <v>7</v>
      </c>
      <c r="W230" s="76">
        <v>7</v>
      </c>
      <c r="X230" s="76">
        <v>0</v>
      </c>
      <c r="Y230" s="76">
        <v>0</v>
      </c>
      <c r="Z230" s="76">
        <v>0</v>
      </c>
      <c r="AA230" s="77"/>
    </row>
    <row r="231" spans="1:27">
      <c r="A231" s="73">
        <v>20133</v>
      </c>
      <c r="B231" s="74" t="s">
        <v>935</v>
      </c>
      <c r="C231" s="75">
        <v>74042</v>
      </c>
      <c r="D231" s="75">
        <v>69586</v>
      </c>
      <c r="E231" s="76">
        <v>4456</v>
      </c>
      <c r="F231" s="76">
        <v>8909</v>
      </c>
      <c r="G231" s="76">
        <v>5181</v>
      </c>
      <c r="H231" s="76">
        <v>5789</v>
      </c>
      <c r="I231" s="76">
        <v>6803</v>
      </c>
      <c r="J231" s="76">
        <v>5605</v>
      </c>
      <c r="K231" s="76">
        <v>3408</v>
      </c>
      <c r="L231" s="76">
        <v>4809</v>
      </c>
      <c r="M231" s="76">
        <v>1598</v>
      </c>
      <c r="N231" s="76">
        <v>3525</v>
      </c>
      <c r="O231" s="76">
        <v>6523</v>
      </c>
      <c r="P231" s="76">
        <v>2500</v>
      </c>
      <c r="Q231" s="76">
        <v>3175</v>
      </c>
      <c r="R231" s="76">
        <v>2099</v>
      </c>
      <c r="S231" s="76">
        <v>1603</v>
      </c>
      <c r="T231" s="76">
        <v>2263</v>
      </c>
      <c r="U231" s="76">
        <v>4869</v>
      </c>
      <c r="V231" s="76">
        <v>937</v>
      </c>
      <c r="W231" s="76">
        <v>300</v>
      </c>
      <c r="X231" s="76">
        <v>546</v>
      </c>
      <c r="Y231" s="76">
        <v>21</v>
      </c>
      <c r="Z231" s="76">
        <v>70</v>
      </c>
      <c r="AA231" s="77"/>
    </row>
    <row r="232" spans="1:27">
      <c r="A232" s="73">
        <v>2013301</v>
      </c>
      <c r="B232" s="73" t="s">
        <v>595</v>
      </c>
      <c r="C232" s="75">
        <v>31447</v>
      </c>
      <c r="D232" s="75">
        <v>29753</v>
      </c>
      <c r="E232" s="76">
        <v>1694</v>
      </c>
      <c r="F232" s="76">
        <v>4440</v>
      </c>
      <c r="G232" s="76">
        <v>2032</v>
      </c>
      <c r="H232" s="76">
        <v>2658</v>
      </c>
      <c r="I232" s="76">
        <v>1323</v>
      </c>
      <c r="J232" s="76">
        <v>2095</v>
      </c>
      <c r="K232" s="76">
        <v>1813</v>
      </c>
      <c r="L232" s="76">
        <v>2249</v>
      </c>
      <c r="M232" s="76">
        <v>541</v>
      </c>
      <c r="N232" s="76">
        <v>1284</v>
      </c>
      <c r="O232" s="76">
        <v>2362</v>
      </c>
      <c r="P232" s="76">
        <v>1026</v>
      </c>
      <c r="Q232" s="76">
        <v>2659</v>
      </c>
      <c r="R232" s="76">
        <v>1041</v>
      </c>
      <c r="S232" s="76">
        <v>854</v>
      </c>
      <c r="T232" s="76">
        <v>1288</v>
      </c>
      <c r="U232" s="76">
        <v>1895</v>
      </c>
      <c r="V232" s="76">
        <v>193</v>
      </c>
      <c r="W232" s="76">
        <v>0</v>
      </c>
      <c r="X232" s="76">
        <v>193</v>
      </c>
      <c r="Y232" s="76">
        <v>0</v>
      </c>
      <c r="Z232" s="76">
        <v>0</v>
      </c>
      <c r="AA232" s="77"/>
    </row>
    <row r="233" spans="1:27">
      <c r="A233" s="73">
        <v>2013302</v>
      </c>
      <c r="B233" s="73" t="s">
        <v>598</v>
      </c>
      <c r="C233" s="75">
        <v>16879</v>
      </c>
      <c r="D233" s="75">
        <v>16879</v>
      </c>
      <c r="E233" s="76">
        <v>0</v>
      </c>
      <c r="F233" s="76">
        <v>1704</v>
      </c>
      <c r="G233" s="76">
        <v>494</v>
      </c>
      <c r="H233" s="76">
        <v>1505</v>
      </c>
      <c r="I233" s="76">
        <v>2824</v>
      </c>
      <c r="J233" s="76">
        <v>1088</v>
      </c>
      <c r="K233" s="76">
        <v>835</v>
      </c>
      <c r="L233" s="76">
        <v>372</v>
      </c>
      <c r="M233" s="76">
        <v>759</v>
      </c>
      <c r="N233" s="76">
        <v>1968</v>
      </c>
      <c r="O233" s="76">
        <v>783</v>
      </c>
      <c r="P233" s="76">
        <v>85</v>
      </c>
      <c r="Q233" s="76">
        <v>379</v>
      </c>
      <c r="R233" s="76">
        <v>243</v>
      </c>
      <c r="S233" s="76">
        <v>206</v>
      </c>
      <c r="T233" s="76">
        <v>610</v>
      </c>
      <c r="U233" s="76">
        <v>2443</v>
      </c>
      <c r="V233" s="76">
        <v>583</v>
      </c>
      <c r="W233" s="76">
        <v>300</v>
      </c>
      <c r="X233" s="76">
        <v>213</v>
      </c>
      <c r="Y233" s="76">
        <v>0</v>
      </c>
      <c r="Z233" s="76">
        <v>70</v>
      </c>
      <c r="AA233" s="77"/>
    </row>
    <row r="234" spans="1:27">
      <c r="A234" s="73">
        <v>2013303</v>
      </c>
      <c r="B234" s="73" t="s">
        <v>601</v>
      </c>
      <c r="C234" s="75">
        <v>0</v>
      </c>
      <c r="D234" s="75">
        <v>0</v>
      </c>
      <c r="E234" s="76">
        <v>0</v>
      </c>
      <c r="F234" s="76">
        <v>0</v>
      </c>
      <c r="G234" s="76">
        <v>0</v>
      </c>
      <c r="H234" s="76">
        <v>0</v>
      </c>
      <c r="I234" s="76">
        <v>0</v>
      </c>
      <c r="J234" s="76">
        <v>0</v>
      </c>
      <c r="K234" s="76">
        <v>0</v>
      </c>
      <c r="L234" s="76">
        <v>0</v>
      </c>
      <c r="M234" s="76">
        <v>0</v>
      </c>
      <c r="N234" s="76">
        <v>0</v>
      </c>
      <c r="O234" s="76">
        <v>0</v>
      </c>
      <c r="P234" s="76">
        <v>0</v>
      </c>
      <c r="Q234" s="76">
        <v>0</v>
      </c>
      <c r="R234" s="76">
        <v>0</v>
      </c>
      <c r="S234" s="76">
        <v>0</v>
      </c>
      <c r="T234" s="76">
        <v>0</v>
      </c>
      <c r="U234" s="76">
        <v>0</v>
      </c>
      <c r="V234" s="76">
        <v>0</v>
      </c>
      <c r="W234" s="76">
        <v>0</v>
      </c>
      <c r="X234" s="76">
        <v>0</v>
      </c>
      <c r="Y234" s="76">
        <v>0</v>
      </c>
      <c r="Z234" s="76">
        <v>0</v>
      </c>
      <c r="AA234" s="77"/>
    </row>
    <row r="235" spans="1:27">
      <c r="A235" s="73">
        <v>2013350</v>
      </c>
      <c r="B235" s="73" t="s">
        <v>622</v>
      </c>
      <c r="C235" s="75">
        <v>1688</v>
      </c>
      <c r="D235" s="75">
        <v>1594</v>
      </c>
      <c r="E235" s="76">
        <v>94</v>
      </c>
      <c r="F235" s="76">
        <v>143</v>
      </c>
      <c r="G235" s="76">
        <v>569</v>
      </c>
      <c r="H235" s="76">
        <v>0</v>
      </c>
      <c r="I235" s="76">
        <v>0</v>
      </c>
      <c r="J235" s="76">
        <v>195</v>
      </c>
      <c r="K235" s="76">
        <v>74</v>
      </c>
      <c r="L235" s="76">
        <v>48</v>
      </c>
      <c r="M235" s="76">
        <v>0</v>
      </c>
      <c r="N235" s="76">
        <v>0</v>
      </c>
      <c r="O235" s="76">
        <v>196</v>
      </c>
      <c r="P235" s="76">
        <v>30</v>
      </c>
      <c r="Q235" s="76">
        <v>0</v>
      </c>
      <c r="R235" s="76">
        <v>71</v>
      </c>
      <c r="S235" s="76">
        <v>39</v>
      </c>
      <c r="T235" s="76">
        <v>0</v>
      </c>
      <c r="U235" s="76">
        <v>132</v>
      </c>
      <c r="V235" s="76">
        <v>97</v>
      </c>
      <c r="W235" s="76">
        <v>0</v>
      </c>
      <c r="X235" s="76">
        <v>97</v>
      </c>
      <c r="Y235" s="76">
        <v>0</v>
      </c>
      <c r="Z235" s="76">
        <v>0</v>
      </c>
      <c r="AA235" s="77"/>
    </row>
    <row r="236" spans="1:27">
      <c r="A236" s="73">
        <v>2013399</v>
      </c>
      <c r="B236" s="73" t="s">
        <v>941</v>
      </c>
      <c r="C236" s="75">
        <v>24028</v>
      </c>
      <c r="D236" s="75">
        <v>21360</v>
      </c>
      <c r="E236" s="76">
        <v>2668</v>
      </c>
      <c r="F236" s="76">
        <v>2622</v>
      </c>
      <c r="G236" s="76">
        <v>2086</v>
      </c>
      <c r="H236" s="76">
        <v>1626</v>
      </c>
      <c r="I236" s="76">
        <v>2656</v>
      </c>
      <c r="J236" s="76">
        <v>2227</v>
      </c>
      <c r="K236" s="76">
        <v>686</v>
      </c>
      <c r="L236" s="76">
        <v>2140</v>
      </c>
      <c r="M236" s="76">
        <v>298</v>
      </c>
      <c r="N236" s="76">
        <v>273</v>
      </c>
      <c r="O236" s="76">
        <v>3182</v>
      </c>
      <c r="P236" s="76">
        <v>1359</v>
      </c>
      <c r="Q236" s="76">
        <v>137</v>
      </c>
      <c r="R236" s="76">
        <v>744</v>
      </c>
      <c r="S236" s="76">
        <v>504</v>
      </c>
      <c r="T236" s="76">
        <v>365</v>
      </c>
      <c r="U236" s="76">
        <v>399</v>
      </c>
      <c r="V236" s="76">
        <v>64</v>
      </c>
      <c r="W236" s="76">
        <v>0</v>
      </c>
      <c r="X236" s="76">
        <v>43</v>
      </c>
      <c r="Y236" s="76">
        <v>21</v>
      </c>
      <c r="Z236" s="76">
        <v>0</v>
      </c>
      <c r="AA236" s="77"/>
    </row>
    <row r="237" spans="1:27">
      <c r="A237" s="73">
        <v>20134</v>
      </c>
      <c r="B237" s="74" t="s">
        <v>943</v>
      </c>
      <c r="C237" s="75">
        <v>25682</v>
      </c>
      <c r="D237" s="75">
        <v>21369</v>
      </c>
      <c r="E237" s="76">
        <v>4313</v>
      </c>
      <c r="F237" s="76">
        <v>2832</v>
      </c>
      <c r="G237" s="76">
        <v>1416</v>
      </c>
      <c r="H237" s="76">
        <v>1988</v>
      </c>
      <c r="I237" s="76">
        <v>1582</v>
      </c>
      <c r="J237" s="76">
        <v>1899</v>
      </c>
      <c r="K237" s="76">
        <v>1052</v>
      </c>
      <c r="L237" s="76">
        <v>1106</v>
      </c>
      <c r="M237" s="76">
        <v>397</v>
      </c>
      <c r="N237" s="76">
        <v>1231</v>
      </c>
      <c r="O237" s="76">
        <v>1593</v>
      </c>
      <c r="P237" s="76">
        <v>720</v>
      </c>
      <c r="Q237" s="76">
        <v>786</v>
      </c>
      <c r="R237" s="76">
        <v>903</v>
      </c>
      <c r="S237" s="76">
        <v>739</v>
      </c>
      <c r="T237" s="76">
        <v>1738</v>
      </c>
      <c r="U237" s="76">
        <v>1132</v>
      </c>
      <c r="V237" s="76">
        <v>259</v>
      </c>
      <c r="W237" s="76">
        <v>0</v>
      </c>
      <c r="X237" s="76">
        <v>230</v>
      </c>
      <c r="Y237" s="76">
        <v>15</v>
      </c>
      <c r="Z237" s="76">
        <v>14</v>
      </c>
      <c r="AA237" s="77"/>
    </row>
    <row r="238" spans="1:27">
      <c r="A238" s="73">
        <v>2013401</v>
      </c>
      <c r="B238" s="73" t="s">
        <v>595</v>
      </c>
      <c r="C238" s="75">
        <v>14209</v>
      </c>
      <c r="D238" s="75">
        <v>12976</v>
      </c>
      <c r="E238" s="76">
        <v>1233</v>
      </c>
      <c r="F238" s="76">
        <v>1838</v>
      </c>
      <c r="G238" s="76">
        <v>939</v>
      </c>
      <c r="H238" s="76">
        <v>1001</v>
      </c>
      <c r="I238" s="76">
        <v>1003</v>
      </c>
      <c r="J238" s="76">
        <v>1362</v>
      </c>
      <c r="K238" s="76">
        <v>766</v>
      </c>
      <c r="L238" s="76">
        <v>727</v>
      </c>
      <c r="M238" s="76">
        <v>289</v>
      </c>
      <c r="N238" s="76">
        <v>781</v>
      </c>
      <c r="O238" s="76">
        <v>1031</v>
      </c>
      <c r="P238" s="76">
        <v>501</v>
      </c>
      <c r="Q238" s="76">
        <v>359</v>
      </c>
      <c r="R238" s="76">
        <v>436</v>
      </c>
      <c r="S238" s="76">
        <v>470</v>
      </c>
      <c r="T238" s="76">
        <v>589</v>
      </c>
      <c r="U238" s="76">
        <v>741</v>
      </c>
      <c r="V238" s="76">
        <v>143</v>
      </c>
      <c r="W238" s="76">
        <v>0</v>
      </c>
      <c r="X238" s="76">
        <v>143</v>
      </c>
      <c r="Y238" s="76">
        <v>0</v>
      </c>
      <c r="Z238" s="76">
        <v>0</v>
      </c>
      <c r="AA238" s="77"/>
    </row>
    <row r="239" spans="1:27">
      <c r="A239" s="73">
        <v>2013402</v>
      </c>
      <c r="B239" s="73" t="s">
        <v>598</v>
      </c>
      <c r="C239" s="75">
        <v>4697</v>
      </c>
      <c r="D239" s="75">
        <v>3879</v>
      </c>
      <c r="E239" s="76">
        <v>818</v>
      </c>
      <c r="F239" s="76">
        <v>658</v>
      </c>
      <c r="G239" s="76">
        <v>188</v>
      </c>
      <c r="H239" s="76">
        <v>801</v>
      </c>
      <c r="I239" s="76">
        <v>495</v>
      </c>
      <c r="J239" s="76">
        <v>107</v>
      </c>
      <c r="K239" s="76">
        <v>201</v>
      </c>
      <c r="L239" s="76">
        <v>93</v>
      </c>
      <c r="M239" s="76">
        <v>45</v>
      </c>
      <c r="N239" s="76">
        <v>395</v>
      </c>
      <c r="O239" s="76">
        <v>107</v>
      </c>
      <c r="P239" s="76">
        <v>5</v>
      </c>
      <c r="Q239" s="76">
        <v>225</v>
      </c>
      <c r="R239" s="76">
        <v>173</v>
      </c>
      <c r="S239" s="76">
        <v>101</v>
      </c>
      <c r="T239" s="76">
        <v>49</v>
      </c>
      <c r="U239" s="76">
        <v>198</v>
      </c>
      <c r="V239" s="76">
        <v>41</v>
      </c>
      <c r="W239" s="76">
        <v>0</v>
      </c>
      <c r="X239" s="76">
        <v>27</v>
      </c>
      <c r="Y239" s="76">
        <v>0</v>
      </c>
      <c r="Z239" s="76">
        <v>14</v>
      </c>
      <c r="AA239" s="77"/>
    </row>
    <row r="240" spans="1:27">
      <c r="A240" s="73">
        <v>2013403</v>
      </c>
      <c r="B240" s="73" t="s">
        <v>601</v>
      </c>
      <c r="C240" s="75">
        <v>0</v>
      </c>
      <c r="D240" s="75">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7"/>
    </row>
    <row r="241" spans="1:27">
      <c r="A241" s="73">
        <v>2013450</v>
      </c>
      <c r="B241" s="73" t="s">
        <v>622</v>
      </c>
      <c r="C241" s="75">
        <v>63</v>
      </c>
      <c r="D241" s="75">
        <v>52</v>
      </c>
      <c r="E241" s="76">
        <v>11</v>
      </c>
      <c r="F241" s="76">
        <v>0</v>
      </c>
      <c r="G241" s="76">
        <v>28</v>
      </c>
      <c r="H241" s="76">
        <v>0</v>
      </c>
      <c r="I241" s="76">
        <v>0</v>
      </c>
      <c r="J241" s="76">
        <v>24</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7"/>
    </row>
    <row r="242" spans="1:27">
      <c r="A242" s="73">
        <v>2013499</v>
      </c>
      <c r="B242" s="73" t="s">
        <v>950</v>
      </c>
      <c r="C242" s="75">
        <v>6713</v>
      </c>
      <c r="D242" s="75">
        <v>4462</v>
      </c>
      <c r="E242" s="76">
        <v>2251</v>
      </c>
      <c r="F242" s="76">
        <v>336</v>
      </c>
      <c r="G242" s="76">
        <v>261</v>
      </c>
      <c r="H242" s="76">
        <v>186</v>
      </c>
      <c r="I242" s="76">
        <v>84</v>
      </c>
      <c r="J242" s="76">
        <v>406</v>
      </c>
      <c r="K242" s="76">
        <v>85</v>
      </c>
      <c r="L242" s="76">
        <v>286</v>
      </c>
      <c r="M242" s="76">
        <v>63</v>
      </c>
      <c r="N242" s="76">
        <v>55</v>
      </c>
      <c r="O242" s="76">
        <v>455</v>
      </c>
      <c r="P242" s="76">
        <v>214</v>
      </c>
      <c r="Q242" s="76">
        <v>202</v>
      </c>
      <c r="R242" s="76">
        <v>294</v>
      </c>
      <c r="S242" s="76">
        <v>168</v>
      </c>
      <c r="T242" s="76">
        <v>1100</v>
      </c>
      <c r="U242" s="76">
        <v>193</v>
      </c>
      <c r="V242" s="76">
        <v>75</v>
      </c>
      <c r="W242" s="76">
        <v>0</v>
      </c>
      <c r="X242" s="76">
        <v>60</v>
      </c>
      <c r="Y242" s="76">
        <v>15</v>
      </c>
      <c r="Z242" s="76">
        <v>0</v>
      </c>
      <c r="AA242" s="77"/>
    </row>
    <row r="243" spans="1:27">
      <c r="A243" s="73">
        <v>20135</v>
      </c>
      <c r="B243" s="74" t="s">
        <v>953</v>
      </c>
      <c r="C243" s="75">
        <v>1095</v>
      </c>
      <c r="D243" s="75">
        <v>1095</v>
      </c>
      <c r="E243" s="76">
        <v>0</v>
      </c>
      <c r="F243" s="76">
        <v>9</v>
      </c>
      <c r="G243" s="76">
        <v>86</v>
      </c>
      <c r="H243" s="76">
        <v>172</v>
      </c>
      <c r="I243" s="76">
        <v>4</v>
      </c>
      <c r="J243" s="76">
        <v>25</v>
      </c>
      <c r="K243" s="76">
        <v>240</v>
      </c>
      <c r="L243" s="76">
        <v>76</v>
      </c>
      <c r="M243" s="76">
        <v>61</v>
      </c>
      <c r="N243" s="76">
        <v>161</v>
      </c>
      <c r="O243" s="76">
        <v>5</v>
      </c>
      <c r="P243" s="76">
        <v>54</v>
      </c>
      <c r="Q243" s="76">
        <v>36</v>
      </c>
      <c r="R243" s="76">
        <v>3</v>
      </c>
      <c r="S243" s="76">
        <v>0</v>
      </c>
      <c r="T243" s="76">
        <v>0</v>
      </c>
      <c r="U243" s="76">
        <v>163</v>
      </c>
      <c r="V243" s="76">
        <v>0</v>
      </c>
      <c r="W243" s="76">
        <v>0</v>
      </c>
      <c r="X243" s="76">
        <v>0</v>
      </c>
      <c r="Y243" s="76">
        <v>0</v>
      </c>
      <c r="Z243" s="76">
        <v>0</v>
      </c>
      <c r="AA243" s="77"/>
    </row>
    <row r="244" spans="1:27">
      <c r="A244" s="73">
        <v>2013501</v>
      </c>
      <c r="B244" s="73" t="s">
        <v>595</v>
      </c>
      <c r="C244" s="75">
        <v>689</v>
      </c>
      <c r="D244" s="75">
        <v>689</v>
      </c>
      <c r="E244" s="76">
        <v>0</v>
      </c>
      <c r="F244" s="76">
        <v>0</v>
      </c>
      <c r="G244" s="76">
        <v>86</v>
      </c>
      <c r="H244" s="76">
        <v>107</v>
      </c>
      <c r="I244" s="76">
        <v>0</v>
      </c>
      <c r="J244" s="76">
        <v>25</v>
      </c>
      <c r="K244" s="76">
        <v>229</v>
      </c>
      <c r="L244" s="76">
        <v>23</v>
      </c>
      <c r="M244" s="76">
        <v>57</v>
      </c>
      <c r="N244" s="76">
        <v>119</v>
      </c>
      <c r="O244" s="76">
        <v>0</v>
      </c>
      <c r="P244" s="76">
        <v>0</v>
      </c>
      <c r="Q244" s="76">
        <v>36</v>
      </c>
      <c r="R244" s="76">
        <v>0</v>
      </c>
      <c r="S244" s="76">
        <v>0</v>
      </c>
      <c r="T244" s="76">
        <v>0</v>
      </c>
      <c r="U244" s="76">
        <v>7</v>
      </c>
      <c r="V244" s="76">
        <v>0</v>
      </c>
      <c r="W244" s="76">
        <v>0</v>
      </c>
      <c r="X244" s="76">
        <v>0</v>
      </c>
      <c r="Y244" s="76">
        <v>0</v>
      </c>
      <c r="Z244" s="76">
        <v>0</v>
      </c>
      <c r="AA244" s="77"/>
    </row>
    <row r="245" spans="1:27">
      <c r="A245" s="73">
        <v>2013502</v>
      </c>
      <c r="B245" s="73" t="s">
        <v>598</v>
      </c>
      <c r="C245" s="75">
        <v>172</v>
      </c>
      <c r="D245" s="75">
        <v>172</v>
      </c>
      <c r="E245" s="76">
        <v>0</v>
      </c>
      <c r="F245" s="76">
        <v>0</v>
      </c>
      <c r="G245" s="76">
        <v>0</v>
      </c>
      <c r="H245" s="76">
        <v>65</v>
      </c>
      <c r="I245" s="76">
        <v>0</v>
      </c>
      <c r="J245" s="76">
        <v>0</v>
      </c>
      <c r="K245" s="76">
        <v>11</v>
      </c>
      <c r="L245" s="76">
        <v>0</v>
      </c>
      <c r="M245" s="76">
        <v>0</v>
      </c>
      <c r="N245" s="76">
        <v>42</v>
      </c>
      <c r="O245" s="76">
        <v>0</v>
      </c>
      <c r="P245" s="76">
        <v>54</v>
      </c>
      <c r="Q245" s="76">
        <v>0</v>
      </c>
      <c r="R245" s="76">
        <v>0</v>
      </c>
      <c r="S245" s="76">
        <v>0</v>
      </c>
      <c r="T245" s="76">
        <v>0</v>
      </c>
      <c r="U245" s="76">
        <v>0</v>
      </c>
      <c r="V245" s="76">
        <v>0</v>
      </c>
      <c r="W245" s="76">
        <v>0</v>
      </c>
      <c r="X245" s="76">
        <v>0</v>
      </c>
      <c r="Y245" s="76">
        <v>0</v>
      </c>
      <c r="Z245" s="76">
        <v>0</v>
      </c>
      <c r="AA245" s="77"/>
    </row>
    <row r="246" spans="1:27">
      <c r="A246" s="73">
        <v>2013503</v>
      </c>
      <c r="B246" s="73" t="s">
        <v>601</v>
      </c>
      <c r="C246" s="75">
        <v>4</v>
      </c>
      <c r="D246" s="75">
        <v>4</v>
      </c>
      <c r="E246" s="76">
        <v>0</v>
      </c>
      <c r="F246" s="76">
        <v>0</v>
      </c>
      <c r="G246" s="76">
        <v>0</v>
      </c>
      <c r="H246" s="76">
        <v>0</v>
      </c>
      <c r="I246" s="76">
        <v>4</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7"/>
    </row>
    <row r="247" spans="1:27">
      <c r="A247" s="73">
        <v>2013550</v>
      </c>
      <c r="B247" s="73" t="s">
        <v>622</v>
      </c>
      <c r="C247" s="75">
        <v>3</v>
      </c>
      <c r="D247" s="75">
        <v>3</v>
      </c>
      <c r="E247" s="76">
        <v>0</v>
      </c>
      <c r="F247" s="76">
        <v>0</v>
      </c>
      <c r="G247" s="76">
        <v>0</v>
      </c>
      <c r="H247" s="76">
        <v>0</v>
      </c>
      <c r="I247" s="76">
        <v>0</v>
      </c>
      <c r="J247" s="76">
        <v>0</v>
      </c>
      <c r="K247" s="76">
        <v>0</v>
      </c>
      <c r="L247" s="76">
        <v>0</v>
      </c>
      <c r="M247" s="76">
        <v>0</v>
      </c>
      <c r="N247" s="76">
        <v>0</v>
      </c>
      <c r="O247" s="76">
        <v>0</v>
      </c>
      <c r="P247" s="76">
        <v>0</v>
      </c>
      <c r="Q247" s="76">
        <v>0</v>
      </c>
      <c r="R247" s="76">
        <v>3</v>
      </c>
      <c r="S247" s="76">
        <v>0</v>
      </c>
      <c r="T247" s="76">
        <v>0</v>
      </c>
      <c r="U247" s="76">
        <v>0</v>
      </c>
      <c r="V247" s="76">
        <v>0</v>
      </c>
      <c r="W247" s="76">
        <v>0</v>
      </c>
      <c r="X247" s="76">
        <v>0</v>
      </c>
      <c r="Y247" s="76">
        <v>0</v>
      </c>
      <c r="Z247" s="76">
        <v>0</v>
      </c>
      <c r="AA247" s="77"/>
    </row>
    <row r="248" spans="1:27">
      <c r="A248" s="73">
        <v>2013599</v>
      </c>
      <c r="B248" s="73" t="s">
        <v>959</v>
      </c>
      <c r="C248" s="75">
        <v>227</v>
      </c>
      <c r="D248" s="75">
        <v>227</v>
      </c>
      <c r="E248" s="76">
        <v>0</v>
      </c>
      <c r="F248" s="76">
        <v>9</v>
      </c>
      <c r="G248" s="76">
        <v>0</v>
      </c>
      <c r="H248" s="76">
        <v>0</v>
      </c>
      <c r="I248" s="76">
        <v>0</v>
      </c>
      <c r="J248" s="76">
        <v>0</v>
      </c>
      <c r="K248" s="76">
        <v>0</v>
      </c>
      <c r="L248" s="76">
        <v>53</v>
      </c>
      <c r="M248" s="76">
        <v>4</v>
      </c>
      <c r="N248" s="76">
        <v>0</v>
      </c>
      <c r="O248" s="76">
        <v>5</v>
      </c>
      <c r="P248" s="76">
        <v>0</v>
      </c>
      <c r="Q248" s="76">
        <v>0</v>
      </c>
      <c r="R248" s="76">
        <v>0</v>
      </c>
      <c r="S248" s="76">
        <v>0</v>
      </c>
      <c r="T248" s="76">
        <v>0</v>
      </c>
      <c r="U248" s="76">
        <v>156</v>
      </c>
      <c r="V248" s="76">
        <v>0</v>
      </c>
      <c r="W248" s="76">
        <v>0</v>
      </c>
      <c r="X248" s="76">
        <v>0</v>
      </c>
      <c r="Y248" s="76">
        <v>0</v>
      </c>
      <c r="Z248" s="76">
        <v>0</v>
      </c>
      <c r="AA248" s="77"/>
    </row>
    <row r="249" spans="1:27">
      <c r="A249" s="73">
        <v>20136</v>
      </c>
      <c r="B249" s="74" t="s">
        <v>960</v>
      </c>
      <c r="C249" s="75">
        <v>51466</v>
      </c>
      <c r="D249" s="75">
        <v>46288</v>
      </c>
      <c r="E249" s="76">
        <v>5178</v>
      </c>
      <c r="F249" s="76">
        <v>10447</v>
      </c>
      <c r="G249" s="76">
        <v>1562</v>
      </c>
      <c r="H249" s="76">
        <v>2423</v>
      </c>
      <c r="I249" s="76">
        <v>3184</v>
      </c>
      <c r="J249" s="76">
        <v>3568</v>
      </c>
      <c r="K249" s="76">
        <v>1601</v>
      </c>
      <c r="L249" s="76">
        <v>4818</v>
      </c>
      <c r="M249" s="76">
        <v>424</v>
      </c>
      <c r="N249" s="76">
        <v>1062</v>
      </c>
      <c r="O249" s="76">
        <v>4125</v>
      </c>
      <c r="P249" s="76">
        <v>1053</v>
      </c>
      <c r="Q249" s="76">
        <v>4053</v>
      </c>
      <c r="R249" s="76">
        <v>2580</v>
      </c>
      <c r="S249" s="76">
        <v>1704</v>
      </c>
      <c r="T249" s="76">
        <v>1314</v>
      </c>
      <c r="U249" s="76">
        <v>1830</v>
      </c>
      <c r="V249" s="76">
        <v>687</v>
      </c>
      <c r="W249" s="76">
        <v>0</v>
      </c>
      <c r="X249" s="76">
        <v>687</v>
      </c>
      <c r="Y249" s="76">
        <v>0</v>
      </c>
      <c r="Z249" s="76">
        <v>0</v>
      </c>
      <c r="AA249" s="77"/>
    </row>
    <row r="250" spans="1:27">
      <c r="A250" s="73">
        <v>2013601</v>
      </c>
      <c r="B250" s="73" t="s">
        <v>595</v>
      </c>
      <c r="C250" s="75">
        <v>24195</v>
      </c>
      <c r="D250" s="75">
        <v>22628</v>
      </c>
      <c r="E250" s="76">
        <v>1567</v>
      </c>
      <c r="F250" s="76">
        <v>6707</v>
      </c>
      <c r="G250" s="76">
        <v>867</v>
      </c>
      <c r="H250" s="76">
        <v>1120</v>
      </c>
      <c r="I250" s="76">
        <v>1573</v>
      </c>
      <c r="J250" s="76">
        <v>1587</v>
      </c>
      <c r="K250" s="76">
        <v>1073</v>
      </c>
      <c r="L250" s="76">
        <v>1641</v>
      </c>
      <c r="M250" s="76">
        <v>255</v>
      </c>
      <c r="N250" s="76">
        <v>666</v>
      </c>
      <c r="O250" s="76">
        <v>1458</v>
      </c>
      <c r="P250" s="76">
        <v>585</v>
      </c>
      <c r="Q250" s="76">
        <v>420</v>
      </c>
      <c r="R250" s="76">
        <v>1273</v>
      </c>
      <c r="S250" s="76">
        <v>940</v>
      </c>
      <c r="T250" s="76">
        <v>885</v>
      </c>
      <c r="U250" s="76">
        <v>1233</v>
      </c>
      <c r="V250" s="76">
        <v>346</v>
      </c>
      <c r="W250" s="76">
        <v>0</v>
      </c>
      <c r="X250" s="76">
        <v>346</v>
      </c>
      <c r="Y250" s="76">
        <v>0</v>
      </c>
      <c r="Z250" s="76">
        <v>0</v>
      </c>
      <c r="AA250" s="77"/>
    </row>
    <row r="251" spans="1:27">
      <c r="A251" s="73">
        <v>2013602</v>
      </c>
      <c r="B251" s="73" t="s">
        <v>598</v>
      </c>
      <c r="C251" s="75">
        <v>8238</v>
      </c>
      <c r="D251" s="75">
        <v>7728</v>
      </c>
      <c r="E251" s="76">
        <v>510</v>
      </c>
      <c r="F251" s="76">
        <v>570</v>
      </c>
      <c r="G251" s="76">
        <v>40</v>
      </c>
      <c r="H251" s="76">
        <v>1093</v>
      </c>
      <c r="I251" s="76">
        <v>837</v>
      </c>
      <c r="J251" s="76">
        <v>594</v>
      </c>
      <c r="K251" s="76">
        <v>475</v>
      </c>
      <c r="L251" s="76">
        <v>361</v>
      </c>
      <c r="M251" s="76">
        <v>114</v>
      </c>
      <c r="N251" s="76">
        <v>366</v>
      </c>
      <c r="O251" s="76">
        <v>460</v>
      </c>
      <c r="P251" s="76">
        <v>257</v>
      </c>
      <c r="Q251" s="76">
        <v>496</v>
      </c>
      <c r="R251" s="76">
        <v>793</v>
      </c>
      <c r="S251" s="76">
        <v>285</v>
      </c>
      <c r="T251" s="76">
        <v>179</v>
      </c>
      <c r="U251" s="76">
        <v>492</v>
      </c>
      <c r="V251" s="76">
        <v>326</v>
      </c>
      <c r="W251" s="76">
        <v>0</v>
      </c>
      <c r="X251" s="76">
        <v>326</v>
      </c>
      <c r="Y251" s="76">
        <v>0</v>
      </c>
      <c r="Z251" s="76">
        <v>0</v>
      </c>
      <c r="AA251" s="77"/>
    </row>
    <row r="252" spans="1:27">
      <c r="A252" s="73">
        <v>2013603</v>
      </c>
      <c r="B252" s="73" t="s">
        <v>601</v>
      </c>
      <c r="C252" s="75">
        <v>6</v>
      </c>
      <c r="D252" s="75">
        <v>6</v>
      </c>
      <c r="E252" s="76">
        <v>0</v>
      </c>
      <c r="F252" s="76">
        <v>0</v>
      </c>
      <c r="G252" s="76">
        <v>0</v>
      </c>
      <c r="H252" s="76">
        <v>0</v>
      </c>
      <c r="I252" s="76">
        <v>0</v>
      </c>
      <c r="J252" s="76">
        <v>0</v>
      </c>
      <c r="K252" s="76">
        <v>0</v>
      </c>
      <c r="L252" s="76">
        <v>0</v>
      </c>
      <c r="M252" s="76">
        <v>0</v>
      </c>
      <c r="N252" s="76">
        <v>0</v>
      </c>
      <c r="O252" s="76">
        <v>6</v>
      </c>
      <c r="P252" s="76">
        <v>0</v>
      </c>
      <c r="Q252" s="76">
        <v>0</v>
      </c>
      <c r="R252" s="76">
        <v>0</v>
      </c>
      <c r="S252" s="76">
        <v>0</v>
      </c>
      <c r="T252" s="76">
        <v>0</v>
      </c>
      <c r="U252" s="76">
        <v>0</v>
      </c>
      <c r="V252" s="76">
        <v>0</v>
      </c>
      <c r="W252" s="76">
        <v>0</v>
      </c>
      <c r="X252" s="76">
        <v>0</v>
      </c>
      <c r="Y252" s="76">
        <v>0</v>
      </c>
      <c r="Z252" s="76">
        <v>0</v>
      </c>
      <c r="AA252" s="77"/>
    </row>
    <row r="253" spans="1:27">
      <c r="A253" s="73">
        <v>2013650</v>
      </c>
      <c r="B253" s="73" t="s">
        <v>622</v>
      </c>
      <c r="C253" s="75">
        <v>234</v>
      </c>
      <c r="D253" s="75">
        <v>207</v>
      </c>
      <c r="E253" s="76">
        <v>27</v>
      </c>
      <c r="F253" s="76">
        <v>0</v>
      </c>
      <c r="G253" s="76">
        <v>38</v>
      </c>
      <c r="H253" s="76">
        <v>0</v>
      </c>
      <c r="I253" s="76">
        <v>27</v>
      </c>
      <c r="J253" s="76">
        <v>13</v>
      </c>
      <c r="K253" s="76">
        <v>0</v>
      </c>
      <c r="L253" s="76">
        <v>27</v>
      </c>
      <c r="M253" s="76">
        <v>0</v>
      </c>
      <c r="N253" s="76">
        <v>0</v>
      </c>
      <c r="O253" s="76">
        <v>0</v>
      </c>
      <c r="P253" s="76">
        <v>0</v>
      </c>
      <c r="Q253" s="76">
        <v>0</v>
      </c>
      <c r="R253" s="76">
        <v>27</v>
      </c>
      <c r="S253" s="76">
        <v>23</v>
      </c>
      <c r="T253" s="76">
        <v>0</v>
      </c>
      <c r="U253" s="76">
        <v>52</v>
      </c>
      <c r="V253" s="76">
        <v>0</v>
      </c>
      <c r="W253" s="76">
        <v>0</v>
      </c>
      <c r="X253" s="76">
        <v>0</v>
      </c>
      <c r="Y253" s="76">
        <v>0</v>
      </c>
      <c r="Z253" s="76">
        <v>0</v>
      </c>
      <c r="AA253" s="77"/>
    </row>
    <row r="254" spans="1:27">
      <c r="A254" s="73">
        <v>2013699</v>
      </c>
      <c r="B254" s="73" t="s">
        <v>966</v>
      </c>
      <c r="C254" s="75">
        <v>18793</v>
      </c>
      <c r="D254" s="75">
        <v>15719</v>
      </c>
      <c r="E254" s="76">
        <v>3074</v>
      </c>
      <c r="F254" s="76">
        <v>3170</v>
      </c>
      <c r="G254" s="76">
        <v>617</v>
      </c>
      <c r="H254" s="76">
        <v>210</v>
      </c>
      <c r="I254" s="76">
        <v>747</v>
      </c>
      <c r="J254" s="76">
        <v>1374</v>
      </c>
      <c r="K254" s="76">
        <v>53</v>
      </c>
      <c r="L254" s="76">
        <v>2789</v>
      </c>
      <c r="M254" s="76">
        <v>55</v>
      </c>
      <c r="N254" s="76">
        <v>30</v>
      </c>
      <c r="O254" s="76">
        <v>2201</v>
      </c>
      <c r="P254" s="76">
        <v>211</v>
      </c>
      <c r="Q254" s="76">
        <v>3137</v>
      </c>
      <c r="R254" s="76">
        <v>487</v>
      </c>
      <c r="S254" s="76">
        <v>456</v>
      </c>
      <c r="T254" s="76">
        <v>250</v>
      </c>
      <c r="U254" s="76">
        <v>53</v>
      </c>
      <c r="V254" s="76">
        <v>15</v>
      </c>
      <c r="W254" s="76">
        <v>0</v>
      </c>
      <c r="X254" s="76">
        <v>15</v>
      </c>
      <c r="Y254" s="76">
        <v>0</v>
      </c>
      <c r="Z254" s="76">
        <v>0</v>
      </c>
      <c r="AA254" s="77"/>
    </row>
    <row r="255" spans="1:27">
      <c r="A255" s="73">
        <v>20199</v>
      </c>
      <c r="B255" s="74" t="s">
        <v>4888</v>
      </c>
      <c r="C255" s="75">
        <v>437079</v>
      </c>
      <c r="D255" s="75">
        <v>421307</v>
      </c>
      <c r="E255" s="76">
        <v>15772</v>
      </c>
      <c r="F255" s="76">
        <v>53354</v>
      </c>
      <c r="G255" s="76">
        <v>15026</v>
      </c>
      <c r="H255" s="76">
        <v>55801</v>
      </c>
      <c r="I255" s="76">
        <v>38110</v>
      </c>
      <c r="J255" s="76">
        <v>47268</v>
      </c>
      <c r="K255" s="76">
        <v>6161</v>
      </c>
      <c r="L255" s="76">
        <v>41087</v>
      </c>
      <c r="M255" s="76">
        <v>6395</v>
      </c>
      <c r="N255" s="76">
        <v>22734</v>
      </c>
      <c r="O255" s="76">
        <v>11780</v>
      </c>
      <c r="P255" s="76">
        <v>16072</v>
      </c>
      <c r="Q255" s="76">
        <v>26273</v>
      </c>
      <c r="R255" s="76">
        <v>24224</v>
      </c>
      <c r="S255" s="76">
        <v>1132</v>
      </c>
      <c r="T255" s="76">
        <v>15633</v>
      </c>
      <c r="U255" s="76">
        <v>36251</v>
      </c>
      <c r="V255" s="76">
        <v>4707</v>
      </c>
      <c r="W255" s="76">
        <v>0</v>
      </c>
      <c r="X255" s="76">
        <v>1297</v>
      </c>
      <c r="Y255" s="76">
        <v>3405</v>
      </c>
      <c r="Z255" s="76">
        <v>5</v>
      </c>
      <c r="AA255" s="77"/>
    </row>
    <row r="256" spans="1:27">
      <c r="A256" s="73">
        <v>2019901</v>
      </c>
      <c r="B256" s="73" t="s">
        <v>1001</v>
      </c>
      <c r="C256" s="75">
        <v>181</v>
      </c>
      <c r="D256" s="75">
        <v>181</v>
      </c>
      <c r="E256" s="76">
        <v>0</v>
      </c>
      <c r="F256" s="76">
        <v>138</v>
      </c>
      <c r="G256" s="76">
        <v>0</v>
      </c>
      <c r="H256" s="76">
        <v>22</v>
      </c>
      <c r="I256" s="76">
        <v>0</v>
      </c>
      <c r="J256" s="76">
        <v>0</v>
      </c>
      <c r="K256" s="76">
        <v>0</v>
      </c>
      <c r="L256" s="76">
        <v>0</v>
      </c>
      <c r="M256" s="76">
        <v>0</v>
      </c>
      <c r="N256" s="76">
        <v>21</v>
      </c>
      <c r="O256" s="76">
        <v>0</v>
      </c>
      <c r="P256" s="76">
        <v>0</v>
      </c>
      <c r="Q256" s="76">
        <v>0</v>
      </c>
      <c r="R256" s="76">
        <v>0</v>
      </c>
      <c r="S256" s="76">
        <v>0</v>
      </c>
      <c r="T256" s="76">
        <v>0</v>
      </c>
      <c r="U256" s="76">
        <v>0</v>
      </c>
      <c r="V256" s="76">
        <v>0</v>
      </c>
      <c r="W256" s="76">
        <v>0</v>
      </c>
      <c r="X256" s="76">
        <v>0</v>
      </c>
      <c r="Y256" s="76">
        <v>0</v>
      </c>
      <c r="Z256" s="76">
        <v>0</v>
      </c>
      <c r="AA256" s="77"/>
    </row>
    <row r="257" spans="1:27">
      <c r="A257" s="73">
        <v>2019999</v>
      </c>
      <c r="B257" s="73" t="s">
        <v>4889</v>
      </c>
      <c r="C257" s="75">
        <v>436898</v>
      </c>
      <c r="D257" s="75">
        <v>421126</v>
      </c>
      <c r="E257" s="76">
        <v>15772</v>
      </c>
      <c r="F257" s="76">
        <v>53216</v>
      </c>
      <c r="G257" s="76">
        <v>15026</v>
      </c>
      <c r="H257" s="76">
        <v>55779</v>
      </c>
      <c r="I257" s="76">
        <v>38110</v>
      </c>
      <c r="J257" s="76">
        <v>47268</v>
      </c>
      <c r="K257" s="76">
        <v>6161</v>
      </c>
      <c r="L257" s="76">
        <v>41087</v>
      </c>
      <c r="M257" s="76">
        <v>6395</v>
      </c>
      <c r="N257" s="76">
        <v>22713</v>
      </c>
      <c r="O257" s="76">
        <v>11780</v>
      </c>
      <c r="P257" s="76">
        <v>16072</v>
      </c>
      <c r="Q257" s="76">
        <v>26273</v>
      </c>
      <c r="R257" s="76">
        <v>24224</v>
      </c>
      <c r="S257" s="76">
        <v>1132</v>
      </c>
      <c r="T257" s="76">
        <v>15633</v>
      </c>
      <c r="U257" s="76">
        <v>36251</v>
      </c>
      <c r="V257" s="76">
        <v>4707</v>
      </c>
      <c r="W257" s="76">
        <v>0</v>
      </c>
      <c r="X257" s="76">
        <v>1297</v>
      </c>
      <c r="Y257" s="76">
        <v>3405</v>
      </c>
      <c r="Z257" s="76">
        <v>5</v>
      </c>
      <c r="AA257" s="77"/>
    </row>
    <row r="258" spans="1:27">
      <c r="A258" s="73">
        <v>202</v>
      </c>
      <c r="B258" s="74" t="s">
        <v>1005</v>
      </c>
      <c r="C258" s="75">
        <v>848</v>
      </c>
      <c r="D258" s="75">
        <v>103</v>
      </c>
      <c r="E258" s="76">
        <v>745</v>
      </c>
      <c r="F258" s="76">
        <v>0</v>
      </c>
      <c r="G258" s="76">
        <v>0</v>
      </c>
      <c r="H258" s="76">
        <v>0</v>
      </c>
      <c r="I258" s="76">
        <v>0</v>
      </c>
      <c r="J258" s="76">
        <v>0</v>
      </c>
      <c r="K258" s="76">
        <v>103</v>
      </c>
      <c r="L258" s="76">
        <v>0</v>
      </c>
      <c r="M258" s="76">
        <v>0</v>
      </c>
      <c r="N258" s="76">
        <v>0</v>
      </c>
      <c r="O258" s="76">
        <v>0</v>
      </c>
      <c r="P258" s="76">
        <v>0</v>
      </c>
      <c r="Q258" s="76">
        <v>0</v>
      </c>
      <c r="R258" s="76">
        <v>0</v>
      </c>
      <c r="S258" s="76">
        <v>0</v>
      </c>
      <c r="T258" s="76">
        <v>0</v>
      </c>
      <c r="U258" s="76">
        <v>46</v>
      </c>
      <c r="V258" s="76">
        <v>0</v>
      </c>
      <c r="W258" s="76">
        <v>0</v>
      </c>
      <c r="X258" s="76">
        <v>0</v>
      </c>
      <c r="Y258" s="76">
        <v>0</v>
      </c>
      <c r="Z258" s="76">
        <v>0</v>
      </c>
      <c r="AA258" s="77"/>
    </row>
    <row r="259" spans="1:27">
      <c r="A259" s="73">
        <v>20201</v>
      </c>
      <c r="B259" s="74" t="s">
        <v>1007</v>
      </c>
      <c r="C259" s="75">
        <v>745</v>
      </c>
      <c r="D259" s="75">
        <v>0</v>
      </c>
      <c r="E259" s="76">
        <v>745</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7"/>
    </row>
    <row r="260" spans="1:27">
      <c r="A260" s="73">
        <v>2020101</v>
      </c>
      <c r="B260" s="73" t="s">
        <v>595</v>
      </c>
      <c r="C260" s="75">
        <v>0</v>
      </c>
      <c r="D260" s="75">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7"/>
    </row>
    <row r="261" spans="1:27">
      <c r="A261" s="73">
        <v>2020102</v>
      </c>
      <c r="B261" s="73" t="s">
        <v>598</v>
      </c>
      <c r="C261" s="75">
        <v>0</v>
      </c>
      <c r="D261" s="75">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7"/>
    </row>
    <row r="262" spans="1:27">
      <c r="A262" s="73">
        <v>2020103</v>
      </c>
      <c r="B262" s="73" t="s">
        <v>601</v>
      </c>
      <c r="C262" s="75">
        <v>0</v>
      </c>
      <c r="D262" s="75">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7"/>
    </row>
    <row r="263" spans="1:27">
      <c r="A263" s="73">
        <v>2020104</v>
      </c>
      <c r="B263" s="73" t="s">
        <v>921</v>
      </c>
      <c r="C263" s="75">
        <v>0</v>
      </c>
      <c r="D263" s="75">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7"/>
    </row>
    <row r="264" spans="1:27">
      <c r="A264" s="73">
        <v>2020150</v>
      </c>
      <c r="B264" s="73" t="s">
        <v>622</v>
      </c>
      <c r="C264" s="75">
        <v>0</v>
      </c>
      <c r="D264" s="75">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7"/>
    </row>
    <row r="265" spans="1:27">
      <c r="A265" s="73">
        <v>2020199</v>
      </c>
      <c r="B265" s="73" t="s">
        <v>1018</v>
      </c>
      <c r="C265" s="75">
        <v>745</v>
      </c>
      <c r="D265" s="75">
        <v>0</v>
      </c>
      <c r="E265" s="76">
        <v>745</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7"/>
    </row>
    <row r="266" spans="1:27">
      <c r="A266" s="73">
        <v>20202</v>
      </c>
      <c r="B266" s="74" t="s">
        <v>1020</v>
      </c>
      <c r="C266" s="75">
        <v>0</v>
      </c>
      <c r="D266" s="75">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7"/>
    </row>
    <row r="267" spans="1:27">
      <c r="A267" s="73">
        <v>2020201</v>
      </c>
      <c r="B267" s="73" t="s">
        <v>1022</v>
      </c>
      <c r="C267" s="75">
        <v>0</v>
      </c>
      <c r="D267" s="75">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7"/>
    </row>
    <row r="268" spans="1:27">
      <c r="A268" s="73">
        <v>2020202</v>
      </c>
      <c r="B268" s="73" t="s">
        <v>1024</v>
      </c>
      <c r="C268" s="75">
        <v>0</v>
      </c>
      <c r="D268" s="75">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7"/>
    </row>
    <row r="269" spans="1:27">
      <c r="A269" s="73">
        <v>20203</v>
      </c>
      <c r="B269" s="74" t="s">
        <v>1026</v>
      </c>
      <c r="C269" s="75">
        <v>0</v>
      </c>
      <c r="D269" s="75">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7"/>
    </row>
    <row r="270" spans="1:27">
      <c r="A270" s="73">
        <v>2020301</v>
      </c>
      <c r="B270" s="73" t="s">
        <v>4890</v>
      </c>
      <c r="C270" s="75">
        <v>0</v>
      </c>
      <c r="D270" s="75">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7"/>
    </row>
    <row r="271" spans="1:27">
      <c r="A271" s="73">
        <v>2020302</v>
      </c>
      <c r="B271" s="73" t="s">
        <v>4891</v>
      </c>
      <c r="C271" s="75">
        <v>0</v>
      </c>
      <c r="D271" s="75">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7"/>
    </row>
    <row r="272" spans="1:27">
      <c r="A272" s="73">
        <v>2020303</v>
      </c>
      <c r="B272" s="73" t="s">
        <v>4892</v>
      </c>
      <c r="C272" s="75">
        <v>0</v>
      </c>
      <c r="D272" s="75">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7"/>
    </row>
    <row r="273" spans="1:27">
      <c r="A273" s="73">
        <v>2020304</v>
      </c>
      <c r="B273" s="73" t="s">
        <v>4893</v>
      </c>
      <c r="C273" s="75">
        <v>0</v>
      </c>
      <c r="D273" s="75">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7"/>
    </row>
    <row r="274" spans="1:27">
      <c r="A274" s="73">
        <v>2020305</v>
      </c>
      <c r="B274" s="73" t="s">
        <v>4894</v>
      </c>
      <c r="C274" s="75">
        <v>0</v>
      </c>
      <c r="D274" s="75">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7"/>
    </row>
    <row r="275" spans="1:27">
      <c r="A275" s="73">
        <v>2020399</v>
      </c>
      <c r="B275" s="73" t="s">
        <v>4895</v>
      </c>
      <c r="C275" s="75">
        <v>0</v>
      </c>
      <c r="D275" s="75">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7"/>
    </row>
    <row r="276" spans="1:27">
      <c r="A276" s="73">
        <v>20204</v>
      </c>
      <c r="B276" s="74" t="s">
        <v>1034</v>
      </c>
      <c r="C276" s="75">
        <v>0</v>
      </c>
      <c r="D276" s="75">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7"/>
    </row>
    <row r="277" spans="1:27">
      <c r="A277" s="73">
        <v>2020401</v>
      </c>
      <c r="B277" s="73" t="s">
        <v>1037</v>
      </c>
      <c r="C277" s="75">
        <v>0</v>
      </c>
      <c r="D277" s="75">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7"/>
    </row>
    <row r="278" spans="1:27">
      <c r="A278" s="73">
        <v>2020402</v>
      </c>
      <c r="B278" s="73" t="s">
        <v>1040</v>
      </c>
      <c r="C278" s="75">
        <v>0</v>
      </c>
      <c r="D278" s="75">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7"/>
    </row>
    <row r="279" spans="1:27">
      <c r="A279" s="73">
        <v>2020403</v>
      </c>
      <c r="B279" s="73" t="s">
        <v>1043</v>
      </c>
      <c r="C279" s="75">
        <v>0</v>
      </c>
      <c r="D279" s="75">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7"/>
    </row>
    <row r="280" spans="1:27">
      <c r="A280" s="73">
        <v>2020404</v>
      </c>
      <c r="B280" s="73" t="s">
        <v>1046</v>
      </c>
      <c r="C280" s="75">
        <v>0</v>
      </c>
      <c r="D280" s="75">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7"/>
    </row>
    <row r="281" spans="1:27">
      <c r="A281" s="73">
        <v>2020499</v>
      </c>
      <c r="B281" s="73" t="s">
        <v>1048</v>
      </c>
      <c r="C281" s="75">
        <v>0</v>
      </c>
      <c r="D281" s="75">
        <v>0</v>
      </c>
      <c r="E281" s="76">
        <v>0</v>
      </c>
      <c r="F281" s="76">
        <v>0</v>
      </c>
      <c r="G281" s="76">
        <v>0</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7"/>
    </row>
    <row r="282" spans="1:27">
      <c r="A282" s="73">
        <v>20205</v>
      </c>
      <c r="B282" s="74" t="s">
        <v>1051</v>
      </c>
      <c r="C282" s="75">
        <v>0</v>
      </c>
      <c r="D282" s="75">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7"/>
    </row>
    <row r="283" spans="1:27">
      <c r="A283" s="73">
        <v>2020503</v>
      </c>
      <c r="B283" s="73" t="s">
        <v>1054</v>
      </c>
      <c r="C283" s="75">
        <v>0</v>
      </c>
      <c r="D283" s="75">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7"/>
    </row>
    <row r="284" spans="1:27">
      <c r="A284" s="73">
        <v>2020504</v>
      </c>
      <c r="B284" s="73" t="s">
        <v>1057</v>
      </c>
      <c r="C284" s="75">
        <v>0</v>
      </c>
      <c r="D284" s="75">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7"/>
    </row>
    <row r="285" spans="1:27">
      <c r="A285" s="73">
        <v>2020599</v>
      </c>
      <c r="B285" s="73" t="s">
        <v>1060</v>
      </c>
      <c r="C285" s="75">
        <v>0</v>
      </c>
      <c r="D285" s="75">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7"/>
    </row>
    <row r="286" spans="1:27">
      <c r="A286" s="73">
        <v>20206</v>
      </c>
      <c r="B286" s="74" t="s">
        <v>4896</v>
      </c>
      <c r="C286" s="75">
        <v>0</v>
      </c>
      <c r="D286" s="75">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7"/>
    </row>
    <row r="287" spans="1:27">
      <c r="A287" s="73">
        <v>2020601</v>
      </c>
      <c r="B287" s="73" t="s">
        <v>4897</v>
      </c>
      <c r="C287" s="75">
        <v>0</v>
      </c>
      <c r="D287" s="75">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7"/>
    </row>
    <row r="288" spans="1:27">
      <c r="A288" s="73">
        <v>20207</v>
      </c>
      <c r="B288" s="74" t="s">
        <v>1069</v>
      </c>
      <c r="C288" s="75">
        <v>0</v>
      </c>
      <c r="D288" s="75">
        <v>0</v>
      </c>
      <c r="E288" s="76">
        <v>0</v>
      </c>
      <c r="F288" s="76">
        <v>0</v>
      </c>
      <c r="G288" s="76">
        <v>0</v>
      </c>
      <c r="H288" s="76">
        <v>0</v>
      </c>
      <c r="I288" s="76">
        <v>0</v>
      </c>
      <c r="J288" s="76">
        <v>0</v>
      </c>
      <c r="K288" s="76">
        <v>100</v>
      </c>
      <c r="L288" s="76">
        <v>0</v>
      </c>
      <c r="M288" s="76">
        <v>0</v>
      </c>
      <c r="N288" s="76">
        <v>0</v>
      </c>
      <c r="O288" s="76">
        <v>0</v>
      </c>
      <c r="P288" s="76">
        <v>0</v>
      </c>
      <c r="Q288" s="76">
        <v>0</v>
      </c>
      <c r="R288" s="76">
        <v>0</v>
      </c>
      <c r="S288" s="76">
        <v>0</v>
      </c>
      <c r="T288" s="76">
        <v>0</v>
      </c>
      <c r="U288" s="76">
        <v>46</v>
      </c>
      <c r="V288" s="76">
        <v>0</v>
      </c>
      <c r="W288" s="76">
        <v>0</v>
      </c>
      <c r="X288" s="76">
        <v>0</v>
      </c>
      <c r="Y288" s="76">
        <v>0</v>
      </c>
      <c r="Z288" s="76">
        <v>0</v>
      </c>
      <c r="AA288" s="77"/>
    </row>
    <row r="289" spans="1:27">
      <c r="A289" s="73">
        <v>2020701</v>
      </c>
      <c r="B289" s="73" t="s">
        <v>1072</v>
      </c>
      <c r="C289" s="75">
        <v>0</v>
      </c>
      <c r="D289" s="75">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7"/>
    </row>
    <row r="290" spans="1:27">
      <c r="A290" s="73">
        <v>2020702</v>
      </c>
      <c r="B290" s="73" t="s">
        <v>1075</v>
      </c>
      <c r="C290" s="75">
        <v>0</v>
      </c>
      <c r="D290" s="75">
        <v>0</v>
      </c>
      <c r="E290" s="76">
        <v>0</v>
      </c>
      <c r="F290" s="76">
        <v>0</v>
      </c>
      <c r="G290" s="76">
        <v>0</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7"/>
    </row>
    <row r="291" spans="1:27">
      <c r="A291" s="73">
        <v>2020703</v>
      </c>
      <c r="B291" s="73" t="s">
        <v>1078</v>
      </c>
      <c r="C291" s="75">
        <v>0</v>
      </c>
      <c r="D291" s="75">
        <v>0</v>
      </c>
      <c r="E291" s="76">
        <v>0</v>
      </c>
      <c r="F291" s="76">
        <v>0</v>
      </c>
      <c r="G291" s="76">
        <v>0</v>
      </c>
      <c r="H291" s="76">
        <v>0</v>
      </c>
      <c r="I291" s="76">
        <v>0</v>
      </c>
      <c r="J291" s="76">
        <v>0</v>
      </c>
      <c r="K291" s="76">
        <v>100</v>
      </c>
      <c r="L291" s="76">
        <v>0</v>
      </c>
      <c r="M291" s="76">
        <v>0</v>
      </c>
      <c r="N291" s="76">
        <v>0</v>
      </c>
      <c r="O291" s="76">
        <v>0</v>
      </c>
      <c r="P291" s="76">
        <v>0</v>
      </c>
      <c r="Q291" s="76">
        <v>0</v>
      </c>
      <c r="R291" s="76">
        <v>0</v>
      </c>
      <c r="S291" s="76">
        <v>0</v>
      </c>
      <c r="T291" s="76">
        <v>0</v>
      </c>
      <c r="U291" s="76">
        <v>46</v>
      </c>
      <c r="V291" s="76">
        <v>0</v>
      </c>
      <c r="W291" s="76">
        <v>0</v>
      </c>
      <c r="X291" s="76">
        <v>0</v>
      </c>
      <c r="Y291" s="76">
        <v>0</v>
      </c>
      <c r="Z291" s="76">
        <v>0</v>
      </c>
      <c r="AA291" s="77"/>
    </row>
    <row r="292" spans="1:27">
      <c r="A292" s="73">
        <v>2020799</v>
      </c>
      <c r="B292" s="73" t="s">
        <v>1081</v>
      </c>
      <c r="C292" s="75">
        <v>0</v>
      </c>
      <c r="D292" s="75">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7"/>
    </row>
    <row r="293" spans="1:27">
      <c r="A293" s="73">
        <v>20299</v>
      </c>
      <c r="B293" s="74" t="s">
        <v>4898</v>
      </c>
      <c r="C293" s="75">
        <v>103</v>
      </c>
      <c r="D293" s="75">
        <v>103</v>
      </c>
      <c r="E293" s="76">
        <v>0</v>
      </c>
      <c r="F293" s="76">
        <v>0</v>
      </c>
      <c r="G293" s="76">
        <v>0</v>
      </c>
      <c r="H293" s="76">
        <v>0</v>
      </c>
      <c r="I293" s="76">
        <v>0</v>
      </c>
      <c r="J293" s="76">
        <v>0</v>
      </c>
      <c r="K293" s="76">
        <v>3</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7"/>
    </row>
    <row r="294" spans="1:27">
      <c r="A294" s="73">
        <v>2029901</v>
      </c>
      <c r="B294" s="73" t="s">
        <v>4899</v>
      </c>
      <c r="C294" s="75">
        <v>103</v>
      </c>
      <c r="D294" s="75">
        <v>103</v>
      </c>
      <c r="E294" s="76">
        <v>0</v>
      </c>
      <c r="F294" s="76">
        <v>0</v>
      </c>
      <c r="G294" s="76">
        <v>0</v>
      </c>
      <c r="H294" s="76">
        <v>0</v>
      </c>
      <c r="I294" s="76">
        <v>0</v>
      </c>
      <c r="J294" s="76">
        <v>0</v>
      </c>
      <c r="K294" s="76">
        <v>3</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7"/>
    </row>
    <row r="295" spans="1:27">
      <c r="A295" s="73">
        <v>203</v>
      </c>
      <c r="B295" s="74" t="s">
        <v>1100</v>
      </c>
      <c r="C295" s="75">
        <v>70621</v>
      </c>
      <c r="D295" s="75">
        <v>43115</v>
      </c>
      <c r="E295" s="76">
        <v>27506</v>
      </c>
      <c r="F295" s="76">
        <v>5169</v>
      </c>
      <c r="G295" s="76">
        <v>2766</v>
      </c>
      <c r="H295" s="76">
        <v>4296</v>
      </c>
      <c r="I295" s="76">
        <v>3920</v>
      </c>
      <c r="J295" s="76">
        <v>4038</v>
      </c>
      <c r="K295" s="76">
        <v>2901</v>
      </c>
      <c r="L295" s="76">
        <v>1870</v>
      </c>
      <c r="M295" s="76">
        <v>1339</v>
      </c>
      <c r="N295" s="76">
        <v>849</v>
      </c>
      <c r="O295" s="76">
        <v>4129</v>
      </c>
      <c r="P295" s="76">
        <v>3266</v>
      </c>
      <c r="Q295" s="76">
        <v>1178</v>
      </c>
      <c r="R295" s="76">
        <v>1424</v>
      </c>
      <c r="S295" s="76">
        <v>648</v>
      </c>
      <c r="T295" s="76">
        <v>2272</v>
      </c>
      <c r="U295" s="76">
        <v>2501</v>
      </c>
      <c r="V295" s="76">
        <v>548</v>
      </c>
      <c r="W295" s="76">
        <v>0</v>
      </c>
      <c r="X295" s="76">
        <v>298</v>
      </c>
      <c r="Y295" s="76">
        <v>250</v>
      </c>
      <c r="Z295" s="76">
        <v>0</v>
      </c>
      <c r="AA295" s="77"/>
    </row>
    <row r="296" spans="1:27">
      <c r="A296" s="73">
        <v>20301</v>
      </c>
      <c r="B296" s="74" t="s">
        <v>4900</v>
      </c>
      <c r="C296" s="75">
        <v>0</v>
      </c>
      <c r="D296" s="75">
        <v>0</v>
      </c>
      <c r="E296" s="76">
        <v>0</v>
      </c>
      <c r="F296" s="76">
        <v>1130</v>
      </c>
      <c r="G296" s="76">
        <v>0</v>
      </c>
      <c r="H296" s="76">
        <v>0</v>
      </c>
      <c r="I296" s="76">
        <v>0</v>
      </c>
      <c r="J296" s="76">
        <v>0</v>
      </c>
      <c r="K296" s="76">
        <v>0</v>
      </c>
      <c r="L296" s="76">
        <v>36</v>
      </c>
      <c r="M296" s="76">
        <v>0</v>
      </c>
      <c r="N296" s="76">
        <v>0</v>
      </c>
      <c r="O296" s="76">
        <v>0</v>
      </c>
      <c r="P296" s="76">
        <v>0</v>
      </c>
      <c r="Q296" s="76">
        <v>0</v>
      </c>
      <c r="R296" s="76">
        <v>0</v>
      </c>
      <c r="S296" s="76">
        <v>0</v>
      </c>
      <c r="T296" s="76">
        <v>0</v>
      </c>
      <c r="U296" s="76">
        <v>0</v>
      </c>
      <c r="V296" s="76">
        <v>0</v>
      </c>
      <c r="W296" s="76">
        <v>0</v>
      </c>
      <c r="X296" s="76">
        <v>0</v>
      </c>
      <c r="Y296" s="76">
        <v>0</v>
      </c>
      <c r="Z296" s="76">
        <v>0</v>
      </c>
      <c r="AA296" s="77"/>
    </row>
    <row r="297" spans="1:27">
      <c r="A297" s="73">
        <v>2030101</v>
      </c>
      <c r="B297" s="73" t="s">
        <v>4901</v>
      </c>
      <c r="C297" s="75">
        <v>0</v>
      </c>
      <c r="D297" s="75">
        <v>0</v>
      </c>
      <c r="E297" s="76">
        <v>0</v>
      </c>
      <c r="F297" s="76">
        <v>1130</v>
      </c>
      <c r="G297" s="76">
        <v>0</v>
      </c>
      <c r="H297" s="76">
        <v>0</v>
      </c>
      <c r="I297" s="76">
        <v>0</v>
      </c>
      <c r="J297" s="76">
        <v>0</v>
      </c>
      <c r="K297" s="76">
        <v>0</v>
      </c>
      <c r="L297" s="76">
        <v>36</v>
      </c>
      <c r="M297" s="76">
        <v>0</v>
      </c>
      <c r="N297" s="76">
        <v>0</v>
      </c>
      <c r="O297" s="76">
        <v>0</v>
      </c>
      <c r="P297" s="76">
        <v>0</v>
      </c>
      <c r="Q297" s="76">
        <v>0</v>
      </c>
      <c r="R297" s="76">
        <v>0</v>
      </c>
      <c r="S297" s="76">
        <v>0</v>
      </c>
      <c r="T297" s="76">
        <v>0</v>
      </c>
      <c r="U297" s="76">
        <v>0</v>
      </c>
      <c r="V297" s="76">
        <v>0</v>
      </c>
      <c r="W297" s="76">
        <v>0</v>
      </c>
      <c r="X297" s="76">
        <v>0</v>
      </c>
      <c r="Y297" s="76">
        <v>0</v>
      </c>
      <c r="Z297" s="76">
        <v>0</v>
      </c>
      <c r="AA297" s="77"/>
    </row>
    <row r="298" spans="1:27">
      <c r="A298" s="73">
        <v>20304</v>
      </c>
      <c r="B298" s="74" t="s">
        <v>4902</v>
      </c>
      <c r="C298" s="75">
        <v>0</v>
      </c>
      <c r="D298" s="75">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7"/>
    </row>
    <row r="299" spans="1:27">
      <c r="A299" s="73">
        <v>2030401</v>
      </c>
      <c r="B299" s="73" t="s">
        <v>4903</v>
      </c>
      <c r="C299" s="75">
        <v>0</v>
      </c>
      <c r="D299" s="75">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7"/>
    </row>
    <row r="300" spans="1:27">
      <c r="A300" s="73">
        <v>20305</v>
      </c>
      <c r="B300" s="74" t="s">
        <v>4904</v>
      </c>
      <c r="C300" s="75">
        <v>0</v>
      </c>
      <c r="D300" s="75">
        <v>0</v>
      </c>
      <c r="E300" s="76">
        <v>0</v>
      </c>
      <c r="F300" s="76">
        <v>0</v>
      </c>
      <c r="G300" s="76">
        <v>0</v>
      </c>
      <c r="H300" s="76">
        <v>0</v>
      </c>
      <c r="I300" s="76">
        <v>0</v>
      </c>
      <c r="J300" s="76">
        <v>0</v>
      </c>
      <c r="K300" s="76">
        <v>0</v>
      </c>
      <c r="L300" s="76">
        <v>25</v>
      </c>
      <c r="M300" s="76">
        <v>0</v>
      </c>
      <c r="N300" s="76">
        <v>0</v>
      </c>
      <c r="O300" s="76">
        <v>0</v>
      </c>
      <c r="P300" s="76">
        <v>0</v>
      </c>
      <c r="Q300" s="76">
        <v>0</v>
      </c>
      <c r="R300" s="76">
        <v>0</v>
      </c>
      <c r="S300" s="76">
        <v>0</v>
      </c>
      <c r="T300" s="76">
        <v>0</v>
      </c>
      <c r="U300" s="76">
        <v>0</v>
      </c>
      <c r="V300" s="76">
        <v>0</v>
      </c>
      <c r="W300" s="76">
        <v>0</v>
      </c>
      <c r="X300" s="76">
        <v>0</v>
      </c>
      <c r="Y300" s="76">
        <v>0</v>
      </c>
      <c r="Z300" s="76">
        <v>0</v>
      </c>
      <c r="AA300" s="77"/>
    </row>
    <row r="301" spans="1:27">
      <c r="A301" s="73">
        <v>2030501</v>
      </c>
      <c r="B301" s="73" t="s">
        <v>4905</v>
      </c>
      <c r="C301" s="75">
        <v>0</v>
      </c>
      <c r="D301" s="75">
        <v>0</v>
      </c>
      <c r="E301" s="76">
        <v>0</v>
      </c>
      <c r="F301" s="76">
        <v>0</v>
      </c>
      <c r="G301" s="76">
        <v>0</v>
      </c>
      <c r="H301" s="76">
        <v>0</v>
      </c>
      <c r="I301" s="76">
        <v>0</v>
      </c>
      <c r="J301" s="76">
        <v>0</v>
      </c>
      <c r="K301" s="76">
        <v>0</v>
      </c>
      <c r="L301" s="76">
        <v>25</v>
      </c>
      <c r="M301" s="76">
        <v>0</v>
      </c>
      <c r="N301" s="76">
        <v>0</v>
      </c>
      <c r="O301" s="76">
        <v>0</v>
      </c>
      <c r="P301" s="76">
        <v>0</v>
      </c>
      <c r="Q301" s="76">
        <v>0</v>
      </c>
      <c r="R301" s="76">
        <v>0</v>
      </c>
      <c r="S301" s="76">
        <v>0</v>
      </c>
      <c r="T301" s="76">
        <v>0</v>
      </c>
      <c r="U301" s="76">
        <v>0</v>
      </c>
      <c r="V301" s="76">
        <v>0</v>
      </c>
      <c r="W301" s="76">
        <v>0</v>
      </c>
      <c r="X301" s="76">
        <v>0</v>
      </c>
      <c r="Y301" s="76">
        <v>0</v>
      </c>
      <c r="Z301" s="76">
        <v>0</v>
      </c>
      <c r="AA301" s="77"/>
    </row>
    <row r="302" spans="1:27">
      <c r="A302" s="73">
        <v>20306</v>
      </c>
      <c r="B302" s="74" t="s">
        <v>1120</v>
      </c>
      <c r="C302" s="75">
        <v>48368</v>
      </c>
      <c r="D302" s="75">
        <v>31578</v>
      </c>
      <c r="E302" s="76">
        <v>16790</v>
      </c>
      <c r="F302" s="76">
        <v>2180</v>
      </c>
      <c r="G302" s="76">
        <v>2172</v>
      </c>
      <c r="H302" s="76">
        <v>3029</v>
      </c>
      <c r="I302" s="76">
        <v>2946</v>
      </c>
      <c r="J302" s="76">
        <v>3569</v>
      </c>
      <c r="K302" s="76">
        <v>2317</v>
      </c>
      <c r="L302" s="76">
        <v>1605</v>
      </c>
      <c r="M302" s="76">
        <v>756</v>
      </c>
      <c r="N302" s="76">
        <v>825</v>
      </c>
      <c r="O302" s="76">
        <v>2728</v>
      </c>
      <c r="P302" s="76">
        <v>3182</v>
      </c>
      <c r="Q302" s="76">
        <v>931</v>
      </c>
      <c r="R302" s="76">
        <v>975</v>
      </c>
      <c r="S302" s="76">
        <v>542</v>
      </c>
      <c r="T302" s="76">
        <v>1451</v>
      </c>
      <c r="U302" s="76">
        <v>2172</v>
      </c>
      <c r="V302" s="76">
        <v>339</v>
      </c>
      <c r="W302" s="76">
        <v>0</v>
      </c>
      <c r="X302" s="76">
        <v>298</v>
      </c>
      <c r="Y302" s="76">
        <v>41</v>
      </c>
      <c r="Z302" s="76">
        <v>0</v>
      </c>
      <c r="AA302" s="77"/>
    </row>
    <row r="303" spans="1:27">
      <c r="A303" s="73">
        <v>2030601</v>
      </c>
      <c r="B303" s="73" t="s">
        <v>1123</v>
      </c>
      <c r="C303" s="75">
        <v>3239</v>
      </c>
      <c r="D303" s="75">
        <v>2389</v>
      </c>
      <c r="E303" s="76">
        <v>850</v>
      </c>
      <c r="F303" s="76">
        <v>160</v>
      </c>
      <c r="G303" s="76">
        <v>393</v>
      </c>
      <c r="H303" s="76">
        <v>96</v>
      </c>
      <c r="I303" s="76">
        <v>190</v>
      </c>
      <c r="J303" s="76">
        <v>291</v>
      </c>
      <c r="K303" s="76">
        <v>32</v>
      </c>
      <c r="L303" s="76">
        <v>297</v>
      </c>
      <c r="M303" s="76">
        <v>75</v>
      </c>
      <c r="N303" s="76">
        <v>70</v>
      </c>
      <c r="O303" s="76">
        <v>126</v>
      </c>
      <c r="P303" s="76">
        <v>259</v>
      </c>
      <c r="Q303" s="76">
        <v>71</v>
      </c>
      <c r="R303" s="76">
        <v>106</v>
      </c>
      <c r="S303" s="76">
        <v>41</v>
      </c>
      <c r="T303" s="76">
        <v>25</v>
      </c>
      <c r="U303" s="76">
        <v>108</v>
      </c>
      <c r="V303" s="76">
        <v>62</v>
      </c>
      <c r="W303" s="76">
        <v>0</v>
      </c>
      <c r="X303" s="76">
        <v>30</v>
      </c>
      <c r="Y303" s="76">
        <v>32</v>
      </c>
      <c r="Z303" s="76">
        <v>0</v>
      </c>
      <c r="AA303" s="77"/>
    </row>
    <row r="304" spans="1:27">
      <c r="A304" s="73">
        <v>2030602</v>
      </c>
      <c r="B304" s="73" t="s">
        <v>1125</v>
      </c>
      <c r="C304" s="75">
        <v>28</v>
      </c>
      <c r="D304" s="75">
        <v>3</v>
      </c>
      <c r="E304" s="76">
        <v>25</v>
      </c>
      <c r="F304" s="76">
        <v>0</v>
      </c>
      <c r="G304" s="76">
        <v>1</v>
      </c>
      <c r="H304" s="76">
        <v>0</v>
      </c>
      <c r="I304" s="76">
        <v>0</v>
      </c>
      <c r="J304" s="76">
        <v>0</v>
      </c>
      <c r="K304" s="76">
        <v>2</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7"/>
    </row>
    <row r="305" spans="1:27">
      <c r="A305" s="73">
        <v>2030603</v>
      </c>
      <c r="B305" s="73" t="s">
        <v>1128</v>
      </c>
      <c r="C305" s="75">
        <v>10874</v>
      </c>
      <c r="D305" s="75">
        <v>9161</v>
      </c>
      <c r="E305" s="76">
        <v>1713</v>
      </c>
      <c r="F305" s="76">
        <v>389</v>
      </c>
      <c r="G305" s="76">
        <v>154</v>
      </c>
      <c r="H305" s="76">
        <v>205</v>
      </c>
      <c r="I305" s="76">
        <v>202</v>
      </c>
      <c r="J305" s="76">
        <v>730</v>
      </c>
      <c r="K305" s="76">
        <v>2166</v>
      </c>
      <c r="L305" s="76">
        <v>244</v>
      </c>
      <c r="M305" s="76">
        <v>108</v>
      </c>
      <c r="N305" s="76">
        <v>239</v>
      </c>
      <c r="O305" s="76">
        <v>1001</v>
      </c>
      <c r="P305" s="76">
        <v>2130</v>
      </c>
      <c r="Q305" s="76">
        <v>367</v>
      </c>
      <c r="R305" s="76">
        <v>219</v>
      </c>
      <c r="S305" s="76">
        <v>135</v>
      </c>
      <c r="T305" s="76">
        <v>683</v>
      </c>
      <c r="U305" s="76">
        <v>213</v>
      </c>
      <c r="V305" s="76">
        <v>9</v>
      </c>
      <c r="W305" s="76">
        <v>0</v>
      </c>
      <c r="X305" s="76">
        <v>0</v>
      </c>
      <c r="Y305" s="76">
        <v>9</v>
      </c>
      <c r="Z305" s="76">
        <v>0</v>
      </c>
      <c r="AA305" s="77"/>
    </row>
    <row r="306" spans="1:27">
      <c r="A306" s="73">
        <v>2030604</v>
      </c>
      <c r="B306" s="73" t="s">
        <v>1131</v>
      </c>
      <c r="C306" s="75">
        <v>45</v>
      </c>
      <c r="D306" s="75">
        <v>10</v>
      </c>
      <c r="E306" s="76">
        <v>35</v>
      </c>
      <c r="F306" s="76">
        <v>0</v>
      </c>
      <c r="G306" s="76">
        <v>0</v>
      </c>
      <c r="H306" s="76">
        <v>10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7"/>
    </row>
    <row r="307" spans="1:27">
      <c r="A307" s="73">
        <v>2030605</v>
      </c>
      <c r="B307" s="73" t="s">
        <v>1133</v>
      </c>
      <c r="C307" s="75">
        <v>289</v>
      </c>
      <c r="D307" s="75">
        <v>259</v>
      </c>
      <c r="E307" s="76">
        <v>30</v>
      </c>
      <c r="F307" s="76">
        <v>38</v>
      </c>
      <c r="G307" s="76">
        <v>70</v>
      </c>
      <c r="H307" s="76">
        <v>12</v>
      </c>
      <c r="I307" s="76">
        <v>12</v>
      </c>
      <c r="J307" s="76">
        <v>21</v>
      </c>
      <c r="K307" s="76">
        <v>7</v>
      </c>
      <c r="L307" s="76">
        <v>10</v>
      </c>
      <c r="M307" s="76">
        <v>9</v>
      </c>
      <c r="N307" s="76">
        <v>32</v>
      </c>
      <c r="O307" s="76">
        <v>12</v>
      </c>
      <c r="P307" s="76">
        <v>0</v>
      </c>
      <c r="Q307" s="76">
        <v>22</v>
      </c>
      <c r="R307" s="76">
        <v>0</v>
      </c>
      <c r="S307" s="76">
        <v>5</v>
      </c>
      <c r="T307" s="76">
        <v>0</v>
      </c>
      <c r="U307" s="76">
        <v>9</v>
      </c>
      <c r="V307" s="76">
        <v>0</v>
      </c>
      <c r="W307" s="76">
        <v>0</v>
      </c>
      <c r="X307" s="76">
        <v>0</v>
      </c>
      <c r="Y307" s="76">
        <v>0</v>
      </c>
      <c r="Z307" s="76">
        <v>0</v>
      </c>
      <c r="AA307" s="77"/>
    </row>
    <row r="308" spans="1:27">
      <c r="A308" s="73">
        <v>2030606</v>
      </c>
      <c r="B308" s="73" t="s">
        <v>1135</v>
      </c>
      <c r="C308" s="75">
        <v>2656</v>
      </c>
      <c r="D308" s="75">
        <v>1914</v>
      </c>
      <c r="E308" s="76">
        <v>742</v>
      </c>
      <c r="F308" s="76">
        <v>329</v>
      </c>
      <c r="G308" s="76">
        <v>0</v>
      </c>
      <c r="H308" s="76">
        <v>570</v>
      </c>
      <c r="I308" s="76">
        <v>533</v>
      </c>
      <c r="J308" s="76">
        <v>0</v>
      </c>
      <c r="K308" s="76">
        <v>0</v>
      </c>
      <c r="L308" s="76">
        <v>0</v>
      </c>
      <c r="M308" s="76">
        <v>0</v>
      </c>
      <c r="N308" s="76">
        <v>190</v>
      </c>
      <c r="O308" s="76">
        <v>130</v>
      </c>
      <c r="P308" s="76">
        <v>192</v>
      </c>
      <c r="Q308" s="76">
        <v>0</v>
      </c>
      <c r="R308" s="76">
        <v>0</v>
      </c>
      <c r="S308" s="76">
        <v>0</v>
      </c>
      <c r="T308" s="76">
        <v>0</v>
      </c>
      <c r="U308" s="76">
        <v>0</v>
      </c>
      <c r="V308" s="76">
        <v>0</v>
      </c>
      <c r="W308" s="76">
        <v>0</v>
      </c>
      <c r="X308" s="76">
        <v>0</v>
      </c>
      <c r="Y308" s="76">
        <v>0</v>
      </c>
      <c r="Z308" s="76">
        <v>0</v>
      </c>
      <c r="AA308" s="77"/>
    </row>
    <row r="309" spans="1:27">
      <c r="A309" s="73">
        <v>2030607</v>
      </c>
      <c r="B309" s="73" t="s">
        <v>1137</v>
      </c>
      <c r="C309" s="75">
        <v>28189</v>
      </c>
      <c r="D309" s="75">
        <v>15364</v>
      </c>
      <c r="E309" s="76">
        <v>12825</v>
      </c>
      <c r="F309" s="76">
        <v>1264</v>
      </c>
      <c r="G309" s="76">
        <v>1176</v>
      </c>
      <c r="H309" s="76">
        <v>2073</v>
      </c>
      <c r="I309" s="76">
        <v>1800</v>
      </c>
      <c r="J309" s="76">
        <v>2084</v>
      </c>
      <c r="K309" s="76">
        <v>110</v>
      </c>
      <c r="L309" s="76">
        <v>918</v>
      </c>
      <c r="M309" s="76">
        <v>492</v>
      </c>
      <c r="N309" s="76">
        <v>271</v>
      </c>
      <c r="O309" s="76">
        <v>1415</v>
      </c>
      <c r="P309" s="76">
        <v>472</v>
      </c>
      <c r="Q309" s="76">
        <v>467</v>
      </c>
      <c r="R309" s="76">
        <v>557</v>
      </c>
      <c r="S309" s="76">
        <v>278</v>
      </c>
      <c r="T309" s="76">
        <v>144</v>
      </c>
      <c r="U309" s="76">
        <v>1693</v>
      </c>
      <c r="V309" s="76">
        <v>268</v>
      </c>
      <c r="W309" s="76">
        <v>0</v>
      </c>
      <c r="X309" s="76">
        <v>268</v>
      </c>
      <c r="Y309" s="76">
        <v>0</v>
      </c>
      <c r="Z309" s="76">
        <v>0</v>
      </c>
      <c r="AA309" s="77"/>
    </row>
    <row r="310" spans="1:27">
      <c r="A310" s="73">
        <v>2030699</v>
      </c>
      <c r="B310" s="73" t="s">
        <v>1142</v>
      </c>
      <c r="C310" s="75">
        <v>3048</v>
      </c>
      <c r="D310" s="75">
        <v>2478</v>
      </c>
      <c r="E310" s="76">
        <v>570</v>
      </c>
      <c r="F310" s="76">
        <v>0</v>
      </c>
      <c r="G310" s="76">
        <v>378</v>
      </c>
      <c r="H310" s="76">
        <v>63</v>
      </c>
      <c r="I310" s="76">
        <v>209</v>
      </c>
      <c r="J310" s="76">
        <v>443</v>
      </c>
      <c r="K310" s="76">
        <v>0</v>
      </c>
      <c r="L310" s="76">
        <v>136</v>
      </c>
      <c r="M310" s="76">
        <v>72</v>
      </c>
      <c r="N310" s="76">
        <v>23</v>
      </c>
      <c r="O310" s="76">
        <v>44</v>
      </c>
      <c r="P310" s="76">
        <v>129</v>
      </c>
      <c r="Q310" s="76">
        <v>4</v>
      </c>
      <c r="R310" s="76">
        <v>93</v>
      </c>
      <c r="S310" s="76">
        <v>83</v>
      </c>
      <c r="T310" s="76">
        <v>599</v>
      </c>
      <c r="U310" s="76">
        <v>149</v>
      </c>
      <c r="V310" s="76">
        <v>0</v>
      </c>
      <c r="W310" s="76">
        <v>0</v>
      </c>
      <c r="X310" s="76">
        <v>0</v>
      </c>
      <c r="Y310" s="76">
        <v>0</v>
      </c>
      <c r="Z310" s="76">
        <v>0</v>
      </c>
      <c r="AA310" s="77"/>
    </row>
    <row r="311" spans="1:27">
      <c r="A311" s="73">
        <v>20399</v>
      </c>
      <c r="B311" s="74" t="s">
        <v>4906</v>
      </c>
      <c r="C311" s="75">
        <v>22253</v>
      </c>
      <c r="D311" s="75">
        <v>11537</v>
      </c>
      <c r="E311" s="76">
        <v>10716</v>
      </c>
      <c r="F311" s="76">
        <v>1859</v>
      </c>
      <c r="G311" s="76">
        <v>594</v>
      </c>
      <c r="H311" s="76">
        <v>1267</v>
      </c>
      <c r="I311" s="76">
        <v>974</v>
      </c>
      <c r="J311" s="76">
        <v>469</v>
      </c>
      <c r="K311" s="76">
        <v>584</v>
      </c>
      <c r="L311" s="76">
        <v>204</v>
      </c>
      <c r="M311" s="76">
        <v>583</v>
      </c>
      <c r="N311" s="76">
        <v>24</v>
      </c>
      <c r="O311" s="76">
        <v>1401</v>
      </c>
      <c r="P311" s="76">
        <v>84</v>
      </c>
      <c r="Q311" s="76">
        <v>247</v>
      </c>
      <c r="R311" s="76">
        <v>449</v>
      </c>
      <c r="S311" s="76">
        <v>106</v>
      </c>
      <c r="T311" s="76">
        <v>821</v>
      </c>
      <c r="U311" s="76">
        <v>329</v>
      </c>
      <c r="V311" s="76">
        <v>209</v>
      </c>
      <c r="W311" s="76">
        <v>0</v>
      </c>
      <c r="X311" s="76">
        <v>0</v>
      </c>
      <c r="Y311" s="76">
        <v>209</v>
      </c>
      <c r="Z311" s="76">
        <v>0</v>
      </c>
      <c r="AA311" s="77"/>
    </row>
    <row r="312" spans="1:27">
      <c r="A312" s="73">
        <v>2039901</v>
      </c>
      <c r="B312" s="73" t="s">
        <v>4907</v>
      </c>
      <c r="C312" s="75">
        <v>22253</v>
      </c>
      <c r="D312" s="75">
        <v>11537</v>
      </c>
      <c r="E312" s="76">
        <v>10716</v>
      </c>
      <c r="F312" s="76">
        <v>1859</v>
      </c>
      <c r="G312" s="76">
        <v>594</v>
      </c>
      <c r="H312" s="76">
        <v>1267</v>
      </c>
      <c r="I312" s="76">
        <v>974</v>
      </c>
      <c r="J312" s="76">
        <v>469</v>
      </c>
      <c r="K312" s="76">
        <v>584</v>
      </c>
      <c r="L312" s="76">
        <v>204</v>
      </c>
      <c r="M312" s="76">
        <v>583</v>
      </c>
      <c r="N312" s="76">
        <v>24</v>
      </c>
      <c r="O312" s="76">
        <v>1401</v>
      </c>
      <c r="P312" s="76">
        <v>84</v>
      </c>
      <c r="Q312" s="76">
        <v>247</v>
      </c>
      <c r="R312" s="76">
        <v>449</v>
      </c>
      <c r="S312" s="76">
        <v>106</v>
      </c>
      <c r="T312" s="76">
        <v>821</v>
      </c>
      <c r="U312" s="76">
        <v>329</v>
      </c>
      <c r="V312" s="76">
        <v>209</v>
      </c>
      <c r="W312" s="76">
        <v>0</v>
      </c>
      <c r="X312" s="76">
        <v>0</v>
      </c>
      <c r="Y312" s="76">
        <v>209</v>
      </c>
      <c r="Z312" s="76">
        <v>0</v>
      </c>
      <c r="AA312" s="77"/>
    </row>
    <row r="313" spans="1:27">
      <c r="A313" s="73">
        <v>204</v>
      </c>
      <c r="B313" s="74" t="s">
        <v>1149</v>
      </c>
      <c r="C313" s="75">
        <v>2425373</v>
      </c>
      <c r="D313" s="75">
        <v>1969442</v>
      </c>
      <c r="E313" s="76">
        <v>455931</v>
      </c>
      <c r="F313" s="76">
        <v>414253</v>
      </c>
      <c r="G313" s="76">
        <v>132060</v>
      </c>
      <c r="H313" s="76">
        <v>179761</v>
      </c>
      <c r="I313" s="76">
        <v>110722</v>
      </c>
      <c r="J313" s="76">
        <v>166201</v>
      </c>
      <c r="K313" s="76">
        <v>114476</v>
      </c>
      <c r="L313" s="76">
        <v>111397</v>
      </c>
      <c r="M313" s="76">
        <v>62170</v>
      </c>
      <c r="N313" s="76">
        <v>92327</v>
      </c>
      <c r="O313" s="76">
        <v>137607</v>
      </c>
      <c r="P313" s="76">
        <v>80206</v>
      </c>
      <c r="Q313" s="76">
        <v>75152</v>
      </c>
      <c r="R313" s="76">
        <v>59291</v>
      </c>
      <c r="S313" s="76">
        <v>36861</v>
      </c>
      <c r="T313" s="76">
        <v>38447</v>
      </c>
      <c r="U313" s="76">
        <v>111920</v>
      </c>
      <c r="V313" s="76">
        <v>46860</v>
      </c>
      <c r="W313" s="76">
        <v>540</v>
      </c>
      <c r="X313" s="76">
        <v>31738</v>
      </c>
      <c r="Y313" s="76">
        <v>12422</v>
      </c>
      <c r="Z313" s="76">
        <v>2160</v>
      </c>
      <c r="AA313" s="77"/>
    </row>
    <row r="314" spans="1:27">
      <c r="A314" s="73">
        <v>20401</v>
      </c>
      <c r="B314" s="74" t="s">
        <v>4908</v>
      </c>
      <c r="C314" s="75">
        <v>182193</v>
      </c>
      <c r="D314" s="75">
        <v>150604</v>
      </c>
      <c r="E314" s="76">
        <v>31589</v>
      </c>
      <c r="F314" s="76">
        <v>30172</v>
      </c>
      <c r="G314" s="76">
        <v>5495</v>
      </c>
      <c r="H314" s="76">
        <v>8004</v>
      </c>
      <c r="I314" s="76">
        <v>6871</v>
      </c>
      <c r="J314" s="76">
        <v>10070</v>
      </c>
      <c r="K314" s="76">
        <v>11419</v>
      </c>
      <c r="L314" s="76">
        <v>9865</v>
      </c>
      <c r="M314" s="76">
        <v>8023</v>
      </c>
      <c r="N314" s="76">
        <v>7021</v>
      </c>
      <c r="O314" s="76">
        <v>7507</v>
      </c>
      <c r="P314" s="76">
        <v>4237</v>
      </c>
      <c r="Q314" s="76">
        <v>7731</v>
      </c>
      <c r="R314" s="76">
        <v>4605</v>
      </c>
      <c r="S314" s="76">
        <v>4991</v>
      </c>
      <c r="T314" s="76">
        <v>3612</v>
      </c>
      <c r="U314" s="76">
        <v>6441</v>
      </c>
      <c r="V314" s="76">
        <v>14544</v>
      </c>
      <c r="W314" s="76">
        <v>197</v>
      </c>
      <c r="X314" s="76">
        <v>13636</v>
      </c>
      <c r="Y314" s="76">
        <v>407</v>
      </c>
      <c r="Z314" s="76">
        <v>304</v>
      </c>
      <c r="AA314" s="77"/>
    </row>
    <row r="315" spans="1:27">
      <c r="A315" s="73">
        <v>2040101</v>
      </c>
      <c r="B315" s="73" t="s">
        <v>4909</v>
      </c>
      <c r="C315" s="75">
        <v>21595</v>
      </c>
      <c r="D315" s="75">
        <v>13754</v>
      </c>
      <c r="E315" s="76">
        <v>7841</v>
      </c>
      <c r="F315" s="76">
        <v>966</v>
      </c>
      <c r="G315" s="76">
        <v>998</v>
      </c>
      <c r="H315" s="76">
        <v>1078</v>
      </c>
      <c r="I315" s="76">
        <v>1252</v>
      </c>
      <c r="J315" s="76">
        <v>1079</v>
      </c>
      <c r="K315" s="76">
        <v>808</v>
      </c>
      <c r="L315" s="76">
        <v>1120</v>
      </c>
      <c r="M315" s="76">
        <v>1445</v>
      </c>
      <c r="N315" s="76">
        <v>989</v>
      </c>
      <c r="O315" s="76">
        <v>799</v>
      </c>
      <c r="P315" s="76">
        <v>309</v>
      </c>
      <c r="Q315" s="76">
        <v>497</v>
      </c>
      <c r="R315" s="76">
        <v>691</v>
      </c>
      <c r="S315" s="76">
        <v>409</v>
      </c>
      <c r="T315" s="76">
        <v>536</v>
      </c>
      <c r="U315" s="76">
        <v>713</v>
      </c>
      <c r="V315" s="76">
        <v>65</v>
      </c>
      <c r="W315" s="76">
        <v>0</v>
      </c>
      <c r="X315" s="76">
        <v>38</v>
      </c>
      <c r="Y315" s="76">
        <v>27</v>
      </c>
      <c r="Z315" s="76">
        <v>0</v>
      </c>
      <c r="AA315" s="77"/>
    </row>
    <row r="316" spans="1:27">
      <c r="A316" s="73">
        <v>2040102</v>
      </c>
      <c r="B316" s="73" t="s">
        <v>4910</v>
      </c>
      <c r="C316" s="75">
        <v>29002</v>
      </c>
      <c r="D316" s="75">
        <v>23248</v>
      </c>
      <c r="E316" s="76">
        <v>5754</v>
      </c>
      <c r="F316" s="76">
        <v>514</v>
      </c>
      <c r="G316" s="76">
        <v>0</v>
      </c>
      <c r="H316" s="76">
        <v>0</v>
      </c>
      <c r="I316" s="76">
        <v>0</v>
      </c>
      <c r="J316" s="76">
        <v>3499</v>
      </c>
      <c r="K316" s="76">
        <v>3571</v>
      </c>
      <c r="L316" s="76">
        <v>3129</v>
      </c>
      <c r="M316" s="76">
        <v>2629</v>
      </c>
      <c r="N316" s="76">
        <v>0</v>
      </c>
      <c r="O316" s="76">
        <v>0</v>
      </c>
      <c r="P316" s="76">
        <v>1381</v>
      </c>
      <c r="Q316" s="76">
        <v>3474</v>
      </c>
      <c r="R316" s="76">
        <v>83</v>
      </c>
      <c r="S316" s="76">
        <v>2979</v>
      </c>
      <c r="T316" s="76">
        <v>0</v>
      </c>
      <c r="U316" s="76">
        <v>1990</v>
      </c>
      <c r="V316" s="76">
        <v>0</v>
      </c>
      <c r="W316" s="76">
        <v>0</v>
      </c>
      <c r="X316" s="76">
        <v>0</v>
      </c>
      <c r="Y316" s="76">
        <v>0</v>
      </c>
      <c r="Z316" s="76">
        <v>0</v>
      </c>
      <c r="AA316" s="77"/>
    </row>
    <row r="317" spans="1:27">
      <c r="A317" s="73">
        <v>2040103</v>
      </c>
      <c r="B317" s="73" t="s">
        <v>4911</v>
      </c>
      <c r="C317" s="75">
        <v>100995</v>
      </c>
      <c r="D317" s="75">
        <v>93932</v>
      </c>
      <c r="E317" s="76">
        <v>7063</v>
      </c>
      <c r="F317" s="76">
        <v>23347</v>
      </c>
      <c r="G317" s="76">
        <v>4465</v>
      </c>
      <c r="H317" s="76">
        <v>6840</v>
      </c>
      <c r="I317" s="76">
        <v>5462</v>
      </c>
      <c r="J317" s="76">
        <v>5204</v>
      </c>
      <c r="K317" s="76">
        <v>6967</v>
      </c>
      <c r="L317" s="76">
        <v>5441</v>
      </c>
      <c r="M317" s="76">
        <v>3779</v>
      </c>
      <c r="N317" s="76">
        <v>6014</v>
      </c>
      <c r="O317" s="76">
        <v>6480</v>
      </c>
      <c r="P317" s="76">
        <v>2347</v>
      </c>
      <c r="Q317" s="76">
        <v>3760</v>
      </c>
      <c r="R317" s="76">
        <v>3458</v>
      </c>
      <c r="S317" s="76">
        <v>1603</v>
      </c>
      <c r="T317" s="76">
        <v>3051</v>
      </c>
      <c r="U317" s="76">
        <v>3738</v>
      </c>
      <c r="V317" s="76">
        <v>1979</v>
      </c>
      <c r="W317" s="76">
        <v>197</v>
      </c>
      <c r="X317" s="76">
        <v>1098</v>
      </c>
      <c r="Y317" s="76">
        <v>380</v>
      </c>
      <c r="Z317" s="76">
        <v>304</v>
      </c>
      <c r="AA317" s="77"/>
    </row>
    <row r="318" spans="1:27">
      <c r="A318" s="73">
        <v>2040104</v>
      </c>
      <c r="B318" s="73" t="s">
        <v>4912</v>
      </c>
      <c r="C318" s="75">
        <v>2019</v>
      </c>
      <c r="D318" s="75">
        <v>1087</v>
      </c>
      <c r="E318" s="76">
        <v>932</v>
      </c>
      <c r="F318" s="76">
        <v>238</v>
      </c>
      <c r="G318" s="76">
        <v>0</v>
      </c>
      <c r="H318" s="76">
        <v>0</v>
      </c>
      <c r="I318" s="76">
        <v>0</v>
      </c>
      <c r="J318" s="76">
        <v>286</v>
      </c>
      <c r="K318" s="76">
        <v>73</v>
      </c>
      <c r="L318" s="76">
        <v>62</v>
      </c>
      <c r="M318" s="76">
        <v>85</v>
      </c>
      <c r="N318" s="76">
        <v>18</v>
      </c>
      <c r="O318" s="76">
        <v>143</v>
      </c>
      <c r="P318" s="76">
        <v>60</v>
      </c>
      <c r="Q318" s="76">
        <v>0</v>
      </c>
      <c r="R318" s="76">
        <v>122</v>
      </c>
      <c r="S318" s="76">
        <v>0</v>
      </c>
      <c r="T318" s="76">
        <v>0</v>
      </c>
      <c r="U318" s="76">
        <v>0</v>
      </c>
      <c r="V318" s="76">
        <v>0</v>
      </c>
      <c r="W318" s="76">
        <v>0</v>
      </c>
      <c r="X318" s="76">
        <v>0</v>
      </c>
      <c r="Y318" s="76">
        <v>0</v>
      </c>
      <c r="Z318" s="76">
        <v>0</v>
      </c>
      <c r="AA318" s="77"/>
    </row>
    <row r="319" spans="1:27">
      <c r="A319" s="73">
        <v>2040105</v>
      </c>
      <c r="B319" s="73" t="s">
        <v>4913</v>
      </c>
      <c r="C319" s="75">
        <v>82</v>
      </c>
      <c r="D319" s="75">
        <v>0</v>
      </c>
      <c r="E319" s="76">
        <v>82</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7"/>
    </row>
    <row r="320" spans="1:27">
      <c r="A320" s="73">
        <v>2040106</v>
      </c>
      <c r="B320" s="73" t="s">
        <v>4914</v>
      </c>
      <c r="C320" s="75">
        <v>26561</v>
      </c>
      <c r="D320" s="75">
        <v>18144</v>
      </c>
      <c r="E320" s="76">
        <v>8417</v>
      </c>
      <c r="F320" s="76">
        <v>5000</v>
      </c>
      <c r="G320" s="76">
        <v>0</v>
      </c>
      <c r="H320" s="76">
        <v>0</v>
      </c>
      <c r="I320" s="76">
        <v>0</v>
      </c>
      <c r="J320" s="76">
        <v>0</v>
      </c>
      <c r="K320" s="76">
        <v>0</v>
      </c>
      <c r="L320" s="76">
        <v>113</v>
      </c>
      <c r="M320" s="76">
        <v>43</v>
      </c>
      <c r="N320" s="76">
        <v>0</v>
      </c>
      <c r="O320" s="76">
        <v>75</v>
      </c>
      <c r="P320" s="76">
        <v>137</v>
      </c>
      <c r="Q320" s="76">
        <v>0</v>
      </c>
      <c r="R320" s="76">
        <v>251</v>
      </c>
      <c r="S320" s="76">
        <v>0</v>
      </c>
      <c r="T320" s="76">
        <v>25</v>
      </c>
      <c r="U320" s="76">
        <v>0</v>
      </c>
      <c r="V320" s="76">
        <v>12500</v>
      </c>
      <c r="W320" s="76">
        <v>0</v>
      </c>
      <c r="X320" s="76">
        <v>12500</v>
      </c>
      <c r="Y320" s="76">
        <v>0</v>
      </c>
      <c r="Z320" s="76">
        <v>0</v>
      </c>
      <c r="AA320" s="77"/>
    </row>
    <row r="321" spans="1:27">
      <c r="A321" s="73">
        <v>2040107</v>
      </c>
      <c r="B321" s="73" t="s">
        <v>4915</v>
      </c>
      <c r="C321" s="75">
        <v>0</v>
      </c>
      <c r="D321" s="75">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7"/>
    </row>
    <row r="322" spans="1:27">
      <c r="A322" s="73">
        <v>2040108</v>
      </c>
      <c r="B322" s="73" t="s">
        <v>4916</v>
      </c>
      <c r="C322" s="75">
        <v>1</v>
      </c>
      <c r="D322" s="75">
        <v>1</v>
      </c>
      <c r="E322" s="76">
        <v>0</v>
      </c>
      <c r="F322" s="76">
        <v>0</v>
      </c>
      <c r="G322" s="76">
        <v>0</v>
      </c>
      <c r="H322" s="76">
        <v>0</v>
      </c>
      <c r="I322" s="76">
        <v>0</v>
      </c>
      <c r="J322" s="76">
        <v>0</v>
      </c>
      <c r="K322" s="76">
        <v>0</v>
      </c>
      <c r="L322" s="76">
        <v>0</v>
      </c>
      <c r="M322" s="76">
        <v>0</v>
      </c>
      <c r="N322" s="76">
        <v>0</v>
      </c>
      <c r="O322" s="76">
        <v>0</v>
      </c>
      <c r="P322" s="76">
        <v>1</v>
      </c>
      <c r="Q322" s="76">
        <v>0</v>
      </c>
      <c r="R322" s="76">
        <v>0</v>
      </c>
      <c r="S322" s="76">
        <v>0</v>
      </c>
      <c r="T322" s="76">
        <v>0</v>
      </c>
      <c r="U322" s="76">
        <v>0</v>
      </c>
      <c r="V322" s="76">
        <v>0</v>
      </c>
      <c r="W322" s="76">
        <v>0</v>
      </c>
      <c r="X322" s="76">
        <v>0</v>
      </c>
      <c r="Y322" s="76">
        <v>0</v>
      </c>
      <c r="Z322" s="76">
        <v>0</v>
      </c>
      <c r="AA322" s="77"/>
    </row>
    <row r="323" spans="1:27">
      <c r="A323" s="73">
        <v>2040109</v>
      </c>
      <c r="B323" s="73" t="s">
        <v>4917</v>
      </c>
      <c r="C323" s="75">
        <v>0</v>
      </c>
      <c r="D323" s="75">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7"/>
    </row>
    <row r="324" spans="1:27">
      <c r="A324" s="73">
        <v>2040199</v>
      </c>
      <c r="B324" s="73" t="s">
        <v>4918</v>
      </c>
      <c r="C324" s="75">
        <v>1938</v>
      </c>
      <c r="D324" s="75">
        <v>438</v>
      </c>
      <c r="E324" s="76">
        <v>1500</v>
      </c>
      <c r="F324" s="76">
        <v>107</v>
      </c>
      <c r="G324" s="76">
        <v>32</v>
      </c>
      <c r="H324" s="76">
        <v>86</v>
      </c>
      <c r="I324" s="76">
        <v>157</v>
      </c>
      <c r="J324" s="76">
        <v>2</v>
      </c>
      <c r="K324" s="76">
        <v>0</v>
      </c>
      <c r="L324" s="76">
        <v>0</v>
      </c>
      <c r="M324" s="76">
        <v>42</v>
      </c>
      <c r="N324" s="76">
        <v>0</v>
      </c>
      <c r="O324" s="76">
        <v>10</v>
      </c>
      <c r="P324" s="76">
        <v>2</v>
      </c>
      <c r="Q324" s="76">
        <v>0</v>
      </c>
      <c r="R324" s="76">
        <v>0</v>
      </c>
      <c r="S324" s="76">
        <v>0</v>
      </c>
      <c r="T324" s="76">
        <v>0</v>
      </c>
      <c r="U324" s="76">
        <v>0</v>
      </c>
      <c r="V324" s="76">
        <v>0</v>
      </c>
      <c r="W324" s="76">
        <v>0</v>
      </c>
      <c r="X324" s="76">
        <v>0</v>
      </c>
      <c r="Y324" s="76">
        <v>0</v>
      </c>
      <c r="Z324" s="76">
        <v>0</v>
      </c>
      <c r="AA324" s="77"/>
    </row>
    <row r="325" spans="1:27">
      <c r="A325" s="73">
        <v>20402</v>
      </c>
      <c r="B325" s="74" t="s">
        <v>1159</v>
      </c>
      <c r="C325" s="75">
        <v>1380290</v>
      </c>
      <c r="D325" s="75">
        <v>1293947</v>
      </c>
      <c r="E325" s="76">
        <v>86343</v>
      </c>
      <c r="F325" s="76">
        <v>303266</v>
      </c>
      <c r="G325" s="76">
        <v>85486</v>
      </c>
      <c r="H325" s="76">
        <v>126209</v>
      </c>
      <c r="I325" s="76">
        <v>76112</v>
      </c>
      <c r="J325" s="76">
        <v>105524</v>
      </c>
      <c r="K325" s="76">
        <v>73442</v>
      </c>
      <c r="L325" s="76">
        <v>72548</v>
      </c>
      <c r="M325" s="76">
        <v>39859</v>
      </c>
      <c r="N325" s="76">
        <v>56803</v>
      </c>
      <c r="O325" s="76">
        <v>88158</v>
      </c>
      <c r="P325" s="76">
        <v>55279</v>
      </c>
      <c r="Q325" s="76">
        <v>48312</v>
      </c>
      <c r="R325" s="76">
        <v>35746</v>
      </c>
      <c r="S325" s="76">
        <v>18659</v>
      </c>
      <c r="T325" s="76">
        <v>22765</v>
      </c>
      <c r="U325" s="76">
        <v>61082</v>
      </c>
      <c r="V325" s="76">
        <v>24687</v>
      </c>
      <c r="W325" s="76">
        <v>343</v>
      </c>
      <c r="X325" s="76">
        <v>13771</v>
      </c>
      <c r="Y325" s="76">
        <v>8879</v>
      </c>
      <c r="Z325" s="76">
        <v>1694</v>
      </c>
      <c r="AA325" s="77"/>
    </row>
    <row r="326" spans="1:27">
      <c r="A326" s="73">
        <v>2040201</v>
      </c>
      <c r="B326" s="73" t="s">
        <v>595</v>
      </c>
      <c r="C326" s="75">
        <v>693318</v>
      </c>
      <c r="D326" s="75">
        <v>665812</v>
      </c>
      <c r="E326" s="76">
        <v>27506</v>
      </c>
      <c r="F326" s="76">
        <v>190508</v>
      </c>
      <c r="G326" s="76">
        <v>40229</v>
      </c>
      <c r="H326" s="76">
        <v>61755</v>
      </c>
      <c r="I326" s="76">
        <v>34718</v>
      </c>
      <c r="J326" s="76">
        <v>56315</v>
      </c>
      <c r="K326" s="76">
        <v>34337</v>
      </c>
      <c r="L326" s="76">
        <v>26670</v>
      </c>
      <c r="M326" s="76">
        <v>18894</v>
      </c>
      <c r="N326" s="76">
        <v>28693</v>
      </c>
      <c r="O326" s="76">
        <v>43425</v>
      </c>
      <c r="P326" s="76">
        <v>22975</v>
      </c>
      <c r="Q326" s="76">
        <v>24969</v>
      </c>
      <c r="R326" s="76">
        <v>18788</v>
      </c>
      <c r="S326" s="76">
        <v>10073</v>
      </c>
      <c r="T326" s="76">
        <v>12628</v>
      </c>
      <c r="U326" s="76">
        <v>24238</v>
      </c>
      <c r="V326" s="76">
        <v>16677</v>
      </c>
      <c r="W326" s="76">
        <v>160</v>
      </c>
      <c r="X326" s="76">
        <v>9678</v>
      </c>
      <c r="Y326" s="76">
        <v>5588</v>
      </c>
      <c r="Z326" s="76">
        <v>1251</v>
      </c>
      <c r="AA326" s="77"/>
    </row>
    <row r="327" spans="1:27">
      <c r="A327" s="73">
        <v>2040202</v>
      </c>
      <c r="B327" s="73" t="s">
        <v>598</v>
      </c>
      <c r="C327" s="75">
        <v>86701</v>
      </c>
      <c r="D327" s="75">
        <v>83769</v>
      </c>
      <c r="E327" s="76">
        <v>2932</v>
      </c>
      <c r="F327" s="76">
        <v>22580</v>
      </c>
      <c r="G327" s="76">
        <v>4806</v>
      </c>
      <c r="H327" s="76">
        <v>7656</v>
      </c>
      <c r="I327" s="76">
        <v>3540</v>
      </c>
      <c r="J327" s="76">
        <v>7411</v>
      </c>
      <c r="K327" s="76">
        <v>5314</v>
      </c>
      <c r="L327" s="76">
        <v>5378</v>
      </c>
      <c r="M327" s="76">
        <v>2841</v>
      </c>
      <c r="N327" s="76">
        <v>7290</v>
      </c>
      <c r="O327" s="76">
        <v>4043</v>
      </c>
      <c r="P327" s="76">
        <v>593</v>
      </c>
      <c r="Q327" s="76">
        <v>1634</v>
      </c>
      <c r="R327" s="76">
        <v>1859</v>
      </c>
      <c r="S327" s="76">
        <v>1999</v>
      </c>
      <c r="T327" s="76">
        <v>1318</v>
      </c>
      <c r="U327" s="76">
        <v>4605</v>
      </c>
      <c r="V327" s="76">
        <v>1075</v>
      </c>
      <c r="W327" s="76">
        <v>9</v>
      </c>
      <c r="X327" s="76">
        <v>628</v>
      </c>
      <c r="Y327" s="76">
        <v>20</v>
      </c>
      <c r="Z327" s="76">
        <v>418</v>
      </c>
      <c r="AA327" s="77"/>
    </row>
    <row r="328" spans="1:27">
      <c r="A328" s="73">
        <v>2040203</v>
      </c>
      <c r="B328" s="73" t="s">
        <v>601</v>
      </c>
      <c r="C328" s="75">
        <v>164</v>
      </c>
      <c r="D328" s="75">
        <v>164</v>
      </c>
      <c r="E328" s="76">
        <v>0</v>
      </c>
      <c r="F328" s="76">
        <v>0</v>
      </c>
      <c r="G328" s="76">
        <v>144</v>
      </c>
      <c r="H328" s="76">
        <v>0</v>
      </c>
      <c r="I328" s="76">
        <v>0</v>
      </c>
      <c r="J328" s="76">
        <v>0</v>
      </c>
      <c r="K328" s="76">
        <v>0</v>
      </c>
      <c r="L328" s="76">
        <v>0</v>
      </c>
      <c r="M328" s="76">
        <v>0</v>
      </c>
      <c r="N328" s="76">
        <v>0</v>
      </c>
      <c r="O328" s="76">
        <v>0</v>
      </c>
      <c r="P328" s="76">
        <v>4</v>
      </c>
      <c r="Q328" s="76">
        <v>16</v>
      </c>
      <c r="R328" s="76">
        <v>0</v>
      </c>
      <c r="S328" s="76">
        <v>0</v>
      </c>
      <c r="T328" s="76">
        <v>0</v>
      </c>
      <c r="U328" s="76">
        <v>0</v>
      </c>
      <c r="V328" s="76">
        <v>0</v>
      </c>
      <c r="W328" s="76">
        <v>0</v>
      </c>
      <c r="X328" s="76">
        <v>0</v>
      </c>
      <c r="Y328" s="76">
        <v>0</v>
      </c>
      <c r="Z328" s="76">
        <v>0</v>
      </c>
      <c r="AA328" s="77"/>
    </row>
    <row r="329" spans="1:27">
      <c r="A329" s="73">
        <v>2040204</v>
      </c>
      <c r="B329" s="73" t="s">
        <v>4919</v>
      </c>
      <c r="C329" s="75">
        <v>94906</v>
      </c>
      <c r="D329" s="75">
        <v>94508</v>
      </c>
      <c r="E329" s="76">
        <v>398</v>
      </c>
      <c r="F329" s="76">
        <v>24861</v>
      </c>
      <c r="G329" s="76">
        <v>8511</v>
      </c>
      <c r="H329" s="76">
        <v>8199</v>
      </c>
      <c r="I329" s="76">
        <v>5869</v>
      </c>
      <c r="J329" s="76">
        <v>7831</v>
      </c>
      <c r="K329" s="76">
        <v>6558</v>
      </c>
      <c r="L329" s="76">
        <v>4999</v>
      </c>
      <c r="M329" s="76">
        <v>1722</v>
      </c>
      <c r="N329" s="76">
        <v>3979</v>
      </c>
      <c r="O329" s="76">
        <v>8577</v>
      </c>
      <c r="P329" s="76">
        <v>4213</v>
      </c>
      <c r="Q329" s="76">
        <v>1945</v>
      </c>
      <c r="R329" s="76">
        <v>1549</v>
      </c>
      <c r="S329" s="76">
        <v>327</v>
      </c>
      <c r="T329" s="76">
        <v>1131</v>
      </c>
      <c r="U329" s="76">
        <v>3196</v>
      </c>
      <c r="V329" s="76">
        <v>784</v>
      </c>
      <c r="W329" s="76">
        <v>0</v>
      </c>
      <c r="X329" s="76">
        <v>733</v>
      </c>
      <c r="Y329" s="76">
        <v>40</v>
      </c>
      <c r="Z329" s="76">
        <v>11</v>
      </c>
      <c r="AA329" s="77"/>
    </row>
    <row r="330" spans="1:27">
      <c r="A330" s="73">
        <v>2040205</v>
      </c>
      <c r="B330" s="73" t="s">
        <v>4920</v>
      </c>
      <c r="C330" s="75">
        <v>8375</v>
      </c>
      <c r="D330" s="75">
        <v>7658</v>
      </c>
      <c r="E330" s="76">
        <v>717</v>
      </c>
      <c r="F330" s="76">
        <v>1329</v>
      </c>
      <c r="G330" s="76">
        <v>321</v>
      </c>
      <c r="H330" s="76">
        <v>1281</v>
      </c>
      <c r="I330" s="76">
        <v>232</v>
      </c>
      <c r="J330" s="76">
        <v>683</v>
      </c>
      <c r="K330" s="76">
        <v>597</v>
      </c>
      <c r="L330" s="76">
        <v>239</v>
      </c>
      <c r="M330" s="76">
        <v>353</v>
      </c>
      <c r="N330" s="76">
        <v>386</v>
      </c>
      <c r="O330" s="76">
        <v>401</v>
      </c>
      <c r="P330" s="76">
        <v>379</v>
      </c>
      <c r="Q330" s="76">
        <v>223</v>
      </c>
      <c r="R330" s="76">
        <v>82</v>
      </c>
      <c r="S330" s="76">
        <v>84</v>
      </c>
      <c r="T330" s="76">
        <v>311</v>
      </c>
      <c r="U330" s="76">
        <v>559</v>
      </c>
      <c r="V330" s="76">
        <v>142</v>
      </c>
      <c r="W330" s="76">
        <v>2</v>
      </c>
      <c r="X330" s="76">
        <v>120</v>
      </c>
      <c r="Y330" s="76">
        <v>20</v>
      </c>
      <c r="Z330" s="76">
        <v>0</v>
      </c>
      <c r="AA330" s="77"/>
    </row>
    <row r="331" spans="1:27">
      <c r="A331" s="73">
        <v>2040206</v>
      </c>
      <c r="B331" s="73" t="s">
        <v>4921</v>
      </c>
      <c r="C331" s="75">
        <v>22703</v>
      </c>
      <c r="D331" s="75">
        <v>21530</v>
      </c>
      <c r="E331" s="76">
        <v>1173</v>
      </c>
      <c r="F331" s="76">
        <v>2660</v>
      </c>
      <c r="G331" s="76">
        <v>2105</v>
      </c>
      <c r="H331" s="76">
        <v>3561</v>
      </c>
      <c r="I331" s="76">
        <v>1213</v>
      </c>
      <c r="J331" s="76">
        <v>2142</v>
      </c>
      <c r="K331" s="76">
        <v>1830</v>
      </c>
      <c r="L331" s="76">
        <v>667</v>
      </c>
      <c r="M331" s="76">
        <v>345</v>
      </c>
      <c r="N331" s="76">
        <v>1105</v>
      </c>
      <c r="O331" s="76">
        <v>949</v>
      </c>
      <c r="P331" s="76">
        <v>768</v>
      </c>
      <c r="Q331" s="76">
        <v>621</v>
      </c>
      <c r="R331" s="76">
        <v>355</v>
      </c>
      <c r="S331" s="76">
        <v>189</v>
      </c>
      <c r="T331" s="76">
        <v>306</v>
      </c>
      <c r="U331" s="76">
        <v>1534</v>
      </c>
      <c r="V331" s="76">
        <v>1043</v>
      </c>
      <c r="W331" s="76">
        <v>2</v>
      </c>
      <c r="X331" s="76">
        <v>388</v>
      </c>
      <c r="Y331" s="76">
        <v>653</v>
      </c>
      <c r="Z331" s="76">
        <v>0</v>
      </c>
      <c r="AA331" s="77"/>
    </row>
    <row r="332" spans="1:27">
      <c r="A332" s="73">
        <v>2040207</v>
      </c>
      <c r="B332" s="73" t="s">
        <v>4922</v>
      </c>
      <c r="C332" s="75">
        <v>3855</v>
      </c>
      <c r="D332" s="75">
        <v>3707</v>
      </c>
      <c r="E332" s="76">
        <v>148</v>
      </c>
      <c r="F332" s="76">
        <v>527</v>
      </c>
      <c r="G332" s="76">
        <v>206</v>
      </c>
      <c r="H332" s="76">
        <v>600</v>
      </c>
      <c r="I332" s="76">
        <v>90</v>
      </c>
      <c r="J332" s="76">
        <v>336</v>
      </c>
      <c r="K332" s="76">
        <v>392</v>
      </c>
      <c r="L332" s="76">
        <v>157</v>
      </c>
      <c r="M332" s="76">
        <v>63</v>
      </c>
      <c r="N332" s="76">
        <v>270</v>
      </c>
      <c r="O332" s="76">
        <v>210</v>
      </c>
      <c r="P332" s="76">
        <v>199</v>
      </c>
      <c r="Q332" s="76">
        <v>107</v>
      </c>
      <c r="R332" s="76">
        <v>35</v>
      </c>
      <c r="S332" s="76">
        <v>29</v>
      </c>
      <c r="T332" s="76">
        <v>176</v>
      </c>
      <c r="U332" s="76">
        <v>161</v>
      </c>
      <c r="V332" s="76">
        <v>147</v>
      </c>
      <c r="W332" s="76">
        <v>0</v>
      </c>
      <c r="X332" s="76">
        <v>147</v>
      </c>
      <c r="Y332" s="76">
        <v>0</v>
      </c>
      <c r="Z332" s="76">
        <v>0</v>
      </c>
      <c r="AA332" s="77"/>
    </row>
    <row r="333" spans="1:27">
      <c r="A333" s="73">
        <v>2040208</v>
      </c>
      <c r="B333" s="73" t="s">
        <v>4923</v>
      </c>
      <c r="C333" s="75">
        <v>7018</v>
      </c>
      <c r="D333" s="75">
        <v>4133</v>
      </c>
      <c r="E333" s="76">
        <v>2885</v>
      </c>
      <c r="F333" s="76">
        <v>958</v>
      </c>
      <c r="G333" s="76">
        <v>273</v>
      </c>
      <c r="H333" s="76">
        <v>245</v>
      </c>
      <c r="I333" s="76">
        <v>101</v>
      </c>
      <c r="J333" s="76">
        <v>227</v>
      </c>
      <c r="K333" s="76">
        <v>337</v>
      </c>
      <c r="L333" s="76">
        <v>273</v>
      </c>
      <c r="M333" s="76">
        <v>215</v>
      </c>
      <c r="N333" s="76">
        <v>210</v>
      </c>
      <c r="O333" s="76">
        <v>170</v>
      </c>
      <c r="P333" s="76">
        <v>216</v>
      </c>
      <c r="Q333" s="76">
        <v>233</v>
      </c>
      <c r="R333" s="76">
        <v>74</v>
      </c>
      <c r="S333" s="76">
        <v>398</v>
      </c>
      <c r="T333" s="76">
        <v>93</v>
      </c>
      <c r="U333" s="76">
        <v>106</v>
      </c>
      <c r="V333" s="76">
        <v>10</v>
      </c>
      <c r="W333" s="76">
        <v>0</v>
      </c>
      <c r="X333" s="76">
        <v>0</v>
      </c>
      <c r="Y333" s="76">
        <v>10</v>
      </c>
      <c r="Z333" s="76">
        <v>0</v>
      </c>
      <c r="AA333" s="77"/>
    </row>
    <row r="334" spans="1:27">
      <c r="A334" s="73">
        <v>2040209</v>
      </c>
      <c r="B334" s="73" t="s">
        <v>4924</v>
      </c>
      <c r="C334" s="75">
        <v>2904</v>
      </c>
      <c r="D334" s="75">
        <v>1947</v>
      </c>
      <c r="E334" s="76">
        <v>957</v>
      </c>
      <c r="F334" s="76">
        <v>0</v>
      </c>
      <c r="G334" s="76">
        <v>448</v>
      </c>
      <c r="H334" s="76">
        <v>109</v>
      </c>
      <c r="I334" s="76">
        <v>300</v>
      </c>
      <c r="J334" s="76">
        <v>0</v>
      </c>
      <c r="K334" s="76">
        <v>112</v>
      </c>
      <c r="L334" s="76">
        <v>30</v>
      </c>
      <c r="M334" s="76">
        <v>27</v>
      </c>
      <c r="N334" s="76">
        <v>515</v>
      </c>
      <c r="O334" s="76">
        <v>65</v>
      </c>
      <c r="P334" s="76">
        <v>85</v>
      </c>
      <c r="Q334" s="76">
        <v>30</v>
      </c>
      <c r="R334" s="76">
        <v>0</v>
      </c>
      <c r="S334" s="76">
        <v>30</v>
      </c>
      <c r="T334" s="76">
        <v>253</v>
      </c>
      <c r="U334" s="76">
        <v>60</v>
      </c>
      <c r="V334" s="76">
        <v>0</v>
      </c>
      <c r="W334" s="76">
        <v>0</v>
      </c>
      <c r="X334" s="76">
        <v>0</v>
      </c>
      <c r="Y334" s="76">
        <v>0</v>
      </c>
      <c r="Z334" s="76">
        <v>0</v>
      </c>
      <c r="AA334" s="77"/>
    </row>
    <row r="335" spans="1:27">
      <c r="A335" s="73">
        <v>2040210</v>
      </c>
      <c r="B335" s="73" t="s">
        <v>4925</v>
      </c>
      <c r="C335" s="75">
        <v>594</v>
      </c>
      <c r="D335" s="75">
        <v>585</v>
      </c>
      <c r="E335" s="76">
        <v>9</v>
      </c>
      <c r="F335" s="76">
        <v>29</v>
      </c>
      <c r="G335" s="76">
        <v>72</v>
      </c>
      <c r="H335" s="76">
        <v>236</v>
      </c>
      <c r="I335" s="76">
        <v>26</v>
      </c>
      <c r="J335" s="76">
        <v>15</v>
      </c>
      <c r="K335" s="76">
        <v>53</v>
      </c>
      <c r="L335" s="76">
        <v>10</v>
      </c>
      <c r="M335" s="76">
        <v>13</v>
      </c>
      <c r="N335" s="76">
        <v>18</v>
      </c>
      <c r="O335" s="76">
        <v>48</v>
      </c>
      <c r="P335" s="76">
        <v>1</v>
      </c>
      <c r="Q335" s="76">
        <v>3</v>
      </c>
      <c r="R335" s="76">
        <v>16</v>
      </c>
      <c r="S335" s="76">
        <v>16</v>
      </c>
      <c r="T335" s="76">
        <v>2</v>
      </c>
      <c r="U335" s="76">
        <v>9</v>
      </c>
      <c r="V335" s="76">
        <v>15</v>
      </c>
      <c r="W335" s="76">
        <v>0</v>
      </c>
      <c r="X335" s="76">
        <v>0</v>
      </c>
      <c r="Y335" s="76">
        <v>15</v>
      </c>
      <c r="Z335" s="76">
        <v>0</v>
      </c>
      <c r="AA335" s="77"/>
    </row>
    <row r="336" spans="1:27">
      <c r="A336" s="73">
        <v>2040211</v>
      </c>
      <c r="B336" s="73" t="s">
        <v>4926</v>
      </c>
      <c r="C336" s="75">
        <v>77642</v>
      </c>
      <c r="D336" s="75">
        <v>61416</v>
      </c>
      <c r="E336" s="76">
        <v>16226</v>
      </c>
      <c r="F336" s="76">
        <v>7427</v>
      </c>
      <c r="G336" s="76">
        <v>2803</v>
      </c>
      <c r="H336" s="76">
        <v>4132</v>
      </c>
      <c r="I336" s="76">
        <v>1918</v>
      </c>
      <c r="J336" s="76">
        <v>3223</v>
      </c>
      <c r="K336" s="76">
        <v>1866</v>
      </c>
      <c r="L336" s="76">
        <v>5601</v>
      </c>
      <c r="M336" s="76">
        <v>5996</v>
      </c>
      <c r="N336" s="76">
        <v>2471</v>
      </c>
      <c r="O336" s="76">
        <v>3318</v>
      </c>
      <c r="P336" s="76">
        <v>6371</v>
      </c>
      <c r="Q336" s="76">
        <v>6896</v>
      </c>
      <c r="R336" s="76">
        <v>1954</v>
      </c>
      <c r="S336" s="76">
        <v>829</v>
      </c>
      <c r="T336" s="76">
        <v>1005</v>
      </c>
      <c r="U336" s="76">
        <v>5296</v>
      </c>
      <c r="V336" s="76">
        <v>368</v>
      </c>
      <c r="W336" s="76">
        <v>0</v>
      </c>
      <c r="X336" s="76">
        <v>231</v>
      </c>
      <c r="Y336" s="76">
        <v>123</v>
      </c>
      <c r="Z336" s="76">
        <v>14</v>
      </c>
      <c r="AA336" s="77"/>
    </row>
    <row r="337" spans="1:27">
      <c r="A337" s="73">
        <v>2040212</v>
      </c>
      <c r="B337" s="73" t="s">
        <v>4927</v>
      </c>
      <c r="C337" s="75">
        <v>143116</v>
      </c>
      <c r="D337" s="75">
        <v>134744</v>
      </c>
      <c r="E337" s="76">
        <v>8372</v>
      </c>
      <c r="F337" s="76">
        <v>16053</v>
      </c>
      <c r="G337" s="76">
        <v>14219</v>
      </c>
      <c r="H337" s="76">
        <v>17246</v>
      </c>
      <c r="I337" s="76">
        <v>9134</v>
      </c>
      <c r="J337" s="76">
        <v>10627</v>
      </c>
      <c r="K337" s="76">
        <v>11868</v>
      </c>
      <c r="L337" s="76">
        <v>13755</v>
      </c>
      <c r="M337" s="76">
        <v>1846</v>
      </c>
      <c r="N337" s="76">
        <v>4411</v>
      </c>
      <c r="O337" s="76">
        <v>11056</v>
      </c>
      <c r="P337" s="76">
        <v>7166</v>
      </c>
      <c r="Q337" s="76">
        <v>3961</v>
      </c>
      <c r="R337" s="76">
        <v>3505</v>
      </c>
      <c r="S337" s="76">
        <v>1204</v>
      </c>
      <c r="T337" s="76">
        <v>1308</v>
      </c>
      <c r="U337" s="76">
        <v>6208</v>
      </c>
      <c r="V337" s="76">
        <v>1229</v>
      </c>
      <c r="W337" s="76">
        <v>0</v>
      </c>
      <c r="X337" s="76">
        <v>769</v>
      </c>
      <c r="Y337" s="76">
        <v>460</v>
      </c>
      <c r="Z337" s="76">
        <v>0</v>
      </c>
      <c r="AA337" s="77"/>
    </row>
    <row r="338" spans="1:27">
      <c r="A338" s="73">
        <v>2040213</v>
      </c>
      <c r="B338" s="73" t="s">
        <v>4928</v>
      </c>
      <c r="C338" s="75">
        <v>10815</v>
      </c>
      <c r="D338" s="75">
        <v>5898</v>
      </c>
      <c r="E338" s="76">
        <v>4917</v>
      </c>
      <c r="F338" s="76">
        <v>1209</v>
      </c>
      <c r="G338" s="76">
        <v>1518</v>
      </c>
      <c r="H338" s="76">
        <v>106</v>
      </c>
      <c r="I338" s="76">
        <v>350</v>
      </c>
      <c r="J338" s="76">
        <v>119</v>
      </c>
      <c r="K338" s="76">
        <v>494</v>
      </c>
      <c r="L338" s="76">
        <v>69</v>
      </c>
      <c r="M338" s="76">
        <v>22</v>
      </c>
      <c r="N338" s="76">
        <v>225</v>
      </c>
      <c r="O338" s="76">
        <v>501</v>
      </c>
      <c r="P338" s="76">
        <v>243</v>
      </c>
      <c r="Q338" s="76">
        <v>120</v>
      </c>
      <c r="R338" s="76">
        <v>0</v>
      </c>
      <c r="S338" s="76">
        <v>37</v>
      </c>
      <c r="T338" s="76">
        <v>361</v>
      </c>
      <c r="U338" s="76">
        <v>41</v>
      </c>
      <c r="V338" s="76">
        <v>649</v>
      </c>
      <c r="W338" s="76">
        <v>0</v>
      </c>
      <c r="X338" s="76">
        <v>0</v>
      </c>
      <c r="Y338" s="76">
        <v>649</v>
      </c>
      <c r="Z338" s="76">
        <v>0</v>
      </c>
      <c r="AA338" s="77"/>
    </row>
    <row r="339" spans="1:27">
      <c r="A339" s="73">
        <v>2040214</v>
      </c>
      <c r="B339" s="73" t="s">
        <v>4929</v>
      </c>
      <c r="C339" s="75">
        <v>14366</v>
      </c>
      <c r="D339" s="75">
        <v>14387</v>
      </c>
      <c r="E339" s="76">
        <v>-21</v>
      </c>
      <c r="F339" s="76">
        <v>2225</v>
      </c>
      <c r="G339" s="76">
        <v>578</v>
      </c>
      <c r="H339" s="76">
        <v>376</v>
      </c>
      <c r="I339" s="76">
        <v>1810</v>
      </c>
      <c r="J339" s="76">
        <v>4598</v>
      </c>
      <c r="K339" s="76">
        <v>509</v>
      </c>
      <c r="L339" s="76">
        <v>336</v>
      </c>
      <c r="M339" s="76">
        <v>663</v>
      </c>
      <c r="N339" s="76">
        <v>585</v>
      </c>
      <c r="O339" s="76">
        <v>370</v>
      </c>
      <c r="P339" s="76">
        <v>535</v>
      </c>
      <c r="Q339" s="76">
        <v>341</v>
      </c>
      <c r="R339" s="76">
        <v>229</v>
      </c>
      <c r="S339" s="76">
        <v>10</v>
      </c>
      <c r="T339" s="76">
        <v>35</v>
      </c>
      <c r="U339" s="76">
        <v>799</v>
      </c>
      <c r="V339" s="76">
        <v>340</v>
      </c>
      <c r="W339" s="76">
        <v>0</v>
      </c>
      <c r="X339" s="76">
        <v>260</v>
      </c>
      <c r="Y339" s="76">
        <v>80</v>
      </c>
      <c r="Z339" s="76">
        <v>0</v>
      </c>
      <c r="AA339" s="77"/>
    </row>
    <row r="340" spans="1:27">
      <c r="A340" s="73">
        <v>2040215</v>
      </c>
      <c r="B340" s="73" t="s">
        <v>4930</v>
      </c>
      <c r="C340" s="75">
        <v>4591</v>
      </c>
      <c r="D340" s="75">
        <v>391</v>
      </c>
      <c r="E340" s="76">
        <v>4200</v>
      </c>
      <c r="F340" s="76">
        <v>0</v>
      </c>
      <c r="G340" s="76">
        <v>151</v>
      </c>
      <c r="H340" s="76">
        <v>30</v>
      </c>
      <c r="I340" s="76">
        <v>4</v>
      </c>
      <c r="J340" s="76">
        <v>0</v>
      </c>
      <c r="K340" s="76">
        <v>46</v>
      </c>
      <c r="L340" s="76">
        <v>20</v>
      </c>
      <c r="M340" s="76">
        <v>0</v>
      </c>
      <c r="N340" s="76">
        <v>15</v>
      </c>
      <c r="O340" s="76">
        <v>30</v>
      </c>
      <c r="P340" s="76">
        <v>0</v>
      </c>
      <c r="Q340" s="76">
        <v>0</v>
      </c>
      <c r="R340" s="76">
        <v>15</v>
      </c>
      <c r="S340" s="76">
        <v>5</v>
      </c>
      <c r="T340" s="76">
        <v>0</v>
      </c>
      <c r="U340" s="76">
        <v>65</v>
      </c>
      <c r="V340" s="76">
        <v>0</v>
      </c>
      <c r="W340" s="76">
        <v>0</v>
      </c>
      <c r="X340" s="76">
        <v>0</v>
      </c>
      <c r="Y340" s="76">
        <v>0</v>
      </c>
      <c r="Z340" s="76">
        <v>0</v>
      </c>
      <c r="AA340" s="77"/>
    </row>
    <row r="341" spans="1:27">
      <c r="A341" s="73">
        <v>2040216</v>
      </c>
      <c r="B341" s="73" t="s">
        <v>4931</v>
      </c>
      <c r="C341" s="75">
        <v>13692</v>
      </c>
      <c r="D341" s="75">
        <v>12192</v>
      </c>
      <c r="E341" s="76">
        <v>1500</v>
      </c>
      <c r="F341" s="76">
        <v>927</v>
      </c>
      <c r="G341" s="76">
        <v>145</v>
      </c>
      <c r="H341" s="76">
        <v>2446</v>
      </c>
      <c r="I341" s="76">
        <v>1233</v>
      </c>
      <c r="J341" s="76">
        <v>1288</v>
      </c>
      <c r="K341" s="76">
        <v>453</v>
      </c>
      <c r="L341" s="76">
        <v>796</v>
      </c>
      <c r="M341" s="76">
        <v>391</v>
      </c>
      <c r="N341" s="76">
        <v>775</v>
      </c>
      <c r="O341" s="76">
        <v>862</v>
      </c>
      <c r="P341" s="76">
        <v>638</v>
      </c>
      <c r="Q341" s="76">
        <v>40</v>
      </c>
      <c r="R341" s="76">
        <v>342</v>
      </c>
      <c r="S341" s="76">
        <v>361</v>
      </c>
      <c r="T341" s="76">
        <v>943</v>
      </c>
      <c r="U341" s="76">
        <v>362</v>
      </c>
      <c r="V341" s="76">
        <v>147</v>
      </c>
      <c r="W341" s="76">
        <v>147</v>
      </c>
      <c r="X341" s="76">
        <v>0</v>
      </c>
      <c r="Y341" s="76">
        <v>0</v>
      </c>
      <c r="Z341" s="76">
        <v>0</v>
      </c>
      <c r="AA341" s="77"/>
    </row>
    <row r="342" spans="1:27">
      <c r="A342" s="73">
        <v>2040217</v>
      </c>
      <c r="B342" s="73" t="s">
        <v>4932</v>
      </c>
      <c r="C342" s="75">
        <v>44384</v>
      </c>
      <c r="D342" s="75">
        <v>44054</v>
      </c>
      <c r="E342" s="76">
        <v>330</v>
      </c>
      <c r="F342" s="76">
        <v>4655</v>
      </c>
      <c r="G342" s="76">
        <v>3013</v>
      </c>
      <c r="H342" s="76">
        <v>5419</v>
      </c>
      <c r="I342" s="76">
        <v>1503</v>
      </c>
      <c r="J342" s="76">
        <v>3182</v>
      </c>
      <c r="K342" s="76">
        <v>3070</v>
      </c>
      <c r="L342" s="76">
        <v>2656</v>
      </c>
      <c r="M342" s="76">
        <v>1567</v>
      </c>
      <c r="N342" s="76">
        <v>2386</v>
      </c>
      <c r="O342" s="76">
        <v>3242</v>
      </c>
      <c r="P342" s="76">
        <v>3602</v>
      </c>
      <c r="Q342" s="76">
        <v>2659</v>
      </c>
      <c r="R342" s="76">
        <v>2774</v>
      </c>
      <c r="S342" s="76">
        <v>411</v>
      </c>
      <c r="T342" s="76">
        <v>294</v>
      </c>
      <c r="U342" s="76">
        <v>3168</v>
      </c>
      <c r="V342" s="76">
        <v>300</v>
      </c>
      <c r="W342" s="76">
        <v>0</v>
      </c>
      <c r="X342" s="76">
        <v>137</v>
      </c>
      <c r="Y342" s="76">
        <v>163</v>
      </c>
      <c r="Z342" s="76">
        <v>0</v>
      </c>
      <c r="AA342" s="77"/>
    </row>
    <row r="343" spans="1:27">
      <c r="A343" s="73">
        <v>2040218</v>
      </c>
      <c r="B343" s="73" t="s">
        <v>4933</v>
      </c>
      <c r="C343" s="75">
        <v>561</v>
      </c>
      <c r="D343" s="75">
        <v>561</v>
      </c>
      <c r="E343" s="76">
        <v>0</v>
      </c>
      <c r="F343" s="76">
        <v>86</v>
      </c>
      <c r="G343" s="76">
        <v>97</v>
      </c>
      <c r="H343" s="76">
        <v>100</v>
      </c>
      <c r="I343" s="76">
        <v>45</v>
      </c>
      <c r="J343" s="76">
        <v>40</v>
      </c>
      <c r="K343" s="76">
        <v>2</v>
      </c>
      <c r="L343" s="76">
        <v>9</v>
      </c>
      <c r="M343" s="76">
        <v>22</v>
      </c>
      <c r="N343" s="76">
        <v>50</v>
      </c>
      <c r="O343" s="76">
        <v>10</v>
      </c>
      <c r="P343" s="76">
        <v>73</v>
      </c>
      <c r="Q343" s="76">
        <v>10</v>
      </c>
      <c r="R343" s="76">
        <v>0</v>
      </c>
      <c r="S343" s="76">
        <v>0</v>
      </c>
      <c r="T343" s="76">
        <v>0</v>
      </c>
      <c r="U343" s="76">
        <v>17</v>
      </c>
      <c r="V343" s="76">
        <v>0</v>
      </c>
      <c r="W343" s="76">
        <v>0</v>
      </c>
      <c r="X343" s="76">
        <v>0</v>
      </c>
      <c r="Y343" s="76">
        <v>0</v>
      </c>
      <c r="Z343" s="76">
        <v>0</v>
      </c>
      <c r="AA343" s="77"/>
    </row>
    <row r="344" spans="1:27">
      <c r="A344" s="73">
        <v>2040219</v>
      </c>
      <c r="B344" s="73" t="s">
        <v>718</v>
      </c>
      <c r="C344" s="75">
        <v>23988</v>
      </c>
      <c r="D344" s="75">
        <v>23578</v>
      </c>
      <c r="E344" s="76">
        <v>410</v>
      </c>
      <c r="F344" s="76">
        <v>598</v>
      </c>
      <c r="G344" s="76">
        <v>684</v>
      </c>
      <c r="H344" s="76">
        <v>2505</v>
      </c>
      <c r="I344" s="76">
        <v>3737</v>
      </c>
      <c r="J344" s="76">
        <v>662</v>
      </c>
      <c r="K344" s="76">
        <v>1718</v>
      </c>
      <c r="L344" s="76">
        <v>2715</v>
      </c>
      <c r="M344" s="76">
        <v>744</v>
      </c>
      <c r="N344" s="76">
        <v>1948</v>
      </c>
      <c r="O344" s="76">
        <v>1916</v>
      </c>
      <c r="P344" s="76">
        <v>1319</v>
      </c>
      <c r="Q344" s="76">
        <v>238</v>
      </c>
      <c r="R344" s="76">
        <v>50</v>
      </c>
      <c r="S344" s="76">
        <v>209</v>
      </c>
      <c r="T344" s="76">
        <v>800</v>
      </c>
      <c r="U344" s="76">
        <v>3213</v>
      </c>
      <c r="V344" s="76">
        <v>531</v>
      </c>
      <c r="W344" s="76">
        <v>0</v>
      </c>
      <c r="X344" s="76">
        <v>531</v>
      </c>
      <c r="Y344" s="76">
        <v>0</v>
      </c>
      <c r="Z344" s="76">
        <v>0</v>
      </c>
      <c r="AA344" s="77"/>
    </row>
    <row r="345" spans="1:27">
      <c r="A345" s="73">
        <v>2040250</v>
      </c>
      <c r="B345" s="73" t="s">
        <v>622</v>
      </c>
      <c r="C345" s="75">
        <v>770</v>
      </c>
      <c r="D345" s="75">
        <v>575</v>
      </c>
      <c r="E345" s="76">
        <v>195</v>
      </c>
      <c r="F345" s="76">
        <v>0</v>
      </c>
      <c r="G345" s="76">
        <v>198</v>
      </c>
      <c r="H345" s="76">
        <v>0</v>
      </c>
      <c r="I345" s="76">
        <v>0</v>
      </c>
      <c r="J345" s="76">
        <v>0</v>
      </c>
      <c r="K345" s="76">
        <v>0</v>
      </c>
      <c r="L345" s="76">
        <v>88</v>
      </c>
      <c r="M345" s="76">
        <v>289</v>
      </c>
      <c r="N345" s="76">
        <v>0</v>
      </c>
      <c r="O345" s="76">
        <v>0</v>
      </c>
      <c r="P345" s="76">
        <v>0</v>
      </c>
      <c r="Q345" s="76">
        <v>0</v>
      </c>
      <c r="R345" s="76">
        <v>0</v>
      </c>
      <c r="S345" s="76">
        <v>0</v>
      </c>
      <c r="T345" s="76">
        <v>0</v>
      </c>
      <c r="U345" s="76">
        <v>0</v>
      </c>
      <c r="V345" s="76">
        <v>0</v>
      </c>
      <c r="W345" s="76">
        <v>0</v>
      </c>
      <c r="X345" s="76">
        <v>0</v>
      </c>
      <c r="Y345" s="76">
        <v>0</v>
      </c>
      <c r="Z345" s="76">
        <v>0</v>
      </c>
      <c r="AA345" s="77"/>
    </row>
    <row r="346" spans="1:27">
      <c r="A346" s="73">
        <v>2040299</v>
      </c>
      <c r="B346" s="73" t="s">
        <v>1173</v>
      </c>
      <c r="C346" s="75">
        <v>125827</v>
      </c>
      <c r="D346" s="75">
        <v>112338</v>
      </c>
      <c r="E346" s="76">
        <v>13489</v>
      </c>
      <c r="F346" s="76">
        <v>26634</v>
      </c>
      <c r="G346" s="76">
        <v>4965</v>
      </c>
      <c r="H346" s="76">
        <v>10207</v>
      </c>
      <c r="I346" s="76">
        <v>10289</v>
      </c>
      <c r="J346" s="76">
        <v>6825</v>
      </c>
      <c r="K346" s="76">
        <v>3886</v>
      </c>
      <c r="L346" s="76">
        <v>8080</v>
      </c>
      <c r="M346" s="76">
        <v>3846</v>
      </c>
      <c r="N346" s="76">
        <v>1471</v>
      </c>
      <c r="O346" s="76">
        <v>8965</v>
      </c>
      <c r="P346" s="76">
        <v>5899</v>
      </c>
      <c r="Q346" s="76">
        <v>4266</v>
      </c>
      <c r="R346" s="76">
        <v>4119</v>
      </c>
      <c r="S346" s="76">
        <v>2448</v>
      </c>
      <c r="T346" s="76">
        <v>1801</v>
      </c>
      <c r="U346" s="76">
        <v>7445</v>
      </c>
      <c r="V346" s="76">
        <v>1230</v>
      </c>
      <c r="W346" s="76">
        <v>23</v>
      </c>
      <c r="X346" s="76">
        <v>149</v>
      </c>
      <c r="Y346" s="76">
        <v>1058</v>
      </c>
      <c r="Z346" s="76">
        <v>0</v>
      </c>
      <c r="AA346" s="77"/>
    </row>
    <row r="347" spans="1:27">
      <c r="A347" s="73">
        <v>20403</v>
      </c>
      <c r="B347" s="74" t="s">
        <v>1175</v>
      </c>
      <c r="C347" s="75">
        <v>29843</v>
      </c>
      <c r="D347" s="75">
        <v>1710</v>
      </c>
      <c r="E347" s="76">
        <v>28133</v>
      </c>
      <c r="F347" s="76">
        <v>394</v>
      </c>
      <c r="G347" s="76">
        <v>90</v>
      </c>
      <c r="H347" s="76">
        <v>70</v>
      </c>
      <c r="I347" s="76">
        <v>0</v>
      </c>
      <c r="J347" s="76">
        <v>286</v>
      </c>
      <c r="K347" s="76">
        <v>25</v>
      </c>
      <c r="L347" s="76">
        <v>343</v>
      </c>
      <c r="M347" s="76">
        <v>10</v>
      </c>
      <c r="N347" s="76">
        <v>0</v>
      </c>
      <c r="O347" s="76">
        <v>73</v>
      </c>
      <c r="P347" s="76">
        <v>0</v>
      </c>
      <c r="Q347" s="76">
        <v>49</v>
      </c>
      <c r="R347" s="76">
        <v>30</v>
      </c>
      <c r="S347" s="76">
        <v>50</v>
      </c>
      <c r="T347" s="76">
        <v>270</v>
      </c>
      <c r="U347" s="76">
        <v>20</v>
      </c>
      <c r="V347" s="76">
        <v>0</v>
      </c>
      <c r="W347" s="76">
        <v>0</v>
      </c>
      <c r="X347" s="76">
        <v>0</v>
      </c>
      <c r="Y347" s="76">
        <v>0</v>
      </c>
      <c r="Z347" s="76">
        <v>0</v>
      </c>
      <c r="AA347" s="77"/>
    </row>
    <row r="348" spans="1:27">
      <c r="A348" s="73">
        <v>2040301</v>
      </c>
      <c r="B348" s="73" t="s">
        <v>595</v>
      </c>
      <c r="C348" s="75">
        <v>21249</v>
      </c>
      <c r="D348" s="75">
        <v>50</v>
      </c>
      <c r="E348" s="76">
        <v>21199</v>
      </c>
      <c r="F348" s="76">
        <v>0</v>
      </c>
      <c r="G348" s="76">
        <v>0</v>
      </c>
      <c r="H348" s="76">
        <v>0</v>
      </c>
      <c r="I348" s="76">
        <v>0</v>
      </c>
      <c r="J348" s="76">
        <v>0</v>
      </c>
      <c r="K348" s="76">
        <v>0</v>
      </c>
      <c r="L348" s="76">
        <v>0</v>
      </c>
      <c r="M348" s="76">
        <v>0</v>
      </c>
      <c r="N348" s="76">
        <v>0</v>
      </c>
      <c r="O348" s="76">
        <v>0</v>
      </c>
      <c r="P348" s="76">
        <v>0</v>
      </c>
      <c r="Q348" s="76">
        <v>0</v>
      </c>
      <c r="R348" s="76">
        <v>0</v>
      </c>
      <c r="S348" s="76">
        <v>50</v>
      </c>
      <c r="T348" s="76">
        <v>0</v>
      </c>
      <c r="U348" s="76">
        <v>0</v>
      </c>
      <c r="V348" s="76">
        <v>0</v>
      </c>
      <c r="W348" s="76">
        <v>0</v>
      </c>
      <c r="X348" s="76">
        <v>0</v>
      </c>
      <c r="Y348" s="76">
        <v>0</v>
      </c>
      <c r="Z348" s="76">
        <v>0</v>
      </c>
      <c r="AA348" s="77"/>
    </row>
    <row r="349" spans="1:27">
      <c r="A349" s="73">
        <v>2040302</v>
      </c>
      <c r="B349" s="73" t="s">
        <v>598</v>
      </c>
      <c r="C349" s="75">
        <v>269</v>
      </c>
      <c r="D349" s="75">
        <v>269</v>
      </c>
      <c r="E349" s="76">
        <v>0</v>
      </c>
      <c r="F349" s="76">
        <v>0</v>
      </c>
      <c r="G349" s="76">
        <v>40</v>
      </c>
      <c r="H349" s="76">
        <v>70</v>
      </c>
      <c r="I349" s="76">
        <v>0</v>
      </c>
      <c r="J349" s="76">
        <v>0</v>
      </c>
      <c r="K349" s="76">
        <v>25</v>
      </c>
      <c r="L349" s="76">
        <v>0</v>
      </c>
      <c r="M349" s="76">
        <v>10</v>
      </c>
      <c r="N349" s="76">
        <v>0</v>
      </c>
      <c r="O349" s="76">
        <v>0</v>
      </c>
      <c r="P349" s="76">
        <v>0</v>
      </c>
      <c r="Q349" s="76">
        <v>14</v>
      </c>
      <c r="R349" s="76">
        <v>30</v>
      </c>
      <c r="S349" s="76">
        <v>0</v>
      </c>
      <c r="T349" s="76">
        <v>80</v>
      </c>
      <c r="U349" s="76">
        <v>0</v>
      </c>
      <c r="V349" s="76">
        <v>0</v>
      </c>
      <c r="W349" s="76">
        <v>0</v>
      </c>
      <c r="X349" s="76">
        <v>0</v>
      </c>
      <c r="Y349" s="76">
        <v>0</v>
      </c>
      <c r="Z349" s="76">
        <v>0</v>
      </c>
      <c r="AA349" s="77"/>
    </row>
    <row r="350" spans="1:27">
      <c r="A350" s="73">
        <v>2040303</v>
      </c>
      <c r="B350" s="73" t="s">
        <v>601</v>
      </c>
      <c r="C350" s="75">
        <v>0</v>
      </c>
      <c r="D350" s="75">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7"/>
    </row>
    <row r="351" spans="1:27">
      <c r="A351" s="73">
        <v>2040304</v>
      </c>
      <c r="B351" s="73" t="s">
        <v>1181</v>
      </c>
      <c r="C351" s="75">
        <v>794</v>
      </c>
      <c r="D351" s="75">
        <v>469</v>
      </c>
      <c r="E351" s="76">
        <v>325</v>
      </c>
      <c r="F351" s="76">
        <v>194</v>
      </c>
      <c r="G351" s="76">
        <v>0</v>
      </c>
      <c r="H351" s="76">
        <v>0</v>
      </c>
      <c r="I351" s="76">
        <v>0</v>
      </c>
      <c r="J351" s="76">
        <v>60</v>
      </c>
      <c r="K351" s="76">
        <v>0</v>
      </c>
      <c r="L351" s="76">
        <v>0</v>
      </c>
      <c r="M351" s="76">
        <v>0</v>
      </c>
      <c r="N351" s="76">
        <v>0</v>
      </c>
      <c r="O351" s="76">
        <v>0</v>
      </c>
      <c r="P351" s="76">
        <v>0</v>
      </c>
      <c r="Q351" s="76">
        <v>5</v>
      </c>
      <c r="R351" s="76">
        <v>0</v>
      </c>
      <c r="S351" s="76">
        <v>0</v>
      </c>
      <c r="T351" s="76">
        <v>190</v>
      </c>
      <c r="U351" s="76">
        <v>20</v>
      </c>
      <c r="V351" s="76">
        <v>0</v>
      </c>
      <c r="W351" s="76">
        <v>0</v>
      </c>
      <c r="X351" s="76">
        <v>0</v>
      </c>
      <c r="Y351" s="76">
        <v>0</v>
      </c>
      <c r="Z351" s="76">
        <v>0</v>
      </c>
      <c r="AA351" s="77"/>
    </row>
    <row r="352" spans="1:27">
      <c r="A352" s="73">
        <v>2040350</v>
      </c>
      <c r="B352" s="73" t="s">
        <v>622</v>
      </c>
      <c r="C352" s="75">
        <v>478</v>
      </c>
      <c r="D352" s="75">
        <v>167</v>
      </c>
      <c r="E352" s="76">
        <v>311</v>
      </c>
      <c r="F352" s="76">
        <v>0</v>
      </c>
      <c r="G352" s="76">
        <v>0</v>
      </c>
      <c r="H352" s="76">
        <v>0</v>
      </c>
      <c r="I352" s="76">
        <v>0</v>
      </c>
      <c r="J352" s="76">
        <v>0</v>
      </c>
      <c r="K352" s="76">
        <v>0</v>
      </c>
      <c r="L352" s="76">
        <v>167</v>
      </c>
      <c r="M352" s="76">
        <v>0</v>
      </c>
      <c r="N352" s="76">
        <v>0</v>
      </c>
      <c r="O352" s="76">
        <v>0</v>
      </c>
      <c r="P352" s="76">
        <v>0</v>
      </c>
      <c r="Q352" s="76">
        <v>0</v>
      </c>
      <c r="R352" s="76">
        <v>0</v>
      </c>
      <c r="S352" s="76">
        <v>0</v>
      </c>
      <c r="T352" s="76">
        <v>0</v>
      </c>
      <c r="U352" s="76">
        <v>0</v>
      </c>
      <c r="V352" s="76">
        <v>0</v>
      </c>
      <c r="W352" s="76">
        <v>0</v>
      </c>
      <c r="X352" s="76">
        <v>0</v>
      </c>
      <c r="Y352" s="76">
        <v>0</v>
      </c>
      <c r="Z352" s="76">
        <v>0</v>
      </c>
      <c r="AA352" s="77"/>
    </row>
    <row r="353" spans="1:27">
      <c r="A353" s="73">
        <v>2040399</v>
      </c>
      <c r="B353" s="73" t="s">
        <v>1184</v>
      </c>
      <c r="C353" s="75">
        <v>7053</v>
      </c>
      <c r="D353" s="75">
        <v>755</v>
      </c>
      <c r="E353" s="76">
        <v>6298</v>
      </c>
      <c r="F353" s="76">
        <v>200</v>
      </c>
      <c r="G353" s="76">
        <v>50</v>
      </c>
      <c r="H353" s="76">
        <v>0</v>
      </c>
      <c r="I353" s="76">
        <v>0</v>
      </c>
      <c r="J353" s="76">
        <v>226</v>
      </c>
      <c r="K353" s="76">
        <v>0</v>
      </c>
      <c r="L353" s="76">
        <v>176</v>
      </c>
      <c r="M353" s="76">
        <v>0</v>
      </c>
      <c r="N353" s="76">
        <v>0</v>
      </c>
      <c r="O353" s="76">
        <v>73</v>
      </c>
      <c r="P353" s="76">
        <v>0</v>
      </c>
      <c r="Q353" s="76">
        <v>30</v>
      </c>
      <c r="R353" s="76">
        <v>0</v>
      </c>
      <c r="S353" s="76">
        <v>0</v>
      </c>
      <c r="T353" s="76">
        <v>0</v>
      </c>
      <c r="U353" s="76">
        <v>0</v>
      </c>
      <c r="V353" s="76">
        <v>0</v>
      </c>
      <c r="W353" s="76">
        <v>0</v>
      </c>
      <c r="X353" s="76">
        <v>0</v>
      </c>
      <c r="Y353" s="76">
        <v>0</v>
      </c>
      <c r="Z353" s="76">
        <v>0</v>
      </c>
      <c r="AA353" s="77"/>
    </row>
    <row r="354" spans="1:27">
      <c r="A354" s="73">
        <v>20404</v>
      </c>
      <c r="B354" s="74" t="s">
        <v>1187</v>
      </c>
      <c r="C354" s="75">
        <v>164572</v>
      </c>
      <c r="D354" s="75">
        <v>150543</v>
      </c>
      <c r="E354" s="76">
        <v>14029</v>
      </c>
      <c r="F354" s="76">
        <v>27781</v>
      </c>
      <c r="G354" s="76">
        <v>10653</v>
      </c>
      <c r="H354" s="76">
        <v>11670</v>
      </c>
      <c r="I354" s="76">
        <v>9698</v>
      </c>
      <c r="J354" s="76">
        <v>12760</v>
      </c>
      <c r="K354" s="76">
        <v>6897</v>
      </c>
      <c r="L354" s="76">
        <v>9066</v>
      </c>
      <c r="M354" s="76">
        <v>3902</v>
      </c>
      <c r="N354" s="76">
        <v>8711</v>
      </c>
      <c r="O354" s="76">
        <v>11816</v>
      </c>
      <c r="P354" s="76">
        <v>5743</v>
      </c>
      <c r="Q354" s="76">
        <v>7659</v>
      </c>
      <c r="R354" s="76">
        <v>4680</v>
      </c>
      <c r="S354" s="76">
        <v>3503</v>
      </c>
      <c r="T354" s="76">
        <v>3258</v>
      </c>
      <c r="U354" s="76">
        <v>10225</v>
      </c>
      <c r="V354" s="76">
        <v>2666</v>
      </c>
      <c r="W354" s="76">
        <v>0</v>
      </c>
      <c r="X354" s="76">
        <v>1608</v>
      </c>
      <c r="Y354" s="76">
        <v>1058</v>
      </c>
      <c r="Z354" s="76">
        <v>0</v>
      </c>
      <c r="AA354" s="77"/>
    </row>
    <row r="355" spans="1:27">
      <c r="A355" s="73">
        <v>2040401</v>
      </c>
      <c r="B355" s="73" t="s">
        <v>595</v>
      </c>
      <c r="C355" s="75">
        <v>97015</v>
      </c>
      <c r="D355" s="75">
        <v>89275</v>
      </c>
      <c r="E355" s="76">
        <v>7740</v>
      </c>
      <c r="F355" s="76">
        <v>20304</v>
      </c>
      <c r="G355" s="76">
        <v>6091</v>
      </c>
      <c r="H355" s="76">
        <v>6769</v>
      </c>
      <c r="I355" s="76">
        <v>5819</v>
      </c>
      <c r="J355" s="76">
        <v>7443</v>
      </c>
      <c r="K355" s="76">
        <v>4081</v>
      </c>
      <c r="L355" s="76">
        <v>5256</v>
      </c>
      <c r="M355" s="76">
        <v>2217</v>
      </c>
      <c r="N355" s="76">
        <v>4896</v>
      </c>
      <c r="O355" s="76">
        <v>6798</v>
      </c>
      <c r="P355" s="76">
        <v>3084</v>
      </c>
      <c r="Q355" s="76">
        <v>3360</v>
      </c>
      <c r="R355" s="76">
        <v>2636</v>
      </c>
      <c r="S355" s="76">
        <v>2231</v>
      </c>
      <c r="T355" s="76">
        <v>2475</v>
      </c>
      <c r="U355" s="76">
        <v>4204</v>
      </c>
      <c r="V355" s="76">
        <v>1770</v>
      </c>
      <c r="W355" s="76">
        <v>0</v>
      </c>
      <c r="X355" s="76">
        <v>1079</v>
      </c>
      <c r="Y355" s="76">
        <v>691</v>
      </c>
      <c r="Z355" s="76">
        <v>0</v>
      </c>
      <c r="AA355" s="77"/>
    </row>
    <row r="356" spans="1:27">
      <c r="A356" s="73">
        <v>2040402</v>
      </c>
      <c r="B356" s="73" t="s">
        <v>598</v>
      </c>
      <c r="C356" s="75">
        <v>7545</v>
      </c>
      <c r="D356" s="75">
        <v>7473</v>
      </c>
      <c r="E356" s="76">
        <v>72</v>
      </c>
      <c r="F356" s="76">
        <v>1548</v>
      </c>
      <c r="G356" s="76">
        <v>0</v>
      </c>
      <c r="H356" s="76">
        <v>366</v>
      </c>
      <c r="I356" s="76">
        <v>312</v>
      </c>
      <c r="J356" s="76">
        <v>656</v>
      </c>
      <c r="K356" s="76">
        <v>0</v>
      </c>
      <c r="L356" s="76">
        <v>109</v>
      </c>
      <c r="M356" s="76">
        <v>91</v>
      </c>
      <c r="N356" s="76">
        <v>786</v>
      </c>
      <c r="O356" s="76">
        <v>107</v>
      </c>
      <c r="P356" s="76">
        <v>0</v>
      </c>
      <c r="Q356" s="76">
        <v>2641</v>
      </c>
      <c r="R356" s="76">
        <v>321</v>
      </c>
      <c r="S356" s="76">
        <v>31</v>
      </c>
      <c r="T356" s="76">
        <v>311</v>
      </c>
      <c r="U356" s="76">
        <v>86</v>
      </c>
      <c r="V356" s="76">
        <v>127</v>
      </c>
      <c r="W356" s="76">
        <v>0</v>
      </c>
      <c r="X356" s="76">
        <v>67</v>
      </c>
      <c r="Y356" s="76">
        <v>60</v>
      </c>
      <c r="Z356" s="76">
        <v>0</v>
      </c>
      <c r="AA356" s="77"/>
    </row>
    <row r="357" spans="1:27">
      <c r="A357" s="73">
        <v>2040403</v>
      </c>
      <c r="B357" s="73" t="s">
        <v>601</v>
      </c>
      <c r="C357" s="75">
        <v>170</v>
      </c>
      <c r="D357" s="75">
        <v>33</v>
      </c>
      <c r="E357" s="76">
        <v>137</v>
      </c>
      <c r="F357" s="76">
        <v>0</v>
      </c>
      <c r="G357" s="76">
        <v>0</v>
      </c>
      <c r="H357" s="76">
        <v>0</v>
      </c>
      <c r="I357" s="76">
        <v>0</v>
      </c>
      <c r="J357" s="76">
        <v>0</v>
      </c>
      <c r="K357" s="76">
        <v>0</v>
      </c>
      <c r="L357" s="76">
        <v>0</v>
      </c>
      <c r="M357" s="76">
        <v>0</v>
      </c>
      <c r="N357" s="76">
        <v>0</v>
      </c>
      <c r="O357" s="76">
        <v>0</v>
      </c>
      <c r="P357" s="76">
        <v>0</v>
      </c>
      <c r="Q357" s="76">
        <v>33</v>
      </c>
      <c r="R357" s="76">
        <v>0</v>
      </c>
      <c r="S357" s="76">
        <v>0</v>
      </c>
      <c r="T357" s="76">
        <v>0</v>
      </c>
      <c r="U357" s="76">
        <v>0</v>
      </c>
      <c r="V357" s="76">
        <v>0</v>
      </c>
      <c r="W357" s="76">
        <v>0</v>
      </c>
      <c r="X357" s="76">
        <v>0</v>
      </c>
      <c r="Y357" s="76">
        <v>0</v>
      </c>
      <c r="Z357" s="76">
        <v>0</v>
      </c>
      <c r="AA357" s="77"/>
    </row>
    <row r="358" spans="1:27">
      <c r="A358" s="73">
        <v>2040404</v>
      </c>
      <c r="B358" s="73" t="s">
        <v>4934</v>
      </c>
      <c r="C358" s="75">
        <v>10698</v>
      </c>
      <c r="D358" s="75">
        <v>10352</v>
      </c>
      <c r="E358" s="76">
        <v>346</v>
      </c>
      <c r="F358" s="76">
        <v>1340</v>
      </c>
      <c r="G358" s="76">
        <v>916</v>
      </c>
      <c r="H358" s="76">
        <v>1179</v>
      </c>
      <c r="I358" s="76">
        <v>884</v>
      </c>
      <c r="J358" s="76">
        <v>995</v>
      </c>
      <c r="K358" s="76">
        <v>688</v>
      </c>
      <c r="L358" s="76">
        <v>954</v>
      </c>
      <c r="M358" s="76">
        <v>208</v>
      </c>
      <c r="N358" s="76">
        <v>1017</v>
      </c>
      <c r="O358" s="76">
        <v>557</v>
      </c>
      <c r="P358" s="76">
        <v>211</v>
      </c>
      <c r="Q358" s="76">
        <v>153</v>
      </c>
      <c r="R358" s="76">
        <v>111</v>
      </c>
      <c r="S358" s="76">
        <v>62</v>
      </c>
      <c r="T358" s="76">
        <v>101</v>
      </c>
      <c r="U358" s="76">
        <v>727</v>
      </c>
      <c r="V358" s="76">
        <v>214</v>
      </c>
      <c r="W358" s="76">
        <v>0</v>
      </c>
      <c r="X358" s="76">
        <v>112</v>
      </c>
      <c r="Y358" s="76">
        <v>102</v>
      </c>
      <c r="Z358" s="76">
        <v>0</v>
      </c>
      <c r="AA358" s="77"/>
    </row>
    <row r="359" spans="1:27">
      <c r="A359" s="73">
        <v>2040405</v>
      </c>
      <c r="B359" s="73" t="s">
        <v>4935</v>
      </c>
      <c r="C359" s="75">
        <v>4945</v>
      </c>
      <c r="D359" s="75">
        <v>4852</v>
      </c>
      <c r="E359" s="76">
        <v>93</v>
      </c>
      <c r="F359" s="76">
        <v>519</v>
      </c>
      <c r="G359" s="76">
        <v>518</v>
      </c>
      <c r="H359" s="76">
        <v>704</v>
      </c>
      <c r="I359" s="76">
        <v>295</v>
      </c>
      <c r="J359" s="76">
        <v>206</v>
      </c>
      <c r="K359" s="76">
        <v>373</v>
      </c>
      <c r="L359" s="76">
        <v>273</v>
      </c>
      <c r="M359" s="76">
        <v>148</v>
      </c>
      <c r="N359" s="76">
        <v>384</v>
      </c>
      <c r="O359" s="76">
        <v>299</v>
      </c>
      <c r="P359" s="76">
        <v>162</v>
      </c>
      <c r="Q359" s="76">
        <v>107</v>
      </c>
      <c r="R359" s="76">
        <v>66</v>
      </c>
      <c r="S359" s="76">
        <v>37</v>
      </c>
      <c r="T359" s="76">
        <v>83</v>
      </c>
      <c r="U359" s="76">
        <v>375</v>
      </c>
      <c r="V359" s="76">
        <v>278</v>
      </c>
      <c r="W359" s="76">
        <v>0</v>
      </c>
      <c r="X359" s="76">
        <v>78</v>
      </c>
      <c r="Y359" s="76">
        <v>200</v>
      </c>
      <c r="Z359" s="76">
        <v>0</v>
      </c>
      <c r="AA359" s="77"/>
    </row>
    <row r="360" spans="1:27">
      <c r="A360" s="73">
        <v>2040406</v>
      </c>
      <c r="B360" s="73" t="s">
        <v>4936</v>
      </c>
      <c r="C360" s="75">
        <v>2781</v>
      </c>
      <c r="D360" s="75">
        <v>2726</v>
      </c>
      <c r="E360" s="76">
        <v>55</v>
      </c>
      <c r="F360" s="76">
        <v>141</v>
      </c>
      <c r="G360" s="76">
        <v>286</v>
      </c>
      <c r="H360" s="76">
        <v>358</v>
      </c>
      <c r="I360" s="76">
        <v>107</v>
      </c>
      <c r="J360" s="76">
        <v>260</v>
      </c>
      <c r="K360" s="76">
        <v>338</v>
      </c>
      <c r="L360" s="76">
        <v>117</v>
      </c>
      <c r="M360" s="76">
        <v>85</v>
      </c>
      <c r="N360" s="76">
        <v>219</v>
      </c>
      <c r="O360" s="76">
        <v>144</v>
      </c>
      <c r="P360" s="76">
        <v>105</v>
      </c>
      <c r="Q360" s="76">
        <v>45</v>
      </c>
      <c r="R360" s="76">
        <v>61</v>
      </c>
      <c r="S360" s="76">
        <v>27</v>
      </c>
      <c r="T360" s="76">
        <v>42</v>
      </c>
      <c r="U360" s="76">
        <v>364</v>
      </c>
      <c r="V360" s="76">
        <v>67</v>
      </c>
      <c r="W360" s="76">
        <v>0</v>
      </c>
      <c r="X360" s="76">
        <v>67</v>
      </c>
      <c r="Y360" s="76">
        <v>0</v>
      </c>
      <c r="Z360" s="76">
        <v>0</v>
      </c>
      <c r="AA360" s="77"/>
    </row>
    <row r="361" spans="1:27">
      <c r="A361" s="73">
        <v>2040407</v>
      </c>
      <c r="B361" s="73" t="s">
        <v>4937</v>
      </c>
      <c r="C361" s="75">
        <v>1608</v>
      </c>
      <c r="D361" s="75">
        <v>1603</v>
      </c>
      <c r="E361" s="76">
        <v>5</v>
      </c>
      <c r="F361" s="76">
        <v>97</v>
      </c>
      <c r="G361" s="76">
        <v>211</v>
      </c>
      <c r="H361" s="76">
        <v>209</v>
      </c>
      <c r="I361" s="76">
        <v>72</v>
      </c>
      <c r="J361" s="76">
        <v>152</v>
      </c>
      <c r="K361" s="76">
        <v>219</v>
      </c>
      <c r="L361" s="76">
        <v>81</v>
      </c>
      <c r="M361" s="76">
        <v>18</v>
      </c>
      <c r="N361" s="76">
        <v>124</v>
      </c>
      <c r="O361" s="76">
        <v>87</v>
      </c>
      <c r="P361" s="76">
        <v>87</v>
      </c>
      <c r="Q361" s="76">
        <v>19</v>
      </c>
      <c r="R361" s="76">
        <v>16</v>
      </c>
      <c r="S361" s="76">
        <v>21</v>
      </c>
      <c r="T361" s="76">
        <v>45</v>
      </c>
      <c r="U361" s="76">
        <v>112</v>
      </c>
      <c r="V361" s="76">
        <v>26</v>
      </c>
      <c r="W361" s="76">
        <v>0</v>
      </c>
      <c r="X361" s="76">
        <v>26</v>
      </c>
      <c r="Y361" s="76">
        <v>0</v>
      </c>
      <c r="Z361" s="76">
        <v>0</v>
      </c>
      <c r="AA361" s="77"/>
    </row>
    <row r="362" spans="1:27">
      <c r="A362" s="73">
        <v>2040408</v>
      </c>
      <c r="B362" s="73" t="s">
        <v>4938</v>
      </c>
      <c r="C362" s="75">
        <v>1521</v>
      </c>
      <c r="D362" s="75">
        <v>1452</v>
      </c>
      <c r="E362" s="76">
        <v>69</v>
      </c>
      <c r="F362" s="76">
        <v>84</v>
      </c>
      <c r="G362" s="76">
        <v>216</v>
      </c>
      <c r="H362" s="76">
        <v>227</v>
      </c>
      <c r="I362" s="76">
        <v>35</v>
      </c>
      <c r="J362" s="76">
        <v>102</v>
      </c>
      <c r="K362" s="76">
        <v>202</v>
      </c>
      <c r="L362" s="76">
        <v>60</v>
      </c>
      <c r="M362" s="76">
        <v>20</v>
      </c>
      <c r="N362" s="76">
        <v>113</v>
      </c>
      <c r="O362" s="76">
        <v>98</v>
      </c>
      <c r="P362" s="76">
        <v>61</v>
      </c>
      <c r="Q362" s="76">
        <v>29</v>
      </c>
      <c r="R362" s="76">
        <v>0</v>
      </c>
      <c r="S362" s="76">
        <v>18</v>
      </c>
      <c r="T362" s="76">
        <v>34</v>
      </c>
      <c r="U362" s="76">
        <v>113</v>
      </c>
      <c r="V362" s="76">
        <v>25</v>
      </c>
      <c r="W362" s="76">
        <v>0</v>
      </c>
      <c r="X362" s="76">
        <v>25</v>
      </c>
      <c r="Y362" s="76">
        <v>0</v>
      </c>
      <c r="Z362" s="76">
        <v>0</v>
      </c>
      <c r="AA362" s="77"/>
    </row>
    <row r="363" spans="1:27">
      <c r="A363" s="73">
        <v>2040409</v>
      </c>
      <c r="B363" s="73" t="s">
        <v>1196</v>
      </c>
      <c r="C363" s="75">
        <v>15746</v>
      </c>
      <c r="D363" s="75">
        <v>15455</v>
      </c>
      <c r="E363" s="76">
        <v>291</v>
      </c>
      <c r="F363" s="76">
        <v>118</v>
      </c>
      <c r="G363" s="76">
        <v>1082</v>
      </c>
      <c r="H363" s="76">
        <v>1222</v>
      </c>
      <c r="I363" s="76">
        <v>788</v>
      </c>
      <c r="J363" s="76">
        <v>1868</v>
      </c>
      <c r="K363" s="76">
        <v>715</v>
      </c>
      <c r="L363" s="76">
        <v>256</v>
      </c>
      <c r="M363" s="76">
        <v>444</v>
      </c>
      <c r="N363" s="76">
        <v>990</v>
      </c>
      <c r="O363" s="76">
        <v>1798</v>
      </c>
      <c r="P363" s="76">
        <v>1014</v>
      </c>
      <c r="Q363" s="76">
        <v>485</v>
      </c>
      <c r="R363" s="76">
        <v>640</v>
      </c>
      <c r="S363" s="76">
        <v>276</v>
      </c>
      <c r="T363" s="76">
        <v>100</v>
      </c>
      <c r="U363" s="76">
        <v>3559</v>
      </c>
      <c r="V363" s="76">
        <v>100</v>
      </c>
      <c r="W363" s="76">
        <v>0</v>
      </c>
      <c r="X363" s="76">
        <v>100</v>
      </c>
      <c r="Y363" s="76">
        <v>0</v>
      </c>
      <c r="Z363" s="76">
        <v>0</v>
      </c>
      <c r="AA363" s="77"/>
    </row>
    <row r="364" spans="1:27">
      <c r="A364" s="73">
        <v>2040450</v>
      </c>
      <c r="B364" s="73" t="s">
        <v>622</v>
      </c>
      <c r="C364" s="75">
        <v>58</v>
      </c>
      <c r="D364" s="75">
        <v>5</v>
      </c>
      <c r="E364" s="76">
        <v>53</v>
      </c>
      <c r="F364" s="76">
        <v>0</v>
      </c>
      <c r="G364" s="76">
        <v>0</v>
      </c>
      <c r="H364" s="76">
        <v>0</v>
      </c>
      <c r="I364" s="76">
        <v>0</v>
      </c>
      <c r="J364" s="76">
        <v>0</v>
      </c>
      <c r="K364" s="76">
        <v>0</v>
      </c>
      <c r="L364" s="76">
        <v>0</v>
      </c>
      <c r="M364" s="76">
        <v>0</v>
      </c>
      <c r="N364" s="76">
        <v>0</v>
      </c>
      <c r="O364" s="76">
        <v>0</v>
      </c>
      <c r="P364" s="76">
        <v>0</v>
      </c>
      <c r="Q364" s="76">
        <v>0</v>
      </c>
      <c r="R364" s="76">
        <v>5</v>
      </c>
      <c r="S364" s="76">
        <v>0</v>
      </c>
      <c r="T364" s="76">
        <v>0</v>
      </c>
      <c r="U364" s="76">
        <v>0</v>
      </c>
      <c r="V364" s="76">
        <v>0</v>
      </c>
      <c r="W364" s="76">
        <v>0</v>
      </c>
      <c r="X364" s="76">
        <v>0</v>
      </c>
      <c r="Y364" s="76">
        <v>0</v>
      </c>
      <c r="Z364" s="76">
        <v>0</v>
      </c>
      <c r="AA364" s="77"/>
    </row>
    <row r="365" spans="1:27">
      <c r="A365" s="73">
        <v>2040499</v>
      </c>
      <c r="B365" s="73" t="s">
        <v>1204</v>
      </c>
      <c r="C365" s="75">
        <v>22485</v>
      </c>
      <c r="D365" s="75">
        <v>17317</v>
      </c>
      <c r="E365" s="76">
        <v>5168</v>
      </c>
      <c r="F365" s="76">
        <v>3630</v>
      </c>
      <c r="G365" s="76">
        <v>1333</v>
      </c>
      <c r="H365" s="76">
        <v>636</v>
      </c>
      <c r="I365" s="76">
        <v>1386</v>
      </c>
      <c r="J365" s="76">
        <v>1078</v>
      </c>
      <c r="K365" s="76">
        <v>281</v>
      </c>
      <c r="L365" s="76">
        <v>1960</v>
      </c>
      <c r="M365" s="76">
        <v>671</v>
      </c>
      <c r="N365" s="76">
        <v>182</v>
      </c>
      <c r="O365" s="76">
        <v>1928</v>
      </c>
      <c r="P365" s="76">
        <v>1019</v>
      </c>
      <c r="Q365" s="76">
        <v>787</v>
      </c>
      <c r="R365" s="76">
        <v>824</v>
      </c>
      <c r="S365" s="76">
        <v>800</v>
      </c>
      <c r="T365" s="76">
        <v>67</v>
      </c>
      <c r="U365" s="76">
        <v>685</v>
      </c>
      <c r="V365" s="76">
        <v>59</v>
      </c>
      <c r="W365" s="76">
        <v>0</v>
      </c>
      <c r="X365" s="76">
        <v>54</v>
      </c>
      <c r="Y365" s="76">
        <v>5</v>
      </c>
      <c r="Z365" s="76">
        <v>0</v>
      </c>
      <c r="AA365" s="77"/>
    </row>
    <row r="366" spans="1:27">
      <c r="A366" s="73">
        <v>20405</v>
      </c>
      <c r="B366" s="74" t="s">
        <v>1207</v>
      </c>
      <c r="C366" s="75">
        <v>233948</v>
      </c>
      <c r="D366" s="75">
        <v>221919</v>
      </c>
      <c r="E366" s="76">
        <v>12029</v>
      </c>
      <c r="F366" s="76">
        <v>33505</v>
      </c>
      <c r="G366" s="76">
        <v>18990</v>
      </c>
      <c r="H366" s="76">
        <v>21565</v>
      </c>
      <c r="I366" s="76">
        <v>11582</v>
      </c>
      <c r="J366" s="76">
        <v>25902</v>
      </c>
      <c r="K366" s="76">
        <v>14085</v>
      </c>
      <c r="L366" s="76">
        <v>11776</v>
      </c>
      <c r="M366" s="76">
        <v>4690</v>
      </c>
      <c r="N366" s="76">
        <v>12316</v>
      </c>
      <c r="O366" s="76">
        <v>16683</v>
      </c>
      <c r="P366" s="76">
        <v>9857</v>
      </c>
      <c r="Q366" s="76">
        <v>7308</v>
      </c>
      <c r="R366" s="76">
        <v>9094</v>
      </c>
      <c r="S366" s="76">
        <v>4863</v>
      </c>
      <c r="T366" s="76">
        <v>4075</v>
      </c>
      <c r="U366" s="76">
        <v>12260</v>
      </c>
      <c r="V366" s="76">
        <v>3442</v>
      </c>
      <c r="W366" s="76">
        <v>0</v>
      </c>
      <c r="X366" s="76">
        <v>2001</v>
      </c>
      <c r="Y366" s="76">
        <v>1441</v>
      </c>
      <c r="Z366" s="76">
        <v>0</v>
      </c>
      <c r="AA366" s="77"/>
    </row>
    <row r="367" spans="1:27">
      <c r="A367" s="73">
        <v>2040501</v>
      </c>
      <c r="B367" s="73" t="s">
        <v>595</v>
      </c>
      <c r="C367" s="75">
        <v>113241</v>
      </c>
      <c r="D367" s="75">
        <v>105480</v>
      </c>
      <c r="E367" s="76">
        <v>7761</v>
      </c>
      <c r="F367" s="76">
        <v>19735</v>
      </c>
      <c r="G367" s="76">
        <v>8379</v>
      </c>
      <c r="H367" s="76">
        <v>8925</v>
      </c>
      <c r="I367" s="76">
        <v>6833</v>
      </c>
      <c r="J367" s="76">
        <v>9605</v>
      </c>
      <c r="K367" s="76">
        <v>5249</v>
      </c>
      <c r="L367" s="76">
        <v>6191</v>
      </c>
      <c r="M367" s="76">
        <v>2443</v>
      </c>
      <c r="N367" s="76">
        <v>6353</v>
      </c>
      <c r="O367" s="76">
        <v>8899</v>
      </c>
      <c r="P367" s="76">
        <v>4037</v>
      </c>
      <c r="Q367" s="76">
        <v>4052</v>
      </c>
      <c r="R367" s="76">
        <v>2879</v>
      </c>
      <c r="S367" s="76">
        <v>2227</v>
      </c>
      <c r="T367" s="76">
        <v>2910</v>
      </c>
      <c r="U367" s="76">
        <v>4733</v>
      </c>
      <c r="V367" s="76">
        <v>2000</v>
      </c>
      <c r="W367" s="76">
        <v>0</v>
      </c>
      <c r="X367" s="76">
        <v>1108</v>
      </c>
      <c r="Y367" s="76">
        <v>892</v>
      </c>
      <c r="Z367" s="76">
        <v>0</v>
      </c>
      <c r="AA367" s="77"/>
    </row>
    <row r="368" spans="1:27">
      <c r="A368" s="73">
        <v>2040502</v>
      </c>
      <c r="B368" s="73" t="s">
        <v>598</v>
      </c>
      <c r="C368" s="75">
        <v>13491</v>
      </c>
      <c r="D368" s="75">
        <v>13404</v>
      </c>
      <c r="E368" s="76">
        <v>87</v>
      </c>
      <c r="F368" s="76">
        <v>1503</v>
      </c>
      <c r="G368" s="76">
        <v>0</v>
      </c>
      <c r="H368" s="76">
        <v>465</v>
      </c>
      <c r="I368" s="76">
        <v>230</v>
      </c>
      <c r="J368" s="76">
        <v>7752</v>
      </c>
      <c r="K368" s="76">
        <v>0</v>
      </c>
      <c r="L368" s="76">
        <v>168</v>
      </c>
      <c r="M368" s="76">
        <v>158</v>
      </c>
      <c r="N368" s="76">
        <v>714</v>
      </c>
      <c r="O368" s="76">
        <v>163</v>
      </c>
      <c r="P368" s="76">
        <v>444</v>
      </c>
      <c r="Q368" s="76">
        <v>370</v>
      </c>
      <c r="R368" s="76">
        <v>333</v>
      </c>
      <c r="S368" s="76">
        <v>386</v>
      </c>
      <c r="T368" s="76">
        <v>348</v>
      </c>
      <c r="U368" s="76">
        <v>301</v>
      </c>
      <c r="V368" s="76">
        <v>69</v>
      </c>
      <c r="W368" s="76">
        <v>0</v>
      </c>
      <c r="X368" s="76">
        <v>69</v>
      </c>
      <c r="Y368" s="76">
        <v>0</v>
      </c>
      <c r="Z368" s="76">
        <v>0</v>
      </c>
      <c r="AA368" s="77"/>
    </row>
    <row r="369" spans="1:27">
      <c r="A369" s="73">
        <v>2040503</v>
      </c>
      <c r="B369" s="73" t="s">
        <v>601</v>
      </c>
      <c r="C369" s="75">
        <v>0</v>
      </c>
      <c r="D369" s="75">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7"/>
    </row>
    <row r="370" spans="1:27">
      <c r="A370" s="73">
        <v>2040504</v>
      </c>
      <c r="B370" s="73" t="s">
        <v>1212</v>
      </c>
      <c r="C370" s="75">
        <v>26187</v>
      </c>
      <c r="D370" s="75">
        <v>26151</v>
      </c>
      <c r="E370" s="76">
        <v>36</v>
      </c>
      <c r="F370" s="76">
        <v>3306</v>
      </c>
      <c r="G370" s="76">
        <v>2090</v>
      </c>
      <c r="H370" s="76">
        <v>3101</v>
      </c>
      <c r="I370" s="76">
        <v>2343</v>
      </c>
      <c r="J370" s="76">
        <v>1989</v>
      </c>
      <c r="K370" s="76">
        <v>2207</v>
      </c>
      <c r="L370" s="76">
        <v>1667</v>
      </c>
      <c r="M370" s="76">
        <v>603</v>
      </c>
      <c r="N370" s="76">
        <v>2214</v>
      </c>
      <c r="O370" s="76">
        <v>1677</v>
      </c>
      <c r="P370" s="76">
        <v>1104</v>
      </c>
      <c r="Q370" s="76">
        <v>528</v>
      </c>
      <c r="R370" s="76">
        <v>361</v>
      </c>
      <c r="S370" s="76">
        <v>277</v>
      </c>
      <c r="T370" s="76">
        <v>274</v>
      </c>
      <c r="U370" s="76">
        <v>1883</v>
      </c>
      <c r="V370" s="76">
        <v>590</v>
      </c>
      <c r="W370" s="76">
        <v>0</v>
      </c>
      <c r="X370" s="76">
        <v>371</v>
      </c>
      <c r="Y370" s="76">
        <v>219</v>
      </c>
      <c r="Z370" s="76">
        <v>0</v>
      </c>
      <c r="AA370" s="77"/>
    </row>
    <row r="371" spans="1:27">
      <c r="A371" s="73">
        <v>2040505</v>
      </c>
      <c r="B371" s="73" t="s">
        <v>1214</v>
      </c>
      <c r="C371" s="75">
        <v>10363</v>
      </c>
      <c r="D371" s="75">
        <v>10363</v>
      </c>
      <c r="E371" s="76">
        <v>0</v>
      </c>
      <c r="F371" s="76">
        <v>628</v>
      </c>
      <c r="G371" s="76">
        <v>1097</v>
      </c>
      <c r="H371" s="76">
        <v>2214</v>
      </c>
      <c r="I371" s="76">
        <v>417</v>
      </c>
      <c r="J371" s="76">
        <v>1066</v>
      </c>
      <c r="K371" s="76">
        <v>1189</v>
      </c>
      <c r="L371" s="76">
        <v>422</v>
      </c>
      <c r="M371" s="76">
        <v>80</v>
      </c>
      <c r="N371" s="76">
        <v>1008</v>
      </c>
      <c r="O371" s="76">
        <v>521</v>
      </c>
      <c r="P371" s="76">
        <v>372</v>
      </c>
      <c r="Q371" s="76">
        <v>245</v>
      </c>
      <c r="R371" s="76">
        <v>199</v>
      </c>
      <c r="S371" s="76">
        <v>161</v>
      </c>
      <c r="T371" s="76">
        <v>114</v>
      </c>
      <c r="U371" s="76">
        <v>399</v>
      </c>
      <c r="V371" s="76">
        <v>200</v>
      </c>
      <c r="W371" s="76">
        <v>0</v>
      </c>
      <c r="X371" s="76">
        <v>80</v>
      </c>
      <c r="Y371" s="76">
        <v>120</v>
      </c>
      <c r="Z371" s="76">
        <v>0</v>
      </c>
      <c r="AA371" s="77"/>
    </row>
    <row r="372" spans="1:27">
      <c r="A372" s="73">
        <v>2040506</v>
      </c>
      <c r="B372" s="73" t="s">
        <v>1215</v>
      </c>
      <c r="C372" s="75">
        <v>37043</v>
      </c>
      <c r="D372" s="75">
        <v>37043</v>
      </c>
      <c r="E372" s="76">
        <v>0</v>
      </c>
      <c r="F372" s="76">
        <v>932</v>
      </c>
      <c r="G372" s="76">
        <v>5662</v>
      </c>
      <c r="H372" s="76">
        <v>4990</v>
      </c>
      <c r="I372" s="76">
        <v>75</v>
      </c>
      <c r="J372" s="76">
        <v>3024</v>
      </c>
      <c r="K372" s="76">
        <v>4874</v>
      </c>
      <c r="L372" s="76">
        <v>350</v>
      </c>
      <c r="M372" s="76">
        <v>270</v>
      </c>
      <c r="N372" s="76">
        <v>1529</v>
      </c>
      <c r="O372" s="76">
        <v>2817</v>
      </c>
      <c r="P372" s="76">
        <v>2247</v>
      </c>
      <c r="Q372" s="76">
        <v>855</v>
      </c>
      <c r="R372" s="76">
        <v>4304</v>
      </c>
      <c r="S372" s="76">
        <v>946</v>
      </c>
      <c r="T372" s="76">
        <v>77</v>
      </c>
      <c r="U372" s="76">
        <v>3637</v>
      </c>
      <c r="V372" s="76">
        <v>490</v>
      </c>
      <c r="W372" s="76">
        <v>0</v>
      </c>
      <c r="X372" s="76">
        <v>350</v>
      </c>
      <c r="Y372" s="76">
        <v>140</v>
      </c>
      <c r="Z372" s="76">
        <v>0</v>
      </c>
      <c r="AA372" s="77"/>
    </row>
    <row r="373" spans="1:27">
      <c r="A373" s="73">
        <v>2040550</v>
      </c>
      <c r="B373" s="73" t="s">
        <v>622</v>
      </c>
      <c r="C373" s="75">
        <v>41</v>
      </c>
      <c r="D373" s="75">
        <v>5</v>
      </c>
      <c r="E373" s="76">
        <v>36</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5</v>
      </c>
      <c r="V373" s="76">
        <v>0</v>
      </c>
      <c r="W373" s="76">
        <v>0</v>
      </c>
      <c r="X373" s="76">
        <v>0</v>
      </c>
      <c r="Y373" s="76">
        <v>0</v>
      </c>
      <c r="Z373" s="76">
        <v>0</v>
      </c>
      <c r="AA373" s="77"/>
    </row>
    <row r="374" spans="1:27">
      <c r="A374" s="73">
        <v>2040599</v>
      </c>
      <c r="B374" s="73" t="s">
        <v>1217</v>
      </c>
      <c r="C374" s="75">
        <v>33582</v>
      </c>
      <c r="D374" s="75">
        <v>29473</v>
      </c>
      <c r="E374" s="76">
        <v>4109</v>
      </c>
      <c r="F374" s="76">
        <v>7401</v>
      </c>
      <c r="G374" s="76">
        <v>1762</v>
      </c>
      <c r="H374" s="76">
        <v>1870</v>
      </c>
      <c r="I374" s="76">
        <v>1684</v>
      </c>
      <c r="J374" s="76">
        <v>2466</v>
      </c>
      <c r="K374" s="76">
        <v>566</v>
      </c>
      <c r="L374" s="76">
        <v>2978</v>
      </c>
      <c r="M374" s="76">
        <v>1136</v>
      </c>
      <c r="N374" s="76">
        <v>498</v>
      </c>
      <c r="O374" s="76">
        <v>2606</v>
      </c>
      <c r="P374" s="76">
        <v>1653</v>
      </c>
      <c r="Q374" s="76">
        <v>1258</v>
      </c>
      <c r="R374" s="76">
        <v>1018</v>
      </c>
      <c r="S374" s="76">
        <v>866</v>
      </c>
      <c r="T374" s="76">
        <v>352</v>
      </c>
      <c r="U374" s="76">
        <v>1302</v>
      </c>
      <c r="V374" s="76">
        <v>93</v>
      </c>
      <c r="W374" s="76">
        <v>0</v>
      </c>
      <c r="X374" s="76">
        <v>23</v>
      </c>
      <c r="Y374" s="76">
        <v>70</v>
      </c>
      <c r="Z374" s="76">
        <v>0</v>
      </c>
      <c r="AA374" s="77"/>
    </row>
    <row r="375" spans="1:27">
      <c r="A375" s="73">
        <v>20406</v>
      </c>
      <c r="B375" s="74" t="s">
        <v>1220</v>
      </c>
      <c r="C375" s="75">
        <v>102182</v>
      </c>
      <c r="D375" s="75">
        <v>96145</v>
      </c>
      <c r="E375" s="76">
        <v>6037</v>
      </c>
      <c r="F375" s="76">
        <v>13291</v>
      </c>
      <c r="G375" s="76">
        <v>7405</v>
      </c>
      <c r="H375" s="76">
        <v>7754</v>
      </c>
      <c r="I375" s="76">
        <v>5999</v>
      </c>
      <c r="J375" s="76">
        <v>8813</v>
      </c>
      <c r="K375" s="76">
        <v>7089</v>
      </c>
      <c r="L375" s="76">
        <v>6333</v>
      </c>
      <c r="M375" s="76">
        <v>2919</v>
      </c>
      <c r="N375" s="76">
        <v>6312</v>
      </c>
      <c r="O375" s="76">
        <v>8055</v>
      </c>
      <c r="P375" s="76">
        <v>3040</v>
      </c>
      <c r="Q375" s="76">
        <v>3556</v>
      </c>
      <c r="R375" s="76">
        <v>2883</v>
      </c>
      <c r="S375" s="76">
        <v>2988</v>
      </c>
      <c r="T375" s="76">
        <v>2712</v>
      </c>
      <c r="U375" s="76">
        <v>5799</v>
      </c>
      <c r="V375" s="76">
        <v>1232</v>
      </c>
      <c r="W375" s="76">
        <v>0</v>
      </c>
      <c r="X375" s="76">
        <v>600</v>
      </c>
      <c r="Y375" s="76">
        <v>516</v>
      </c>
      <c r="Z375" s="76">
        <v>116</v>
      </c>
      <c r="AA375" s="77"/>
    </row>
    <row r="376" spans="1:27">
      <c r="A376" s="73">
        <v>2040601</v>
      </c>
      <c r="B376" s="73" t="s">
        <v>595</v>
      </c>
      <c r="C376" s="75">
        <v>58221</v>
      </c>
      <c r="D376" s="75">
        <v>55166</v>
      </c>
      <c r="E376" s="76">
        <v>3055</v>
      </c>
      <c r="F376" s="76">
        <v>7940</v>
      </c>
      <c r="G376" s="76">
        <v>3999</v>
      </c>
      <c r="H376" s="76">
        <v>4057</v>
      </c>
      <c r="I376" s="76">
        <v>3246</v>
      </c>
      <c r="J376" s="76">
        <v>5394</v>
      </c>
      <c r="K376" s="76">
        <v>4486</v>
      </c>
      <c r="L376" s="76">
        <v>3147</v>
      </c>
      <c r="M376" s="76">
        <v>1431</v>
      </c>
      <c r="N376" s="76">
        <v>4030</v>
      </c>
      <c r="O376" s="76">
        <v>4472</v>
      </c>
      <c r="P376" s="76">
        <v>1552</v>
      </c>
      <c r="Q376" s="76">
        <v>2428</v>
      </c>
      <c r="R376" s="76">
        <v>1746</v>
      </c>
      <c r="S376" s="76">
        <v>1796</v>
      </c>
      <c r="T376" s="76">
        <v>1741</v>
      </c>
      <c r="U376" s="76">
        <v>2980</v>
      </c>
      <c r="V376" s="76">
        <v>725</v>
      </c>
      <c r="W376" s="76">
        <v>0</v>
      </c>
      <c r="X376" s="76">
        <v>375</v>
      </c>
      <c r="Y376" s="76">
        <v>350</v>
      </c>
      <c r="Z376" s="76">
        <v>0</v>
      </c>
      <c r="AA376" s="77"/>
    </row>
    <row r="377" spans="1:27">
      <c r="A377" s="73">
        <v>2040602</v>
      </c>
      <c r="B377" s="73" t="s">
        <v>598</v>
      </c>
      <c r="C377" s="75">
        <v>7783</v>
      </c>
      <c r="D377" s="75">
        <v>7783</v>
      </c>
      <c r="E377" s="76">
        <v>0</v>
      </c>
      <c r="F377" s="76">
        <v>1448</v>
      </c>
      <c r="G377" s="76">
        <v>322</v>
      </c>
      <c r="H377" s="76">
        <v>777</v>
      </c>
      <c r="I377" s="76">
        <v>430</v>
      </c>
      <c r="J377" s="76">
        <v>760</v>
      </c>
      <c r="K377" s="76">
        <v>132</v>
      </c>
      <c r="L377" s="76">
        <v>618</v>
      </c>
      <c r="M377" s="76">
        <v>627</v>
      </c>
      <c r="N377" s="76">
        <v>612</v>
      </c>
      <c r="O377" s="76">
        <v>619</v>
      </c>
      <c r="P377" s="76">
        <v>48</v>
      </c>
      <c r="Q377" s="76">
        <v>269</v>
      </c>
      <c r="R377" s="76">
        <v>165</v>
      </c>
      <c r="S377" s="76">
        <v>220</v>
      </c>
      <c r="T377" s="76">
        <v>120</v>
      </c>
      <c r="U377" s="76">
        <v>595</v>
      </c>
      <c r="V377" s="76">
        <v>21</v>
      </c>
      <c r="W377" s="76">
        <v>0</v>
      </c>
      <c r="X377" s="76">
        <v>20</v>
      </c>
      <c r="Y377" s="76">
        <v>0</v>
      </c>
      <c r="Z377" s="76">
        <v>1</v>
      </c>
      <c r="AA377" s="77"/>
    </row>
    <row r="378" spans="1:27">
      <c r="A378" s="73">
        <v>2040603</v>
      </c>
      <c r="B378" s="73" t="s">
        <v>601</v>
      </c>
      <c r="C378" s="75">
        <v>1</v>
      </c>
      <c r="D378" s="75">
        <v>1</v>
      </c>
      <c r="E378" s="76">
        <v>0</v>
      </c>
      <c r="F378" s="76">
        <v>0</v>
      </c>
      <c r="G378" s="76">
        <v>0</v>
      </c>
      <c r="H378" s="76">
        <v>0</v>
      </c>
      <c r="I378" s="76">
        <v>1</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7"/>
    </row>
    <row r="379" spans="1:27">
      <c r="A379" s="73">
        <v>2040604</v>
      </c>
      <c r="B379" s="73" t="s">
        <v>1226</v>
      </c>
      <c r="C379" s="75">
        <v>13147</v>
      </c>
      <c r="D379" s="75">
        <v>12947</v>
      </c>
      <c r="E379" s="76">
        <v>200</v>
      </c>
      <c r="F379" s="76">
        <v>2115</v>
      </c>
      <c r="G379" s="76">
        <v>868</v>
      </c>
      <c r="H379" s="76">
        <v>1423</v>
      </c>
      <c r="I379" s="76">
        <v>658</v>
      </c>
      <c r="J379" s="76">
        <v>915</v>
      </c>
      <c r="K379" s="76">
        <v>1199</v>
      </c>
      <c r="L379" s="76">
        <v>830</v>
      </c>
      <c r="M379" s="76">
        <v>307</v>
      </c>
      <c r="N379" s="76">
        <v>975</v>
      </c>
      <c r="O379" s="76">
        <v>1118</v>
      </c>
      <c r="P379" s="76">
        <v>715</v>
      </c>
      <c r="Q379" s="76">
        <v>484</v>
      </c>
      <c r="R379" s="76">
        <v>191</v>
      </c>
      <c r="S379" s="76">
        <v>159</v>
      </c>
      <c r="T379" s="76">
        <v>163</v>
      </c>
      <c r="U379" s="76">
        <v>602</v>
      </c>
      <c r="V379" s="76">
        <v>246</v>
      </c>
      <c r="W379" s="76">
        <v>0</v>
      </c>
      <c r="X379" s="76">
        <v>117</v>
      </c>
      <c r="Y379" s="76">
        <v>129</v>
      </c>
      <c r="Z379" s="76">
        <v>0</v>
      </c>
      <c r="AA379" s="77"/>
    </row>
    <row r="380" spans="1:27">
      <c r="A380" s="73">
        <v>2040605</v>
      </c>
      <c r="B380" s="73" t="s">
        <v>1227</v>
      </c>
      <c r="C380" s="75">
        <v>5540</v>
      </c>
      <c r="D380" s="75">
        <v>5240</v>
      </c>
      <c r="E380" s="76">
        <v>300</v>
      </c>
      <c r="F380" s="76">
        <v>413</v>
      </c>
      <c r="G380" s="76">
        <v>203</v>
      </c>
      <c r="H380" s="76">
        <v>571</v>
      </c>
      <c r="I380" s="76">
        <v>275</v>
      </c>
      <c r="J380" s="76">
        <v>495</v>
      </c>
      <c r="K380" s="76">
        <v>553</v>
      </c>
      <c r="L380" s="76">
        <v>562</v>
      </c>
      <c r="M380" s="76">
        <v>191</v>
      </c>
      <c r="N380" s="76">
        <v>435</v>
      </c>
      <c r="O380" s="76">
        <v>437</v>
      </c>
      <c r="P380" s="76">
        <v>141</v>
      </c>
      <c r="Q380" s="76">
        <v>117</v>
      </c>
      <c r="R380" s="76">
        <v>121</v>
      </c>
      <c r="S380" s="76">
        <v>104</v>
      </c>
      <c r="T380" s="76">
        <v>119</v>
      </c>
      <c r="U380" s="76">
        <v>365</v>
      </c>
      <c r="V380" s="76">
        <v>158</v>
      </c>
      <c r="W380" s="76">
        <v>0</v>
      </c>
      <c r="X380" s="76">
        <v>31</v>
      </c>
      <c r="Y380" s="76">
        <v>12</v>
      </c>
      <c r="Z380" s="76">
        <v>115</v>
      </c>
      <c r="AA380" s="77"/>
    </row>
    <row r="381" spans="1:27">
      <c r="A381" s="73">
        <v>2040606</v>
      </c>
      <c r="B381" s="73" t="s">
        <v>1228</v>
      </c>
      <c r="C381" s="75">
        <v>1872</v>
      </c>
      <c r="D381" s="75">
        <v>1872</v>
      </c>
      <c r="E381" s="76">
        <v>0</v>
      </c>
      <c r="F381" s="76">
        <v>149</v>
      </c>
      <c r="G381" s="76">
        <v>289</v>
      </c>
      <c r="H381" s="76">
        <v>189</v>
      </c>
      <c r="I381" s="76">
        <v>24</v>
      </c>
      <c r="J381" s="76">
        <v>161</v>
      </c>
      <c r="K381" s="76">
        <v>114</v>
      </c>
      <c r="L381" s="76">
        <v>147</v>
      </c>
      <c r="M381" s="76">
        <v>3</v>
      </c>
      <c r="N381" s="76">
        <v>36</v>
      </c>
      <c r="O381" s="76">
        <v>327</v>
      </c>
      <c r="P381" s="76">
        <v>28</v>
      </c>
      <c r="Q381" s="76">
        <v>125</v>
      </c>
      <c r="R381" s="76">
        <v>14</v>
      </c>
      <c r="S381" s="76">
        <v>52</v>
      </c>
      <c r="T381" s="76">
        <v>78</v>
      </c>
      <c r="U381" s="76">
        <v>136</v>
      </c>
      <c r="V381" s="76">
        <v>0</v>
      </c>
      <c r="W381" s="76">
        <v>0</v>
      </c>
      <c r="X381" s="76">
        <v>0</v>
      </c>
      <c r="Y381" s="76">
        <v>0</v>
      </c>
      <c r="Z381" s="76">
        <v>0</v>
      </c>
      <c r="AA381" s="77"/>
    </row>
    <row r="382" spans="1:27">
      <c r="A382" s="73">
        <v>2040607</v>
      </c>
      <c r="B382" s="73" t="s">
        <v>1230</v>
      </c>
      <c r="C382" s="75">
        <v>4498</v>
      </c>
      <c r="D382" s="75">
        <v>4139</v>
      </c>
      <c r="E382" s="76">
        <v>359</v>
      </c>
      <c r="F382" s="76">
        <v>314</v>
      </c>
      <c r="G382" s="76">
        <v>653</v>
      </c>
      <c r="H382" s="76">
        <v>422</v>
      </c>
      <c r="I382" s="76">
        <v>253</v>
      </c>
      <c r="J382" s="76">
        <v>356</v>
      </c>
      <c r="K382" s="76">
        <v>387</v>
      </c>
      <c r="L382" s="76">
        <v>424</v>
      </c>
      <c r="M382" s="76">
        <v>113</v>
      </c>
      <c r="N382" s="76">
        <v>166</v>
      </c>
      <c r="O382" s="76">
        <v>222</v>
      </c>
      <c r="P382" s="76">
        <v>163</v>
      </c>
      <c r="Q382" s="76">
        <v>173</v>
      </c>
      <c r="R382" s="76">
        <v>129</v>
      </c>
      <c r="S382" s="76">
        <v>62</v>
      </c>
      <c r="T382" s="76">
        <v>60</v>
      </c>
      <c r="U382" s="76">
        <v>189</v>
      </c>
      <c r="V382" s="76">
        <v>42</v>
      </c>
      <c r="W382" s="76">
        <v>0</v>
      </c>
      <c r="X382" s="76">
        <v>27</v>
      </c>
      <c r="Y382" s="76">
        <v>15</v>
      </c>
      <c r="Z382" s="76">
        <v>0</v>
      </c>
      <c r="AA382" s="77"/>
    </row>
    <row r="383" spans="1:27">
      <c r="A383" s="73">
        <v>2040608</v>
      </c>
      <c r="B383" s="73" t="s">
        <v>4939</v>
      </c>
      <c r="C383" s="75">
        <v>248</v>
      </c>
      <c r="D383" s="75">
        <v>143</v>
      </c>
      <c r="E383" s="76">
        <v>105</v>
      </c>
      <c r="F383" s="76">
        <v>87</v>
      </c>
      <c r="G383" s="76">
        <v>4</v>
      </c>
      <c r="H383" s="76">
        <v>17</v>
      </c>
      <c r="I383" s="76">
        <v>0</v>
      </c>
      <c r="J383" s="76">
        <v>18</v>
      </c>
      <c r="K383" s="76">
        <v>0</v>
      </c>
      <c r="L383" s="76">
        <v>0</v>
      </c>
      <c r="M383" s="76">
        <v>3</v>
      </c>
      <c r="N383" s="76">
        <v>6</v>
      </c>
      <c r="O383" s="76">
        <v>0</v>
      </c>
      <c r="P383" s="76">
        <v>0</v>
      </c>
      <c r="Q383" s="76">
        <v>0</v>
      </c>
      <c r="R383" s="76">
        <v>1</v>
      </c>
      <c r="S383" s="76">
        <v>0</v>
      </c>
      <c r="T383" s="76">
        <v>0</v>
      </c>
      <c r="U383" s="76">
        <v>7</v>
      </c>
      <c r="V383" s="76">
        <v>0</v>
      </c>
      <c r="W383" s="76">
        <v>0</v>
      </c>
      <c r="X383" s="76">
        <v>0</v>
      </c>
      <c r="Y383" s="76">
        <v>0</v>
      </c>
      <c r="Z383" s="76">
        <v>0</v>
      </c>
      <c r="AA383" s="77"/>
    </row>
    <row r="384" spans="1:27">
      <c r="A384" s="73">
        <v>2040609</v>
      </c>
      <c r="B384" s="73" t="s">
        <v>1236</v>
      </c>
      <c r="C384" s="75">
        <v>146</v>
      </c>
      <c r="D384" s="75">
        <v>146</v>
      </c>
      <c r="E384" s="76">
        <v>0</v>
      </c>
      <c r="F384" s="76">
        <v>0</v>
      </c>
      <c r="G384" s="76">
        <v>25</v>
      </c>
      <c r="H384" s="76">
        <v>0</v>
      </c>
      <c r="I384" s="76">
        <v>0</v>
      </c>
      <c r="J384" s="76">
        <v>12</v>
      </c>
      <c r="K384" s="76">
        <v>0</v>
      </c>
      <c r="L384" s="76">
        <v>0</v>
      </c>
      <c r="M384" s="76">
        <v>3</v>
      </c>
      <c r="N384" s="76">
        <v>5</v>
      </c>
      <c r="O384" s="76">
        <v>0</v>
      </c>
      <c r="P384" s="76">
        <v>0</v>
      </c>
      <c r="Q384" s="76">
        <v>0</v>
      </c>
      <c r="R384" s="76">
        <v>0</v>
      </c>
      <c r="S384" s="76">
        <v>0</v>
      </c>
      <c r="T384" s="76">
        <v>101</v>
      </c>
      <c r="U384" s="76">
        <v>0</v>
      </c>
      <c r="V384" s="76">
        <v>0</v>
      </c>
      <c r="W384" s="76">
        <v>0</v>
      </c>
      <c r="X384" s="76">
        <v>0</v>
      </c>
      <c r="Y384" s="76">
        <v>0</v>
      </c>
      <c r="Z384" s="76">
        <v>0</v>
      </c>
      <c r="AA384" s="77"/>
    </row>
    <row r="385" spans="1:27">
      <c r="A385" s="73">
        <v>2040650</v>
      </c>
      <c r="B385" s="73" t="s">
        <v>622</v>
      </c>
      <c r="C385" s="75">
        <v>1122</v>
      </c>
      <c r="D385" s="75">
        <v>1122</v>
      </c>
      <c r="E385" s="76">
        <v>0</v>
      </c>
      <c r="F385" s="76">
        <v>0</v>
      </c>
      <c r="G385" s="76">
        <v>461</v>
      </c>
      <c r="H385" s="76">
        <v>0</v>
      </c>
      <c r="I385" s="76">
        <v>0</v>
      </c>
      <c r="J385" s="76">
        <v>94</v>
      </c>
      <c r="K385" s="76">
        <v>16</v>
      </c>
      <c r="L385" s="76">
        <v>15</v>
      </c>
      <c r="M385" s="76">
        <v>0</v>
      </c>
      <c r="N385" s="76">
        <v>0</v>
      </c>
      <c r="O385" s="76">
        <v>23</v>
      </c>
      <c r="P385" s="76">
        <v>0</v>
      </c>
      <c r="Q385" s="76">
        <v>0</v>
      </c>
      <c r="R385" s="76">
        <v>52</v>
      </c>
      <c r="S385" s="76">
        <v>22</v>
      </c>
      <c r="T385" s="76">
        <v>0</v>
      </c>
      <c r="U385" s="76">
        <v>439</v>
      </c>
      <c r="V385" s="76">
        <v>0</v>
      </c>
      <c r="W385" s="76">
        <v>0</v>
      </c>
      <c r="X385" s="76">
        <v>0</v>
      </c>
      <c r="Y385" s="76">
        <v>0</v>
      </c>
      <c r="Z385" s="76">
        <v>0</v>
      </c>
      <c r="AA385" s="77"/>
    </row>
    <row r="386" spans="1:27">
      <c r="A386" s="73">
        <v>2040699</v>
      </c>
      <c r="B386" s="73" t="s">
        <v>1248</v>
      </c>
      <c r="C386" s="75">
        <v>9604</v>
      </c>
      <c r="D386" s="75">
        <v>7586</v>
      </c>
      <c r="E386" s="76">
        <v>2018</v>
      </c>
      <c r="F386" s="76">
        <v>825</v>
      </c>
      <c r="G386" s="76">
        <v>581</v>
      </c>
      <c r="H386" s="76">
        <v>298</v>
      </c>
      <c r="I386" s="76">
        <v>1112</v>
      </c>
      <c r="J386" s="76">
        <v>608</v>
      </c>
      <c r="K386" s="76">
        <v>202</v>
      </c>
      <c r="L386" s="76">
        <v>590</v>
      </c>
      <c r="M386" s="76">
        <v>241</v>
      </c>
      <c r="N386" s="76">
        <v>47</v>
      </c>
      <c r="O386" s="76">
        <v>837</v>
      </c>
      <c r="P386" s="76">
        <v>393</v>
      </c>
      <c r="Q386" s="76">
        <v>-40</v>
      </c>
      <c r="R386" s="76">
        <v>464</v>
      </c>
      <c r="S386" s="76">
        <v>573</v>
      </c>
      <c r="T386" s="76">
        <v>330</v>
      </c>
      <c r="U386" s="76">
        <v>486</v>
      </c>
      <c r="V386" s="76">
        <v>40</v>
      </c>
      <c r="W386" s="76">
        <v>0</v>
      </c>
      <c r="X386" s="76">
        <v>30</v>
      </c>
      <c r="Y386" s="76">
        <v>10</v>
      </c>
      <c r="Z386" s="76">
        <v>0</v>
      </c>
      <c r="AA386" s="77"/>
    </row>
    <row r="387" spans="1:27">
      <c r="A387" s="73">
        <v>20407</v>
      </c>
      <c r="B387" s="74" t="s">
        <v>1249</v>
      </c>
      <c r="C387" s="75">
        <v>221117</v>
      </c>
      <c r="D387" s="75">
        <v>0</v>
      </c>
      <c r="E387" s="76">
        <v>221117</v>
      </c>
      <c r="F387" s="76">
        <v>0</v>
      </c>
      <c r="G387" s="76">
        <v>0</v>
      </c>
      <c r="H387" s="76">
        <v>0</v>
      </c>
      <c r="I387" s="76">
        <v>0</v>
      </c>
      <c r="J387" s="76">
        <v>0</v>
      </c>
      <c r="K387" s="76">
        <v>0</v>
      </c>
      <c r="L387" s="76">
        <v>0</v>
      </c>
      <c r="M387" s="76">
        <v>0</v>
      </c>
      <c r="N387" s="76">
        <v>0</v>
      </c>
      <c r="O387" s="76">
        <v>0</v>
      </c>
      <c r="P387" s="76">
        <v>0</v>
      </c>
      <c r="Q387" s="76">
        <v>0</v>
      </c>
      <c r="R387" s="76">
        <v>0</v>
      </c>
      <c r="S387" s="76">
        <v>0</v>
      </c>
      <c r="T387" s="76">
        <v>0</v>
      </c>
      <c r="U387" s="76">
        <v>0</v>
      </c>
      <c r="V387" s="76">
        <v>0</v>
      </c>
      <c r="W387" s="76">
        <v>0</v>
      </c>
      <c r="X387" s="76">
        <v>0</v>
      </c>
      <c r="Y387" s="76">
        <v>0</v>
      </c>
      <c r="Z387" s="76">
        <v>0</v>
      </c>
      <c r="AA387" s="77"/>
    </row>
    <row r="388" spans="1:27">
      <c r="A388" s="73">
        <v>2040701</v>
      </c>
      <c r="B388" s="73" t="s">
        <v>595</v>
      </c>
      <c r="C388" s="75">
        <v>145558</v>
      </c>
      <c r="D388" s="75">
        <v>0</v>
      </c>
      <c r="E388" s="76">
        <v>145558</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7"/>
    </row>
    <row r="389" spans="1:27">
      <c r="A389" s="73">
        <v>2040702</v>
      </c>
      <c r="B389" s="73" t="s">
        <v>598</v>
      </c>
      <c r="C389" s="75">
        <v>0</v>
      </c>
      <c r="D389" s="75">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7"/>
    </row>
    <row r="390" spans="1:27">
      <c r="A390" s="73">
        <v>2040703</v>
      </c>
      <c r="B390" s="73" t="s">
        <v>601</v>
      </c>
      <c r="C390" s="75">
        <v>0</v>
      </c>
      <c r="D390" s="75">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7"/>
    </row>
    <row r="391" spans="1:27">
      <c r="A391" s="73">
        <v>2040704</v>
      </c>
      <c r="B391" s="73" t="s">
        <v>1254</v>
      </c>
      <c r="C391" s="75">
        <v>37871</v>
      </c>
      <c r="D391" s="75">
        <v>0</v>
      </c>
      <c r="E391" s="76">
        <v>37871</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7"/>
    </row>
    <row r="392" spans="1:27">
      <c r="A392" s="73">
        <v>2040705</v>
      </c>
      <c r="B392" s="73" t="s">
        <v>1257</v>
      </c>
      <c r="C392" s="75">
        <v>6334</v>
      </c>
      <c r="D392" s="75">
        <v>0</v>
      </c>
      <c r="E392" s="76">
        <v>6334</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7"/>
    </row>
    <row r="393" spans="1:27">
      <c r="A393" s="73">
        <v>2040706</v>
      </c>
      <c r="B393" s="73" t="s">
        <v>1259</v>
      </c>
      <c r="C393" s="75">
        <v>10469</v>
      </c>
      <c r="D393" s="75">
        <v>0</v>
      </c>
      <c r="E393" s="76">
        <v>10469</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7"/>
    </row>
    <row r="394" spans="1:27">
      <c r="A394" s="73">
        <v>2040750</v>
      </c>
      <c r="B394" s="73" t="s">
        <v>622</v>
      </c>
      <c r="C394" s="75">
        <v>0</v>
      </c>
      <c r="D394" s="75">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7"/>
    </row>
    <row r="395" spans="1:27">
      <c r="A395" s="73">
        <v>2040799</v>
      </c>
      <c r="B395" s="73" t="s">
        <v>1262</v>
      </c>
      <c r="C395" s="75">
        <v>20885</v>
      </c>
      <c r="D395" s="75">
        <v>0</v>
      </c>
      <c r="E395" s="76">
        <v>20885</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7"/>
    </row>
    <row r="396" spans="1:27">
      <c r="A396" s="73">
        <v>20408</v>
      </c>
      <c r="B396" s="74" t="s">
        <v>1264</v>
      </c>
      <c r="C396" s="75">
        <v>70640</v>
      </c>
      <c r="D396" s="75">
        <v>21170</v>
      </c>
      <c r="E396" s="76">
        <v>49470</v>
      </c>
      <c r="F396" s="76">
        <v>4506</v>
      </c>
      <c r="G396" s="76">
        <v>2968</v>
      </c>
      <c r="H396" s="76">
        <v>3309</v>
      </c>
      <c r="I396" s="76">
        <v>13</v>
      </c>
      <c r="J396" s="76">
        <v>1825</v>
      </c>
      <c r="K396" s="76">
        <v>0</v>
      </c>
      <c r="L396" s="76">
        <v>0</v>
      </c>
      <c r="M396" s="76">
        <v>2272</v>
      </c>
      <c r="N396" s="76">
        <v>0</v>
      </c>
      <c r="O396" s="76">
        <v>4309</v>
      </c>
      <c r="P396" s="76">
        <v>1948</v>
      </c>
      <c r="Q396" s="76">
        <v>0</v>
      </c>
      <c r="R396" s="76">
        <v>20</v>
      </c>
      <c r="S396" s="76">
        <v>0</v>
      </c>
      <c r="T396" s="76">
        <v>0</v>
      </c>
      <c r="U396" s="76">
        <v>0</v>
      </c>
      <c r="V396" s="76">
        <v>0</v>
      </c>
      <c r="W396" s="76">
        <v>0</v>
      </c>
      <c r="X396" s="76">
        <v>0</v>
      </c>
      <c r="Y396" s="76">
        <v>0</v>
      </c>
      <c r="Z396" s="76">
        <v>0</v>
      </c>
      <c r="AA396" s="77"/>
    </row>
    <row r="397" spans="1:27">
      <c r="A397" s="73">
        <v>2040801</v>
      </c>
      <c r="B397" s="73" t="s">
        <v>595</v>
      </c>
      <c r="C397" s="75">
        <v>30016</v>
      </c>
      <c r="D397" s="75">
        <v>10695</v>
      </c>
      <c r="E397" s="76">
        <v>19321</v>
      </c>
      <c r="F397" s="76">
        <v>3002</v>
      </c>
      <c r="G397" s="76">
        <v>902</v>
      </c>
      <c r="H397" s="76">
        <v>1246</v>
      </c>
      <c r="I397" s="76">
        <v>0</v>
      </c>
      <c r="J397" s="76">
        <v>1285</v>
      </c>
      <c r="K397" s="76">
        <v>0</v>
      </c>
      <c r="L397" s="76">
        <v>0</v>
      </c>
      <c r="M397" s="76">
        <v>964</v>
      </c>
      <c r="N397" s="76">
        <v>0</v>
      </c>
      <c r="O397" s="76">
        <v>2402</v>
      </c>
      <c r="P397" s="76">
        <v>894</v>
      </c>
      <c r="Q397" s="76">
        <v>0</v>
      </c>
      <c r="R397" s="76">
        <v>0</v>
      </c>
      <c r="S397" s="76">
        <v>0</v>
      </c>
      <c r="T397" s="76">
        <v>0</v>
      </c>
      <c r="U397" s="76">
        <v>0</v>
      </c>
      <c r="V397" s="76">
        <v>0</v>
      </c>
      <c r="W397" s="76">
        <v>0</v>
      </c>
      <c r="X397" s="76">
        <v>0</v>
      </c>
      <c r="Y397" s="76">
        <v>0</v>
      </c>
      <c r="Z397" s="76">
        <v>0</v>
      </c>
      <c r="AA397" s="77"/>
    </row>
    <row r="398" spans="1:27">
      <c r="A398" s="73">
        <v>2040802</v>
      </c>
      <c r="B398" s="73" t="s">
        <v>598</v>
      </c>
      <c r="C398" s="75">
        <v>74</v>
      </c>
      <c r="D398" s="75">
        <v>30</v>
      </c>
      <c r="E398" s="76">
        <v>44</v>
      </c>
      <c r="F398" s="76">
        <v>0</v>
      </c>
      <c r="G398" s="76">
        <v>30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7"/>
    </row>
    <row r="399" spans="1:27">
      <c r="A399" s="73">
        <v>2040803</v>
      </c>
      <c r="B399" s="73" t="s">
        <v>601</v>
      </c>
      <c r="C399" s="75">
        <v>0</v>
      </c>
      <c r="D399" s="75">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7"/>
    </row>
    <row r="400" spans="1:27">
      <c r="A400" s="73">
        <v>2040804</v>
      </c>
      <c r="B400" s="73" t="s">
        <v>1272</v>
      </c>
      <c r="C400" s="75">
        <v>11110</v>
      </c>
      <c r="D400" s="75">
        <v>2559</v>
      </c>
      <c r="E400" s="76">
        <v>8551</v>
      </c>
      <c r="F400" s="76">
        <v>538</v>
      </c>
      <c r="G400" s="76">
        <v>463</v>
      </c>
      <c r="H400" s="76">
        <v>361</v>
      </c>
      <c r="I400" s="76">
        <v>13</v>
      </c>
      <c r="J400" s="76">
        <v>409</v>
      </c>
      <c r="K400" s="76">
        <v>0</v>
      </c>
      <c r="L400" s="76">
        <v>0</v>
      </c>
      <c r="M400" s="76">
        <v>312</v>
      </c>
      <c r="N400" s="76">
        <v>0</v>
      </c>
      <c r="O400" s="76">
        <v>70</v>
      </c>
      <c r="P400" s="76">
        <v>393</v>
      </c>
      <c r="Q400" s="76">
        <v>0</v>
      </c>
      <c r="R400" s="76">
        <v>0</v>
      </c>
      <c r="S400" s="76">
        <v>0</v>
      </c>
      <c r="T400" s="76">
        <v>0</v>
      </c>
      <c r="U400" s="76">
        <v>0</v>
      </c>
      <c r="V400" s="76">
        <v>0</v>
      </c>
      <c r="W400" s="76">
        <v>0</v>
      </c>
      <c r="X400" s="76">
        <v>0</v>
      </c>
      <c r="Y400" s="76">
        <v>0</v>
      </c>
      <c r="Z400" s="76">
        <v>0</v>
      </c>
      <c r="AA400" s="77"/>
    </row>
    <row r="401" spans="1:27">
      <c r="A401" s="73">
        <v>2040805</v>
      </c>
      <c r="B401" s="73" t="s">
        <v>1275</v>
      </c>
      <c r="C401" s="75">
        <v>2149</v>
      </c>
      <c r="D401" s="75">
        <v>331</v>
      </c>
      <c r="E401" s="76">
        <v>1818</v>
      </c>
      <c r="F401" s="76">
        <v>80</v>
      </c>
      <c r="G401" s="76">
        <v>110</v>
      </c>
      <c r="H401" s="76">
        <v>50</v>
      </c>
      <c r="I401" s="76">
        <v>0</v>
      </c>
      <c r="J401" s="76">
        <v>10</v>
      </c>
      <c r="K401" s="76">
        <v>0</v>
      </c>
      <c r="L401" s="76">
        <v>0</v>
      </c>
      <c r="M401" s="76">
        <v>10</v>
      </c>
      <c r="N401" s="76">
        <v>0</v>
      </c>
      <c r="O401" s="76">
        <v>10</v>
      </c>
      <c r="P401" s="76">
        <v>61</v>
      </c>
      <c r="Q401" s="76">
        <v>0</v>
      </c>
      <c r="R401" s="76">
        <v>0</v>
      </c>
      <c r="S401" s="76">
        <v>0</v>
      </c>
      <c r="T401" s="76">
        <v>0</v>
      </c>
      <c r="U401" s="76">
        <v>0</v>
      </c>
      <c r="V401" s="76">
        <v>0</v>
      </c>
      <c r="W401" s="76">
        <v>0</v>
      </c>
      <c r="X401" s="76">
        <v>0</v>
      </c>
      <c r="Y401" s="76">
        <v>0</v>
      </c>
      <c r="Z401" s="76">
        <v>0</v>
      </c>
      <c r="AA401" s="77"/>
    </row>
    <row r="402" spans="1:27">
      <c r="A402" s="73">
        <v>2040806</v>
      </c>
      <c r="B402" s="73" t="s">
        <v>1277</v>
      </c>
      <c r="C402" s="75">
        <v>22763</v>
      </c>
      <c r="D402" s="75">
        <v>6682</v>
      </c>
      <c r="E402" s="76">
        <v>16081</v>
      </c>
      <c r="F402" s="76">
        <v>495</v>
      </c>
      <c r="G402" s="76">
        <v>1279</v>
      </c>
      <c r="H402" s="76">
        <v>1528</v>
      </c>
      <c r="I402" s="76">
        <v>0</v>
      </c>
      <c r="J402" s="76">
        <v>121</v>
      </c>
      <c r="K402" s="76">
        <v>0</v>
      </c>
      <c r="L402" s="76">
        <v>0</v>
      </c>
      <c r="M402" s="76">
        <v>902</v>
      </c>
      <c r="N402" s="76">
        <v>0</v>
      </c>
      <c r="O402" s="76">
        <v>1807</v>
      </c>
      <c r="P402" s="76">
        <v>550</v>
      </c>
      <c r="Q402" s="76">
        <v>0</v>
      </c>
      <c r="R402" s="76">
        <v>0</v>
      </c>
      <c r="S402" s="76">
        <v>0</v>
      </c>
      <c r="T402" s="76">
        <v>0</v>
      </c>
      <c r="U402" s="76">
        <v>0</v>
      </c>
      <c r="V402" s="76">
        <v>0</v>
      </c>
      <c r="W402" s="76">
        <v>0</v>
      </c>
      <c r="X402" s="76">
        <v>0</v>
      </c>
      <c r="Y402" s="76">
        <v>0</v>
      </c>
      <c r="Z402" s="76">
        <v>0</v>
      </c>
      <c r="AA402" s="77"/>
    </row>
    <row r="403" spans="1:27">
      <c r="A403" s="73">
        <v>2040850</v>
      </c>
      <c r="B403" s="73" t="s">
        <v>622</v>
      </c>
      <c r="C403" s="75">
        <v>0</v>
      </c>
      <c r="D403" s="75">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7"/>
    </row>
    <row r="404" spans="1:27">
      <c r="A404" s="73">
        <v>2040899</v>
      </c>
      <c r="B404" s="73" t="s">
        <v>1282</v>
      </c>
      <c r="C404" s="75">
        <v>4528</v>
      </c>
      <c r="D404" s="75">
        <v>873</v>
      </c>
      <c r="E404" s="76">
        <v>3655</v>
      </c>
      <c r="F404" s="76">
        <v>391</v>
      </c>
      <c r="G404" s="76">
        <v>184</v>
      </c>
      <c r="H404" s="76">
        <v>124</v>
      </c>
      <c r="I404" s="76">
        <v>0</v>
      </c>
      <c r="J404" s="76">
        <v>0</v>
      </c>
      <c r="K404" s="76">
        <v>0</v>
      </c>
      <c r="L404" s="76">
        <v>0</v>
      </c>
      <c r="M404" s="76">
        <v>84</v>
      </c>
      <c r="N404" s="76">
        <v>0</v>
      </c>
      <c r="O404" s="76">
        <v>20</v>
      </c>
      <c r="P404" s="76">
        <v>50</v>
      </c>
      <c r="Q404" s="76">
        <v>0</v>
      </c>
      <c r="R404" s="76">
        <v>20</v>
      </c>
      <c r="S404" s="76">
        <v>0</v>
      </c>
      <c r="T404" s="76">
        <v>0</v>
      </c>
      <c r="U404" s="76">
        <v>0</v>
      </c>
      <c r="V404" s="76">
        <v>0</v>
      </c>
      <c r="W404" s="76">
        <v>0</v>
      </c>
      <c r="X404" s="76">
        <v>0</v>
      </c>
      <c r="Y404" s="76">
        <v>0</v>
      </c>
      <c r="Z404" s="76">
        <v>0</v>
      </c>
      <c r="AA404" s="77"/>
    </row>
    <row r="405" spans="1:27">
      <c r="A405" s="73">
        <v>20409</v>
      </c>
      <c r="B405" s="74" t="s">
        <v>1284</v>
      </c>
      <c r="C405" s="75">
        <v>2412</v>
      </c>
      <c r="D405" s="75">
        <v>2095</v>
      </c>
      <c r="E405" s="76">
        <v>317</v>
      </c>
      <c r="F405" s="76">
        <v>535</v>
      </c>
      <c r="G405" s="76">
        <v>0</v>
      </c>
      <c r="H405" s="76">
        <v>185</v>
      </c>
      <c r="I405" s="76">
        <v>38</v>
      </c>
      <c r="J405" s="76">
        <v>0</v>
      </c>
      <c r="K405" s="76">
        <v>0</v>
      </c>
      <c r="L405" s="76">
        <v>176</v>
      </c>
      <c r="M405" s="76">
        <v>161</v>
      </c>
      <c r="N405" s="76">
        <v>0</v>
      </c>
      <c r="O405" s="76">
        <v>558</v>
      </c>
      <c r="P405" s="76">
        <v>37</v>
      </c>
      <c r="Q405" s="76">
        <v>141</v>
      </c>
      <c r="R405" s="76">
        <v>0</v>
      </c>
      <c r="S405" s="76">
        <v>142</v>
      </c>
      <c r="T405" s="76">
        <v>0</v>
      </c>
      <c r="U405" s="76">
        <v>0</v>
      </c>
      <c r="V405" s="76">
        <v>122</v>
      </c>
      <c r="W405" s="76">
        <v>0</v>
      </c>
      <c r="X405" s="76">
        <v>122</v>
      </c>
      <c r="Y405" s="76">
        <v>0</v>
      </c>
      <c r="Z405" s="76">
        <v>0</v>
      </c>
      <c r="AA405" s="77"/>
    </row>
    <row r="406" spans="1:27">
      <c r="A406" s="73">
        <v>2040901</v>
      </c>
      <c r="B406" s="73" t="s">
        <v>595</v>
      </c>
      <c r="C406" s="75">
        <v>1213</v>
      </c>
      <c r="D406" s="75">
        <v>1013</v>
      </c>
      <c r="E406" s="76">
        <v>200</v>
      </c>
      <c r="F406" s="76">
        <v>153</v>
      </c>
      <c r="G406" s="76">
        <v>0</v>
      </c>
      <c r="H406" s="76">
        <v>158</v>
      </c>
      <c r="I406" s="76">
        <v>35</v>
      </c>
      <c r="J406" s="76">
        <v>0</v>
      </c>
      <c r="K406" s="76">
        <v>0</v>
      </c>
      <c r="L406" s="76">
        <v>52</v>
      </c>
      <c r="M406" s="76">
        <v>105</v>
      </c>
      <c r="N406" s="76">
        <v>0</v>
      </c>
      <c r="O406" s="76">
        <v>144</v>
      </c>
      <c r="P406" s="76">
        <v>26</v>
      </c>
      <c r="Q406" s="76">
        <v>94</v>
      </c>
      <c r="R406" s="76">
        <v>0</v>
      </c>
      <c r="S406" s="76">
        <v>124</v>
      </c>
      <c r="T406" s="76">
        <v>0</v>
      </c>
      <c r="U406" s="76">
        <v>0</v>
      </c>
      <c r="V406" s="76">
        <v>122</v>
      </c>
      <c r="W406" s="76">
        <v>0</v>
      </c>
      <c r="X406" s="76">
        <v>122</v>
      </c>
      <c r="Y406" s="76">
        <v>0</v>
      </c>
      <c r="Z406" s="76">
        <v>0</v>
      </c>
      <c r="AA406" s="77"/>
    </row>
    <row r="407" spans="1:27">
      <c r="A407" s="73">
        <v>2040902</v>
      </c>
      <c r="B407" s="73" t="s">
        <v>598</v>
      </c>
      <c r="C407" s="75">
        <v>109</v>
      </c>
      <c r="D407" s="75">
        <v>109</v>
      </c>
      <c r="E407" s="76">
        <v>0</v>
      </c>
      <c r="F407" s="76">
        <v>0</v>
      </c>
      <c r="G407" s="76">
        <v>0</v>
      </c>
      <c r="H407" s="76">
        <v>26</v>
      </c>
      <c r="I407" s="76">
        <v>0</v>
      </c>
      <c r="J407" s="76">
        <v>0</v>
      </c>
      <c r="K407" s="76">
        <v>0</v>
      </c>
      <c r="L407" s="76">
        <v>40</v>
      </c>
      <c r="M407" s="76">
        <v>22</v>
      </c>
      <c r="N407" s="76">
        <v>0</v>
      </c>
      <c r="O407" s="76">
        <v>8</v>
      </c>
      <c r="P407" s="76">
        <v>0</v>
      </c>
      <c r="Q407" s="76">
        <v>0</v>
      </c>
      <c r="R407" s="76">
        <v>0</v>
      </c>
      <c r="S407" s="76">
        <v>13</v>
      </c>
      <c r="T407" s="76">
        <v>0</v>
      </c>
      <c r="U407" s="76">
        <v>0</v>
      </c>
      <c r="V407" s="76">
        <v>0</v>
      </c>
      <c r="W407" s="76">
        <v>0</v>
      </c>
      <c r="X407" s="76">
        <v>0</v>
      </c>
      <c r="Y407" s="76">
        <v>0</v>
      </c>
      <c r="Z407" s="76">
        <v>0</v>
      </c>
      <c r="AA407" s="77"/>
    </row>
    <row r="408" spans="1:27">
      <c r="A408" s="73">
        <v>2040903</v>
      </c>
      <c r="B408" s="73" t="s">
        <v>601</v>
      </c>
      <c r="C408" s="75">
        <v>0</v>
      </c>
      <c r="D408" s="75">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7"/>
    </row>
    <row r="409" spans="1:27">
      <c r="A409" s="73">
        <v>2040904</v>
      </c>
      <c r="B409" s="73" t="s">
        <v>1291</v>
      </c>
      <c r="C409" s="75">
        <v>143</v>
      </c>
      <c r="D409" s="75">
        <v>143</v>
      </c>
      <c r="E409" s="76">
        <v>0</v>
      </c>
      <c r="F409" s="76">
        <v>0</v>
      </c>
      <c r="G409" s="76">
        <v>0</v>
      </c>
      <c r="H409" s="76">
        <v>0</v>
      </c>
      <c r="I409" s="76">
        <v>0</v>
      </c>
      <c r="J409" s="76">
        <v>0</v>
      </c>
      <c r="K409" s="76">
        <v>0</v>
      </c>
      <c r="L409" s="76">
        <v>81</v>
      </c>
      <c r="M409" s="76">
        <v>30</v>
      </c>
      <c r="N409" s="76">
        <v>0</v>
      </c>
      <c r="O409" s="76">
        <v>0</v>
      </c>
      <c r="P409" s="76">
        <v>0</v>
      </c>
      <c r="Q409" s="76">
        <v>32</v>
      </c>
      <c r="R409" s="76">
        <v>0</v>
      </c>
      <c r="S409" s="76">
        <v>0</v>
      </c>
      <c r="T409" s="76">
        <v>0</v>
      </c>
      <c r="U409" s="76">
        <v>0</v>
      </c>
      <c r="V409" s="76">
        <v>0</v>
      </c>
      <c r="W409" s="76">
        <v>0</v>
      </c>
      <c r="X409" s="76">
        <v>0</v>
      </c>
      <c r="Y409" s="76">
        <v>0</v>
      </c>
      <c r="Z409" s="76">
        <v>0</v>
      </c>
      <c r="AA409" s="77"/>
    </row>
    <row r="410" spans="1:27">
      <c r="A410" s="73">
        <v>2040905</v>
      </c>
      <c r="B410" s="73" t="s">
        <v>1293</v>
      </c>
      <c r="C410" s="75">
        <v>378</v>
      </c>
      <c r="D410" s="75">
        <v>378</v>
      </c>
      <c r="E410" s="76">
        <v>0</v>
      </c>
      <c r="F410" s="76">
        <v>343</v>
      </c>
      <c r="G410" s="76">
        <v>0</v>
      </c>
      <c r="H410" s="76">
        <v>0</v>
      </c>
      <c r="I410" s="76">
        <v>2</v>
      </c>
      <c r="J410" s="76">
        <v>0</v>
      </c>
      <c r="K410" s="76">
        <v>0</v>
      </c>
      <c r="L410" s="76">
        <v>0</v>
      </c>
      <c r="M410" s="76">
        <v>2</v>
      </c>
      <c r="N410" s="76">
        <v>0</v>
      </c>
      <c r="O410" s="76">
        <v>0</v>
      </c>
      <c r="P410" s="76">
        <v>11</v>
      </c>
      <c r="Q410" s="76">
        <v>15</v>
      </c>
      <c r="R410" s="76">
        <v>0</v>
      </c>
      <c r="S410" s="76">
        <v>5</v>
      </c>
      <c r="T410" s="76">
        <v>0</v>
      </c>
      <c r="U410" s="76">
        <v>0</v>
      </c>
      <c r="V410" s="76">
        <v>0</v>
      </c>
      <c r="W410" s="76">
        <v>0</v>
      </c>
      <c r="X410" s="76">
        <v>0</v>
      </c>
      <c r="Y410" s="76">
        <v>0</v>
      </c>
      <c r="Z410" s="76">
        <v>0</v>
      </c>
      <c r="AA410" s="77"/>
    </row>
    <row r="411" spans="1:27">
      <c r="A411" s="73">
        <v>2040950</v>
      </c>
      <c r="B411" s="73" t="s">
        <v>622</v>
      </c>
      <c r="C411" s="75">
        <v>117</v>
      </c>
      <c r="D411" s="75">
        <v>0</v>
      </c>
      <c r="E411" s="76">
        <v>117</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7"/>
    </row>
    <row r="412" spans="1:27">
      <c r="A412" s="73">
        <v>2040999</v>
      </c>
      <c r="B412" s="73" t="s">
        <v>1298</v>
      </c>
      <c r="C412" s="75">
        <v>452</v>
      </c>
      <c r="D412" s="75">
        <v>452</v>
      </c>
      <c r="E412" s="76">
        <v>0</v>
      </c>
      <c r="F412" s="76">
        <v>39</v>
      </c>
      <c r="G412" s="76">
        <v>0</v>
      </c>
      <c r="H412" s="76">
        <v>1</v>
      </c>
      <c r="I412" s="76">
        <v>1</v>
      </c>
      <c r="J412" s="76">
        <v>0</v>
      </c>
      <c r="K412" s="76">
        <v>0</v>
      </c>
      <c r="L412" s="76">
        <v>3</v>
      </c>
      <c r="M412" s="76">
        <v>2</v>
      </c>
      <c r="N412" s="76">
        <v>0</v>
      </c>
      <c r="O412" s="76">
        <v>406</v>
      </c>
      <c r="P412" s="76">
        <v>0</v>
      </c>
      <c r="Q412" s="76">
        <v>0</v>
      </c>
      <c r="R412" s="76">
        <v>0</v>
      </c>
      <c r="S412" s="76">
        <v>0</v>
      </c>
      <c r="T412" s="76">
        <v>0</v>
      </c>
      <c r="U412" s="76">
        <v>0</v>
      </c>
      <c r="V412" s="76">
        <v>0</v>
      </c>
      <c r="W412" s="76">
        <v>0</v>
      </c>
      <c r="X412" s="76">
        <v>0</v>
      </c>
      <c r="Y412" s="76">
        <v>0</v>
      </c>
      <c r="Z412" s="76">
        <v>0</v>
      </c>
      <c r="AA412" s="77"/>
    </row>
    <row r="413" spans="1:27">
      <c r="A413" s="73">
        <v>20410</v>
      </c>
      <c r="B413" s="74" t="s">
        <v>1301</v>
      </c>
      <c r="C413" s="75">
        <v>0</v>
      </c>
      <c r="D413" s="75">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7"/>
    </row>
    <row r="414" spans="1:27">
      <c r="A414" s="73">
        <v>2041001</v>
      </c>
      <c r="B414" s="73" t="s">
        <v>595</v>
      </c>
      <c r="C414" s="75">
        <v>0</v>
      </c>
      <c r="D414" s="75">
        <v>0</v>
      </c>
      <c r="E414" s="76">
        <v>0</v>
      </c>
      <c r="F414" s="76">
        <v>0</v>
      </c>
      <c r="G414" s="76">
        <v>0</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7"/>
    </row>
    <row r="415" spans="1:27">
      <c r="A415" s="73">
        <v>2041002</v>
      </c>
      <c r="B415" s="73" t="s">
        <v>598</v>
      </c>
      <c r="C415" s="75">
        <v>0</v>
      </c>
      <c r="D415" s="75">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7"/>
    </row>
    <row r="416" spans="1:27">
      <c r="A416" s="73">
        <v>2041003</v>
      </c>
      <c r="B416" s="73" t="s">
        <v>4940</v>
      </c>
      <c r="C416" s="75">
        <v>0</v>
      </c>
      <c r="D416" s="75">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7"/>
    </row>
    <row r="417" spans="1:27">
      <c r="A417" s="73">
        <v>2041004</v>
      </c>
      <c r="B417" s="73" t="s">
        <v>4941</v>
      </c>
      <c r="C417" s="75">
        <v>0</v>
      </c>
      <c r="D417" s="75">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7"/>
    </row>
    <row r="418" spans="1:27">
      <c r="A418" s="73">
        <v>2041005</v>
      </c>
      <c r="B418" s="73" t="s">
        <v>4942</v>
      </c>
      <c r="C418" s="75">
        <v>0</v>
      </c>
      <c r="D418" s="75">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7"/>
    </row>
    <row r="419" spans="1:27">
      <c r="A419" s="73">
        <v>2041006</v>
      </c>
      <c r="B419" s="73" t="s">
        <v>4931</v>
      </c>
      <c r="C419" s="75">
        <v>0</v>
      </c>
      <c r="D419" s="75">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7"/>
    </row>
    <row r="420" spans="1:27">
      <c r="A420" s="73">
        <v>2041099</v>
      </c>
      <c r="B420" s="73" t="s">
        <v>1310</v>
      </c>
      <c r="C420" s="75">
        <v>0</v>
      </c>
      <c r="D420" s="75">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7"/>
    </row>
    <row r="421" spans="1:27">
      <c r="A421" s="73">
        <v>20499</v>
      </c>
      <c r="B421" s="74" t="s">
        <v>4943</v>
      </c>
      <c r="C421" s="75">
        <v>38176</v>
      </c>
      <c r="D421" s="75">
        <v>31309</v>
      </c>
      <c r="E421" s="76">
        <v>6867</v>
      </c>
      <c r="F421" s="76">
        <v>803</v>
      </c>
      <c r="G421" s="76">
        <v>973</v>
      </c>
      <c r="H421" s="76">
        <v>995</v>
      </c>
      <c r="I421" s="76">
        <v>409</v>
      </c>
      <c r="J421" s="76">
        <v>1021</v>
      </c>
      <c r="K421" s="76">
        <v>1519</v>
      </c>
      <c r="L421" s="76">
        <v>1290</v>
      </c>
      <c r="M421" s="76">
        <v>334</v>
      </c>
      <c r="N421" s="76">
        <v>1164</v>
      </c>
      <c r="O421" s="76">
        <v>448</v>
      </c>
      <c r="P421" s="76">
        <v>65</v>
      </c>
      <c r="Q421" s="76">
        <v>396</v>
      </c>
      <c r="R421" s="76">
        <v>2233</v>
      </c>
      <c r="S421" s="76">
        <v>1665</v>
      </c>
      <c r="T421" s="76">
        <v>1755</v>
      </c>
      <c r="U421" s="76">
        <v>16093</v>
      </c>
      <c r="V421" s="76">
        <v>167</v>
      </c>
      <c r="W421" s="76">
        <v>0</v>
      </c>
      <c r="X421" s="76">
        <v>0</v>
      </c>
      <c r="Y421" s="76">
        <v>121</v>
      </c>
      <c r="Z421" s="76">
        <v>46</v>
      </c>
      <c r="AA421" s="77"/>
    </row>
    <row r="422" spans="1:27">
      <c r="A422" s="73">
        <v>2049901</v>
      </c>
      <c r="B422" s="73" t="s">
        <v>4944</v>
      </c>
      <c r="C422" s="75">
        <v>37543</v>
      </c>
      <c r="D422" s="75">
        <v>30676</v>
      </c>
      <c r="E422" s="76">
        <v>6867</v>
      </c>
      <c r="F422" s="76">
        <v>749</v>
      </c>
      <c r="G422" s="76">
        <v>973</v>
      </c>
      <c r="H422" s="76">
        <v>995</v>
      </c>
      <c r="I422" s="76">
        <v>245</v>
      </c>
      <c r="J422" s="76">
        <v>1021</v>
      </c>
      <c r="K422" s="76">
        <v>1519</v>
      </c>
      <c r="L422" s="76">
        <v>905</v>
      </c>
      <c r="M422" s="76">
        <v>334</v>
      </c>
      <c r="N422" s="76">
        <v>1164</v>
      </c>
      <c r="O422" s="76">
        <v>443</v>
      </c>
      <c r="P422" s="76">
        <v>40</v>
      </c>
      <c r="Q422" s="76">
        <v>396</v>
      </c>
      <c r="R422" s="76">
        <v>2233</v>
      </c>
      <c r="S422" s="76">
        <v>1665</v>
      </c>
      <c r="T422" s="76">
        <v>1755</v>
      </c>
      <c r="U422" s="76">
        <v>16093</v>
      </c>
      <c r="V422" s="76">
        <v>167</v>
      </c>
      <c r="W422" s="76">
        <v>0</v>
      </c>
      <c r="X422" s="76">
        <v>0</v>
      </c>
      <c r="Y422" s="76">
        <v>121</v>
      </c>
      <c r="Z422" s="76">
        <v>46</v>
      </c>
      <c r="AA422" s="77"/>
    </row>
    <row r="423" spans="1:27">
      <c r="A423" s="73">
        <v>2049902</v>
      </c>
      <c r="B423" s="73" t="s">
        <v>4945</v>
      </c>
      <c r="C423" s="75">
        <v>633</v>
      </c>
      <c r="D423" s="75">
        <v>633</v>
      </c>
      <c r="E423" s="76">
        <v>0</v>
      </c>
      <c r="F423" s="76">
        <v>54</v>
      </c>
      <c r="G423" s="76">
        <v>0</v>
      </c>
      <c r="H423" s="76">
        <v>0</v>
      </c>
      <c r="I423" s="76">
        <v>164</v>
      </c>
      <c r="J423" s="76">
        <v>0</v>
      </c>
      <c r="K423" s="76">
        <v>0</v>
      </c>
      <c r="L423" s="76">
        <v>385</v>
      </c>
      <c r="M423" s="76">
        <v>0</v>
      </c>
      <c r="N423" s="76">
        <v>0</v>
      </c>
      <c r="O423" s="76">
        <v>5</v>
      </c>
      <c r="P423" s="76">
        <v>25</v>
      </c>
      <c r="Q423" s="76">
        <v>0</v>
      </c>
      <c r="R423" s="76">
        <v>0</v>
      </c>
      <c r="S423" s="76">
        <v>0</v>
      </c>
      <c r="T423" s="76">
        <v>0</v>
      </c>
      <c r="U423" s="76">
        <v>0</v>
      </c>
      <c r="V423" s="76">
        <v>0</v>
      </c>
      <c r="W423" s="76">
        <v>0</v>
      </c>
      <c r="X423" s="76">
        <v>0</v>
      </c>
      <c r="Y423" s="76">
        <v>0</v>
      </c>
      <c r="Z423" s="76">
        <v>0</v>
      </c>
      <c r="AA423" s="77"/>
    </row>
    <row r="424" spans="1:27">
      <c r="A424" s="73">
        <v>205</v>
      </c>
      <c r="B424" s="74" t="s">
        <v>1318</v>
      </c>
      <c r="C424" s="75">
        <v>7674623</v>
      </c>
      <c r="D424" s="75">
        <v>6850397</v>
      </c>
      <c r="E424" s="76">
        <v>824226</v>
      </c>
      <c r="F424" s="76">
        <v>809671</v>
      </c>
      <c r="G424" s="76">
        <v>694508</v>
      </c>
      <c r="H424" s="76">
        <v>868348</v>
      </c>
      <c r="I424" s="76">
        <v>368087</v>
      </c>
      <c r="J424" s="76">
        <v>677553</v>
      </c>
      <c r="K424" s="76">
        <v>577810</v>
      </c>
      <c r="L424" s="76">
        <v>345193</v>
      </c>
      <c r="M424" s="76">
        <v>158373</v>
      </c>
      <c r="N424" s="76">
        <v>363135</v>
      </c>
      <c r="O424" s="76">
        <v>537977</v>
      </c>
      <c r="P424" s="76">
        <v>328693</v>
      </c>
      <c r="Q424" s="76">
        <v>188276</v>
      </c>
      <c r="R424" s="76">
        <v>209663</v>
      </c>
      <c r="S424" s="76">
        <v>106763</v>
      </c>
      <c r="T424" s="76">
        <v>143227</v>
      </c>
      <c r="U424" s="76">
        <v>356175</v>
      </c>
      <c r="V424" s="76">
        <v>117494</v>
      </c>
      <c r="W424" s="76">
        <v>0</v>
      </c>
      <c r="X424" s="76">
        <v>53805</v>
      </c>
      <c r="Y424" s="76">
        <v>55899</v>
      </c>
      <c r="Z424" s="76">
        <v>7790</v>
      </c>
      <c r="AA424" s="77"/>
    </row>
    <row r="425" spans="1:27">
      <c r="A425" s="73">
        <v>20501</v>
      </c>
      <c r="B425" s="74" t="s">
        <v>1321</v>
      </c>
      <c r="C425" s="75">
        <v>111289</v>
      </c>
      <c r="D425" s="75">
        <v>103833</v>
      </c>
      <c r="E425" s="76">
        <v>7456</v>
      </c>
      <c r="F425" s="76">
        <v>11191</v>
      </c>
      <c r="G425" s="76">
        <v>7524</v>
      </c>
      <c r="H425" s="76">
        <v>4656</v>
      </c>
      <c r="I425" s="76">
        <v>11390</v>
      </c>
      <c r="J425" s="76">
        <v>10657</v>
      </c>
      <c r="K425" s="76">
        <v>6562</v>
      </c>
      <c r="L425" s="76">
        <v>5383</v>
      </c>
      <c r="M425" s="76">
        <v>2014</v>
      </c>
      <c r="N425" s="76">
        <v>6721</v>
      </c>
      <c r="O425" s="76">
        <v>6643</v>
      </c>
      <c r="P425" s="76">
        <v>3125</v>
      </c>
      <c r="Q425" s="76">
        <v>3075</v>
      </c>
      <c r="R425" s="76">
        <v>6274</v>
      </c>
      <c r="S425" s="76">
        <v>2425</v>
      </c>
      <c r="T425" s="76">
        <v>6173</v>
      </c>
      <c r="U425" s="76">
        <v>6593</v>
      </c>
      <c r="V425" s="76">
        <v>3493</v>
      </c>
      <c r="W425" s="76">
        <v>0</v>
      </c>
      <c r="X425" s="76">
        <v>290</v>
      </c>
      <c r="Y425" s="76">
        <v>2069</v>
      </c>
      <c r="Z425" s="76">
        <v>1134</v>
      </c>
      <c r="AA425" s="77"/>
    </row>
    <row r="426" spans="1:27">
      <c r="A426" s="73">
        <v>2050101</v>
      </c>
      <c r="B426" s="73" t="s">
        <v>595</v>
      </c>
      <c r="C426" s="75">
        <v>51102</v>
      </c>
      <c r="D426" s="75">
        <v>48631</v>
      </c>
      <c r="E426" s="76">
        <v>2471</v>
      </c>
      <c r="F426" s="76">
        <v>7539</v>
      </c>
      <c r="G426" s="76">
        <v>3479</v>
      </c>
      <c r="H426" s="76">
        <v>2770</v>
      </c>
      <c r="I426" s="76">
        <v>2067</v>
      </c>
      <c r="J426" s="76">
        <v>3415</v>
      </c>
      <c r="K426" s="76">
        <v>3509</v>
      </c>
      <c r="L426" s="76">
        <v>3272</v>
      </c>
      <c r="M426" s="76">
        <v>912</v>
      </c>
      <c r="N426" s="76">
        <v>3090</v>
      </c>
      <c r="O426" s="76">
        <v>4564</v>
      </c>
      <c r="P426" s="76">
        <v>1814</v>
      </c>
      <c r="Q426" s="76">
        <v>1132</v>
      </c>
      <c r="R426" s="76">
        <v>3145</v>
      </c>
      <c r="S426" s="76">
        <v>812</v>
      </c>
      <c r="T426" s="76">
        <v>3224</v>
      </c>
      <c r="U426" s="76">
        <v>3318</v>
      </c>
      <c r="V426" s="76">
        <v>579</v>
      </c>
      <c r="W426" s="76">
        <v>0</v>
      </c>
      <c r="X426" s="76">
        <v>195</v>
      </c>
      <c r="Y426" s="76">
        <v>281</v>
      </c>
      <c r="Z426" s="76">
        <v>103</v>
      </c>
      <c r="AA426" s="77"/>
    </row>
    <row r="427" spans="1:27">
      <c r="A427" s="73">
        <v>2050102</v>
      </c>
      <c r="B427" s="73" t="s">
        <v>598</v>
      </c>
      <c r="C427" s="75">
        <v>14888</v>
      </c>
      <c r="D427" s="75">
        <v>13968</v>
      </c>
      <c r="E427" s="76">
        <v>920</v>
      </c>
      <c r="F427" s="76">
        <v>1029</v>
      </c>
      <c r="G427" s="76">
        <v>100</v>
      </c>
      <c r="H427" s="76">
        <v>1508</v>
      </c>
      <c r="I427" s="76">
        <v>4409</v>
      </c>
      <c r="J427" s="76">
        <v>224</v>
      </c>
      <c r="K427" s="76">
        <v>322</v>
      </c>
      <c r="L427" s="76">
        <v>21</v>
      </c>
      <c r="M427" s="76">
        <v>89</v>
      </c>
      <c r="N427" s="76">
        <v>3551</v>
      </c>
      <c r="O427" s="76">
        <v>136</v>
      </c>
      <c r="P427" s="76">
        <v>222</v>
      </c>
      <c r="Q427" s="76">
        <v>783</v>
      </c>
      <c r="R427" s="76">
        <v>247</v>
      </c>
      <c r="S427" s="76">
        <v>291</v>
      </c>
      <c r="T427" s="76">
        <v>94</v>
      </c>
      <c r="U427" s="76">
        <v>214</v>
      </c>
      <c r="V427" s="76">
        <v>767</v>
      </c>
      <c r="W427" s="76">
        <v>0</v>
      </c>
      <c r="X427" s="76">
        <v>0</v>
      </c>
      <c r="Y427" s="76">
        <v>0</v>
      </c>
      <c r="Z427" s="76">
        <v>767</v>
      </c>
      <c r="AA427" s="77"/>
    </row>
    <row r="428" spans="1:27">
      <c r="A428" s="73">
        <v>2050103</v>
      </c>
      <c r="B428" s="73" t="s">
        <v>601</v>
      </c>
      <c r="C428" s="75">
        <v>965</v>
      </c>
      <c r="D428" s="75">
        <v>820</v>
      </c>
      <c r="E428" s="76">
        <v>145</v>
      </c>
      <c r="F428" s="76">
        <v>84</v>
      </c>
      <c r="G428" s="76">
        <v>0</v>
      </c>
      <c r="H428" s="76">
        <v>0</v>
      </c>
      <c r="I428" s="76">
        <v>566</v>
      </c>
      <c r="J428" s="76">
        <v>0</v>
      </c>
      <c r="K428" s="76">
        <v>0</v>
      </c>
      <c r="L428" s="76">
        <v>51</v>
      </c>
      <c r="M428" s="76">
        <v>0</v>
      </c>
      <c r="N428" s="76">
        <v>19</v>
      </c>
      <c r="O428" s="76">
        <v>0</v>
      </c>
      <c r="P428" s="76">
        <v>0</v>
      </c>
      <c r="Q428" s="76">
        <v>1</v>
      </c>
      <c r="R428" s="76">
        <v>30</v>
      </c>
      <c r="S428" s="76">
        <v>69</v>
      </c>
      <c r="T428" s="76">
        <v>0</v>
      </c>
      <c r="U428" s="76">
        <v>0</v>
      </c>
      <c r="V428" s="76">
        <v>0</v>
      </c>
      <c r="W428" s="76">
        <v>0</v>
      </c>
      <c r="X428" s="76">
        <v>0</v>
      </c>
      <c r="Y428" s="76">
        <v>0</v>
      </c>
      <c r="Z428" s="76">
        <v>0</v>
      </c>
      <c r="AA428" s="77"/>
    </row>
    <row r="429" spans="1:27">
      <c r="A429" s="73">
        <v>2050199</v>
      </c>
      <c r="B429" s="73" t="s">
        <v>1328</v>
      </c>
      <c r="C429" s="75">
        <v>44334</v>
      </c>
      <c r="D429" s="75">
        <v>40414</v>
      </c>
      <c r="E429" s="76">
        <v>3920</v>
      </c>
      <c r="F429" s="76">
        <v>2539</v>
      </c>
      <c r="G429" s="76">
        <v>3945</v>
      </c>
      <c r="H429" s="76">
        <v>378</v>
      </c>
      <c r="I429" s="76">
        <v>4348</v>
      </c>
      <c r="J429" s="76">
        <v>7018</v>
      </c>
      <c r="K429" s="76">
        <v>2731</v>
      </c>
      <c r="L429" s="76">
        <v>2039</v>
      </c>
      <c r="M429" s="76">
        <v>1013</v>
      </c>
      <c r="N429" s="76">
        <v>61</v>
      </c>
      <c r="O429" s="76">
        <v>1943</v>
      </c>
      <c r="P429" s="76">
        <v>1089</v>
      </c>
      <c r="Q429" s="76">
        <v>1159</v>
      </c>
      <c r="R429" s="76">
        <v>2852</v>
      </c>
      <c r="S429" s="76">
        <v>1253</v>
      </c>
      <c r="T429" s="76">
        <v>2855</v>
      </c>
      <c r="U429" s="76">
        <v>3061</v>
      </c>
      <c r="V429" s="76">
        <v>2147</v>
      </c>
      <c r="W429" s="76">
        <v>0</v>
      </c>
      <c r="X429" s="76">
        <v>95</v>
      </c>
      <c r="Y429" s="76">
        <v>1788</v>
      </c>
      <c r="Z429" s="76">
        <v>264</v>
      </c>
      <c r="AA429" s="77"/>
    </row>
    <row r="430" spans="1:27">
      <c r="A430" s="73">
        <v>20502</v>
      </c>
      <c r="B430" s="74" t="s">
        <v>1330</v>
      </c>
      <c r="C430" s="75">
        <v>6371573</v>
      </c>
      <c r="D430" s="75">
        <v>5735130</v>
      </c>
      <c r="E430" s="76">
        <v>636443</v>
      </c>
      <c r="F430" s="76">
        <v>605080</v>
      </c>
      <c r="G430" s="76">
        <v>628030</v>
      </c>
      <c r="H430" s="76">
        <v>733988</v>
      </c>
      <c r="I430" s="76">
        <v>278719</v>
      </c>
      <c r="J430" s="76">
        <v>578727</v>
      </c>
      <c r="K430" s="76">
        <v>501289</v>
      </c>
      <c r="L430" s="76">
        <v>296258</v>
      </c>
      <c r="M430" s="76">
        <v>136538</v>
      </c>
      <c r="N430" s="76">
        <v>295094</v>
      </c>
      <c r="O430" s="76">
        <v>453434</v>
      </c>
      <c r="P430" s="76">
        <v>275687</v>
      </c>
      <c r="Q430" s="76">
        <v>155931</v>
      </c>
      <c r="R430" s="76">
        <v>173898</v>
      </c>
      <c r="S430" s="76">
        <v>91652</v>
      </c>
      <c r="T430" s="76">
        <v>126869</v>
      </c>
      <c r="U430" s="76">
        <v>311712</v>
      </c>
      <c r="V430" s="76">
        <v>88130</v>
      </c>
      <c r="W430" s="76">
        <v>0</v>
      </c>
      <c r="X430" s="76">
        <v>42215</v>
      </c>
      <c r="Y430" s="76">
        <v>39343</v>
      </c>
      <c r="Z430" s="76">
        <v>6572</v>
      </c>
      <c r="AA430" s="77"/>
    </row>
    <row r="431" spans="1:27">
      <c r="A431" s="73">
        <v>2050201</v>
      </c>
      <c r="B431" s="73" t="s">
        <v>1332</v>
      </c>
      <c r="C431" s="75">
        <v>265955</v>
      </c>
      <c r="D431" s="75">
        <v>262376</v>
      </c>
      <c r="E431" s="76">
        <v>3579</v>
      </c>
      <c r="F431" s="76">
        <v>31219</v>
      </c>
      <c r="G431" s="76">
        <v>21979</v>
      </c>
      <c r="H431" s="76">
        <v>19203</v>
      </c>
      <c r="I431" s="76">
        <v>15992</v>
      </c>
      <c r="J431" s="76">
        <v>19200</v>
      </c>
      <c r="K431" s="76">
        <v>17393</v>
      </c>
      <c r="L431" s="76">
        <v>15564</v>
      </c>
      <c r="M431" s="76">
        <v>10708</v>
      </c>
      <c r="N431" s="76">
        <v>14810</v>
      </c>
      <c r="O431" s="76">
        <v>15397</v>
      </c>
      <c r="P431" s="76">
        <v>17207</v>
      </c>
      <c r="Q431" s="76">
        <v>6951</v>
      </c>
      <c r="R431" s="76">
        <v>8326</v>
      </c>
      <c r="S431" s="76">
        <v>8728</v>
      </c>
      <c r="T431" s="76">
        <v>15888</v>
      </c>
      <c r="U431" s="76">
        <v>19511</v>
      </c>
      <c r="V431" s="76">
        <v>4090</v>
      </c>
      <c r="W431" s="76">
        <v>0</v>
      </c>
      <c r="X431" s="76">
        <v>2115</v>
      </c>
      <c r="Y431" s="76">
        <v>1925</v>
      </c>
      <c r="Z431" s="76">
        <v>50</v>
      </c>
      <c r="AA431" s="77"/>
    </row>
    <row r="432" spans="1:27">
      <c r="A432" s="73">
        <v>2050202</v>
      </c>
      <c r="B432" s="73" t="s">
        <v>1335</v>
      </c>
      <c r="C432" s="75">
        <v>2868423</v>
      </c>
      <c r="D432" s="75">
        <v>2827104</v>
      </c>
      <c r="E432" s="76">
        <v>41319</v>
      </c>
      <c r="F432" s="76">
        <v>251725</v>
      </c>
      <c r="G432" s="76">
        <v>319854</v>
      </c>
      <c r="H432" s="76">
        <v>384347</v>
      </c>
      <c r="I432" s="76">
        <v>116722</v>
      </c>
      <c r="J432" s="76">
        <v>305811</v>
      </c>
      <c r="K432" s="76">
        <v>276985</v>
      </c>
      <c r="L432" s="76">
        <v>144283</v>
      </c>
      <c r="M432" s="76">
        <v>64474</v>
      </c>
      <c r="N432" s="76">
        <v>141648</v>
      </c>
      <c r="O432" s="76">
        <v>213511</v>
      </c>
      <c r="P432" s="76">
        <v>124028</v>
      </c>
      <c r="Q432" s="76">
        <v>80258</v>
      </c>
      <c r="R432" s="76">
        <v>81956</v>
      </c>
      <c r="S432" s="76">
        <v>45183</v>
      </c>
      <c r="T432" s="76">
        <v>73608</v>
      </c>
      <c r="U432" s="76">
        <v>166869</v>
      </c>
      <c r="V432" s="76">
        <v>36005</v>
      </c>
      <c r="W432" s="76">
        <v>0</v>
      </c>
      <c r="X432" s="76">
        <v>12988</v>
      </c>
      <c r="Y432" s="76">
        <v>19317</v>
      </c>
      <c r="Z432" s="76">
        <v>3700</v>
      </c>
      <c r="AA432" s="77"/>
    </row>
    <row r="433" spans="1:27">
      <c r="A433" s="73">
        <v>2050203</v>
      </c>
      <c r="B433" s="73" t="s">
        <v>1338</v>
      </c>
      <c r="C433" s="75">
        <v>1710167</v>
      </c>
      <c r="D433" s="75">
        <v>1670677</v>
      </c>
      <c r="E433" s="76">
        <v>39490</v>
      </c>
      <c r="F433" s="76">
        <v>144249</v>
      </c>
      <c r="G433" s="76">
        <v>198635</v>
      </c>
      <c r="H433" s="76">
        <v>237727</v>
      </c>
      <c r="I433" s="76">
        <v>78647</v>
      </c>
      <c r="J433" s="76">
        <v>174075</v>
      </c>
      <c r="K433" s="76">
        <v>151789</v>
      </c>
      <c r="L433" s="76">
        <v>80899</v>
      </c>
      <c r="M433" s="76">
        <v>34949</v>
      </c>
      <c r="N433" s="76">
        <v>93215</v>
      </c>
      <c r="O433" s="76">
        <v>135688</v>
      </c>
      <c r="P433" s="76">
        <v>79638</v>
      </c>
      <c r="Q433" s="76">
        <v>46367</v>
      </c>
      <c r="R433" s="76">
        <v>43359</v>
      </c>
      <c r="S433" s="76">
        <v>28413</v>
      </c>
      <c r="T433" s="76">
        <v>26015</v>
      </c>
      <c r="U433" s="76">
        <v>83128</v>
      </c>
      <c r="V433" s="76">
        <v>28073</v>
      </c>
      <c r="W433" s="76">
        <v>0</v>
      </c>
      <c r="X433" s="76">
        <v>15019</v>
      </c>
      <c r="Y433" s="76">
        <v>11871</v>
      </c>
      <c r="Z433" s="76">
        <v>1183</v>
      </c>
      <c r="AA433" s="77"/>
    </row>
    <row r="434" spans="1:27">
      <c r="A434" s="73">
        <v>2050204</v>
      </c>
      <c r="B434" s="73" t="s">
        <v>1340</v>
      </c>
      <c r="C434" s="75">
        <v>624566</v>
      </c>
      <c r="D434" s="75">
        <v>620206</v>
      </c>
      <c r="E434" s="76">
        <v>4360</v>
      </c>
      <c r="F434" s="76">
        <v>70949</v>
      </c>
      <c r="G434" s="76">
        <v>51754</v>
      </c>
      <c r="H434" s="76">
        <v>74100</v>
      </c>
      <c r="I434" s="76">
        <v>31850</v>
      </c>
      <c r="J434" s="76">
        <v>68845</v>
      </c>
      <c r="K434" s="76">
        <v>44345</v>
      </c>
      <c r="L434" s="76">
        <v>32959</v>
      </c>
      <c r="M434" s="76">
        <v>12828</v>
      </c>
      <c r="N434" s="76">
        <v>36240</v>
      </c>
      <c r="O434" s="76">
        <v>58915</v>
      </c>
      <c r="P434" s="76">
        <v>34518</v>
      </c>
      <c r="Q434" s="76">
        <v>18280</v>
      </c>
      <c r="R434" s="76">
        <v>27259</v>
      </c>
      <c r="S434" s="76">
        <v>8521</v>
      </c>
      <c r="T434" s="76">
        <v>7831</v>
      </c>
      <c r="U434" s="76">
        <v>25008</v>
      </c>
      <c r="V434" s="76">
        <v>15823</v>
      </c>
      <c r="W434" s="76">
        <v>0</v>
      </c>
      <c r="X434" s="76">
        <v>10252</v>
      </c>
      <c r="Y434" s="76">
        <v>4555</v>
      </c>
      <c r="Z434" s="76">
        <v>1016</v>
      </c>
      <c r="AA434" s="77"/>
    </row>
    <row r="435" spans="1:27">
      <c r="A435" s="73">
        <v>2050205</v>
      </c>
      <c r="B435" s="73" t="s">
        <v>1343</v>
      </c>
      <c r="C435" s="75">
        <v>598124</v>
      </c>
      <c r="D435" s="75">
        <v>69226</v>
      </c>
      <c r="E435" s="76">
        <v>528898</v>
      </c>
      <c r="F435" s="76">
        <v>22177</v>
      </c>
      <c r="G435" s="76">
        <v>369</v>
      </c>
      <c r="H435" s="76">
        <v>476</v>
      </c>
      <c r="I435" s="76">
        <v>16621</v>
      </c>
      <c r="J435" s="76">
        <v>315</v>
      </c>
      <c r="K435" s="76">
        <v>350</v>
      </c>
      <c r="L435" s="76">
        <v>1144</v>
      </c>
      <c r="M435" s="76">
        <v>197</v>
      </c>
      <c r="N435" s="76">
        <v>4040</v>
      </c>
      <c r="O435" s="76">
        <v>20522</v>
      </c>
      <c r="P435" s="76">
        <v>444</v>
      </c>
      <c r="Q435" s="76">
        <v>1212</v>
      </c>
      <c r="R435" s="76">
        <v>15</v>
      </c>
      <c r="S435" s="76">
        <v>24</v>
      </c>
      <c r="T435" s="76">
        <v>36</v>
      </c>
      <c r="U435" s="76">
        <v>1283</v>
      </c>
      <c r="V435" s="76">
        <v>0</v>
      </c>
      <c r="W435" s="76">
        <v>0</v>
      </c>
      <c r="X435" s="76">
        <v>0</v>
      </c>
      <c r="Y435" s="76">
        <v>0</v>
      </c>
      <c r="Z435" s="76">
        <v>0</v>
      </c>
      <c r="AA435" s="77"/>
    </row>
    <row r="436" spans="1:27">
      <c r="A436" s="73">
        <v>2050206</v>
      </c>
      <c r="B436" s="73" t="s">
        <v>1346</v>
      </c>
      <c r="C436" s="75">
        <v>1850</v>
      </c>
      <c r="D436" s="75">
        <v>1850</v>
      </c>
      <c r="E436" s="76">
        <v>0</v>
      </c>
      <c r="F436" s="76">
        <v>0</v>
      </c>
      <c r="G436" s="76">
        <v>157</v>
      </c>
      <c r="H436" s="76">
        <v>0</v>
      </c>
      <c r="I436" s="76">
        <v>0</v>
      </c>
      <c r="J436" s="76">
        <v>0</v>
      </c>
      <c r="K436" s="76">
        <v>0</v>
      </c>
      <c r="L436" s="76">
        <v>200</v>
      </c>
      <c r="M436" s="76">
        <v>0</v>
      </c>
      <c r="N436" s="76">
        <v>0</v>
      </c>
      <c r="O436" s="76">
        <v>50</v>
      </c>
      <c r="P436" s="76">
        <v>-1</v>
      </c>
      <c r="Q436" s="76">
        <v>0</v>
      </c>
      <c r="R436" s="76">
        <v>0</v>
      </c>
      <c r="S436" s="76">
        <v>-217</v>
      </c>
      <c r="T436" s="76">
        <v>36</v>
      </c>
      <c r="U436" s="76">
        <v>0</v>
      </c>
      <c r="V436" s="76">
        <v>1625</v>
      </c>
      <c r="W436" s="76">
        <v>0</v>
      </c>
      <c r="X436" s="76">
        <v>0</v>
      </c>
      <c r="Y436" s="76">
        <v>1625</v>
      </c>
      <c r="Z436" s="76">
        <v>0</v>
      </c>
      <c r="AA436" s="77"/>
    </row>
    <row r="437" spans="1:27">
      <c r="A437" s="73">
        <v>2050207</v>
      </c>
      <c r="B437" s="73" t="s">
        <v>1348</v>
      </c>
      <c r="C437" s="75">
        <v>100</v>
      </c>
      <c r="D437" s="75">
        <v>100</v>
      </c>
      <c r="E437" s="76">
        <v>0</v>
      </c>
      <c r="F437" s="76">
        <v>0</v>
      </c>
      <c r="G437" s="76">
        <v>0</v>
      </c>
      <c r="H437" s="76">
        <v>0</v>
      </c>
      <c r="I437" s="76">
        <v>0</v>
      </c>
      <c r="J437" s="76">
        <v>0</v>
      </c>
      <c r="K437" s="76">
        <v>0</v>
      </c>
      <c r="L437" s="76">
        <v>0</v>
      </c>
      <c r="M437" s="76">
        <v>0</v>
      </c>
      <c r="N437" s="76">
        <v>0</v>
      </c>
      <c r="O437" s="76">
        <v>0</v>
      </c>
      <c r="P437" s="76">
        <v>0</v>
      </c>
      <c r="Q437" s="76">
        <v>0</v>
      </c>
      <c r="R437" s="76">
        <v>100</v>
      </c>
      <c r="S437" s="76">
        <v>0</v>
      </c>
      <c r="T437" s="76">
        <v>0</v>
      </c>
      <c r="U437" s="76">
        <v>0</v>
      </c>
      <c r="V437" s="76">
        <v>0</v>
      </c>
      <c r="W437" s="76">
        <v>0</v>
      </c>
      <c r="X437" s="76">
        <v>0</v>
      </c>
      <c r="Y437" s="76">
        <v>0</v>
      </c>
      <c r="Z437" s="76">
        <v>0</v>
      </c>
      <c r="AA437" s="77"/>
    </row>
    <row r="438" spans="1:27">
      <c r="A438" s="73">
        <v>2050299</v>
      </c>
      <c r="B438" s="73" t="s">
        <v>1350</v>
      </c>
      <c r="C438" s="75">
        <v>302388</v>
      </c>
      <c r="D438" s="75">
        <v>283591</v>
      </c>
      <c r="E438" s="76">
        <v>18797</v>
      </c>
      <c r="F438" s="76">
        <v>84761</v>
      </c>
      <c r="G438" s="76">
        <v>35282</v>
      </c>
      <c r="H438" s="76">
        <v>18135</v>
      </c>
      <c r="I438" s="76">
        <v>18887</v>
      </c>
      <c r="J438" s="76">
        <v>10481</v>
      </c>
      <c r="K438" s="76">
        <v>10427</v>
      </c>
      <c r="L438" s="76">
        <v>21209</v>
      </c>
      <c r="M438" s="76">
        <v>13382</v>
      </c>
      <c r="N438" s="76">
        <v>5141</v>
      </c>
      <c r="O438" s="76">
        <v>9351</v>
      </c>
      <c r="P438" s="76">
        <v>19853</v>
      </c>
      <c r="Q438" s="76">
        <v>2863</v>
      </c>
      <c r="R438" s="76">
        <v>12883</v>
      </c>
      <c r="S438" s="76">
        <v>1000</v>
      </c>
      <c r="T438" s="76">
        <v>3455</v>
      </c>
      <c r="U438" s="76">
        <v>15913</v>
      </c>
      <c r="V438" s="76">
        <v>2514</v>
      </c>
      <c r="W438" s="76">
        <v>0</v>
      </c>
      <c r="X438" s="76">
        <v>1841</v>
      </c>
      <c r="Y438" s="76">
        <v>50</v>
      </c>
      <c r="Z438" s="76">
        <v>623</v>
      </c>
      <c r="AA438" s="77"/>
    </row>
    <row r="439" spans="1:27">
      <c r="A439" s="73">
        <v>20503</v>
      </c>
      <c r="B439" s="74" t="s">
        <v>1353</v>
      </c>
      <c r="C439" s="75">
        <v>619116</v>
      </c>
      <c r="D439" s="75">
        <v>453425</v>
      </c>
      <c r="E439" s="76">
        <v>165691</v>
      </c>
      <c r="F439" s="76">
        <v>41182</v>
      </c>
      <c r="G439" s="76">
        <v>21704</v>
      </c>
      <c r="H439" s="76">
        <v>54725</v>
      </c>
      <c r="I439" s="76">
        <v>34103</v>
      </c>
      <c r="J439" s="76">
        <v>42119</v>
      </c>
      <c r="K439" s="76">
        <v>42574</v>
      </c>
      <c r="L439" s="76">
        <v>22940</v>
      </c>
      <c r="M439" s="76">
        <v>12664</v>
      </c>
      <c r="N439" s="76">
        <v>33693</v>
      </c>
      <c r="O439" s="76">
        <v>46928</v>
      </c>
      <c r="P439" s="76">
        <v>28478</v>
      </c>
      <c r="Q439" s="76">
        <v>16307</v>
      </c>
      <c r="R439" s="76">
        <v>7953</v>
      </c>
      <c r="S439" s="76">
        <v>9677</v>
      </c>
      <c r="T439" s="76">
        <v>4345</v>
      </c>
      <c r="U439" s="76">
        <v>19231</v>
      </c>
      <c r="V439" s="76">
        <v>15724</v>
      </c>
      <c r="W439" s="76">
        <v>0</v>
      </c>
      <c r="X439" s="76">
        <v>5158</v>
      </c>
      <c r="Y439" s="76">
        <v>10566</v>
      </c>
      <c r="Z439" s="76">
        <v>0</v>
      </c>
      <c r="AA439" s="77"/>
    </row>
    <row r="440" spans="1:27">
      <c r="A440" s="73">
        <v>2050301</v>
      </c>
      <c r="B440" s="73" t="s">
        <v>1356</v>
      </c>
      <c r="C440" s="75">
        <v>1265</v>
      </c>
      <c r="D440" s="75">
        <v>1265</v>
      </c>
      <c r="E440" s="76">
        <v>0</v>
      </c>
      <c r="F440" s="76">
        <v>0</v>
      </c>
      <c r="G440" s="76">
        <v>239</v>
      </c>
      <c r="H440" s="76">
        <v>0</v>
      </c>
      <c r="I440" s="76">
        <v>139</v>
      </c>
      <c r="J440" s="76">
        <v>0</v>
      </c>
      <c r="K440" s="76">
        <v>607</v>
      </c>
      <c r="L440" s="76">
        <v>15</v>
      </c>
      <c r="M440" s="76">
        <v>0</v>
      </c>
      <c r="N440" s="76">
        <v>0</v>
      </c>
      <c r="O440" s="76">
        <v>26</v>
      </c>
      <c r="P440" s="76">
        <v>0</v>
      </c>
      <c r="Q440" s="76">
        <v>0</v>
      </c>
      <c r="R440" s="76">
        <v>0</v>
      </c>
      <c r="S440" s="76">
        <v>228</v>
      </c>
      <c r="T440" s="76">
        <v>10</v>
      </c>
      <c r="U440" s="76">
        <v>1</v>
      </c>
      <c r="V440" s="76">
        <v>0</v>
      </c>
      <c r="W440" s="76">
        <v>0</v>
      </c>
      <c r="X440" s="76">
        <v>0</v>
      </c>
      <c r="Y440" s="76">
        <v>0</v>
      </c>
      <c r="Z440" s="76">
        <v>0</v>
      </c>
      <c r="AA440" s="77"/>
    </row>
    <row r="441" spans="1:27">
      <c r="A441" s="73">
        <v>2050302</v>
      </c>
      <c r="B441" s="73" t="s">
        <v>1359</v>
      </c>
      <c r="C441" s="75">
        <v>233695</v>
      </c>
      <c r="D441" s="75">
        <v>185872</v>
      </c>
      <c r="E441" s="76">
        <v>47823</v>
      </c>
      <c r="F441" s="76">
        <v>19501</v>
      </c>
      <c r="G441" s="76">
        <v>12745</v>
      </c>
      <c r="H441" s="76">
        <v>28284</v>
      </c>
      <c r="I441" s="76">
        <v>13385</v>
      </c>
      <c r="J441" s="76">
        <v>15832</v>
      </c>
      <c r="K441" s="76">
        <v>12887</v>
      </c>
      <c r="L441" s="76">
        <v>10404</v>
      </c>
      <c r="M441" s="76">
        <v>1324</v>
      </c>
      <c r="N441" s="76">
        <v>20060</v>
      </c>
      <c r="O441" s="76">
        <v>14215</v>
      </c>
      <c r="P441" s="76">
        <v>6123</v>
      </c>
      <c r="Q441" s="76">
        <v>4190</v>
      </c>
      <c r="R441" s="76">
        <v>3300</v>
      </c>
      <c r="S441" s="76">
        <v>8610</v>
      </c>
      <c r="T441" s="76">
        <v>3904</v>
      </c>
      <c r="U441" s="76">
        <v>10766</v>
      </c>
      <c r="V441" s="76">
        <v>799</v>
      </c>
      <c r="W441" s="76">
        <v>0</v>
      </c>
      <c r="X441" s="76">
        <v>50</v>
      </c>
      <c r="Y441" s="76">
        <v>749</v>
      </c>
      <c r="Z441" s="76">
        <v>0</v>
      </c>
      <c r="AA441" s="77"/>
    </row>
    <row r="442" spans="1:27">
      <c r="A442" s="73">
        <v>2050303</v>
      </c>
      <c r="B442" s="73" t="s">
        <v>1361</v>
      </c>
      <c r="C442" s="75">
        <v>61706</v>
      </c>
      <c r="D442" s="75">
        <v>32689</v>
      </c>
      <c r="E442" s="76">
        <v>29017</v>
      </c>
      <c r="F442" s="76">
        <v>4226</v>
      </c>
      <c r="G442" s="76">
        <v>74</v>
      </c>
      <c r="H442" s="76">
        <v>2462</v>
      </c>
      <c r="I442" s="76">
        <v>1100</v>
      </c>
      <c r="J442" s="76">
        <v>6547</v>
      </c>
      <c r="K442" s="76">
        <v>1636</v>
      </c>
      <c r="L442" s="76">
        <v>934</v>
      </c>
      <c r="M442" s="76">
        <v>0</v>
      </c>
      <c r="N442" s="76">
        <v>5702</v>
      </c>
      <c r="O442" s="76">
        <v>5003</v>
      </c>
      <c r="P442" s="76">
        <v>1164</v>
      </c>
      <c r="Q442" s="76">
        <v>579</v>
      </c>
      <c r="R442" s="76">
        <v>203</v>
      </c>
      <c r="S442" s="76">
        <v>149</v>
      </c>
      <c r="T442" s="76">
        <v>0</v>
      </c>
      <c r="U442" s="76">
        <v>2910</v>
      </c>
      <c r="V442" s="76">
        <v>0</v>
      </c>
      <c r="W442" s="76">
        <v>0</v>
      </c>
      <c r="X442" s="76">
        <v>0</v>
      </c>
      <c r="Y442" s="76">
        <v>0</v>
      </c>
      <c r="Z442" s="76">
        <v>0</v>
      </c>
      <c r="AA442" s="77"/>
    </row>
    <row r="443" spans="1:27">
      <c r="A443" s="73">
        <v>2050304</v>
      </c>
      <c r="B443" s="73" t="s">
        <v>1364</v>
      </c>
      <c r="C443" s="75">
        <v>153235</v>
      </c>
      <c r="D443" s="75">
        <v>153185</v>
      </c>
      <c r="E443" s="76">
        <v>50</v>
      </c>
      <c r="F443" s="76">
        <v>14988</v>
      </c>
      <c r="G443" s="76">
        <v>8303</v>
      </c>
      <c r="H443" s="76">
        <v>15951</v>
      </c>
      <c r="I443" s="76">
        <v>11407</v>
      </c>
      <c r="J443" s="76">
        <v>11129</v>
      </c>
      <c r="K443" s="76">
        <v>16983</v>
      </c>
      <c r="L443" s="76">
        <v>8367</v>
      </c>
      <c r="M443" s="76">
        <v>5199</v>
      </c>
      <c r="N443" s="76">
        <v>6846</v>
      </c>
      <c r="O443" s="76">
        <v>15666</v>
      </c>
      <c r="P443" s="76">
        <v>15222</v>
      </c>
      <c r="Q443" s="76">
        <v>4945</v>
      </c>
      <c r="R443" s="76">
        <v>4378</v>
      </c>
      <c r="S443" s="76">
        <v>658</v>
      </c>
      <c r="T443" s="76">
        <v>392</v>
      </c>
      <c r="U443" s="76">
        <v>5325</v>
      </c>
      <c r="V443" s="76">
        <v>7886</v>
      </c>
      <c r="W443" s="76">
        <v>0</v>
      </c>
      <c r="X443" s="76">
        <v>5070</v>
      </c>
      <c r="Y443" s="76">
        <v>2816</v>
      </c>
      <c r="Z443" s="76">
        <v>0</v>
      </c>
      <c r="AA443" s="77"/>
    </row>
    <row r="444" spans="1:27">
      <c r="A444" s="73">
        <v>2050305</v>
      </c>
      <c r="B444" s="73" t="s">
        <v>1367</v>
      </c>
      <c r="C444" s="75">
        <v>140345</v>
      </c>
      <c r="D444" s="75">
        <v>52291</v>
      </c>
      <c r="E444" s="76">
        <v>88054</v>
      </c>
      <c r="F444" s="76">
        <v>693</v>
      </c>
      <c r="G444" s="76">
        <v>0</v>
      </c>
      <c r="H444" s="76">
        <v>6098</v>
      </c>
      <c r="I444" s="76">
        <v>6364</v>
      </c>
      <c r="J444" s="76">
        <v>8164</v>
      </c>
      <c r="K444" s="76">
        <v>25</v>
      </c>
      <c r="L444" s="76">
        <v>1000</v>
      </c>
      <c r="M444" s="76">
        <v>6027</v>
      </c>
      <c r="N444" s="76">
        <v>894</v>
      </c>
      <c r="O444" s="76">
        <v>11647</v>
      </c>
      <c r="P444" s="76">
        <v>5520</v>
      </c>
      <c r="Q444" s="76">
        <v>5859</v>
      </c>
      <c r="R444" s="76">
        <v>0</v>
      </c>
      <c r="S444" s="76">
        <v>0</v>
      </c>
      <c r="T444" s="76">
        <v>0</v>
      </c>
      <c r="U444" s="76">
        <v>0</v>
      </c>
      <c r="V444" s="76">
        <v>0</v>
      </c>
      <c r="W444" s="76">
        <v>0</v>
      </c>
      <c r="X444" s="76">
        <v>0</v>
      </c>
      <c r="Y444" s="76">
        <v>0</v>
      </c>
      <c r="Z444" s="76">
        <v>0</v>
      </c>
      <c r="AA444" s="77"/>
    </row>
    <row r="445" spans="1:27">
      <c r="A445" s="73">
        <v>2050399</v>
      </c>
      <c r="B445" s="73" t="s">
        <v>1370</v>
      </c>
      <c r="C445" s="75">
        <v>28870</v>
      </c>
      <c r="D445" s="75">
        <v>28123</v>
      </c>
      <c r="E445" s="76">
        <v>747</v>
      </c>
      <c r="F445" s="76">
        <v>1774</v>
      </c>
      <c r="G445" s="76">
        <v>343</v>
      </c>
      <c r="H445" s="76">
        <v>1930</v>
      </c>
      <c r="I445" s="76">
        <v>1708</v>
      </c>
      <c r="J445" s="76">
        <v>447</v>
      </c>
      <c r="K445" s="76">
        <v>10436</v>
      </c>
      <c r="L445" s="76">
        <v>2220</v>
      </c>
      <c r="M445" s="76">
        <v>114</v>
      </c>
      <c r="N445" s="76">
        <v>191</v>
      </c>
      <c r="O445" s="76">
        <v>371</v>
      </c>
      <c r="P445" s="76">
        <v>449</v>
      </c>
      <c r="Q445" s="76">
        <v>734</v>
      </c>
      <c r="R445" s="76">
        <v>72</v>
      </c>
      <c r="S445" s="76">
        <v>32</v>
      </c>
      <c r="T445" s="76">
        <v>39</v>
      </c>
      <c r="U445" s="76">
        <v>229</v>
      </c>
      <c r="V445" s="76">
        <v>7039</v>
      </c>
      <c r="W445" s="76">
        <v>0</v>
      </c>
      <c r="X445" s="76">
        <v>38</v>
      </c>
      <c r="Y445" s="76">
        <v>7001</v>
      </c>
      <c r="Z445" s="76">
        <v>0</v>
      </c>
      <c r="AA445" s="77"/>
    </row>
    <row r="446" spans="1:27">
      <c r="A446" s="73">
        <v>20504</v>
      </c>
      <c r="B446" s="74" t="s">
        <v>1372</v>
      </c>
      <c r="C446" s="75">
        <v>2991</v>
      </c>
      <c r="D446" s="75">
        <v>2276</v>
      </c>
      <c r="E446" s="76">
        <v>715</v>
      </c>
      <c r="F446" s="76">
        <v>450</v>
      </c>
      <c r="G446" s="76">
        <v>30</v>
      </c>
      <c r="H446" s="76">
        <v>54</v>
      </c>
      <c r="I446" s="76">
        <v>596</v>
      </c>
      <c r="J446" s="76">
        <v>36</v>
      </c>
      <c r="K446" s="76">
        <v>50</v>
      </c>
      <c r="L446" s="76">
        <v>370</v>
      </c>
      <c r="M446" s="76">
        <v>0</v>
      </c>
      <c r="N446" s="76">
        <v>40</v>
      </c>
      <c r="O446" s="76">
        <v>259</v>
      </c>
      <c r="P446" s="76">
        <v>86</v>
      </c>
      <c r="Q446" s="76">
        <v>72</v>
      </c>
      <c r="R446" s="76">
        <v>6</v>
      </c>
      <c r="S446" s="76">
        <v>137</v>
      </c>
      <c r="T446" s="76">
        <v>48</v>
      </c>
      <c r="U446" s="76">
        <v>42</v>
      </c>
      <c r="V446" s="76">
        <v>0</v>
      </c>
      <c r="W446" s="76">
        <v>0</v>
      </c>
      <c r="X446" s="76">
        <v>0</v>
      </c>
      <c r="Y446" s="76">
        <v>0</v>
      </c>
      <c r="Z446" s="76">
        <v>0</v>
      </c>
      <c r="AA446" s="77"/>
    </row>
    <row r="447" spans="1:27">
      <c r="A447" s="73">
        <v>2050401</v>
      </c>
      <c r="B447" s="73" t="s">
        <v>1375</v>
      </c>
      <c r="C447" s="75">
        <v>109</v>
      </c>
      <c r="D447" s="75">
        <v>109</v>
      </c>
      <c r="E447" s="76">
        <v>0</v>
      </c>
      <c r="F447" s="76">
        <v>0</v>
      </c>
      <c r="G447" s="76">
        <v>0</v>
      </c>
      <c r="H447" s="76">
        <v>0</v>
      </c>
      <c r="I447" s="76">
        <v>0</v>
      </c>
      <c r="J447" s="76">
        <v>0</v>
      </c>
      <c r="K447" s="76">
        <v>0</v>
      </c>
      <c r="L447" s="76">
        <v>43</v>
      </c>
      <c r="M447" s="76">
        <v>0</v>
      </c>
      <c r="N447" s="76">
        <v>0</v>
      </c>
      <c r="O447" s="76">
        <v>0</v>
      </c>
      <c r="P447" s="76">
        <v>0</v>
      </c>
      <c r="Q447" s="76">
        <v>66</v>
      </c>
      <c r="R447" s="76">
        <v>0</v>
      </c>
      <c r="S447" s="76">
        <v>0</v>
      </c>
      <c r="T447" s="76">
        <v>0</v>
      </c>
      <c r="U447" s="76">
        <v>0</v>
      </c>
      <c r="V447" s="76">
        <v>0</v>
      </c>
      <c r="W447" s="76">
        <v>0</v>
      </c>
      <c r="X447" s="76">
        <v>0</v>
      </c>
      <c r="Y447" s="76">
        <v>0</v>
      </c>
      <c r="Z447" s="76">
        <v>0</v>
      </c>
      <c r="AA447" s="77"/>
    </row>
    <row r="448" spans="1:27">
      <c r="A448" s="73">
        <v>2050402</v>
      </c>
      <c r="B448" s="73" t="s">
        <v>1378</v>
      </c>
      <c r="C448" s="75">
        <v>402</v>
      </c>
      <c r="D448" s="75">
        <v>269</v>
      </c>
      <c r="E448" s="76">
        <v>133</v>
      </c>
      <c r="F448" s="76">
        <v>144</v>
      </c>
      <c r="G448" s="76">
        <v>0</v>
      </c>
      <c r="H448" s="76">
        <v>0</v>
      </c>
      <c r="I448" s="76">
        <v>0</v>
      </c>
      <c r="J448" s="76">
        <v>0</v>
      </c>
      <c r="K448" s="76">
        <v>0</v>
      </c>
      <c r="L448" s="76">
        <v>0</v>
      </c>
      <c r="M448" s="76">
        <v>0</v>
      </c>
      <c r="N448" s="76">
        <v>0</v>
      </c>
      <c r="O448" s="76">
        <v>125</v>
      </c>
      <c r="P448" s="76">
        <v>0</v>
      </c>
      <c r="Q448" s="76">
        <v>0</v>
      </c>
      <c r="R448" s="76">
        <v>0</v>
      </c>
      <c r="S448" s="76">
        <v>0</v>
      </c>
      <c r="T448" s="76">
        <v>0</v>
      </c>
      <c r="U448" s="76">
        <v>0</v>
      </c>
      <c r="V448" s="76">
        <v>0</v>
      </c>
      <c r="W448" s="76">
        <v>0</v>
      </c>
      <c r="X448" s="76">
        <v>0</v>
      </c>
      <c r="Y448" s="76">
        <v>0</v>
      </c>
      <c r="Z448" s="76">
        <v>0</v>
      </c>
      <c r="AA448" s="77"/>
    </row>
    <row r="449" spans="1:27">
      <c r="A449" s="73">
        <v>2050403</v>
      </c>
      <c r="B449" s="73" t="s">
        <v>1381</v>
      </c>
      <c r="C449" s="75">
        <v>895</v>
      </c>
      <c r="D449" s="75">
        <v>313</v>
      </c>
      <c r="E449" s="76">
        <v>582</v>
      </c>
      <c r="F449" s="76">
        <v>0</v>
      </c>
      <c r="G449" s="76">
        <v>0</v>
      </c>
      <c r="H449" s="76">
        <v>0</v>
      </c>
      <c r="I449" s="76">
        <v>261</v>
      </c>
      <c r="J449" s="76">
        <v>0</v>
      </c>
      <c r="K449" s="76">
        <v>3</v>
      </c>
      <c r="L449" s="76">
        <v>1</v>
      </c>
      <c r="M449" s="76">
        <v>0</v>
      </c>
      <c r="N449" s="76">
        <v>0</v>
      </c>
      <c r="O449" s="76">
        <v>0</v>
      </c>
      <c r="P449" s="76">
        <v>0</v>
      </c>
      <c r="Q449" s="76">
        <v>0</v>
      </c>
      <c r="R449" s="76">
        <v>0</v>
      </c>
      <c r="S449" s="76">
        <v>0</v>
      </c>
      <c r="T449" s="76">
        <v>48</v>
      </c>
      <c r="U449" s="76">
        <v>0</v>
      </c>
      <c r="V449" s="76">
        <v>0</v>
      </c>
      <c r="W449" s="76">
        <v>0</v>
      </c>
      <c r="X449" s="76">
        <v>0</v>
      </c>
      <c r="Y449" s="76">
        <v>0</v>
      </c>
      <c r="Z449" s="76">
        <v>0</v>
      </c>
      <c r="AA449" s="77"/>
    </row>
    <row r="450" spans="1:27">
      <c r="A450" s="73">
        <v>2050404</v>
      </c>
      <c r="B450" s="73" t="s">
        <v>1384</v>
      </c>
      <c r="C450" s="75">
        <v>688</v>
      </c>
      <c r="D450" s="75">
        <v>688</v>
      </c>
      <c r="E450" s="76">
        <v>0</v>
      </c>
      <c r="F450" s="76">
        <v>0</v>
      </c>
      <c r="G450" s="76">
        <v>0</v>
      </c>
      <c r="H450" s="76">
        <v>0</v>
      </c>
      <c r="I450" s="76">
        <v>315</v>
      </c>
      <c r="J450" s="76">
        <v>0</v>
      </c>
      <c r="K450" s="76">
        <v>0</v>
      </c>
      <c r="L450" s="76">
        <v>296</v>
      </c>
      <c r="M450" s="76">
        <v>0</v>
      </c>
      <c r="N450" s="76">
        <v>0</v>
      </c>
      <c r="O450" s="76">
        <v>77</v>
      </c>
      <c r="P450" s="76">
        <v>0</v>
      </c>
      <c r="Q450" s="76">
        <v>0</v>
      </c>
      <c r="R450" s="76">
        <v>0</v>
      </c>
      <c r="S450" s="76">
        <v>0</v>
      </c>
      <c r="T450" s="76">
        <v>0</v>
      </c>
      <c r="U450" s="76">
        <v>0</v>
      </c>
      <c r="V450" s="76">
        <v>0</v>
      </c>
      <c r="W450" s="76">
        <v>0</v>
      </c>
      <c r="X450" s="76">
        <v>0</v>
      </c>
      <c r="Y450" s="76">
        <v>0</v>
      </c>
      <c r="Z450" s="76">
        <v>0</v>
      </c>
      <c r="AA450" s="77"/>
    </row>
    <row r="451" spans="1:27">
      <c r="A451" s="73">
        <v>2050499</v>
      </c>
      <c r="B451" s="73" t="s">
        <v>1387</v>
      </c>
      <c r="C451" s="75">
        <v>897</v>
      </c>
      <c r="D451" s="75">
        <v>897</v>
      </c>
      <c r="E451" s="76">
        <v>0</v>
      </c>
      <c r="F451" s="76">
        <v>306</v>
      </c>
      <c r="G451" s="76">
        <v>30</v>
      </c>
      <c r="H451" s="76">
        <v>54</v>
      </c>
      <c r="I451" s="76">
        <v>20</v>
      </c>
      <c r="J451" s="76">
        <v>36</v>
      </c>
      <c r="K451" s="76">
        <v>47</v>
      </c>
      <c r="L451" s="76">
        <v>30</v>
      </c>
      <c r="M451" s="76">
        <v>0</v>
      </c>
      <c r="N451" s="76">
        <v>40</v>
      </c>
      <c r="O451" s="76">
        <v>57</v>
      </c>
      <c r="P451" s="76">
        <v>86</v>
      </c>
      <c r="Q451" s="76">
        <v>6</v>
      </c>
      <c r="R451" s="76">
        <v>6</v>
      </c>
      <c r="S451" s="76">
        <v>137</v>
      </c>
      <c r="T451" s="76">
        <v>0</v>
      </c>
      <c r="U451" s="76">
        <v>42</v>
      </c>
      <c r="V451" s="76">
        <v>0</v>
      </c>
      <c r="W451" s="76">
        <v>0</v>
      </c>
      <c r="X451" s="76">
        <v>0</v>
      </c>
      <c r="Y451" s="76">
        <v>0</v>
      </c>
      <c r="Z451" s="76">
        <v>0</v>
      </c>
      <c r="AA451" s="77"/>
    </row>
    <row r="452" spans="1:27">
      <c r="A452" s="73">
        <v>20505</v>
      </c>
      <c r="B452" s="74" t="s">
        <v>1390</v>
      </c>
      <c r="C452" s="75">
        <v>6406</v>
      </c>
      <c r="D452" s="75">
        <v>4000</v>
      </c>
      <c r="E452" s="76">
        <v>2406</v>
      </c>
      <c r="F452" s="76">
        <v>1961</v>
      </c>
      <c r="G452" s="76">
        <v>0</v>
      </c>
      <c r="H452" s="76">
        <v>0</v>
      </c>
      <c r="I452" s="76">
        <v>0</v>
      </c>
      <c r="J452" s="76">
        <v>1043</v>
      </c>
      <c r="K452" s="76">
        <v>0</v>
      </c>
      <c r="L452" s="76">
        <v>0</v>
      </c>
      <c r="M452" s="76">
        <v>0</v>
      </c>
      <c r="N452" s="76">
        <v>0</v>
      </c>
      <c r="O452" s="76">
        <v>0</v>
      </c>
      <c r="P452" s="76">
        <v>995</v>
      </c>
      <c r="Q452" s="76">
        <v>0</v>
      </c>
      <c r="R452" s="76">
        <v>0</v>
      </c>
      <c r="S452" s="76">
        <v>0</v>
      </c>
      <c r="T452" s="76">
        <v>0</v>
      </c>
      <c r="U452" s="76">
        <v>1</v>
      </c>
      <c r="V452" s="76">
        <v>0</v>
      </c>
      <c r="W452" s="76">
        <v>0</v>
      </c>
      <c r="X452" s="76">
        <v>0</v>
      </c>
      <c r="Y452" s="76">
        <v>0</v>
      </c>
      <c r="Z452" s="76">
        <v>0</v>
      </c>
      <c r="AA452" s="77"/>
    </row>
    <row r="453" spans="1:27">
      <c r="A453" s="73">
        <v>2050501</v>
      </c>
      <c r="B453" s="73" t="s">
        <v>1393</v>
      </c>
      <c r="C453" s="75">
        <v>5161</v>
      </c>
      <c r="D453" s="75">
        <v>2755</v>
      </c>
      <c r="E453" s="76">
        <v>2406</v>
      </c>
      <c r="F453" s="76">
        <v>717</v>
      </c>
      <c r="G453" s="76">
        <v>0</v>
      </c>
      <c r="H453" s="76">
        <v>0</v>
      </c>
      <c r="I453" s="76">
        <v>0</v>
      </c>
      <c r="J453" s="76">
        <v>1043</v>
      </c>
      <c r="K453" s="76">
        <v>0</v>
      </c>
      <c r="L453" s="76">
        <v>0</v>
      </c>
      <c r="M453" s="76">
        <v>0</v>
      </c>
      <c r="N453" s="76">
        <v>0</v>
      </c>
      <c r="O453" s="76">
        <v>0</v>
      </c>
      <c r="P453" s="76">
        <v>994</v>
      </c>
      <c r="Q453" s="76">
        <v>0</v>
      </c>
      <c r="R453" s="76">
        <v>0</v>
      </c>
      <c r="S453" s="76">
        <v>0</v>
      </c>
      <c r="T453" s="76">
        <v>0</v>
      </c>
      <c r="U453" s="76">
        <v>1</v>
      </c>
      <c r="V453" s="76">
        <v>0</v>
      </c>
      <c r="W453" s="76">
        <v>0</v>
      </c>
      <c r="X453" s="76">
        <v>0</v>
      </c>
      <c r="Y453" s="76">
        <v>0</v>
      </c>
      <c r="Z453" s="76">
        <v>0</v>
      </c>
      <c r="AA453" s="77"/>
    </row>
    <row r="454" spans="1:27">
      <c r="A454" s="73">
        <v>2050502</v>
      </c>
      <c r="B454" s="73" t="s">
        <v>1396</v>
      </c>
      <c r="C454" s="75">
        <v>1244</v>
      </c>
      <c r="D454" s="75">
        <v>1244</v>
      </c>
      <c r="E454" s="76">
        <v>0</v>
      </c>
      <c r="F454" s="76">
        <v>1244</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7"/>
    </row>
    <row r="455" spans="1:27">
      <c r="A455" s="73">
        <v>2050599</v>
      </c>
      <c r="B455" s="73" t="s">
        <v>1399</v>
      </c>
      <c r="C455" s="75">
        <v>1</v>
      </c>
      <c r="D455" s="75">
        <v>1</v>
      </c>
      <c r="E455" s="76">
        <v>0</v>
      </c>
      <c r="F455" s="76">
        <v>0</v>
      </c>
      <c r="G455" s="76">
        <v>0</v>
      </c>
      <c r="H455" s="76">
        <v>0</v>
      </c>
      <c r="I455" s="76">
        <v>0</v>
      </c>
      <c r="J455" s="76">
        <v>0</v>
      </c>
      <c r="K455" s="76">
        <v>0</v>
      </c>
      <c r="L455" s="76">
        <v>0</v>
      </c>
      <c r="M455" s="76">
        <v>0</v>
      </c>
      <c r="N455" s="76">
        <v>0</v>
      </c>
      <c r="O455" s="76">
        <v>0</v>
      </c>
      <c r="P455" s="76">
        <v>1</v>
      </c>
      <c r="Q455" s="76">
        <v>0</v>
      </c>
      <c r="R455" s="76">
        <v>0</v>
      </c>
      <c r="S455" s="76">
        <v>0</v>
      </c>
      <c r="T455" s="76">
        <v>0</v>
      </c>
      <c r="U455" s="76">
        <v>0</v>
      </c>
      <c r="V455" s="76">
        <v>0</v>
      </c>
      <c r="W455" s="76">
        <v>0</v>
      </c>
      <c r="X455" s="76">
        <v>0</v>
      </c>
      <c r="Y455" s="76">
        <v>0</v>
      </c>
      <c r="Z455" s="76">
        <v>0</v>
      </c>
      <c r="AA455" s="77"/>
    </row>
    <row r="456" spans="1:27">
      <c r="A456" s="73">
        <v>20506</v>
      </c>
      <c r="B456" s="74" t="s">
        <v>1401</v>
      </c>
      <c r="C456" s="75">
        <v>-101</v>
      </c>
      <c r="D456" s="75">
        <v>0</v>
      </c>
      <c r="E456" s="76">
        <v>-101</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7"/>
    </row>
    <row r="457" spans="1:27">
      <c r="A457" s="73">
        <v>2050601</v>
      </c>
      <c r="B457" s="73" t="s">
        <v>1404</v>
      </c>
      <c r="C457" s="75">
        <v>-101</v>
      </c>
      <c r="D457" s="75">
        <v>0</v>
      </c>
      <c r="E457" s="76">
        <v>-101</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7"/>
    </row>
    <row r="458" spans="1:27">
      <c r="A458" s="73">
        <v>2050602</v>
      </c>
      <c r="B458" s="73" t="s">
        <v>1406</v>
      </c>
      <c r="C458" s="75">
        <v>0</v>
      </c>
      <c r="D458" s="75">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7"/>
    </row>
    <row r="459" spans="1:27">
      <c r="A459" s="73">
        <v>2050699</v>
      </c>
      <c r="B459" s="73" t="s">
        <v>1407</v>
      </c>
      <c r="C459" s="75">
        <v>0</v>
      </c>
      <c r="D459" s="75">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7"/>
    </row>
    <row r="460" spans="1:27">
      <c r="A460" s="73">
        <v>20507</v>
      </c>
      <c r="B460" s="74" t="s">
        <v>1408</v>
      </c>
      <c r="C460" s="75">
        <v>28685</v>
      </c>
      <c r="D460" s="75">
        <v>28401</v>
      </c>
      <c r="E460" s="76">
        <v>284</v>
      </c>
      <c r="F460" s="76">
        <v>3718</v>
      </c>
      <c r="G460" s="76">
        <v>3673</v>
      </c>
      <c r="H460" s="76">
        <v>2259</v>
      </c>
      <c r="I460" s="76">
        <v>1170</v>
      </c>
      <c r="J460" s="76">
        <v>2580</v>
      </c>
      <c r="K460" s="76">
        <v>3078</v>
      </c>
      <c r="L460" s="76">
        <v>1944</v>
      </c>
      <c r="M460" s="76">
        <v>458</v>
      </c>
      <c r="N460" s="76">
        <v>1253</v>
      </c>
      <c r="O460" s="76">
        <v>2156</v>
      </c>
      <c r="P460" s="76">
        <v>2316</v>
      </c>
      <c r="Q460" s="76">
        <v>853</v>
      </c>
      <c r="R460" s="76">
        <v>931</v>
      </c>
      <c r="S460" s="76">
        <v>226</v>
      </c>
      <c r="T460" s="76">
        <v>214</v>
      </c>
      <c r="U460" s="76">
        <v>1567</v>
      </c>
      <c r="V460" s="76">
        <v>65</v>
      </c>
      <c r="W460" s="76">
        <v>0</v>
      </c>
      <c r="X460" s="76">
        <v>38</v>
      </c>
      <c r="Y460" s="76">
        <v>23</v>
      </c>
      <c r="Z460" s="76">
        <v>4</v>
      </c>
      <c r="AA460" s="77"/>
    </row>
    <row r="461" spans="1:27">
      <c r="A461" s="73">
        <v>2050701</v>
      </c>
      <c r="B461" s="73" t="s">
        <v>1410</v>
      </c>
      <c r="C461" s="75">
        <v>27781</v>
      </c>
      <c r="D461" s="75">
        <v>27497</v>
      </c>
      <c r="E461" s="76">
        <v>284</v>
      </c>
      <c r="F461" s="76">
        <v>3121</v>
      </c>
      <c r="G461" s="76">
        <v>3656</v>
      </c>
      <c r="H461" s="76">
        <v>2259</v>
      </c>
      <c r="I461" s="76">
        <v>1170</v>
      </c>
      <c r="J461" s="76">
        <v>2580</v>
      </c>
      <c r="K461" s="76">
        <v>3012</v>
      </c>
      <c r="L461" s="76">
        <v>1908</v>
      </c>
      <c r="M461" s="76">
        <v>458</v>
      </c>
      <c r="N461" s="76">
        <v>1253</v>
      </c>
      <c r="O461" s="76">
        <v>2156</v>
      </c>
      <c r="P461" s="76">
        <v>2316</v>
      </c>
      <c r="Q461" s="76">
        <v>853</v>
      </c>
      <c r="R461" s="76">
        <v>931</v>
      </c>
      <c r="S461" s="76">
        <v>226</v>
      </c>
      <c r="T461" s="76">
        <v>26</v>
      </c>
      <c r="U461" s="76">
        <v>1567</v>
      </c>
      <c r="V461" s="76">
        <v>65</v>
      </c>
      <c r="W461" s="76">
        <v>0</v>
      </c>
      <c r="X461" s="76">
        <v>38</v>
      </c>
      <c r="Y461" s="76">
        <v>23</v>
      </c>
      <c r="Z461" s="76">
        <v>4</v>
      </c>
      <c r="AA461" s="77"/>
    </row>
    <row r="462" spans="1:27">
      <c r="A462" s="73">
        <v>2050702</v>
      </c>
      <c r="B462" s="73" t="s">
        <v>1413</v>
      </c>
      <c r="C462" s="75">
        <v>635</v>
      </c>
      <c r="D462" s="75">
        <v>635</v>
      </c>
      <c r="E462" s="76">
        <v>0</v>
      </c>
      <c r="F462" s="76">
        <v>569</v>
      </c>
      <c r="G462" s="76">
        <v>0</v>
      </c>
      <c r="H462" s="76">
        <v>0</v>
      </c>
      <c r="I462" s="76">
        <v>0</v>
      </c>
      <c r="J462" s="76">
        <v>0</v>
      </c>
      <c r="K462" s="76">
        <v>66</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7"/>
    </row>
    <row r="463" spans="1:27">
      <c r="A463" s="73">
        <v>2050799</v>
      </c>
      <c r="B463" s="73" t="s">
        <v>1416</v>
      </c>
      <c r="C463" s="75">
        <v>269</v>
      </c>
      <c r="D463" s="75">
        <v>269</v>
      </c>
      <c r="E463" s="76">
        <v>0</v>
      </c>
      <c r="F463" s="76">
        <v>28</v>
      </c>
      <c r="G463" s="76">
        <v>17</v>
      </c>
      <c r="H463" s="76">
        <v>0</v>
      </c>
      <c r="I463" s="76">
        <v>0</v>
      </c>
      <c r="J463" s="76">
        <v>0</v>
      </c>
      <c r="K463" s="76">
        <v>0</v>
      </c>
      <c r="L463" s="76">
        <v>36</v>
      </c>
      <c r="M463" s="76">
        <v>0</v>
      </c>
      <c r="N463" s="76">
        <v>0</v>
      </c>
      <c r="O463" s="76">
        <v>0</v>
      </c>
      <c r="P463" s="76">
        <v>0</v>
      </c>
      <c r="Q463" s="76">
        <v>0</v>
      </c>
      <c r="R463" s="76">
        <v>0</v>
      </c>
      <c r="S463" s="76">
        <v>0</v>
      </c>
      <c r="T463" s="76">
        <v>188</v>
      </c>
      <c r="U463" s="76">
        <v>0</v>
      </c>
      <c r="V463" s="76">
        <v>0</v>
      </c>
      <c r="W463" s="76">
        <v>0</v>
      </c>
      <c r="X463" s="76">
        <v>0</v>
      </c>
      <c r="Y463" s="76">
        <v>0</v>
      </c>
      <c r="Z463" s="76">
        <v>0</v>
      </c>
      <c r="AA463" s="77"/>
    </row>
    <row r="464" spans="1:27">
      <c r="A464" s="73">
        <v>20508</v>
      </c>
      <c r="B464" s="74" t="s">
        <v>1419</v>
      </c>
      <c r="C464" s="75">
        <v>85876</v>
      </c>
      <c r="D464" s="75">
        <v>75651</v>
      </c>
      <c r="E464" s="76">
        <v>10225</v>
      </c>
      <c r="F464" s="76">
        <v>8528</v>
      </c>
      <c r="G464" s="76">
        <v>6082</v>
      </c>
      <c r="H464" s="76">
        <v>5238</v>
      </c>
      <c r="I464" s="76">
        <v>3707</v>
      </c>
      <c r="J464" s="76">
        <v>5501</v>
      </c>
      <c r="K464" s="76">
        <v>3026</v>
      </c>
      <c r="L464" s="76">
        <v>5993</v>
      </c>
      <c r="M464" s="76">
        <v>2285</v>
      </c>
      <c r="N464" s="76">
        <v>5620</v>
      </c>
      <c r="O464" s="76">
        <v>7106</v>
      </c>
      <c r="P464" s="76">
        <v>5673</v>
      </c>
      <c r="Q464" s="76">
        <v>4181</v>
      </c>
      <c r="R464" s="76">
        <v>2593</v>
      </c>
      <c r="S464" s="76">
        <v>929</v>
      </c>
      <c r="T464" s="76">
        <v>2064</v>
      </c>
      <c r="U464" s="76">
        <v>4918</v>
      </c>
      <c r="V464" s="76">
        <v>1683</v>
      </c>
      <c r="W464" s="76">
        <v>0</v>
      </c>
      <c r="X464" s="76">
        <v>649</v>
      </c>
      <c r="Y464" s="76">
        <v>975</v>
      </c>
      <c r="Z464" s="76">
        <v>59</v>
      </c>
      <c r="AA464" s="77"/>
    </row>
    <row r="465" spans="1:27">
      <c r="A465" s="73">
        <v>2050801</v>
      </c>
      <c r="B465" s="73" t="s">
        <v>1422</v>
      </c>
      <c r="C465" s="75">
        <v>21081</v>
      </c>
      <c r="D465" s="75">
        <v>21081</v>
      </c>
      <c r="E465" s="76">
        <v>0</v>
      </c>
      <c r="F465" s="76">
        <v>3545</v>
      </c>
      <c r="G465" s="76">
        <v>1194</v>
      </c>
      <c r="H465" s="76">
        <v>1788</v>
      </c>
      <c r="I465" s="76">
        <v>676</v>
      </c>
      <c r="J465" s="76">
        <v>1687</v>
      </c>
      <c r="K465" s="76">
        <v>690</v>
      </c>
      <c r="L465" s="76">
        <v>2061</v>
      </c>
      <c r="M465" s="76">
        <v>298</v>
      </c>
      <c r="N465" s="76">
        <v>1965</v>
      </c>
      <c r="O465" s="76">
        <v>1203</v>
      </c>
      <c r="P465" s="76">
        <v>916</v>
      </c>
      <c r="Q465" s="76">
        <v>591</v>
      </c>
      <c r="R465" s="76">
        <v>907</v>
      </c>
      <c r="S465" s="76">
        <v>244</v>
      </c>
      <c r="T465" s="76">
        <v>622</v>
      </c>
      <c r="U465" s="76">
        <v>1142</v>
      </c>
      <c r="V465" s="76">
        <v>1120</v>
      </c>
      <c r="W465" s="76">
        <v>0</v>
      </c>
      <c r="X465" s="76">
        <v>351</v>
      </c>
      <c r="Y465" s="76">
        <v>768</v>
      </c>
      <c r="Z465" s="76">
        <v>1</v>
      </c>
      <c r="AA465" s="77"/>
    </row>
    <row r="466" spans="1:27">
      <c r="A466" s="73">
        <v>2050802</v>
      </c>
      <c r="B466" s="73" t="s">
        <v>1425</v>
      </c>
      <c r="C466" s="75">
        <v>60685</v>
      </c>
      <c r="D466" s="75">
        <v>50460</v>
      </c>
      <c r="E466" s="76">
        <v>10225</v>
      </c>
      <c r="F466" s="76">
        <v>4497</v>
      </c>
      <c r="G466" s="76">
        <v>4770</v>
      </c>
      <c r="H466" s="76">
        <v>3412</v>
      </c>
      <c r="I466" s="76">
        <v>2888</v>
      </c>
      <c r="J466" s="76">
        <v>3728</v>
      </c>
      <c r="K466" s="76">
        <v>2313</v>
      </c>
      <c r="L466" s="76">
        <v>3869</v>
      </c>
      <c r="M466" s="76">
        <v>1947</v>
      </c>
      <c r="N466" s="76">
        <v>3611</v>
      </c>
      <c r="O466" s="76">
        <v>5600</v>
      </c>
      <c r="P466" s="76">
        <v>3504</v>
      </c>
      <c r="Q466" s="76">
        <v>2937</v>
      </c>
      <c r="R466" s="76">
        <v>1484</v>
      </c>
      <c r="S466" s="76">
        <v>422</v>
      </c>
      <c r="T466" s="76">
        <v>1418</v>
      </c>
      <c r="U466" s="76">
        <v>3415</v>
      </c>
      <c r="V466" s="76">
        <v>553</v>
      </c>
      <c r="W466" s="76">
        <v>0</v>
      </c>
      <c r="X466" s="76">
        <v>297</v>
      </c>
      <c r="Y466" s="76">
        <v>206</v>
      </c>
      <c r="Z466" s="76">
        <v>50</v>
      </c>
      <c r="AA466" s="77"/>
    </row>
    <row r="467" spans="1:27">
      <c r="A467" s="73">
        <v>2050803</v>
      </c>
      <c r="B467" s="73" t="s">
        <v>1428</v>
      </c>
      <c r="C467" s="75">
        <v>2208</v>
      </c>
      <c r="D467" s="75">
        <v>2208</v>
      </c>
      <c r="E467" s="76">
        <v>0</v>
      </c>
      <c r="F467" s="76">
        <v>462</v>
      </c>
      <c r="G467" s="76">
        <v>0</v>
      </c>
      <c r="H467" s="76">
        <v>5</v>
      </c>
      <c r="I467" s="76">
        <v>142</v>
      </c>
      <c r="J467" s="76">
        <v>45</v>
      </c>
      <c r="K467" s="76">
        <v>0</v>
      </c>
      <c r="L467" s="76">
        <v>8</v>
      </c>
      <c r="M467" s="76">
        <v>0</v>
      </c>
      <c r="N467" s="76">
        <v>44</v>
      </c>
      <c r="O467" s="76">
        <v>303</v>
      </c>
      <c r="P467" s="76">
        <v>0</v>
      </c>
      <c r="Q467" s="76">
        <v>653</v>
      </c>
      <c r="R467" s="76">
        <v>0</v>
      </c>
      <c r="S467" s="76">
        <v>165</v>
      </c>
      <c r="T467" s="76">
        <v>10</v>
      </c>
      <c r="U467" s="76">
        <v>361</v>
      </c>
      <c r="V467" s="76">
        <v>10</v>
      </c>
      <c r="W467" s="76">
        <v>0</v>
      </c>
      <c r="X467" s="76">
        <v>1</v>
      </c>
      <c r="Y467" s="76">
        <v>1</v>
      </c>
      <c r="Z467" s="76">
        <v>8</v>
      </c>
      <c r="AA467" s="77"/>
    </row>
    <row r="468" spans="1:27">
      <c r="A468" s="73">
        <v>2050804</v>
      </c>
      <c r="B468" s="73" t="s">
        <v>1431</v>
      </c>
      <c r="C468" s="75">
        <v>0</v>
      </c>
      <c r="D468" s="75">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7"/>
    </row>
    <row r="469" spans="1:27">
      <c r="A469" s="73">
        <v>2050899</v>
      </c>
      <c r="B469" s="73" t="s">
        <v>1434</v>
      </c>
      <c r="C469" s="75">
        <v>1902</v>
      </c>
      <c r="D469" s="75">
        <v>1902</v>
      </c>
      <c r="E469" s="76">
        <v>0</v>
      </c>
      <c r="F469" s="76">
        <v>24</v>
      </c>
      <c r="G469" s="76">
        <v>118</v>
      </c>
      <c r="H469" s="76">
        <v>33</v>
      </c>
      <c r="I469" s="76">
        <v>1</v>
      </c>
      <c r="J469" s="76">
        <v>41</v>
      </c>
      <c r="K469" s="76">
        <v>23</v>
      </c>
      <c r="L469" s="76">
        <v>55</v>
      </c>
      <c r="M469" s="76">
        <v>40</v>
      </c>
      <c r="N469" s="76">
        <v>0</v>
      </c>
      <c r="O469" s="76">
        <v>0</v>
      </c>
      <c r="P469" s="76">
        <v>1253</v>
      </c>
      <c r="Q469" s="76">
        <v>0</v>
      </c>
      <c r="R469" s="76">
        <v>202</v>
      </c>
      <c r="S469" s="76">
        <v>98</v>
      </c>
      <c r="T469" s="76">
        <v>14</v>
      </c>
      <c r="U469" s="76">
        <v>0</v>
      </c>
      <c r="V469" s="76">
        <v>0</v>
      </c>
      <c r="W469" s="76">
        <v>0</v>
      </c>
      <c r="X469" s="76">
        <v>0</v>
      </c>
      <c r="Y469" s="76">
        <v>0</v>
      </c>
      <c r="Z469" s="76">
        <v>0</v>
      </c>
      <c r="AA469" s="77"/>
    </row>
    <row r="470" spans="1:27">
      <c r="A470" s="73">
        <v>20509</v>
      </c>
      <c r="B470" s="74" t="s">
        <v>1437</v>
      </c>
      <c r="C470" s="75">
        <v>336990</v>
      </c>
      <c r="D470" s="75">
        <v>336690</v>
      </c>
      <c r="E470" s="76">
        <v>300</v>
      </c>
      <c r="F470" s="76">
        <v>104572</v>
      </c>
      <c r="G470" s="76">
        <v>15942</v>
      </c>
      <c r="H470" s="76">
        <v>49369</v>
      </c>
      <c r="I470" s="76">
        <v>29272</v>
      </c>
      <c r="J470" s="76">
        <v>28023</v>
      </c>
      <c r="K470" s="76">
        <v>17674</v>
      </c>
      <c r="L470" s="76">
        <v>9577</v>
      </c>
      <c r="M470" s="76">
        <v>3098</v>
      </c>
      <c r="N470" s="76">
        <v>18169</v>
      </c>
      <c r="O470" s="76">
        <v>19182</v>
      </c>
      <c r="P470" s="76">
        <v>9846</v>
      </c>
      <c r="Q470" s="76">
        <v>5505</v>
      </c>
      <c r="R470" s="76">
        <v>5203</v>
      </c>
      <c r="S470" s="76">
        <v>1573</v>
      </c>
      <c r="T470" s="76">
        <v>3123</v>
      </c>
      <c r="U470" s="76">
        <v>6278</v>
      </c>
      <c r="V470" s="76">
        <v>8353</v>
      </c>
      <c r="W470" s="76">
        <v>0</v>
      </c>
      <c r="X470" s="76">
        <v>5431</v>
      </c>
      <c r="Y470" s="76">
        <v>2901</v>
      </c>
      <c r="Z470" s="76">
        <v>21</v>
      </c>
      <c r="AA470" s="77"/>
    </row>
    <row r="471" spans="1:27">
      <c r="A471" s="73">
        <v>2050901</v>
      </c>
      <c r="B471" s="73" t="s">
        <v>1440</v>
      </c>
      <c r="C471" s="75">
        <v>75806</v>
      </c>
      <c r="D471" s="75">
        <v>75806</v>
      </c>
      <c r="E471" s="76">
        <v>0</v>
      </c>
      <c r="F471" s="76">
        <v>8744</v>
      </c>
      <c r="G471" s="76">
        <v>5587</v>
      </c>
      <c r="H471" s="76">
        <v>12298</v>
      </c>
      <c r="I471" s="76">
        <v>6481</v>
      </c>
      <c r="J471" s="76">
        <v>10919</v>
      </c>
      <c r="K471" s="76">
        <v>10541</v>
      </c>
      <c r="L471" s="76">
        <v>1437</v>
      </c>
      <c r="M471" s="76">
        <v>530</v>
      </c>
      <c r="N471" s="76">
        <v>1440</v>
      </c>
      <c r="O471" s="76">
        <v>6476</v>
      </c>
      <c r="P471" s="76">
        <v>2382</v>
      </c>
      <c r="Q471" s="76">
        <v>1272</v>
      </c>
      <c r="R471" s="76">
        <v>1573</v>
      </c>
      <c r="S471" s="76">
        <v>-169</v>
      </c>
      <c r="T471" s="76">
        <v>695</v>
      </c>
      <c r="U471" s="76">
        <v>2691</v>
      </c>
      <c r="V471" s="76">
        <v>2900</v>
      </c>
      <c r="W471" s="76">
        <v>0</v>
      </c>
      <c r="X471" s="76">
        <v>700</v>
      </c>
      <c r="Y471" s="76">
        <v>2200</v>
      </c>
      <c r="Z471" s="76">
        <v>0</v>
      </c>
      <c r="AA471" s="77"/>
    </row>
    <row r="472" spans="1:27">
      <c r="A472" s="73">
        <v>2050902</v>
      </c>
      <c r="B472" s="73" t="s">
        <v>1443</v>
      </c>
      <c r="C472" s="75">
        <v>16106</v>
      </c>
      <c r="D472" s="75">
        <v>16106</v>
      </c>
      <c r="E472" s="76">
        <v>0</v>
      </c>
      <c r="F472" s="76">
        <v>1685</v>
      </c>
      <c r="G472" s="76">
        <v>1798</v>
      </c>
      <c r="H472" s="76">
        <v>1016</v>
      </c>
      <c r="I472" s="76">
        <v>2379</v>
      </c>
      <c r="J472" s="76">
        <v>-3</v>
      </c>
      <c r="K472" s="76">
        <v>937</v>
      </c>
      <c r="L472" s="76">
        <v>1661</v>
      </c>
      <c r="M472" s="76">
        <v>16</v>
      </c>
      <c r="N472" s="76">
        <v>336</v>
      </c>
      <c r="O472" s="76">
        <v>275</v>
      </c>
      <c r="P472" s="76">
        <v>2716</v>
      </c>
      <c r="Q472" s="76">
        <v>759</v>
      </c>
      <c r="R472" s="76">
        <v>638</v>
      </c>
      <c r="S472" s="76">
        <v>242</v>
      </c>
      <c r="T472" s="76">
        <v>767</v>
      </c>
      <c r="U472" s="76">
        <v>60</v>
      </c>
      <c r="V472" s="76">
        <v>722</v>
      </c>
      <c r="W472" s="76">
        <v>0</v>
      </c>
      <c r="X472" s="76">
        <v>0</v>
      </c>
      <c r="Y472" s="76">
        <v>701</v>
      </c>
      <c r="Z472" s="76">
        <v>21</v>
      </c>
      <c r="AA472" s="77"/>
    </row>
    <row r="473" spans="1:27">
      <c r="A473" s="73">
        <v>2050903</v>
      </c>
      <c r="B473" s="73" t="s">
        <v>1445</v>
      </c>
      <c r="C473" s="75">
        <v>11753</v>
      </c>
      <c r="D473" s="75">
        <v>11753</v>
      </c>
      <c r="E473" s="76">
        <v>0</v>
      </c>
      <c r="F473" s="76">
        <v>3587</v>
      </c>
      <c r="G473" s="76">
        <v>679</v>
      </c>
      <c r="H473" s="76">
        <v>200</v>
      </c>
      <c r="I473" s="76">
        <v>0</v>
      </c>
      <c r="J473" s="76">
        <v>2848</v>
      </c>
      <c r="K473" s="76">
        <v>0</v>
      </c>
      <c r="L473" s="76">
        <v>15</v>
      </c>
      <c r="M473" s="76">
        <v>0</v>
      </c>
      <c r="N473" s="76">
        <v>1028</v>
      </c>
      <c r="O473" s="76">
        <v>2824</v>
      </c>
      <c r="P473" s="76">
        <v>332</v>
      </c>
      <c r="Q473" s="76">
        <v>0</v>
      </c>
      <c r="R473" s="76">
        <v>200</v>
      </c>
      <c r="S473" s="76">
        <v>40</v>
      </c>
      <c r="T473" s="76">
        <v>0</v>
      </c>
      <c r="U473" s="76">
        <v>0</v>
      </c>
      <c r="V473" s="76">
        <v>0</v>
      </c>
      <c r="W473" s="76">
        <v>0</v>
      </c>
      <c r="X473" s="76">
        <v>0</v>
      </c>
      <c r="Y473" s="76">
        <v>0</v>
      </c>
      <c r="Z473" s="76">
        <v>0</v>
      </c>
      <c r="AA473" s="77"/>
    </row>
    <row r="474" spans="1:27">
      <c r="A474" s="73">
        <v>2050904</v>
      </c>
      <c r="B474" s="73" t="s">
        <v>1448</v>
      </c>
      <c r="C474" s="75">
        <v>1943</v>
      </c>
      <c r="D474" s="75">
        <v>1643</v>
      </c>
      <c r="E474" s="76">
        <v>300</v>
      </c>
      <c r="F474" s="76">
        <v>453</v>
      </c>
      <c r="G474" s="76">
        <v>176</v>
      </c>
      <c r="H474" s="76">
        <v>0</v>
      </c>
      <c r="I474" s="76">
        <v>0</v>
      </c>
      <c r="J474" s="76">
        <v>0</v>
      </c>
      <c r="K474" s="76">
        <v>0</v>
      </c>
      <c r="L474" s="76">
        <v>86</v>
      </c>
      <c r="M474" s="76">
        <v>0</v>
      </c>
      <c r="N474" s="76">
        <v>300</v>
      </c>
      <c r="O474" s="76">
        <v>114</v>
      </c>
      <c r="P474" s="76">
        <v>27</v>
      </c>
      <c r="Q474" s="76">
        <v>0</v>
      </c>
      <c r="R474" s="76">
        <v>225</v>
      </c>
      <c r="S474" s="76">
        <v>62</v>
      </c>
      <c r="T474" s="76">
        <v>0</v>
      </c>
      <c r="U474" s="76">
        <v>200</v>
      </c>
      <c r="V474" s="76">
        <v>0</v>
      </c>
      <c r="W474" s="76">
        <v>0</v>
      </c>
      <c r="X474" s="76">
        <v>0</v>
      </c>
      <c r="Y474" s="76">
        <v>0</v>
      </c>
      <c r="Z474" s="76">
        <v>0</v>
      </c>
      <c r="AA474" s="77"/>
    </row>
    <row r="475" spans="1:27">
      <c r="A475" s="73">
        <v>2050905</v>
      </c>
      <c r="B475" s="73" t="s">
        <v>1451</v>
      </c>
      <c r="C475" s="75">
        <v>5309</v>
      </c>
      <c r="D475" s="75">
        <v>5309</v>
      </c>
      <c r="E475" s="76">
        <v>0</v>
      </c>
      <c r="F475" s="76">
        <v>489</v>
      </c>
      <c r="G475" s="76">
        <v>113</v>
      </c>
      <c r="H475" s="76">
        <v>5</v>
      </c>
      <c r="I475" s="76">
        <v>0</v>
      </c>
      <c r="J475" s="76">
        <v>452</v>
      </c>
      <c r="K475" s="76">
        <v>325</v>
      </c>
      <c r="L475" s="76">
        <v>731</v>
      </c>
      <c r="M475" s="76">
        <v>100</v>
      </c>
      <c r="N475" s="76">
        <v>0</v>
      </c>
      <c r="O475" s="76">
        <v>0</v>
      </c>
      <c r="P475" s="76">
        <v>534</v>
      </c>
      <c r="Q475" s="76">
        <v>80</v>
      </c>
      <c r="R475" s="76">
        <v>0</v>
      </c>
      <c r="S475" s="76">
        <v>177</v>
      </c>
      <c r="T475" s="76">
        <v>0</v>
      </c>
      <c r="U475" s="76">
        <v>435</v>
      </c>
      <c r="V475" s="76">
        <v>1868</v>
      </c>
      <c r="W475" s="76">
        <v>0</v>
      </c>
      <c r="X475" s="76">
        <v>1868</v>
      </c>
      <c r="Y475" s="76">
        <v>0</v>
      </c>
      <c r="Z475" s="76">
        <v>0</v>
      </c>
      <c r="AA475" s="77"/>
    </row>
    <row r="476" spans="1:27">
      <c r="A476" s="73">
        <v>2050999</v>
      </c>
      <c r="B476" s="73" t="s">
        <v>1454</v>
      </c>
      <c r="C476" s="75">
        <v>226073</v>
      </c>
      <c r="D476" s="75">
        <v>226073</v>
      </c>
      <c r="E476" s="76">
        <v>0</v>
      </c>
      <c r="F476" s="76">
        <v>89614</v>
      </c>
      <c r="G476" s="76">
        <v>7589</v>
      </c>
      <c r="H476" s="76">
        <v>35850</v>
      </c>
      <c r="I476" s="76">
        <v>20412</v>
      </c>
      <c r="J476" s="76">
        <v>13807</v>
      </c>
      <c r="K476" s="76">
        <v>5871</v>
      </c>
      <c r="L476" s="76">
        <v>5647</v>
      </c>
      <c r="M476" s="76">
        <v>2452</v>
      </c>
      <c r="N476" s="76">
        <v>15065</v>
      </c>
      <c r="O476" s="76">
        <v>9493</v>
      </c>
      <c r="P476" s="76">
        <v>3855</v>
      </c>
      <c r="Q476" s="76">
        <v>3394</v>
      </c>
      <c r="R476" s="76">
        <v>2567</v>
      </c>
      <c r="S476" s="76">
        <v>1221</v>
      </c>
      <c r="T476" s="76">
        <v>1661</v>
      </c>
      <c r="U476" s="76">
        <v>2892</v>
      </c>
      <c r="V476" s="76">
        <v>2863</v>
      </c>
      <c r="W476" s="76">
        <v>0</v>
      </c>
      <c r="X476" s="76">
        <v>2863</v>
      </c>
      <c r="Y476" s="76">
        <v>0</v>
      </c>
      <c r="Z476" s="76">
        <v>0</v>
      </c>
      <c r="AA476" s="77"/>
    </row>
    <row r="477" spans="1:27">
      <c r="A477" s="73">
        <v>20599</v>
      </c>
      <c r="B477" s="74" t="s">
        <v>4946</v>
      </c>
      <c r="C477" s="75">
        <v>111798</v>
      </c>
      <c r="D477" s="75">
        <v>110991</v>
      </c>
      <c r="E477" s="76">
        <v>807</v>
      </c>
      <c r="F477" s="76">
        <v>32989</v>
      </c>
      <c r="G477" s="76">
        <v>11523</v>
      </c>
      <c r="H477" s="76">
        <v>18059</v>
      </c>
      <c r="I477" s="76">
        <v>9130</v>
      </c>
      <c r="J477" s="76">
        <v>8867</v>
      </c>
      <c r="K477" s="76">
        <v>3557</v>
      </c>
      <c r="L477" s="76">
        <v>2728</v>
      </c>
      <c r="M477" s="76">
        <v>1316</v>
      </c>
      <c r="N477" s="76">
        <v>2545</v>
      </c>
      <c r="O477" s="76">
        <v>2269</v>
      </c>
      <c r="P477" s="76">
        <v>2487</v>
      </c>
      <c r="Q477" s="76">
        <v>2352</v>
      </c>
      <c r="R477" s="76">
        <v>12805</v>
      </c>
      <c r="S477" s="76">
        <v>144</v>
      </c>
      <c r="T477" s="76">
        <v>391</v>
      </c>
      <c r="U477" s="76">
        <v>5833</v>
      </c>
      <c r="V477" s="76">
        <v>46</v>
      </c>
      <c r="W477" s="76">
        <v>0</v>
      </c>
      <c r="X477" s="76">
        <v>24</v>
      </c>
      <c r="Y477" s="76">
        <v>22</v>
      </c>
      <c r="Z477" s="76">
        <v>0</v>
      </c>
      <c r="AA477" s="77"/>
    </row>
    <row r="478" spans="1:27">
      <c r="A478" s="73">
        <v>2059999</v>
      </c>
      <c r="B478" s="73" t="s">
        <v>4947</v>
      </c>
      <c r="C478" s="75">
        <v>111798</v>
      </c>
      <c r="D478" s="75">
        <v>110991</v>
      </c>
      <c r="E478" s="76">
        <v>807</v>
      </c>
      <c r="F478" s="76">
        <v>32989</v>
      </c>
      <c r="G478" s="76">
        <v>11523</v>
      </c>
      <c r="H478" s="76">
        <v>18059</v>
      </c>
      <c r="I478" s="76">
        <v>9130</v>
      </c>
      <c r="J478" s="76">
        <v>8867</v>
      </c>
      <c r="K478" s="76">
        <v>3557</v>
      </c>
      <c r="L478" s="76">
        <v>2728</v>
      </c>
      <c r="M478" s="76">
        <v>1316</v>
      </c>
      <c r="N478" s="76">
        <v>2545</v>
      </c>
      <c r="O478" s="76">
        <v>2269</v>
      </c>
      <c r="P478" s="76">
        <v>2487</v>
      </c>
      <c r="Q478" s="76">
        <v>2352</v>
      </c>
      <c r="R478" s="76">
        <v>12805</v>
      </c>
      <c r="S478" s="76">
        <v>144</v>
      </c>
      <c r="T478" s="76">
        <v>391</v>
      </c>
      <c r="U478" s="76">
        <v>5833</v>
      </c>
      <c r="V478" s="76">
        <v>46</v>
      </c>
      <c r="W478" s="76">
        <v>0</v>
      </c>
      <c r="X478" s="76">
        <v>24</v>
      </c>
      <c r="Y478" s="76">
        <v>22</v>
      </c>
      <c r="Z478" s="76">
        <v>0</v>
      </c>
      <c r="AA478" s="77"/>
    </row>
    <row r="479" spans="1:27">
      <c r="A479" s="73">
        <v>206</v>
      </c>
      <c r="B479" s="74" t="s">
        <v>1462</v>
      </c>
      <c r="C479" s="75">
        <v>485566</v>
      </c>
      <c r="D479" s="75">
        <v>312127</v>
      </c>
      <c r="E479" s="76">
        <v>173439</v>
      </c>
      <c r="F479" s="76">
        <v>137863</v>
      </c>
      <c r="G479" s="76">
        <v>7560</v>
      </c>
      <c r="H479" s="76">
        <v>23858</v>
      </c>
      <c r="I479" s="76">
        <v>28172</v>
      </c>
      <c r="J479" s="76">
        <v>10922</v>
      </c>
      <c r="K479" s="76">
        <v>10946</v>
      </c>
      <c r="L479" s="76">
        <v>13117</v>
      </c>
      <c r="M479" s="76">
        <v>3139</v>
      </c>
      <c r="N479" s="76">
        <v>11594</v>
      </c>
      <c r="O479" s="76">
        <v>21688</v>
      </c>
      <c r="P479" s="76">
        <v>9515</v>
      </c>
      <c r="Q479" s="76">
        <v>5092</v>
      </c>
      <c r="R479" s="76">
        <v>9035</v>
      </c>
      <c r="S479" s="76">
        <v>2164</v>
      </c>
      <c r="T479" s="76">
        <v>3035</v>
      </c>
      <c r="U479" s="76">
        <v>6560</v>
      </c>
      <c r="V479" s="76">
        <v>6822</v>
      </c>
      <c r="W479" s="76">
        <v>0</v>
      </c>
      <c r="X479" s="76">
        <v>3746</v>
      </c>
      <c r="Y479" s="76">
        <v>2926</v>
      </c>
      <c r="Z479" s="76">
        <v>150</v>
      </c>
      <c r="AA479" s="77"/>
    </row>
    <row r="480" spans="1:27">
      <c r="A480" s="73">
        <v>20601</v>
      </c>
      <c r="B480" s="74" t="s">
        <v>1465</v>
      </c>
      <c r="C480" s="75">
        <v>25722</v>
      </c>
      <c r="D480" s="75">
        <v>23879</v>
      </c>
      <c r="E480" s="76">
        <v>1843</v>
      </c>
      <c r="F480" s="76">
        <v>5786</v>
      </c>
      <c r="G480" s="76">
        <v>1587</v>
      </c>
      <c r="H480" s="76">
        <v>1153</v>
      </c>
      <c r="I480" s="76">
        <v>1823</v>
      </c>
      <c r="J480" s="76">
        <v>1874</v>
      </c>
      <c r="K480" s="76">
        <v>1160</v>
      </c>
      <c r="L480" s="76">
        <v>1063</v>
      </c>
      <c r="M480" s="76">
        <v>400</v>
      </c>
      <c r="N480" s="76">
        <v>2161</v>
      </c>
      <c r="O480" s="76">
        <v>1967</v>
      </c>
      <c r="P480" s="76">
        <v>587</v>
      </c>
      <c r="Q480" s="76">
        <v>1050</v>
      </c>
      <c r="R480" s="76">
        <v>963</v>
      </c>
      <c r="S480" s="76">
        <v>422</v>
      </c>
      <c r="T480" s="76">
        <v>666</v>
      </c>
      <c r="U480" s="76">
        <v>896</v>
      </c>
      <c r="V480" s="76">
        <v>314</v>
      </c>
      <c r="W480" s="76">
        <v>0</v>
      </c>
      <c r="X480" s="76">
        <v>88</v>
      </c>
      <c r="Y480" s="76">
        <v>226</v>
      </c>
      <c r="Z480" s="76">
        <v>0</v>
      </c>
      <c r="AA480" s="77"/>
    </row>
    <row r="481" spans="1:27">
      <c r="A481" s="73">
        <v>2060101</v>
      </c>
      <c r="B481" s="73" t="s">
        <v>595</v>
      </c>
      <c r="C481" s="75">
        <v>19886</v>
      </c>
      <c r="D481" s="75">
        <v>18543</v>
      </c>
      <c r="E481" s="76">
        <v>1343</v>
      </c>
      <c r="F481" s="76">
        <v>4056</v>
      </c>
      <c r="G481" s="76">
        <v>1389</v>
      </c>
      <c r="H481" s="76">
        <v>913</v>
      </c>
      <c r="I481" s="76">
        <v>1349</v>
      </c>
      <c r="J481" s="76">
        <v>1660</v>
      </c>
      <c r="K481" s="76">
        <v>940</v>
      </c>
      <c r="L481" s="76">
        <v>876</v>
      </c>
      <c r="M481" s="76">
        <v>277</v>
      </c>
      <c r="N481" s="76">
        <v>1649</v>
      </c>
      <c r="O481" s="76">
        <v>1708</v>
      </c>
      <c r="P481" s="76">
        <v>572</v>
      </c>
      <c r="Q481" s="76">
        <v>657</v>
      </c>
      <c r="R481" s="76">
        <v>455</v>
      </c>
      <c r="S481" s="76">
        <v>403</v>
      </c>
      <c r="T481" s="76">
        <v>526</v>
      </c>
      <c r="U481" s="76">
        <v>798</v>
      </c>
      <c r="V481" s="76">
        <v>310</v>
      </c>
      <c r="W481" s="76">
        <v>0</v>
      </c>
      <c r="X481" s="76">
        <v>84</v>
      </c>
      <c r="Y481" s="76">
        <v>226</v>
      </c>
      <c r="Z481" s="76">
        <v>0</v>
      </c>
      <c r="AA481" s="77"/>
    </row>
    <row r="482" spans="1:27">
      <c r="A482" s="73">
        <v>2060102</v>
      </c>
      <c r="B482" s="73" t="s">
        <v>598</v>
      </c>
      <c r="C482" s="75">
        <v>2179</v>
      </c>
      <c r="D482" s="75">
        <v>2179</v>
      </c>
      <c r="E482" s="76">
        <v>0</v>
      </c>
      <c r="F482" s="76">
        <v>888</v>
      </c>
      <c r="G482" s="76">
        <v>32</v>
      </c>
      <c r="H482" s="76">
        <v>199</v>
      </c>
      <c r="I482" s="76">
        <v>136</v>
      </c>
      <c r="J482" s="76">
        <v>88</v>
      </c>
      <c r="K482" s="76">
        <v>82</v>
      </c>
      <c r="L482" s="76">
        <v>4</v>
      </c>
      <c r="M482" s="76">
        <v>2</v>
      </c>
      <c r="N482" s="76">
        <v>512</v>
      </c>
      <c r="O482" s="76">
        <v>36</v>
      </c>
      <c r="P482" s="76">
        <v>0</v>
      </c>
      <c r="Q482" s="76">
        <v>114</v>
      </c>
      <c r="R482" s="76">
        <v>29</v>
      </c>
      <c r="S482" s="76">
        <v>13</v>
      </c>
      <c r="T482" s="76">
        <v>26</v>
      </c>
      <c r="U482" s="76">
        <v>18</v>
      </c>
      <c r="V482" s="76">
        <v>0</v>
      </c>
      <c r="W482" s="76">
        <v>0</v>
      </c>
      <c r="X482" s="76">
        <v>0</v>
      </c>
      <c r="Y482" s="76">
        <v>0</v>
      </c>
      <c r="Z482" s="76">
        <v>0</v>
      </c>
      <c r="AA482" s="77"/>
    </row>
    <row r="483" spans="1:27">
      <c r="A483" s="73">
        <v>2060103</v>
      </c>
      <c r="B483" s="73" t="s">
        <v>601</v>
      </c>
      <c r="C483" s="75">
        <v>342</v>
      </c>
      <c r="D483" s="75">
        <v>35</v>
      </c>
      <c r="E483" s="76">
        <v>307</v>
      </c>
      <c r="F483" s="76">
        <v>0</v>
      </c>
      <c r="G483" s="76">
        <v>0</v>
      </c>
      <c r="H483" s="76">
        <v>0</v>
      </c>
      <c r="I483" s="76">
        <v>2</v>
      </c>
      <c r="J483" s="76">
        <v>-21</v>
      </c>
      <c r="K483" s="76">
        <v>0</v>
      </c>
      <c r="L483" s="76">
        <v>11</v>
      </c>
      <c r="M483" s="76">
        <v>0</v>
      </c>
      <c r="N483" s="76">
        <v>0</v>
      </c>
      <c r="O483" s="76">
        <v>0</v>
      </c>
      <c r="P483" s="76">
        <v>0</v>
      </c>
      <c r="Q483" s="76">
        <v>43</v>
      </c>
      <c r="R483" s="76">
        <v>0</v>
      </c>
      <c r="S483" s="76">
        <v>0</v>
      </c>
      <c r="T483" s="76">
        <v>0</v>
      </c>
      <c r="U483" s="76">
        <v>0</v>
      </c>
      <c r="V483" s="76">
        <v>0</v>
      </c>
      <c r="W483" s="76">
        <v>0</v>
      </c>
      <c r="X483" s="76">
        <v>0</v>
      </c>
      <c r="Y483" s="76">
        <v>0</v>
      </c>
      <c r="Z483" s="76">
        <v>0</v>
      </c>
      <c r="AA483" s="77"/>
    </row>
    <row r="484" spans="1:27">
      <c r="A484" s="73">
        <v>2060199</v>
      </c>
      <c r="B484" s="73" t="s">
        <v>1474</v>
      </c>
      <c r="C484" s="75">
        <v>3315</v>
      </c>
      <c r="D484" s="75">
        <v>3122</v>
      </c>
      <c r="E484" s="76">
        <v>193</v>
      </c>
      <c r="F484" s="76">
        <v>842</v>
      </c>
      <c r="G484" s="76">
        <v>166</v>
      </c>
      <c r="H484" s="76">
        <v>41</v>
      </c>
      <c r="I484" s="76">
        <v>336</v>
      </c>
      <c r="J484" s="76">
        <v>147</v>
      </c>
      <c r="K484" s="76">
        <v>138</v>
      </c>
      <c r="L484" s="76">
        <v>172</v>
      </c>
      <c r="M484" s="76">
        <v>121</v>
      </c>
      <c r="N484" s="76">
        <v>0</v>
      </c>
      <c r="O484" s="76">
        <v>223</v>
      </c>
      <c r="P484" s="76">
        <v>15</v>
      </c>
      <c r="Q484" s="76">
        <v>236</v>
      </c>
      <c r="R484" s="76">
        <v>479</v>
      </c>
      <c r="S484" s="76">
        <v>6</v>
      </c>
      <c r="T484" s="76">
        <v>114</v>
      </c>
      <c r="U484" s="76">
        <v>80</v>
      </c>
      <c r="V484" s="76">
        <v>4</v>
      </c>
      <c r="W484" s="76">
        <v>0</v>
      </c>
      <c r="X484" s="76">
        <v>4</v>
      </c>
      <c r="Y484" s="76">
        <v>0</v>
      </c>
      <c r="Z484" s="76">
        <v>0</v>
      </c>
      <c r="AA484" s="77"/>
    </row>
    <row r="485" spans="1:27">
      <c r="A485" s="73">
        <v>20602</v>
      </c>
      <c r="B485" s="74" t="s">
        <v>1476</v>
      </c>
      <c r="C485" s="75">
        <v>12131</v>
      </c>
      <c r="D485" s="75">
        <v>1264</v>
      </c>
      <c r="E485" s="76">
        <v>10867</v>
      </c>
      <c r="F485" s="76">
        <v>230</v>
      </c>
      <c r="G485" s="76">
        <v>125</v>
      </c>
      <c r="H485" s="76">
        <v>0</v>
      </c>
      <c r="I485" s="76">
        <v>0</v>
      </c>
      <c r="J485" s="76">
        <v>0</v>
      </c>
      <c r="K485" s="76">
        <v>0</v>
      </c>
      <c r="L485" s="76">
        <v>180</v>
      </c>
      <c r="M485" s="76">
        <v>0</v>
      </c>
      <c r="N485" s="76">
        <v>0</v>
      </c>
      <c r="O485" s="76">
        <v>0</v>
      </c>
      <c r="P485" s="76">
        <v>0</v>
      </c>
      <c r="Q485" s="76">
        <v>714</v>
      </c>
      <c r="R485" s="76">
        <v>0</v>
      </c>
      <c r="S485" s="76">
        <v>0</v>
      </c>
      <c r="T485" s="76">
        <v>0</v>
      </c>
      <c r="U485" s="76">
        <v>15</v>
      </c>
      <c r="V485" s="76">
        <v>0</v>
      </c>
      <c r="W485" s="76">
        <v>0</v>
      </c>
      <c r="X485" s="76">
        <v>0</v>
      </c>
      <c r="Y485" s="76">
        <v>0</v>
      </c>
      <c r="Z485" s="76">
        <v>0</v>
      </c>
      <c r="AA485" s="77"/>
    </row>
    <row r="486" spans="1:27">
      <c r="A486" s="73">
        <v>2060201</v>
      </c>
      <c r="B486" s="73" t="s">
        <v>1479</v>
      </c>
      <c r="C486" s="75">
        <v>773</v>
      </c>
      <c r="D486" s="75">
        <v>773</v>
      </c>
      <c r="E486" s="76">
        <v>0</v>
      </c>
      <c r="F486" s="76">
        <v>0</v>
      </c>
      <c r="G486" s="76">
        <v>125</v>
      </c>
      <c r="H486" s="76">
        <v>0</v>
      </c>
      <c r="I486" s="76">
        <v>0</v>
      </c>
      <c r="J486" s="76">
        <v>0</v>
      </c>
      <c r="K486" s="76">
        <v>0</v>
      </c>
      <c r="L486" s="76">
        <v>0</v>
      </c>
      <c r="M486" s="76">
        <v>0</v>
      </c>
      <c r="N486" s="76">
        <v>0</v>
      </c>
      <c r="O486" s="76">
        <v>0</v>
      </c>
      <c r="P486" s="76">
        <v>0</v>
      </c>
      <c r="Q486" s="76">
        <v>648</v>
      </c>
      <c r="R486" s="76">
        <v>0</v>
      </c>
      <c r="S486" s="76">
        <v>0</v>
      </c>
      <c r="T486" s="76">
        <v>0</v>
      </c>
      <c r="U486" s="76">
        <v>0</v>
      </c>
      <c r="V486" s="76">
        <v>0</v>
      </c>
      <c r="W486" s="76">
        <v>0</v>
      </c>
      <c r="X486" s="76">
        <v>0</v>
      </c>
      <c r="Y486" s="76">
        <v>0</v>
      </c>
      <c r="Z486" s="76">
        <v>0</v>
      </c>
      <c r="AA486" s="77"/>
    </row>
    <row r="487" spans="1:27">
      <c r="A487" s="73">
        <v>2060202</v>
      </c>
      <c r="B487" s="73" t="s">
        <v>1482</v>
      </c>
      <c r="C487" s="75">
        <v>0</v>
      </c>
      <c r="D487" s="75">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7"/>
    </row>
    <row r="488" spans="1:27">
      <c r="A488" s="73">
        <v>2060203</v>
      </c>
      <c r="B488" s="73" t="s">
        <v>1485</v>
      </c>
      <c r="C488" s="75">
        <v>15</v>
      </c>
      <c r="D488" s="75">
        <v>15</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15</v>
      </c>
      <c r="V488" s="76">
        <v>0</v>
      </c>
      <c r="W488" s="76">
        <v>0</v>
      </c>
      <c r="X488" s="76">
        <v>0</v>
      </c>
      <c r="Y488" s="76">
        <v>0</v>
      </c>
      <c r="Z488" s="76">
        <v>0</v>
      </c>
      <c r="AA488" s="77"/>
    </row>
    <row r="489" spans="1:27">
      <c r="A489" s="73">
        <v>2060204</v>
      </c>
      <c r="B489" s="73" t="s">
        <v>1488</v>
      </c>
      <c r="C489" s="75">
        <v>3629</v>
      </c>
      <c r="D489" s="75">
        <v>410</v>
      </c>
      <c r="E489" s="76">
        <v>3219</v>
      </c>
      <c r="F489" s="76">
        <v>230</v>
      </c>
      <c r="G489" s="76">
        <v>0</v>
      </c>
      <c r="H489" s="76">
        <v>0</v>
      </c>
      <c r="I489" s="76">
        <v>0</v>
      </c>
      <c r="J489" s="76">
        <v>0</v>
      </c>
      <c r="K489" s="76">
        <v>0</v>
      </c>
      <c r="L489" s="76">
        <v>180</v>
      </c>
      <c r="M489" s="76">
        <v>0</v>
      </c>
      <c r="N489" s="76">
        <v>0</v>
      </c>
      <c r="O489" s="76">
        <v>0</v>
      </c>
      <c r="P489" s="76">
        <v>0</v>
      </c>
      <c r="Q489" s="76">
        <v>0</v>
      </c>
      <c r="R489" s="76">
        <v>0</v>
      </c>
      <c r="S489" s="76">
        <v>0</v>
      </c>
      <c r="T489" s="76">
        <v>0</v>
      </c>
      <c r="U489" s="76">
        <v>0</v>
      </c>
      <c r="V489" s="76">
        <v>0</v>
      </c>
      <c r="W489" s="76">
        <v>0</v>
      </c>
      <c r="X489" s="76">
        <v>0</v>
      </c>
      <c r="Y489" s="76">
        <v>0</v>
      </c>
      <c r="Z489" s="76">
        <v>0</v>
      </c>
      <c r="AA489" s="77"/>
    </row>
    <row r="490" spans="1:27">
      <c r="A490" s="73">
        <v>2060205</v>
      </c>
      <c r="B490" s="73" t="s">
        <v>1491</v>
      </c>
      <c r="C490" s="75">
        <v>0</v>
      </c>
      <c r="D490" s="75">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7"/>
    </row>
    <row r="491" spans="1:27">
      <c r="A491" s="73">
        <v>2060206</v>
      </c>
      <c r="B491" s="73" t="s">
        <v>1494</v>
      </c>
      <c r="C491" s="75">
        <v>4018</v>
      </c>
      <c r="D491" s="75">
        <v>0</v>
      </c>
      <c r="E491" s="76">
        <v>4018</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7"/>
    </row>
    <row r="492" spans="1:27">
      <c r="A492" s="73">
        <v>2060207</v>
      </c>
      <c r="B492" s="73" t="s">
        <v>1497</v>
      </c>
      <c r="C492" s="75">
        <v>0</v>
      </c>
      <c r="D492" s="75">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7"/>
    </row>
    <row r="493" spans="1:27">
      <c r="A493" s="73">
        <v>2060299</v>
      </c>
      <c r="B493" s="73" t="s">
        <v>1500</v>
      </c>
      <c r="C493" s="75">
        <v>3696</v>
      </c>
      <c r="D493" s="75">
        <v>66</v>
      </c>
      <c r="E493" s="76">
        <v>3630</v>
      </c>
      <c r="F493" s="76">
        <v>0</v>
      </c>
      <c r="G493" s="76">
        <v>0</v>
      </c>
      <c r="H493" s="76">
        <v>0</v>
      </c>
      <c r="I493" s="76">
        <v>0</v>
      </c>
      <c r="J493" s="76">
        <v>0</v>
      </c>
      <c r="K493" s="76">
        <v>0</v>
      </c>
      <c r="L493" s="76">
        <v>0</v>
      </c>
      <c r="M493" s="76">
        <v>0</v>
      </c>
      <c r="N493" s="76">
        <v>0</v>
      </c>
      <c r="O493" s="76">
        <v>0</v>
      </c>
      <c r="P493" s="76">
        <v>0</v>
      </c>
      <c r="Q493" s="76">
        <v>66</v>
      </c>
      <c r="R493" s="76">
        <v>0</v>
      </c>
      <c r="S493" s="76">
        <v>0</v>
      </c>
      <c r="T493" s="76">
        <v>0</v>
      </c>
      <c r="U493" s="76">
        <v>0</v>
      </c>
      <c r="V493" s="76">
        <v>0</v>
      </c>
      <c r="W493" s="76">
        <v>0</v>
      </c>
      <c r="X493" s="76">
        <v>0</v>
      </c>
      <c r="Y493" s="76">
        <v>0</v>
      </c>
      <c r="Z493" s="76">
        <v>0</v>
      </c>
      <c r="AA493" s="77"/>
    </row>
    <row r="494" spans="1:27">
      <c r="A494" s="73">
        <v>20603</v>
      </c>
      <c r="B494" s="74" t="s">
        <v>1503</v>
      </c>
      <c r="C494" s="75">
        <v>43514</v>
      </c>
      <c r="D494" s="75">
        <v>12402</v>
      </c>
      <c r="E494" s="76">
        <v>31112</v>
      </c>
      <c r="F494" s="76">
        <v>298</v>
      </c>
      <c r="G494" s="76">
        <v>137</v>
      </c>
      <c r="H494" s="76">
        <v>532</v>
      </c>
      <c r="I494" s="76">
        <v>737</v>
      </c>
      <c r="J494" s="76">
        <v>1228</v>
      </c>
      <c r="K494" s="76">
        <v>936</v>
      </c>
      <c r="L494" s="76">
        <v>1972</v>
      </c>
      <c r="M494" s="76">
        <v>524</v>
      </c>
      <c r="N494" s="76">
        <v>1051</v>
      </c>
      <c r="O494" s="76">
        <v>2647</v>
      </c>
      <c r="P494" s="76">
        <v>514</v>
      </c>
      <c r="Q494" s="76">
        <v>372</v>
      </c>
      <c r="R494" s="76">
        <v>598</v>
      </c>
      <c r="S494" s="76">
        <v>278</v>
      </c>
      <c r="T494" s="76">
        <v>65</v>
      </c>
      <c r="U494" s="76">
        <v>513</v>
      </c>
      <c r="V494" s="76">
        <v>0</v>
      </c>
      <c r="W494" s="76">
        <v>0</v>
      </c>
      <c r="X494" s="76">
        <v>0</v>
      </c>
      <c r="Y494" s="76">
        <v>0</v>
      </c>
      <c r="Z494" s="76">
        <v>0</v>
      </c>
      <c r="AA494" s="77"/>
    </row>
    <row r="495" spans="1:27">
      <c r="A495" s="73">
        <v>2060301</v>
      </c>
      <c r="B495" s="73" t="s">
        <v>1479</v>
      </c>
      <c r="C495" s="75">
        <v>24562</v>
      </c>
      <c r="D495" s="75">
        <v>7893</v>
      </c>
      <c r="E495" s="76">
        <v>16669</v>
      </c>
      <c r="F495" s="76">
        <v>208</v>
      </c>
      <c r="G495" s="76">
        <v>0</v>
      </c>
      <c r="H495" s="76">
        <v>187</v>
      </c>
      <c r="I495" s="76">
        <v>85</v>
      </c>
      <c r="J495" s="76">
        <v>1078</v>
      </c>
      <c r="K495" s="76">
        <v>817</v>
      </c>
      <c r="L495" s="76">
        <v>1331</v>
      </c>
      <c r="M495" s="76">
        <v>442</v>
      </c>
      <c r="N495" s="76">
        <v>696</v>
      </c>
      <c r="O495" s="76">
        <v>2332</v>
      </c>
      <c r="P495" s="76">
        <v>32</v>
      </c>
      <c r="Q495" s="76">
        <v>0</v>
      </c>
      <c r="R495" s="76">
        <v>407</v>
      </c>
      <c r="S495" s="76">
        <v>0</v>
      </c>
      <c r="T495" s="76">
        <v>0</v>
      </c>
      <c r="U495" s="76">
        <v>278</v>
      </c>
      <c r="V495" s="76">
        <v>0</v>
      </c>
      <c r="W495" s="76">
        <v>0</v>
      </c>
      <c r="X495" s="76">
        <v>0</v>
      </c>
      <c r="Y495" s="76">
        <v>0</v>
      </c>
      <c r="Z495" s="76">
        <v>0</v>
      </c>
      <c r="AA495" s="77"/>
    </row>
    <row r="496" spans="1:27">
      <c r="A496" s="73">
        <v>2060302</v>
      </c>
      <c r="B496" s="73" t="s">
        <v>1507</v>
      </c>
      <c r="C496" s="75">
        <v>12740</v>
      </c>
      <c r="D496" s="75">
        <v>4019</v>
      </c>
      <c r="E496" s="76">
        <v>8721</v>
      </c>
      <c r="F496" s="76">
        <v>90</v>
      </c>
      <c r="G496" s="76">
        <v>119</v>
      </c>
      <c r="H496" s="76">
        <v>345</v>
      </c>
      <c r="I496" s="76">
        <v>652</v>
      </c>
      <c r="J496" s="76">
        <v>153</v>
      </c>
      <c r="K496" s="76">
        <v>119</v>
      </c>
      <c r="L496" s="76">
        <v>170</v>
      </c>
      <c r="M496" s="76">
        <v>82</v>
      </c>
      <c r="N496" s="76">
        <v>355</v>
      </c>
      <c r="O496" s="76">
        <v>315</v>
      </c>
      <c r="P496" s="76">
        <v>482</v>
      </c>
      <c r="Q496" s="76">
        <v>373</v>
      </c>
      <c r="R496" s="76">
        <v>186</v>
      </c>
      <c r="S496" s="76">
        <v>278</v>
      </c>
      <c r="T496" s="76">
        <v>65</v>
      </c>
      <c r="U496" s="76">
        <v>235</v>
      </c>
      <c r="V496" s="76">
        <v>0</v>
      </c>
      <c r="W496" s="76">
        <v>0</v>
      </c>
      <c r="X496" s="76">
        <v>0</v>
      </c>
      <c r="Y496" s="76">
        <v>0</v>
      </c>
      <c r="Z496" s="76">
        <v>0</v>
      </c>
      <c r="AA496" s="77"/>
    </row>
    <row r="497" spans="1:27">
      <c r="A497" s="73">
        <v>2060303</v>
      </c>
      <c r="B497" s="73" t="s">
        <v>1510</v>
      </c>
      <c r="C497" s="75">
        <v>5732</v>
      </c>
      <c r="D497" s="75">
        <v>0</v>
      </c>
      <c r="E497" s="76">
        <v>5732</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7"/>
    </row>
    <row r="498" spans="1:27">
      <c r="A498" s="73">
        <v>2060304</v>
      </c>
      <c r="B498" s="73" t="s">
        <v>1513</v>
      </c>
      <c r="C498" s="75">
        <v>-1</v>
      </c>
      <c r="D498" s="75">
        <v>-1</v>
      </c>
      <c r="E498" s="76">
        <v>0</v>
      </c>
      <c r="F498" s="76">
        <v>0</v>
      </c>
      <c r="G498" s="76">
        <v>0</v>
      </c>
      <c r="H498" s="76">
        <v>0</v>
      </c>
      <c r="I498" s="76">
        <v>0</v>
      </c>
      <c r="J498" s="76">
        <v>0</v>
      </c>
      <c r="K498" s="76">
        <v>0</v>
      </c>
      <c r="L498" s="76">
        <v>0</v>
      </c>
      <c r="M498" s="76">
        <v>0</v>
      </c>
      <c r="N498" s="76">
        <v>0</v>
      </c>
      <c r="O498" s="76">
        <v>0</v>
      </c>
      <c r="P498" s="76">
        <v>0</v>
      </c>
      <c r="Q498" s="76">
        <v>-1</v>
      </c>
      <c r="R498" s="76">
        <v>0</v>
      </c>
      <c r="S498" s="76">
        <v>0</v>
      </c>
      <c r="T498" s="76">
        <v>0</v>
      </c>
      <c r="U498" s="76">
        <v>0</v>
      </c>
      <c r="V498" s="76">
        <v>0</v>
      </c>
      <c r="W498" s="76">
        <v>0</v>
      </c>
      <c r="X498" s="76">
        <v>0</v>
      </c>
      <c r="Y498" s="76">
        <v>0</v>
      </c>
      <c r="Z498" s="76">
        <v>0</v>
      </c>
      <c r="AA498" s="77"/>
    </row>
    <row r="499" spans="1:27">
      <c r="A499" s="73">
        <v>2060399</v>
      </c>
      <c r="B499" s="73" t="s">
        <v>1516</v>
      </c>
      <c r="C499" s="75">
        <v>481</v>
      </c>
      <c r="D499" s="75">
        <v>491</v>
      </c>
      <c r="E499" s="76">
        <v>-10</v>
      </c>
      <c r="F499" s="76">
        <v>0</v>
      </c>
      <c r="G499" s="76">
        <v>18</v>
      </c>
      <c r="H499" s="76">
        <v>0</v>
      </c>
      <c r="I499" s="76">
        <v>0</v>
      </c>
      <c r="J499" s="76">
        <v>-3</v>
      </c>
      <c r="K499" s="76">
        <v>0</v>
      </c>
      <c r="L499" s="76">
        <v>471</v>
      </c>
      <c r="M499" s="76">
        <v>0</v>
      </c>
      <c r="N499" s="76">
        <v>0</v>
      </c>
      <c r="O499" s="76">
        <v>0</v>
      </c>
      <c r="P499" s="76">
        <v>0</v>
      </c>
      <c r="Q499" s="76">
        <v>0</v>
      </c>
      <c r="R499" s="76">
        <v>5</v>
      </c>
      <c r="S499" s="76">
        <v>0</v>
      </c>
      <c r="T499" s="76">
        <v>0</v>
      </c>
      <c r="U499" s="76">
        <v>0</v>
      </c>
      <c r="V499" s="76">
        <v>0</v>
      </c>
      <c r="W499" s="76">
        <v>0</v>
      </c>
      <c r="X499" s="76">
        <v>0</v>
      </c>
      <c r="Y499" s="76">
        <v>0</v>
      </c>
      <c r="Z499" s="76">
        <v>0</v>
      </c>
      <c r="AA499" s="77"/>
    </row>
    <row r="500" spans="1:27">
      <c r="A500" s="73">
        <v>20604</v>
      </c>
      <c r="B500" s="74" t="s">
        <v>1519</v>
      </c>
      <c r="C500" s="75">
        <v>172342</v>
      </c>
      <c r="D500" s="75">
        <v>141838</v>
      </c>
      <c r="E500" s="76">
        <v>30504</v>
      </c>
      <c r="F500" s="76">
        <v>76171</v>
      </c>
      <c r="G500" s="76">
        <v>3777</v>
      </c>
      <c r="H500" s="76">
        <v>8375</v>
      </c>
      <c r="I500" s="76">
        <v>11940</v>
      </c>
      <c r="J500" s="76">
        <v>4199</v>
      </c>
      <c r="K500" s="76">
        <v>3554</v>
      </c>
      <c r="L500" s="76">
        <v>4843</v>
      </c>
      <c r="M500" s="76">
        <v>1432</v>
      </c>
      <c r="N500" s="76">
        <v>3427</v>
      </c>
      <c r="O500" s="76">
        <v>10551</v>
      </c>
      <c r="P500" s="76">
        <v>2707</v>
      </c>
      <c r="Q500" s="76">
        <v>869</v>
      </c>
      <c r="R500" s="76">
        <v>2260</v>
      </c>
      <c r="S500" s="76">
        <v>456</v>
      </c>
      <c r="T500" s="76">
        <v>1525</v>
      </c>
      <c r="U500" s="76">
        <v>2092</v>
      </c>
      <c r="V500" s="76">
        <v>3739</v>
      </c>
      <c r="W500" s="76">
        <v>0</v>
      </c>
      <c r="X500" s="76">
        <v>3149</v>
      </c>
      <c r="Y500" s="76">
        <v>440</v>
      </c>
      <c r="Z500" s="76">
        <v>150</v>
      </c>
      <c r="AA500" s="77"/>
    </row>
    <row r="501" spans="1:27">
      <c r="A501" s="73">
        <v>2060401</v>
      </c>
      <c r="B501" s="73" t="s">
        <v>1479</v>
      </c>
      <c r="C501" s="75">
        <v>2556</v>
      </c>
      <c r="D501" s="75">
        <v>242</v>
      </c>
      <c r="E501" s="76">
        <v>2314</v>
      </c>
      <c r="F501" s="76">
        <v>0</v>
      </c>
      <c r="G501" s="76">
        <v>0</v>
      </c>
      <c r="H501" s="76">
        <v>0</v>
      </c>
      <c r="I501" s="76">
        <v>71</v>
      </c>
      <c r="J501" s="76">
        <v>206</v>
      </c>
      <c r="K501" s="76">
        <v>5</v>
      </c>
      <c r="L501" s="76">
        <v>0</v>
      </c>
      <c r="M501" s="76">
        <v>0</v>
      </c>
      <c r="N501" s="76">
        <v>0</v>
      </c>
      <c r="O501" s="76">
        <v>0</v>
      </c>
      <c r="P501" s="76">
        <v>0</v>
      </c>
      <c r="Q501" s="76">
        <v>0</v>
      </c>
      <c r="R501" s="76">
        <v>10</v>
      </c>
      <c r="S501" s="76">
        <v>0</v>
      </c>
      <c r="T501" s="76">
        <v>0</v>
      </c>
      <c r="U501" s="76">
        <v>0</v>
      </c>
      <c r="V501" s="76">
        <v>0</v>
      </c>
      <c r="W501" s="76">
        <v>0</v>
      </c>
      <c r="X501" s="76">
        <v>0</v>
      </c>
      <c r="Y501" s="76">
        <v>0</v>
      </c>
      <c r="Z501" s="76">
        <v>0</v>
      </c>
      <c r="AA501" s="77"/>
    </row>
    <row r="502" spans="1:27">
      <c r="A502" s="73">
        <v>2060402</v>
      </c>
      <c r="B502" s="73" t="s">
        <v>1524</v>
      </c>
      <c r="C502" s="75">
        <v>52744</v>
      </c>
      <c r="D502" s="75">
        <v>34552</v>
      </c>
      <c r="E502" s="76">
        <v>18192</v>
      </c>
      <c r="F502" s="76">
        <v>13490</v>
      </c>
      <c r="G502" s="76">
        <v>622</v>
      </c>
      <c r="H502" s="76">
        <v>2218</v>
      </c>
      <c r="I502" s="76">
        <v>2228</v>
      </c>
      <c r="J502" s="76">
        <v>1449</v>
      </c>
      <c r="K502" s="76">
        <v>1727</v>
      </c>
      <c r="L502" s="76">
        <v>1054</v>
      </c>
      <c r="M502" s="76">
        <v>30</v>
      </c>
      <c r="N502" s="76">
        <v>2506</v>
      </c>
      <c r="O502" s="76">
        <v>2819</v>
      </c>
      <c r="P502" s="76">
        <v>1074</v>
      </c>
      <c r="Q502" s="76">
        <v>301</v>
      </c>
      <c r="R502" s="76">
        <v>675</v>
      </c>
      <c r="S502" s="76">
        <v>46</v>
      </c>
      <c r="T502" s="76">
        <v>325</v>
      </c>
      <c r="U502" s="76">
        <v>1215</v>
      </c>
      <c r="V502" s="76">
        <v>2852</v>
      </c>
      <c r="W502" s="76">
        <v>0</v>
      </c>
      <c r="X502" s="76">
        <v>2592</v>
      </c>
      <c r="Y502" s="76">
        <v>260</v>
      </c>
      <c r="Z502" s="76">
        <v>0</v>
      </c>
      <c r="AA502" s="77"/>
    </row>
    <row r="503" spans="1:27">
      <c r="A503" s="73">
        <v>2060403</v>
      </c>
      <c r="B503" s="73" t="s">
        <v>1527</v>
      </c>
      <c r="C503" s="75">
        <v>33775</v>
      </c>
      <c r="D503" s="75">
        <v>30176</v>
      </c>
      <c r="E503" s="76">
        <v>3599</v>
      </c>
      <c r="F503" s="76">
        <v>8449</v>
      </c>
      <c r="G503" s="76">
        <v>2102</v>
      </c>
      <c r="H503" s="76">
        <v>3354</v>
      </c>
      <c r="I503" s="76">
        <v>6535</v>
      </c>
      <c r="J503" s="76">
        <v>595</v>
      </c>
      <c r="K503" s="76">
        <v>355</v>
      </c>
      <c r="L503" s="76">
        <v>2744</v>
      </c>
      <c r="M503" s="76">
        <v>1130</v>
      </c>
      <c r="N503" s="76">
        <v>394</v>
      </c>
      <c r="O503" s="76">
        <v>2057</v>
      </c>
      <c r="P503" s="76">
        <v>720</v>
      </c>
      <c r="Q503" s="76">
        <v>168</v>
      </c>
      <c r="R503" s="76">
        <v>260</v>
      </c>
      <c r="S503" s="76">
        <v>195</v>
      </c>
      <c r="T503" s="76">
        <v>470</v>
      </c>
      <c r="U503" s="76">
        <v>418</v>
      </c>
      <c r="V503" s="76">
        <v>230</v>
      </c>
      <c r="W503" s="76">
        <v>0</v>
      </c>
      <c r="X503" s="76">
        <v>0</v>
      </c>
      <c r="Y503" s="76">
        <v>80</v>
      </c>
      <c r="Z503" s="76">
        <v>150</v>
      </c>
      <c r="AA503" s="77"/>
    </row>
    <row r="504" spans="1:27">
      <c r="A504" s="73">
        <v>2060404</v>
      </c>
      <c r="B504" s="73" t="s">
        <v>1530</v>
      </c>
      <c r="C504" s="75">
        <v>40894</v>
      </c>
      <c r="D504" s="75">
        <v>39394</v>
      </c>
      <c r="E504" s="76">
        <v>1500</v>
      </c>
      <c r="F504" s="76">
        <v>22734</v>
      </c>
      <c r="G504" s="76">
        <v>1008</v>
      </c>
      <c r="H504" s="76">
        <v>1112</v>
      </c>
      <c r="I504" s="76">
        <v>1467</v>
      </c>
      <c r="J504" s="76">
        <v>1613</v>
      </c>
      <c r="K504" s="76">
        <v>385</v>
      </c>
      <c r="L504" s="76">
        <v>482</v>
      </c>
      <c r="M504" s="76">
        <v>252</v>
      </c>
      <c r="N504" s="76">
        <v>387</v>
      </c>
      <c r="O504" s="76">
        <v>5472</v>
      </c>
      <c r="P504" s="76">
        <v>430</v>
      </c>
      <c r="Q504" s="76">
        <v>227</v>
      </c>
      <c r="R504" s="76">
        <v>725</v>
      </c>
      <c r="S504" s="76">
        <v>225</v>
      </c>
      <c r="T504" s="76">
        <v>720</v>
      </c>
      <c r="U504" s="76">
        <v>325</v>
      </c>
      <c r="V504" s="76">
        <v>205</v>
      </c>
      <c r="W504" s="76">
        <v>0</v>
      </c>
      <c r="X504" s="76">
        <v>170</v>
      </c>
      <c r="Y504" s="76">
        <v>35</v>
      </c>
      <c r="Z504" s="76">
        <v>0</v>
      </c>
      <c r="AA504" s="77"/>
    </row>
    <row r="505" spans="1:27">
      <c r="A505" s="73">
        <v>2060499</v>
      </c>
      <c r="B505" s="73" t="s">
        <v>1533</v>
      </c>
      <c r="C505" s="75">
        <v>42373</v>
      </c>
      <c r="D505" s="75">
        <v>37474</v>
      </c>
      <c r="E505" s="76">
        <v>4899</v>
      </c>
      <c r="F505" s="76">
        <v>31498</v>
      </c>
      <c r="G505" s="76">
        <v>45</v>
      </c>
      <c r="H505" s="76">
        <v>1691</v>
      </c>
      <c r="I505" s="76">
        <v>1639</v>
      </c>
      <c r="J505" s="76">
        <v>336</v>
      </c>
      <c r="K505" s="76">
        <v>1082</v>
      </c>
      <c r="L505" s="76">
        <v>563</v>
      </c>
      <c r="M505" s="76">
        <v>20</v>
      </c>
      <c r="N505" s="76">
        <v>140</v>
      </c>
      <c r="O505" s="76">
        <v>203</v>
      </c>
      <c r="P505" s="76">
        <v>483</v>
      </c>
      <c r="Q505" s="76">
        <v>173</v>
      </c>
      <c r="R505" s="76">
        <v>590</v>
      </c>
      <c r="S505" s="76">
        <v>-10</v>
      </c>
      <c r="T505" s="76">
        <v>10</v>
      </c>
      <c r="U505" s="76">
        <v>134</v>
      </c>
      <c r="V505" s="76">
        <v>452</v>
      </c>
      <c r="W505" s="76">
        <v>0</v>
      </c>
      <c r="X505" s="76">
        <v>387</v>
      </c>
      <c r="Y505" s="76">
        <v>65</v>
      </c>
      <c r="Z505" s="76">
        <v>0</v>
      </c>
      <c r="AA505" s="77"/>
    </row>
    <row r="506" spans="1:27">
      <c r="A506" s="73">
        <v>20605</v>
      </c>
      <c r="B506" s="74" t="s">
        <v>1536</v>
      </c>
      <c r="C506" s="75">
        <v>36102</v>
      </c>
      <c r="D506" s="75">
        <v>26332</v>
      </c>
      <c r="E506" s="76">
        <v>9770</v>
      </c>
      <c r="F506" s="76">
        <v>14583</v>
      </c>
      <c r="G506" s="76">
        <v>259</v>
      </c>
      <c r="H506" s="76">
        <v>1930</v>
      </c>
      <c r="I506" s="76">
        <v>982</v>
      </c>
      <c r="J506" s="76">
        <v>1383</v>
      </c>
      <c r="K506" s="76">
        <v>917</v>
      </c>
      <c r="L506" s="76">
        <v>680</v>
      </c>
      <c r="M506" s="76">
        <v>295</v>
      </c>
      <c r="N506" s="76">
        <v>829</v>
      </c>
      <c r="O506" s="76">
        <v>955</v>
      </c>
      <c r="P506" s="76">
        <v>1230</v>
      </c>
      <c r="Q506" s="76">
        <v>493</v>
      </c>
      <c r="R506" s="76">
        <v>630</v>
      </c>
      <c r="S506" s="76">
        <v>211</v>
      </c>
      <c r="T506" s="76">
        <v>130</v>
      </c>
      <c r="U506" s="76">
        <v>535</v>
      </c>
      <c r="V506" s="76">
        <v>290</v>
      </c>
      <c r="W506" s="76">
        <v>0</v>
      </c>
      <c r="X506" s="76">
        <v>40</v>
      </c>
      <c r="Y506" s="76">
        <v>250</v>
      </c>
      <c r="Z506" s="76">
        <v>0</v>
      </c>
      <c r="AA506" s="77"/>
    </row>
    <row r="507" spans="1:27">
      <c r="A507" s="73">
        <v>2060501</v>
      </c>
      <c r="B507" s="73" t="s">
        <v>1479</v>
      </c>
      <c r="C507" s="75">
        <v>2318</v>
      </c>
      <c r="D507" s="75">
        <v>1106</v>
      </c>
      <c r="E507" s="76">
        <v>1212</v>
      </c>
      <c r="F507" s="76">
        <v>632</v>
      </c>
      <c r="G507" s="76">
        <v>0</v>
      </c>
      <c r="H507" s="76">
        <v>0</v>
      </c>
      <c r="I507" s="76">
        <v>56</v>
      </c>
      <c r="J507" s="76">
        <v>139</v>
      </c>
      <c r="K507" s="76">
        <v>134</v>
      </c>
      <c r="L507" s="76">
        <v>0</v>
      </c>
      <c r="M507" s="76">
        <v>0</v>
      </c>
      <c r="N507" s="76">
        <v>0</v>
      </c>
      <c r="O507" s="76">
        <v>0</v>
      </c>
      <c r="P507" s="76">
        <v>89</v>
      </c>
      <c r="Q507" s="76">
        <v>0</v>
      </c>
      <c r="R507" s="76">
        <v>0</v>
      </c>
      <c r="S507" s="76">
        <v>56</v>
      </c>
      <c r="T507" s="76">
        <v>0</v>
      </c>
      <c r="U507" s="76">
        <v>0</v>
      </c>
      <c r="V507" s="76">
        <v>0</v>
      </c>
      <c r="W507" s="76">
        <v>0</v>
      </c>
      <c r="X507" s="76">
        <v>0</v>
      </c>
      <c r="Y507" s="76">
        <v>0</v>
      </c>
      <c r="Z507" s="76">
        <v>0</v>
      </c>
      <c r="AA507" s="77"/>
    </row>
    <row r="508" spans="1:27">
      <c r="A508" s="73">
        <v>2060502</v>
      </c>
      <c r="B508" s="73" t="s">
        <v>1541</v>
      </c>
      <c r="C508" s="75">
        <v>19157</v>
      </c>
      <c r="D508" s="75">
        <v>19077</v>
      </c>
      <c r="E508" s="76">
        <v>80</v>
      </c>
      <c r="F508" s="76">
        <v>11589</v>
      </c>
      <c r="G508" s="76">
        <v>245</v>
      </c>
      <c r="H508" s="76">
        <v>1240</v>
      </c>
      <c r="I508" s="76">
        <v>640</v>
      </c>
      <c r="J508" s="76">
        <v>805</v>
      </c>
      <c r="K508" s="76">
        <v>420</v>
      </c>
      <c r="L508" s="76">
        <v>294</v>
      </c>
      <c r="M508" s="76">
        <v>130</v>
      </c>
      <c r="N508" s="76">
        <v>721</v>
      </c>
      <c r="O508" s="76">
        <v>855</v>
      </c>
      <c r="P508" s="76">
        <v>748</v>
      </c>
      <c r="Q508" s="76">
        <v>10</v>
      </c>
      <c r="R508" s="76">
        <v>570</v>
      </c>
      <c r="S508" s="76">
        <v>95</v>
      </c>
      <c r="T508" s="76">
        <v>70</v>
      </c>
      <c r="U508" s="76">
        <v>355</v>
      </c>
      <c r="V508" s="76">
        <v>290</v>
      </c>
      <c r="W508" s="76">
        <v>0</v>
      </c>
      <c r="X508" s="76">
        <v>40</v>
      </c>
      <c r="Y508" s="76">
        <v>250</v>
      </c>
      <c r="Z508" s="76">
        <v>0</v>
      </c>
      <c r="AA508" s="77"/>
    </row>
    <row r="509" spans="1:27">
      <c r="A509" s="73">
        <v>2060503</v>
      </c>
      <c r="B509" s="73" t="s">
        <v>1544</v>
      </c>
      <c r="C509" s="75">
        <v>7706</v>
      </c>
      <c r="D509" s="75">
        <v>1264</v>
      </c>
      <c r="E509" s="76">
        <v>6442</v>
      </c>
      <c r="F509" s="76">
        <v>89</v>
      </c>
      <c r="G509" s="76">
        <v>0</v>
      </c>
      <c r="H509" s="76">
        <v>645</v>
      </c>
      <c r="I509" s="76">
        <v>0</v>
      </c>
      <c r="J509" s="76">
        <v>0</v>
      </c>
      <c r="K509" s="76">
        <v>0</v>
      </c>
      <c r="L509" s="76">
        <v>308</v>
      </c>
      <c r="M509" s="76">
        <v>0</v>
      </c>
      <c r="N509" s="76">
        <v>0</v>
      </c>
      <c r="O509" s="76">
        <v>0</v>
      </c>
      <c r="P509" s="76">
        <v>222</v>
      </c>
      <c r="Q509" s="76">
        <v>0</v>
      </c>
      <c r="R509" s="76">
        <v>0</v>
      </c>
      <c r="S509" s="76">
        <v>0</v>
      </c>
      <c r="T509" s="76">
        <v>0</v>
      </c>
      <c r="U509" s="76">
        <v>0</v>
      </c>
      <c r="V509" s="76">
        <v>0</v>
      </c>
      <c r="W509" s="76">
        <v>0</v>
      </c>
      <c r="X509" s="76">
        <v>0</v>
      </c>
      <c r="Y509" s="76">
        <v>0</v>
      </c>
      <c r="Z509" s="76">
        <v>0</v>
      </c>
      <c r="AA509" s="77"/>
    </row>
    <row r="510" spans="1:27">
      <c r="A510" s="73">
        <v>2060599</v>
      </c>
      <c r="B510" s="73" t="s">
        <v>1547</v>
      </c>
      <c r="C510" s="75">
        <v>6921</v>
      </c>
      <c r="D510" s="75">
        <v>4885</v>
      </c>
      <c r="E510" s="76">
        <v>2036</v>
      </c>
      <c r="F510" s="76">
        <v>2273</v>
      </c>
      <c r="G510" s="76">
        <v>14</v>
      </c>
      <c r="H510" s="76">
        <v>45</v>
      </c>
      <c r="I510" s="76">
        <v>286</v>
      </c>
      <c r="J510" s="76">
        <v>439</v>
      </c>
      <c r="K510" s="76">
        <v>363</v>
      </c>
      <c r="L510" s="76">
        <v>78</v>
      </c>
      <c r="M510" s="76">
        <v>165</v>
      </c>
      <c r="N510" s="76">
        <v>108</v>
      </c>
      <c r="O510" s="76">
        <v>100</v>
      </c>
      <c r="P510" s="76">
        <v>171</v>
      </c>
      <c r="Q510" s="76">
        <v>483</v>
      </c>
      <c r="R510" s="76">
        <v>60</v>
      </c>
      <c r="S510" s="76">
        <v>60</v>
      </c>
      <c r="T510" s="76">
        <v>60</v>
      </c>
      <c r="U510" s="76">
        <v>180</v>
      </c>
      <c r="V510" s="76">
        <v>0</v>
      </c>
      <c r="W510" s="76">
        <v>0</v>
      </c>
      <c r="X510" s="76">
        <v>0</v>
      </c>
      <c r="Y510" s="76">
        <v>0</v>
      </c>
      <c r="Z510" s="76">
        <v>0</v>
      </c>
      <c r="AA510" s="77"/>
    </row>
    <row r="511" spans="1:27">
      <c r="A511" s="73">
        <v>20606</v>
      </c>
      <c r="B511" s="74" t="s">
        <v>1549</v>
      </c>
      <c r="C511" s="75">
        <v>9495</v>
      </c>
      <c r="D511" s="75">
        <v>4393</v>
      </c>
      <c r="E511" s="76">
        <v>5102</v>
      </c>
      <c r="F511" s="76">
        <v>3130</v>
      </c>
      <c r="G511" s="76">
        <v>82</v>
      </c>
      <c r="H511" s="76">
        <v>253</v>
      </c>
      <c r="I511" s="76">
        <v>122</v>
      </c>
      <c r="J511" s="76">
        <v>0</v>
      </c>
      <c r="K511" s="76">
        <v>0</v>
      </c>
      <c r="L511" s="76">
        <v>5</v>
      </c>
      <c r="M511" s="76">
        <v>0</v>
      </c>
      <c r="N511" s="76">
        <v>420</v>
      </c>
      <c r="O511" s="76">
        <v>0</v>
      </c>
      <c r="P511" s="76">
        <v>21</v>
      </c>
      <c r="Q511" s="76">
        <v>193</v>
      </c>
      <c r="R511" s="76">
        <v>142</v>
      </c>
      <c r="S511" s="76">
        <v>44</v>
      </c>
      <c r="T511" s="76">
        <v>0</v>
      </c>
      <c r="U511" s="76">
        <v>0</v>
      </c>
      <c r="V511" s="76">
        <v>0</v>
      </c>
      <c r="W511" s="76">
        <v>0</v>
      </c>
      <c r="X511" s="76">
        <v>0</v>
      </c>
      <c r="Y511" s="76">
        <v>0</v>
      </c>
      <c r="Z511" s="76">
        <v>0</v>
      </c>
      <c r="AA511" s="77"/>
    </row>
    <row r="512" spans="1:27">
      <c r="A512" s="73">
        <v>2060601</v>
      </c>
      <c r="B512" s="73" t="s">
        <v>1552</v>
      </c>
      <c r="C512" s="75">
        <v>3477</v>
      </c>
      <c r="D512" s="75">
        <v>774</v>
      </c>
      <c r="E512" s="76">
        <v>2703</v>
      </c>
      <c r="F512" s="76">
        <v>233</v>
      </c>
      <c r="G512" s="76">
        <v>12</v>
      </c>
      <c r="H512" s="76">
        <v>83</v>
      </c>
      <c r="I512" s="76">
        <v>84</v>
      </c>
      <c r="J512" s="76">
        <v>0</v>
      </c>
      <c r="K512" s="76">
        <v>0</v>
      </c>
      <c r="L512" s="76">
        <v>0</v>
      </c>
      <c r="M512" s="76">
        <v>0</v>
      </c>
      <c r="N512" s="76">
        <v>247</v>
      </c>
      <c r="O512" s="76">
        <v>0</v>
      </c>
      <c r="P512" s="76">
        <v>0</v>
      </c>
      <c r="Q512" s="76">
        <v>0</v>
      </c>
      <c r="R512" s="76">
        <v>115</v>
      </c>
      <c r="S512" s="76">
        <v>0</v>
      </c>
      <c r="T512" s="76">
        <v>0</v>
      </c>
      <c r="U512" s="76">
        <v>0</v>
      </c>
      <c r="V512" s="76">
        <v>0</v>
      </c>
      <c r="W512" s="76">
        <v>0</v>
      </c>
      <c r="X512" s="76">
        <v>0</v>
      </c>
      <c r="Y512" s="76">
        <v>0</v>
      </c>
      <c r="Z512" s="76">
        <v>0</v>
      </c>
      <c r="AA512" s="77"/>
    </row>
    <row r="513" spans="1:27">
      <c r="A513" s="73">
        <v>2060602</v>
      </c>
      <c r="B513" s="73" t="s">
        <v>1554</v>
      </c>
      <c r="C513" s="75">
        <v>1237</v>
      </c>
      <c r="D513" s="75">
        <v>739</v>
      </c>
      <c r="E513" s="76">
        <v>498</v>
      </c>
      <c r="F513" s="76">
        <v>311</v>
      </c>
      <c r="G513" s="76">
        <v>20</v>
      </c>
      <c r="H513" s="76">
        <v>170</v>
      </c>
      <c r="I513" s="76">
        <v>38</v>
      </c>
      <c r="J513" s="76">
        <v>0</v>
      </c>
      <c r="K513" s="76">
        <v>0</v>
      </c>
      <c r="L513" s="76">
        <v>0</v>
      </c>
      <c r="M513" s="76">
        <v>0</v>
      </c>
      <c r="N513" s="76">
        <v>173</v>
      </c>
      <c r="O513" s="76">
        <v>0</v>
      </c>
      <c r="P513" s="76">
        <v>0</v>
      </c>
      <c r="Q513" s="76">
        <v>0</v>
      </c>
      <c r="R513" s="76">
        <v>27</v>
      </c>
      <c r="S513" s="76">
        <v>0</v>
      </c>
      <c r="T513" s="76">
        <v>0</v>
      </c>
      <c r="U513" s="76">
        <v>0</v>
      </c>
      <c r="V513" s="76">
        <v>0</v>
      </c>
      <c r="W513" s="76">
        <v>0</v>
      </c>
      <c r="X513" s="76">
        <v>0</v>
      </c>
      <c r="Y513" s="76">
        <v>0</v>
      </c>
      <c r="Z513" s="76">
        <v>0</v>
      </c>
      <c r="AA513" s="77"/>
    </row>
    <row r="514" spans="1:27">
      <c r="A514" s="73">
        <v>2060603</v>
      </c>
      <c r="B514" s="73" t="s">
        <v>1556</v>
      </c>
      <c r="C514" s="75">
        <v>0</v>
      </c>
      <c r="D514" s="75">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7"/>
    </row>
    <row r="515" spans="1:27">
      <c r="A515" s="73">
        <v>2060699</v>
      </c>
      <c r="B515" s="73" t="s">
        <v>1557</v>
      </c>
      <c r="C515" s="75">
        <v>4781</v>
      </c>
      <c r="D515" s="75">
        <v>2880</v>
      </c>
      <c r="E515" s="76">
        <v>1901</v>
      </c>
      <c r="F515" s="76">
        <v>2586</v>
      </c>
      <c r="G515" s="76">
        <v>50</v>
      </c>
      <c r="H515" s="76">
        <v>0</v>
      </c>
      <c r="I515" s="76">
        <v>0</v>
      </c>
      <c r="J515" s="76">
        <v>0</v>
      </c>
      <c r="K515" s="76">
        <v>0</v>
      </c>
      <c r="L515" s="76">
        <v>5</v>
      </c>
      <c r="M515" s="76">
        <v>0</v>
      </c>
      <c r="N515" s="76">
        <v>0</v>
      </c>
      <c r="O515" s="76">
        <v>0</v>
      </c>
      <c r="P515" s="76">
        <v>21</v>
      </c>
      <c r="Q515" s="76">
        <v>193</v>
      </c>
      <c r="R515" s="76">
        <v>0</v>
      </c>
      <c r="S515" s="76">
        <v>44</v>
      </c>
      <c r="T515" s="76">
        <v>0</v>
      </c>
      <c r="U515" s="76">
        <v>0</v>
      </c>
      <c r="V515" s="76">
        <v>0</v>
      </c>
      <c r="W515" s="76">
        <v>0</v>
      </c>
      <c r="X515" s="76">
        <v>0</v>
      </c>
      <c r="Y515" s="76">
        <v>0</v>
      </c>
      <c r="Z515" s="76">
        <v>0</v>
      </c>
      <c r="AA515" s="77"/>
    </row>
    <row r="516" spans="1:27">
      <c r="A516" s="73">
        <v>20607</v>
      </c>
      <c r="B516" s="74" t="s">
        <v>1559</v>
      </c>
      <c r="C516" s="75">
        <v>32020</v>
      </c>
      <c r="D516" s="75">
        <v>26532</v>
      </c>
      <c r="E516" s="76">
        <v>5488</v>
      </c>
      <c r="F516" s="76">
        <v>3134</v>
      </c>
      <c r="G516" s="76">
        <v>1415</v>
      </c>
      <c r="H516" s="76">
        <v>2454</v>
      </c>
      <c r="I516" s="76">
        <v>1454</v>
      </c>
      <c r="J516" s="76">
        <v>1791</v>
      </c>
      <c r="K516" s="76">
        <v>1769</v>
      </c>
      <c r="L516" s="76">
        <v>3282</v>
      </c>
      <c r="M516" s="76">
        <v>256</v>
      </c>
      <c r="N516" s="76">
        <v>1540</v>
      </c>
      <c r="O516" s="76">
        <v>1994</v>
      </c>
      <c r="P516" s="76">
        <v>1135</v>
      </c>
      <c r="Q516" s="76">
        <v>749</v>
      </c>
      <c r="R516" s="76">
        <v>1224</v>
      </c>
      <c r="S516" s="76">
        <v>250</v>
      </c>
      <c r="T516" s="76">
        <v>569</v>
      </c>
      <c r="U516" s="76">
        <v>1464</v>
      </c>
      <c r="V516" s="76">
        <v>2152</v>
      </c>
      <c r="W516" s="76">
        <v>0</v>
      </c>
      <c r="X516" s="76">
        <v>172</v>
      </c>
      <c r="Y516" s="76">
        <v>1980</v>
      </c>
      <c r="Z516" s="76">
        <v>0</v>
      </c>
      <c r="AA516" s="77"/>
    </row>
    <row r="517" spans="1:27">
      <c r="A517" s="73">
        <v>2060701</v>
      </c>
      <c r="B517" s="73" t="s">
        <v>1479</v>
      </c>
      <c r="C517" s="75">
        <v>6825</v>
      </c>
      <c r="D517" s="75">
        <v>5555</v>
      </c>
      <c r="E517" s="76">
        <v>1270</v>
      </c>
      <c r="F517" s="76">
        <v>1028</v>
      </c>
      <c r="G517" s="76">
        <v>201</v>
      </c>
      <c r="H517" s="76">
        <v>783</v>
      </c>
      <c r="I517" s="76">
        <v>423</v>
      </c>
      <c r="J517" s="76">
        <v>444</v>
      </c>
      <c r="K517" s="76">
        <v>237</v>
      </c>
      <c r="L517" s="76">
        <v>421</v>
      </c>
      <c r="M517" s="76">
        <v>36</v>
      </c>
      <c r="N517" s="76">
        <v>320</v>
      </c>
      <c r="O517" s="76">
        <v>492</v>
      </c>
      <c r="P517" s="76">
        <v>109</v>
      </c>
      <c r="Q517" s="76">
        <v>19</v>
      </c>
      <c r="R517" s="76">
        <v>355</v>
      </c>
      <c r="S517" s="76">
        <v>0</v>
      </c>
      <c r="T517" s="76">
        <v>106</v>
      </c>
      <c r="U517" s="76">
        <v>514</v>
      </c>
      <c r="V517" s="76">
        <v>79</v>
      </c>
      <c r="W517" s="76">
        <v>0</v>
      </c>
      <c r="X517" s="76">
        <v>63</v>
      </c>
      <c r="Y517" s="76">
        <v>16</v>
      </c>
      <c r="Z517" s="76">
        <v>0</v>
      </c>
      <c r="AA517" s="77"/>
    </row>
    <row r="518" spans="1:27">
      <c r="A518" s="73">
        <v>2060702</v>
      </c>
      <c r="B518" s="73" t="s">
        <v>1563</v>
      </c>
      <c r="C518" s="75">
        <v>16770</v>
      </c>
      <c r="D518" s="75">
        <v>12802</v>
      </c>
      <c r="E518" s="76">
        <v>3968</v>
      </c>
      <c r="F518" s="76">
        <v>1178</v>
      </c>
      <c r="G518" s="76">
        <v>725</v>
      </c>
      <c r="H518" s="76">
        <v>431</v>
      </c>
      <c r="I518" s="76">
        <v>723</v>
      </c>
      <c r="J518" s="76">
        <v>937</v>
      </c>
      <c r="K518" s="76">
        <v>741</v>
      </c>
      <c r="L518" s="76">
        <v>1063</v>
      </c>
      <c r="M518" s="76">
        <v>196</v>
      </c>
      <c r="N518" s="76">
        <v>1050</v>
      </c>
      <c r="O518" s="76">
        <v>1004</v>
      </c>
      <c r="P518" s="76">
        <v>744</v>
      </c>
      <c r="Q518" s="76">
        <v>409</v>
      </c>
      <c r="R518" s="76">
        <v>346</v>
      </c>
      <c r="S518" s="76">
        <v>165</v>
      </c>
      <c r="T518" s="76">
        <v>326</v>
      </c>
      <c r="U518" s="76">
        <v>759</v>
      </c>
      <c r="V518" s="76">
        <v>2031</v>
      </c>
      <c r="W518" s="76">
        <v>0</v>
      </c>
      <c r="X518" s="76">
        <v>92</v>
      </c>
      <c r="Y518" s="76">
        <v>1939</v>
      </c>
      <c r="Z518" s="76">
        <v>0</v>
      </c>
      <c r="AA518" s="77"/>
    </row>
    <row r="519" spans="1:27">
      <c r="A519" s="73">
        <v>2060703</v>
      </c>
      <c r="B519" s="73" t="s">
        <v>1566</v>
      </c>
      <c r="C519" s="75">
        <v>190</v>
      </c>
      <c r="D519" s="75">
        <v>190</v>
      </c>
      <c r="E519" s="76">
        <v>0</v>
      </c>
      <c r="F519" s="76">
        <v>35</v>
      </c>
      <c r="G519" s="76">
        <v>41</v>
      </c>
      <c r="H519" s="76">
        <v>20</v>
      </c>
      <c r="I519" s="76">
        <v>47</v>
      </c>
      <c r="J519" s="76">
        <v>0</v>
      </c>
      <c r="K519" s="76">
        <v>0</v>
      </c>
      <c r="L519" s="76">
        <v>20</v>
      </c>
      <c r="M519" s="76">
        <v>0</v>
      </c>
      <c r="N519" s="76">
        <v>0</v>
      </c>
      <c r="O519" s="76">
        <v>15</v>
      </c>
      <c r="P519" s="76">
        <v>0</v>
      </c>
      <c r="Q519" s="76">
        <v>0</v>
      </c>
      <c r="R519" s="76">
        <v>4</v>
      </c>
      <c r="S519" s="76">
        <v>0</v>
      </c>
      <c r="T519" s="76">
        <v>0</v>
      </c>
      <c r="U519" s="76">
        <v>8</v>
      </c>
      <c r="V519" s="76">
        <v>0</v>
      </c>
      <c r="W519" s="76">
        <v>0</v>
      </c>
      <c r="X519" s="76">
        <v>0</v>
      </c>
      <c r="Y519" s="76">
        <v>0</v>
      </c>
      <c r="Z519" s="76">
        <v>0</v>
      </c>
      <c r="AA519" s="77"/>
    </row>
    <row r="520" spans="1:27">
      <c r="A520" s="73">
        <v>2060704</v>
      </c>
      <c r="B520" s="73" t="s">
        <v>1569</v>
      </c>
      <c r="C520" s="75">
        <v>380</v>
      </c>
      <c r="D520" s="75">
        <v>280</v>
      </c>
      <c r="E520" s="76">
        <v>100</v>
      </c>
      <c r="F520" s="76">
        <v>102</v>
      </c>
      <c r="G520" s="76">
        <v>13</v>
      </c>
      <c r="H520" s="76">
        <v>0</v>
      </c>
      <c r="I520" s="76">
        <v>23</v>
      </c>
      <c r="J520" s="76">
        <v>0</v>
      </c>
      <c r="K520" s="76">
        <v>0</v>
      </c>
      <c r="L520" s="76">
        <v>35</v>
      </c>
      <c r="M520" s="76">
        <v>0</v>
      </c>
      <c r="N520" s="76">
        <v>0</v>
      </c>
      <c r="O520" s="76">
        <v>81</v>
      </c>
      <c r="P520" s="76">
        <v>11</v>
      </c>
      <c r="Q520" s="76">
        <v>0</v>
      </c>
      <c r="R520" s="76">
        <v>15</v>
      </c>
      <c r="S520" s="76">
        <v>0</v>
      </c>
      <c r="T520" s="76">
        <v>0</v>
      </c>
      <c r="U520" s="76">
        <v>0</v>
      </c>
      <c r="V520" s="76">
        <v>0</v>
      </c>
      <c r="W520" s="76">
        <v>0</v>
      </c>
      <c r="X520" s="76">
        <v>0</v>
      </c>
      <c r="Y520" s="76">
        <v>0</v>
      </c>
      <c r="Z520" s="76">
        <v>0</v>
      </c>
      <c r="AA520" s="77"/>
    </row>
    <row r="521" spans="1:27">
      <c r="A521" s="73">
        <v>2060705</v>
      </c>
      <c r="B521" s="73" t="s">
        <v>1572</v>
      </c>
      <c r="C521" s="75">
        <v>866</v>
      </c>
      <c r="D521" s="75">
        <v>716</v>
      </c>
      <c r="E521" s="76">
        <v>150</v>
      </c>
      <c r="F521" s="76">
        <v>0</v>
      </c>
      <c r="G521" s="76">
        <v>78</v>
      </c>
      <c r="H521" s="76">
        <v>203</v>
      </c>
      <c r="I521" s="76">
        <v>0</v>
      </c>
      <c r="J521" s="76">
        <v>48</v>
      </c>
      <c r="K521" s="76">
        <v>89</v>
      </c>
      <c r="L521" s="76">
        <v>31</v>
      </c>
      <c r="M521" s="76">
        <v>0</v>
      </c>
      <c r="N521" s="76">
        <v>0</v>
      </c>
      <c r="O521" s="76">
        <v>27</v>
      </c>
      <c r="P521" s="76">
        <v>0</v>
      </c>
      <c r="Q521" s="76">
        <v>0</v>
      </c>
      <c r="R521" s="76">
        <v>230</v>
      </c>
      <c r="S521" s="76">
        <v>0</v>
      </c>
      <c r="T521" s="76">
        <v>0</v>
      </c>
      <c r="U521" s="76">
        <v>0</v>
      </c>
      <c r="V521" s="76">
        <v>10</v>
      </c>
      <c r="W521" s="76">
        <v>0</v>
      </c>
      <c r="X521" s="76">
        <v>10</v>
      </c>
      <c r="Y521" s="76">
        <v>0</v>
      </c>
      <c r="Z521" s="76">
        <v>0</v>
      </c>
      <c r="AA521" s="77"/>
    </row>
    <row r="522" spans="1:27">
      <c r="A522" s="73">
        <v>2060799</v>
      </c>
      <c r="B522" s="73" t="s">
        <v>1575</v>
      </c>
      <c r="C522" s="75">
        <v>6989</v>
      </c>
      <c r="D522" s="75">
        <v>6989</v>
      </c>
      <c r="E522" s="76">
        <v>0</v>
      </c>
      <c r="F522" s="76">
        <v>791</v>
      </c>
      <c r="G522" s="76">
        <v>357</v>
      </c>
      <c r="H522" s="76">
        <v>1017</v>
      </c>
      <c r="I522" s="76">
        <v>238</v>
      </c>
      <c r="J522" s="76">
        <v>362</v>
      </c>
      <c r="K522" s="76">
        <v>702</v>
      </c>
      <c r="L522" s="76">
        <v>1712</v>
      </c>
      <c r="M522" s="76">
        <v>24</v>
      </c>
      <c r="N522" s="76">
        <v>170</v>
      </c>
      <c r="O522" s="76">
        <v>375</v>
      </c>
      <c r="P522" s="76">
        <v>271</v>
      </c>
      <c r="Q522" s="76">
        <v>321</v>
      </c>
      <c r="R522" s="76">
        <v>274</v>
      </c>
      <c r="S522" s="76">
        <v>85</v>
      </c>
      <c r="T522" s="76">
        <v>137</v>
      </c>
      <c r="U522" s="76">
        <v>183</v>
      </c>
      <c r="V522" s="76">
        <v>32</v>
      </c>
      <c r="W522" s="76">
        <v>0</v>
      </c>
      <c r="X522" s="76">
        <v>7</v>
      </c>
      <c r="Y522" s="76">
        <v>25</v>
      </c>
      <c r="Z522" s="76">
        <v>0</v>
      </c>
      <c r="AA522" s="77"/>
    </row>
    <row r="523" spans="1:27">
      <c r="A523" s="73">
        <v>20608</v>
      </c>
      <c r="B523" s="74" t="s">
        <v>1578</v>
      </c>
      <c r="C523" s="75">
        <v>6097</v>
      </c>
      <c r="D523" s="75">
        <v>3433</v>
      </c>
      <c r="E523" s="76">
        <v>2664</v>
      </c>
      <c r="F523" s="76">
        <v>1890</v>
      </c>
      <c r="G523" s="76">
        <v>0</v>
      </c>
      <c r="H523" s="76">
        <v>120</v>
      </c>
      <c r="I523" s="76">
        <v>469</v>
      </c>
      <c r="J523" s="76">
        <v>0</v>
      </c>
      <c r="K523" s="76">
        <v>60</v>
      </c>
      <c r="L523" s="76">
        <v>73</v>
      </c>
      <c r="M523" s="76">
        <v>50</v>
      </c>
      <c r="N523" s="76">
        <v>15</v>
      </c>
      <c r="O523" s="76">
        <v>150</v>
      </c>
      <c r="P523" s="76">
        <v>24</v>
      </c>
      <c r="Q523" s="76">
        <v>422</v>
      </c>
      <c r="R523" s="76">
        <v>0</v>
      </c>
      <c r="S523" s="76">
        <v>0</v>
      </c>
      <c r="T523" s="76">
        <v>0</v>
      </c>
      <c r="U523" s="76">
        <v>0</v>
      </c>
      <c r="V523" s="76">
        <v>160</v>
      </c>
      <c r="W523" s="76">
        <v>0</v>
      </c>
      <c r="X523" s="76">
        <v>130</v>
      </c>
      <c r="Y523" s="76">
        <v>30</v>
      </c>
      <c r="Z523" s="76">
        <v>0</v>
      </c>
      <c r="AA523" s="77"/>
    </row>
    <row r="524" spans="1:27">
      <c r="A524" s="73">
        <v>2060801</v>
      </c>
      <c r="B524" s="73" t="s">
        <v>1581</v>
      </c>
      <c r="C524" s="75">
        <v>4702</v>
      </c>
      <c r="D524" s="75">
        <v>2853</v>
      </c>
      <c r="E524" s="76">
        <v>1849</v>
      </c>
      <c r="F524" s="76">
        <v>1890</v>
      </c>
      <c r="G524" s="76">
        <v>0</v>
      </c>
      <c r="H524" s="76">
        <v>60</v>
      </c>
      <c r="I524" s="76">
        <v>399</v>
      </c>
      <c r="J524" s="76">
        <v>0</v>
      </c>
      <c r="K524" s="76">
        <v>60</v>
      </c>
      <c r="L524" s="76">
        <v>69</v>
      </c>
      <c r="M524" s="76">
        <v>50</v>
      </c>
      <c r="N524" s="76">
        <v>15</v>
      </c>
      <c r="O524" s="76">
        <v>150</v>
      </c>
      <c r="P524" s="76">
        <v>0</v>
      </c>
      <c r="Q524" s="76">
        <v>0</v>
      </c>
      <c r="R524" s="76">
        <v>0</v>
      </c>
      <c r="S524" s="76">
        <v>0</v>
      </c>
      <c r="T524" s="76">
        <v>0</v>
      </c>
      <c r="U524" s="76">
        <v>0</v>
      </c>
      <c r="V524" s="76">
        <v>160</v>
      </c>
      <c r="W524" s="76">
        <v>0</v>
      </c>
      <c r="X524" s="76">
        <v>130</v>
      </c>
      <c r="Y524" s="76">
        <v>30</v>
      </c>
      <c r="Z524" s="76">
        <v>0</v>
      </c>
      <c r="AA524" s="77"/>
    </row>
    <row r="525" spans="1:27">
      <c r="A525" s="73">
        <v>2060802</v>
      </c>
      <c r="B525" s="73" t="s">
        <v>1584</v>
      </c>
      <c r="C525" s="75">
        <v>70</v>
      </c>
      <c r="D525" s="75">
        <v>70</v>
      </c>
      <c r="E525" s="76">
        <v>0</v>
      </c>
      <c r="F525" s="76">
        <v>0</v>
      </c>
      <c r="G525" s="76">
        <v>0</v>
      </c>
      <c r="H525" s="76">
        <v>0</v>
      </c>
      <c r="I525" s="76">
        <v>70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7"/>
    </row>
    <row r="526" spans="1:27">
      <c r="A526" s="73">
        <v>2060899</v>
      </c>
      <c r="B526" s="73" t="s">
        <v>1587</v>
      </c>
      <c r="C526" s="75">
        <v>1325</v>
      </c>
      <c r="D526" s="75">
        <v>510</v>
      </c>
      <c r="E526" s="76">
        <v>815</v>
      </c>
      <c r="F526" s="76">
        <v>0</v>
      </c>
      <c r="G526" s="76">
        <v>0</v>
      </c>
      <c r="H526" s="76">
        <v>60</v>
      </c>
      <c r="I526" s="76">
        <v>0</v>
      </c>
      <c r="J526" s="76">
        <v>0</v>
      </c>
      <c r="K526" s="76">
        <v>0</v>
      </c>
      <c r="L526" s="76">
        <v>4</v>
      </c>
      <c r="M526" s="76">
        <v>0</v>
      </c>
      <c r="N526" s="76">
        <v>0</v>
      </c>
      <c r="O526" s="76">
        <v>0</v>
      </c>
      <c r="P526" s="76">
        <v>24</v>
      </c>
      <c r="Q526" s="76">
        <v>422</v>
      </c>
      <c r="R526" s="76">
        <v>0</v>
      </c>
      <c r="S526" s="76">
        <v>0</v>
      </c>
      <c r="T526" s="76">
        <v>0</v>
      </c>
      <c r="U526" s="76">
        <v>0</v>
      </c>
      <c r="V526" s="76">
        <v>0</v>
      </c>
      <c r="W526" s="76">
        <v>0</v>
      </c>
      <c r="X526" s="76">
        <v>0</v>
      </c>
      <c r="Y526" s="76">
        <v>0</v>
      </c>
      <c r="Z526" s="76">
        <v>0</v>
      </c>
      <c r="AA526" s="77"/>
    </row>
    <row r="527" spans="1:27">
      <c r="A527" s="73">
        <v>20609</v>
      </c>
      <c r="B527" s="74" t="s">
        <v>1669</v>
      </c>
      <c r="C527" s="75">
        <v>7759</v>
      </c>
      <c r="D527" s="75">
        <v>6106</v>
      </c>
      <c r="E527" s="76">
        <v>1653</v>
      </c>
      <c r="F527" s="76">
        <v>3968</v>
      </c>
      <c r="G527" s="76">
        <v>0</v>
      </c>
      <c r="H527" s="76">
        <v>196</v>
      </c>
      <c r="I527" s="76">
        <v>0</v>
      </c>
      <c r="J527" s="76">
        <v>160</v>
      </c>
      <c r="K527" s="76">
        <v>40</v>
      </c>
      <c r="L527" s="76">
        <v>370</v>
      </c>
      <c r="M527" s="76">
        <v>0</v>
      </c>
      <c r="N527" s="76">
        <v>110</v>
      </c>
      <c r="O527" s="76">
        <v>362</v>
      </c>
      <c r="P527" s="76">
        <v>170</v>
      </c>
      <c r="Q527" s="76">
        <v>0</v>
      </c>
      <c r="R527" s="76">
        <v>70</v>
      </c>
      <c r="S527" s="76">
        <v>240</v>
      </c>
      <c r="T527" s="76">
        <v>0</v>
      </c>
      <c r="U527" s="76">
        <v>340</v>
      </c>
      <c r="V527" s="76">
        <v>0</v>
      </c>
      <c r="W527" s="76">
        <v>0</v>
      </c>
      <c r="X527" s="76">
        <v>0</v>
      </c>
      <c r="Y527" s="76">
        <v>0</v>
      </c>
      <c r="Z527" s="76">
        <v>0</v>
      </c>
      <c r="AA527" s="77"/>
    </row>
    <row r="528" spans="1:27">
      <c r="A528" s="73">
        <v>2060901</v>
      </c>
      <c r="B528" s="73" t="s">
        <v>1592</v>
      </c>
      <c r="C528" s="75">
        <v>7759</v>
      </c>
      <c r="D528" s="75">
        <v>6106</v>
      </c>
      <c r="E528" s="76">
        <v>1653</v>
      </c>
      <c r="F528" s="76">
        <v>3968</v>
      </c>
      <c r="G528" s="76">
        <v>0</v>
      </c>
      <c r="H528" s="76">
        <v>196</v>
      </c>
      <c r="I528" s="76">
        <v>0</v>
      </c>
      <c r="J528" s="76">
        <v>160</v>
      </c>
      <c r="K528" s="76">
        <v>40</v>
      </c>
      <c r="L528" s="76">
        <v>370</v>
      </c>
      <c r="M528" s="76">
        <v>0</v>
      </c>
      <c r="N528" s="76">
        <v>110</v>
      </c>
      <c r="O528" s="76">
        <v>362</v>
      </c>
      <c r="P528" s="76">
        <v>170</v>
      </c>
      <c r="Q528" s="76">
        <v>0</v>
      </c>
      <c r="R528" s="76">
        <v>70</v>
      </c>
      <c r="S528" s="76">
        <v>240</v>
      </c>
      <c r="T528" s="76">
        <v>0</v>
      </c>
      <c r="U528" s="76">
        <v>340</v>
      </c>
      <c r="V528" s="76">
        <v>0</v>
      </c>
      <c r="W528" s="76">
        <v>0</v>
      </c>
      <c r="X528" s="76">
        <v>0</v>
      </c>
      <c r="Y528" s="76">
        <v>0</v>
      </c>
      <c r="Z528" s="76">
        <v>0</v>
      </c>
      <c r="AA528" s="77"/>
    </row>
    <row r="529" spans="1:27">
      <c r="A529" s="73">
        <v>20699</v>
      </c>
      <c r="B529" s="74" t="s">
        <v>1598</v>
      </c>
      <c r="C529" s="75">
        <v>140384</v>
      </c>
      <c r="D529" s="75">
        <v>65948</v>
      </c>
      <c r="E529" s="76">
        <v>74436</v>
      </c>
      <c r="F529" s="76">
        <v>28673</v>
      </c>
      <c r="G529" s="76">
        <v>178</v>
      </c>
      <c r="H529" s="76">
        <v>8845</v>
      </c>
      <c r="I529" s="76">
        <v>10645</v>
      </c>
      <c r="J529" s="76">
        <v>287</v>
      </c>
      <c r="K529" s="76">
        <v>2510</v>
      </c>
      <c r="L529" s="76">
        <v>649</v>
      </c>
      <c r="M529" s="76">
        <v>182</v>
      </c>
      <c r="N529" s="76">
        <v>2041</v>
      </c>
      <c r="O529" s="76">
        <v>3062</v>
      </c>
      <c r="P529" s="76">
        <v>3127</v>
      </c>
      <c r="Q529" s="76">
        <v>230</v>
      </c>
      <c r="R529" s="76">
        <v>3148</v>
      </c>
      <c r="S529" s="76">
        <v>263</v>
      </c>
      <c r="T529" s="76">
        <v>80</v>
      </c>
      <c r="U529" s="76">
        <v>705</v>
      </c>
      <c r="V529" s="76">
        <v>167</v>
      </c>
      <c r="W529" s="76">
        <v>0</v>
      </c>
      <c r="X529" s="76">
        <v>167</v>
      </c>
      <c r="Y529" s="76">
        <v>0</v>
      </c>
      <c r="Z529" s="76">
        <v>0</v>
      </c>
      <c r="AA529" s="77"/>
    </row>
    <row r="530" spans="1:27">
      <c r="A530" s="73">
        <v>2069901</v>
      </c>
      <c r="B530" s="73" t="s">
        <v>1600</v>
      </c>
      <c r="C530" s="75">
        <v>6024</v>
      </c>
      <c r="D530" s="75">
        <v>4253</v>
      </c>
      <c r="E530" s="76">
        <v>1771</v>
      </c>
      <c r="F530" s="76">
        <v>2766</v>
      </c>
      <c r="G530" s="76">
        <v>11</v>
      </c>
      <c r="H530" s="76">
        <v>206</v>
      </c>
      <c r="I530" s="76">
        <v>312</v>
      </c>
      <c r="J530" s="76">
        <v>103</v>
      </c>
      <c r="K530" s="76">
        <v>25</v>
      </c>
      <c r="L530" s="76">
        <v>183</v>
      </c>
      <c r="M530" s="76">
        <v>48</v>
      </c>
      <c r="N530" s="76">
        <v>136</v>
      </c>
      <c r="O530" s="76">
        <v>56</v>
      </c>
      <c r="P530" s="76">
        <v>62</v>
      </c>
      <c r="Q530" s="76">
        <v>63</v>
      </c>
      <c r="R530" s="76">
        <v>112</v>
      </c>
      <c r="S530" s="76">
        <v>6</v>
      </c>
      <c r="T530" s="76">
        <v>32</v>
      </c>
      <c r="U530" s="76">
        <v>78</v>
      </c>
      <c r="V530" s="76">
        <v>55</v>
      </c>
      <c r="W530" s="76">
        <v>0</v>
      </c>
      <c r="X530" s="76">
        <v>55</v>
      </c>
      <c r="Y530" s="76">
        <v>0</v>
      </c>
      <c r="Z530" s="76">
        <v>0</v>
      </c>
      <c r="AA530" s="77"/>
    </row>
    <row r="531" spans="1:27">
      <c r="A531" s="73">
        <v>2069902</v>
      </c>
      <c r="B531" s="73" t="s">
        <v>1602</v>
      </c>
      <c r="C531" s="75">
        <v>0</v>
      </c>
      <c r="D531" s="75">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7"/>
    </row>
    <row r="532" spans="1:27">
      <c r="A532" s="73">
        <v>2069903</v>
      </c>
      <c r="B532" s="73" t="s">
        <v>1603</v>
      </c>
      <c r="C532" s="75">
        <v>9143</v>
      </c>
      <c r="D532" s="75">
        <v>0</v>
      </c>
      <c r="E532" s="76">
        <v>9143</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7"/>
    </row>
    <row r="533" spans="1:27">
      <c r="A533" s="73">
        <v>2069999</v>
      </c>
      <c r="B533" s="73" t="s">
        <v>1606</v>
      </c>
      <c r="C533" s="75">
        <v>125217</v>
      </c>
      <c r="D533" s="75">
        <v>61695</v>
      </c>
      <c r="E533" s="76">
        <v>63522</v>
      </c>
      <c r="F533" s="76">
        <v>25907</v>
      </c>
      <c r="G533" s="76">
        <v>167</v>
      </c>
      <c r="H533" s="76">
        <v>8639</v>
      </c>
      <c r="I533" s="76">
        <v>10333</v>
      </c>
      <c r="J533" s="76">
        <v>184</v>
      </c>
      <c r="K533" s="76">
        <v>2485</v>
      </c>
      <c r="L533" s="76">
        <v>466</v>
      </c>
      <c r="M533" s="76">
        <v>134</v>
      </c>
      <c r="N533" s="76">
        <v>1905</v>
      </c>
      <c r="O533" s="76">
        <v>3006</v>
      </c>
      <c r="P533" s="76">
        <v>3065</v>
      </c>
      <c r="Q533" s="76">
        <v>167</v>
      </c>
      <c r="R533" s="76">
        <v>3036</v>
      </c>
      <c r="S533" s="76">
        <v>257</v>
      </c>
      <c r="T533" s="76">
        <v>48</v>
      </c>
      <c r="U533" s="76">
        <v>627</v>
      </c>
      <c r="V533" s="76">
        <v>112</v>
      </c>
      <c r="W533" s="76">
        <v>0</v>
      </c>
      <c r="X533" s="76">
        <v>112</v>
      </c>
      <c r="Y533" s="76">
        <v>0</v>
      </c>
      <c r="Z533" s="76">
        <v>0</v>
      </c>
      <c r="AA533" s="77"/>
    </row>
    <row r="534" spans="1:27">
      <c r="A534" s="73">
        <v>207</v>
      </c>
      <c r="B534" s="74" t="s">
        <v>4948</v>
      </c>
      <c r="C534" s="75">
        <v>616581</v>
      </c>
      <c r="D534" s="75">
        <v>527396</v>
      </c>
      <c r="E534" s="76">
        <v>89185</v>
      </c>
      <c r="F534" s="76">
        <v>59250</v>
      </c>
      <c r="G534" s="76">
        <v>32283</v>
      </c>
      <c r="H534" s="76">
        <v>33392</v>
      </c>
      <c r="I534" s="76">
        <v>29523</v>
      </c>
      <c r="J534" s="76">
        <v>58237</v>
      </c>
      <c r="K534" s="76">
        <v>28740</v>
      </c>
      <c r="L534" s="76">
        <v>32768</v>
      </c>
      <c r="M534" s="76">
        <v>17592</v>
      </c>
      <c r="N534" s="76">
        <v>29051</v>
      </c>
      <c r="O534" s="76">
        <v>59692</v>
      </c>
      <c r="P534" s="76">
        <v>20011</v>
      </c>
      <c r="Q534" s="76">
        <v>24243</v>
      </c>
      <c r="R534" s="76">
        <v>32428</v>
      </c>
      <c r="S534" s="76">
        <v>12165</v>
      </c>
      <c r="T534" s="76">
        <v>29087</v>
      </c>
      <c r="U534" s="76">
        <v>20924</v>
      </c>
      <c r="V534" s="76">
        <v>6220</v>
      </c>
      <c r="W534" s="76">
        <v>48</v>
      </c>
      <c r="X534" s="76">
        <v>3820</v>
      </c>
      <c r="Y534" s="76">
        <v>2194</v>
      </c>
      <c r="Z534" s="76">
        <v>158</v>
      </c>
      <c r="AA534" s="77"/>
    </row>
    <row r="535" spans="1:27">
      <c r="A535" s="73">
        <v>20701</v>
      </c>
      <c r="B535" s="74" t="s">
        <v>4949</v>
      </c>
      <c r="C535" s="75">
        <v>273869</v>
      </c>
      <c r="D535" s="75">
        <v>244656</v>
      </c>
      <c r="E535" s="76">
        <v>29213</v>
      </c>
      <c r="F535" s="76">
        <v>27905</v>
      </c>
      <c r="G535" s="76">
        <v>14198</v>
      </c>
      <c r="H535" s="76">
        <v>18604</v>
      </c>
      <c r="I535" s="76">
        <v>13436</v>
      </c>
      <c r="J535" s="76">
        <v>20480</v>
      </c>
      <c r="K535" s="76">
        <v>13598</v>
      </c>
      <c r="L535" s="76">
        <v>15684</v>
      </c>
      <c r="M535" s="76">
        <v>6817</v>
      </c>
      <c r="N535" s="76">
        <v>18578</v>
      </c>
      <c r="O535" s="76">
        <v>24993</v>
      </c>
      <c r="P535" s="76">
        <v>10296</v>
      </c>
      <c r="Q535" s="76">
        <v>11520</v>
      </c>
      <c r="R535" s="76">
        <v>11799</v>
      </c>
      <c r="S535" s="76">
        <v>5687</v>
      </c>
      <c r="T535" s="76">
        <v>15794</v>
      </c>
      <c r="U535" s="76">
        <v>11433</v>
      </c>
      <c r="V535" s="76">
        <v>3279</v>
      </c>
      <c r="W535" s="76">
        <v>40</v>
      </c>
      <c r="X535" s="76">
        <v>2105</v>
      </c>
      <c r="Y535" s="76">
        <v>976</v>
      </c>
      <c r="Z535" s="76">
        <v>158</v>
      </c>
      <c r="AA535" s="77"/>
    </row>
    <row r="536" spans="1:27">
      <c r="A536" s="73">
        <v>2070101</v>
      </c>
      <c r="B536" s="73" t="s">
        <v>595</v>
      </c>
      <c r="C536" s="75">
        <v>32755</v>
      </c>
      <c r="D536" s="75">
        <v>31343</v>
      </c>
      <c r="E536" s="76">
        <v>1412</v>
      </c>
      <c r="F536" s="76">
        <v>4153</v>
      </c>
      <c r="G536" s="76">
        <v>1813</v>
      </c>
      <c r="H536" s="76">
        <v>2824</v>
      </c>
      <c r="I536" s="76">
        <v>2193</v>
      </c>
      <c r="J536" s="76">
        <v>2409</v>
      </c>
      <c r="K536" s="76">
        <v>1610</v>
      </c>
      <c r="L536" s="76">
        <v>1811</v>
      </c>
      <c r="M536" s="76">
        <v>577</v>
      </c>
      <c r="N536" s="76">
        <v>3605</v>
      </c>
      <c r="O536" s="76">
        <v>2779</v>
      </c>
      <c r="P536" s="76">
        <v>1361</v>
      </c>
      <c r="Q536" s="76">
        <v>1332</v>
      </c>
      <c r="R536" s="76">
        <v>1140</v>
      </c>
      <c r="S536" s="76">
        <v>1030</v>
      </c>
      <c r="T536" s="76">
        <v>565</v>
      </c>
      <c r="U536" s="76">
        <v>1633</v>
      </c>
      <c r="V536" s="76">
        <v>507</v>
      </c>
      <c r="W536" s="76">
        <v>0</v>
      </c>
      <c r="X536" s="76">
        <v>299</v>
      </c>
      <c r="Y536" s="76">
        <v>208</v>
      </c>
      <c r="Z536" s="76">
        <v>0</v>
      </c>
      <c r="AA536" s="77"/>
    </row>
    <row r="537" spans="1:27">
      <c r="A537" s="73">
        <v>2070102</v>
      </c>
      <c r="B537" s="73" t="s">
        <v>598</v>
      </c>
      <c r="C537" s="75">
        <v>4083</v>
      </c>
      <c r="D537" s="75">
        <v>3964</v>
      </c>
      <c r="E537" s="76">
        <v>119</v>
      </c>
      <c r="F537" s="76">
        <v>477</v>
      </c>
      <c r="G537" s="76">
        <v>11</v>
      </c>
      <c r="H537" s="76">
        <v>123</v>
      </c>
      <c r="I537" s="76">
        <v>956</v>
      </c>
      <c r="J537" s="76">
        <v>192</v>
      </c>
      <c r="K537" s="76">
        <v>80</v>
      </c>
      <c r="L537" s="76">
        <v>317</v>
      </c>
      <c r="M537" s="76">
        <v>25</v>
      </c>
      <c r="N537" s="76">
        <v>1315</v>
      </c>
      <c r="O537" s="76">
        <v>97</v>
      </c>
      <c r="P537" s="76">
        <v>3</v>
      </c>
      <c r="Q537" s="76">
        <v>173</v>
      </c>
      <c r="R537" s="76">
        <v>124</v>
      </c>
      <c r="S537" s="76">
        <v>25</v>
      </c>
      <c r="T537" s="76">
        <v>30</v>
      </c>
      <c r="U537" s="76">
        <v>28</v>
      </c>
      <c r="V537" s="76">
        <v>1</v>
      </c>
      <c r="W537" s="76">
        <v>0</v>
      </c>
      <c r="X537" s="76">
        <v>0</v>
      </c>
      <c r="Y537" s="76">
        <v>0</v>
      </c>
      <c r="Z537" s="76">
        <v>1</v>
      </c>
      <c r="AA537" s="77"/>
    </row>
    <row r="538" spans="1:27">
      <c r="A538" s="73">
        <v>2070103</v>
      </c>
      <c r="B538" s="73" t="s">
        <v>601</v>
      </c>
      <c r="C538" s="75">
        <v>316</v>
      </c>
      <c r="D538" s="75">
        <v>148</v>
      </c>
      <c r="E538" s="76">
        <v>168</v>
      </c>
      <c r="F538" s="76">
        <v>0</v>
      </c>
      <c r="G538" s="76">
        <v>0</v>
      </c>
      <c r="H538" s="76">
        <v>0</v>
      </c>
      <c r="I538" s="76">
        <v>0</v>
      </c>
      <c r="J538" s="76">
        <v>0</v>
      </c>
      <c r="K538" s="76">
        <v>0</v>
      </c>
      <c r="L538" s="76">
        <v>133</v>
      </c>
      <c r="M538" s="76">
        <v>0</v>
      </c>
      <c r="N538" s="76">
        <v>0</v>
      </c>
      <c r="O538" s="76">
        <v>0</v>
      </c>
      <c r="P538" s="76">
        <v>0</v>
      </c>
      <c r="Q538" s="76">
        <v>0</v>
      </c>
      <c r="R538" s="76">
        <v>15</v>
      </c>
      <c r="S538" s="76">
        <v>0</v>
      </c>
      <c r="T538" s="76">
        <v>0</v>
      </c>
      <c r="U538" s="76">
        <v>0</v>
      </c>
      <c r="V538" s="76">
        <v>0</v>
      </c>
      <c r="W538" s="76">
        <v>0</v>
      </c>
      <c r="X538" s="76">
        <v>0</v>
      </c>
      <c r="Y538" s="76">
        <v>0</v>
      </c>
      <c r="Z538" s="76">
        <v>0</v>
      </c>
      <c r="AA538" s="77"/>
    </row>
    <row r="539" spans="1:27">
      <c r="A539" s="73">
        <v>2070104</v>
      </c>
      <c r="B539" s="73" t="s">
        <v>1618</v>
      </c>
      <c r="C539" s="75">
        <v>18474</v>
      </c>
      <c r="D539" s="75">
        <v>15692</v>
      </c>
      <c r="E539" s="76">
        <v>2782</v>
      </c>
      <c r="F539" s="76">
        <v>2960</v>
      </c>
      <c r="G539" s="76">
        <v>583</v>
      </c>
      <c r="H539" s="76">
        <v>975</v>
      </c>
      <c r="I539" s="76">
        <v>1142</v>
      </c>
      <c r="J539" s="76">
        <v>1725</v>
      </c>
      <c r="K539" s="76">
        <v>907</v>
      </c>
      <c r="L539" s="76">
        <v>938</v>
      </c>
      <c r="M539" s="76">
        <v>259</v>
      </c>
      <c r="N539" s="76">
        <v>1399</v>
      </c>
      <c r="O539" s="76">
        <v>1979</v>
      </c>
      <c r="P539" s="76">
        <v>592</v>
      </c>
      <c r="Q539" s="76">
        <v>524</v>
      </c>
      <c r="R539" s="76">
        <v>334</v>
      </c>
      <c r="S539" s="76">
        <v>334</v>
      </c>
      <c r="T539" s="76">
        <v>343</v>
      </c>
      <c r="U539" s="76">
        <v>402</v>
      </c>
      <c r="V539" s="76">
        <v>297</v>
      </c>
      <c r="W539" s="76">
        <v>0</v>
      </c>
      <c r="X539" s="76">
        <v>231</v>
      </c>
      <c r="Y539" s="76">
        <v>66</v>
      </c>
      <c r="Z539" s="76">
        <v>0</v>
      </c>
      <c r="AA539" s="77"/>
    </row>
    <row r="540" spans="1:27">
      <c r="A540" s="73">
        <v>2070105</v>
      </c>
      <c r="B540" s="73" t="s">
        <v>1620</v>
      </c>
      <c r="C540" s="75">
        <v>842</v>
      </c>
      <c r="D540" s="75">
        <v>552</v>
      </c>
      <c r="E540" s="76">
        <v>290</v>
      </c>
      <c r="F540" s="76">
        <v>0</v>
      </c>
      <c r="G540" s="76">
        <v>258</v>
      </c>
      <c r="H540" s="76">
        <v>82</v>
      </c>
      <c r="I540" s="76">
        <v>0</v>
      </c>
      <c r="J540" s="76">
        <v>60</v>
      </c>
      <c r="K540" s="76">
        <v>3</v>
      </c>
      <c r="L540" s="76">
        <v>81</v>
      </c>
      <c r="M540" s="76">
        <v>0</v>
      </c>
      <c r="N540" s="76">
        <v>49</v>
      </c>
      <c r="O540" s="76">
        <v>0</v>
      </c>
      <c r="P540" s="76">
        <v>1</v>
      </c>
      <c r="Q540" s="76">
        <v>0</v>
      </c>
      <c r="R540" s="76">
        <v>11</v>
      </c>
      <c r="S540" s="76">
        <v>0</v>
      </c>
      <c r="T540" s="76">
        <v>0</v>
      </c>
      <c r="U540" s="76">
        <v>0</v>
      </c>
      <c r="V540" s="76">
        <v>0</v>
      </c>
      <c r="W540" s="76">
        <v>0</v>
      </c>
      <c r="X540" s="76">
        <v>0</v>
      </c>
      <c r="Y540" s="76">
        <v>0</v>
      </c>
      <c r="Z540" s="76">
        <v>0</v>
      </c>
      <c r="AA540" s="77"/>
    </row>
    <row r="541" spans="1:27">
      <c r="A541" s="73">
        <v>2070106</v>
      </c>
      <c r="B541" s="73" t="s">
        <v>1623</v>
      </c>
      <c r="C541" s="75">
        <v>8026</v>
      </c>
      <c r="D541" s="75">
        <v>8026</v>
      </c>
      <c r="E541" s="76">
        <v>0</v>
      </c>
      <c r="F541" s="76">
        <v>84</v>
      </c>
      <c r="G541" s="76">
        <v>0</v>
      </c>
      <c r="H541" s="76">
        <v>70</v>
      </c>
      <c r="I541" s="76">
        <v>91</v>
      </c>
      <c r="J541" s="76">
        <v>1052</v>
      </c>
      <c r="K541" s="76">
        <v>29</v>
      </c>
      <c r="L541" s="76">
        <v>115</v>
      </c>
      <c r="M541" s="76">
        <v>0</v>
      </c>
      <c r="N541" s="76">
        <v>316</v>
      </c>
      <c r="O541" s="76">
        <v>53</v>
      </c>
      <c r="P541" s="76">
        <v>16</v>
      </c>
      <c r="Q541" s="76">
        <v>0</v>
      </c>
      <c r="R541" s="76">
        <v>0</v>
      </c>
      <c r="S541" s="76">
        <v>0</v>
      </c>
      <c r="T541" s="76">
        <v>6200</v>
      </c>
      <c r="U541" s="76">
        <v>0</v>
      </c>
      <c r="V541" s="76">
        <v>0</v>
      </c>
      <c r="W541" s="76">
        <v>0</v>
      </c>
      <c r="X541" s="76">
        <v>0</v>
      </c>
      <c r="Y541" s="76">
        <v>0</v>
      </c>
      <c r="Z541" s="76">
        <v>0</v>
      </c>
      <c r="AA541" s="77"/>
    </row>
    <row r="542" spans="1:27">
      <c r="A542" s="73">
        <v>2070107</v>
      </c>
      <c r="B542" s="73" t="s">
        <v>1626</v>
      </c>
      <c r="C542" s="75">
        <v>32215</v>
      </c>
      <c r="D542" s="75">
        <v>25508</v>
      </c>
      <c r="E542" s="76">
        <v>6707</v>
      </c>
      <c r="F542" s="76">
        <v>4143</v>
      </c>
      <c r="G542" s="76">
        <v>1846</v>
      </c>
      <c r="H542" s="76">
        <v>1681</v>
      </c>
      <c r="I542" s="76">
        <v>1864</v>
      </c>
      <c r="J542" s="76">
        <v>1787</v>
      </c>
      <c r="K542" s="76">
        <v>2458</v>
      </c>
      <c r="L542" s="76">
        <v>1560</v>
      </c>
      <c r="M542" s="76">
        <v>740</v>
      </c>
      <c r="N542" s="76">
        <v>2033</v>
      </c>
      <c r="O542" s="76">
        <v>1989</v>
      </c>
      <c r="P542" s="76">
        <v>545</v>
      </c>
      <c r="Q542" s="76">
        <v>1814</v>
      </c>
      <c r="R542" s="76">
        <v>228</v>
      </c>
      <c r="S542" s="76">
        <v>771</v>
      </c>
      <c r="T542" s="76">
        <v>1297</v>
      </c>
      <c r="U542" s="76">
        <v>752</v>
      </c>
      <c r="V542" s="76">
        <v>0</v>
      </c>
      <c r="W542" s="76">
        <v>0</v>
      </c>
      <c r="X542" s="76">
        <v>0</v>
      </c>
      <c r="Y542" s="76">
        <v>0</v>
      </c>
      <c r="Z542" s="76">
        <v>0</v>
      </c>
      <c r="AA542" s="77"/>
    </row>
    <row r="543" spans="1:27">
      <c r="A543" s="73">
        <v>2070108</v>
      </c>
      <c r="B543" s="73" t="s">
        <v>1629</v>
      </c>
      <c r="C543" s="75">
        <v>5476</v>
      </c>
      <c r="D543" s="75">
        <v>4309</v>
      </c>
      <c r="E543" s="76">
        <v>1167</v>
      </c>
      <c r="F543" s="76">
        <v>532</v>
      </c>
      <c r="G543" s="76">
        <v>247</v>
      </c>
      <c r="H543" s="76">
        <v>155</v>
      </c>
      <c r="I543" s="76">
        <v>149</v>
      </c>
      <c r="J543" s="76">
        <v>110</v>
      </c>
      <c r="K543" s="76">
        <v>29</v>
      </c>
      <c r="L543" s="76">
        <v>323</v>
      </c>
      <c r="M543" s="76">
        <v>709</v>
      </c>
      <c r="N543" s="76">
        <v>126</v>
      </c>
      <c r="O543" s="76">
        <v>137</v>
      </c>
      <c r="P543" s="76">
        <v>251</v>
      </c>
      <c r="Q543" s="76">
        <v>301</v>
      </c>
      <c r="R543" s="76">
        <v>191</v>
      </c>
      <c r="S543" s="76">
        <v>-31</v>
      </c>
      <c r="T543" s="76">
        <v>810</v>
      </c>
      <c r="U543" s="76">
        <v>254</v>
      </c>
      <c r="V543" s="76">
        <v>15</v>
      </c>
      <c r="W543" s="76">
        <v>0</v>
      </c>
      <c r="X543" s="76">
        <v>0</v>
      </c>
      <c r="Y543" s="76">
        <v>0</v>
      </c>
      <c r="Z543" s="76">
        <v>15</v>
      </c>
      <c r="AA543" s="77"/>
    </row>
    <row r="544" spans="1:27">
      <c r="A544" s="73">
        <v>2070109</v>
      </c>
      <c r="B544" s="73" t="s">
        <v>1632</v>
      </c>
      <c r="C544" s="75">
        <v>75950</v>
      </c>
      <c r="D544" s="75">
        <v>73921</v>
      </c>
      <c r="E544" s="76">
        <v>2029</v>
      </c>
      <c r="F544" s="76">
        <v>9072</v>
      </c>
      <c r="G544" s="76">
        <v>4535</v>
      </c>
      <c r="H544" s="76">
        <v>5945</v>
      </c>
      <c r="I544" s="76">
        <v>4100</v>
      </c>
      <c r="J544" s="76">
        <v>5811</v>
      </c>
      <c r="K544" s="76">
        <v>3885</v>
      </c>
      <c r="L544" s="76">
        <v>3908</v>
      </c>
      <c r="M544" s="76">
        <v>1696</v>
      </c>
      <c r="N544" s="76">
        <v>5538</v>
      </c>
      <c r="O544" s="76">
        <v>9823</v>
      </c>
      <c r="P544" s="76">
        <v>2642</v>
      </c>
      <c r="Q544" s="76">
        <v>3640</v>
      </c>
      <c r="R544" s="76">
        <v>3667</v>
      </c>
      <c r="S544" s="76">
        <v>1238</v>
      </c>
      <c r="T544" s="76">
        <v>2583</v>
      </c>
      <c r="U544" s="76">
        <v>3501</v>
      </c>
      <c r="V544" s="76">
        <v>1759</v>
      </c>
      <c r="W544" s="76">
        <v>0</v>
      </c>
      <c r="X544" s="76">
        <v>1286</v>
      </c>
      <c r="Y544" s="76">
        <v>358</v>
      </c>
      <c r="Z544" s="76">
        <v>115</v>
      </c>
      <c r="AA544" s="77"/>
    </row>
    <row r="545" spans="1:27">
      <c r="A545" s="73">
        <v>2070110</v>
      </c>
      <c r="B545" s="73" t="s">
        <v>4950</v>
      </c>
      <c r="C545" s="75">
        <v>1140</v>
      </c>
      <c r="D545" s="75">
        <v>840</v>
      </c>
      <c r="E545" s="76">
        <v>300</v>
      </c>
      <c r="F545" s="76">
        <v>65</v>
      </c>
      <c r="G545" s="76">
        <v>80</v>
      </c>
      <c r="H545" s="76">
        <v>5</v>
      </c>
      <c r="I545" s="76">
        <v>0</v>
      </c>
      <c r="J545" s="76">
        <v>15</v>
      </c>
      <c r="K545" s="76">
        <v>251</v>
      </c>
      <c r="L545" s="76">
        <v>177</v>
      </c>
      <c r="M545" s="76">
        <v>0</v>
      </c>
      <c r="N545" s="76">
        <v>0</v>
      </c>
      <c r="O545" s="76">
        <v>5</v>
      </c>
      <c r="P545" s="76">
        <v>0</v>
      </c>
      <c r="Q545" s="76">
        <v>37</v>
      </c>
      <c r="R545" s="76">
        <v>107</v>
      </c>
      <c r="S545" s="76">
        <v>0</v>
      </c>
      <c r="T545" s="76">
        <v>98</v>
      </c>
      <c r="U545" s="76">
        <v>0</v>
      </c>
      <c r="V545" s="76">
        <v>0</v>
      </c>
      <c r="W545" s="76">
        <v>0</v>
      </c>
      <c r="X545" s="76">
        <v>0</v>
      </c>
      <c r="Y545" s="76">
        <v>0</v>
      </c>
      <c r="Z545" s="76">
        <v>0</v>
      </c>
      <c r="AA545" s="77"/>
    </row>
    <row r="546" spans="1:27">
      <c r="A546" s="73">
        <v>2070111</v>
      </c>
      <c r="B546" s="73" t="s">
        <v>1638</v>
      </c>
      <c r="C546" s="75">
        <v>18371</v>
      </c>
      <c r="D546" s="75">
        <v>14572</v>
      </c>
      <c r="E546" s="76">
        <v>3799</v>
      </c>
      <c r="F546" s="76">
        <v>751</v>
      </c>
      <c r="G546" s="76">
        <v>593</v>
      </c>
      <c r="H546" s="76">
        <v>607</v>
      </c>
      <c r="I546" s="76">
        <v>666</v>
      </c>
      <c r="J546" s="76">
        <v>1403</v>
      </c>
      <c r="K546" s="76">
        <v>378</v>
      </c>
      <c r="L546" s="76">
        <v>1178</v>
      </c>
      <c r="M546" s="76">
        <v>667</v>
      </c>
      <c r="N546" s="76">
        <v>985</v>
      </c>
      <c r="O546" s="76">
        <v>1666</v>
      </c>
      <c r="P546" s="76">
        <v>1320</v>
      </c>
      <c r="Q546" s="76">
        <v>873</v>
      </c>
      <c r="R546" s="76">
        <v>612</v>
      </c>
      <c r="S546" s="76">
        <v>224</v>
      </c>
      <c r="T546" s="76">
        <v>2374</v>
      </c>
      <c r="U546" s="76">
        <v>258</v>
      </c>
      <c r="V546" s="76">
        <v>19</v>
      </c>
      <c r="W546" s="76">
        <v>0</v>
      </c>
      <c r="X546" s="76">
        <v>9</v>
      </c>
      <c r="Y546" s="76">
        <v>10</v>
      </c>
      <c r="Z546" s="76">
        <v>0</v>
      </c>
      <c r="AA546" s="77"/>
    </row>
    <row r="547" spans="1:27">
      <c r="A547" s="73">
        <v>2070112</v>
      </c>
      <c r="B547" s="73" t="s">
        <v>4951</v>
      </c>
      <c r="C547" s="75">
        <v>2671</v>
      </c>
      <c r="D547" s="75">
        <v>2571</v>
      </c>
      <c r="E547" s="76">
        <v>100</v>
      </c>
      <c r="F547" s="76">
        <v>462</v>
      </c>
      <c r="G547" s="76">
        <v>130</v>
      </c>
      <c r="H547" s="76">
        <v>404</v>
      </c>
      <c r="I547" s="76">
        <v>104</v>
      </c>
      <c r="J547" s="76">
        <v>235</v>
      </c>
      <c r="K547" s="76">
        <v>391</v>
      </c>
      <c r="L547" s="76">
        <v>62</v>
      </c>
      <c r="M547" s="76">
        <v>64</v>
      </c>
      <c r="N547" s="76">
        <v>53</v>
      </c>
      <c r="O547" s="76">
        <v>168</v>
      </c>
      <c r="P547" s="76">
        <v>62</v>
      </c>
      <c r="Q547" s="76">
        <v>94</v>
      </c>
      <c r="R547" s="76">
        <v>208</v>
      </c>
      <c r="S547" s="76">
        <v>47</v>
      </c>
      <c r="T547" s="76">
        <v>23</v>
      </c>
      <c r="U547" s="76">
        <v>38</v>
      </c>
      <c r="V547" s="76">
        <v>13</v>
      </c>
      <c r="W547" s="76">
        <v>0</v>
      </c>
      <c r="X547" s="76">
        <v>0</v>
      </c>
      <c r="Y547" s="76">
        <v>13</v>
      </c>
      <c r="Z547" s="76">
        <v>0</v>
      </c>
      <c r="AA547" s="77"/>
    </row>
    <row r="548" spans="1:27">
      <c r="A548" s="73">
        <v>2070199</v>
      </c>
      <c r="B548" s="73" t="s">
        <v>4952</v>
      </c>
      <c r="C548" s="75">
        <v>73550</v>
      </c>
      <c r="D548" s="75">
        <v>63210</v>
      </c>
      <c r="E548" s="76">
        <v>10340</v>
      </c>
      <c r="F548" s="76">
        <v>5206</v>
      </c>
      <c r="G548" s="76">
        <v>4102</v>
      </c>
      <c r="H548" s="76">
        <v>5733</v>
      </c>
      <c r="I548" s="76">
        <v>2171</v>
      </c>
      <c r="J548" s="76">
        <v>5681</v>
      </c>
      <c r="K548" s="76">
        <v>3577</v>
      </c>
      <c r="L548" s="76">
        <v>5081</v>
      </c>
      <c r="M548" s="76">
        <v>2080</v>
      </c>
      <c r="N548" s="76">
        <v>3159</v>
      </c>
      <c r="O548" s="76">
        <v>6297</v>
      </c>
      <c r="P548" s="76">
        <v>3503</v>
      </c>
      <c r="Q548" s="76">
        <v>2732</v>
      </c>
      <c r="R548" s="76">
        <v>5162</v>
      </c>
      <c r="S548" s="76">
        <v>2049</v>
      </c>
      <c r="T548" s="76">
        <v>1471</v>
      </c>
      <c r="U548" s="76">
        <v>4567</v>
      </c>
      <c r="V548" s="76">
        <v>668</v>
      </c>
      <c r="W548" s="76">
        <v>40</v>
      </c>
      <c r="X548" s="76">
        <v>280</v>
      </c>
      <c r="Y548" s="76">
        <v>321</v>
      </c>
      <c r="Z548" s="76">
        <v>27</v>
      </c>
      <c r="AA548" s="77"/>
    </row>
    <row r="549" spans="1:27">
      <c r="A549" s="73">
        <v>20702</v>
      </c>
      <c r="B549" s="74" t="s">
        <v>1652</v>
      </c>
      <c r="C549" s="75">
        <v>75565</v>
      </c>
      <c r="D549" s="75">
        <v>71190</v>
      </c>
      <c r="E549" s="76">
        <v>4375</v>
      </c>
      <c r="F549" s="76">
        <v>4896</v>
      </c>
      <c r="G549" s="76">
        <v>2351</v>
      </c>
      <c r="H549" s="76">
        <v>2068</v>
      </c>
      <c r="I549" s="76">
        <v>2840</v>
      </c>
      <c r="J549" s="76">
        <v>20881</v>
      </c>
      <c r="K549" s="76">
        <v>1816</v>
      </c>
      <c r="L549" s="76">
        <v>5829</v>
      </c>
      <c r="M549" s="76">
        <v>489</v>
      </c>
      <c r="N549" s="76">
        <v>3138</v>
      </c>
      <c r="O549" s="76">
        <v>11921</v>
      </c>
      <c r="P549" s="76">
        <v>1702</v>
      </c>
      <c r="Q549" s="76">
        <v>544</v>
      </c>
      <c r="R549" s="76">
        <v>9665</v>
      </c>
      <c r="S549" s="76">
        <v>515</v>
      </c>
      <c r="T549" s="76">
        <v>1167</v>
      </c>
      <c r="U549" s="76">
        <v>1058</v>
      </c>
      <c r="V549" s="76">
        <v>415</v>
      </c>
      <c r="W549" s="76">
        <v>0</v>
      </c>
      <c r="X549" s="76">
        <v>300</v>
      </c>
      <c r="Y549" s="76">
        <v>115</v>
      </c>
      <c r="Z549" s="76">
        <v>0</v>
      </c>
      <c r="AA549" s="77"/>
    </row>
    <row r="550" spans="1:27">
      <c r="A550" s="73">
        <v>2070201</v>
      </c>
      <c r="B550" s="73" t="s">
        <v>595</v>
      </c>
      <c r="C550" s="75">
        <v>1346</v>
      </c>
      <c r="D550" s="75">
        <v>1346</v>
      </c>
      <c r="E550" s="76">
        <v>0</v>
      </c>
      <c r="F550" s="76">
        <v>202</v>
      </c>
      <c r="G550" s="76">
        <v>95</v>
      </c>
      <c r="H550" s="76">
        <v>104</v>
      </c>
      <c r="I550" s="76">
        <v>236</v>
      </c>
      <c r="J550" s="76">
        <v>40</v>
      </c>
      <c r="K550" s="76">
        <v>63</v>
      </c>
      <c r="L550" s="76">
        <v>49</v>
      </c>
      <c r="M550" s="76">
        <v>0</v>
      </c>
      <c r="N550" s="76">
        <v>89</v>
      </c>
      <c r="O550" s="76">
        <v>98</v>
      </c>
      <c r="P550" s="76">
        <v>10</v>
      </c>
      <c r="Q550" s="76">
        <v>118</v>
      </c>
      <c r="R550" s="76">
        <v>0</v>
      </c>
      <c r="S550" s="76">
        <v>52</v>
      </c>
      <c r="T550" s="76">
        <v>92</v>
      </c>
      <c r="U550" s="76">
        <v>98</v>
      </c>
      <c r="V550" s="76">
        <v>0</v>
      </c>
      <c r="W550" s="76">
        <v>0</v>
      </c>
      <c r="X550" s="76">
        <v>0</v>
      </c>
      <c r="Y550" s="76">
        <v>0</v>
      </c>
      <c r="Z550" s="76">
        <v>0</v>
      </c>
      <c r="AA550" s="77"/>
    </row>
    <row r="551" spans="1:27">
      <c r="A551" s="73">
        <v>2070202</v>
      </c>
      <c r="B551" s="73" t="s">
        <v>598</v>
      </c>
      <c r="C551" s="75">
        <v>128</v>
      </c>
      <c r="D551" s="75">
        <v>128</v>
      </c>
      <c r="E551" s="76">
        <v>0</v>
      </c>
      <c r="F551" s="76">
        <v>15</v>
      </c>
      <c r="G551" s="76">
        <v>0</v>
      </c>
      <c r="H551" s="76">
        <v>62</v>
      </c>
      <c r="I551" s="76">
        <v>0</v>
      </c>
      <c r="J551" s="76">
        <v>0</v>
      </c>
      <c r="K551" s="76">
        <v>0</v>
      </c>
      <c r="L551" s="76">
        <v>0</v>
      </c>
      <c r="M551" s="76">
        <v>0</v>
      </c>
      <c r="N551" s="76">
        <v>51</v>
      </c>
      <c r="O551" s="76">
        <v>0</v>
      </c>
      <c r="P551" s="76">
        <v>0</v>
      </c>
      <c r="Q551" s="76">
        <v>0</v>
      </c>
      <c r="R551" s="76">
        <v>0</v>
      </c>
      <c r="S551" s="76">
        <v>0</v>
      </c>
      <c r="T551" s="76">
        <v>0</v>
      </c>
      <c r="U551" s="76">
        <v>0</v>
      </c>
      <c r="V551" s="76">
        <v>0</v>
      </c>
      <c r="W551" s="76">
        <v>0</v>
      </c>
      <c r="X551" s="76">
        <v>0</v>
      </c>
      <c r="Y551" s="76">
        <v>0</v>
      </c>
      <c r="Z551" s="76">
        <v>0</v>
      </c>
      <c r="AA551" s="77"/>
    </row>
    <row r="552" spans="1:27">
      <c r="A552" s="73">
        <v>2070203</v>
      </c>
      <c r="B552" s="73" t="s">
        <v>601</v>
      </c>
      <c r="C552" s="75">
        <v>0</v>
      </c>
      <c r="D552" s="75">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7"/>
    </row>
    <row r="553" spans="1:27">
      <c r="A553" s="73">
        <v>2070204</v>
      </c>
      <c r="B553" s="73" t="s">
        <v>1659</v>
      </c>
      <c r="C553" s="75">
        <v>41897</v>
      </c>
      <c r="D553" s="75">
        <v>40528</v>
      </c>
      <c r="E553" s="76">
        <v>1369</v>
      </c>
      <c r="F553" s="76">
        <v>1816</v>
      </c>
      <c r="G553" s="76">
        <v>593</v>
      </c>
      <c r="H553" s="76">
        <v>926</v>
      </c>
      <c r="I553" s="76">
        <v>1557</v>
      </c>
      <c r="J553" s="76">
        <v>15188</v>
      </c>
      <c r="K553" s="76">
        <v>920</v>
      </c>
      <c r="L553" s="76">
        <v>5188</v>
      </c>
      <c r="M553" s="76">
        <v>243</v>
      </c>
      <c r="N553" s="76">
        <v>1709</v>
      </c>
      <c r="O553" s="76">
        <v>8097</v>
      </c>
      <c r="P553" s="76">
        <v>561</v>
      </c>
      <c r="Q553" s="76">
        <v>314</v>
      </c>
      <c r="R553" s="76">
        <v>1297</v>
      </c>
      <c r="S553" s="76">
        <v>355</v>
      </c>
      <c r="T553" s="76">
        <v>792</v>
      </c>
      <c r="U553" s="76">
        <v>760</v>
      </c>
      <c r="V553" s="76">
        <v>315</v>
      </c>
      <c r="W553" s="76">
        <v>0</v>
      </c>
      <c r="X553" s="76">
        <v>240</v>
      </c>
      <c r="Y553" s="76">
        <v>75</v>
      </c>
      <c r="Z553" s="76">
        <v>0</v>
      </c>
      <c r="AA553" s="77"/>
    </row>
    <row r="554" spans="1:27">
      <c r="A554" s="73">
        <v>2070205</v>
      </c>
      <c r="B554" s="73" t="s">
        <v>1662</v>
      </c>
      <c r="C554" s="75">
        <v>24212</v>
      </c>
      <c r="D554" s="75">
        <v>21417</v>
      </c>
      <c r="E554" s="76">
        <v>2795</v>
      </c>
      <c r="F554" s="76">
        <v>2193</v>
      </c>
      <c r="G554" s="76">
        <v>1586</v>
      </c>
      <c r="H554" s="76">
        <v>717</v>
      </c>
      <c r="I554" s="76">
        <v>727</v>
      </c>
      <c r="J554" s="76">
        <v>3919</v>
      </c>
      <c r="K554" s="76">
        <v>443</v>
      </c>
      <c r="L554" s="76">
        <v>455</v>
      </c>
      <c r="M554" s="76">
        <v>102</v>
      </c>
      <c r="N554" s="76">
        <v>1069</v>
      </c>
      <c r="O554" s="76">
        <v>3229</v>
      </c>
      <c r="P554" s="76">
        <v>926</v>
      </c>
      <c r="Q554" s="76">
        <v>50</v>
      </c>
      <c r="R554" s="76">
        <v>5598</v>
      </c>
      <c r="S554" s="76">
        <v>42</v>
      </c>
      <c r="T554" s="76">
        <v>262</v>
      </c>
      <c r="U554" s="76">
        <v>0</v>
      </c>
      <c r="V554" s="76">
        <v>100</v>
      </c>
      <c r="W554" s="76">
        <v>0</v>
      </c>
      <c r="X554" s="76">
        <v>60</v>
      </c>
      <c r="Y554" s="76">
        <v>40</v>
      </c>
      <c r="Z554" s="76">
        <v>0</v>
      </c>
      <c r="AA554" s="77"/>
    </row>
    <row r="555" spans="1:27">
      <c r="A555" s="73">
        <v>2070206</v>
      </c>
      <c r="B555" s="73" t="s">
        <v>1665</v>
      </c>
      <c r="C555" s="75">
        <v>3479</v>
      </c>
      <c r="D555" s="75">
        <v>3479</v>
      </c>
      <c r="E555" s="76">
        <v>0</v>
      </c>
      <c r="F555" s="76">
        <v>30</v>
      </c>
      <c r="G555" s="76">
        <v>-5</v>
      </c>
      <c r="H555" s="76">
        <v>49</v>
      </c>
      <c r="I555" s="76">
        <v>51</v>
      </c>
      <c r="J555" s="76">
        <v>321</v>
      </c>
      <c r="K555" s="76">
        <v>89</v>
      </c>
      <c r="L555" s="76">
        <v>0</v>
      </c>
      <c r="M555" s="76">
        <v>0</v>
      </c>
      <c r="N555" s="76">
        <v>0</v>
      </c>
      <c r="O555" s="76">
        <v>215</v>
      </c>
      <c r="P555" s="76">
        <v>10</v>
      </c>
      <c r="Q555" s="76">
        <v>0</v>
      </c>
      <c r="R555" s="76">
        <v>2720</v>
      </c>
      <c r="S555" s="76">
        <v>0</v>
      </c>
      <c r="T555" s="76">
        <v>0</v>
      </c>
      <c r="U555" s="76">
        <v>0</v>
      </c>
      <c r="V555" s="76">
        <v>0</v>
      </c>
      <c r="W555" s="76">
        <v>0</v>
      </c>
      <c r="X555" s="76">
        <v>0</v>
      </c>
      <c r="Y555" s="76">
        <v>0</v>
      </c>
      <c r="Z555" s="76">
        <v>0</v>
      </c>
      <c r="AA555" s="77"/>
    </row>
    <row r="556" spans="1:27">
      <c r="A556" s="73">
        <v>2070299</v>
      </c>
      <c r="B556" s="73" t="s">
        <v>1668</v>
      </c>
      <c r="C556" s="75">
        <v>4503</v>
      </c>
      <c r="D556" s="75">
        <v>4292</v>
      </c>
      <c r="E556" s="76">
        <v>211</v>
      </c>
      <c r="F556" s="76">
        <v>640</v>
      </c>
      <c r="G556" s="76">
        <v>82</v>
      </c>
      <c r="H556" s="76">
        <v>210</v>
      </c>
      <c r="I556" s="76">
        <v>269</v>
      </c>
      <c r="J556" s="76">
        <v>1413</v>
      </c>
      <c r="K556" s="76">
        <v>301</v>
      </c>
      <c r="L556" s="76">
        <v>137</v>
      </c>
      <c r="M556" s="76">
        <v>144</v>
      </c>
      <c r="N556" s="76">
        <v>220</v>
      </c>
      <c r="O556" s="76">
        <v>282</v>
      </c>
      <c r="P556" s="76">
        <v>195</v>
      </c>
      <c r="Q556" s="76">
        <v>62</v>
      </c>
      <c r="R556" s="76">
        <v>50</v>
      </c>
      <c r="S556" s="76">
        <v>66</v>
      </c>
      <c r="T556" s="76">
        <v>21</v>
      </c>
      <c r="U556" s="76">
        <v>200</v>
      </c>
      <c r="V556" s="76">
        <v>0</v>
      </c>
      <c r="W556" s="76">
        <v>0</v>
      </c>
      <c r="X556" s="76">
        <v>0</v>
      </c>
      <c r="Y556" s="76">
        <v>0</v>
      </c>
      <c r="Z556" s="76">
        <v>0</v>
      </c>
      <c r="AA556" s="77"/>
    </row>
    <row r="557" spans="1:27">
      <c r="A557" s="73">
        <v>20703</v>
      </c>
      <c r="B557" s="74" t="s">
        <v>1670</v>
      </c>
      <c r="C557" s="75">
        <v>65855</v>
      </c>
      <c r="D557" s="75">
        <v>56912</v>
      </c>
      <c r="E557" s="76">
        <v>8943</v>
      </c>
      <c r="F557" s="76">
        <v>7659</v>
      </c>
      <c r="G557" s="76">
        <v>3614</v>
      </c>
      <c r="H557" s="76">
        <v>3042</v>
      </c>
      <c r="I557" s="76">
        <v>2392</v>
      </c>
      <c r="J557" s="76">
        <v>2499</v>
      </c>
      <c r="K557" s="76">
        <v>2891</v>
      </c>
      <c r="L557" s="76">
        <v>2126</v>
      </c>
      <c r="M557" s="76">
        <v>5041</v>
      </c>
      <c r="N557" s="76">
        <v>1694</v>
      </c>
      <c r="O557" s="76">
        <v>8672</v>
      </c>
      <c r="P557" s="76">
        <v>739</v>
      </c>
      <c r="Q557" s="76">
        <v>3329</v>
      </c>
      <c r="R557" s="76">
        <v>4731</v>
      </c>
      <c r="S557" s="76">
        <v>1732</v>
      </c>
      <c r="T557" s="76">
        <v>4352</v>
      </c>
      <c r="U557" s="76">
        <v>2319</v>
      </c>
      <c r="V557" s="76">
        <v>296</v>
      </c>
      <c r="W557" s="76">
        <v>0</v>
      </c>
      <c r="X557" s="76">
        <v>286</v>
      </c>
      <c r="Y557" s="76">
        <v>10</v>
      </c>
      <c r="Z557" s="76">
        <v>0</v>
      </c>
      <c r="AA557" s="77"/>
    </row>
    <row r="558" spans="1:27">
      <c r="A558" s="73">
        <v>2070301</v>
      </c>
      <c r="B558" s="73" t="s">
        <v>595</v>
      </c>
      <c r="C558" s="75">
        <v>5623</v>
      </c>
      <c r="D558" s="75">
        <v>4986</v>
      </c>
      <c r="E558" s="76">
        <v>637</v>
      </c>
      <c r="F558" s="76">
        <v>1481</v>
      </c>
      <c r="G558" s="76">
        <v>20</v>
      </c>
      <c r="H558" s="76">
        <v>208</v>
      </c>
      <c r="I558" s="76">
        <v>768</v>
      </c>
      <c r="J558" s="76">
        <v>45</v>
      </c>
      <c r="K558" s="76">
        <v>519</v>
      </c>
      <c r="L558" s="76">
        <v>187</v>
      </c>
      <c r="M558" s="76">
        <v>0</v>
      </c>
      <c r="N558" s="76">
        <v>44</v>
      </c>
      <c r="O558" s="76">
        <v>427</v>
      </c>
      <c r="P558" s="76">
        <v>140</v>
      </c>
      <c r="Q558" s="76">
        <v>197</v>
      </c>
      <c r="R558" s="76">
        <v>241</v>
      </c>
      <c r="S558" s="76">
        <v>233</v>
      </c>
      <c r="T558" s="76">
        <v>422</v>
      </c>
      <c r="U558" s="76">
        <v>54</v>
      </c>
      <c r="V558" s="76">
        <v>0</v>
      </c>
      <c r="W558" s="76">
        <v>0</v>
      </c>
      <c r="X558" s="76">
        <v>0</v>
      </c>
      <c r="Y558" s="76">
        <v>0</v>
      </c>
      <c r="Z558" s="76">
        <v>0</v>
      </c>
      <c r="AA558" s="77"/>
    </row>
    <row r="559" spans="1:27">
      <c r="A559" s="73">
        <v>2070302</v>
      </c>
      <c r="B559" s="73" t="s">
        <v>598</v>
      </c>
      <c r="C559" s="75">
        <v>365</v>
      </c>
      <c r="D559" s="75">
        <v>365</v>
      </c>
      <c r="E559" s="76">
        <v>0</v>
      </c>
      <c r="F559" s="76">
        <v>58</v>
      </c>
      <c r="G559" s="76">
        <v>0</v>
      </c>
      <c r="H559" s="76">
        <v>162</v>
      </c>
      <c r="I559" s="76">
        <v>41</v>
      </c>
      <c r="J559" s="76">
        <v>5</v>
      </c>
      <c r="K559" s="76">
        <v>2</v>
      </c>
      <c r="L559" s="76">
        <v>24</v>
      </c>
      <c r="M559" s="76">
        <v>0</v>
      </c>
      <c r="N559" s="76">
        <v>17</v>
      </c>
      <c r="O559" s="76">
        <v>5</v>
      </c>
      <c r="P559" s="76">
        <v>2</v>
      </c>
      <c r="Q559" s="76">
        <v>19</v>
      </c>
      <c r="R559" s="76">
        <v>0</v>
      </c>
      <c r="S559" s="76">
        <v>0</v>
      </c>
      <c r="T559" s="76">
        <v>30</v>
      </c>
      <c r="U559" s="76">
        <v>0</v>
      </c>
      <c r="V559" s="76">
        <v>0</v>
      </c>
      <c r="W559" s="76">
        <v>0</v>
      </c>
      <c r="X559" s="76">
        <v>0</v>
      </c>
      <c r="Y559" s="76">
        <v>0</v>
      </c>
      <c r="Z559" s="76">
        <v>0</v>
      </c>
      <c r="AA559" s="77"/>
    </row>
    <row r="560" spans="1:27">
      <c r="A560" s="73">
        <v>2070303</v>
      </c>
      <c r="B560" s="73" t="s">
        <v>601</v>
      </c>
      <c r="C560" s="75">
        <v>563</v>
      </c>
      <c r="D560" s="75">
        <v>225</v>
      </c>
      <c r="E560" s="76">
        <v>338</v>
      </c>
      <c r="F560" s="76">
        <v>0</v>
      </c>
      <c r="G560" s="76">
        <v>9</v>
      </c>
      <c r="H560" s="76">
        <v>0</v>
      </c>
      <c r="I560" s="76">
        <v>0</v>
      </c>
      <c r="J560" s="76">
        <v>0</v>
      </c>
      <c r="K560" s="76">
        <v>216</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7"/>
    </row>
    <row r="561" spans="1:27">
      <c r="A561" s="73">
        <v>2070304</v>
      </c>
      <c r="B561" s="73" t="s">
        <v>1677</v>
      </c>
      <c r="C561" s="75">
        <v>1901</v>
      </c>
      <c r="D561" s="75">
        <v>1281</v>
      </c>
      <c r="E561" s="76">
        <v>620</v>
      </c>
      <c r="F561" s="76">
        <v>206</v>
      </c>
      <c r="G561" s="76">
        <v>0</v>
      </c>
      <c r="H561" s="76">
        <v>487</v>
      </c>
      <c r="I561" s="76">
        <v>96</v>
      </c>
      <c r="J561" s="76">
        <v>193</v>
      </c>
      <c r="K561" s="76">
        <v>0</v>
      </c>
      <c r="L561" s="76">
        <v>101</v>
      </c>
      <c r="M561" s="76">
        <v>0</v>
      </c>
      <c r="N561" s="76">
        <v>0</v>
      </c>
      <c r="O561" s="76">
        <v>0</v>
      </c>
      <c r="P561" s="76">
        <v>0</v>
      </c>
      <c r="Q561" s="76">
        <v>50</v>
      </c>
      <c r="R561" s="76">
        <v>72</v>
      </c>
      <c r="S561" s="76">
        <v>44</v>
      </c>
      <c r="T561" s="76">
        <v>0</v>
      </c>
      <c r="U561" s="76">
        <v>32</v>
      </c>
      <c r="V561" s="76">
        <v>0</v>
      </c>
      <c r="W561" s="76">
        <v>0</v>
      </c>
      <c r="X561" s="76">
        <v>0</v>
      </c>
      <c r="Y561" s="76">
        <v>0</v>
      </c>
      <c r="Z561" s="76">
        <v>0</v>
      </c>
      <c r="AA561" s="77"/>
    </row>
    <row r="562" spans="1:27">
      <c r="A562" s="73">
        <v>2070305</v>
      </c>
      <c r="B562" s="73" t="s">
        <v>1679</v>
      </c>
      <c r="C562" s="75">
        <v>3759</v>
      </c>
      <c r="D562" s="75">
        <v>3759</v>
      </c>
      <c r="E562" s="76">
        <v>0</v>
      </c>
      <c r="F562" s="76">
        <v>1464</v>
      </c>
      <c r="G562" s="76">
        <v>328</v>
      </c>
      <c r="H562" s="76">
        <v>148</v>
      </c>
      <c r="I562" s="76">
        <v>202</v>
      </c>
      <c r="J562" s="76">
        <v>30</v>
      </c>
      <c r="K562" s="76">
        <v>270</v>
      </c>
      <c r="L562" s="76">
        <v>160</v>
      </c>
      <c r="M562" s="76">
        <v>0</v>
      </c>
      <c r="N562" s="76">
        <v>320</v>
      </c>
      <c r="O562" s="76">
        <v>48</v>
      </c>
      <c r="P562" s="76">
        <v>49</v>
      </c>
      <c r="Q562" s="76">
        <v>214</v>
      </c>
      <c r="R562" s="76">
        <v>132</v>
      </c>
      <c r="S562" s="76">
        <v>37</v>
      </c>
      <c r="T562" s="76">
        <v>117</v>
      </c>
      <c r="U562" s="76">
        <v>90</v>
      </c>
      <c r="V562" s="76">
        <v>150</v>
      </c>
      <c r="W562" s="76">
        <v>0</v>
      </c>
      <c r="X562" s="76">
        <v>150</v>
      </c>
      <c r="Y562" s="76">
        <v>0</v>
      </c>
      <c r="Z562" s="76">
        <v>0</v>
      </c>
      <c r="AA562" s="77"/>
    </row>
    <row r="563" spans="1:27">
      <c r="A563" s="73">
        <v>2070306</v>
      </c>
      <c r="B563" s="73" t="s">
        <v>1681</v>
      </c>
      <c r="C563" s="75">
        <v>8694</v>
      </c>
      <c r="D563" s="75">
        <v>1046</v>
      </c>
      <c r="E563" s="76">
        <v>7648</v>
      </c>
      <c r="F563" s="76">
        <v>55</v>
      </c>
      <c r="G563" s="76">
        <v>0</v>
      </c>
      <c r="H563" s="76">
        <v>493</v>
      </c>
      <c r="I563" s="76">
        <v>59</v>
      </c>
      <c r="J563" s="76">
        <v>55</v>
      </c>
      <c r="K563" s="76">
        <v>195</v>
      </c>
      <c r="L563" s="76">
        <v>60</v>
      </c>
      <c r="M563" s="76">
        <v>0</v>
      </c>
      <c r="N563" s="76">
        <v>30</v>
      </c>
      <c r="O563" s="76">
        <v>35</v>
      </c>
      <c r="P563" s="76">
        <v>0</v>
      </c>
      <c r="Q563" s="76">
        <v>0</v>
      </c>
      <c r="R563" s="76">
        <v>0</v>
      </c>
      <c r="S563" s="76">
        <v>0</v>
      </c>
      <c r="T563" s="76">
        <v>40</v>
      </c>
      <c r="U563" s="76">
        <v>24</v>
      </c>
      <c r="V563" s="76">
        <v>0</v>
      </c>
      <c r="W563" s="76">
        <v>0</v>
      </c>
      <c r="X563" s="76">
        <v>0</v>
      </c>
      <c r="Y563" s="76">
        <v>0</v>
      </c>
      <c r="Z563" s="76">
        <v>0</v>
      </c>
      <c r="AA563" s="77"/>
    </row>
    <row r="564" spans="1:27">
      <c r="A564" s="73">
        <v>2070307</v>
      </c>
      <c r="B564" s="73" t="s">
        <v>1684</v>
      </c>
      <c r="C564" s="75">
        <v>28611</v>
      </c>
      <c r="D564" s="75">
        <v>29218</v>
      </c>
      <c r="E564" s="76">
        <v>-607</v>
      </c>
      <c r="F564" s="76">
        <v>2723</v>
      </c>
      <c r="G564" s="76">
        <v>2312</v>
      </c>
      <c r="H564" s="76">
        <v>837</v>
      </c>
      <c r="I564" s="76">
        <v>588</v>
      </c>
      <c r="J564" s="76">
        <v>1761</v>
      </c>
      <c r="K564" s="76">
        <v>847</v>
      </c>
      <c r="L564" s="76">
        <v>1140</v>
      </c>
      <c r="M564" s="76">
        <v>4860</v>
      </c>
      <c r="N564" s="76">
        <v>780</v>
      </c>
      <c r="O564" s="76">
        <v>6399</v>
      </c>
      <c r="P564" s="76">
        <v>-252</v>
      </c>
      <c r="Q564" s="76">
        <v>1938</v>
      </c>
      <c r="R564" s="76">
        <v>2477</v>
      </c>
      <c r="S564" s="76">
        <v>1092</v>
      </c>
      <c r="T564" s="76">
        <v>324</v>
      </c>
      <c r="U564" s="76">
        <v>1576</v>
      </c>
      <c r="V564" s="76">
        <v>0</v>
      </c>
      <c r="W564" s="76">
        <v>0</v>
      </c>
      <c r="X564" s="76">
        <v>0</v>
      </c>
      <c r="Y564" s="76">
        <v>0</v>
      </c>
      <c r="Z564" s="76">
        <v>0</v>
      </c>
      <c r="AA564" s="77"/>
    </row>
    <row r="565" spans="1:27">
      <c r="A565" s="73">
        <v>2070308</v>
      </c>
      <c r="B565" s="73" t="s">
        <v>1687</v>
      </c>
      <c r="C565" s="75">
        <v>11627</v>
      </c>
      <c r="D565" s="75">
        <v>11292</v>
      </c>
      <c r="E565" s="76">
        <v>335</v>
      </c>
      <c r="F565" s="76">
        <v>740</v>
      </c>
      <c r="G565" s="76">
        <v>831</v>
      </c>
      <c r="H565" s="76">
        <v>308</v>
      </c>
      <c r="I565" s="76">
        <v>443</v>
      </c>
      <c r="J565" s="76">
        <v>260</v>
      </c>
      <c r="K565" s="76">
        <v>292</v>
      </c>
      <c r="L565" s="76">
        <v>429</v>
      </c>
      <c r="M565" s="76">
        <v>80</v>
      </c>
      <c r="N565" s="76">
        <v>493</v>
      </c>
      <c r="O565" s="76">
        <v>1305</v>
      </c>
      <c r="P565" s="76">
        <v>648</v>
      </c>
      <c r="Q565" s="76">
        <v>736</v>
      </c>
      <c r="R565" s="76">
        <v>597</v>
      </c>
      <c r="S565" s="76">
        <v>187</v>
      </c>
      <c r="T565" s="76">
        <v>3289</v>
      </c>
      <c r="U565" s="76">
        <v>508</v>
      </c>
      <c r="V565" s="76">
        <v>146</v>
      </c>
      <c r="W565" s="76">
        <v>0</v>
      </c>
      <c r="X565" s="76">
        <v>136</v>
      </c>
      <c r="Y565" s="76">
        <v>10</v>
      </c>
      <c r="Z565" s="76">
        <v>0</v>
      </c>
      <c r="AA565" s="77"/>
    </row>
    <row r="566" spans="1:27">
      <c r="A566" s="73">
        <v>2070309</v>
      </c>
      <c r="B566" s="73" t="s">
        <v>1689</v>
      </c>
      <c r="C566" s="75">
        <v>132</v>
      </c>
      <c r="D566" s="75">
        <v>99</v>
      </c>
      <c r="E566" s="76">
        <v>33</v>
      </c>
      <c r="F566" s="76">
        <v>0</v>
      </c>
      <c r="G566" s="76">
        <v>0</v>
      </c>
      <c r="H566" s="76">
        <v>0</v>
      </c>
      <c r="I566" s="76">
        <v>0</v>
      </c>
      <c r="J566" s="76">
        <v>0</v>
      </c>
      <c r="K566" s="76">
        <v>19</v>
      </c>
      <c r="L566" s="76">
        <v>0</v>
      </c>
      <c r="M566" s="76">
        <v>0</v>
      </c>
      <c r="N566" s="76">
        <v>0</v>
      </c>
      <c r="O566" s="76">
        <v>0</v>
      </c>
      <c r="P566" s="76">
        <v>0</v>
      </c>
      <c r="Q566" s="76">
        <v>0</v>
      </c>
      <c r="R566" s="76">
        <v>56</v>
      </c>
      <c r="S566" s="76">
        <v>0</v>
      </c>
      <c r="T566" s="76">
        <v>24</v>
      </c>
      <c r="U566" s="76">
        <v>0</v>
      </c>
      <c r="V566" s="76">
        <v>0</v>
      </c>
      <c r="W566" s="76">
        <v>0</v>
      </c>
      <c r="X566" s="76">
        <v>0</v>
      </c>
      <c r="Y566" s="76">
        <v>0</v>
      </c>
      <c r="Z566" s="76">
        <v>0</v>
      </c>
      <c r="AA566" s="77"/>
    </row>
    <row r="567" spans="1:27">
      <c r="A567" s="73">
        <v>2070399</v>
      </c>
      <c r="B567" s="73" t="s">
        <v>1691</v>
      </c>
      <c r="C567" s="75">
        <v>4580</v>
      </c>
      <c r="D567" s="75">
        <v>4641</v>
      </c>
      <c r="E567" s="76">
        <v>-61</v>
      </c>
      <c r="F567" s="76">
        <v>932</v>
      </c>
      <c r="G567" s="76">
        <v>114</v>
      </c>
      <c r="H567" s="76">
        <v>399</v>
      </c>
      <c r="I567" s="76">
        <v>195</v>
      </c>
      <c r="J567" s="76">
        <v>150</v>
      </c>
      <c r="K567" s="76">
        <v>531</v>
      </c>
      <c r="L567" s="76">
        <v>25</v>
      </c>
      <c r="M567" s="76">
        <v>101</v>
      </c>
      <c r="N567" s="76">
        <v>10</v>
      </c>
      <c r="O567" s="76">
        <v>453</v>
      </c>
      <c r="P567" s="76">
        <v>152</v>
      </c>
      <c r="Q567" s="76">
        <v>175</v>
      </c>
      <c r="R567" s="76">
        <v>1156</v>
      </c>
      <c r="S567" s="76">
        <v>139</v>
      </c>
      <c r="T567" s="76">
        <v>106</v>
      </c>
      <c r="U567" s="76">
        <v>35</v>
      </c>
      <c r="V567" s="76">
        <v>0</v>
      </c>
      <c r="W567" s="76">
        <v>0</v>
      </c>
      <c r="X567" s="76">
        <v>0</v>
      </c>
      <c r="Y567" s="76">
        <v>0</v>
      </c>
      <c r="Z567" s="76">
        <v>0</v>
      </c>
      <c r="AA567" s="77"/>
    </row>
    <row r="568" spans="1:27">
      <c r="A568" s="73">
        <v>20704</v>
      </c>
      <c r="B568" s="74" t="s">
        <v>4953</v>
      </c>
      <c r="C568" s="75">
        <v>103650</v>
      </c>
      <c r="D568" s="75">
        <v>82930</v>
      </c>
      <c r="E568" s="76">
        <v>20720</v>
      </c>
      <c r="F568" s="76">
        <v>4741</v>
      </c>
      <c r="G568" s="76">
        <v>7370</v>
      </c>
      <c r="H568" s="76">
        <v>5244</v>
      </c>
      <c r="I568" s="76">
        <v>6747</v>
      </c>
      <c r="J568" s="76">
        <v>10147</v>
      </c>
      <c r="K568" s="76">
        <v>7155</v>
      </c>
      <c r="L568" s="76">
        <v>6737</v>
      </c>
      <c r="M568" s="76">
        <v>3260</v>
      </c>
      <c r="N568" s="76">
        <v>4243</v>
      </c>
      <c r="O568" s="76">
        <v>7749</v>
      </c>
      <c r="P568" s="76">
        <v>2861</v>
      </c>
      <c r="Q568" s="76">
        <v>4360</v>
      </c>
      <c r="R568" s="76">
        <v>2755</v>
      </c>
      <c r="S568" s="76">
        <v>2418</v>
      </c>
      <c r="T568" s="76">
        <v>2381</v>
      </c>
      <c r="U568" s="76">
        <v>4160</v>
      </c>
      <c r="V568" s="76">
        <v>624</v>
      </c>
      <c r="W568" s="76">
        <v>0</v>
      </c>
      <c r="X568" s="76">
        <v>439</v>
      </c>
      <c r="Y568" s="76">
        <v>185</v>
      </c>
      <c r="Z568" s="76">
        <v>0</v>
      </c>
      <c r="AA568" s="77"/>
    </row>
    <row r="569" spans="1:27">
      <c r="A569" s="73">
        <v>2070401</v>
      </c>
      <c r="B569" s="73" t="s">
        <v>595</v>
      </c>
      <c r="C569" s="75">
        <v>13862</v>
      </c>
      <c r="D569" s="75">
        <v>12946</v>
      </c>
      <c r="E569" s="76">
        <v>916</v>
      </c>
      <c r="F569" s="76">
        <v>926</v>
      </c>
      <c r="G569" s="76">
        <v>742</v>
      </c>
      <c r="H569" s="76">
        <v>1399</v>
      </c>
      <c r="I569" s="76">
        <v>1129</v>
      </c>
      <c r="J569" s="76">
        <v>943</v>
      </c>
      <c r="K569" s="76">
        <v>1057</v>
      </c>
      <c r="L569" s="76">
        <v>244</v>
      </c>
      <c r="M569" s="76">
        <v>275</v>
      </c>
      <c r="N569" s="76">
        <v>1465</v>
      </c>
      <c r="O569" s="76">
        <v>1617</v>
      </c>
      <c r="P569" s="76">
        <v>55</v>
      </c>
      <c r="Q569" s="76">
        <v>465</v>
      </c>
      <c r="R569" s="76">
        <v>25</v>
      </c>
      <c r="S569" s="76">
        <v>846</v>
      </c>
      <c r="T569" s="76">
        <v>235</v>
      </c>
      <c r="U569" s="76">
        <v>1522</v>
      </c>
      <c r="V569" s="76">
        <v>0</v>
      </c>
      <c r="W569" s="76">
        <v>0</v>
      </c>
      <c r="X569" s="76">
        <v>0</v>
      </c>
      <c r="Y569" s="76">
        <v>0</v>
      </c>
      <c r="Z569" s="76">
        <v>0</v>
      </c>
      <c r="AA569" s="77"/>
    </row>
    <row r="570" spans="1:27">
      <c r="A570" s="73">
        <v>2070402</v>
      </c>
      <c r="B570" s="73" t="s">
        <v>598</v>
      </c>
      <c r="C570" s="75">
        <v>1264</v>
      </c>
      <c r="D570" s="75">
        <v>1264</v>
      </c>
      <c r="E570" s="76">
        <v>0</v>
      </c>
      <c r="F570" s="76">
        <v>3</v>
      </c>
      <c r="G570" s="76">
        <v>0</v>
      </c>
      <c r="H570" s="76">
        <v>0</v>
      </c>
      <c r="I570" s="76">
        <v>324</v>
      </c>
      <c r="J570" s="76">
        <v>107</v>
      </c>
      <c r="K570" s="76">
        <v>55</v>
      </c>
      <c r="L570" s="76">
        <v>30</v>
      </c>
      <c r="M570" s="76">
        <v>6</v>
      </c>
      <c r="N570" s="76">
        <v>354</v>
      </c>
      <c r="O570" s="76">
        <v>19</v>
      </c>
      <c r="P570" s="76">
        <v>0</v>
      </c>
      <c r="Q570" s="76">
        <v>316</v>
      </c>
      <c r="R570" s="76">
        <v>0</v>
      </c>
      <c r="S570" s="76">
        <v>30</v>
      </c>
      <c r="T570" s="76">
        <v>10</v>
      </c>
      <c r="U570" s="76">
        <v>16</v>
      </c>
      <c r="V570" s="76">
        <v>0</v>
      </c>
      <c r="W570" s="76">
        <v>0</v>
      </c>
      <c r="X570" s="76">
        <v>0</v>
      </c>
      <c r="Y570" s="76">
        <v>0</v>
      </c>
      <c r="Z570" s="76">
        <v>0</v>
      </c>
      <c r="AA570" s="77"/>
    </row>
    <row r="571" spans="1:27">
      <c r="A571" s="73">
        <v>2070403</v>
      </c>
      <c r="B571" s="73" t="s">
        <v>601</v>
      </c>
      <c r="C571" s="75">
        <v>119</v>
      </c>
      <c r="D571" s="75">
        <v>119</v>
      </c>
      <c r="E571" s="76">
        <v>0</v>
      </c>
      <c r="F571" s="76">
        <v>0</v>
      </c>
      <c r="G571" s="76">
        <v>119</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7"/>
    </row>
    <row r="572" spans="1:27">
      <c r="A572" s="73">
        <v>2070404</v>
      </c>
      <c r="B572" s="73" t="s">
        <v>1720</v>
      </c>
      <c r="C572" s="75">
        <v>18293</v>
      </c>
      <c r="D572" s="75">
        <v>13380</v>
      </c>
      <c r="E572" s="76">
        <v>4913</v>
      </c>
      <c r="F572" s="76">
        <v>1552</v>
      </c>
      <c r="G572" s="76">
        <v>1116</v>
      </c>
      <c r="H572" s="76">
        <v>875</v>
      </c>
      <c r="I572" s="76">
        <v>319</v>
      </c>
      <c r="J572" s="76">
        <v>1680</v>
      </c>
      <c r="K572" s="76">
        <v>677</v>
      </c>
      <c r="L572" s="76">
        <v>2479</v>
      </c>
      <c r="M572" s="76">
        <v>793</v>
      </c>
      <c r="N572" s="76">
        <v>947</v>
      </c>
      <c r="O572" s="76">
        <v>732</v>
      </c>
      <c r="P572" s="76">
        <v>134</v>
      </c>
      <c r="Q572" s="76">
        <v>1034</v>
      </c>
      <c r="R572" s="76">
        <v>209</v>
      </c>
      <c r="S572" s="76">
        <v>194</v>
      </c>
      <c r="T572" s="76">
        <v>404</v>
      </c>
      <c r="U572" s="76">
        <v>79</v>
      </c>
      <c r="V572" s="76">
        <v>154</v>
      </c>
      <c r="W572" s="76">
        <v>0</v>
      </c>
      <c r="X572" s="76">
        <v>0</v>
      </c>
      <c r="Y572" s="76">
        <v>154</v>
      </c>
      <c r="Z572" s="76">
        <v>0</v>
      </c>
      <c r="AA572" s="77"/>
    </row>
    <row r="573" spans="1:27">
      <c r="A573" s="73">
        <v>2070405</v>
      </c>
      <c r="B573" s="73" t="s">
        <v>1722</v>
      </c>
      <c r="C573" s="75">
        <v>30847</v>
      </c>
      <c r="D573" s="75">
        <v>29720</v>
      </c>
      <c r="E573" s="76">
        <v>1127</v>
      </c>
      <c r="F573" s="76">
        <v>886</v>
      </c>
      <c r="G573" s="76">
        <v>1976</v>
      </c>
      <c r="H573" s="76">
        <v>2197</v>
      </c>
      <c r="I573" s="76">
        <v>4214</v>
      </c>
      <c r="J573" s="76">
        <v>3277</v>
      </c>
      <c r="K573" s="76">
        <v>3632</v>
      </c>
      <c r="L573" s="76">
        <v>2224</v>
      </c>
      <c r="M573" s="76">
        <v>1257</v>
      </c>
      <c r="N573" s="76">
        <v>753</v>
      </c>
      <c r="O573" s="76">
        <v>1896</v>
      </c>
      <c r="P573" s="76">
        <v>1825</v>
      </c>
      <c r="Q573" s="76">
        <v>1231</v>
      </c>
      <c r="R573" s="76">
        <v>1771</v>
      </c>
      <c r="S573" s="76">
        <v>798</v>
      </c>
      <c r="T573" s="76">
        <v>1157</v>
      </c>
      <c r="U573" s="76">
        <v>620</v>
      </c>
      <c r="V573" s="76">
        <v>0</v>
      </c>
      <c r="W573" s="76">
        <v>0</v>
      </c>
      <c r="X573" s="76">
        <v>0</v>
      </c>
      <c r="Y573" s="76">
        <v>0</v>
      </c>
      <c r="Z573" s="76">
        <v>0</v>
      </c>
      <c r="AA573" s="77"/>
    </row>
    <row r="574" spans="1:27">
      <c r="A574" s="73">
        <v>2070406</v>
      </c>
      <c r="B574" s="73" t="s">
        <v>1708</v>
      </c>
      <c r="C574" s="75">
        <v>3795</v>
      </c>
      <c r="D574" s="75">
        <v>3722</v>
      </c>
      <c r="E574" s="76">
        <v>73</v>
      </c>
      <c r="F574" s="76">
        <v>142</v>
      </c>
      <c r="G574" s="76">
        <v>326</v>
      </c>
      <c r="H574" s="76">
        <v>139</v>
      </c>
      <c r="I574" s="76">
        <v>129</v>
      </c>
      <c r="J574" s="76">
        <v>730</v>
      </c>
      <c r="K574" s="76">
        <v>537</v>
      </c>
      <c r="L574" s="76">
        <v>149</v>
      </c>
      <c r="M574" s="76">
        <v>46</v>
      </c>
      <c r="N574" s="76">
        <v>486</v>
      </c>
      <c r="O574" s="76">
        <v>105</v>
      </c>
      <c r="P574" s="76">
        <v>36</v>
      </c>
      <c r="Q574" s="76">
        <v>79</v>
      </c>
      <c r="R574" s="76">
        <v>0</v>
      </c>
      <c r="S574" s="76">
        <v>132</v>
      </c>
      <c r="T574" s="76">
        <v>328</v>
      </c>
      <c r="U574" s="76">
        <v>358</v>
      </c>
      <c r="V574" s="76">
        <v>0</v>
      </c>
      <c r="W574" s="76">
        <v>0</v>
      </c>
      <c r="X574" s="76">
        <v>0</v>
      </c>
      <c r="Y574" s="76">
        <v>0</v>
      </c>
      <c r="Z574" s="76">
        <v>0</v>
      </c>
      <c r="AA574" s="77"/>
    </row>
    <row r="575" spans="1:27">
      <c r="A575" s="73">
        <v>2070499</v>
      </c>
      <c r="B575" s="73" t="s">
        <v>4954</v>
      </c>
      <c r="C575" s="75">
        <v>35470</v>
      </c>
      <c r="D575" s="75">
        <v>21779</v>
      </c>
      <c r="E575" s="76">
        <v>13691</v>
      </c>
      <c r="F575" s="76">
        <v>1232</v>
      </c>
      <c r="G575" s="76">
        <v>3091</v>
      </c>
      <c r="H575" s="76">
        <v>634</v>
      </c>
      <c r="I575" s="76">
        <v>632</v>
      </c>
      <c r="J575" s="76">
        <v>3410</v>
      </c>
      <c r="K575" s="76">
        <v>1197</v>
      </c>
      <c r="L575" s="76">
        <v>1611</v>
      </c>
      <c r="M575" s="76">
        <v>883</v>
      </c>
      <c r="N575" s="76">
        <v>238</v>
      </c>
      <c r="O575" s="76">
        <v>3380</v>
      </c>
      <c r="P575" s="76">
        <v>811</v>
      </c>
      <c r="Q575" s="76">
        <v>1235</v>
      </c>
      <c r="R575" s="76">
        <v>750</v>
      </c>
      <c r="S575" s="76">
        <v>418</v>
      </c>
      <c r="T575" s="76">
        <v>247</v>
      </c>
      <c r="U575" s="76">
        <v>1565</v>
      </c>
      <c r="V575" s="76">
        <v>470</v>
      </c>
      <c r="W575" s="76">
        <v>0</v>
      </c>
      <c r="X575" s="76">
        <v>439</v>
      </c>
      <c r="Y575" s="76">
        <v>31</v>
      </c>
      <c r="Z575" s="76">
        <v>0</v>
      </c>
      <c r="AA575" s="77"/>
    </row>
    <row r="576" spans="1:27">
      <c r="A576" s="73">
        <v>20705</v>
      </c>
      <c r="B576" s="74" t="s">
        <v>4955</v>
      </c>
      <c r="C576" s="75">
        <v>27502</v>
      </c>
      <c r="D576" s="75">
        <v>22149</v>
      </c>
      <c r="E576" s="76">
        <v>5353</v>
      </c>
      <c r="F576" s="76">
        <v>2469</v>
      </c>
      <c r="G576" s="76">
        <v>906</v>
      </c>
      <c r="H576" s="76">
        <v>1395</v>
      </c>
      <c r="I576" s="76">
        <v>2372</v>
      </c>
      <c r="J576" s="76">
        <v>1433</v>
      </c>
      <c r="K576" s="76">
        <v>1098</v>
      </c>
      <c r="L576" s="76">
        <v>702</v>
      </c>
      <c r="M576" s="76">
        <v>622</v>
      </c>
      <c r="N576" s="76">
        <v>422</v>
      </c>
      <c r="O576" s="76">
        <v>3112</v>
      </c>
      <c r="P576" s="76">
        <v>1057</v>
      </c>
      <c r="Q576" s="76">
        <v>1818</v>
      </c>
      <c r="R576" s="76">
        <v>609</v>
      </c>
      <c r="S576" s="76">
        <v>620</v>
      </c>
      <c r="T576" s="76">
        <v>1489</v>
      </c>
      <c r="U576" s="76">
        <v>425</v>
      </c>
      <c r="V576" s="76">
        <v>0</v>
      </c>
      <c r="W576" s="76">
        <v>0</v>
      </c>
      <c r="X576" s="76">
        <v>0</v>
      </c>
      <c r="Y576" s="76">
        <v>0</v>
      </c>
      <c r="Z576" s="76">
        <v>0</v>
      </c>
      <c r="AA576" s="77"/>
    </row>
    <row r="577" spans="1:27">
      <c r="A577" s="73">
        <v>2070501</v>
      </c>
      <c r="B577" s="73" t="s">
        <v>595</v>
      </c>
      <c r="C577" s="75">
        <v>3586</v>
      </c>
      <c r="D577" s="75">
        <v>2789</v>
      </c>
      <c r="E577" s="76">
        <v>797</v>
      </c>
      <c r="F577" s="76">
        <v>518</v>
      </c>
      <c r="G577" s="76">
        <v>132</v>
      </c>
      <c r="H577" s="76">
        <v>586</v>
      </c>
      <c r="I577" s="76">
        <v>0</v>
      </c>
      <c r="J577" s="76">
        <v>0</v>
      </c>
      <c r="K577" s="76">
        <v>0</v>
      </c>
      <c r="L577" s="76">
        <v>0</v>
      </c>
      <c r="M577" s="76">
        <v>0</v>
      </c>
      <c r="N577" s="76">
        <v>0</v>
      </c>
      <c r="O577" s="76">
        <v>154</v>
      </c>
      <c r="P577" s="76">
        <v>0</v>
      </c>
      <c r="Q577" s="76">
        <v>801</v>
      </c>
      <c r="R577" s="76">
        <v>11</v>
      </c>
      <c r="S577" s="76">
        <v>0</v>
      </c>
      <c r="T577" s="76">
        <v>587</v>
      </c>
      <c r="U577" s="76">
        <v>0</v>
      </c>
      <c r="V577" s="76">
        <v>0</v>
      </c>
      <c r="W577" s="76">
        <v>0</v>
      </c>
      <c r="X577" s="76">
        <v>0</v>
      </c>
      <c r="Y577" s="76">
        <v>0</v>
      </c>
      <c r="Z577" s="76">
        <v>0</v>
      </c>
      <c r="AA577" s="77"/>
    </row>
    <row r="578" spans="1:27">
      <c r="A578" s="73">
        <v>2070502</v>
      </c>
      <c r="B578" s="73" t="s">
        <v>598</v>
      </c>
      <c r="C578" s="75">
        <v>489</v>
      </c>
      <c r="D578" s="75">
        <v>369</v>
      </c>
      <c r="E578" s="76">
        <v>120</v>
      </c>
      <c r="F578" s="76">
        <v>302</v>
      </c>
      <c r="G578" s="76">
        <v>0</v>
      </c>
      <c r="H578" s="76">
        <v>0</v>
      </c>
      <c r="I578" s="76">
        <v>0</v>
      </c>
      <c r="J578" s="76">
        <v>0</v>
      </c>
      <c r="K578" s="76">
        <v>0</v>
      </c>
      <c r="L578" s="76">
        <v>0</v>
      </c>
      <c r="M578" s="76">
        <v>0</v>
      </c>
      <c r="N578" s="76">
        <v>0</v>
      </c>
      <c r="O578" s="76">
        <v>51</v>
      </c>
      <c r="P578" s="76">
        <v>0</v>
      </c>
      <c r="Q578" s="76">
        <v>0</v>
      </c>
      <c r="R578" s="76">
        <v>16</v>
      </c>
      <c r="S578" s="76">
        <v>0</v>
      </c>
      <c r="T578" s="76">
        <v>0</v>
      </c>
      <c r="U578" s="76">
        <v>0</v>
      </c>
      <c r="V578" s="76">
        <v>0</v>
      </c>
      <c r="W578" s="76">
        <v>0</v>
      </c>
      <c r="X578" s="76">
        <v>0</v>
      </c>
      <c r="Y578" s="76">
        <v>0</v>
      </c>
      <c r="Z578" s="76">
        <v>0</v>
      </c>
      <c r="AA578" s="77"/>
    </row>
    <row r="579" spans="1:27">
      <c r="A579" s="73">
        <v>2070503</v>
      </c>
      <c r="B579" s="73" t="s">
        <v>601</v>
      </c>
      <c r="C579" s="75">
        <v>675</v>
      </c>
      <c r="D579" s="75">
        <v>626</v>
      </c>
      <c r="E579" s="76">
        <v>49</v>
      </c>
      <c r="F579" s="76">
        <v>75</v>
      </c>
      <c r="G579" s="76">
        <v>0</v>
      </c>
      <c r="H579" s="76">
        <v>0</v>
      </c>
      <c r="I579" s="76">
        <v>0</v>
      </c>
      <c r="J579" s="76">
        <v>0</v>
      </c>
      <c r="K579" s="76">
        <v>458</v>
      </c>
      <c r="L579" s="76">
        <v>0</v>
      </c>
      <c r="M579" s="76">
        <v>0</v>
      </c>
      <c r="N579" s="76">
        <v>0</v>
      </c>
      <c r="O579" s="76">
        <v>93</v>
      </c>
      <c r="P579" s="76">
        <v>0</v>
      </c>
      <c r="Q579" s="76">
        <v>0</v>
      </c>
      <c r="R579" s="76">
        <v>0</v>
      </c>
      <c r="S579" s="76">
        <v>0</v>
      </c>
      <c r="T579" s="76">
        <v>0</v>
      </c>
      <c r="U579" s="76">
        <v>0</v>
      </c>
      <c r="V579" s="76">
        <v>0</v>
      </c>
      <c r="W579" s="76">
        <v>0</v>
      </c>
      <c r="X579" s="76">
        <v>0</v>
      </c>
      <c r="Y579" s="76">
        <v>0</v>
      </c>
      <c r="Z579" s="76">
        <v>0</v>
      </c>
      <c r="AA579" s="77"/>
    </row>
    <row r="580" spans="1:27">
      <c r="A580" s="73">
        <v>2070504</v>
      </c>
      <c r="B580" s="73" t="s">
        <v>1701</v>
      </c>
      <c r="C580" s="75">
        <v>650</v>
      </c>
      <c r="D580" s="75">
        <v>650</v>
      </c>
      <c r="E580" s="76">
        <v>0</v>
      </c>
      <c r="F580" s="76">
        <v>0</v>
      </c>
      <c r="G580" s="76">
        <v>41</v>
      </c>
      <c r="H580" s="76">
        <v>70</v>
      </c>
      <c r="I580" s="76">
        <v>51</v>
      </c>
      <c r="J580" s="76">
        <v>3</v>
      </c>
      <c r="K580" s="76">
        <v>0</v>
      </c>
      <c r="L580" s="76">
        <v>236</v>
      </c>
      <c r="M580" s="76">
        <v>0</v>
      </c>
      <c r="N580" s="76">
        <v>0</v>
      </c>
      <c r="O580" s="76">
        <v>161</v>
      </c>
      <c r="P580" s="76">
        <v>18</v>
      </c>
      <c r="Q580" s="76">
        <v>0</v>
      </c>
      <c r="R580" s="76">
        <v>50</v>
      </c>
      <c r="S580" s="76">
        <v>0</v>
      </c>
      <c r="T580" s="76">
        <v>20</v>
      </c>
      <c r="U580" s="76">
        <v>0</v>
      </c>
      <c r="V580" s="76">
        <v>0</v>
      </c>
      <c r="W580" s="76">
        <v>0</v>
      </c>
      <c r="X580" s="76">
        <v>0</v>
      </c>
      <c r="Y580" s="76">
        <v>0</v>
      </c>
      <c r="Z580" s="76">
        <v>0</v>
      </c>
      <c r="AA580" s="77"/>
    </row>
    <row r="581" spans="1:27">
      <c r="A581" s="73">
        <v>2070505</v>
      </c>
      <c r="B581" s="73" t="s">
        <v>1703</v>
      </c>
      <c r="C581" s="75">
        <v>18214</v>
      </c>
      <c r="D581" s="75">
        <v>14083</v>
      </c>
      <c r="E581" s="76">
        <v>4131</v>
      </c>
      <c r="F581" s="76">
        <v>910</v>
      </c>
      <c r="G581" s="76">
        <v>615</v>
      </c>
      <c r="H581" s="76">
        <v>679</v>
      </c>
      <c r="I581" s="76">
        <v>2291</v>
      </c>
      <c r="J581" s="76">
        <v>1362</v>
      </c>
      <c r="K581" s="76">
        <v>172</v>
      </c>
      <c r="L581" s="76">
        <v>345</v>
      </c>
      <c r="M581" s="76">
        <v>622</v>
      </c>
      <c r="N581" s="76">
        <v>422</v>
      </c>
      <c r="O581" s="76">
        <v>2625</v>
      </c>
      <c r="P581" s="76">
        <v>1039</v>
      </c>
      <c r="Q581" s="76">
        <v>780</v>
      </c>
      <c r="R581" s="76">
        <v>387</v>
      </c>
      <c r="S581" s="76">
        <v>613</v>
      </c>
      <c r="T581" s="76">
        <v>797</v>
      </c>
      <c r="U581" s="76">
        <v>425</v>
      </c>
      <c r="V581" s="76">
        <v>0</v>
      </c>
      <c r="W581" s="76">
        <v>0</v>
      </c>
      <c r="X581" s="76">
        <v>0</v>
      </c>
      <c r="Y581" s="76">
        <v>0</v>
      </c>
      <c r="Z581" s="76">
        <v>0</v>
      </c>
      <c r="AA581" s="77"/>
    </row>
    <row r="582" spans="1:27">
      <c r="A582" s="73">
        <v>2070506</v>
      </c>
      <c r="B582" s="73" t="s">
        <v>1705</v>
      </c>
      <c r="C582" s="75">
        <v>112</v>
      </c>
      <c r="D582" s="75">
        <v>55</v>
      </c>
      <c r="E582" s="76">
        <v>57</v>
      </c>
      <c r="F582" s="76">
        <v>17</v>
      </c>
      <c r="G582" s="76">
        <v>0</v>
      </c>
      <c r="H582" s="76">
        <v>0</v>
      </c>
      <c r="I582" s="76">
        <v>0</v>
      </c>
      <c r="J582" s="76">
        <v>0</v>
      </c>
      <c r="K582" s="76">
        <v>0</v>
      </c>
      <c r="L582" s="76">
        <v>0</v>
      </c>
      <c r="M582" s="76">
        <v>0</v>
      </c>
      <c r="N582" s="76">
        <v>0</v>
      </c>
      <c r="O582" s="76">
        <v>0</v>
      </c>
      <c r="P582" s="76">
        <v>0</v>
      </c>
      <c r="Q582" s="76">
        <v>0</v>
      </c>
      <c r="R582" s="76">
        <v>38</v>
      </c>
      <c r="S582" s="76">
        <v>0</v>
      </c>
      <c r="T582" s="76">
        <v>0</v>
      </c>
      <c r="U582" s="76">
        <v>0</v>
      </c>
      <c r="V582" s="76">
        <v>0</v>
      </c>
      <c r="W582" s="76">
        <v>0</v>
      </c>
      <c r="X582" s="76">
        <v>0</v>
      </c>
      <c r="Y582" s="76">
        <v>0</v>
      </c>
      <c r="Z582" s="76">
        <v>0</v>
      </c>
      <c r="AA582" s="77"/>
    </row>
    <row r="583" spans="1:27">
      <c r="A583" s="73">
        <v>2070507</v>
      </c>
      <c r="B583" s="73" t="s">
        <v>4956</v>
      </c>
      <c r="C583" s="75">
        <v>203</v>
      </c>
      <c r="D583" s="75">
        <v>144</v>
      </c>
      <c r="E583" s="76">
        <v>59</v>
      </c>
      <c r="F583" s="76">
        <v>0</v>
      </c>
      <c r="G583" s="76">
        <v>0</v>
      </c>
      <c r="H583" s="76">
        <v>10</v>
      </c>
      <c r="I583" s="76">
        <v>0</v>
      </c>
      <c r="J583" s="76">
        <v>68</v>
      </c>
      <c r="K583" s="76">
        <v>0</v>
      </c>
      <c r="L583" s="76">
        <v>0</v>
      </c>
      <c r="M583" s="76">
        <v>0</v>
      </c>
      <c r="N583" s="76">
        <v>0</v>
      </c>
      <c r="O583" s="76">
        <v>7</v>
      </c>
      <c r="P583" s="76">
        <v>0</v>
      </c>
      <c r="Q583" s="76">
        <v>0</v>
      </c>
      <c r="R583" s="76">
        <v>7</v>
      </c>
      <c r="S583" s="76">
        <v>7</v>
      </c>
      <c r="T583" s="76">
        <v>45</v>
      </c>
      <c r="U583" s="76">
        <v>0</v>
      </c>
      <c r="V583" s="76">
        <v>0</v>
      </c>
      <c r="W583" s="76">
        <v>0</v>
      </c>
      <c r="X583" s="76">
        <v>0</v>
      </c>
      <c r="Y583" s="76">
        <v>0</v>
      </c>
      <c r="Z583" s="76">
        <v>0</v>
      </c>
      <c r="AA583" s="77"/>
    </row>
    <row r="584" spans="1:27">
      <c r="A584" s="73">
        <v>2070599</v>
      </c>
      <c r="B584" s="73" t="s">
        <v>4957</v>
      </c>
      <c r="C584" s="75">
        <v>3573</v>
      </c>
      <c r="D584" s="75">
        <v>3433</v>
      </c>
      <c r="E584" s="76">
        <v>140</v>
      </c>
      <c r="F584" s="76">
        <v>647</v>
      </c>
      <c r="G584" s="76">
        <v>118</v>
      </c>
      <c r="H584" s="76">
        <v>50</v>
      </c>
      <c r="I584" s="76">
        <v>30</v>
      </c>
      <c r="J584" s="76">
        <v>0</v>
      </c>
      <c r="K584" s="76">
        <v>468</v>
      </c>
      <c r="L584" s="76">
        <v>121</v>
      </c>
      <c r="M584" s="76">
        <v>0</v>
      </c>
      <c r="N584" s="76">
        <v>0</v>
      </c>
      <c r="O584" s="76">
        <v>21</v>
      </c>
      <c r="P584" s="76">
        <v>0</v>
      </c>
      <c r="Q584" s="76">
        <v>237</v>
      </c>
      <c r="R584" s="76">
        <v>100</v>
      </c>
      <c r="S584" s="76">
        <v>0</v>
      </c>
      <c r="T584" s="76">
        <v>40</v>
      </c>
      <c r="U584" s="76">
        <v>0</v>
      </c>
      <c r="V584" s="76">
        <v>0</v>
      </c>
      <c r="W584" s="76">
        <v>0</v>
      </c>
      <c r="X584" s="76">
        <v>0</v>
      </c>
      <c r="Y584" s="76">
        <v>0</v>
      </c>
      <c r="Z584" s="76">
        <v>0</v>
      </c>
      <c r="AA584" s="77"/>
    </row>
    <row r="585" spans="1:27">
      <c r="A585" s="73">
        <v>20799</v>
      </c>
      <c r="B585" s="74" t="s">
        <v>4958</v>
      </c>
      <c r="C585" s="75">
        <v>70140</v>
      </c>
      <c r="D585" s="75">
        <v>49559</v>
      </c>
      <c r="E585" s="76">
        <v>20581</v>
      </c>
      <c r="F585" s="76">
        <v>11580</v>
      </c>
      <c r="G585" s="76">
        <v>3844</v>
      </c>
      <c r="H585" s="76">
        <v>3039</v>
      </c>
      <c r="I585" s="76">
        <v>1736</v>
      </c>
      <c r="J585" s="76">
        <v>2797</v>
      </c>
      <c r="K585" s="76">
        <v>2182</v>
      </c>
      <c r="L585" s="76">
        <v>1690</v>
      </c>
      <c r="M585" s="76">
        <v>1363</v>
      </c>
      <c r="N585" s="76">
        <v>976</v>
      </c>
      <c r="O585" s="76">
        <v>3245</v>
      </c>
      <c r="P585" s="76">
        <v>3356</v>
      </c>
      <c r="Q585" s="76">
        <v>2672</v>
      </c>
      <c r="R585" s="76">
        <v>2869</v>
      </c>
      <c r="S585" s="76">
        <v>1193</v>
      </c>
      <c r="T585" s="76">
        <v>3904</v>
      </c>
      <c r="U585" s="76">
        <v>1529</v>
      </c>
      <c r="V585" s="76">
        <v>1606</v>
      </c>
      <c r="W585" s="76">
        <v>8</v>
      </c>
      <c r="X585" s="76">
        <v>690</v>
      </c>
      <c r="Y585" s="76">
        <v>908</v>
      </c>
      <c r="Z585" s="76">
        <v>0</v>
      </c>
      <c r="AA585" s="77"/>
    </row>
    <row r="586" spans="1:27">
      <c r="A586" s="73">
        <v>2079902</v>
      </c>
      <c r="B586" s="73" t="s">
        <v>1731</v>
      </c>
      <c r="C586" s="75">
        <v>5146</v>
      </c>
      <c r="D586" s="75">
        <v>1490</v>
      </c>
      <c r="E586" s="76">
        <v>3656</v>
      </c>
      <c r="F586" s="76">
        <v>96</v>
      </c>
      <c r="G586" s="76">
        <v>1</v>
      </c>
      <c r="H586" s="76">
        <v>0</v>
      </c>
      <c r="I586" s="76">
        <v>0</v>
      </c>
      <c r="J586" s="76">
        <v>450</v>
      </c>
      <c r="K586" s="76">
        <v>0</v>
      </c>
      <c r="L586" s="76">
        <v>4</v>
      </c>
      <c r="M586" s="76">
        <v>0</v>
      </c>
      <c r="N586" s="76">
        <v>0</v>
      </c>
      <c r="O586" s="76">
        <v>35</v>
      </c>
      <c r="P586" s="76">
        <v>324</v>
      </c>
      <c r="Q586" s="76">
        <v>0</v>
      </c>
      <c r="R586" s="76">
        <v>28</v>
      </c>
      <c r="S586" s="76">
        <v>125</v>
      </c>
      <c r="T586" s="76">
        <v>0</v>
      </c>
      <c r="U586" s="76">
        <v>0</v>
      </c>
      <c r="V586" s="76">
        <v>427</v>
      </c>
      <c r="W586" s="76">
        <v>0</v>
      </c>
      <c r="X586" s="76">
        <v>0</v>
      </c>
      <c r="Y586" s="76">
        <v>427</v>
      </c>
      <c r="Z586" s="76">
        <v>0</v>
      </c>
      <c r="AA586" s="77"/>
    </row>
    <row r="587" spans="1:27">
      <c r="A587" s="73">
        <v>2079903</v>
      </c>
      <c r="B587" s="73" t="s">
        <v>1733</v>
      </c>
      <c r="C587" s="75">
        <v>31493</v>
      </c>
      <c r="D587" s="75">
        <v>15923</v>
      </c>
      <c r="E587" s="76">
        <v>15570</v>
      </c>
      <c r="F587" s="76">
        <v>6660</v>
      </c>
      <c r="G587" s="76">
        <v>1103</v>
      </c>
      <c r="H587" s="76">
        <v>200</v>
      </c>
      <c r="I587" s="76">
        <v>620</v>
      </c>
      <c r="J587" s="76">
        <v>352</v>
      </c>
      <c r="K587" s="76">
        <v>725</v>
      </c>
      <c r="L587" s="76">
        <v>569</v>
      </c>
      <c r="M587" s="76">
        <v>400</v>
      </c>
      <c r="N587" s="76">
        <v>190</v>
      </c>
      <c r="O587" s="76">
        <v>1067</v>
      </c>
      <c r="P587" s="76">
        <v>1239</v>
      </c>
      <c r="Q587" s="76">
        <v>213</v>
      </c>
      <c r="R587" s="76">
        <v>460</v>
      </c>
      <c r="S587" s="76">
        <v>233</v>
      </c>
      <c r="T587" s="76">
        <v>1555</v>
      </c>
      <c r="U587" s="76">
        <v>337</v>
      </c>
      <c r="V587" s="76">
        <v>0</v>
      </c>
      <c r="W587" s="76">
        <v>0</v>
      </c>
      <c r="X587" s="76">
        <v>0</v>
      </c>
      <c r="Y587" s="76">
        <v>0</v>
      </c>
      <c r="Z587" s="76">
        <v>0</v>
      </c>
      <c r="AA587" s="77"/>
    </row>
    <row r="588" spans="1:27">
      <c r="A588" s="73">
        <v>2079999</v>
      </c>
      <c r="B588" s="73" t="s">
        <v>4959</v>
      </c>
      <c r="C588" s="75">
        <v>33501</v>
      </c>
      <c r="D588" s="75">
        <v>32146</v>
      </c>
      <c r="E588" s="76">
        <v>1355</v>
      </c>
      <c r="F588" s="76">
        <v>4824</v>
      </c>
      <c r="G588" s="76">
        <v>2740</v>
      </c>
      <c r="H588" s="76">
        <v>2839</v>
      </c>
      <c r="I588" s="76">
        <v>1116</v>
      </c>
      <c r="J588" s="76">
        <v>1995</v>
      </c>
      <c r="K588" s="76">
        <v>1457</v>
      </c>
      <c r="L588" s="76">
        <v>1117</v>
      </c>
      <c r="M588" s="76">
        <v>963</v>
      </c>
      <c r="N588" s="76">
        <v>786</v>
      </c>
      <c r="O588" s="76">
        <v>2143</v>
      </c>
      <c r="P588" s="76">
        <v>1793</v>
      </c>
      <c r="Q588" s="76">
        <v>2459</v>
      </c>
      <c r="R588" s="76">
        <v>2381</v>
      </c>
      <c r="S588" s="76">
        <v>835</v>
      </c>
      <c r="T588" s="76">
        <v>2349</v>
      </c>
      <c r="U588" s="76">
        <v>1192</v>
      </c>
      <c r="V588" s="76">
        <v>1179</v>
      </c>
      <c r="W588" s="76">
        <v>8</v>
      </c>
      <c r="X588" s="76">
        <v>690</v>
      </c>
      <c r="Y588" s="76">
        <v>481</v>
      </c>
      <c r="Z588" s="76">
        <v>0</v>
      </c>
      <c r="AA588" s="77"/>
    </row>
    <row r="589" spans="1:27">
      <c r="A589" s="73">
        <v>208</v>
      </c>
      <c r="B589" s="74" t="s">
        <v>1736</v>
      </c>
      <c r="C589" s="75">
        <v>6486898</v>
      </c>
      <c r="D589" s="75">
        <v>5299616</v>
      </c>
      <c r="E589" s="76">
        <v>1187282</v>
      </c>
      <c r="F589" s="76">
        <v>677641</v>
      </c>
      <c r="G589" s="76">
        <v>574995</v>
      </c>
      <c r="H589" s="76">
        <v>533999</v>
      </c>
      <c r="I589" s="76">
        <v>261370</v>
      </c>
      <c r="J589" s="76">
        <v>607108</v>
      </c>
      <c r="K589" s="76">
        <v>354133</v>
      </c>
      <c r="L589" s="76">
        <v>332003</v>
      </c>
      <c r="M589" s="76">
        <v>157059</v>
      </c>
      <c r="N589" s="76">
        <v>303209</v>
      </c>
      <c r="O589" s="76">
        <v>336498</v>
      </c>
      <c r="P589" s="76">
        <v>255673</v>
      </c>
      <c r="Q589" s="76">
        <v>210536</v>
      </c>
      <c r="R589" s="76">
        <v>160198</v>
      </c>
      <c r="S589" s="76">
        <v>105334</v>
      </c>
      <c r="T589" s="76">
        <v>92632</v>
      </c>
      <c r="U589" s="76">
        <v>278858</v>
      </c>
      <c r="V589" s="76">
        <v>54252</v>
      </c>
      <c r="W589" s="76">
        <v>1463</v>
      </c>
      <c r="X589" s="76">
        <v>25894</v>
      </c>
      <c r="Y589" s="76">
        <v>22426</v>
      </c>
      <c r="Z589" s="76">
        <v>4469</v>
      </c>
      <c r="AA589" s="77"/>
    </row>
    <row r="590" spans="1:27">
      <c r="A590" s="73">
        <v>20801</v>
      </c>
      <c r="B590" s="74" t="s">
        <v>1738</v>
      </c>
      <c r="C590" s="75">
        <v>164342</v>
      </c>
      <c r="D590" s="75">
        <v>156000</v>
      </c>
      <c r="E590" s="76">
        <v>8342</v>
      </c>
      <c r="F590" s="76">
        <v>30149</v>
      </c>
      <c r="G590" s="76">
        <v>8116</v>
      </c>
      <c r="H590" s="76">
        <v>19000</v>
      </c>
      <c r="I590" s="76">
        <v>11804</v>
      </c>
      <c r="J590" s="76">
        <v>10816</v>
      </c>
      <c r="K590" s="76">
        <v>9869</v>
      </c>
      <c r="L590" s="76">
        <v>9892</v>
      </c>
      <c r="M590" s="76">
        <v>3857</v>
      </c>
      <c r="N590" s="76">
        <v>8380</v>
      </c>
      <c r="O590" s="76">
        <v>13046</v>
      </c>
      <c r="P590" s="76">
        <v>4238</v>
      </c>
      <c r="Q590" s="76">
        <v>4879</v>
      </c>
      <c r="R590" s="76">
        <v>4764</v>
      </c>
      <c r="S590" s="76">
        <v>2944</v>
      </c>
      <c r="T590" s="76">
        <v>3147</v>
      </c>
      <c r="U590" s="76">
        <v>8012</v>
      </c>
      <c r="V590" s="76">
        <v>3070</v>
      </c>
      <c r="W590" s="76">
        <v>326</v>
      </c>
      <c r="X590" s="76">
        <v>1895</v>
      </c>
      <c r="Y590" s="76">
        <v>812</v>
      </c>
      <c r="Z590" s="76">
        <v>37</v>
      </c>
      <c r="AA590" s="77"/>
    </row>
    <row r="591" spans="1:27">
      <c r="A591" s="73">
        <v>2080101</v>
      </c>
      <c r="B591" s="73" t="s">
        <v>595</v>
      </c>
      <c r="C591" s="75">
        <v>67174</v>
      </c>
      <c r="D591" s="75">
        <v>65855</v>
      </c>
      <c r="E591" s="76">
        <v>1319</v>
      </c>
      <c r="F591" s="76">
        <v>14171</v>
      </c>
      <c r="G591" s="76">
        <v>2639</v>
      </c>
      <c r="H591" s="76">
        <v>6226</v>
      </c>
      <c r="I591" s="76">
        <v>6430</v>
      </c>
      <c r="J591" s="76">
        <v>3505</v>
      </c>
      <c r="K591" s="76">
        <v>2821</v>
      </c>
      <c r="L591" s="76">
        <v>2938</v>
      </c>
      <c r="M591" s="76">
        <v>1347</v>
      </c>
      <c r="N591" s="76">
        <v>4886</v>
      </c>
      <c r="O591" s="76">
        <v>4107</v>
      </c>
      <c r="P591" s="76">
        <v>1155</v>
      </c>
      <c r="Q591" s="76">
        <v>3435</v>
      </c>
      <c r="R591" s="76">
        <v>2369</v>
      </c>
      <c r="S591" s="76">
        <v>2096</v>
      </c>
      <c r="T591" s="76">
        <v>2159</v>
      </c>
      <c r="U591" s="76">
        <v>3971</v>
      </c>
      <c r="V591" s="76">
        <v>1658</v>
      </c>
      <c r="W591" s="76">
        <v>294</v>
      </c>
      <c r="X591" s="76">
        <v>1327</v>
      </c>
      <c r="Y591" s="76">
        <v>0</v>
      </c>
      <c r="Z591" s="76">
        <v>37</v>
      </c>
      <c r="AA591" s="77"/>
    </row>
    <row r="592" spans="1:27">
      <c r="A592" s="73">
        <v>2080102</v>
      </c>
      <c r="B592" s="73" t="s">
        <v>598</v>
      </c>
      <c r="C592" s="75">
        <v>6058</v>
      </c>
      <c r="D592" s="75">
        <v>6036</v>
      </c>
      <c r="E592" s="76">
        <v>22</v>
      </c>
      <c r="F592" s="76">
        <v>758</v>
      </c>
      <c r="G592" s="76">
        <v>409</v>
      </c>
      <c r="H592" s="76">
        <v>514</v>
      </c>
      <c r="I592" s="76">
        <v>143</v>
      </c>
      <c r="J592" s="76">
        <v>262</v>
      </c>
      <c r="K592" s="76">
        <v>606</v>
      </c>
      <c r="L592" s="76">
        <v>280</v>
      </c>
      <c r="M592" s="76">
        <v>87</v>
      </c>
      <c r="N592" s="76">
        <v>1493</v>
      </c>
      <c r="O592" s="76">
        <v>71</v>
      </c>
      <c r="P592" s="76">
        <v>0</v>
      </c>
      <c r="Q592" s="76">
        <v>556</v>
      </c>
      <c r="R592" s="76">
        <v>416</v>
      </c>
      <c r="S592" s="76">
        <v>84</v>
      </c>
      <c r="T592" s="76">
        <v>42</v>
      </c>
      <c r="U592" s="76">
        <v>181</v>
      </c>
      <c r="V592" s="76">
        <v>150</v>
      </c>
      <c r="W592" s="76">
        <v>32</v>
      </c>
      <c r="X592" s="76">
        <v>118</v>
      </c>
      <c r="Y592" s="76">
        <v>0</v>
      </c>
      <c r="Z592" s="76">
        <v>0</v>
      </c>
      <c r="AA592" s="77"/>
    </row>
    <row r="593" spans="1:27">
      <c r="A593" s="73">
        <v>2080103</v>
      </c>
      <c r="B593" s="73" t="s">
        <v>601</v>
      </c>
      <c r="C593" s="75">
        <v>1059</v>
      </c>
      <c r="D593" s="75">
        <v>705</v>
      </c>
      <c r="E593" s="76">
        <v>354</v>
      </c>
      <c r="F593" s="76">
        <v>0</v>
      </c>
      <c r="G593" s="76">
        <v>0</v>
      </c>
      <c r="H593" s="76">
        <v>0</v>
      </c>
      <c r="I593" s="76">
        <v>284</v>
      </c>
      <c r="J593" s="76">
        <v>0</v>
      </c>
      <c r="K593" s="76">
        <v>283</v>
      </c>
      <c r="L593" s="76">
        <v>138</v>
      </c>
      <c r="M593" s="76">
        <v>0</v>
      </c>
      <c r="N593" s="76">
        <v>0</v>
      </c>
      <c r="O593" s="76">
        <v>0</v>
      </c>
      <c r="P593" s="76">
        <v>0</v>
      </c>
      <c r="Q593" s="76">
        <v>0</v>
      </c>
      <c r="R593" s="76">
        <v>0</v>
      </c>
      <c r="S593" s="76">
        <v>0</v>
      </c>
      <c r="T593" s="76">
        <v>0</v>
      </c>
      <c r="U593" s="76">
        <v>0</v>
      </c>
      <c r="V593" s="76">
        <v>0</v>
      </c>
      <c r="W593" s="76">
        <v>0</v>
      </c>
      <c r="X593" s="76">
        <v>0</v>
      </c>
      <c r="Y593" s="76">
        <v>0</v>
      </c>
      <c r="Z593" s="76">
        <v>0</v>
      </c>
      <c r="AA593" s="77"/>
    </row>
    <row r="594" spans="1:27">
      <c r="A594" s="73">
        <v>2080104</v>
      </c>
      <c r="B594" s="73" t="s">
        <v>1746</v>
      </c>
      <c r="C594" s="75">
        <v>1938</v>
      </c>
      <c r="D594" s="75">
        <v>1938</v>
      </c>
      <c r="E594" s="76">
        <v>0</v>
      </c>
      <c r="F594" s="76">
        <v>99</v>
      </c>
      <c r="G594" s="76">
        <v>342</v>
      </c>
      <c r="H594" s="76">
        <v>55</v>
      </c>
      <c r="I594" s="76">
        <v>30</v>
      </c>
      <c r="J594" s="76">
        <v>7</v>
      </c>
      <c r="K594" s="76">
        <v>13</v>
      </c>
      <c r="L594" s="76">
        <v>4</v>
      </c>
      <c r="M594" s="76">
        <v>0</v>
      </c>
      <c r="N594" s="76">
        <v>58</v>
      </c>
      <c r="O594" s="76">
        <v>378</v>
      </c>
      <c r="P594" s="76">
        <v>656</v>
      </c>
      <c r="Q594" s="76">
        <v>10</v>
      </c>
      <c r="R594" s="76">
        <v>280</v>
      </c>
      <c r="S594" s="76">
        <v>1</v>
      </c>
      <c r="T594" s="76">
        <v>0</v>
      </c>
      <c r="U594" s="76">
        <v>5</v>
      </c>
      <c r="V594" s="76">
        <v>0</v>
      </c>
      <c r="W594" s="76">
        <v>0</v>
      </c>
      <c r="X594" s="76">
        <v>0</v>
      </c>
      <c r="Y594" s="76">
        <v>0</v>
      </c>
      <c r="Z594" s="76">
        <v>0</v>
      </c>
      <c r="AA594" s="77"/>
    </row>
    <row r="595" spans="1:27">
      <c r="A595" s="73">
        <v>2080105</v>
      </c>
      <c r="B595" s="73" t="s">
        <v>1749</v>
      </c>
      <c r="C595" s="75">
        <v>1261</v>
      </c>
      <c r="D595" s="75">
        <v>1161</v>
      </c>
      <c r="E595" s="76">
        <v>100</v>
      </c>
      <c r="F595" s="76">
        <v>185</v>
      </c>
      <c r="G595" s="76">
        <v>513</v>
      </c>
      <c r="H595" s="76">
        <v>161</v>
      </c>
      <c r="I595" s="76">
        <v>15</v>
      </c>
      <c r="J595" s="76">
        <v>117</v>
      </c>
      <c r="K595" s="76">
        <v>13</v>
      </c>
      <c r="L595" s="76">
        <v>61</v>
      </c>
      <c r="M595" s="76">
        <v>10</v>
      </c>
      <c r="N595" s="76">
        <v>1</v>
      </c>
      <c r="O595" s="76">
        <v>29</v>
      </c>
      <c r="P595" s="76">
        <v>5</v>
      </c>
      <c r="Q595" s="76">
        <v>15</v>
      </c>
      <c r="R595" s="76">
        <v>2</v>
      </c>
      <c r="S595" s="76">
        <v>4</v>
      </c>
      <c r="T595" s="76">
        <v>7</v>
      </c>
      <c r="U595" s="76">
        <v>23</v>
      </c>
      <c r="V595" s="76">
        <v>0</v>
      </c>
      <c r="W595" s="76">
        <v>0</v>
      </c>
      <c r="X595" s="76">
        <v>0</v>
      </c>
      <c r="Y595" s="76">
        <v>0</v>
      </c>
      <c r="Z595" s="76">
        <v>0</v>
      </c>
      <c r="AA595" s="77"/>
    </row>
    <row r="596" spans="1:27">
      <c r="A596" s="73">
        <v>2080106</v>
      </c>
      <c r="B596" s="73" t="s">
        <v>1752</v>
      </c>
      <c r="C596" s="75">
        <v>3450</v>
      </c>
      <c r="D596" s="75">
        <v>3397</v>
      </c>
      <c r="E596" s="76">
        <v>53</v>
      </c>
      <c r="F596" s="76">
        <v>2062</v>
      </c>
      <c r="G596" s="76">
        <v>63</v>
      </c>
      <c r="H596" s="76">
        <v>36</v>
      </c>
      <c r="I596" s="76">
        <v>260</v>
      </c>
      <c r="J596" s="76">
        <v>174</v>
      </c>
      <c r="K596" s="76">
        <v>51</v>
      </c>
      <c r="L596" s="76">
        <v>43</v>
      </c>
      <c r="M596" s="76">
        <v>0</v>
      </c>
      <c r="N596" s="76">
        <v>38</v>
      </c>
      <c r="O596" s="76">
        <v>295</v>
      </c>
      <c r="P596" s="76">
        <v>186</v>
      </c>
      <c r="Q596" s="76">
        <v>15</v>
      </c>
      <c r="R596" s="76">
        <v>10</v>
      </c>
      <c r="S596" s="76">
        <v>45</v>
      </c>
      <c r="T596" s="76">
        <v>27</v>
      </c>
      <c r="U596" s="76">
        <v>2</v>
      </c>
      <c r="V596" s="76">
        <v>90</v>
      </c>
      <c r="W596" s="76">
        <v>0</v>
      </c>
      <c r="X596" s="76">
        <v>0</v>
      </c>
      <c r="Y596" s="76">
        <v>90</v>
      </c>
      <c r="Z596" s="76">
        <v>0</v>
      </c>
      <c r="AA596" s="77"/>
    </row>
    <row r="597" spans="1:27">
      <c r="A597" s="73">
        <v>2080107</v>
      </c>
      <c r="B597" s="73" t="s">
        <v>1755</v>
      </c>
      <c r="C597" s="75">
        <v>6331</v>
      </c>
      <c r="D597" s="75">
        <v>4022</v>
      </c>
      <c r="E597" s="76">
        <v>2309</v>
      </c>
      <c r="F597" s="76">
        <v>1021</v>
      </c>
      <c r="G597" s="76">
        <v>538</v>
      </c>
      <c r="H597" s="76">
        <v>594</v>
      </c>
      <c r="I597" s="76">
        <v>83</v>
      </c>
      <c r="J597" s="76">
        <v>301</v>
      </c>
      <c r="K597" s="76">
        <v>83</v>
      </c>
      <c r="L597" s="76">
        <v>167</v>
      </c>
      <c r="M597" s="76">
        <v>20</v>
      </c>
      <c r="N597" s="76">
        <v>330</v>
      </c>
      <c r="O597" s="76">
        <v>252</v>
      </c>
      <c r="P597" s="76">
        <v>37</v>
      </c>
      <c r="Q597" s="76">
        <v>293</v>
      </c>
      <c r="R597" s="76">
        <v>76</v>
      </c>
      <c r="S597" s="76">
        <v>85</v>
      </c>
      <c r="T597" s="76">
        <v>10</v>
      </c>
      <c r="U597" s="76">
        <v>40</v>
      </c>
      <c r="V597" s="76">
        <v>0</v>
      </c>
      <c r="W597" s="76">
        <v>0</v>
      </c>
      <c r="X597" s="76">
        <v>0</v>
      </c>
      <c r="Y597" s="76">
        <v>0</v>
      </c>
      <c r="Z597" s="76">
        <v>0</v>
      </c>
      <c r="AA597" s="77"/>
    </row>
    <row r="598" spans="1:27">
      <c r="A598" s="73">
        <v>2080108</v>
      </c>
      <c r="B598" s="73" t="s">
        <v>718</v>
      </c>
      <c r="C598" s="75">
        <v>2970</v>
      </c>
      <c r="D598" s="75">
        <v>1558</v>
      </c>
      <c r="E598" s="76">
        <v>1412</v>
      </c>
      <c r="F598" s="76">
        <v>598</v>
      </c>
      <c r="G598" s="76">
        <v>97</v>
      </c>
      <c r="H598" s="76">
        <v>148</v>
      </c>
      <c r="I598" s="76">
        <v>71</v>
      </c>
      <c r="J598" s="76">
        <v>0</v>
      </c>
      <c r="K598" s="76">
        <v>31</v>
      </c>
      <c r="L598" s="76">
        <v>166</v>
      </c>
      <c r="M598" s="76">
        <v>33</v>
      </c>
      <c r="N598" s="76">
        <v>60</v>
      </c>
      <c r="O598" s="76">
        <v>66</v>
      </c>
      <c r="P598" s="76">
        <v>133</v>
      </c>
      <c r="Q598" s="76">
        <v>5</v>
      </c>
      <c r="R598" s="76">
        <v>29</v>
      </c>
      <c r="S598" s="76">
        <v>114</v>
      </c>
      <c r="T598" s="76">
        <v>0</v>
      </c>
      <c r="U598" s="76">
        <v>140</v>
      </c>
      <c r="V598" s="76">
        <v>0</v>
      </c>
      <c r="W598" s="76">
        <v>0</v>
      </c>
      <c r="X598" s="76">
        <v>0</v>
      </c>
      <c r="Y598" s="76">
        <v>0</v>
      </c>
      <c r="Z598" s="76">
        <v>0</v>
      </c>
      <c r="AA598" s="77"/>
    </row>
    <row r="599" spans="1:27">
      <c r="A599" s="73">
        <v>2080109</v>
      </c>
      <c r="B599" s="73" t="s">
        <v>1760</v>
      </c>
      <c r="C599" s="75">
        <v>42706</v>
      </c>
      <c r="D599" s="75">
        <v>42151</v>
      </c>
      <c r="E599" s="76">
        <v>555</v>
      </c>
      <c r="F599" s="76">
        <v>4147</v>
      </c>
      <c r="G599" s="76">
        <v>2246</v>
      </c>
      <c r="H599" s="76">
        <v>6662</v>
      </c>
      <c r="I599" s="76">
        <v>3251</v>
      </c>
      <c r="J599" s="76">
        <v>4112</v>
      </c>
      <c r="K599" s="76">
        <v>3834</v>
      </c>
      <c r="L599" s="76">
        <v>4463</v>
      </c>
      <c r="M599" s="76">
        <v>2328</v>
      </c>
      <c r="N599" s="76">
        <v>805</v>
      </c>
      <c r="O599" s="76">
        <v>5282</v>
      </c>
      <c r="P599" s="76">
        <v>1485</v>
      </c>
      <c r="Q599" s="76">
        <v>197</v>
      </c>
      <c r="R599" s="76">
        <v>321</v>
      </c>
      <c r="S599" s="76">
        <v>49</v>
      </c>
      <c r="T599" s="76">
        <v>216</v>
      </c>
      <c r="U599" s="76">
        <v>1452</v>
      </c>
      <c r="V599" s="76">
        <v>1168</v>
      </c>
      <c r="W599" s="76">
        <v>0</v>
      </c>
      <c r="X599" s="76">
        <v>446</v>
      </c>
      <c r="Y599" s="76">
        <v>722</v>
      </c>
      <c r="Z599" s="76">
        <v>0</v>
      </c>
      <c r="AA599" s="77"/>
    </row>
    <row r="600" spans="1:27">
      <c r="A600" s="73">
        <v>2080110</v>
      </c>
      <c r="B600" s="73" t="s">
        <v>1762</v>
      </c>
      <c r="C600" s="75">
        <v>143</v>
      </c>
      <c r="D600" s="75">
        <v>143</v>
      </c>
      <c r="E600" s="76">
        <v>0</v>
      </c>
      <c r="F600" s="76">
        <v>35</v>
      </c>
      <c r="G600" s="76">
        <v>35</v>
      </c>
      <c r="H600" s="76">
        <v>2</v>
      </c>
      <c r="I600" s="76">
        <v>4</v>
      </c>
      <c r="J600" s="76">
        <v>0</v>
      </c>
      <c r="K600" s="76">
        <v>13</v>
      </c>
      <c r="L600" s="76">
        <v>10</v>
      </c>
      <c r="M600" s="76">
        <v>0</v>
      </c>
      <c r="N600" s="76">
        <v>0</v>
      </c>
      <c r="O600" s="76">
        <v>3</v>
      </c>
      <c r="P600" s="76">
        <v>27</v>
      </c>
      <c r="Q600" s="76">
        <v>4</v>
      </c>
      <c r="R600" s="76">
        <v>2</v>
      </c>
      <c r="S600" s="76">
        <v>1</v>
      </c>
      <c r="T600" s="76">
        <v>0</v>
      </c>
      <c r="U600" s="76">
        <v>5</v>
      </c>
      <c r="V600" s="76">
        <v>2</v>
      </c>
      <c r="W600" s="76">
        <v>0</v>
      </c>
      <c r="X600" s="76">
        <v>2</v>
      </c>
      <c r="Y600" s="76">
        <v>0</v>
      </c>
      <c r="Z600" s="76">
        <v>0</v>
      </c>
      <c r="AA600" s="77"/>
    </row>
    <row r="601" spans="1:27">
      <c r="A601" s="73">
        <v>2080111</v>
      </c>
      <c r="B601" s="73" t="s">
        <v>1764</v>
      </c>
      <c r="C601" s="75">
        <v>1018</v>
      </c>
      <c r="D601" s="75">
        <v>849</v>
      </c>
      <c r="E601" s="76">
        <v>169</v>
      </c>
      <c r="F601" s="76">
        <v>324</v>
      </c>
      <c r="G601" s="76">
        <v>129</v>
      </c>
      <c r="H601" s="76">
        <v>232</v>
      </c>
      <c r="I601" s="76">
        <v>0</v>
      </c>
      <c r="J601" s="76">
        <v>86</v>
      </c>
      <c r="K601" s="76">
        <v>20</v>
      </c>
      <c r="L601" s="76">
        <v>22</v>
      </c>
      <c r="M601" s="76">
        <v>0</v>
      </c>
      <c r="N601" s="76">
        <v>0</v>
      </c>
      <c r="O601" s="76">
        <v>33</v>
      </c>
      <c r="P601" s="76">
        <v>3</v>
      </c>
      <c r="Q601" s="76">
        <v>0</v>
      </c>
      <c r="R601" s="76">
        <v>0</v>
      </c>
      <c r="S601" s="76">
        <v>0</v>
      </c>
      <c r="T601" s="76">
        <v>0</v>
      </c>
      <c r="U601" s="76">
        <v>0</v>
      </c>
      <c r="V601" s="76">
        <v>0</v>
      </c>
      <c r="W601" s="76">
        <v>0</v>
      </c>
      <c r="X601" s="76">
        <v>0</v>
      </c>
      <c r="Y601" s="76">
        <v>0</v>
      </c>
      <c r="Z601" s="76">
        <v>0</v>
      </c>
      <c r="AA601" s="77"/>
    </row>
    <row r="602" spans="1:27">
      <c r="A602" s="73">
        <v>2080112</v>
      </c>
      <c r="B602" s="73" t="s">
        <v>4960</v>
      </c>
      <c r="C602" s="75">
        <v>525</v>
      </c>
      <c r="D602" s="75">
        <v>410</v>
      </c>
      <c r="E602" s="76">
        <v>115</v>
      </c>
      <c r="F602" s="76">
        <v>159</v>
      </c>
      <c r="G602" s="76">
        <v>18</v>
      </c>
      <c r="H602" s="76">
        <v>23</v>
      </c>
      <c r="I602" s="76">
        <v>14</v>
      </c>
      <c r="J602" s="76">
        <v>5</v>
      </c>
      <c r="K602" s="76">
        <v>42</v>
      </c>
      <c r="L602" s="76">
        <v>0</v>
      </c>
      <c r="M602" s="76">
        <v>10</v>
      </c>
      <c r="N602" s="76">
        <v>14</v>
      </c>
      <c r="O602" s="76">
        <v>109</v>
      </c>
      <c r="P602" s="76">
        <v>2</v>
      </c>
      <c r="Q602" s="76">
        <v>0</v>
      </c>
      <c r="R602" s="76">
        <v>0</v>
      </c>
      <c r="S602" s="76">
        <v>2</v>
      </c>
      <c r="T602" s="76">
        <v>6</v>
      </c>
      <c r="U602" s="76">
        <v>6</v>
      </c>
      <c r="V602" s="76">
        <v>0</v>
      </c>
      <c r="W602" s="76">
        <v>0</v>
      </c>
      <c r="X602" s="76">
        <v>0</v>
      </c>
      <c r="Y602" s="76">
        <v>0</v>
      </c>
      <c r="Z602" s="76">
        <v>0</v>
      </c>
      <c r="AA602" s="77"/>
    </row>
    <row r="603" spans="1:27">
      <c r="A603" s="73">
        <v>2080199</v>
      </c>
      <c r="B603" s="73" t="s">
        <v>1769</v>
      </c>
      <c r="C603" s="75">
        <v>29709</v>
      </c>
      <c r="D603" s="75">
        <v>27775</v>
      </c>
      <c r="E603" s="76">
        <v>1934</v>
      </c>
      <c r="F603" s="76">
        <v>6590</v>
      </c>
      <c r="G603" s="76">
        <v>1087</v>
      </c>
      <c r="H603" s="76">
        <v>4347</v>
      </c>
      <c r="I603" s="76">
        <v>1219</v>
      </c>
      <c r="J603" s="76">
        <v>2247</v>
      </c>
      <c r="K603" s="76">
        <v>2059</v>
      </c>
      <c r="L603" s="76">
        <v>1600</v>
      </c>
      <c r="M603" s="76">
        <v>22</v>
      </c>
      <c r="N603" s="76">
        <v>695</v>
      </c>
      <c r="O603" s="76">
        <v>2421</v>
      </c>
      <c r="P603" s="76">
        <v>549</v>
      </c>
      <c r="Q603" s="76">
        <v>349</v>
      </c>
      <c r="R603" s="76">
        <v>1259</v>
      </c>
      <c r="S603" s="76">
        <v>463</v>
      </c>
      <c r="T603" s="76">
        <v>680</v>
      </c>
      <c r="U603" s="76">
        <v>2187</v>
      </c>
      <c r="V603" s="76">
        <v>2</v>
      </c>
      <c r="W603" s="76">
        <v>0</v>
      </c>
      <c r="X603" s="76">
        <v>2</v>
      </c>
      <c r="Y603" s="76">
        <v>0</v>
      </c>
      <c r="Z603" s="76">
        <v>0</v>
      </c>
      <c r="AA603" s="77"/>
    </row>
    <row r="604" spans="1:27">
      <c r="A604" s="73">
        <v>20802</v>
      </c>
      <c r="B604" s="74" t="s">
        <v>1772</v>
      </c>
      <c r="C604" s="75">
        <v>196914</v>
      </c>
      <c r="D604" s="75">
        <v>183542</v>
      </c>
      <c r="E604" s="76">
        <v>13372</v>
      </c>
      <c r="F604" s="76">
        <v>34275</v>
      </c>
      <c r="G604" s="76">
        <v>13622</v>
      </c>
      <c r="H604" s="76">
        <v>18954</v>
      </c>
      <c r="I604" s="76">
        <v>8823</v>
      </c>
      <c r="J604" s="76">
        <v>16789</v>
      </c>
      <c r="K604" s="76">
        <v>7071</v>
      </c>
      <c r="L604" s="76">
        <v>8588</v>
      </c>
      <c r="M604" s="76">
        <v>4049</v>
      </c>
      <c r="N604" s="76">
        <v>9203</v>
      </c>
      <c r="O604" s="76">
        <v>16941</v>
      </c>
      <c r="P604" s="76">
        <v>9608</v>
      </c>
      <c r="Q604" s="76">
        <v>7312</v>
      </c>
      <c r="R604" s="76">
        <v>9868</v>
      </c>
      <c r="S604" s="76">
        <v>3432</v>
      </c>
      <c r="T604" s="76">
        <v>3401</v>
      </c>
      <c r="U604" s="76">
        <v>8096</v>
      </c>
      <c r="V604" s="76">
        <v>3529</v>
      </c>
      <c r="W604" s="76">
        <v>0</v>
      </c>
      <c r="X604" s="76">
        <v>2421</v>
      </c>
      <c r="Y604" s="76">
        <v>1021</v>
      </c>
      <c r="Z604" s="76">
        <v>87</v>
      </c>
      <c r="AA604" s="77"/>
    </row>
    <row r="605" spans="1:27">
      <c r="A605" s="73">
        <v>2080201</v>
      </c>
      <c r="B605" s="73" t="s">
        <v>595</v>
      </c>
      <c r="C605" s="75">
        <v>43821</v>
      </c>
      <c r="D605" s="75">
        <v>41869</v>
      </c>
      <c r="E605" s="76">
        <v>1952</v>
      </c>
      <c r="F605" s="76">
        <v>7443</v>
      </c>
      <c r="G605" s="76">
        <v>2217</v>
      </c>
      <c r="H605" s="76">
        <v>3219</v>
      </c>
      <c r="I605" s="76">
        <v>3091</v>
      </c>
      <c r="J605" s="76">
        <v>3861</v>
      </c>
      <c r="K605" s="76">
        <v>2938</v>
      </c>
      <c r="L605" s="76">
        <v>2154</v>
      </c>
      <c r="M605" s="76">
        <v>581</v>
      </c>
      <c r="N605" s="76">
        <v>3017</v>
      </c>
      <c r="O605" s="76">
        <v>3148</v>
      </c>
      <c r="P605" s="76">
        <v>1244</v>
      </c>
      <c r="Q605" s="76">
        <v>1822</v>
      </c>
      <c r="R605" s="76">
        <v>1266</v>
      </c>
      <c r="S605" s="76">
        <v>1435</v>
      </c>
      <c r="T605" s="76">
        <v>1491</v>
      </c>
      <c r="U605" s="76">
        <v>2300</v>
      </c>
      <c r="V605" s="76">
        <v>642</v>
      </c>
      <c r="W605" s="76">
        <v>0</v>
      </c>
      <c r="X605" s="76">
        <v>327</v>
      </c>
      <c r="Y605" s="76">
        <v>315</v>
      </c>
      <c r="Z605" s="76">
        <v>0</v>
      </c>
      <c r="AA605" s="77"/>
    </row>
    <row r="606" spans="1:27">
      <c r="A606" s="73">
        <v>2080202</v>
      </c>
      <c r="B606" s="73" t="s">
        <v>598</v>
      </c>
      <c r="C606" s="75">
        <v>3805</v>
      </c>
      <c r="D606" s="75">
        <v>3805</v>
      </c>
      <c r="E606" s="76">
        <v>0</v>
      </c>
      <c r="F606" s="76">
        <v>495</v>
      </c>
      <c r="G606" s="76">
        <v>61</v>
      </c>
      <c r="H606" s="76">
        <v>168</v>
      </c>
      <c r="I606" s="76">
        <v>84</v>
      </c>
      <c r="J606" s="76">
        <v>219</v>
      </c>
      <c r="K606" s="76">
        <v>97</v>
      </c>
      <c r="L606" s="76">
        <v>20</v>
      </c>
      <c r="M606" s="76">
        <v>29</v>
      </c>
      <c r="N606" s="76">
        <v>1138</v>
      </c>
      <c r="O606" s="76">
        <v>83</v>
      </c>
      <c r="P606" s="76">
        <v>4</v>
      </c>
      <c r="Q606" s="76">
        <v>837</v>
      </c>
      <c r="R606" s="76">
        <v>78</v>
      </c>
      <c r="S606" s="76">
        <v>224</v>
      </c>
      <c r="T606" s="76">
        <v>64</v>
      </c>
      <c r="U606" s="76">
        <v>169</v>
      </c>
      <c r="V606" s="76">
        <v>38</v>
      </c>
      <c r="W606" s="76">
        <v>0</v>
      </c>
      <c r="X606" s="76">
        <v>20</v>
      </c>
      <c r="Y606" s="76">
        <v>0</v>
      </c>
      <c r="Z606" s="76">
        <v>18</v>
      </c>
      <c r="AA606" s="77"/>
    </row>
    <row r="607" spans="1:27">
      <c r="A607" s="73">
        <v>2080203</v>
      </c>
      <c r="B607" s="73" t="s">
        <v>601</v>
      </c>
      <c r="C607" s="75">
        <v>763</v>
      </c>
      <c r="D607" s="75">
        <v>607</v>
      </c>
      <c r="E607" s="76">
        <v>156</v>
      </c>
      <c r="F607" s="76">
        <v>65</v>
      </c>
      <c r="G607" s="76">
        <v>0</v>
      </c>
      <c r="H607" s="76">
        <v>0</v>
      </c>
      <c r="I607" s="76">
        <v>216</v>
      </c>
      <c r="J607" s="76">
        <v>0</v>
      </c>
      <c r="K607" s="76">
        <v>69</v>
      </c>
      <c r="L607" s="76">
        <v>142</v>
      </c>
      <c r="M607" s="76">
        <v>113</v>
      </c>
      <c r="N607" s="76">
        <v>0</v>
      </c>
      <c r="O607" s="76">
        <v>0</v>
      </c>
      <c r="P607" s="76">
        <v>0</v>
      </c>
      <c r="Q607" s="76">
        <v>0</v>
      </c>
      <c r="R607" s="76">
        <v>0</v>
      </c>
      <c r="S607" s="76">
        <v>0</v>
      </c>
      <c r="T607" s="76">
        <v>0</v>
      </c>
      <c r="U607" s="76">
        <v>2</v>
      </c>
      <c r="V607" s="76">
        <v>0</v>
      </c>
      <c r="W607" s="76">
        <v>0</v>
      </c>
      <c r="X607" s="76">
        <v>0</v>
      </c>
      <c r="Y607" s="76">
        <v>0</v>
      </c>
      <c r="Z607" s="76">
        <v>0</v>
      </c>
      <c r="AA607" s="77"/>
    </row>
    <row r="608" spans="1:27">
      <c r="A608" s="73">
        <v>2080204</v>
      </c>
      <c r="B608" s="73" t="s">
        <v>2025</v>
      </c>
      <c r="C608" s="75">
        <v>6949</v>
      </c>
      <c r="D608" s="75">
        <v>5600</v>
      </c>
      <c r="E608" s="76">
        <v>1349</v>
      </c>
      <c r="F608" s="76">
        <v>1224</v>
      </c>
      <c r="G608" s="76">
        <v>109</v>
      </c>
      <c r="H608" s="76">
        <v>418</v>
      </c>
      <c r="I608" s="76">
        <v>690</v>
      </c>
      <c r="J608" s="76">
        <v>414</v>
      </c>
      <c r="K608" s="76">
        <v>73</v>
      </c>
      <c r="L608" s="76">
        <v>59</v>
      </c>
      <c r="M608" s="76">
        <v>70</v>
      </c>
      <c r="N608" s="76">
        <v>470</v>
      </c>
      <c r="O608" s="76">
        <v>584</v>
      </c>
      <c r="P608" s="76">
        <v>70</v>
      </c>
      <c r="Q608" s="76">
        <v>418</v>
      </c>
      <c r="R608" s="76">
        <v>153</v>
      </c>
      <c r="S608" s="76">
        <v>16</v>
      </c>
      <c r="T608" s="76">
        <v>358</v>
      </c>
      <c r="U608" s="76">
        <v>323</v>
      </c>
      <c r="V608" s="76">
        <v>151</v>
      </c>
      <c r="W608" s="76">
        <v>0</v>
      </c>
      <c r="X608" s="76">
        <v>151</v>
      </c>
      <c r="Y608" s="76">
        <v>0</v>
      </c>
      <c r="Z608" s="76">
        <v>0</v>
      </c>
      <c r="AA608" s="77"/>
    </row>
    <row r="609" spans="1:27">
      <c r="A609" s="73">
        <v>2080205</v>
      </c>
      <c r="B609" s="73" t="s">
        <v>4961</v>
      </c>
      <c r="C609" s="75">
        <v>66191</v>
      </c>
      <c r="D609" s="75">
        <v>61814</v>
      </c>
      <c r="E609" s="76">
        <v>4377</v>
      </c>
      <c r="F609" s="76">
        <v>6896</v>
      </c>
      <c r="G609" s="76">
        <v>4579</v>
      </c>
      <c r="H609" s="76">
        <v>9533</v>
      </c>
      <c r="I609" s="76">
        <v>2558</v>
      </c>
      <c r="J609" s="76">
        <v>4354</v>
      </c>
      <c r="K609" s="76">
        <v>2140</v>
      </c>
      <c r="L609" s="76">
        <v>2504</v>
      </c>
      <c r="M609" s="76">
        <v>744</v>
      </c>
      <c r="N609" s="76">
        <v>3482</v>
      </c>
      <c r="O609" s="76">
        <v>6262</v>
      </c>
      <c r="P609" s="76">
        <v>4789</v>
      </c>
      <c r="Q609" s="76">
        <v>1403</v>
      </c>
      <c r="R609" s="76">
        <v>6143</v>
      </c>
      <c r="S609" s="76">
        <v>1050</v>
      </c>
      <c r="T609" s="76">
        <v>862</v>
      </c>
      <c r="U609" s="76">
        <v>3263</v>
      </c>
      <c r="V609" s="76">
        <v>1252</v>
      </c>
      <c r="W609" s="76">
        <v>0</v>
      </c>
      <c r="X609" s="76">
        <v>794</v>
      </c>
      <c r="Y609" s="76">
        <v>405</v>
      </c>
      <c r="Z609" s="76">
        <v>53</v>
      </c>
      <c r="AA609" s="77"/>
    </row>
    <row r="610" spans="1:27">
      <c r="A610" s="73">
        <v>2080206</v>
      </c>
      <c r="B610" s="73" t="s">
        <v>1781</v>
      </c>
      <c r="C610" s="75">
        <v>199</v>
      </c>
      <c r="D610" s="75">
        <v>199</v>
      </c>
      <c r="E610" s="76">
        <v>0</v>
      </c>
      <c r="F610" s="76">
        <v>75</v>
      </c>
      <c r="G610" s="76">
        <v>20</v>
      </c>
      <c r="H610" s="76">
        <v>70</v>
      </c>
      <c r="I610" s="76">
        <v>10</v>
      </c>
      <c r="J610" s="76">
        <v>0</v>
      </c>
      <c r="K610" s="76">
        <v>18</v>
      </c>
      <c r="L610" s="76">
        <v>0</v>
      </c>
      <c r="M610" s="76">
        <v>0</v>
      </c>
      <c r="N610" s="76">
        <v>0</v>
      </c>
      <c r="O610" s="76">
        <v>1</v>
      </c>
      <c r="P610" s="76">
        <v>0</v>
      </c>
      <c r="Q610" s="76">
        <v>2</v>
      </c>
      <c r="R610" s="76">
        <v>0</v>
      </c>
      <c r="S610" s="76">
        <v>0</v>
      </c>
      <c r="T610" s="76">
        <v>0</v>
      </c>
      <c r="U610" s="76">
        <v>3</v>
      </c>
      <c r="V610" s="76">
        <v>0</v>
      </c>
      <c r="W610" s="76">
        <v>0</v>
      </c>
      <c r="X610" s="76">
        <v>0</v>
      </c>
      <c r="Y610" s="76">
        <v>0</v>
      </c>
      <c r="Z610" s="76">
        <v>0</v>
      </c>
      <c r="AA610" s="77"/>
    </row>
    <row r="611" spans="1:27">
      <c r="A611" s="73">
        <v>2080207</v>
      </c>
      <c r="B611" s="73" t="s">
        <v>1784</v>
      </c>
      <c r="C611" s="75">
        <v>7243</v>
      </c>
      <c r="D611" s="75">
        <v>4004</v>
      </c>
      <c r="E611" s="76">
        <v>3239</v>
      </c>
      <c r="F611" s="76">
        <v>559</v>
      </c>
      <c r="G611" s="76">
        <v>522</v>
      </c>
      <c r="H611" s="76">
        <v>315</v>
      </c>
      <c r="I611" s="76">
        <v>195</v>
      </c>
      <c r="J611" s="76">
        <v>345</v>
      </c>
      <c r="K611" s="76">
        <v>412</v>
      </c>
      <c r="L611" s="76">
        <v>88</v>
      </c>
      <c r="M611" s="76">
        <v>28</v>
      </c>
      <c r="N611" s="76">
        <v>328</v>
      </c>
      <c r="O611" s="76">
        <v>372</v>
      </c>
      <c r="P611" s="76">
        <v>218</v>
      </c>
      <c r="Q611" s="76">
        <v>75</v>
      </c>
      <c r="R611" s="76">
        <v>161</v>
      </c>
      <c r="S611" s="76">
        <v>80</v>
      </c>
      <c r="T611" s="76">
        <v>129</v>
      </c>
      <c r="U611" s="76">
        <v>164</v>
      </c>
      <c r="V611" s="76">
        <v>34</v>
      </c>
      <c r="W611" s="76">
        <v>0</v>
      </c>
      <c r="X611" s="76">
        <v>18</v>
      </c>
      <c r="Y611" s="76">
        <v>13</v>
      </c>
      <c r="Z611" s="76">
        <v>3</v>
      </c>
      <c r="AA611" s="77"/>
    </row>
    <row r="612" spans="1:27">
      <c r="A612" s="73">
        <v>2080208</v>
      </c>
      <c r="B612" s="73" t="s">
        <v>1787</v>
      </c>
      <c r="C612" s="75">
        <v>33419</v>
      </c>
      <c r="D612" s="75">
        <v>33326</v>
      </c>
      <c r="E612" s="76">
        <v>93</v>
      </c>
      <c r="F612" s="76">
        <v>14271</v>
      </c>
      <c r="G612" s="76">
        <v>2889</v>
      </c>
      <c r="H612" s="76">
        <v>3068</v>
      </c>
      <c r="I612" s="76">
        <v>371</v>
      </c>
      <c r="J612" s="76">
        <v>4608</v>
      </c>
      <c r="K612" s="76">
        <v>62</v>
      </c>
      <c r="L612" s="76">
        <v>120</v>
      </c>
      <c r="M612" s="76">
        <v>920</v>
      </c>
      <c r="N612" s="76">
        <v>416</v>
      </c>
      <c r="O612" s="76">
        <v>2873</v>
      </c>
      <c r="P612" s="76">
        <v>1221</v>
      </c>
      <c r="Q612" s="76">
        <v>716</v>
      </c>
      <c r="R612" s="76">
        <v>1072</v>
      </c>
      <c r="S612" s="76">
        <v>2</v>
      </c>
      <c r="T612" s="76">
        <v>24</v>
      </c>
      <c r="U612" s="76">
        <v>549</v>
      </c>
      <c r="V612" s="76">
        <v>145</v>
      </c>
      <c r="W612" s="76">
        <v>0</v>
      </c>
      <c r="X612" s="76">
        <v>143</v>
      </c>
      <c r="Y612" s="76">
        <v>0</v>
      </c>
      <c r="Z612" s="76">
        <v>2</v>
      </c>
      <c r="AA612" s="77"/>
    </row>
    <row r="613" spans="1:27">
      <c r="A613" s="73">
        <v>2080209</v>
      </c>
      <c r="B613" s="73" t="s">
        <v>2027</v>
      </c>
      <c r="C613" s="75">
        <v>2409</v>
      </c>
      <c r="D613" s="75">
        <v>2376</v>
      </c>
      <c r="E613" s="76">
        <v>33</v>
      </c>
      <c r="F613" s="76">
        <v>651</v>
      </c>
      <c r="G613" s="76">
        <v>31</v>
      </c>
      <c r="H613" s="76">
        <v>109</v>
      </c>
      <c r="I613" s="76">
        <v>447</v>
      </c>
      <c r="J613" s="76">
        <v>255</v>
      </c>
      <c r="K613" s="76">
        <v>210</v>
      </c>
      <c r="L613" s="76">
        <v>307</v>
      </c>
      <c r="M613" s="76">
        <v>11</v>
      </c>
      <c r="N613" s="76">
        <v>34</v>
      </c>
      <c r="O613" s="76">
        <v>55</v>
      </c>
      <c r="P613" s="76">
        <v>55</v>
      </c>
      <c r="Q613" s="76">
        <v>183</v>
      </c>
      <c r="R613" s="76">
        <v>1</v>
      </c>
      <c r="S613" s="76">
        <v>0</v>
      </c>
      <c r="T613" s="76">
        <v>0</v>
      </c>
      <c r="U613" s="76">
        <v>27</v>
      </c>
      <c r="V613" s="76">
        <v>0</v>
      </c>
      <c r="W613" s="76">
        <v>0</v>
      </c>
      <c r="X613" s="76">
        <v>0</v>
      </c>
      <c r="Y613" s="76">
        <v>0</v>
      </c>
      <c r="Z613" s="76">
        <v>0</v>
      </c>
      <c r="AA613" s="77"/>
    </row>
    <row r="614" spans="1:27">
      <c r="A614" s="73">
        <v>2080299</v>
      </c>
      <c r="B614" s="73" t="s">
        <v>1790</v>
      </c>
      <c r="C614" s="75">
        <v>32115</v>
      </c>
      <c r="D614" s="75">
        <v>29942</v>
      </c>
      <c r="E614" s="76">
        <v>2173</v>
      </c>
      <c r="F614" s="76">
        <v>2596</v>
      </c>
      <c r="G614" s="76">
        <v>3194</v>
      </c>
      <c r="H614" s="76">
        <v>2054</v>
      </c>
      <c r="I614" s="76">
        <v>1161</v>
      </c>
      <c r="J614" s="76">
        <v>2733</v>
      </c>
      <c r="K614" s="76">
        <v>1052</v>
      </c>
      <c r="L614" s="76">
        <v>3194</v>
      </c>
      <c r="M614" s="76">
        <v>1553</v>
      </c>
      <c r="N614" s="76">
        <v>318</v>
      </c>
      <c r="O614" s="76">
        <v>3563</v>
      </c>
      <c r="P614" s="76">
        <v>2007</v>
      </c>
      <c r="Q614" s="76">
        <v>1856</v>
      </c>
      <c r="R614" s="76">
        <v>994</v>
      </c>
      <c r="S614" s="76">
        <v>625</v>
      </c>
      <c r="T614" s="76">
        <v>473</v>
      </c>
      <c r="U614" s="76">
        <v>1296</v>
      </c>
      <c r="V614" s="76">
        <v>1267</v>
      </c>
      <c r="W614" s="76">
        <v>0</v>
      </c>
      <c r="X614" s="76">
        <v>968</v>
      </c>
      <c r="Y614" s="76">
        <v>288</v>
      </c>
      <c r="Z614" s="76">
        <v>11</v>
      </c>
      <c r="AA614" s="77"/>
    </row>
    <row r="615" spans="1:27">
      <c r="A615" s="73">
        <v>20803</v>
      </c>
      <c r="B615" s="74" t="s">
        <v>4962</v>
      </c>
      <c r="C615" s="75">
        <v>1546603</v>
      </c>
      <c r="D615" s="75">
        <v>854202</v>
      </c>
      <c r="E615" s="76">
        <v>692401</v>
      </c>
      <c r="F615" s="76">
        <v>122279</v>
      </c>
      <c r="G615" s="76">
        <v>66534</v>
      </c>
      <c r="H615" s="76">
        <v>85870</v>
      </c>
      <c r="I615" s="76">
        <v>36538</v>
      </c>
      <c r="J615" s="76">
        <v>121015</v>
      </c>
      <c r="K615" s="76">
        <v>46556</v>
      </c>
      <c r="L615" s="76">
        <v>47906</v>
      </c>
      <c r="M615" s="76">
        <v>50496</v>
      </c>
      <c r="N615" s="76">
        <v>43272</v>
      </c>
      <c r="O615" s="76">
        <v>89335</v>
      </c>
      <c r="P615" s="76">
        <v>45211</v>
      </c>
      <c r="Q615" s="76">
        <v>26768</v>
      </c>
      <c r="R615" s="76">
        <v>17395</v>
      </c>
      <c r="S615" s="76">
        <v>7219</v>
      </c>
      <c r="T615" s="76">
        <v>5799</v>
      </c>
      <c r="U615" s="76">
        <v>32874</v>
      </c>
      <c r="V615" s="76">
        <v>3186</v>
      </c>
      <c r="W615" s="76">
        <v>1096</v>
      </c>
      <c r="X615" s="76">
        <v>401</v>
      </c>
      <c r="Y615" s="76">
        <v>1659</v>
      </c>
      <c r="Z615" s="76">
        <v>30</v>
      </c>
      <c r="AA615" s="77"/>
    </row>
    <row r="616" spans="1:27">
      <c r="A616" s="73">
        <v>2080301</v>
      </c>
      <c r="B616" s="73" t="s">
        <v>4963</v>
      </c>
      <c r="C616" s="75">
        <v>901054</v>
      </c>
      <c r="D616" s="75">
        <v>208653</v>
      </c>
      <c r="E616" s="76">
        <v>692401</v>
      </c>
      <c r="F616" s="76">
        <v>3025</v>
      </c>
      <c r="G616" s="76">
        <v>4435</v>
      </c>
      <c r="H616" s="76">
        <v>486</v>
      </c>
      <c r="I616" s="76">
        <v>3270</v>
      </c>
      <c r="J616" s="76">
        <v>61462</v>
      </c>
      <c r="K616" s="76">
        <v>217</v>
      </c>
      <c r="L616" s="76">
        <v>19618</v>
      </c>
      <c r="M616" s="76">
        <v>41074</v>
      </c>
      <c r="N616" s="76">
        <v>3103</v>
      </c>
      <c r="O616" s="76">
        <v>37824</v>
      </c>
      <c r="P616" s="76">
        <v>4994</v>
      </c>
      <c r="Q616" s="76">
        <v>17289</v>
      </c>
      <c r="R616" s="76">
        <v>1031</v>
      </c>
      <c r="S616" s="76">
        <v>121</v>
      </c>
      <c r="T616" s="76">
        <v>122</v>
      </c>
      <c r="U616" s="76">
        <v>3403</v>
      </c>
      <c r="V616" s="76">
        <v>5</v>
      </c>
      <c r="W616" s="76">
        <v>0</v>
      </c>
      <c r="X616" s="76">
        <v>5</v>
      </c>
      <c r="Y616" s="76">
        <v>0</v>
      </c>
      <c r="Z616" s="76">
        <v>0</v>
      </c>
      <c r="AA616" s="77"/>
    </row>
    <row r="617" spans="1:27">
      <c r="A617" s="73">
        <v>2080302</v>
      </c>
      <c r="B617" s="73" t="s">
        <v>2008</v>
      </c>
      <c r="C617" s="75">
        <v>7059</v>
      </c>
      <c r="D617" s="75">
        <v>7059</v>
      </c>
      <c r="E617" s="76">
        <v>0</v>
      </c>
      <c r="F617" s="76">
        <v>265</v>
      </c>
      <c r="G617" s="76">
        <v>1161</v>
      </c>
      <c r="H617" s="76">
        <v>29</v>
      </c>
      <c r="I617" s="76">
        <v>2094</v>
      </c>
      <c r="J617" s="76">
        <v>0</v>
      </c>
      <c r="K617" s="76">
        <v>24</v>
      </c>
      <c r="L617" s="76">
        <v>1074</v>
      </c>
      <c r="M617" s="76">
        <v>0</v>
      </c>
      <c r="N617" s="76">
        <v>6</v>
      </c>
      <c r="O617" s="76">
        <v>145</v>
      </c>
      <c r="P617" s="76">
        <v>172</v>
      </c>
      <c r="Q617" s="76">
        <v>189</v>
      </c>
      <c r="R617" s="76">
        <v>174</v>
      </c>
      <c r="S617" s="76">
        <v>769</v>
      </c>
      <c r="T617" s="76">
        <v>957</v>
      </c>
      <c r="U617" s="76">
        <v>0</v>
      </c>
      <c r="V617" s="76">
        <v>0</v>
      </c>
      <c r="W617" s="76">
        <v>0</v>
      </c>
      <c r="X617" s="76">
        <v>0</v>
      </c>
      <c r="Y617" s="76">
        <v>0</v>
      </c>
      <c r="Z617" s="76">
        <v>0</v>
      </c>
      <c r="AA617" s="77"/>
    </row>
    <row r="618" spans="1:27">
      <c r="A618" s="73">
        <v>2080303</v>
      </c>
      <c r="B618" s="73" t="s">
        <v>4964</v>
      </c>
      <c r="C618" s="75">
        <v>11887</v>
      </c>
      <c r="D618" s="75">
        <v>11887</v>
      </c>
      <c r="E618" s="76">
        <v>0</v>
      </c>
      <c r="F618" s="76">
        <v>9610</v>
      </c>
      <c r="G618" s="76">
        <v>60</v>
      </c>
      <c r="H618" s="76">
        <v>12</v>
      </c>
      <c r="I618" s="76">
        <v>536</v>
      </c>
      <c r="J618" s="76">
        <v>6</v>
      </c>
      <c r="K618" s="76">
        <v>9</v>
      </c>
      <c r="L618" s="76">
        <v>24</v>
      </c>
      <c r="M618" s="76">
        <v>200</v>
      </c>
      <c r="N618" s="76">
        <v>49</v>
      </c>
      <c r="O618" s="76">
        <v>0</v>
      </c>
      <c r="P618" s="76">
        <v>0</v>
      </c>
      <c r="Q618" s="76">
        <v>0</v>
      </c>
      <c r="R618" s="76">
        <v>170</v>
      </c>
      <c r="S618" s="76">
        <v>141</v>
      </c>
      <c r="T618" s="76">
        <v>0</v>
      </c>
      <c r="U618" s="76">
        <v>0</v>
      </c>
      <c r="V618" s="76">
        <v>1070</v>
      </c>
      <c r="W618" s="76">
        <v>1067</v>
      </c>
      <c r="X618" s="76">
        <v>3</v>
      </c>
      <c r="Y618" s="76">
        <v>0</v>
      </c>
      <c r="Z618" s="76">
        <v>0</v>
      </c>
      <c r="AA618" s="77"/>
    </row>
    <row r="619" spans="1:27">
      <c r="A619" s="73">
        <v>2080304</v>
      </c>
      <c r="B619" s="73" t="s">
        <v>2010</v>
      </c>
      <c r="C619" s="75">
        <v>9258</v>
      </c>
      <c r="D619" s="75">
        <v>9258</v>
      </c>
      <c r="E619" s="76">
        <v>0</v>
      </c>
      <c r="F619" s="76">
        <v>80</v>
      </c>
      <c r="G619" s="76">
        <v>1566</v>
      </c>
      <c r="H619" s="76">
        <v>986</v>
      </c>
      <c r="I619" s="76">
        <v>674</v>
      </c>
      <c r="J619" s="76">
        <v>1432</v>
      </c>
      <c r="K619" s="76">
        <v>1185</v>
      </c>
      <c r="L619" s="76">
        <v>138</v>
      </c>
      <c r="M619" s="76">
        <v>396</v>
      </c>
      <c r="N619" s="76">
        <v>693</v>
      </c>
      <c r="O619" s="76">
        <v>166</v>
      </c>
      <c r="P619" s="76">
        <v>651</v>
      </c>
      <c r="Q619" s="76">
        <v>112</v>
      </c>
      <c r="R619" s="76">
        <v>674</v>
      </c>
      <c r="S619" s="76">
        <v>504</v>
      </c>
      <c r="T619" s="76">
        <v>0</v>
      </c>
      <c r="U619" s="76">
        <v>0</v>
      </c>
      <c r="V619" s="76">
        <v>0</v>
      </c>
      <c r="W619" s="76">
        <v>0</v>
      </c>
      <c r="X619" s="76">
        <v>0</v>
      </c>
      <c r="Y619" s="76">
        <v>0</v>
      </c>
      <c r="Z619" s="76">
        <v>0</v>
      </c>
      <c r="AA619" s="77"/>
    </row>
    <row r="620" spans="1:27">
      <c r="A620" s="73">
        <v>2080305</v>
      </c>
      <c r="B620" s="73" t="s">
        <v>2012</v>
      </c>
      <c r="C620" s="75">
        <v>7383</v>
      </c>
      <c r="D620" s="75">
        <v>7383</v>
      </c>
      <c r="E620" s="76">
        <v>0</v>
      </c>
      <c r="F620" s="76">
        <v>143</v>
      </c>
      <c r="G620" s="76">
        <v>671</v>
      </c>
      <c r="H620" s="76">
        <v>976</v>
      </c>
      <c r="I620" s="76">
        <v>170</v>
      </c>
      <c r="J620" s="76">
        <v>997</v>
      </c>
      <c r="K620" s="76">
        <v>1218</v>
      </c>
      <c r="L620" s="76">
        <v>138</v>
      </c>
      <c r="M620" s="76">
        <v>638</v>
      </c>
      <c r="N620" s="76">
        <v>9</v>
      </c>
      <c r="O620" s="76">
        <v>250</v>
      </c>
      <c r="P620" s="76">
        <v>602</v>
      </c>
      <c r="Q620" s="76">
        <v>69</v>
      </c>
      <c r="R620" s="76">
        <v>669</v>
      </c>
      <c r="S620" s="76">
        <v>806</v>
      </c>
      <c r="T620" s="76">
        <v>0</v>
      </c>
      <c r="U620" s="76">
        <v>0</v>
      </c>
      <c r="V620" s="76">
        <v>0</v>
      </c>
      <c r="W620" s="76">
        <v>0</v>
      </c>
      <c r="X620" s="76">
        <v>0</v>
      </c>
      <c r="Y620" s="76">
        <v>0</v>
      </c>
      <c r="Z620" s="76">
        <v>0</v>
      </c>
      <c r="AA620" s="77"/>
    </row>
    <row r="621" spans="1:27">
      <c r="A621" s="73">
        <v>2080308</v>
      </c>
      <c r="B621" s="73" t="s">
        <v>1999</v>
      </c>
      <c r="C621" s="75">
        <v>562547</v>
      </c>
      <c r="D621" s="75">
        <v>562547</v>
      </c>
      <c r="E621" s="76">
        <v>0</v>
      </c>
      <c r="F621" s="76">
        <v>78676</v>
      </c>
      <c r="G621" s="76">
        <v>57675</v>
      </c>
      <c r="H621" s="76">
        <v>80775</v>
      </c>
      <c r="I621" s="76">
        <v>29304</v>
      </c>
      <c r="J621" s="76">
        <v>50236</v>
      </c>
      <c r="K621" s="76">
        <v>43899</v>
      </c>
      <c r="L621" s="76">
        <v>26913</v>
      </c>
      <c r="M621" s="76">
        <v>8012</v>
      </c>
      <c r="N621" s="76">
        <v>39228</v>
      </c>
      <c r="O621" s="76">
        <v>49009</v>
      </c>
      <c r="P621" s="76">
        <v>38101</v>
      </c>
      <c r="Q621" s="76">
        <v>8183</v>
      </c>
      <c r="R621" s="76">
        <v>14360</v>
      </c>
      <c r="S621" s="76">
        <v>4835</v>
      </c>
      <c r="T621" s="76">
        <v>4294</v>
      </c>
      <c r="U621" s="76">
        <v>29412</v>
      </c>
      <c r="V621" s="76">
        <v>888</v>
      </c>
      <c r="W621" s="76">
        <v>29</v>
      </c>
      <c r="X621" s="76">
        <v>298</v>
      </c>
      <c r="Y621" s="76">
        <v>531</v>
      </c>
      <c r="Z621" s="76">
        <v>30</v>
      </c>
      <c r="AA621" s="77"/>
    </row>
    <row r="622" spans="1:27">
      <c r="A622" s="73">
        <v>2080399</v>
      </c>
      <c r="B622" s="73" t="s">
        <v>4965</v>
      </c>
      <c r="C622" s="75">
        <v>47415</v>
      </c>
      <c r="D622" s="75">
        <v>47415</v>
      </c>
      <c r="E622" s="76">
        <v>0</v>
      </c>
      <c r="F622" s="76">
        <v>30480</v>
      </c>
      <c r="G622" s="76">
        <v>966</v>
      </c>
      <c r="H622" s="76">
        <v>2606</v>
      </c>
      <c r="I622" s="76">
        <v>490</v>
      </c>
      <c r="J622" s="76">
        <v>6882</v>
      </c>
      <c r="K622" s="76">
        <v>4</v>
      </c>
      <c r="L622" s="76">
        <v>1</v>
      </c>
      <c r="M622" s="76">
        <v>176</v>
      </c>
      <c r="N622" s="76">
        <v>184</v>
      </c>
      <c r="O622" s="76">
        <v>1941</v>
      </c>
      <c r="P622" s="76">
        <v>691</v>
      </c>
      <c r="Q622" s="76">
        <v>926</v>
      </c>
      <c r="R622" s="76">
        <v>317</v>
      </c>
      <c r="S622" s="76">
        <v>43</v>
      </c>
      <c r="T622" s="76">
        <v>426</v>
      </c>
      <c r="U622" s="76">
        <v>59</v>
      </c>
      <c r="V622" s="76">
        <v>1223</v>
      </c>
      <c r="W622" s="76">
        <v>0</v>
      </c>
      <c r="X622" s="76">
        <v>95</v>
      </c>
      <c r="Y622" s="76">
        <v>1128</v>
      </c>
      <c r="Z622" s="76">
        <v>0</v>
      </c>
      <c r="AA622" s="77"/>
    </row>
    <row r="623" spans="1:27">
      <c r="A623" s="73">
        <v>20804</v>
      </c>
      <c r="B623" s="74" t="s">
        <v>1793</v>
      </c>
      <c r="C623" s="75">
        <v>0</v>
      </c>
      <c r="D623" s="75">
        <v>0</v>
      </c>
      <c r="E623" s="76">
        <v>0</v>
      </c>
      <c r="F623" s="76">
        <v>0</v>
      </c>
      <c r="G623" s="76">
        <v>0</v>
      </c>
      <c r="H623" s="76">
        <v>0</v>
      </c>
      <c r="I623" s="76">
        <v>0</v>
      </c>
      <c r="J623" s="76">
        <v>0</v>
      </c>
      <c r="K623" s="76">
        <v>0</v>
      </c>
      <c r="L623" s="76">
        <v>0</v>
      </c>
      <c r="M623" s="76">
        <v>0</v>
      </c>
      <c r="N623" s="76">
        <v>0</v>
      </c>
      <c r="O623" s="76">
        <v>0</v>
      </c>
      <c r="P623" s="76">
        <v>0</v>
      </c>
      <c r="Q623" s="76">
        <v>0</v>
      </c>
      <c r="R623" s="76">
        <v>0</v>
      </c>
      <c r="S623" s="76">
        <v>0</v>
      </c>
      <c r="T623" s="76">
        <v>0</v>
      </c>
      <c r="U623" s="76">
        <v>0</v>
      </c>
      <c r="V623" s="76">
        <v>0</v>
      </c>
      <c r="W623" s="76">
        <v>0</v>
      </c>
      <c r="X623" s="76">
        <v>0</v>
      </c>
      <c r="Y623" s="76">
        <v>0</v>
      </c>
      <c r="Z623" s="76">
        <v>0</v>
      </c>
      <c r="AA623" s="77"/>
    </row>
    <row r="624" spans="1:27">
      <c r="A624" s="73">
        <v>2080402</v>
      </c>
      <c r="B624" s="73" t="s">
        <v>4966</v>
      </c>
      <c r="C624" s="75">
        <v>0</v>
      </c>
      <c r="D624" s="75">
        <v>0</v>
      </c>
      <c r="E624" s="76">
        <v>0</v>
      </c>
      <c r="F624" s="76">
        <v>0</v>
      </c>
      <c r="G624" s="76">
        <v>0</v>
      </c>
      <c r="H624" s="76">
        <v>0</v>
      </c>
      <c r="I624" s="76">
        <v>0</v>
      </c>
      <c r="J624" s="76">
        <v>0</v>
      </c>
      <c r="K624" s="76">
        <v>0</v>
      </c>
      <c r="L624" s="76">
        <v>0</v>
      </c>
      <c r="M624" s="76">
        <v>0</v>
      </c>
      <c r="N624" s="76">
        <v>0</v>
      </c>
      <c r="O624" s="76">
        <v>0</v>
      </c>
      <c r="P624" s="76">
        <v>0</v>
      </c>
      <c r="Q624" s="76">
        <v>0</v>
      </c>
      <c r="R624" s="76">
        <v>0</v>
      </c>
      <c r="S624" s="76">
        <v>0</v>
      </c>
      <c r="T624" s="76">
        <v>0</v>
      </c>
      <c r="U624" s="76">
        <v>0</v>
      </c>
      <c r="V624" s="76">
        <v>0</v>
      </c>
      <c r="W624" s="76">
        <v>0</v>
      </c>
      <c r="X624" s="76">
        <v>0</v>
      </c>
      <c r="Y624" s="76">
        <v>0</v>
      </c>
      <c r="Z624" s="76">
        <v>0</v>
      </c>
      <c r="AA624" s="77"/>
    </row>
    <row r="625" spans="1:27">
      <c r="A625" s="73">
        <v>20805</v>
      </c>
      <c r="B625" s="74" t="s">
        <v>1798</v>
      </c>
      <c r="C625" s="75">
        <v>2176634</v>
      </c>
      <c r="D625" s="75">
        <v>1754299</v>
      </c>
      <c r="E625" s="76">
        <v>422335</v>
      </c>
      <c r="F625" s="76">
        <v>186679</v>
      </c>
      <c r="G625" s="76">
        <v>135291</v>
      </c>
      <c r="H625" s="76">
        <v>163613</v>
      </c>
      <c r="I625" s="76">
        <v>106532</v>
      </c>
      <c r="J625" s="76">
        <v>254627</v>
      </c>
      <c r="K625" s="76">
        <v>141911</v>
      </c>
      <c r="L625" s="76">
        <v>100992</v>
      </c>
      <c r="M625" s="76">
        <v>66018</v>
      </c>
      <c r="N625" s="76">
        <v>125706</v>
      </c>
      <c r="O625" s="76">
        <v>62203</v>
      </c>
      <c r="P625" s="76">
        <v>87204</v>
      </c>
      <c r="Q625" s="76">
        <v>98834</v>
      </c>
      <c r="R625" s="76">
        <v>57081</v>
      </c>
      <c r="S625" s="76">
        <v>37212</v>
      </c>
      <c r="T625" s="76">
        <v>36577</v>
      </c>
      <c r="U625" s="76">
        <v>72933</v>
      </c>
      <c r="V625" s="76">
        <v>20801</v>
      </c>
      <c r="W625" s="76">
        <v>0</v>
      </c>
      <c r="X625" s="76">
        <v>9502</v>
      </c>
      <c r="Y625" s="76">
        <v>9880</v>
      </c>
      <c r="Z625" s="76">
        <v>1419</v>
      </c>
      <c r="AA625" s="77"/>
    </row>
    <row r="626" spans="1:27">
      <c r="A626" s="73">
        <v>2080501</v>
      </c>
      <c r="B626" s="73" t="s">
        <v>1801</v>
      </c>
      <c r="C626" s="75">
        <v>624860</v>
      </c>
      <c r="D626" s="75">
        <v>523251</v>
      </c>
      <c r="E626" s="76">
        <v>101609</v>
      </c>
      <c r="F626" s="76">
        <v>63969</v>
      </c>
      <c r="G626" s="76">
        <v>30590</v>
      </c>
      <c r="H626" s="76">
        <v>43566</v>
      </c>
      <c r="I626" s="76">
        <v>38690</v>
      </c>
      <c r="J626" s="76">
        <v>73944</v>
      </c>
      <c r="K626" s="76">
        <v>48247</v>
      </c>
      <c r="L626" s="76">
        <v>30783</v>
      </c>
      <c r="M626" s="76">
        <v>5260</v>
      </c>
      <c r="N626" s="76">
        <v>30300</v>
      </c>
      <c r="O626" s="76">
        <v>20643</v>
      </c>
      <c r="P626" s="76">
        <v>28763</v>
      </c>
      <c r="Q626" s="76">
        <v>39543</v>
      </c>
      <c r="R626" s="76">
        <v>20237</v>
      </c>
      <c r="S626" s="76">
        <v>26</v>
      </c>
      <c r="T626" s="76">
        <v>15862</v>
      </c>
      <c r="U626" s="76">
        <v>26042</v>
      </c>
      <c r="V626" s="76">
        <v>7730</v>
      </c>
      <c r="W626" s="76">
        <v>0</v>
      </c>
      <c r="X626" s="76">
        <v>3619</v>
      </c>
      <c r="Y626" s="76">
        <v>3965</v>
      </c>
      <c r="Z626" s="76">
        <v>146</v>
      </c>
      <c r="AA626" s="77"/>
    </row>
    <row r="627" spans="1:27">
      <c r="A627" s="73">
        <v>2080502</v>
      </c>
      <c r="B627" s="73" t="s">
        <v>1803</v>
      </c>
      <c r="C627" s="75">
        <v>1398332</v>
      </c>
      <c r="D627" s="75">
        <v>1101632</v>
      </c>
      <c r="E627" s="76">
        <v>296700</v>
      </c>
      <c r="F627" s="76">
        <v>106914</v>
      </c>
      <c r="G627" s="76">
        <v>74909</v>
      </c>
      <c r="H627" s="76">
        <v>117275</v>
      </c>
      <c r="I627" s="76">
        <v>63137</v>
      </c>
      <c r="J627" s="76">
        <v>173975</v>
      </c>
      <c r="K627" s="76">
        <v>92062</v>
      </c>
      <c r="L627" s="76">
        <v>61063</v>
      </c>
      <c r="M627" s="76">
        <v>39453</v>
      </c>
      <c r="N627" s="76">
        <v>82250</v>
      </c>
      <c r="O627" s="76">
        <v>38296</v>
      </c>
      <c r="P627" s="76">
        <v>56904</v>
      </c>
      <c r="Q627" s="76">
        <v>58213</v>
      </c>
      <c r="R627" s="76">
        <v>35001</v>
      </c>
      <c r="S627" s="76">
        <v>21849</v>
      </c>
      <c r="T627" s="76">
        <v>19997</v>
      </c>
      <c r="U627" s="76">
        <v>46179</v>
      </c>
      <c r="V627" s="76">
        <v>13054</v>
      </c>
      <c r="W627" s="76">
        <v>0</v>
      </c>
      <c r="X627" s="76">
        <v>5875</v>
      </c>
      <c r="Y627" s="76">
        <v>5915</v>
      </c>
      <c r="Z627" s="76">
        <v>1264</v>
      </c>
      <c r="AA627" s="77"/>
    </row>
    <row r="628" spans="1:27">
      <c r="A628" s="73">
        <v>2080503</v>
      </c>
      <c r="B628" s="73" t="s">
        <v>1805</v>
      </c>
      <c r="C628" s="75">
        <v>18161</v>
      </c>
      <c r="D628" s="75">
        <v>16352</v>
      </c>
      <c r="E628" s="76">
        <v>1809</v>
      </c>
      <c r="F628" s="76">
        <v>586</v>
      </c>
      <c r="G628" s="76">
        <v>677</v>
      </c>
      <c r="H628" s="76">
        <v>367</v>
      </c>
      <c r="I628" s="76">
        <v>3397</v>
      </c>
      <c r="J628" s="76">
        <v>2322</v>
      </c>
      <c r="K628" s="76">
        <v>1039</v>
      </c>
      <c r="L628" s="76">
        <v>1302</v>
      </c>
      <c r="M628" s="76">
        <v>497</v>
      </c>
      <c r="N628" s="76">
        <v>186</v>
      </c>
      <c r="O628" s="76">
        <v>2361</v>
      </c>
      <c r="P628" s="76">
        <v>1102</v>
      </c>
      <c r="Q628" s="76">
        <v>443</v>
      </c>
      <c r="R628" s="76">
        <v>897</v>
      </c>
      <c r="S628" s="76">
        <v>403</v>
      </c>
      <c r="T628" s="76">
        <v>592</v>
      </c>
      <c r="U628" s="76">
        <v>260</v>
      </c>
      <c r="V628" s="76">
        <v>0</v>
      </c>
      <c r="W628" s="76">
        <v>0</v>
      </c>
      <c r="X628" s="76">
        <v>0</v>
      </c>
      <c r="Y628" s="76">
        <v>0</v>
      </c>
      <c r="Z628" s="76">
        <v>0</v>
      </c>
      <c r="AA628" s="77"/>
    </row>
    <row r="629" spans="1:27">
      <c r="A629" s="73">
        <v>2080504</v>
      </c>
      <c r="B629" s="73" t="s">
        <v>1807</v>
      </c>
      <c r="C629" s="75">
        <v>76142</v>
      </c>
      <c r="D629" s="75">
        <v>76142</v>
      </c>
      <c r="E629" s="76">
        <v>0</v>
      </c>
      <c r="F629" s="76">
        <v>9523</v>
      </c>
      <c r="G629" s="76">
        <v>15793</v>
      </c>
      <c r="H629" s="76">
        <v>0</v>
      </c>
      <c r="I629" s="76">
        <v>73</v>
      </c>
      <c r="J629" s="76">
        <v>0</v>
      </c>
      <c r="K629" s="76">
        <v>0</v>
      </c>
      <c r="L629" s="76">
        <v>5581</v>
      </c>
      <c r="M629" s="76">
        <v>19075</v>
      </c>
      <c r="N629" s="76">
        <v>12234</v>
      </c>
      <c r="O629" s="76">
        <v>0</v>
      </c>
      <c r="P629" s="76">
        <v>0</v>
      </c>
      <c r="Q629" s="76">
        <v>0</v>
      </c>
      <c r="R629" s="76">
        <v>0</v>
      </c>
      <c r="S629" s="76">
        <v>13861</v>
      </c>
      <c r="T629" s="76">
        <v>0</v>
      </c>
      <c r="U629" s="76">
        <v>0</v>
      </c>
      <c r="V629" s="76">
        <v>0</v>
      </c>
      <c r="W629" s="76">
        <v>0</v>
      </c>
      <c r="X629" s="76">
        <v>0</v>
      </c>
      <c r="Y629" s="76">
        <v>0</v>
      </c>
      <c r="Z629" s="76">
        <v>0</v>
      </c>
      <c r="AA629" s="77"/>
    </row>
    <row r="630" spans="1:27">
      <c r="A630" s="73">
        <v>2080599</v>
      </c>
      <c r="B630" s="73" t="s">
        <v>1819</v>
      </c>
      <c r="C630" s="75">
        <v>59139</v>
      </c>
      <c r="D630" s="75">
        <v>36922</v>
      </c>
      <c r="E630" s="76">
        <v>22217</v>
      </c>
      <c r="F630" s="76">
        <v>5687</v>
      </c>
      <c r="G630" s="76">
        <v>13322</v>
      </c>
      <c r="H630" s="76">
        <v>2405</v>
      </c>
      <c r="I630" s="76">
        <v>1235</v>
      </c>
      <c r="J630" s="76">
        <v>4386</v>
      </c>
      <c r="K630" s="76">
        <v>563</v>
      </c>
      <c r="L630" s="76">
        <v>2263</v>
      </c>
      <c r="M630" s="76">
        <v>1733</v>
      </c>
      <c r="N630" s="76">
        <v>736</v>
      </c>
      <c r="O630" s="76">
        <v>903</v>
      </c>
      <c r="P630" s="76">
        <v>435</v>
      </c>
      <c r="Q630" s="76">
        <v>635</v>
      </c>
      <c r="R630" s="76">
        <v>946</v>
      </c>
      <c r="S630" s="76">
        <v>1073</v>
      </c>
      <c r="T630" s="76">
        <v>126</v>
      </c>
      <c r="U630" s="76">
        <v>452</v>
      </c>
      <c r="V630" s="76">
        <v>17</v>
      </c>
      <c r="W630" s="76">
        <v>0</v>
      </c>
      <c r="X630" s="76">
        <v>8</v>
      </c>
      <c r="Y630" s="76">
        <v>0</v>
      </c>
      <c r="Z630" s="76">
        <v>9</v>
      </c>
      <c r="AA630" s="77"/>
    </row>
    <row r="631" spans="1:27">
      <c r="A631" s="73">
        <v>20806</v>
      </c>
      <c r="B631" s="74" t="s">
        <v>1821</v>
      </c>
      <c r="C631" s="75">
        <v>3584</v>
      </c>
      <c r="D631" s="75">
        <v>3584</v>
      </c>
      <c r="E631" s="76">
        <v>0</v>
      </c>
      <c r="F631" s="76">
        <v>0</v>
      </c>
      <c r="G631" s="76">
        <v>-1391</v>
      </c>
      <c r="H631" s="76">
        <v>1090</v>
      </c>
      <c r="I631" s="76">
        <v>116</v>
      </c>
      <c r="J631" s="76">
        <v>1353</v>
      </c>
      <c r="K631" s="76">
        <v>4</v>
      </c>
      <c r="L631" s="76">
        <v>410</v>
      </c>
      <c r="M631" s="76">
        <v>33</v>
      </c>
      <c r="N631" s="76">
        <v>766</v>
      </c>
      <c r="O631" s="76">
        <v>222</v>
      </c>
      <c r="P631" s="76">
        <v>0</v>
      </c>
      <c r="Q631" s="76">
        <v>0</v>
      </c>
      <c r="R631" s="76">
        <v>469</v>
      </c>
      <c r="S631" s="76">
        <v>0</v>
      </c>
      <c r="T631" s="76">
        <v>242</v>
      </c>
      <c r="U631" s="76">
        <v>277</v>
      </c>
      <c r="V631" s="76">
        <v>0</v>
      </c>
      <c r="W631" s="76">
        <v>0</v>
      </c>
      <c r="X631" s="76">
        <v>0</v>
      </c>
      <c r="Y631" s="76">
        <v>0</v>
      </c>
      <c r="Z631" s="76">
        <v>0</v>
      </c>
      <c r="AA631" s="77"/>
    </row>
    <row r="632" spans="1:27">
      <c r="A632" s="73">
        <v>2080601</v>
      </c>
      <c r="B632" s="73" t="s">
        <v>1824</v>
      </c>
      <c r="C632" s="75">
        <v>3004</v>
      </c>
      <c r="D632" s="75">
        <v>3004</v>
      </c>
      <c r="E632" s="76">
        <v>0</v>
      </c>
      <c r="F632" s="76">
        <v>0</v>
      </c>
      <c r="G632" s="76">
        <v>9</v>
      </c>
      <c r="H632" s="76">
        <v>0</v>
      </c>
      <c r="I632" s="76">
        <v>50</v>
      </c>
      <c r="J632" s="76">
        <v>1348</v>
      </c>
      <c r="K632" s="76">
        <v>4</v>
      </c>
      <c r="L632" s="76">
        <v>0</v>
      </c>
      <c r="M632" s="76">
        <v>0</v>
      </c>
      <c r="N632" s="76">
        <v>743</v>
      </c>
      <c r="O632" s="76">
        <v>0</v>
      </c>
      <c r="P632" s="76">
        <v>0</v>
      </c>
      <c r="Q632" s="76">
        <v>0</v>
      </c>
      <c r="R632" s="76">
        <v>340</v>
      </c>
      <c r="S632" s="76">
        <v>0</v>
      </c>
      <c r="T632" s="76">
        <v>240</v>
      </c>
      <c r="U632" s="76">
        <v>277</v>
      </c>
      <c r="V632" s="76">
        <v>0</v>
      </c>
      <c r="W632" s="76">
        <v>0</v>
      </c>
      <c r="X632" s="76">
        <v>0</v>
      </c>
      <c r="Y632" s="76">
        <v>0</v>
      </c>
      <c r="Z632" s="76">
        <v>0</v>
      </c>
      <c r="AA632" s="77"/>
    </row>
    <row r="633" spans="1:27">
      <c r="A633" s="73">
        <v>2080602</v>
      </c>
      <c r="B633" s="73" t="s">
        <v>1827</v>
      </c>
      <c r="C633" s="75">
        <v>0</v>
      </c>
      <c r="D633" s="75">
        <v>0</v>
      </c>
      <c r="E633" s="76">
        <v>0</v>
      </c>
      <c r="F633" s="76">
        <v>0</v>
      </c>
      <c r="G633" s="76">
        <v>0</v>
      </c>
      <c r="H633" s="76">
        <v>0</v>
      </c>
      <c r="I633" s="76">
        <v>0</v>
      </c>
      <c r="J633" s="76">
        <v>0</v>
      </c>
      <c r="K633" s="76">
        <v>0</v>
      </c>
      <c r="L633" s="76">
        <v>0</v>
      </c>
      <c r="M633" s="76">
        <v>0</v>
      </c>
      <c r="N633" s="76">
        <v>0</v>
      </c>
      <c r="O633" s="76">
        <v>0</v>
      </c>
      <c r="P633" s="76">
        <v>0</v>
      </c>
      <c r="Q633" s="76">
        <v>0</v>
      </c>
      <c r="R633" s="76">
        <v>0</v>
      </c>
      <c r="S633" s="76">
        <v>0</v>
      </c>
      <c r="T633" s="76">
        <v>0</v>
      </c>
      <c r="U633" s="76">
        <v>0</v>
      </c>
      <c r="V633" s="76">
        <v>0</v>
      </c>
      <c r="W633" s="76">
        <v>0</v>
      </c>
      <c r="X633" s="76">
        <v>0</v>
      </c>
      <c r="Y633" s="76">
        <v>0</v>
      </c>
      <c r="Z633" s="76">
        <v>0</v>
      </c>
      <c r="AA633" s="77"/>
    </row>
    <row r="634" spans="1:27">
      <c r="A634" s="73">
        <v>2080699</v>
      </c>
      <c r="B634" s="73" t="s">
        <v>1830</v>
      </c>
      <c r="C634" s="75">
        <v>580</v>
      </c>
      <c r="D634" s="75">
        <v>580</v>
      </c>
      <c r="E634" s="76">
        <v>0</v>
      </c>
      <c r="F634" s="76">
        <v>0</v>
      </c>
      <c r="G634" s="76">
        <v>-1400</v>
      </c>
      <c r="H634" s="76">
        <v>1090</v>
      </c>
      <c r="I634" s="76">
        <v>66</v>
      </c>
      <c r="J634" s="76">
        <v>5</v>
      </c>
      <c r="K634" s="76">
        <v>0</v>
      </c>
      <c r="L634" s="76">
        <v>410</v>
      </c>
      <c r="M634" s="76">
        <v>33</v>
      </c>
      <c r="N634" s="76">
        <v>23</v>
      </c>
      <c r="O634" s="76">
        <v>222</v>
      </c>
      <c r="P634" s="76">
        <v>0</v>
      </c>
      <c r="Q634" s="76">
        <v>0</v>
      </c>
      <c r="R634" s="76">
        <v>129</v>
      </c>
      <c r="S634" s="76">
        <v>0</v>
      </c>
      <c r="T634" s="76">
        <v>2</v>
      </c>
      <c r="U634" s="76">
        <v>0</v>
      </c>
      <c r="V634" s="76">
        <v>0</v>
      </c>
      <c r="W634" s="76">
        <v>0</v>
      </c>
      <c r="X634" s="76">
        <v>0</v>
      </c>
      <c r="Y634" s="76">
        <v>0</v>
      </c>
      <c r="Z634" s="76">
        <v>0</v>
      </c>
      <c r="AA634" s="77"/>
    </row>
    <row r="635" spans="1:27">
      <c r="A635" s="73">
        <v>20807</v>
      </c>
      <c r="B635" s="74" t="s">
        <v>1833</v>
      </c>
      <c r="C635" s="75">
        <v>243783</v>
      </c>
      <c r="D635" s="75">
        <v>213916</v>
      </c>
      <c r="E635" s="76">
        <v>29867</v>
      </c>
      <c r="F635" s="76">
        <v>33421</v>
      </c>
      <c r="G635" s="76">
        <v>15792</v>
      </c>
      <c r="H635" s="76">
        <v>25168</v>
      </c>
      <c r="I635" s="76">
        <v>20648</v>
      </c>
      <c r="J635" s="76">
        <v>17069</v>
      </c>
      <c r="K635" s="76">
        <v>7389</v>
      </c>
      <c r="L635" s="76">
        <v>23402</v>
      </c>
      <c r="M635" s="76">
        <v>7362</v>
      </c>
      <c r="N635" s="76">
        <v>12274</v>
      </c>
      <c r="O635" s="76">
        <v>15097</v>
      </c>
      <c r="P635" s="76">
        <v>11656</v>
      </c>
      <c r="Q635" s="76">
        <v>4942</v>
      </c>
      <c r="R635" s="76">
        <v>3634</v>
      </c>
      <c r="S635" s="76">
        <v>1448</v>
      </c>
      <c r="T635" s="76">
        <v>2133</v>
      </c>
      <c r="U635" s="76">
        <v>9993</v>
      </c>
      <c r="V635" s="76">
        <v>3068</v>
      </c>
      <c r="W635" s="76">
        <v>40</v>
      </c>
      <c r="X635" s="76">
        <v>1850</v>
      </c>
      <c r="Y635" s="76">
        <v>921</v>
      </c>
      <c r="Z635" s="76">
        <v>257</v>
      </c>
      <c r="AA635" s="77"/>
    </row>
    <row r="636" spans="1:27">
      <c r="A636" s="73">
        <v>2080701</v>
      </c>
      <c r="B636" s="73" t="s">
        <v>4967</v>
      </c>
      <c r="C636" s="75">
        <v>429</v>
      </c>
      <c r="D636" s="75">
        <v>429</v>
      </c>
      <c r="E636" s="76">
        <v>0</v>
      </c>
      <c r="F636" s="76">
        <v>119</v>
      </c>
      <c r="G636" s="76">
        <v>2</v>
      </c>
      <c r="H636" s="76">
        <v>0</v>
      </c>
      <c r="I636" s="76">
        <v>0</v>
      </c>
      <c r="J636" s="76">
        <v>-13</v>
      </c>
      <c r="K636" s="76">
        <v>50</v>
      </c>
      <c r="L636" s="76">
        <v>3</v>
      </c>
      <c r="M636" s="76">
        <v>78</v>
      </c>
      <c r="N636" s="76">
        <v>0</v>
      </c>
      <c r="O636" s="76">
        <v>1</v>
      </c>
      <c r="P636" s="76">
        <v>0</v>
      </c>
      <c r="Q636" s="76">
        <v>0</v>
      </c>
      <c r="R636" s="76">
        <v>50</v>
      </c>
      <c r="S636" s="76">
        <v>0</v>
      </c>
      <c r="T636" s="76">
        <v>0</v>
      </c>
      <c r="U636" s="76">
        <v>0</v>
      </c>
      <c r="V636" s="76">
        <v>131</v>
      </c>
      <c r="W636" s="76">
        <v>0</v>
      </c>
      <c r="X636" s="76">
        <v>119</v>
      </c>
      <c r="Y636" s="76">
        <v>1</v>
      </c>
      <c r="Z636" s="76">
        <v>11</v>
      </c>
      <c r="AA636" s="77"/>
    </row>
    <row r="637" spans="1:27">
      <c r="A637" s="73">
        <v>2080702</v>
      </c>
      <c r="B637" s="73" t="s">
        <v>1839</v>
      </c>
      <c r="C637" s="75">
        <v>2459</v>
      </c>
      <c r="D637" s="75">
        <v>2459</v>
      </c>
      <c r="E637" s="76">
        <v>0</v>
      </c>
      <c r="F637" s="76">
        <v>2044</v>
      </c>
      <c r="G637" s="76">
        <v>0</v>
      </c>
      <c r="H637" s="76">
        <v>0</v>
      </c>
      <c r="I637" s="76">
        <v>14</v>
      </c>
      <c r="J637" s="76">
        <v>27</v>
      </c>
      <c r="K637" s="76">
        <v>0</v>
      </c>
      <c r="L637" s="76">
        <v>4</v>
      </c>
      <c r="M637" s="76">
        <v>0</v>
      </c>
      <c r="N637" s="76">
        <v>50</v>
      </c>
      <c r="O637" s="76">
        <v>250</v>
      </c>
      <c r="P637" s="76">
        <v>5</v>
      </c>
      <c r="Q637" s="76">
        <v>0</v>
      </c>
      <c r="R637" s="76">
        <v>0</v>
      </c>
      <c r="S637" s="76">
        <v>2</v>
      </c>
      <c r="T637" s="76">
        <v>8</v>
      </c>
      <c r="U637" s="76">
        <v>45</v>
      </c>
      <c r="V637" s="76">
        <v>10</v>
      </c>
      <c r="W637" s="76">
        <v>0</v>
      </c>
      <c r="X637" s="76">
        <v>10</v>
      </c>
      <c r="Y637" s="76">
        <v>0</v>
      </c>
      <c r="Z637" s="76">
        <v>0</v>
      </c>
      <c r="AA637" s="77"/>
    </row>
    <row r="638" spans="1:27">
      <c r="A638" s="73">
        <v>2080703</v>
      </c>
      <c r="B638" s="73" t="s">
        <v>4968</v>
      </c>
      <c r="C638" s="75">
        <v>7</v>
      </c>
      <c r="D638" s="75">
        <v>7</v>
      </c>
      <c r="E638" s="76">
        <v>0</v>
      </c>
      <c r="F638" s="76">
        <v>0</v>
      </c>
      <c r="G638" s="76">
        <v>0</v>
      </c>
      <c r="H638" s="76">
        <v>0</v>
      </c>
      <c r="I638" s="76">
        <v>0</v>
      </c>
      <c r="J638" s="76">
        <v>0</v>
      </c>
      <c r="K638" s="76">
        <v>0</v>
      </c>
      <c r="L638" s="76">
        <v>0</v>
      </c>
      <c r="M638" s="76">
        <v>7</v>
      </c>
      <c r="N638" s="76">
        <v>0</v>
      </c>
      <c r="O638" s="76">
        <v>0</v>
      </c>
      <c r="P638" s="76">
        <v>0</v>
      </c>
      <c r="Q638" s="76">
        <v>0</v>
      </c>
      <c r="R638" s="76">
        <v>0</v>
      </c>
      <c r="S638" s="76">
        <v>0</v>
      </c>
      <c r="T638" s="76">
        <v>0</v>
      </c>
      <c r="U638" s="76">
        <v>0</v>
      </c>
      <c r="V638" s="76">
        <v>0</v>
      </c>
      <c r="W638" s="76">
        <v>0</v>
      </c>
      <c r="X638" s="76">
        <v>0</v>
      </c>
      <c r="Y638" s="76">
        <v>0</v>
      </c>
      <c r="Z638" s="76">
        <v>0</v>
      </c>
      <c r="AA638" s="77"/>
    </row>
    <row r="639" spans="1:27">
      <c r="A639" s="73">
        <v>2080704</v>
      </c>
      <c r="B639" s="73" t="s">
        <v>1841</v>
      </c>
      <c r="C639" s="75">
        <v>4627</v>
      </c>
      <c r="D639" s="75">
        <v>4627</v>
      </c>
      <c r="E639" s="76">
        <v>0</v>
      </c>
      <c r="F639" s="76">
        <v>414</v>
      </c>
      <c r="G639" s="76">
        <v>0</v>
      </c>
      <c r="H639" s="76">
        <v>128</v>
      </c>
      <c r="I639" s="76">
        <v>482</v>
      </c>
      <c r="J639" s="76">
        <v>0</v>
      </c>
      <c r="K639" s="76">
        <v>0</v>
      </c>
      <c r="L639" s="76">
        <v>320</v>
      </c>
      <c r="M639" s="76">
        <v>287</v>
      </c>
      <c r="N639" s="76">
        <v>2604</v>
      </c>
      <c r="O639" s="76">
        <v>378</v>
      </c>
      <c r="P639" s="76">
        <v>5</v>
      </c>
      <c r="Q639" s="76">
        <v>8</v>
      </c>
      <c r="R639" s="76">
        <v>0</v>
      </c>
      <c r="S639" s="76">
        <v>0</v>
      </c>
      <c r="T639" s="76">
        <v>0</v>
      </c>
      <c r="U639" s="76">
        <v>0</v>
      </c>
      <c r="V639" s="76">
        <v>0</v>
      </c>
      <c r="W639" s="76">
        <v>0</v>
      </c>
      <c r="X639" s="76">
        <v>0</v>
      </c>
      <c r="Y639" s="76">
        <v>0</v>
      </c>
      <c r="Z639" s="76">
        <v>0</v>
      </c>
      <c r="AA639" s="77"/>
    </row>
    <row r="640" spans="1:27">
      <c r="A640" s="73">
        <v>2080705</v>
      </c>
      <c r="B640" s="73" t="s">
        <v>1843</v>
      </c>
      <c r="C640" s="75">
        <v>7261</v>
      </c>
      <c r="D640" s="75">
        <v>7261</v>
      </c>
      <c r="E640" s="76">
        <v>0</v>
      </c>
      <c r="F640" s="76">
        <v>795</v>
      </c>
      <c r="G640" s="76">
        <v>0</v>
      </c>
      <c r="H640" s="76">
        <v>0</v>
      </c>
      <c r="I640" s="76">
        <v>325</v>
      </c>
      <c r="J640" s="76">
        <v>0</v>
      </c>
      <c r="K640" s="76">
        <v>0</v>
      </c>
      <c r="L640" s="76">
        <v>489</v>
      </c>
      <c r="M640" s="76">
        <v>1523</v>
      </c>
      <c r="N640" s="76">
        <v>3062</v>
      </c>
      <c r="O640" s="76">
        <v>218</v>
      </c>
      <c r="P640" s="76">
        <v>66</v>
      </c>
      <c r="Q640" s="76">
        <v>10</v>
      </c>
      <c r="R640" s="76">
        <v>120</v>
      </c>
      <c r="S640" s="76">
        <v>0</v>
      </c>
      <c r="T640" s="76">
        <v>0</v>
      </c>
      <c r="U640" s="76">
        <v>646</v>
      </c>
      <c r="V640" s="76">
        <v>6</v>
      </c>
      <c r="W640" s="76">
        <v>0</v>
      </c>
      <c r="X640" s="76">
        <v>0</v>
      </c>
      <c r="Y640" s="76">
        <v>0</v>
      </c>
      <c r="Z640" s="76">
        <v>6</v>
      </c>
      <c r="AA640" s="77"/>
    </row>
    <row r="641" spans="1:27">
      <c r="A641" s="73">
        <v>2080706</v>
      </c>
      <c r="B641" s="73" t="s">
        <v>4969</v>
      </c>
      <c r="C641" s="75">
        <v>123107</v>
      </c>
      <c r="D641" s="75">
        <v>118412</v>
      </c>
      <c r="E641" s="76">
        <v>4695</v>
      </c>
      <c r="F641" s="76">
        <v>14557</v>
      </c>
      <c r="G641" s="76">
        <v>9294</v>
      </c>
      <c r="H641" s="76">
        <v>16404</v>
      </c>
      <c r="I641" s="76">
        <v>15351</v>
      </c>
      <c r="J641" s="76">
        <v>10263</v>
      </c>
      <c r="K641" s="76">
        <v>3811</v>
      </c>
      <c r="L641" s="76">
        <v>16416</v>
      </c>
      <c r="M641" s="76">
        <v>2217</v>
      </c>
      <c r="N641" s="76">
        <v>5838</v>
      </c>
      <c r="O641" s="76">
        <v>7954</v>
      </c>
      <c r="P641" s="76">
        <v>6658</v>
      </c>
      <c r="Q641" s="76">
        <v>2896</v>
      </c>
      <c r="R641" s="76">
        <v>1503</v>
      </c>
      <c r="S641" s="76">
        <v>409</v>
      </c>
      <c r="T641" s="76">
        <v>986</v>
      </c>
      <c r="U641" s="76">
        <v>3694</v>
      </c>
      <c r="V641" s="76">
        <v>1015</v>
      </c>
      <c r="W641" s="76">
        <v>0</v>
      </c>
      <c r="X641" s="76">
        <v>790</v>
      </c>
      <c r="Y641" s="76">
        <v>225</v>
      </c>
      <c r="Z641" s="76">
        <v>0</v>
      </c>
      <c r="AA641" s="77"/>
    </row>
    <row r="642" spans="1:27">
      <c r="A642" s="73">
        <v>2080707</v>
      </c>
      <c r="B642" s="73" t="s">
        <v>4970</v>
      </c>
      <c r="C642" s="75">
        <v>3291</v>
      </c>
      <c r="D642" s="75">
        <v>3291</v>
      </c>
      <c r="E642" s="76">
        <v>0</v>
      </c>
      <c r="F642" s="76">
        <v>0</v>
      </c>
      <c r="G642" s="76">
        <v>450</v>
      </c>
      <c r="H642" s="76">
        <v>0</v>
      </c>
      <c r="I642" s="76">
        <v>30</v>
      </c>
      <c r="J642" s="76">
        <v>291</v>
      </c>
      <c r="K642" s="76">
        <v>250</v>
      </c>
      <c r="L642" s="76">
        <v>575</v>
      </c>
      <c r="M642" s="76">
        <v>0</v>
      </c>
      <c r="N642" s="76">
        <v>129</v>
      </c>
      <c r="O642" s="76">
        <v>0</v>
      </c>
      <c r="P642" s="76">
        <v>0</v>
      </c>
      <c r="Q642" s="76">
        <v>0</v>
      </c>
      <c r="R642" s="76">
        <v>166</v>
      </c>
      <c r="S642" s="76">
        <v>0</v>
      </c>
      <c r="T642" s="76">
        <v>0</v>
      </c>
      <c r="U642" s="76">
        <v>1400</v>
      </c>
      <c r="V642" s="76">
        <v>0</v>
      </c>
      <c r="W642" s="76">
        <v>0</v>
      </c>
      <c r="X642" s="76">
        <v>0</v>
      </c>
      <c r="Y642" s="76">
        <v>0</v>
      </c>
      <c r="Z642" s="76">
        <v>0</v>
      </c>
      <c r="AA642" s="77"/>
    </row>
    <row r="643" spans="1:27">
      <c r="A643" s="73">
        <v>2080709</v>
      </c>
      <c r="B643" s="73" t="s">
        <v>1845</v>
      </c>
      <c r="C643" s="75">
        <v>41</v>
      </c>
      <c r="D643" s="75">
        <v>41</v>
      </c>
      <c r="E643" s="76">
        <v>0</v>
      </c>
      <c r="F643" s="76">
        <v>16</v>
      </c>
      <c r="G643" s="76">
        <v>0</v>
      </c>
      <c r="H643" s="76">
        <v>0</v>
      </c>
      <c r="I643" s="76">
        <v>0</v>
      </c>
      <c r="J643" s="76">
        <v>0</v>
      </c>
      <c r="K643" s="76">
        <v>0</v>
      </c>
      <c r="L643" s="76">
        <v>0</v>
      </c>
      <c r="M643" s="76">
        <v>0</v>
      </c>
      <c r="N643" s="76">
        <v>0</v>
      </c>
      <c r="O643" s="76">
        <v>20</v>
      </c>
      <c r="P643" s="76">
        <v>0</v>
      </c>
      <c r="Q643" s="76">
        <v>0</v>
      </c>
      <c r="R643" s="76">
        <v>0</v>
      </c>
      <c r="S643" s="76">
        <v>0</v>
      </c>
      <c r="T643" s="76">
        <v>0</v>
      </c>
      <c r="U643" s="76">
        <v>5</v>
      </c>
      <c r="V643" s="76">
        <v>0</v>
      </c>
      <c r="W643" s="76">
        <v>0</v>
      </c>
      <c r="X643" s="76">
        <v>0</v>
      </c>
      <c r="Y643" s="76">
        <v>0</v>
      </c>
      <c r="Z643" s="76">
        <v>0</v>
      </c>
      <c r="AA643" s="77"/>
    </row>
    <row r="644" spans="1:27">
      <c r="A644" s="73">
        <v>2080710</v>
      </c>
      <c r="B644" s="73" t="s">
        <v>4971</v>
      </c>
      <c r="C644" s="75">
        <v>0</v>
      </c>
      <c r="D644" s="75">
        <v>0</v>
      </c>
      <c r="E644" s="76">
        <v>0</v>
      </c>
      <c r="F644" s="76">
        <v>0</v>
      </c>
      <c r="G644" s="76">
        <v>0</v>
      </c>
      <c r="H644" s="76">
        <v>0</v>
      </c>
      <c r="I644" s="76">
        <v>0</v>
      </c>
      <c r="J644" s="76">
        <v>0</v>
      </c>
      <c r="K644" s="76">
        <v>0</v>
      </c>
      <c r="L644" s="76">
        <v>0</v>
      </c>
      <c r="M644" s="76">
        <v>0</v>
      </c>
      <c r="N644" s="76">
        <v>0</v>
      </c>
      <c r="O644" s="76">
        <v>0</v>
      </c>
      <c r="P644" s="76">
        <v>0</v>
      </c>
      <c r="Q644" s="76">
        <v>0</v>
      </c>
      <c r="R644" s="76">
        <v>0</v>
      </c>
      <c r="S644" s="76">
        <v>0</v>
      </c>
      <c r="T644" s="76">
        <v>0</v>
      </c>
      <c r="U644" s="76">
        <v>0</v>
      </c>
      <c r="V644" s="76">
        <v>0</v>
      </c>
      <c r="W644" s="76">
        <v>0</v>
      </c>
      <c r="X644" s="76">
        <v>0</v>
      </c>
      <c r="Y644" s="76">
        <v>0</v>
      </c>
      <c r="Z644" s="76">
        <v>0</v>
      </c>
      <c r="AA644" s="77"/>
    </row>
    <row r="645" spans="1:27">
      <c r="A645" s="73">
        <v>2080711</v>
      </c>
      <c r="B645" s="73" t="s">
        <v>1847</v>
      </c>
      <c r="C645" s="75">
        <v>5814</v>
      </c>
      <c r="D645" s="75">
        <v>5592</v>
      </c>
      <c r="E645" s="76">
        <v>222</v>
      </c>
      <c r="F645" s="76">
        <v>2425</v>
      </c>
      <c r="G645" s="76">
        <v>157</v>
      </c>
      <c r="H645" s="76">
        <v>417</v>
      </c>
      <c r="I645" s="76">
        <v>321</v>
      </c>
      <c r="J645" s="76">
        <v>430</v>
      </c>
      <c r="K645" s="76">
        <v>65</v>
      </c>
      <c r="L645" s="76">
        <v>110</v>
      </c>
      <c r="M645" s="76">
        <v>12</v>
      </c>
      <c r="N645" s="76">
        <v>461</v>
      </c>
      <c r="O645" s="76">
        <v>345</v>
      </c>
      <c r="P645" s="76">
        <v>375</v>
      </c>
      <c r="Q645" s="76">
        <v>65</v>
      </c>
      <c r="R645" s="76">
        <v>152</v>
      </c>
      <c r="S645" s="76">
        <v>26</v>
      </c>
      <c r="T645" s="76">
        <v>27</v>
      </c>
      <c r="U645" s="76">
        <v>54</v>
      </c>
      <c r="V645" s="76">
        <v>150</v>
      </c>
      <c r="W645" s="76">
        <v>0</v>
      </c>
      <c r="X645" s="76">
        <v>75</v>
      </c>
      <c r="Y645" s="76">
        <v>75</v>
      </c>
      <c r="Z645" s="76">
        <v>0</v>
      </c>
      <c r="AA645" s="77"/>
    </row>
    <row r="646" spans="1:27">
      <c r="A646" s="73">
        <v>2080712</v>
      </c>
      <c r="B646" s="73" t="s">
        <v>1850</v>
      </c>
      <c r="C646" s="75">
        <v>4354</v>
      </c>
      <c r="D646" s="75">
        <v>2104</v>
      </c>
      <c r="E646" s="76">
        <v>2250</v>
      </c>
      <c r="F646" s="76">
        <v>108</v>
      </c>
      <c r="G646" s="76">
        <v>10</v>
      </c>
      <c r="H646" s="76">
        <v>242</v>
      </c>
      <c r="I646" s="76">
        <v>306</v>
      </c>
      <c r="J646" s="76">
        <v>515</v>
      </c>
      <c r="K646" s="76">
        <v>0</v>
      </c>
      <c r="L646" s="76">
        <v>10</v>
      </c>
      <c r="M646" s="76">
        <v>20</v>
      </c>
      <c r="N646" s="76">
        <v>130</v>
      </c>
      <c r="O646" s="76">
        <v>165</v>
      </c>
      <c r="P646" s="76">
        <v>575</v>
      </c>
      <c r="Q646" s="76">
        <v>10</v>
      </c>
      <c r="R646" s="76">
        <v>0</v>
      </c>
      <c r="S646" s="76">
        <v>0</v>
      </c>
      <c r="T646" s="76">
        <v>0</v>
      </c>
      <c r="U646" s="76">
        <v>13</v>
      </c>
      <c r="V646" s="76">
        <v>0</v>
      </c>
      <c r="W646" s="76">
        <v>0</v>
      </c>
      <c r="X646" s="76">
        <v>0</v>
      </c>
      <c r="Y646" s="76">
        <v>0</v>
      </c>
      <c r="Z646" s="76">
        <v>0</v>
      </c>
      <c r="AA646" s="77"/>
    </row>
    <row r="647" spans="1:27">
      <c r="A647" s="73">
        <v>2080713</v>
      </c>
      <c r="B647" s="73" t="s">
        <v>4972</v>
      </c>
      <c r="C647" s="75">
        <v>9</v>
      </c>
      <c r="D647" s="75">
        <v>9</v>
      </c>
      <c r="E647" s="76">
        <v>0</v>
      </c>
      <c r="F647" s="76">
        <v>0</v>
      </c>
      <c r="G647" s="76">
        <v>0</v>
      </c>
      <c r="H647" s="76">
        <v>0</v>
      </c>
      <c r="I647" s="76">
        <v>0</v>
      </c>
      <c r="J647" s="76">
        <v>0</v>
      </c>
      <c r="K647" s="76">
        <v>0</v>
      </c>
      <c r="L647" s="76">
        <v>0</v>
      </c>
      <c r="M647" s="76">
        <v>9</v>
      </c>
      <c r="N647" s="76">
        <v>0</v>
      </c>
      <c r="O647" s="76">
        <v>0</v>
      </c>
      <c r="P647" s="76">
        <v>0</v>
      </c>
      <c r="Q647" s="76">
        <v>0</v>
      </c>
      <c r="R647" s="76">
        <v>0</v>
      </c>
      <c r="S647" s="76">
        <v>0</v>
      </c>
      <c r="T647" s="76">
        <v>0</v>
      </c>
      <c r="U647" s="76">
        <v>0</v>
      </c>
      <c r="V647" s="76">
        <v>0</v>
      </c>
      <c r="W647" s="76">
        <v>0</v>
      </c>
      <c r="X647" s="76">
        <v>0</v>
      </c>
      <c r="Y647" s="76">
        <v>0</v>
      </c>
      <c r="Z647" s="76">
        <v>0</v>
      </c>
      <c r="AA647" s="77"/>
    </row>
    <row r="648" spans="1:27">
      <c r="A648" s="73">
        <v>2080799</v>
      </c>
      <c r="B648" s="73" t="s">
        <v>1856</v>
      </c>
      <c r="C648" s="75">
        <v>92384</v>
      </c>
      <c r="D648" s="75">
        <v>69684</v>
      </c>
      <c r="E648" s="76">
        <v>22700</v>
      </c>
      <c r="F648" s="76">
        <v>12943</v>
      </c>
      <c r="G648" s="76">
        <v>5879</v>
      </c>
      <c r="H648" s="76">
        <v>7977</v>
      </c>
      <c r="I648" s="76">
        <v>3819</v>
      </c>
      <c r="J648" s="76">
        <v>5556</v>
      </c>
      <c r="K648" s="76">
        <v>3213</v>
      </c>
      <c r="L648" s="76">
        <v>5475</v>
      </c>
      <c r="M648" s="76">
        <v>3209</v>
      </c>
      <c r="N648" s="76">
        <v>0</v>
      </c>
      <c r="O648" s="76">
        <v>5766</v>
      </c>
      <c r="P648" s="76">
        <v>3972</v>
      </c>
      <c r="Q648" s="76">
        <v>1953</v>
      </c>
      <c r="R648" s="76">
        <v>1643</v>
      </c>
      <c r="S648" s="76">
        <v>1011</v>
      </c>
      <c r="T648" s="76">
        <v>1112</v>
      </c>
      <c r="U648" s="76">
        <v>4136</v>
      </c>
      <c r="V648" s="76">
        <v>1756</v>
      </c>
      <c r="W648" s="76">
        <v>40</v>
      </c>
      <c r="X648" s="76">
        <v>856</v>
      </c>
      <c r="Y648" s="76">
        <v>620</v>
      </c>
      <c r="Z648" s="76">
        <v>240</v>
      </c>
      <c r="AA648" s="77"/>
    </row>
    <row r="649" spans="1:27">
      <c r="A649" s="73">
        <v>20808</v>
      </c>
      <c r="B649" s="74" t="s">
        <v>1859</v>
      </c>
      <c r="C649" s="75">
        <v>227407</v>
      </c>
      <c r="D649" s="75">
        <v>226224</v>
      </c>
      <c r="E649" s="76">
        <v>1183</v>
      </c>
      <c r="F649" s="76">
        <v>37221</v>
      </c>
      <c r="G649" s="76">
        <v>23651</v>
      </c>
      <c r="H649" s="76">
        <v>21813</v>
      </c>
      <c r="I649" s="76">
        <v>11079</v>
      </c>
      <c r="J649" s="76">
        <v>29790</v>
      </c>
      <c r="K649" s="76">
        <v>18922</v>
      </c>
      <c r="L649" s="76">
        <v>9907</v>
      </c>
      <c r="M649" s="76">
        <v>2589</v>
      </c>
      <c r="N649" s="76">
        <v>12811</v>
      </c>
      <c r="O649" s="76">
        <v>16465</v>
      </c>
      <c r="P649" s="76">
        <v>12820</v>
      </c>
      <c r="Q649" s="76">
        <v>4342</v>
      </c>
      <c r="R649" s="76">
        <v>6034</v>
      </c>
      <c r="S649" s="76">
        <v>1562</v>
      </c>
      <c r="T649" s="76">
        <v>2088</v>
      </c>
      <c r="U649" s="76">
        <v>12074</v>
      </c>
      <c r="V649" s="76">
        <v>3772</v>
      </c>
      <c r="W649" s="76">
        <v>0</v>
      </c>
      <c r="X649" s="76">
        <v>1650</v>
      </c>
      <c r="Y649" s="76">
        <v>1789</v>
      </c>
      <c r="Z649" s="76">
        <v>333</v>
      </c>
      <c r="AA649" s="77"/>
    </row>
    <row r="650" spans="1:27">
      <c r="A650" s="73">
        <v>2080801</v>
      </c>
      <c r="B650" s="73" t="s">
        <v>1862</v>
      </c>
      <c r="C650" s="75">
        <v>47188</v>
      </c>
      <c r="D650" s="75">
        <v>47163</v>
      </c>
      <c r="E650" s="76">
        <v>25</v>
      </c>
      <c r="F650" s="76">
        <v>5970</v>
      </c>
      <c r="G650" s="76">
        <v>4668</v>
      </c>
      <c r="H650" s="76">
        <v>3753</v>
      </c>
      <c r="I650" s="76">
        <v>1459</v>
      </c>
      <c r="J650" s="76">
        <v>7268</v>
      </c>
      <c r="K650" s="76">
        <v>4289</v>
      </c>
      <c r="L650" s="76">
        <v>3719</v>
      </c>
      <c r="M650" s="76">
        <v>457</v>
      </c>
      <c r="N650" s="76">
        <v>932</v>
      </c>
      <c r="O650" s="76">
        <v>2970</v>
      </c>
      <c r="P650" s="76">
        <v>3432</v>
      </c>
      <c r="Q650" s="76">
        <v>1414</v>
      </c>
      <c r="R650" s="76">
        <v>1814</v>
      </c>
      <c r="S650" s="76">
        <v>898</v>
      </c>
      <c r="T650" s="76">
        <v>479</v>
      </c>
      <c r="U650" s="76">
        <v>3474</v>
      </c>
      <c r="V650" s="76">
        <v>143</v>
      </c>
      <c r="W650" s="76">
        <v>0</v>
      </c>
      <c r="X650" s="76">
        <v>85</v>
      </c>
      <c r="Y650" s="76">
        <v>47</v>
      </c>
      <c r="Z650" s="76">
        <v>11</v>
      </c>
      <c r="AA650" s="77"/>
    </row>
    <row r="651" spans="1:27">
      <c r="A651" s="73">
        <v>2080802</v>
      </c>
      <c r="B651" s="73" t="s">
        <v>1865</v>
      </c>
      <c r="C651" s="75">
        <v>30796</v>
      </c>
      <c r="D651" s="75">
        <v>30377</v>
      </c>
      <c r="E651" s="76">
        <v>419</v>
      </c>
      <c r="F651" s="76">
        <v>7055</v>
      </c>
      <c r="G651" s="76">
        <v>3265</v>
      </c>
      <c r="H651" s="76">
        <v>3846</v>
      </c>
      <c r="I651" s="76">
        <v>1436</v>
      </c>
      <c r="J651" s="76">
        <v>2600</v>
      </c>
      <c r="K651" s="76">
        <v>2298</v>
      </c>
      <c r="L651" s="76">
        <v>893</v>
      </c>
      <c r="M651" s="76">
        <v>291</v>
      </c>
      <c r="N651" s="76">
        <v>1895</v>
      </c>
      <c r="O651" s="76">
        <v>2516</v>
      </c>
      <c r="P651" s="76">
        <v>1261</v>
      </c>
      <c r="Q651" s="76">
        <v>303</v>
      </c>
      <c r="R651" s="76">
        <v>880</v>
      </c>
      <c r="S651" s="76">
        <v>151</v>
      </c>
      <c r="T651" s="76">
        <v>328</v>
      </c>
      <c r="U651" s="76">
        <v>755</v>
      </c>
      <c r="V651" s="76">
        <v>607</v>
      </c>
      <c r="W651" s="76">
        <v>0</v>
      </c>
      <c r="X651" s="76">
        <v>151</v>
      </c>
      <c r="Y651" s="76">
        <v>441</v>
      </c>
      <c r="Z651" s="76">
        <v>15</v>
      </c>
      <c r="AA651" s="77"/>
    </row>
    <row r="652" spans="1:27">
      <c r="A652" s="73">
        <v>2080803</v>
      </c>
      <c r="B652" s="73" t="s">
        <v>1868</v>
      </c>
      <c r="C652" s="75">
        <v>39665</v>
      </c>
      <c r="D652" s="75">
        <v>39665</v>
      </c>
      <c r="E652" s="76">
        <v>0</v>
      </c>
      <c r="F652" s="76">
        <v>4601</v>
      </c>
      <c r="G652" s="76">
        <v>4082</v>
      </c>
      <c r="H652" s="76">
        <v>5387</v>
      </c>
      <c r="I652" s="76">
        <v>1702</v>
      </c>
      <c r="J652" s="76">
        <v>3920</v>
      </c>
      <c r="K652" s="76">
        <v>1249</v>
      </c>
      <c r="L652" s="76">
        <v>1991</v>
      </c>
      <c r="M652" s="76">
        <v>53</v>
      </c>
      <c r="N652" s="76">
        <v>4783</v>
      </c>
      <c r="O652" s="76">
        <v>3025</v>
      </c>
      <c r="P652" s="76">
        <v>3000</v>
      </c>
      <c r="Q652" s="76">
        <v>951</v>
      </c>
      <c r="R652" s="76">
        <v>1236</v>
      </c>
      <c r="S652" s="76">
        <v>216</v>
      </c>
      <c r="T652" s="76">
        <v>736</v>
      </c>
      <c r="U652" s="76">
        <v>2246</v>
      </c>
      <c r="V652" s="76">
        <v>659</v>
      </c>
      <c r="W652" s="76">
        <v>0</v>
      </c>
      <c r="X652" s="76">
        <v>305</v>
      </c>
      <c r="Y652" s="76">
        <v>328</v>
      </c>
      <c r="Z652" s="76">
        <v>26</v>
      </c>
      <c r="AA652" s="77"/>
    </row>
    <row r="653" spans="1:27">
      <c r="A653" s="73">
        <v>2080804</v>
      </c>
      <c r="B653" s="73" t="s">
        <v>1871</v>
      </c>
      <c r="C653" s="75">
        <v>4818</v>
      </c>
      <c r="D653" s="75">
        <v>4178</v>
      </c>
      <c r="E653" s="76">
        <v>640</v>
      </c>
      <c r="F653" s="76">
        <v>609</v>
      </c>
      <c r="G653" s="76">
        <v>409</v>
      </c>
      <c r="H653" s="76">
        <v>294</v>
      </c>
      <c r="I653" s="76">
        <v>39</v>
      </c>
      <c r="J653" s="76">
        <v>480</v>
      </c>
      <c r="K653" s="76">
        <v>956</v>
      </c>
      <c r="L653" s="76">
        <v>126</v>
      </c>
      <c r="M653" s="76">
        <v>0</v>
      </c>
      <c r="N653" s="76">
        <v>161</v>
      </c>
      <c r="O653" s="76">
        <v>311</v>
      </c>
      <c r="P653" s="76">
        <v>631</v>
      </c>
      <c r="Q653" s="76">
        <v>53</v>
      </c>
      <c r="R653" s="76">
        <v>0</v>
      </c>
      <c r="S653" s="76">
        <v>0</v>
      </c>
      <c r="T653" s="76">
        <v>0</v>
      </c>
      <c r="U653" s="76">
        <v>110</v>
      </c>
      <c r="V653" s="76">
        <v>0</v>
      </c>
      <c r="W653" s="76">
        <v>0</v>
      </c>
      <c r="X653" s="76">
        <v>0</v>
      </c>
      <c r="Y653" s="76">
        <v>0</v>
      </c>
      <c r="Z653" s="76">
        <v>0</v>
      </c>
      <c r="AA653" s="77"/>
    </row>
    <row r="654" spans="1:27">
      <c r="A654" s="73">
        <v>2080805</v>
      </c>
      <c r="B654" s="73" t="s">
        <v>1874</v>
      </c>
      <c r="C654" s="75">
        <v>11643</v>
      </c>
      <c r="D654" s="75">
        <v>11643</v>
      </c>
      <c r="E654" s="76">
        <v>0</v>
      </c>
      <c r="F654" s="76">
        <v>2018</v>
      </c>
      <c r="G654" s="76">
        <v>611</v>
      </c>
      <c r="H654" s="76">
        <v>1727</v>
      </c>
      <c r="I654" s="76">
        <v>1101</v>
      </c>
      <c r="J654" s="76">
        <v>905</v>
      </c>
      <c r="K654" s="76">
        <v>551</v>
      </c>
      <c r="L654" s="76">
        <v>529</v>
      </c>
      <c r="M654" s="76">
        <v>132</v>
      </c>
      <c r="N654" s="76">
        <v>581</v>
      </c>
      <c r="O654" s="76">
        <v>1133</v>
      </c>
      <c r="P654" s="76">
        <v>360</v>
      </c>
      <c r="Q654" s="76">
        <v>159</v>
      </c>
      <c r="R654" s="76">
        <v>597</v>
      </c>
      <c r="S654" s="76">
        <v>43</v>
      </c>
      <c r="T654" s="76">
        <v>142</v>
      </c>
      <c r="U654" s="76">
        <v>719</v>
      </c>
      <c r="V654" s="76">
        <v>300</v>
      </c>
      <c r="W654" s="76">
        <v>0</v>
      </c>
      <c r="X654" s="76">
        <v>223</v>
      </c>
      <c r="Y654" s="76">
        <v>77</v>
      </c>
      <c r="Z654" s="76">
        <v>0</v>
      </c>
      <c r="AA654" s="77"/>
    </row>
    <row r="655" spans="1:27">
      <c r="A655" s="73">
        <v>2080806</v>
      </c>
      <c r="B655" s="73" t="s">
        <v>1876</v>
      </c>
      <c r="C655" s="75">
        <v>908</v>
      </c>
      <c r="D655" s="75">
        <v>908</v>
      </c>
      <c r="E655" s="76">
        <v>0</v>
      </c>
      <c r="F655" s="76">
        <v>53</v>
      </c>
      <c r="G655" s="76">
        <v>50</v>
      </c>
      <c r="H655" s="76">
        <v>545</v>
      </c>
      <c r="I655" s="76">
        <v>74</v>
      </c>
      <c r="J655" s="76">
        <v>0</v>
      </c>
      <c r="K655" s="76">
        <v>5</v>
      </c>
      <c r="L655" s="76">
        <v>62</v>
      </c>
      <c r="M655" s="76">
        <v>0</v>
      </c>
      <c r="N655" s="76">
        <v>36</v>
      </c>
      <c r="O655" s="76">
        <v>1</v>
      </c>
      <c r="P655" s="76">
        <v>15</v>
      </c>
      <c r="Q655" s="76">
        <v>2</v>
      </c>
      <c r="R655" s="76">
        <v>32</v>
      </c>
      <c r="S655" s="76">
        <v>0</v>
      </c>
      <c r="T655" s="76">
        <v>0</v>
      </c>
      <c r="U655" s="76">
        <v>0</v>
      </c>
      <c r="V655" s="76">
        <v>0</v>
      </c>
      <c r="W655" s="76">
        <v>0</v>
      </c>
      <c r="X655" s="76">
        <v>0</v>
      </c>
      <c r="Y655" s="76">
        <v>0</v>
      </c>
      <c r="Z655" s="76">
        <v>0</v>
      </c>
      <c r="AA655" s="77"/>
    </row>
    <row r="656" spans="1:27">
      <c r="A656" s="73">
        <v>2080899</v>
      </c>
      <c r="B656" s="73" t="s">
        <v>1878</v>
      </c>
      <c r="C656" s="75">
        <v>92389</v>
      </c>
      <c r="D656" s="75">
        <v>92290</v>
      </c>
      <c r="E656" s="76">
        <v>99</v>
      </c>
      <c r="F656" s="76">
        <v>16915</v>
      </c>
      <c r="G656" s="76">
        <v>10566</v>
      </c>
      <c r="H656" s="76">
        <v>6261</v>
      </c>
      <c r="I656" s="76">
        <v>5268</v>
      </c>
      <c r="J656" s="76">
        <v>14617</v>
      </c>
      <c r="K656" s="76">
        <v>9574</v>
      </c>
      <c r="L656" s="76">
        <v>2587</v>
      </c>
      <c r="M656" s="76">
        <v>1656</v>
      </c>
      <c r="N656" s="76">
        <v>4423</v>
      </c>
      <c r="O656" s="76">
        <v>6509</v>
      </c>
      <c r="P656" s="76">
        <v>4121</v>
      </c>
      <c r="Q656" s="76">
        <v>1460</v>
      </c>
      <c r="R656" s="76">
        <v>1475</v>
      </c>
      <c r="S656" s="76">
        <v>254</v>
      </c>
      <c r="T656" s="76">
        <v>403</v>
      </c>
      <c r="U656" s="76">
        <v>4770</v>
      </c>
      <c r="V656" s="76">
        <v>2063</v>
      </c>
      <c r="W656" s="76">
        <v>0</v>
      </c>
      <c r="X656" s="76">
        <v>886</v>
      </c>
      <c r="Y656" s="76">
        <v>896</v>
      </c>
      <c r="Z656" s="76">
        <v>281</v>
      </c>
      <c r="AA656" s="77"/>
    </row>
    <row r="657" spans="1:27">
      <c r="A657" s="73">
        <v>20809</v>
      </c>
      <c r="B657" s="74" t="s">
        <v>1880</v>
      </c>
      <c r="C657" s="75">
        <v>128232</v>
      </c>
      <c r="D657" s="75">
        <v>128093</v>
      </c>
      <c r="E657" s="76">
        <v>139</v>
      </c>
      <c r="F657" s="76">
        <v>77711</v>
      </c>
      <c r="G657" s="76">
        <v>2573</v>
      </c>
      <c r="H657" s="76">
        <v>7272</v>
      </c>
      <c r="I657" s="76">
        <v>3608</v>
      </c>
      <c r="J657" s="76">
        <v>6610</v>
      </c>
      <c r="K657" s="76">
        <v>2729</v>
      </c>
      <c r="L657" s="76">
        <v>4134</v>
      </c>
      <c r="M657" s="76">
        <v>1094</v>
      </c>
      <c r="N657" s="76">
        <v>2773</v>
      </c>
      <c r="O657" s="76">
        <v>6793</v>
      </c>
      <c r="P657" s="76">
        <v>3770</v>
      </c>
      <c r="Q657" s="76">
        <v>1946</v>
      </c>
      <c r="R657" s="76">
        <v>1869</v>
      </c>
      <c r="S657" s="76">
        <v>471</v>
      </c>
      <c r="T657" s="76">
        <v>971</v>
      </c>
      <c r="U657" s="76">
        <v>2861</v>
      </c>
      <c r="V657" s="76">
        <v>1091</v>
      </c>
      <c r="W657" s="76">
        <v>0</v>
      </c>
      <c r="X657" s="76">
        <v>374</v>
      </c>
      <c r="Y657" s="76">
        <v>610</v>
      </c>
      <c r="Z657" s="76">
        <v>107</v>
      </c>
      <c r="AA657" s="77"/>
    </row>
    <row r="658" spans="1:27">
      <c r="A658" s="73">
        <v>2080901</v>
      </c>
      <c r="B658" s="73" t="s">
        <v>4973</v>
      </c>
      <c r="C658" s="75">
        <v>22414</v>
      </c>
      <c r="D658" s="75">
        <v>22415</v>
      </c>
      <c r="E658" s="76">
        <v>-1</v>
      </c>
      <c r="F658" s="76">
        <v>4655</v>
      </c>
      <c r="G658" s="76">
        <v>1072</v>
      </c>
      <c r="H658" s="76">
        <v>3340</v>
      </c>
      <c r="I658" s="76">
        <v>1617</v>
      </c>
      <c r="J658" s="76">
        <v>1454</v>
      </c>
      <c r="K658" s="76">
        <v>717</v>
      </c>
      <c r="L658" s="76">
        <v>1953</v>
      </c>
      <c r="M658" s="76">
        <v>335</v>
      </c>
      <c r="N658" s="76">
        <v>1131</v>
      </c>
      <c r="O658" s="76">
        <v>2419</v>
      </c>
      <c r="P658" s="76">
        <v>1107</v>
      </c>
      <c r="Q658" s="76">
        <v>606</v>
      </c>
      <c r="R658" s="76">
        <v>793</v>
      </c>
      <c r="S658" s="76">
        <v>94</v>
      </c>
      <c r="T658" s="76">
        <v>133</v>
      </c>
      <c r="U658" s="76">
        <v>722</v>
      </c>
      <c r="V658" s="76">
        <v>456</v>
      </c>
      <c r="W658" s="76">
        <v>0</v>
      </c>
      <c r="X658" s="76">
        <v>151</v>
      </c>
      <c r="Y658" s="76">
        <v>268</v>
      </c>
      <c r="Z658" s="76">
        <v>37</v>
      </c>
      <c r="AA658" s="77"/>
    </row>
    <row r="659" spans="1:27">
      <c r="A659" s="73">
        <v>2080902</v>
      </c>
      <c r="B659" s="73" t="s">
        <v>1886</v>
      </c>
      <c r="C659" s="75">
        <v>95591</v>
      </c>
      <c r="D659" s="75">
        <v>95708</v>
      </c>
      <c r="E659" s="76">
        <v>-117</v>
      </c>
      <c r="F659" s="76">
        <v>69524</v>
      </c>
      <c r="G659" s="76">
        <v>1108</v>
      </c>
      <c r="H659" s="76">
        <v>2940</v>
      </c>
      <c r="I659" s="76">
        <v>1729</v>
      </c>
      <c r="J659" s="76">
        <v>4485</v>
      </c>
      <c r="K659" s="76">
        <v>1507</v>
      </c>
      <c r="L659" s="76">
        <v>1853</v>
      </c>
      <c r="M659" s="76">
        <v>606</v>
      </c>
      <c r="N659" s="76">
        <v>1324</v>
      </c>
      <c r="O659" s="76">
        <v>3695</v>
      </c>
      <c r="P659" s="76">
        <v>2209</v>
      </c>
      <c r="Q659" s="76">
        <v>568</v>
      </c>
      <c r="R659" s="76">
        <v>948</v>
      </c>
      <c r="S659" s="76">
        <v>334</v>
      </c>
      <c r="T659" s="76">
        <v>709</v>
      </c>
      <c r="U659" s="76">
        <v>1689</v>
      </c>
      <c r="V659" s="76">
        <v>480</v>
      </c>
      <c r="W659" s="76">
        <v>0</v>
      </c>
      <c r="X659" s="76">
        <v>154</v>
      </c>
      <c r="Y659" s="76">
        <v>262</v>
      </c>
      <c r="Z659" s="76">
        <v>64</v>
      </c>
      <c r="AA659" s="77"/>
    </row>
    <row r="660" spans="1:27">
      <c r="A660" s="73">
        <v>2080903</v>
      </c>
      <c r="B660" s="73" t="s">
        <v>1889</v>
      </c>
      <c r="C660" s="75">
        <v>6244</v>
      </c>
      <c r="D660" s="75">
        <v>6012</v>
      </c>
      <c r="E660" s="76">
        <v>232</v>
      </c>
      <c r="F660" s="76">
        <v>2829</v>
      </c>
      <c r="G660" s="76">
        <v>72</v>
      </c>
      <c r="H660" s="76">
        <v>328</v>
      </c>
      <c r="I660" s="76">
        <v>204</v>
      </c>
      <c r="J660" s="76">
        <v>348</v>
      </c>
      <c r="K660" s="76">
        <v>98</v>
      </c>
      <c r="L660" s="76">
        <v>180</v>
      </c>
      <c r="M660" s="76">
        <v>93</v>
      </c>
      <c r="N660" s="76">
        <v>190</v>
      </c>
      <c r="O660" s="76">
        <v>361</v>
      </c>
      <c r="P660" s="76">
        <v>205</v>
      </c>
      <c r="Q660" s="76">
        <v>651</v>
      </c>
      <c r="R660" s="76">
        <v>69</v>
      </c>
      <c r="S660" s="76">
        <v>44</v>
      </c>
      <c r="T660" s="76">
        <v>40</v>
      </c>
      <c r="U660" s="76">
        <v>266</v>
      </c>
      <c r="V660" s="76">
        <v>36</v>
      </c>
      <c r="W660" s="76">
        <v>0</v>
      </c>
      <c r="X660" s="76">
        <v>16</v>
      </c>
      <c r="Y660" s="76">
        <v>20</v>
      </c>
      <c r="Z660" s="76">
        <v>0</v>
      </c>
      <c r="AA660" s="77"/>
    </row>
    <row r="661" spans="1:27">
      <c r="A661" s="73">
        <v>2080904</v>
      </c>
      <c r="B661" s="73" t="s">
        <v>1892</v>
      </c>
      <c r="C661" s="75">
        <v>2305</v>
      </c>
      <c r="D661" s="75">
        <v>2280</v>
      </c>
      <c r="E661" s="76">
        <v>25</v>
      </c>
      <c r="F661" s="76">
        <v>243</v>
      </c>
      <c r="G661" s="76">
        <v>264</v>
      </c>
      <c r="H661" s="76">
        <v>204</v>
      </c>
      <c r="I661" s="76">
        <v>52</v>
      </c>
      <c r="J661" s="76">
        <v>202</v>
      </c>
      <c r="K661" s="76">
        <v>178</v>
      </c>
      <c r="L661" s="76">
        <v>109</v>
      </c>
      <c r="M661" s="76">
        <v>8</v>
      </c>
      <c r="N661" s="76">
        <v>123</v>
      </c>
      <c r="O661" s="76">
        <v>235</v>
      </c>
      <c r="P661" s="76">
        <v>214</v>
      </c>
      <c r="Q661" s="76">
        <v>109</v>
      </c>
      <c r="R661" s="76">
        <v>53</v>
      </c>
      <c r="S661" s="76">
        <v>13</v>
      </c>
      <c r="T661" s="76">
        <v>27</v>
      </c>
      <c r="U661" s="76">
        <v>149</v>
      </c>
      <c r="V661" s="76">
        <v>89</v>
      </c>
      <c r="W661" s="76">
        <v>0</v>
      </c>
      <c r="X661" s="76">
        <v>43</v>
      </c>
      <c r="Y661" s="76">
        <v>40</v>
      </c>
      <c r="Z661" s="76">
        <v>6</v>
      </c>
      <c r="AA661" s="77"/>
    </row>
    <row r="662" spans="1:27">
      <c r="A662" s="73">
        <v>2080999</v>
      </c>
      <c r="B662" s="73" t="s">
        <v>1898</v>
      </c>
      <c r="C662" s="75">
        <v>1678</v>
      </c>
      <c r="D662" s="75">
        <v>1678</v>
      </c>
      <c r="E662" s="76">
        <v>0</v>
      </c>
      <c r="F662" s="76">
        <v>460</v>
      </c>
      <c r="G662" s="76">
        <v>57</v>
      </c>
      <c r="H662" s="76">
        <v>460</v>
      </c>
      <c r="I662" s="76">
        <v>6</v>
      </c>
      <c r="J662" s="76">
        <v>121</v>
      </c>
      <c r="K662" s="76">
        <v>229</v>
      </c>
      <c r="L662" s="76">
        <v>39</v>
      </c>
      <c r="M662" s="76">
        <v>52</v>
      </c>
      <c r="N662" s="76">
        <v>5</v>
      </c>
      <c r="O662" s="76">
        <v>83</v>
      </c>
      <c r="P662" s="76">
        <v>35</v>
      </c>
      <c r="Q662" s="76">
        <v>12</v>
      </c>
      <c r="R662" s="76">
        <v>6</v>
      </c>
      <c r="S662" s="76">
        <v>-14</v>
      </c>
      <c r="T662" s="76">
        <v>62</v>
      </c>
      <c r="U662" s="76">
        <v>35</v>
      </c>
      <c r="V662" s="76">
        <v>30</v>
      </c>
      <c r="W662" s="76">
        <v>0</v>
      </c>
      <c r="X662" s="76">
        <v>10</v>
      </c>
      <c r="Y662" s="76">
        <v>20</v>
      </c>
      <c r="Z662" s="76">
        <v>0</v>
      </c>
      <c r="AA662" s="77"/>
    </row>
    <row r="663" spans="1:27">
      <c r="A663" s="73">
        <v>20810</v>
      </c>
      <c r="B663" s="74" t="s">
        <v>1901</v>
      </c>
      <c r="C663" s="75">
        <v>104551</v>
      </c>
      <c r="D663" s="75">
        <v>104350</v>
      </c>
      <c r="E663" s="76">
        <v>201</v>
      </c>
      <c r="F663" s="76">
        <v>15151</v>
      </c>
      <c r="G663" s="76">
        <v>8624</v>
      </c>
      <c r="H663" s="76">
        <v>4881</v>
      </c>
      <c r="I663" s="76">
        <v>18715</v>
      </c>
      <c r="J663" s="76">
        <v>5882</v>
      </c>
      <c r="K663" s="76">
        <v>5728</v>
      </c>
      <c r="L663" s="76">
        <v>8254</v>
      </c>
      <c r="M663" s="76">
        <v>2181</v>
      </c>
      <c r="N663" s="76">
        <v>6445</v>
      </c>
      <c r="O663" s="76">
        <v>5083</v>
      </c>
      <c r="P663" s="76">
        <v>3665</v>
      </c>
      <c r="Q663" s="76">
        <v>3533</v>
      </c>
      <c r="R663" s="76">
        <v>4458</v>
      </c>
      <c r="S663" s="76">
        <v>979</v>
      </c>
      <c r="T663" s="76">
        <v>1956</v>
      </c>
      <c r="U663" s="76">
        <v>5740</v>
      </c>
      <c r="V663" s="76">
        <v>3114</v>
      </c>
      <c r="W663" s="76">
        <v>0</v>
      </c>
      <c r="X663" s="76">
        <v>2671</v>
      </c>
      <c r="Y663" s="76">
        <v>441</v>
      </c>
      <c r="Z663" s="76">
        <v>2</v>
      </c>
      <c r="AA663" s="77"/>
    </row>
    <row r="664" spans="1:27">
      <c r="A664" s="73">
        <v>2081001</v>
      </c>
      <c r="B664" s="73" t="s">
        <v>1904</v>
      </c>
      <c r="C664" s="75">
        <v>24317</v>
      </c>
      <c r="D664" s="75">
        <v>24317</v>
      </c>
      <c r="E664" s="76">
        <v>0</v>
      </c>
      <c r="F664" s="76">
        <v>2927</v>
      </c>
      <c r="G664" s="76">
        <v>5385</v>
      </c>
      <c r="H664" s="76">
        <v>1935</v>
      </c>
      <c r="I664" s="76">
        <v>523</v>
      </c>
      <c r="J664" s="76">
        <v>1340</v>
      </c>
      <c r="K664" s="76">
        <v>1757</v>
      </c>
      <c r="L664" s="76">
        <v>875</v>
      </c>
      <c r="M664" s="76">
        <v>244</v>
      </c>
      <c r="N664" s="76">
        <v>1193</v>
      </c>
      <c r="O664" s="76">
        <v>983</v>
      </c>
      <c r="P664" s="76">
        <v>1037</v>
      </c>
      <c r="Q664" s="76">
        <v>1491</v>
      </c>
      <c r="R664" s="76">
        <v>929</v>
      </c>
      <c r="S664" s="76">
        <v>1298</v>
      </c>
      <c r="T664" s="76">
        <v>228</v>
      </c>
      <c r="U664" s="76">
        <v>2078</v>
      </c>
      <c r="V664" s="76">
        <v>97</v>
      </c>
      <c r="W664" s="76">
        <v>0</v>
      </c>
      <c r="X664" s="76">
        <v>42</v>
      </c>
      <c r="Y664" s="76">
        <v>54</v>
      </c>
      <c r="Z664" s="76">
        <v>1</v>
      </c>
      <c r="AA664" s="77"/>
    </row>
    <row r="665" spans="1:27">
      <c r="A665" s="73">
        <v>2081002</v>
      </c>
      <c r="B665" s="73" t="s">
        <v>1906</v>
      </c>
      <c r="C665" s="75">
        <v>39154</v>
      </c>
      <c r="D665" s="75">
        <v>39154</v>
      </c>
      <c r="E665" s="76">
        <v>0</v>
      </c>
      <c r="F665" s="76">
        <v>6006</v>
      </c>
      <c r="G665" s="76">
        <v>1269</v>
      </c>
      <c r="H665" s="76">
        <v>2021</v>
      </c>
      <c r="I665" s="76">
        <v>5406</v>
      </c>
      <c r="J665" s="76">
        <v>1597</v>
      </c>
      <c r="K665" s="76">
        <v>2985</v>
      </c>
      <c r="L665" s="76">
        <v>2434</v>
      </c>
      <c r="M665" s="76">
        <v>1324</v>
      </c>
      <c r="N665" s="76">
        <v>4718</v>
      </c>
      <c r="O665" s="76">
        <v>1144</v>
      </c>
      <c r="P665" s="76">
        <v>908</v>
      </c>
      <c r="Q665" s="76">
        <v>780</v>
      </c>
      <c r="R665" s="76">
        <v>1878</v>
      </c>
      <c r="S665" s="76">
        <v>-409</v>
      </c>
      <c r="T665" s="76">
        <v>1512</v>
      </c>
      <c r="U665" s="76">
        <v>2998</v>
      </c>
      <c r="V665" s="76">
        <v>2583</v>
      </c>
      <c r="W665" s="76">
        <v>0</v>
      </c>
      <c r="X665" s="76">
        <v>2380</v>
      </c>
      <c r="Y665" s="76">
        <v>203</v>
      </c>
      <c r="Z665" s="76">
        <v>0</v>
      </c>
      <c r="AA665" s="77"/>
    </row>
    <row r="666" spans="1:27">
      <c r="A666" s="73">
        <v>2081003</v>
      </c>
      <c r="B666" s="73" t="s">
        <v>1908</v>
      </c>
      <c r="C666" s="75">
        <v>13</v>
      </c>
      <c r="D666" s="75">
        <v>13</v>
      </c>
      <c r="E666" s="76">
        <v>0</v>
      </c>
      <c r="F666" s="76">
        <v>0</v>
      </c>
      <c r="G666" s="76">
        <v>0</v>
      </c>
      <c r="H666" s="76">
        <v>0</v>
      </c>
      <c r="I666" s="76">
        <v>0</v>
      </c>
      <c r="J666" s="76">
        <v>0</v>
      </c>
      <c r="K666" s="76">
        <v>13</v>
      </c>
      <c r="L666" s="76">
        <v>0</v>
      </c>
      <c r="M666" s="76">
        <v>0</v>
      </c>
      <c r="N666" s="76">
        <v>0</v>
      </c>
      <c r="O666" s="76">
        <v>0</v>
      </c>
      <c r="P666" s="76">
        <v>0</v>
      </c>
      <c r="Q666" s="76">
        <v>0</v>
      </c>
      <c r="R666" s="76">
        <v>0</v>
      </c>
      <c r="S666" s="76">
        <v>0</v>
      </c>
      <c r="T666" s="76">
        <v>0</v>
      </c>
      <c r="U666" s="76">
        <v>0</v>
      </c>
      <c r="V666" s="76">
        <v>0</v>
      </c>
      <c r="W666" s="76">
        <v>0</v>
      </c>
      <c r="X666" s="76">
        <v>0</v>
      </c>
      <c r="Y666" s="76">
        <v>0</v>
      </c>
      <c r="Z666" s="76">
        <v>0</v>
      </c>
      <c r="AA666" s="77"/>
    </row>
    <row r="667" spans="1:27">
      <c r="A667" s="73">
        <v>2081004</v>
      </c>
      <c r="B667" s="73" t="s">
        <v>1910</v>
      </c>
      <c r="C667" s="75">
        <v>26557</v>
      </c>
      <c r="D667" s="75">
        <v>26569</v>
      </c>
      <c r="E667" s="76">
        <v>-12</v>
      </c>
      <c r="F667" s="76">
        <v>1849</v>
      </c>
      <c r="G667" s="76">
        <v>252</v>
      </c>
      <c r="H667" s="76">
        <v>582</v>
      </c>
      <c r="I667" s="76">
        <v>12123</v>
      </c>
      <c r="J667" s="76">
        <v>1885</v>
      </c>
      <c r="K667" s="76">
        <v>300</v>
      </c>
      <c r="L667" s="76">
        <v>4347</v>
      </c>
      <c r="M667" s="76">
        <v>234</v>
      </c>
      <c r="N667" s="76">
        <v>422</v>
      </c>
      <c r="O667" s="76">
        <v>1612</v>
      </c>
      <c r="P667" s="76">
        <v>892</v>
      </c>
      <c r="Q667" s="76">
        <v>58</v>
      </c>
      <c r="R667" s="76">
        <v>1302</v>
      </c>
      <c r="S667" s="76">
        <v>0</v>
      </c>
      <c r="T667" s="76">
        <v>121</v>
      </c>
      <c r="U667" s="76">
        <v>292</v>
      </c>
      <c r="V667" s="76">
        <v>307</v>
      </c>
      <c r="W667" s="76">
        <v>0</v>
      </c>
      <c r="X667" s="76">
        <v>162</v>
      </c>
      <c r="Y667" s="76">
        <v>145</v>
      </c>
      <c r="Z667" s="76">
        <v>0</v>
      </c>
      <c r="AA667" s="77"/>
    </row>
    <row r="668" spans="1:27">
      <c r="A668" s="73">
        <v>2081005</v>
      </c>
      <c r="B668" s="73" t="s">
        <v>1913</v>
      </c>
      <c r="C668" s="75">
        <v>11338</v>
      </c>
      <c r="D668" s="75">
        <v>11125</v>
      </c>
      <c r="E668" s="76">
        <v>213</v>
      </c>
      <c r="F668" s="76">
        <v>3891</v>
      </c>
      <c r="G668" s="76">
        <v>936</v>
      </c>
      <c r="H668" s="76">
        <v>239</v>
      </c>
      <c r="I668" s="76">
        <v>626</v>
      </c>
      <c r="J668" s="76">
        <v>1022</v>
      </c>
      <c r="K668" s="76">
        <v>500</v>
      </c>
      <c r="L668" s="76">
        <v>428</v>
      </c>
      <c r="M668" s="76">
        <v>301</v>
      </c>
      <c r="N668" s="76">
        <v>112</v>
      </c>
      <c r="O668" s="76">
        <v>1304</v>
      </c>
      <c r="P668" s="76">
        <v>764</v>
      </c>
      <c r="Q668" s="76">
        <v>203</v>
      </c>
      <c r="R668" s="76">
        <v>270</v>
      </c>
      <c r="S668" s="76">
        <v>90</v>
      </c>
      <c r="T668" s="76">
        <v>95</v>
      </c>
      <c r="U668" s="76">
        <v>372</v>
      </c>
      <c r="V668" s="76">
        <v>0</v>
      </c>
      <c r="W668" s="76">
        <v>0</v>
      </c>
      <c r="X668" s="76">
        <v>0</v>
      </c>
      <c r="Y668" s="76">
        <v>0</v>
      </c>
      <c r="Z668" s="76">
        <v>0</v>
      </c>
      <c r="AA668" s="77"/>
    </row>
    <row r="669" spans="1:27">
      <c r="A669" s="73">
        <v>2081099</v>
      </c>
      <c r="B669" s="73" t="s">
        <v>1916</v>
      </c>
      <c r="C669" s="75">
        <v>3172</v>
      </c>
      <c r="D669" s="75">
        <v>3172</v>
      </c>
      <c r="E669" s="76">
        <v>0</v>
      </c>
      <c r="F669" s="76">
        <v>478</v>
      </c>
      <c r="G669" s="76">
        <v>782</v>
      </c>
      <c r="H669" s="76">
        <v>104</v>
      </c>
      <c r="I669" s="76">
        <v>37</v>
      </c>
      <c r="J669" s="76">
        <v>38</v>
      </c>
      <c r="K669" s="76">
        <v>173</v>
      </c>
      <c r="L669" s="76">
        <v>170</v>
      </c>
      <c r="M669" s="76">
        <v>78</v>
      </c>
      <c r="N669" s="76">
        <v>0</v>
      </c>
      <c r="O669" s="76">
        <v>40</v>
      </c>
      <c r="P669" s="76">
        <v>64</v>
      </c>
      <c r="Q669" s="76">
        <v>1001</v>
      </c>
      <c r="R669" s="76">
        <v>79</v>
      </c>
      <c r="S669" s="76">
        <v>0</v>
      </c>
      <c r="T669" s="76">
        <v>0</v>
      </c>
      <c r="U669" s="76">
        <v>0</v>
      </c>
      <c r="V669" s="76">
        <v>127</v>
      </c>
      <c r="W669" s="76">
        <v>0</v>
      </c>
      <c r="X669" s="76">
        <v>87</v>
      </c>
      <c r="Y669" s="76">
        <v>39</v>
      </c>
      <c r="Z669" s="76">
        <v>1</v>
      </c>
      <c r="AA669" s="77"/>
    </row>
    <row r="670" spans="1:27">
      <c r="A670" s="73">
        <v>20811</v>
      </c>
      <c r="B670" s="74" t="s">
        <v>1919</v>
      </c>
      <c r="C670" s="75">
        <v>56855</v>
      </c>
      <c r="D670" s="75">
        <v>48464</v>
      </c>
      <c r="E670" s="76">
        <v>8391</v>
      </c>
      <c r="F670" s="76">
        <v>7446</v>
      </c>
      <c r="G670" s="76">
        <v>2255</v>
      </c>
      <c r="H670" s="76">
        <v>3985</v>
      </c>
      <c r="I670" s="76">
        <v>3318</v>
      </c>
      <c r="J670" s="76">
        <v>4637</v>
      </c>
      <c r="K670" s="76">
        <v>3062</v>
      </c>
      <c r="L670" s="76">
        <v>3546</v>
      </c>
      <c r="M670" s="76">
        <v>507</v>
      </c>
      <c r="N670" s="76">
        <v>2411</v>
      </c>
      <c r="O670" s="76">
        <v>4040</v>
      </c>
      <c r="P670" s="76">
        <v>1997</v>
      </c>
      <c r="Q670" s="76">
        <v>1717</v>
      </c>
      <c r="R670" s="76">
        <v>3059</v>
      </c>
      <c r="S670" s="76">
        <v>1526</v>
      </c>
      <c r="T670" s="76">
        <v>1272</v>
      </c>
      <c r="U670" s="76">
        <v>2879</v>
      </c>
      <c r="V670" s="76">
        <v>789</v>
      </c>
      <c r="W670" s="76">
        <v>1</v>
      </c>
      <c r="X670" s="76">
        <v>400</v>
      </c>
      <c r="Y670" s="76">
        <v>348</v>
      </c>
      <c r="Z670" s="76">
        <v>40</v>
      </c>
      <c r="AA670" s="77"/>
    </row>
    <row r="671" spans="1:27">
      <c r="A671" s="73">
        <v>2081101</v>
      </c>
      <c r="B671" s="73" t="s">
        <v>595</v>
      </c>
      <c r="C671" s="75">
        <v>14528</v>
      </c>
      <c r="D671" s="75">
        <v>13819</v>
      </c>
      <c r="E671" s="76">
        <v>709</v>
      </c>
      <c r="F671" s="76">
        <v>1561</v>
      </c>
      <c r="G671" s="76">
        <v>944</v>
      </c>
      <c r="H671" s="76">
        <v>1043</v>
      </c>
      <c r="I671" s="76">
        <v>986</v>
      </c>
      <c r="J671" s="76">
        <v>1274</v>
      </c>
      <c r="K671" s="76">
        <v>1179</v>
      </c>
      <c r="L671" s="76">
        <v>1010</v>
      </c>
      <c r="M671" s="76">
        <v>238</v>
      </c>
      <c r="N671" s="76">
        <v>925</v>
      </c>
      <c r="O671" s="76">
        <v>1253</v>
      </c>
      <c r="P671" s="76">
        <v>412</v>
      </c>
      <c r="Q671" s="76">
        <v>630</v>
      </c>
      <c r="R671" s="76">
        <v>493</v>
      </c>
      <c r="S671" s="76">
        <v>529</v>
      </c>
      <c r="T671" s="76">
        <v>501</v>
      </c>
      <c r="U671" s="76">
        <v>654</v>
      </c>
      <c r="V671" s="76">
        <v>187</v>
      </c>
      <c r="W671" s="76">
        <v>0</v>
      </c>
      <c r="X671" s="76">
        <v>108</v>
      </c>
      <c r="Y671" s="76">
        <v>79</v>
      </c>
      <c r="Z671" s="76">
        <v>0</v>
      </c>
      <c r="AA671" s="77"/>
    </row>
    <row r="672" spans="1:27">
      <c r="A672" s="73">
        <v>2081102</v>
      </c>
      <c r="B672" s="73" t="s">
        <v>598</v>
      </c>
      <c r="C672" s="75">
        <v>1267</v>
      </c>
      <c r="D672" s="75">
        <v>1267</v>
      </c>
      <c r="E672" s="76">
        <v>0</v>
      </c>
      <c r="F672" s="76">
        <v>106</v>
      </c>
      <c r="G672" s="76">
        <v>12</v>
      </c>
      <c r="H672" s="76">
        <v>168</v>
      </c>
      <c r="I672" s="76">
        <v>2</v>
      </c>
      <c r="J672" s="76">
        <v>33</v>
      </c>
      <c r="K672" s="76">
        <v>64</v>
      </c>
      <c r="L672" s="76">
        <v>10</v>
      </c>
      <c r="M672" s="76">
        <v>30</v>
      </c>
      <c r="N672" s="76">
        <v>335</v>
      </c>
      <c r="O672" s="76">
        <v>31</v>
      </c>
      <c r="P672" s="76">
        <v>1</v>
      </c>
      <c r="Q672" s="76">
        <v>357</v>
      </c>
      <c r="R672" s="76">
        <v>43</v>
      </c>
      <c r="S672" s="76">
        <v>16</v>
      </c>
      <c r="T672" s="76">
        <v>20</v>
      </c>
      <c r="U672" s="76">
        <v>27</v>
      </c>
      <c r="V672" s="76">
        <v>0</v>
      </c>
      <c r="W672" s="76">
        <v>0</v>
      </c>
      <c r="X672" s="76">
        <v>0</v>
      </c>
      <c r="Y672" s="76">
        <v>0</v>
      </c>
      <c r="Z672" s="76">
        <v>0</v>
      </c>
      <c r="AA672" s="77"/>
    </row>
    <row r="673" spans="1:27">
      <c r="A673" s="73">
        <v>2081103</v>
      </c>
      <c r="B673" s="73" t="s">
        <v>601</v>
      </c>
      <c r="C673" s="75">
        <v>265</v>
      </c>
      <c r="D673" s="75">
        <v>265</v>
      </c>
      <c r="E673" s="76">
        <v>0</v>
      </c>
      <c r="F673" s="76">
        <v>0</v>
      </c>
      <c r="G673" s="76">
        <v>0</v>
      </c>
      <c r="H673" s="76">
        <v>84</v>
      </c>
      <c r="I673" s="76">
        <v>29</v>
      </c>
      <c r="J673" s="76">
        <v>0</v>
      </c>
      <c r="K673" s="76">
        <v>72</v>
      </c>
      <c r="L673" s="76">
        <v>18</v>
      </c>
      <c r="M673" s="76">
        <v>0</v>
      </c>
      <c r="N673" s="76">
        <v>0</v>
      </c>
      <c r="O673" s="76">
        <v>44</v>
      </c>
      <c r="P673" s="76">
        <v>0</v>
      </c>
      <c r="Q673" s="76">
        <v>18</v>
      </c>
      <c r="R673" s="76">
        <v>0</v>
      </c>
      <c r="S673" s="76">
        <v>0</v>
      </c>
      <c r="T673" s="76">
        <v>0</v>
      </c>
      <c r="U673" s="76">
        <v>0</v>
      </c>
      <c r="V673" s="76">
        <v>0</v>
      </c>
      <c r="W673" s="76">
        <v>0</v>
      </c>
      <c r="X673" s="76">
        <v>0</v>
      </c>
      <c r="Y673" s="76">
        <v>0</v>
      </c>
      <c r="Z673" s="76">
        <v>0</v>
      </c>
      <c r="AA673" s="77"/>
    </row>
    <row r="674" spans="1:27">
      <c r="A674" s="73">
        <v>2081104</v>
      </c>
      <c r="B674" s="73" t="s">
        <v>1928</v>
      </c>
      <c r="C674" s="75">
        <v>8129</v>
      </c>
      <c r="D674" s="75">
        <v>6248</v>
      </c>
      <c r="E674" s="76">
        <v>1881</v>
      </c>
      <c r="F674" s="76">
        <v>448</v>
      </c>
      <c r="G674" s="76">
        <v>241</v>
      </c>
      <c r="H674" s="76">
        <v>1397</v>
      </c>
      <c r="I674" s="76">
        <v>488</v>
      </c>
      <c r="J674" s="76">
        <v>554</v>
      </c>
      <c r="K674" s="76">
        <v>702</v>
      </c>
      <c r="L674" s="76">
        <v>220</v>
      </c>
      <c r="M674" s="76">
        <v>54</v>
      </c>
      <c r="N674" s="76">
        <v>281</v>
      </c>
      <c r="O674" s="76">
        <v>429</v>
      </c>
      <c r="P674" s="76">
        <v>324</v>
      </c>
      <c r="Q674" s="76">
        <v>39</v>
      </c>
      <c r="R674" s="76">
        <v>592</v>
      </c>
      <c r="S674" s="76">
        <v>294</v>
      </c>
      <c r="T674" s="76">
        <v>39</v>
      </c>
      <c r="U674" s="76">
        <v>84</v>
      </c>
      <c r="V674" s="76">
        <v>63</v>
      </c>
      <c r="W674" s="76">
        <v>1</v>
      </c>
      <c r="X674" s="76">
        <v>54</v>
      </c>
      <c r="Y674" s="76">
        <v>8</v>
      </c>
      <c r="Z674" s="76">
        <v>0</v>
      </c>
      <c r="AA674" s="77"/>
    </row>
    <row r="675" spans="1:27">
      <c r="A675" s="73">
        <v>2081105</v>
      </c>
      <c r="B675" s="73" t="s">
        <v>1931</v>
      </c>
      <c r="C675" s="75">
        <v>11185</v>
      </c>
      <c r="D675" s="75">
        <v>9010</v>
      </c>
      <c r="E675" s="76">
        <v>2175</v>
      </c>
      <c r="F675" s="76">
        <v>891</v>
      </c>
      <c r="G675" s="76">
        <v>332</v>
      </c>
      <c r="H675" s="76">
        <v>276</v>
      </c>
      <c r="I675" s="76">
        <v>826</v>
      </c>
      <c r="J675" s="76">
        <v>1105</v>
      </c>
      <c r="K675" s="76">
        <v>427</v>
      </c>
      <c r="L675" s="76">
        <v>720</v>
      </c>
      <c r="M675" s="76">
        <v>153</v>
      </c>
      <c r="N675" s="76">
        <v>513</v>
      </c>
      <c r="O675" s="76">
        <v>1072</v>
      </c>
      <c r="P675" s="76">
        <v>432</v>
      </c>
      <c r="Q675" s="76">
        <v>73</v>
      </c>
      <c r="R675" s="76">
        <v>1129</v>
      </c>
      <c r="S675" s="76">
        <v>164</v>
      </c>
      <c r="T675" s="76">
        <v>350</v>
      </c>
      <c r="U675" s="76">
        <v>414</v>
      </c>
      <c r="V675" s="76">
        <v>124</v>
      </c>
      <c r="W675" s="76">
        <v>0</v>
      </c>
      <c r="X675" s="76">
        <v>78</v>
      </c>
      <c r="Y675" s="76">
        <v>46</v>
      </c>
      <c r="Z675" s="76">
        <v>0</v>
      </c>
      <c r="AA675" s="77"/>
    </row>
    <row r="676" spans="1:27">
      <c r="A676" s="73">
        <v>2081106</v>
      </c>
      <c r="B676" s="73" t="s">
        <v>1934</v>
      </c>
      <c r="C676" s="75">
        <v>2897</v>
      </c>
      <c r="D676" s="75">
        <v>174</v>
      </c>
      <c r="E676" s="76">
        <v>2723</v>
      </c>
      <c r="F676" s="76">
        <v>0</v>
      </c>
      <c r="G676" s="76">
        <v>50</v>
      </c>
      <c r="H676" s="76">
        <v>10</v>
      </c>
      <c r="I676" s="76">
        <v>9</v>
      </c>
      <c r="J676" s="76">
        <v>0</v>
      </c>
      <c r="K676" s="76">
        <v>0</v>
      </c>
      <c r="L676" s="76">
        <v>15</v>
      </c>
      <c r="M676" s="76">
        <v>0</v>
      </c>
      <c r="N676" s="76">
        <v>0</v>
      </c>
      <c r="O676" s="76">
        <v>44</v>
      </c>
      <c r="P676" s="76">
        <v>0</v>
      </c>
      <c r="Q676" s="76">
        <v>45</v>
      </c>
      <c r="R676" s="76">
        <v>0</v>
      </c>
      <c r="S676" s="76">
        <v>0</v>
      </c>
      <c r="T676" s="76">
        <v>0</v>
      </c>
      <c r="U676" s="76">
        <v>0</v>
      </c>
      <c r="V676" s="76">
        <v>1</v>
      </c>
      <c r="W676" s="76">
        <v>0</v>
      </c>
      <c r="X676" s="76">
        <v>1</v>
      </c>
      <c r="Y676" s="76">
        <v>0</v>
      </c>
      <c r="Z676" s="76">
        <v>0</v>
      </c>
      <c r="AA676" s="77"/>
    </row>
    <row r="677" spans="1:27">
      <c r="A677" s="73">
        <v>2081199</v>
      </c>
      <c r="B677" s="73" t="s">
        <v>1940</v>
      </c>
      <c r="C677" s="75">
        <v>18584</v>
      </c>
      <c r="D677" s="75">
        <v>17681</v>
      </c>
      <c r="E677" s="76">
        <v>903</v>
      </c>
      <c r="F677" s="76">
        <v>4440</v>
      </c>
      <c r="G677" s="76">
        <v>676</v>
      </c>
      <c r="H677" s="76">
        <v>1007</v>
      </c>
      <c r="I677" s="76">
        <v>978</v>
      </c>
      <c r="J677" s="76">
        <v>1671</v>
      </c>
      <c r="K677" s="76">
        <v>618</v>
      </c>
      <c r="L677" s="76">
        <v>1553</v>
      </c>
      <c r="M677" s="76">
        <v>32</v>
      </c>
      <c r="N677" s="76">
        <v>357</v>
      </c>
      <c r="O677" s="76">
        <v>1167</v>
      </c>
      <c r="P677" s="76">
        <v>828</v>
      </c>
      <c r="Q677" s="76">
        <v>555</v>
      </c>
      <c r="R677" s="76">
        <v>802</v>
      </c>
      <c r="S677" s="76">
        <v>523</v>
      </c>
      <c r="T677" s="76">
        <v>362</v>
      </c>
      <c r="U677" s="76">
        <v>1700</v>
      </c>
      <c r="V677" s="76">
        <v>414</v>
      </c>
      <c r="W677" s="76">
        <v>0</v>
      </c>
      <c r="X677" s="76">
        <v>159</v>
      </c>
      <c r="Y677" s="76">
        <v>215</v>
      </c>
      <c r="Z677" s="76">
        <v>40</v>
      </c>
      <c r="AA677" s="77"/>
    </row>
    <row r="678" spans="1:27">
      <c r="A678" s="73">
        <v>20815</v>
      </c>
      <c r="B678" s="74" t="s">
        <v>4974</v>
      </c>
      <c r="C678" s="75">
        <v>279995</v>
      </c>
      <c r="D678" s="75">
        <v>279481</v>
      </c>
      <c r="E678" s="76">
        <v>514</v>
      </c>
      <c r="F678" s="76">
        <v>2709</v>
      </c>
      <c r="G678" s="76">
        <v>123642</v>
      </c>
      <c r="H678" s="76">
        <v>69652</v>
      </c>
      <c r="I678" s="76">
        <v>3440</v>
      </c>
      <c r="J678" s="76">
        <v>5628</v>
      </c>
      <c r="K678" s="76">
        <v>3918</v>
      </c>
      <c r="L678" s="76">
        <v>16803</v>
      </c>
      <c r="M678" s="76">
        <v>1226</v>
      </c>
      <c r="N678" s="76">
        <v>3508</v>
      </c>
      <c r="O678" s="76">
        <v>5018</v>
      </c>
      <c r="P678" s="76">
        <v>4098</v>
      </c>
      <c r="Q678" s="76">
        <v>4902</v>
      </c>
      <c r="R678" s="76">
        <v>9014</v>
      </c>
      <c r="S678" s="76">
        <v>2712</v>
      </c>
      <c r="T678" s="76">
        <v>3732</v>
      </c>
      <c r="U678" s="76">
        <v>19132</v>
      </c>
      <c r="V678" s="76">
        <v>368</v>
      </c>
      <c r="W678" s="76">
        <v>0</v>
      </c>
      <c r="X678" s="76">
        <v>198</v>
      </c>
      <c r="Y678" s="76">
        <v>125</v>
      </c>
      <c r="Z678" s="76">
        <v>45</v>
      </c>
      <c r="AA678" s="77"/>
    </row>
    <row r="679" spans="1:27">
      <c r="A679" s="73">
        <v>2081501</v>
      </c>
      <c r="B679" s="73" t="s">
        <v>3693</v>
      </c>
      <c r="C679" s="75">
        <v>69538</v>
      </c>
      <c r="D679" s="75">
        <v>69204</v>
      </c>
      <c r="E679" s="76">
        <v>334</v>
      </c>
      <c r="F679" s="76">
        <v>1870</v>
      </c>
      <c r="G679" s="76">
        <v>14593</v>
      </c>
      <c r="H679" s="76">
        <v>5779</v>
      </c>
      <c r="I679" s="76">
        <v>1918</v>
      </c>
      <c r="J679" s="76">
        <v>4250</v>
      </c>
      <c r="K679" s="76">
        <v>2998</v>
      </c>
      <c r="L679" s="76">
        <v>5200</v>
      </c>
      <c r="M679" s="76">
        <v>1113</v>
      </c>
      <c r="N679" s="76">
        <v>2034</v>
      </c>
      <c r="O679" s="76">
        <v>3295</v>
      </c>
      <c r="P679" s="76">
        <v>2870</v>
      </c>
      <c r="Q679" s="76">
        <v>1648</v>
      </c>
      <c r="R679" s="76">
        <v>3700</v>
      </c>
      <c r="S679" s="76">
        <v>2496</v>
      </c>
      <c r="T679" s="76">
        <v>1742</v>
      </c>
      <c r="U679" s="76">
        <v>13408</v>
      </c>
      <c r="V679" s="76">
        <v>290</v>
      </c>
      <c r="W679" s="76">
        <v>0</v>
      </c>
      <c r="X679" s="76">
        <v>120</v>
      </c>
      <c r="Y679" s="76">
        <v>125</v>
      </c>
      <c r="Z679" s="76">
        <v>45</v>
      </c>
      <c r="AA679" s="77"/>
    </row>
    <row r="680" spans="1:27">
      <c r="A680" s="73">
        <v>2081502</v>
      </c>
      <c r="B680" s="73" t="s">
        <v>3696</v>
      </c>
      <c r="C680" s="75">
        <v>14121</v>
      </c>
      <c r="D680" s="75">
        <v>14121</v>
      </c>
      <c r="E680" s="76">
        <v>0</v>
      </c>
      <c r="F680" s="76">
        <v>409</v>
      </c>
      <c r="G680" s="76">
        <v>2035</v>
      </c>
      <c r="H680" s="76">
        <v>584</v>
      </c>
      <c r="I680" s="76">
        <v>1345</v>
      </c>
      <c r="J680" s="76">
        <v>528</v>
      </c>
      <c r="K680" s="76">
        <v>471</v>
      </c>
      <c r="L680" s="76">
        <v>1009</v>
      </c>
      <c r="M680" s="76">
        <v>116</v>
      </c>
      <c r="N680" s="76">
        <v>1314</v>
      </c>
      <c r="O680" s="76">
        <v>914</v>
      </c>
      <c r="P680" s="76">
        <v>380</v>
      </c>
      <c r="Q680" s="76">
        <v>448</v>
      </c>
      <c r="R680" s="76">
        <v>2058</v>
      </c>
      <c r="S680" s="76">
        <v>224</v>
      </c>
      <c r="T680" s="76">
        <v>702</v>
      </c>
      <c r="U680" s="76">
        <v>1527</v>
      </c>
      <c r="V680" s="76">
        <v>78</v>
      </c>
      <c r="W680" s="76">
        <v>0</v>
      </c>
      <c r="X680" s="76">
        <v>78</v>
      </c>
      <c r="Y680" s="76">
        <v>0</v>
      </c>
      <c r="Z680" s="76">
        <v>0</v>
      </c>
      <c r="AA680" s="77"/>
    </row>
    <row r="681" spans="1:27">
      <c r="A681" s="73">
        <v>2081503</v>
      </c>
      <c r="B681" s="73" t="s">
        <v>3702</v>
      </c>
      <c r="C681" s="75">
        <v>191401</v>
      </c>
      <c r="D681" s="75">
        <v>191221</v>
      </c>
      <c r="E681" s="76">
        <v>180</v>
      </c>
      <c r="F681" s="76">
        <v>0</v>
      </c>
      <c r="G681" s="76">
        <v>106397</v>
      </c>
      <c r="H681" s="76">
        <v>63097</v>
      </c>
      <c r="I681" s="76">
        <v>136</v>
      </c>
      <c r="J681" s="76">
        <v>766</v>
      </c>
      <c r="K681" s="76">
        <v>29</v>
      </c>
      <c r="L681" s="76">
        <v>10074</v>
      </c>
      <c r="M681" s="76">
        <v>0</v>
      </c>
      <c r="N681" s="76">
        <v>117</v>
      </c>
      <c r="O681" s="76">
        <v>0</v>
      </c>
      <c r="P681" s="76">
        <v>600</v>
      </c>
      <c r="Q681" s="76">
        <v>2318</v>
      </c>
      <c r="R681" s="76">
        <v>2586</v>
      </c>
      <c r="S681" s="76">
        <v>0</v>
      </c>
      <c r="T681" s="76">
        <v>1238</v>
      </c>
      <c r="U681" s="76">
        <v>3863</v>
      </c>
      <c r="V681" s="76">
        <v>0</v>
      </c>
      <c r="W681" s="76">
        <v>0</v>
      </c>
      <c r="X681" s="76">
        <v>0</v>
      </c>
      <c r="Y681" s="76">
        <v>0</v>
      </c>
      <c r="Z681" s="76">
        <v>0</v>
      </c>
      <c r="AA681" s="77"/>
    </row>
    <row r="682" spans="1:27">
      <c r="A682" s="73">
        <v>2081599</v>
      </c>
      <c r="B682" s="73" t="s">
        <v>3705</v>
      </c>
      <c r="C682" s="75">
        <v>4935</v>
      </c>
      <c r="D682" s="75">
        <v>4935</v>
      </c>
      <c r="E682" s="76">
        <v>0</v>
      </c>
      <c r="F682" s="76">
        <v>430</v>
      </c>
      <c r="G682" s="76">
        <v>617</v>
      </c>
      <c r="H682" s="76">
        <v>192</v>
      </c>
      <c r="I682" s="76">
        <v>41</v>
      </c>
      <c r="J682" s="76">
        <v>84</v>
      </c>
      <c r="K682" s="76">
        <v>420</v>
      </c>
      <c r="L682" s="76">
        <v>520</v>
      </c>
      <c r="M682" s="76">
        <v>-3</v>
      </c>
      <c r="N682" s="76">
        <v>43</v>
      </c>
      <c r="O682" s="76">
        <v>809</v>
      </c>
      <c r="P682" s="76">
        <v>248</v>
      </c>
      <c r="Q682" s="76">
        <v>488</v>
      </c>
      <c r="R682" s="76">
        <v>670</v>
      </c>
      <c r="S682" s="76">
        <v>-8</v>
      </c>
      <c r="T682" s="76">
        <v>50</v>
      </c>
      <c r="U682" s="76">
        <v>334</v>
      </c>
      <c r="V682" s="76">
        <v>0</v>
      </c>
      <c r="W682" s="76">
        <v>0</v>
      </c>
      <c r="X682" s="76">
        <v>0</v>
      </c>
      <c r="Y682" s="76">
        <v>0</v>
      </c>
      <c r="Z682" s="76">
        <v>0</v>
      </c>
      <c r="AA682" s="77"/>
    </row>
    <row r="683" spans="1:27">
      <c r="A683" s="73">
        <v>20816</v>
      </c>
      <c r="B683" s="74" t="s">
        <v>1943</v>
      </c>
      <c r="C683" s="75">
        <v>11072</v>
      </c>
      <c r="D683" s="75">
        <v>9714</v>
      </c>
      <c r="E683" s="76">
        <v>1358</v>
      </c>
      <c r="F683" s="76">
        <v>985</v>
      </c>
      <c r="G683" s="76">
        <v>1019</v>
      </c>
      <c r="H683" s="76">
        <v>403</v>
      </c>
      <c r="I683" s="76">
        <v>641</v>
      </c>
      <c r="J683" s="76">
        <v>889</v>
      </c>
      <c r="K683" s="76">
        <v>647</v>
      </c>
      <c r="L683" s="76">
        <v>761</v>
      </c>
      <c r="M683" s="76">
        <v>35</v>
      </c>
      <c r="N683" s="76">
        <v>894</v>
      </c>
      <c r="O683" s="76">
        <v>727</v>
      </c>
      <c r="P683" s="76">
        <v>334</v>
      </c>
      <c r="Q683" s="76">
        <v>520</v>
      </c>
      <c r="R683" s="76">
        <v>211</v>
      </c>
      <c r="S683" s="76">
        <v>151</v>
      </c>
      <c r="T683" s="76">
        <v>483</v>
      </c>
      <c r="U683" s="76">
        <v>956</v>
      </c>
      <c r="V683" s="76">
        <v>59</v>
      </c>
      <c r="W683" s="76">
        <v>0</v>
      </c>
      <c r="X683" s="76">
        <v>10</v>
      </c>
      <c r="Y683" s="76">
        <v>49</v>
      </c>
      <c r="Z683" s="76">
        <v>0</v>
      </c>
      <c r="AA683" s="77"/>
    </row>
    <row r="684" spans="1:27">
      <c r="A684" s="73">
        <v>2081601</v>
      </c>
      <c r="B684" s="73" t="s">
        <v>595</v>
      </c>
      <c r="C684" s="75">
        <v>6013</v>
      </c>
      <c r="D684" s="75">
        <v>5547</v>
      </c>
      <c r="E684" s="76">
        <v>466</v>
      </c>
      <c r="F684" s="76">
        <v>511</v>
      </c>
      <c r="G684" s="76">
        <v>618</v>
      </c>
      <c r="H684" s="76">
        <v>257</v>
      </c>
      <c r="I684" s="76">
        <v>280</v>
      </c>
      <c r="J684" s="76">
        <v>556</v>
      </c>
      <c r="K684" s="76">
        <v>455</v>
      </c>
      <c r="L684" s="76">
        <v>356</v>
      </c>
      <c r="M684" s="76">
        <v>38</v>
      </c>
      <c r="N684" s="76">
        <v>484</v>
      </c>
      <c r="O684" s="76">
        <v>497</v>
      </c>
      <c r="P684" s="76">
        <v>220</v>
      </c>
      <c r="Q684" s="76">
        <v>321</v>
      </c>
      <c r="R684" s="76">
        <v>108</v>
      </c>
      <c r="S684" s="76">
        <v>109</v>
      </c>
      <c r="T684" s="76">
        <v>197</v>
      </c>
      <c r="U684" s="76">
        <v>492</v>
      </c>
      <c r="V684" s="76">
        <v>49</v>
      </c>
      <c r="W684" s="76">
        <v>0</v>
      </c>
      <c r="X684" s="76">
        <v>0</v>
      </c>
      <c r="Y684" s="76">
        <v>49</v>
      </c>
      <c r="Z684" s="76">
        <v>0</v>
      </c>
      <c r="AA684" s="77"/>
    </row>
    <row r="685" spans="1:27">
      <c r="A685" s="73">
        <v>2081602</v>
      </c>
      <c r="B685" s="73" t="s">
        <v>598</v>
      </c>
      <c r="C685" s="75">
        <v>1597</v>
      </c>
      <c r="D685" s="75">
        <v>1597</v>
      </c>
      <c r="E685" s="76">
        <v>0</v>
      </c>
      <c r="F685" s="76">
        <v>195</v>
      </c>
      <c r="G685" s="76">
        <v>144</v>
      </c>
      <c r="H685" s="76">
        <v>92</v>
      </c>
      <c r="I685" s="76">
        <v>301</v>
      </c>
      <c r="J685" s="76">
        <v>117</v>
      </c>
      <c r="K685" s="76">
        <v>41</v>
      </c>
      <c r="L685" s="76">
        <v>2</v>
      </c>
      <c r="M685" s="76">
        <v>15</v>
      </c>
      <c r="N685" s="76">
        <v>395</v>
      </c>
      <c r="O685" s="76">
        <v>69</v>
      </c>
      <c r="P685" s="76">
        <v>1</v>
      </c>
      <c r="Q685" s="76">
        <v>120</v>
      </c>
      <c r="R685" s="76">
        <v>45</v>
      </c>
      <c r="S685" s="76">
        <v>17</v>
      </c>
      <c r="T685" s="76">
        <v>25</v>
      </c>
      <c r="U685" s="76">
        <v>18</v>
      </c>
      <c r="V685" s="76">
        <v>0</v>
      </c>
      <c r="W685" s="76">
        <v>0</v>
      </c>
      <c r="X685" s="76">
        <v>0</v>
      </c>
      <c r="Y685" s="76">
        <v>0</v>
      </c>
      <c r="Z685" s="76">
        <v>0</v>
      </c>
      <c r="AA685" s="77"/>
    </row>
    <row r="686" spans="1:27">
      <c r="A686" s="73">
        <v>2081603</v>
      </c>
      <c r="B686" s="73" t="s">
        <v>601</v>
      </c>
      <c r="C686" s="75">
        <v>90</v>
      </c>
      <c r="D686" s="75">
        <v>90</v>
      </c>
      <c r="E686" s="76">
        <v>0</v>
      </c>
      <c r="F686" s="76">
        <v>0</v>
      </c>
      <c r="G686" s="76">
        <v>0</v>
      </c>
      <c r="H686" s="76">
        <v>0</v>
      </c>
      <c r="I686" s="76">
        <v>0</v>
      </c>
      <c r="J686" s="76">
        <v>0</v>
      </c>
      <c r="K686" s="76">
        <v>48</v>
      </c>
      <c r="L686" s="76">
        <v>42</v>
      </c>
      <c r="M686" s="76">
        <v>0</v>
      </c>
      <c r="N686" s="76">
        <v>0</v>
      </c>
      <c r="O686" s="76">
        <v>0</v>
      </c>
      <c r="P686" s="76">
        <v>0</v>
      </c>
      <c r="Q686" s="76">
        <v>0</v>
      </c>
      <c r="R686" s="76">
        <v>0</v>
      </c>
      <c r="S686" s="76">
        <v>0</v>
      </c>
      <c r="T686" s="76">
        <v>0</v>
      </c>
      <c r="U686" s="76">
        <v>0</v>
      </c>
      <c r="V686" s="76">
        <v>0</v>
      </c>
      <c r="W686" s="76">
        <v>0</v>
      </c>
      <c r="X686" s="76">
        <v>0</v>
      </c>
      <c r="Y686" s="76">
        <v>0</v>
      </c>
      <c r="Z686" s="76">
        <v>0</v>
      </c>
      <c r="AA686" s="77"/>
    </row>
    <row r="687" spans="1:27">
      <c r="A687" s="73">
        <v>2081699</v>
      </c>
      <c r="B687" s="73" t="s">
        <v>1952</v>
      </c>
      <c r="C687" s="75">
        <v>3372</v>
      </c>
      <c r="D687" s="75">
        <v>2480</v>
      </c>
      <c r="E687" s="76">
        <v>892</v>
      </c>
      <c r="F687" s="76">
        <v>279</v>
      </c>
      <c r="G687" s="76">
        <v>257</v>
      </c>
      <c r="H687" s="76">
        <v>54</v>
      </c>
      <c r="I687" s="76">
        <v>60</v>
      </c>
      <c r="J687" s="76">
        <v>216</v>
      </c>
      <c r="K687" s="76">
        <v>103</v>
      </c>
      <c r="L687" s="76">
        <v>361</v>
      </c>
      <c r="M687" s="76">
        <v>-18</v>
      </c>
      <c r="N687" s="76">
        <v>15</v>
      </c>
      <c r="O687" s="76">
        <v>161</v>
      </c>
      <c r="P687" s="76">
        <v>113</v>
      </c>
      <c r="Q687" s="76">
        <v>79</v>
      </c>
      <c r="R687" s="76">
        <v>58</v>
      </c>
      <c r="S687" s="76">
        <v>25</v>
      </c>
      <c r="T687" s="76">
        <v>261</v>
      </c>
      <c r="U687" s="76">
        <v>446</v>
      </c>
      <c r="V687" s="76">
        <v>10</v>
      </c>
      <c r="W687" s="76">
        <v>0</v>
      </c>
      <c r="X687" s="76">
        <v>10</v>
      </c>
      <c r="Y687" s="76">
        <v>0</v>
      </c>
      <c r="Z687" s="76">
        <v>0</v>
      </c>
      <c r="AA687" s="77"/>
    </row>
    <row r="688" spans="1:27">
      <c r="A688" s="73">
        <v>20819</v>
      </c>
      <c r="B688" s="74" t="s">
        <v>1955</v>
      </c>
      <c r="C688" s="75">
        <v>1129624</v>
      </c>
      <c r="D688" s="75">
        <v>1129624</v>
      </c>
      <c r="E688" s="76">
        <v>0</v>
      </c>
      <c r="F688" s="76">
        <v>68139</v>
      </c>
      <c r="G688" s="76">
        <v>161680</v>
      </c>
      <c r="H688" s="76">
        <v>90742</v>
      </c>
      <c r="I688" s="76">
        <v>25515</v>
      </c>
      <c r="J688" s="76">
        <v>120953</v>
      </c>
      <c r="K688" s="76">
        <v>98821</v>
      </c>
      <c r="L688" s="76">
        <v>91885</v>
      </c>
      <c r="M688" s="76">
        <v>12537</v>
      </c>
      <c r="N688" s="76">
        <v>69075</v>
      </c>
      <c r="O688" s="76">
        <v>83307</v>
      </c>
      <c r="P688" s="76">
        <v>60971</v>
      </c>
      <c r="Q688" s="76">
        <v>46318</v>
      </c>
      <c r="R688" s="76">
        <v>36209</v>
      </c>
      <c r="S688" s="76">
        <v>39720</v>
      </c>
      <c r="T688" s="76">
        <v>26466</v>
      </c>
      <c r="U688" s="76">
        <v>90143</v>
      </c>
      <c r="V688" s="76">
        <v>6903</v>
      </c>
      <c r="W688" s="76">
        <v>0</v>
      </c>
      <c r="X688" s="76">
        <v>2820</v>
      </c>
      <c r="Y688" s="76">
        <v>3719</v>
      </c>
      <c r="Z688" s="76">
        <v>364</v>
      </c>
      <c r="AA688" s="77"/>
    </row>
    <row r="689" spans="1:27">
      <c r="A689" s="73">
        <v>2081901</v>
      </c>
      <c r="B689" s="73" t="s">
        <v>1958</v>
      </c>
      <c r="C689" s="75">
        <v>363372</v>
      </c>
      <c r="D689" s="75">
        <v>363372</v>
      </c>
      <c r="E689" s="76">
        <v>0</v>
      </c>
      <c r="F689" s="76">
        <v>43180</v>
      </c>
      <c r="G689" s="76">
        <v>54203</v>
      </c>
      <c r="H689" s="76">
        <v>27785</v>
      </c>
      <c r="I689" s="76">
        <v>12466</v>
      </c>
      <c r="J689" s="76">
        <v>37638</v>
      </c>
      <c r="K689" s="76">
        <v>21685</v>
      </c>
      <c r="L689" s="76">
        <v>13489</v>
      </c>
      <c r="M689" s="76">
        <v>4006</v>
      </c>
      <c r="N689" s="76">
        <v>32140</v>
      </c>
      <c r="O689" s="76">
        <v>25912</v>
      </c>
      <c r="P689" s="76">
        <v>18730</v>
      </c>
      <c r="Q689" s="76">
        <v>15694</v>
      </c>
      <c r="R689" s="76">
        <v>10672</v>
      </c>
      <c r="S689" s="76">
        <v>7997</v>
      </c>
      <c r="T689" s="76">
        <v>7433</v>
      </c>
      <c r="U689" s="76">
        <v>25689</v>
      </c>
      <c r="V689" s="76">
        <v>2667</v>
      </c>
      <c r="W689" s="76">
        <v>0</v>
      </c>
      <c r="X689" s="76">
        <v>1665</v>
      </c>
      <c r="Y689" s="76">
        <v>760</v>
      </c>
      <c r="Z689" s="76">
        <v>242</v>
      </c>
      <c r="AA689" s="77"/>
    </row>
    <row r="690" spans="1:27">
      <c r="A690" s="73">
        <v>2081902</v>
      </c>
      <c r="B690" s="73" t="s">
        <v>1961</v>
      </c>
      <c r="C690" s="75">
        <v>766252</v>
      </c>
      <c r="D690" s="75">
        <v>766252</v>
      </c>
      <c r="E690" s="76">
        <v>0</v>
      </c>
      <c r="F690" s="76">
        <v>24959</v>
      </c>
      <c r="G690" s="76">
        <v>107477</v>
      </c>
      <c r="H690" s="76">
        <v>62957</v>
      </c>
      <c r="I690" s="76">
        <v>13049</v>
      </c>
      <c r="J690" s="76">
        <v>83315</v>
      </c>
      <c r="K690" s="76">
        <v>77136</v>
      </c>
      <c r="L690" s="76">
        <v>78396</v>
      </c>
      <c r="M690" s="76">
        <v>8531</v>
      </c>
      <c r="N690" s="76">
        <v>36935</v>
      </c>
      <c r="O690" s="76">
        <v>57395</v>
      </c>
      <c r="P690" s="76">
        <v>42241</v>
      </c>
      <c r="Q690" s="76">
        <v>30624</v>
      </c>
      <c r="R690" s="76">
        <v>25537</v>
      </c>
      <c r="S690" s="76">
        <v>31723</v>
      </c>
      <c r="T690" s="76">
        <v>19033</v>
      </c>
      <c r="U690" s="76">
        <v>64454</v>
      </c>
      <c r="V690" s="76">
        <v>4236</v>
      </c>
      <c r="W690" s="76">
        <v>0</v>
      </c>
      <c r="X690" s="76">
        <v>1155</v>
      </c>
      <c r="Y690" s="76">
        <v>2959</v>
      </c>
      <c r="Z690" s="76">
        <v>122</v>
      </c>
      <c r="AA690" s="77"/>
    </row>
    <row r="691" spans="1:27">
      <c r="A691" s="73">
        <v>20820</v>
      </c>
      <c r="B691" s="74" t="s">
        <v>1964</v>
      </c>
      <c r="C691" s="75">
        <v>40628</v>
      </c>
      <c r="D691" s="75">
        <v>40584</v>
      </c>
      <c r="E691" s="76">
        <v>44</v>
      </c>
      <c r="F691" s="76">
        <v>4423</v>
      </c>
      <c r="G691" s="76">
        <v>4188</v>
      </c>
      <c r="H691" s="76">
        <v>5114</v>
      </c>
      <c r="I691" s="76">
        <v>1837</v>
      </c>
      <c r="J691" s="76">
        <v>2601</v>
      </c>
      <c r="K691" s="76">
        <v>2179</v>
      </c>
      <c r="L691" s="76">
        <v>1998</v>
      </c>
      <c r="M691" s="76">
        <v>1217</v>
      </c>
      <c r="N691" s="76">
        <v>2000</v>
      </c>
      <c r="O691" s="76">
        <v>2791</v>
      </c>
      <c r="P691" s="76">
        <v>3238</v>
      </c>
      <c r="Q691" s="76">
        <v>1507</v>
      </c>
      <c r="R691" s="76">
        <v>1991</v>
      </c>
      <c r="S691" s="76">
        <v>744</v>
      </c>
      <c r="T691" s="76">
        <v>927</v>
      </c>
      <c r="U691" s="76">
        <v>2505</v>
      </c>
      <c r="V691" s="76">
        <v>1371</v>
      </c>
      <c r="W691" s="76">
        <v>0</v>
      </c>
      <c r="X691" s="76">
        <v>535</v>
      </c>
      <c r="Y691" s="76">
        <v>816</v>
      </c>
      <c r="Z691" s="76">
        <v>20</v>
      </c>
      <c r="AA691" s="77"/>
    </row>
    <row r="692" spans="1:27">
      <c r="A692" s="73">
        <v>2082001</v>
      </c>
      <c r="B692" s="73" t="s">
        <v>1967</v>
      </c>
      <c r="C692" s="75">
        <v>34527</v>
      </c>
      <c r="D692" s="75">
        <v>34527</v>
      </c>
      <c r="E692" s="76">
        <v>0</v>
      </c>
      <c r="F692" s="76">
        <v>3556</v>
      </c>
      <c r="G692" s="76">
        <v>3755</v>
      </c>
      <c r="H692" s="76">
        <v>4603</v>
      </c>
      <c r="I692" s="76">
        <v>1636</v>
      </c>
      <c r="J692" s="76">
        <v>1993</v>
      </c>
      <c r="K692" s="76">
        <v>1757</v>
      </c>
      <c r="L692" s="76">
        <v>1570</v>
      </c>
      <c r="M692" s="76">
        <v>1056</v>
      </c>
      <c r="N692" s="76">
        <v>1548</v>
      </c>
      <c r="O692" s="76">
        <v>2282</v>
      </c>
      <c r="P692" s="76">
        <v>3052</v>
      </c>
      <c r="Q692" s="76">
        <v>1132</v>
      </c>
      <c r="R692" s="76">
        <v>1671</v>
      </c>
      <c r="S692" s="76">
        <v>635</v>
      </c>
      <c r="T692" s="76">
        <v>782</v>
      </c>
      <c r="U692" s="76">
        <v>2170</v>
      </c>
      <c r="V692" s="76">
        <v>1330</v>
      </c>
      <c r="W692" s="76">
        <v>0</v>
      </c>
      <c r="X692" s="76">
        <v>514</v>
      </c>
      <c r="Y692" s="76">
        <v>796</v>
      </c>
      <c r="Z692" s="76">
        <v>20</v>
      </c>
      <c r="AA692" s="77"/>
    </row>
    <row r="693" spans="1:27">
      <c r="A693" s="73">
        <v>2082002</v>
      </c>
      <c r="B693" s="73" t="s">
        <v>1970</v>
      </c>
      <c r="C693" s="75">
        <v>6101</v>
      </c>
      <c r="D693" s="75">
        <v>6057</v>
      </c>
      <c r="E693" s="76">
        <v>44</v>
      </c>
      <c r="F693" s="76">
        <v>867</v>
      </c>
      <c r="G693" s="76">
        <v>433</v>
      </c>
      <c r="H693" s="76">
        <v>511</v>
      </c>
      <c r="I693" s="76">
        <v>201</v>
      </c>
      <c r="J693" s="76">
        <v>608</v>
      </c>
      <c r="K693" s="76">
        <v>422</v>
      </c>
      <c r="L693" s="76">
        <v>428</v>
      </c>
      <c r="M693" s="76">
        <v>161</v>
      </c>
      <c r="N693" s="76">
        <v>452</v>
      </c>
      <c r="O693" s="76">
        <v>509</v>
      </c>
      <c r="P693" s="76">
        <v>186</v>
      </c>
      <c r="Q693" s="76">
        <v>375</v>
      </c>
      <c r="R693" s="76">
        <v>320</v>
      </c>
      <c r="S693" s="76">
        <v>109</v>
      </c>
      <c r="T693" s="76">
        <v>145</v>
      </c>
      <c r="U693" s="76">
        <v>335</v>
      </c>
      <c r="V693" s="76">
        <v>41</v>
      </c>
      <c r="W693" s="76">
        <v>0</v>
      </c>
      <c r="X693" s="76">
        <v>21</v>
      </c>
      <c r="Y693" s="76">
        <v>20</v>
      </c>
      <c r="Z693" s="76">
        <v>0</v>
      </c>
      <c r="AA693" s="77"/>
    </row>
    <row r="694" spans="1:27">
      <c r="A694" s="73">
        <v>20821</v>
      </c>
      <c r="B694" s="74" t="s">
        <v>4975</v>
      </c>
      <c r="C694" s="75">
        <v>33141</v>
      </c>
      <c r="D694" s="75">
        <v>33141</v>
      </c>
      <c r="E694" s="76">
        <v>0</v>
      </c>
      <c r="F694" s="76">
        <v>3579</v>
      </c>
      <c r="G694" s="76">
        <v>6656</v>
      </c>
      <c r="H694" s="76">
        <v>2745</v>
      </c>
      <c r="I694" s="76">
        <v>1120</v>
      </c>
      <c r="J694" s="76">
        <v>1931</v>
      </c>
      <c r="K694" s="76">
        <v>1134</v>
      </c>
      <c r="L694" s="76">
        <v>1234</v>
      </c>
      <c r="M694" s="76">
        <v>250</v>
      </c>
      <c r="N694" s="76">
        <v>1320</v>
      </c>
      <c r="O694" s="76">
        <v>3534</v>
      </c>
      <c r="P694" s="76">
        <v>2918</v>
      </c>
      <c r="Q694" s="76">
        <v>1380</v>
      </c>
      <c r="R694" s="76">
        <v>2775</v>
      </c>
      <c r="S694" s="76">
        <v>318</v>
      </c>
      <c r="T694" s="76">
        <v>170</v>
      </c>
      <c r="U694" s="76">
        <v>1719</v>
      </c>
      <c r="V694" s="76">
        <v>356</v>
      </c>
      <c r="W694" s="76">
        <v>0</v>
      </c>
      <c r="X694" s="76">
        <v>264</v>
      </c>
      <c r="Y694" s="76">
        <v>66</v>
      </c>
      <c r="Z694" s="76">
        <v>26</v>
      </c>
      <c r="AA694" s="77"/>
    </row>
    <row r="695" spans="1:27">
      <c r="A695" s="73">
        <v>2082101</v>
      </c>
      <c r="B695" s="73" t="s">
        <v>4976</v>
      </c>
      <c r="C695" s="75">
        <v>609</v>
      </c>
      <c r="D695" s="75">
        <v>609</v>
      </c>
      <c r="E695" s="76">
        <v>0</v>
      </c>
      <c r="F695" s="76">
        <v>4</v>
      </c>
      <c r="G695" s="76">
        <v>0</v>
      </c>
      <c r="H695" s="76">
        <v>18</v>
      </c>
      <c r="I695" s="76">
        <v>0</v>
      </c>
      <c r="J695" s="76">
        <v>0</v>
      </c>
      <c r="K695" s="76">
        <v>34</v>
      </c>
      <c r="L695" s="76">
        <v>0</v>
      </c>
      <c r="M695" s="76">
        <v>0</v>
      </c>
      <c r="N695" s="76">
        <v>0</v>
      </c>
      <c r="O695" s="76">
        <v>68</v>
      </c>
      <c r="P695" s="76">
        <v>0</v>
      </c>
      <c r="Q695" s="76">
        <v>0</v>
      </c>
      <c r="R695" s="76">
        <v>0</v>
      </c>
      <c r="S695" s="76">
        <v>0</v>
      </c>
      <c r="T695" s="76">
        <v>10</v>
      </c>
      <c r="U695" s="76">
        <v>3</v>
      </c>
      <c r="V695" s="76">
        <v>5</v>
      </c>
      <c r="W695" s="76">
        <v>0</v>
      </c>
      <c r="X695" s="76">
        <v>0</v>
      </c>
      <c r="Y695" s="76">
        <v>0</v>
      </c>
      <c r="Z695" s="76">
        <v>5</v>
      </c>
      <c r="AA695" s="77"/>
    </row>
    <row r="696" spans="1:27">
      <c r="A696" s="73">
        <v>2082102</v>
      </c>
      <c r="B696" s="73" t="s">
        <v>4977</v>
      </c>
      <c r="C696" s="75">
        <v>32532</v>
      </c>
      <c r="D696" s="75">
        <v>32532</v>
      </c>
      <c r="E696" s="76">
        <v>0</v>
      </c>
      <c r="F696" s="76">
        <v>3575</v>
      </c>
      <c r="G696" s="76">
        <v>6656</v>
      </c>
      <c r="H696" s="76">
        <v>2727</v>
      </c>
      <c r="I696" s="76">
        <v>1120</v>
      </c>
      <c r="J696" s="76">
        <v>1931</v>
      </c>
      <c r="K696" s="76">
        <v>1100</v>
      </c>
      <c r="L696" s="76">
        <v>1234</v>
      </c>
      <c r="M696" s="76">
        <v>250</v>
      </c>
      <c r="N696" s="76">
        <v>1320</v>
      </c>
      <c r="O696" s="76">
        <v>3466</v>
      </c>
      <c r="P696" s="76">
        <v>2918</v>
      </c>
      <c r="Q696" s="76">
        <v>1380</v>
      </c>
      <c r="R696" s="76">
        <v>2775</v>
      </c>
      <c r="S696" s="76">
        <v>318</v>
      </c>
      <c r="T696" s="76">
        <v>160</v>
      </c>
      <c r="U696" s="76">
        <v>1716</v>
      </c>
      <c r="V696" s="76">
        <v>351</v>
      </c>
      <c r="W696" s="76">
        <v>0</v>
      </c>
      <c r="X696" s="76">
        <v>264</v>
      </c>
      <c r="Y696" s="76">
        <v>66</v>
      </c>
      <c r="Z696" s="76">
        <v>21</v>
      </c>
      <c r="AA696" s="77"/>
    </row>
    <row r="697" spans="1:27">
      <c r="A697" s="73">
        <v>20824</v>
      </c>
      <c r="B697" s="74" t="s">
        <v>1982</v>
      </c>
      <c r="C697" s="75">
        <v>3050</v>
      </c>
      <c r="D697" s="75">
        <v>50</v>
      </c>
      <c r="E697" s="76">
        <v>3000</v>
      </c>
      <c r="F697" s="76">
        <v>0</v>
      </c>
      <c r="G697" s="76">
        <v>0</v>
      </c>
      <c r="H697" s="76">
        <v>0</v>
      </c>
      <c r="I697" s="76">
        <v>0</v>
      </c>
      <c r="J697" s="76">
        <v>0</v>
      </c>
      <c r="K697" s="76">
        <v>0</v>
      </c>
      <c r="L697" s="76">
        <v>0</v>
      </c>
      <c r="M697" s="76">
        <v>50</v>
      </c>
      <c r="N697" s="76">
        <v>0</v>
      </c>
      <c r="O697" s="76">
        <v>0</v>
      </c>
      <c r="P697" s="76">
        <v>0</v>
      </c>
      <c r="Q697" s="76">
        <v>0</v>
      </c>
      <c r="R697" s="76">
        <v>0</v>
      </c>
      <c r="S697" s="76">
        <v>0</v>
      </c>
      <c r="T697" s="76">
        <v>0</v>
      </c>
      <c r="U697" s="76">
        <v>0</v>
      </c>
      <c r="V697" s="76">
        <v>0</v>
      </c>
      <c r="W697" s="76">
        <v>0</v>
      </c>
      <c r="X697" s="76">
        <v>0</v>
      </c>
      <c r="Y697" s="76">
        <v>0</v>
      </c>
      <c r="Z697" s="76">
        <v>0</v>
      </c>
      <c r="AA697" s="77"/>
    </row>
    <row r="698" spans="1:27">
      <c r="A698" s="73">
        <v>2082401</v>
      </c>
      <c r="B698" s="73" t="s">
        <v>4978</v>
      </c>
      <c r="C698" s="75">
        <v>3000</v>
      </c>
      <c r="D698" s="75">
        <v>0</v>
      </c>
      <c r="E698" s="76">
        <v>3000</v>
      </c>
      <c r="F698" s="76">
        <v>0</v>
      </c>
      <c r="G698" s="76">
        <v>0</v>
      </c>
      <c r="H698" s="76">
        <v>0</v>
      </c>
      <c r="I698" s="76">
        <v>0</v>
      </c>
      <c r="J698" s="76">
        <v>0</v>
      </c>
      <c r="K698" s="76">
        <v>0</v>
      </c>
      <c r="L698" s="76">
        <v>0</v>
      </c>
      <c r="M698" s="76">
        <v>0</v>
      </c>
      <c r="N698" s="76">
        <v>0</v>
      </c>
      <c r="O698" s="76">
        <v>0</v>
      </c>
      <c r="P698" s="76">
        <v>0</v>
      </c>
      <c r="Q698" s="76">
        <v>0</v>
      </c>
      <c r="R698" s="76">
        <v>0</v>
      </c>
      <c r="S698" s="76">
        <v>0</v>
      </c>
      <c r="T698" s="76">
        <v>0</v>
      </c>
      <c r="U698" s="76">
        <v>0</v>
      </c>
      <c r="V698" s="76">
        <v>0</v>
      </c>
      <c r="W698" s="76">
        <v>0</v>
      </c>
      <c r="X698" s="76">
        <v>0</v>
      </c>
      <c r="Y698" s="76">
        <v>0</v>
      </c>
      <c r="Z698" s="76">
        <v>0</v>
      </c>
      <c r="AA698" s="77"/>
    </row>
    <row r="699" spans="1:27">
      <c r="A699" s="73">
        <v>2082402</v>
      </c>
      <c r="B699" s="73" t="s">
        <v>1986</v>
      </c>
      <c r="C699" s="75">
        <v>50</v>
      </c>
      <c r="D699" s="75">
        <v>50</v>
      </c>
      <c r="E699" s="76">
        <v>0</v>
      </c>
      <c r="F699" s="76">
        <v>0</v>
      </c>
      <c r="G699" s="76">
        <v>0</v>
      </c>
      <c r="H699" s="76">
        <v>0</v>
      </c>
      <c r="I699" s="76">
        <v>0</v>
      </c>
      <c r="J699" s="76">
        <v>0</v>
      </c>
      <c r="K699" s="76">
        <v>0</v>
      </c>
      <c r="L699" s="76">
        <v>0</v>
      </c>
      <c r="M699" s="76">
        <v>50</v>
      </c>
      <c r="N699" s="76">
        <v>0</v>
      </c>
      <c r="O699" s="76">
        <v>0</v>
      </c>
      <c r="P699" s="76">
        <v>0</v>
      </c>
      <c r="Q699" s="76">
        <v>0</v>
      </c>
      <c r="R699" s="76">
        <v>0</v>
      </c>
      <c r="S699" s="76">
        <v>0</v>
      </c>
      <c r="T699" s="76">
        <v>0</v>
      </c>
      <c r="U699" s="76">
        <v>0</v>
      </c>
      <c r="V699" s="76">
        <v>0</v>
      </c>
      <c r="W699" s="76">
        <v>0</v>
      </c>
      <c r="X699" s="76">
        <v>0</v>
      </c>
      <c r="Y699" s="76">
        <v>0</v>
      </c>
      <c r="Z699" s="76">
        <v>0</v>
      </c>
      <c r="AA699" s="77"/>
    </row>
    <row r="700" spans="1:27">
      <c r="A700" s="73">
        <v>20825</v>
      </c>
      <c r="B700" s="74" t="s">
        <v>1988</v>
      </c>
      <c r="C700" s="75">
        <v>19913</v>
      </c>
      <c r="D700" s="75">
        <v>19913</v>
      </c>
      <c r="E700" s="76">
        <v>0</v>
      </c>
      <c r="F700" s="76">
        <v>1748</v>
      </c>
      <c r="G700" s="76">
        <v>721</v>
      </c>
      <c r="H700" s="76">
        <v>997</v>
      </c>
      <c r="I700" s="76">
        <v>1099</v>
      </c>
      <c r="J700" s="76">
        <v>563</v>
      </c>
      <c r="K700" s="76">
        <v>586</v>
      </c>
      <c r="L700" s="76">
        <v>55</v>
      </c>
      <c r="M700" s="76">
        <v>407</v>
      </c>
      <c r="N700" s="76">
        <v>1107</v>
      </c>
      <c r="O700" s="76">
        <v>1824</v>
      </c>
      <c r="P700" s="76">
        <v>794</v>
      </c>
      <c r="Q700" s="76">
        <v>353</v>
      </c>
      <c r="R700" s="76">
        <v>707</v>
      </c>
      <c r="S700" s="76">
        <v>2883</v>
      </c>
      <c r="T700" s="76">
        <v>3014</v>
      </c>
      <c r="U700" s="76">
        <v>2429</v>
      </c>
      <c r="V700" s="76">
        <v>579</v>
      </c>
      <c r="W700" s="76">
        <v>0</v>
      </c>
      <c r="X700" s="76">
        <v>546</v>
      </c>
      <c r="Y700" s="76">
        <v>33</v>
      </c>
      <c r="Z700" s="76">
        <v>0</v>
      </c>
      <c r="AA700" s="77"/>
    </row>
    <row r="701" spans="1:27">
      <c r="A701" s="73">
        <v>2082501</v>
      </c>
      <c r="B701" s="73" t="s">
        <v>1991</v>
      </c>
      <c r="C701" s="75">
        <v>1765</v>
      </c>
      <c r="D701" s="75">
        <v>1765</v>
      </c>
      <c r="E701" s="76">
        <v>0</v>
      </c>
      <c r="F701" s="76">
        <v>793</v>
      </c>
      <c r="G701" s="76">
        <v>82</v>
      </c>
      <c r="H701" s="76">
        <v>34</v>
      </c>
      <c r="I701" s="76">
        <v>177</v>
      </c>
      <c r="J701" s="76">
        <v>22</v>
      </c>
      <c r="K701" s="76">
        <v>92</v>
      </c>
      <c r="L701" s="76">
        <v>-374</v>
      </c>
      <c r="M701" s="76">
        <v>11</v>
      </c>
      <c r="N701" s="76">
        <v>94</v>
      </c>
      <c r="O701" s="76">
        <v>577</v>
      </c>
      <c r="P701" s="76">
        <v>56</v>
      </c>
      <c r="Q701" s="76">
        <v>69</v>
      </c>
      <c r="R701" s="76">
        <v>34</v>
      </c>
      <c r="S701" s="76">
        <v>178</v>
      </c>
      <c r="T701" s="76">
        <v>5</v>
      </c>
      <c r="U701" s="76">
        <v>41</v>
      </c>
      <c r="V701" s="76">
        <v>65</v>
      </c>
      <c r="W701" s="76">
        <v>0</v>
      </c>
      <c r="X701" s="76">
        <v>32</v>
      </c>
      <c r="Y701" s="76">
        <v>33</v>
      </c>
      <c r="Z701" s="76">
        <v>0</v>
      </c>
      <c r="AA701" s="77"/>
    </row>
    <row r="702" spans="1:27">
      <c r="A702" s="73">
        <v>2082502</v>
      </c>
      <c r="B702" s="73" t="s">
        <v>1993</v>
      </c>
      <c r="C702" s="75">
        <v>18148</v>
      </c>
      <c r="D702" s="75">
        <v>18148</v>
      </c>
      <c r="E702" s="76">
        <v>0</v>
      </c>
      <c r="F702" s="76">
        <v>955</v>
      </c>
      <c r="G702" s="76">
        <v>639</v>
      </c>
      <c r="H702" s="76">
        <v>963</v>
      </c>
      <c r="I702" s="76">
        <v>922</v>
      </c>
      <c r="J702" s="76">
        <v>541</v>
      </c>
      <c r="K702" s="76">
        <v>494</v>
      </c>
      <c r="L702" s="76">
        <v>429</v>
      </c>
      <c r="M702" s="76">
        <v>396</v>
      </c>
      <c r="N702" s="76">
        <v>1013</v>
      </c>
      <c r="O702" s="76">
        <v>1247</v>
      </c>
      <c r="P702" s="76">
        <v>738</v>
      </c>
      <c r="Q702" s="76">
        <v>284</v>
      </c>
      <c r="R702" s="76">
        <v>673</v>
      </c>
      <c r="S702" s="76">
        <v>2705</v>
      </c>
      <c r="T702" s="76">
        <v>3009</v>
      </c>
      <c r="U702" s="76">
        <v>2388</v>
      </c>
      <c r="V702" s="76">
        <v>514</v>
      </c>
      <c r="W702" s="76">
        <v>0</v>
      </c>
      <c r="X702" s="76">
        <v>514</v>
      </c>
      <c r="Y702" s="76">
        <v>0</v>
      </c>
      <c r="Z702" s="76">
        <v>0</v>
      </c>
      <c r="AA702" s="77"/>
    </row>
    <row r="703" spans="1:27">
      <c r="A703" s="73">
        <v>20899</v>
      </c>
      <c r="B703" s="74" t="s">
        <v>4979</v>
      </c>
      <c r="C703" s="75">
        <v>120570</v>
      </c>
      <c r="D703" s="75">
        <v>114435</v>
      </c>
      <c r="E703" s="76">
        <v>6135</v>
      </c>
      <c r="F703" s="76">
        <v>51726</v>
      </c>
      <c r="G703" s="76">
        <v>2022</v>
      </c>
      <c r="H703" s="76">
        <v>12700</v>
      </c>
      <c r="I703" s="76">
        <v>6537</v>
      </c>
      <c r="J703" s="76">
        <v>5955</v>
      </c>
      <c r="K703" s="76">
        <v>3607</v>
      </c>
      <c r="L703" s="76">
        <v>2236</v>
      </c>
      <c r="M703" s="76">
        <v>3151</v>
      </c>
      <c r="N703" s="76">
        <v>1264</v>
      </c>
      <c r="O703" s="76">
        <v>10072</v>
      </c>
      <c r="P703" s="76">
        <v>3151</v>
      </c>
      <c r="Q703" s="76">
        <v>1283</v>
      </c>
      <c r="R703" s="76">
        <v>660</v>
      </c>
      <c r="S703" s="76">
        <v>2013</v>
      </c>
      <c r="T703" s="76">
        <v>254</v>
      </c>
      <c r="U703" s="76">
        <v>6235</v>
      </c>
      <c r="V703" s="76">
        <v>2196</v>
      </c>
      <c r="W703" s="76">
        <v>0</v>
      </c>
      <c r="X703" s="76">
        <v>357</v>
      </c>
      <c r="Y703" s="76">
        <v>137</v>
      </c>
      <c r="Z703" s="76">
        <v>1702</v>
      </c>
      <c r="AA703" s="77"/>
    </row>
    <row r="704" spans="1:27">
      <c r="A704" s="73">
        <v>2089901</v>
      </c>
      <c r="B704" s="73" t="s">
        <v>4980</v>
      </c>
      <c r="C704" s="75">
        <v>120570</v>
      </c>
      <c r="D704" s="75">
        <v>114435</v>
      </c>
      <c r="E704" s="76">
        <v>6135</v>
      </c>
      <c r="F704" s="76">
        <v>51726</v>
      </c>
      <c r="G704" s="76">
        <v>2022</v>
      </c>
      <c r="H704" s="76">
        <v>12700</v>
      </c>
      <c r="I704" s="76">
        <v>6537</v>
      </c>
      <c r="J704" s="76">
        <v>5955</v>
      </c>
      <c r="K704" s="76">
        <v>3607</v>
      </c>
      <c r="L704" s="76">
        <v>2236</v>
      </c>
      <c r="M704" s="76">
        <v>3151</v>
      </c>
      <c r="N704" s="76">
        <v>1264</v>
      </c>
      <c r="O704" s="76">
        <v>10072</v>
      </c>
      <c r="P704" s="76">
        <v>3151</v>
      </c>
      <c r="Q704" s="76">
        <v>1283</v>
      </c>
      <c r="R704" s="76">
        <v>660</v>
      </c>
      <c r="S704" s="76">
        <v>2013</v>
      </c>
      <c r="T704" s="76">
        <v>254</v>
      </c>
      <c r="U704" s="76">
        <v>6235</v>
      </c>
      <c r="V704" s="76">
        <v>2196</v>
      </c>
      <c r="W704" s="76">
        <v>0</v>
      </c>
      <c r="X704" s="76">
        <v>357</v>
      </c>
      <c r="Y704" s="76">
        <v>137</v>
      </c>
      <c r="Z704" s="76">
        <v>1702</v>
      </c>
      <c r="AA704" s="77"/>
    </row>
    <row r="705" spans="1:27">
      <c r="A705" s="73">
        <v>210</v>
      </c>
      <c r="B705" s="74" t="s">
        <v>4981</v>
      </c>
      <c r="C705" s="75">
        <v>4226624</v>
      </c>
      <c r="D705" s="75">
        <v>3875605</v>
      </c>
      <c r="E705" s="76">
        <v>351019</v>
      </c>
      <c r="F705" s="76">
        <v>417731</v>
      </c>
      <c r="G705" s="76">
        <v>388890</v>
      </c>
      <c r="H705" s="76">
        <v>404178</v>
      </c>
      <c r="I705" s="76">
        <v>219283</v>
      </c>
      <c r="J705" s="76">
        <v>417970</v>
      </c>
      <c r="K705" s="76">
        <v>301136</v>
      </c>
      <c r="L705" s="76">
        <v>251423</v>
      </c>
      <c r="M705" s="76">
        <v>110370</v>
      </c>
      <c r="N705" s="76">
        <v>237716</v>
      </c>
      <c r="O705" s="76">
        <v>278918</v>
      </c>
      <c r="P705" s="76">
        <v>218679</v>
      </c>
      <c r="Q705" s="76">
        <v>141106</v>
      </c>
      <c r="R705" s="76">
        <v>127464</v>
      </c>
      <c r="S705" s="76">
        <v>66886</v>
      </c>
      <c r="T705" s="76">
        <v>69132</v>
      </c>
      <c r="U705" s="76">
        <v>203716</v>
      </c>
      <c r="V705" s="76">
        <v>21621</v>
      </c>
      <c r="W705" s="76">
        <v>12</v>
      </c>
      <c r="X705" s="76">
        <v>12606</v>
      </c>
      <c r="Y705" s="76">
        <v>7631</v>
      </c>
      <c r="Z705" s="76">
        <v>1372</v>
      </c>
      <c r="AA705" s="77"/>
    </row>
    <row r="706" spans="1:27">
      <c r="A706" s="73">
        <v>21001</v>
      </c>
      <c r="B706" s="74" t="s">
        <v>4982</v>
      </c>
      <c r="C706" s="75">
        <v>71020</v>
      </c>
      <c r="D706" s="75">
        <v>68486</v>
      </c>
      <c r="E706" s="76">
        <v>2534</v>
      </c>
      <c r="F706" s="76">
        <v>10598</v>
      </c>
      <c r="G706" s="76">
        <v>6964</v>
      </c>
      <c r="H706" s="76">
        <v>6563</v>
      </c>
      <c r="I706" s="76">
        <v>4924</v>
      </c>
      <c r="J706" s="76">
        <v>6854</v>
      </c>
      <c r="K706" s="76">
        <v>4206</v>
      </c>
      <c r="L706" s="76">
        <v>2907</v>
      </c>
      <c r="M706" s="76">
        <v>1397</v>
      </c>
      <c r="N706" s="76">
        <v>5844</v>
      </c>
      <c r="O706" s="76">
        <v>5258</v>
      </c>
      <c r="P706" s="76">
        <v>2390</v>
      </c>
      <c r="Q706" s="76">
        <v>2109</v>
      </c>
      <c r="R706" s="76">
        <v>1795</v>
      </c>
      <c r="S706" s="76">
        <v>1544</v>
      </c>
      <c r="T706" s="76">
        <v>1990</v>
      </c>
      <c r="U706" s="76">
        <v>2658</v>
      </c>
      <c r="V706" s="76">
        <v>723</v>
      </c>
      <c r="W706" s="76">
        <v>0</v>
      </c>
      <c r="X706" s="76">
        <v>508</v>
      </c>
      <c r="Y706" s="76">
        <v>204</v>
      </c>
      <c r="Z706" s="76">
        <v>11</v>
      </c>
      <c r="AA706" s="77"/>
    </row>
    <row r="707" spans="1:27">
      <c r="A707" s="73">
        <v>2100101</v>
      </c>
      <c r="B707" s="73" t="s">
        <v>595</v>
      </c>
      <c r="C707" s="75">
        <v>48235</v>
      </c>
      <c r="D707" s="75">
        <v>45829</v>
      </c>
      <c r="E707" s="76">
        <v>2406</v>
      </c>
      <c r="F707" s="76">
        <v>7753</v>
      </c>
      <c r="G707" s="76">
        <v>3124</v>
      </c>
      <c r="H707" s="76">
        <v>4536</v>
      </c>
      <c r="I707" s="76">
        <v>2980</v>
      </c>
      <c r="J707" s="76">
        <v>5244</v>
      </c>
      <c r="K707" s="76">
        <v>2730</v>
      </c>
      <c r="L707" s="76">
        <v>1865</v>
      </c>
      <c r="M707" s="76">
        <v>991</v>
      </c>
      <c r="N707" s="76">
        <v>4110</v>
      </c>
      <c r="O707" s="76">
        <v>3469</v>
      </c>
      <c r="P707" s="76">
        <v>1899</v>
      </c>
      <c r="Q707" s="76">
        <v>1443</v>
      </c>
      <c r="R707" s="76">
        <v>1074</v>
      </c>
      <c r="S707" s="76">
        <v>987</v>
      </c>
      <c r="T707" s="76">
        <v>980</v>
      </c>
      <c r="U707" s="76">
        <v>2179</v>
      </c>
      <c r="V707" s="76">
        <v>574</v>
      </c>
      <c r="W707" s="76">
        <v>0</v>
      </c>
      <c r="X707" s="76">
        <v>370</v>
      </c>
      <c r="Y707" s="76">
        <v>204</v>
      </c>
      <c r="Z707" s="76">
        <v>0</v>
      </c>
      <c r="AA707" s="77"/>
    </row>
    <row r="708" spans="1:27">
      <c r="A708" s="73">
        <v>2100102</v>
      </c>
      <c r="B708" s="73" t="s">
        <v>598</v>
      </c>
      <c r="C708" s="75">
        <v>5920</v>
      </c>
      <c r="D708" s="75">
        <v>5920</v>
      </c>
      <c r="E708" s="76">
        <v>0</v>
      </c>
      <c r="F708" s="76">
        <v>1129</v>
      </c>
      <c r="G708" s="76">
        <v>756</v>
      </c>
      <c r="H708" s="76">
        <v>156</v>
      </c>
      <c r="I708" s="76">
        <v>464</v>
      </c>
      <c r="J708" s="76">
        <v>178</v>
      </c>
      <c r="K708" s="76">
        <v>510</v>
      </c>
      <c r="L708" s="76">
        <v>84</v>
      </c>
      <c r="M708" s="76">
        <v>175</v>
      </c>
      <c r="N708" s="76">
        <v>1579</v>
      </c>
      <c r="O708" s="76">
        <v>66</v>
      </c>
      <c r="P708" s="76">
        <v>4</v>
      </c>
      <c r="Q708" s="76">
        <v>246</v>
      </c>
      <c r="R708" s="76">
        <v>309</v>
      </c>
      <c r="S708" s="76">
        <v>106</v>
      </c>
      <c r="T708" s="76">
        <v>52</v>
      </c>
      <c r="U708" s="76">
        <v>76</v>
      </c>
      <c r="V708" s="76">
        <v>88</v>
      </c>
      <c r="W708" s="76">
        <v>0</v>
      </c>
      <c r="X708" s="76">
        <v>77</v>
      </c>
      <c r="Y708" s="76">
        <v>0</v>
      </c>
      <c r="Z708" s="76">
        <v>11</v>
      </c>
      <c r="AA708" s="77"/>
    </row>
    <row r="709" spans="1:27">
      <c r="A709" s="73">
        <v>2100103</v>
      </c>
      <c r="B709" s="73" t="s">
        <v>601</v>
      </c>
      <c r="C709" s="75">
        <v>1375</v>
      </c>
      <c r="D709" s="75">
        <v>1247</v>
      </c>
      <c r="E709" s="76">
        <v>128</v>
      </c>
      <c r="F709" s="76">
        <v>448</v>
      </c>
      <c r="G709" s="76">
        <v>0</v>
      </c>
      <c r="H709" s="76">
        <v>167</v>
      </c>
      <c r="I709" s="76">
        <v>0</v>
      </c>
      <c r="J709" s="76">
        <v>0</v>
      </c>
      <c r="K709" s="76">
        <v>396</v>
      </c>
      <c r="L709" s="76">
        <v>236</v>
      </c>
      <c r="M709" s="76">
        <v>0</v>
      </c>
      <c r="N709" s="76">
        <v>0</v>
      </c>
      <c r="O709" s="76">
        <v>0</v>
      </c>
      <c r="P709" s="76">
        <v>0</v>
      </c>
      <c r="Q709" s="76">
        <v>0</v>
      </c>
      <c r="R709" s="76">
        <v>0</v>
      </c>
      <c r="S709" s="76">
        <v>0</v>
      </c>
      <c r="T709" s="76">
        <v>0</v>
      </c>
      <c r="U709" s="76">
        <v>0</v>
      </c>
      <c r="V709" s="76">
        <v>0</v>
      </c>
      <c r="W709" s="76">
        <v>0</v>
      </c>
      <c r="X709" s="76">
        <v>0</v>
      </c>
      <c r="Y709" s="76">
        <v>0</v>
      </c>
      <c r="Z709" s="76">
        <v>0</v>
      </c>
      <c r="AA709" s="77"/>
    </row>
    <row r="710" spans="1:27">
      <c r="A710" s="73">
        <v>2100199</v>
      </c>
      <c r="B710" s="73" t="s">
        <v>4983</v>
      </c>
      <c r="C710" s="75">
        <v>15490</v>
      </c>
      <c r="D710" s="75">
        <v>15490</v>
      </c>
      <c r="E710" s="76">
        <v>0</v>
      </c>
      <c r="F710" s="76">
        <v>1268</v>
      </c>
      <c r="G710" s="76">
        <v>3084</v>
      </c>
      <c r="H710" s="76">
        <v>1704</v>
      </c>
      <c r="I710" s="76">
        <v>1480</v>
      </c>
      <c r="J710" s="76">
        <v>1432</v>
      </c>
      <c r="K710" s="76">
        <v>570</v>
      </c>
      <c r="L710" s="76">
        <v>722</v>
      </c>
      <c r="M710" s="76">
        <v>231</v>
      </c>
      <c r="N710" s="76">
        <v>155</v>
      </c>
      <c r="O710" s="76">
        <v>1723</v>
      </c>
      <c r="P710" s="76">
        <v>487</v>
      </c>
      <c r="Q710" s="76">
        <v>420</v>
      </c>
      <c r="R710" s="76">
        <v>412</v>
      </c>
      <c r="S710" s="76">
        <v>451</v>
      </c>
      <c r="T710" s="76">
        <v>958</v>
      </c>
      <c r="U710" s="76">
        <v>403</v>
      </c>
      <c r="V710" s="76">
        <v>61</v>
      </c>
      <c r="W710" s="76">
        <v>0</v>
      </c>
      <c r="X710" s="76">
        <v>61</v>
      </c>
      <c r="Y710" s="76">
        <v>0</v>
      </c>
      <c r="Z710" s="76">
        <v>0</v>
      </c>
      <c r="AA710" s="77"/>
    </row>
    <row r="711" spans="1:27">
      <c r="A711" s="73">
        <v>21002</v>
      </c>
      <c r="B711" s="74" t="s">
        <v>2055</v>
      </c>
      <c r="C711" s="75">
        <v>589280</v>
      </c>
      <c r="D711" s="75">
        <v>482713</v>
      </c>
      <c r="E711" s="76">
        <v>106567</v>
      </c>
      <c r="F711" s="76">
        <v>49835</v>
      </c>
      <c r="G711" s="76">
        <v>30480</v>
      </c>
      <c r="H711" s="76">
        <v>30360</v>
      </c>
      <c r="I711" s="76">
        <v>24476</v>
      </c>
      <c r="J711" s="76">
        <v>69597</v>
      </c>
      <c r="K711" s="76">
        <v>31466</v>
      </c>
      <c r="L711" s="76">
        <v>52532</v>
      </c>
      <c r="M711" s="76">
        <v>11860</v>
      </c>
      <c r="N711" s="76">
        <v>30973</v>
      </c>
      <c r="O711" s="76">
        <v>30010</v>
      </c>
      <c r="P711" s="76">
        <v>18897</v>
      </c>
      <c r="Q711" s="76">
        <v>27014</v>
      </c>
      <c r="R711" s="76">
        <v>19487</v>
      </c>
      <c r="S711" s="76">
        <v>12194</v>
      </c>
      <c r="T711" s="76">
        <v>12157</v>
      </c>
      <c r="U711" s="76">
        <v>26604</v>
      </c>
      <c r="V711" s="76">
        <v>4899</v>
      </c>
      <c r="W711" s="76">
        <v>0</v>
      </c>
      <c r="X711" s="76">
        <v>3497</v>
      </c>
      <c r="Y711" s="76">
        <v>1402</v>
      </c>
      <c r="Z711" s="76">
        <v>0</v>
      </c>
      <c r="AA711" s="77"/>
    </row>
    <row r="712" spans="1:27">
      <c r="A712" s="73">
        <v>2100201</v>
      </c>
      <c r="B712" s="73" t="s">
        <v>2058</v>
      </c>
      <c r="C712" s="75">
        <v>380596</v>
      </c>
      <c r="D712" s="75">
        <v>297473</v>
      </c>
      <c r="E712" s="76">
        <v>83123</v>
      </c>
      <c r="F712" s="76">
        <v>26187</v>
      </c>
      <c r="G712" s="76">
        <v>16994</v>
      </c>
      <c r="H712" s="76">
        <v>12312</v>
      </c>
      <c r="I712" s="76">
        <v>12381</v>
      </c>
      <c r="J712" s="76">
        <v>46356</v>
      </c>
      <c r="K712" s="76">
        <v>17456</v>
      </c>
      <c r="L712" s="76">
        <v>38819</v>
      </c>
      <c r="M712" s="76">
        <v>7026</v>
      </c>
      <c r="N712" s="76">
        <v>17741</v>
      </c>
      <c r="O712" s="76">
        <v>18160</v>
      </c>
      <c r="P712" s="76">
        <v>9783</v>
      </c>
      <c r="Q712" s="76">
        <v>22585</v>
      </c>
      <c r="R712" s="76">
        <v>10847</v>
      </c>
      <c r="S712" s="76">
        <v>9405</v>
      </c>
      <c r="T712" s="76">
        <v>7112</v>
      </c>
      <c r="U712" s="76">
        <v>20819</v>
      </c>
      <c r="V712" s="76">
        <v>3617</v>
      </c>
      <c r="W712" s="76">
        <v>0</v>
      </c>
      <c r="X712" s="76">
        <v>2799</v>
      </c>
      <c r="Y712" s="76">
        <v>818</v>
      </c>
      <c r="Z712" s="76">
        <v>0</v>
      </c>
      <c r="AA712" s="77"/>
    </row>
    <row r="713" spans="1:27">
      <c r="A713" s="73">
        <v>2100202</v>
      </c>
      <c r="B713" s="73" t="s">
        <v>2061</v>
      </c>
      <c r="C713" s="75">
        <v>90488</v>
      </c>
      <c r="D713" s="75">
        <v>83373</v>
      </c>
      <c r="E713" s="76">
        <v>7115</v>
      </c>
      <c r="F713" s="76">
        <v>8605</v>
      </c>
      <c r="G713" s="76">
        <v>10289</v>
      </c>
      <c r="H713" s="76">
        <v>6065</v>
      </c>
      <c r="I713" s="76">
        <v>2787</v>
      </c>
      <c r="J713" s="76">
        <v>6816</v>
      </c>
      <c r="K713" s="76">
        <v>8044</v>
      </c>
      <c r="L713" s="76">
        <v>9809</v>
      </c>
      <c r="M713" s="76">
        <v>3504</v>
      </c>
      <c r="N713" s="76">
        <v>7887</v>
      </c>
      <c r="O713" s="76">
        <v>6695</v>
      </c>
      <c r="P713" s="76">
        <v>3835</v>
      </c>
      <c r="Q713" s="76">
        <v>629</v>
      </c>
      <c r="R713" s="76">
        <v>3243</v>
      </c>
      <c r="S713" s="76">
        <v>1111</v>
      </c>
      <c r="T713" s="76">
        <v>1671</v>
      </c>
      <c r="U713" s="76">
        <v>2324</v>
      </c>
      <c r="V713" s="76">
        <v>627</v>
      </c>
      <c r="W713" s="76">
        <v>0</v>
      </c>
      <c r="X713" s="76">
        <v>383</v>
      </c>
      <c r="Y713" s="76">
        <v>244</v>
      </c>
      <c r="Z713" s="76">
        <v>0</v>
      </c>
      <c r="AA713" s="77"/>
    </row>
    <row r="714" spans="1:27">
      <c r="A714" s="73">
        <v>2100203</v>
      </c>
      <c r="B714" s="73" t="s">
        <v>2064</v>
      </c>
      <c r="C714" s="75">
        <v>7684</v>
      </c>
      <c r="D714" s="75">
        <v>4223</v>
      </c>
      <c r="E714" s="76">
        <v>3461</v>
      </c>
      <c r="F714" s="76">
        <v>2114</v>
      </c>
      <c r="G714" s="76">
        <v>0</v>
      </c>
      <c r="H714" s="76">
        <v>0</v>
      </c>
      <c r="I714" s="76">
        <v>0</v>
      </c>
      <c r="J714" s="76">
        <v>958</v>
      </c>
      <c r="K714" s="76">
        <v>0</v>
      </c>
      <c r="L714" s="76">
        <v>0</v>
      </c>
      <c r="M714" s="76">
        <v>0</v>
      </c>
      <c r="N714" s="76">
        <v>569</v>
      </c>
      <c r="O714" s="76">
        <v>0</v>
      </c>
      <c r="P714" s="76">
        <v>0</v>
      </c>
      <c r="Q714" s="76">
        <v>0</v>
      </c>
      <c r="R714" s="76">
        <v>15</v>
      </c>
      <c r="S714" s="76">
        <v>0</v>
      </c>
      <c r="T714" s="76">
        <v>0</v>
      </c>
      <c r="U714" s="76">
        <v>0</v>
      </c>
      <c r="V714" s="76">
        <v>0</v>
      </c>
      <c r="W714" s="76">
        <v>0</v>
      </c>
      <c r="X714" s="76">
        <v>0</v>
      </c>
      <c r="Y714" s="76">
        <v>0</v>
      </c>
      <c r="Z714" s="76">
        <v>0</v>
      </c>
      <c r="AA714" s="77"/>
    </row>
    <row r="715" spans="1:27">
      <c r="A715" s="73">
        <v>2100204</v>
      </c>
      <c r="B715" s="73" t="s">
        <v>2067</v>
      </c>
      <c r="C715" s="75">
        <v>1045</v>
      </c>
      <c r="D715" s="75">
        <v>1045</v>
      </c>
      <c r="E715" s="76">
        <v>0</v>
      </c>
      <c r="F715" s="76">
        <v>0</v>
      </c>
      <c r="G715" s="76">
        <v>0</v>
      </c>
      <c r="H715" s="76">
        <v>0</v>
      </c>
      <c r="I715" s="76">
        <v>0</v>
      </c>
      <c r="J715" s="76">
        <v>0</v>
      </c>
      <c r="K715" s="76">
        <v>0</v>
      </c>
      <c r="L715" s="76">
        <v>0</v>
      </c>
      <c r="M715" s="76">
        <v>0</v>
      </c>
      <c r="N715" s="76">
        <v>0</v>
      </c>
      <c r="O715" s="76">
        <v>0</v>
      </c>
      <c r="P715" s="76">
        <v>0</v>
      </c>
      <c r="Q715" s="76">
        <v>0</v>
      </c>
      <c r="R715" s="76">
        <v>0</v>
      </c>
      <c r="S715" s="76">
        <v>0</v>
      </c>
      <c r="T715" s="76">
        <v>1045</v>
      </c>
      <c r="U715" s="76">
        <v>0</v>
      </c>
      <c r="V715" s="76">
        <v>0</v>
      </c>
      <c r="W715" s="76">
        <v>0</v>
      </c>
      <c r="X715" s="76">
        <v>0</v>
      </c>
      <c r="Y715" s="76">
        <v>0</v>
      </c>
      <c r="Z715" s="76">
        <v>0</v>
      </c>
      <c r="AA715" s="77"/>
    </row>
    <row r="716" spans="1:27">
      <c r="A716" s="73">
        <v>2100205</v>
      </c>
      <c r="B716" s="73" t="s">
        <v>2070</v>
      </c>
      <c r="C716" s="75">
        <v>13639</v>
      </c>
      <c r="D716" s="75">
        <v>13639</v>
      </c>
      <c r="E716" s="76">
        <v>0</v>
      </c>
      <c r="F716" s="76">
        <v>5918</v>
      </c>
      <c r="G716" s="76">
        <v>0</v>
      </c>
      <c r="H716" s="76">
        <v>198</v>
      </c>
      <c r="I716" s="76">
        <v>315</v>
      </c>
      <c r="J716" s="76">
        <v>1571</v>
      </c>
      <c r="K716" s="76">
        <v>28</v>
      </c>
      <c r="L716" s="76">
        <v>1129</v>
      </c>
      <c r="M716" s="76">
        <v>0</v>
      </c>
      <c r="N716" s="76">
        <v>41</v>
      </c>
      <c r="O716" s="76">
        <v>1069</v>
      </c>
      <c r="P716" s="76">
        <v>2081</v>
      </c>
      <c r="Q716" s="76">
        <v>0</v>
      </c>
      <c r="R716" s="76">
        <v>702</v>
      </c>
      <c r="S716" s="76">
        <v>0</v>
      </c>
      <c r="T716" s="76">
        <v>0</v>
      </c>
      <c r="U716" s="76">
        <v>587</v>
      </c>
      <c r="V716" s="76">
        <v>0</v>
      </c>
      <c r="W716" s="76">
        <v>0</v>
      </c>
      <c r="X716" s="76">
        <v>0</v>
      </c>
      <c r="Y716" s="76">
        <v>0</v>
      </c>
      <c r="Z716" s="76">
        <v>0</v>
      </c>
      <c r="AA716" s="77"/>
    </row>
    <row r="717" spans="1:27">
      <c r="A717" s="73">
        <v>2100206</v>
      </c>
      <c r="B717" s="73" t="s">
        <v>2073</v>
      </c>
      <c r="C717" s="75">
        <v>12276</v>
      </c>
      <c r="D717" s="75">
        <v>12276</v>
      </c>
      <c r="E717" s="76">
        <v>0</v>
      </c>
      <c r="F717" s="76">
        <v>417</v>
      </c>
      <c r="G717" s="76">
        <v>0</v>
      </c>
      <c r="H717" s="76">
        <v>0</v>
      </c>
      <c r="I717" s="76">
        <v>1070</v>
      </c>
      <c r="J717" s="76">
        <v>2669</v>
      </c>
      <c r="K717" s="76">
        <v>812</v>
      </c>
      <c r="L717" s="76">
        <v>201</v>
      </c>
      <c r="M717" s="76">
        <v>200</v>
      </c>
      <c r="N717" s="76">
        <v>1959</v>
      </c>
      <c r="O717" s="76">
        <v>0</v>
      </c>
      <c r="P717" s="76">
        <v>1303</v>
      </c>
      <c r="Q717" s="76">
        <v>1800</v>
      </c>
      <c r="R717" s="76">
        <v>5</v>
      </c>
      <c r="S717" s="76">
        <v>683</v>
      </c>
      <c r="T717" s="76">
        <v>474</v>
      </c>
      <c r="U717" s="76">
        <v>683</v>
      </c>
      <c r="V717" s="76">
        <v>0</v>
      </c>
      <c r="W717" s="76">
        <v>0</v>
      </c>
      <c r="X717" s="76">
        <v>0</v>
      </c>
      <c r="Y717" s="76">
        <v>0</v>
      </c>
      <c r="Z717" s="76">
        <v>0</v>
      </c>
      <c r="AA717" s="77"/>
    </row>
    <row r="718" spans="1:27">
      <c r="A718" s="73">
        <v>2100207</v>
      </c>
      <c r="B718" s="73" t="s">
        <v>2076</v>
      </c>
      <c r="C718" s="75">
        <v>11233</v>
      </c>
      <c r="D718" s="75">
        <v>11225</v>
      </c>
      <c r="E718" s="76">
        <v>8</v>
      </c>
      <c r="F718" s="76">
        <v>525</v>
      </c>
      <c r="G718" s="76">
        <v>0</v>
      </c>
      <c r="H718" s="76">
        <v>4500</v>
      </c>
      <c r="I718" s="76">
        <v>2900</v>
      </c>
      <c r="J718" s="76">
        <v>0</v>
      </c>
      <c r="K718" s="76">
        <v>0</v>
      </c>
      <c r="L718" s="76">
        <v>0</v>
      </c>
      <c r="M718" s="76">
        <v>0</v>
      </c>
      <c r="N718" s="76">
        <v>0</v>
      </c>
      <c r="O718" s="76">
        <v>0</v>
      </c>
      <c r="P718" s="76">
        <v>0</v>
      </c>
      <c r="Q718" s="76">
        <v>0</v>
      </c>
      <c r="R718" s="76">
        <v>3300</v>
      </c>
      <c r="S718" s="76">
        <v>0</v>
      </c>
      <c r="T718" s="76">
        <v>0</v>
      </c>
      <c r="U718" s="76">
        <v>0</v>
      </c>
      <c r="V718" s="76">
        <v>0</v>
      </c>
      <c r="W718" s="76">
        <v>0</v>
      </c>
      <c r="X718" s="76">
        <v>0</v>
      </c>
      <c r="Y718" s="76">
        <v>0</v>
      </c>
      <c r="Z718" s="76">
        <v>0</v>
      </c>
      <c r="AA718" s="77"/>
    </row>
    <row r="719" spans="1:27">
      <c r="A719" s="73">
        <v>2100208</v>
      </c>
      <c r="B719" s="73" t="s">
        <v>2079</v>
      </c>
      <c r="C719" s="75">
        <v>12643</v>
      </c>
      <c r="D719" s="75">
        <v>2912</v>
      </c>
      <c r="E719" s="76">
        <v>9731</v>
      </c>
      <c r="F719" s="76">
        <v>1243</v>
      </c>
      <c r="G719" s="76">
        <v>0</v>
      </c>
      <c r="H719" s="76">
        <v>657</v>
      </c>
      <c r="I719" s="76">
        <v>0</v>
      </c>
      <c r="J719" s="76">
        <v>0</v>
      </c>
      <c r="K719" s="76">
        <v>512</v>
      </c>
      <c r="L719" s="76">
        <v>0</v>
      </c>
      <c r="M719" s="76">
        <v>0</v>
      </c>
      <c r="N719" s="76">
        <v>0</v>
      </c>
      <c r="O719" s="76">
        <v>0</v>
      </c>
      <c r="P719" s="76">
        <v>0</v>
      </c>
      <c r="Q719" s="76">
        <v>0</v>
      </c>
      <c r="R719" s="76">
        <v>0</v>
      </c>
      <c r="S719" s="76">
        <v>0</v>
      </c>
      <c r="T719" s="76">
        <v>500</v>
      </c>
      <c r="U719" s="76">
        <v>0</v>
      </c>
      <c r="V719" s="76">
        <v>0</v>
      </c>
      <c r="W719" s="76">
        <v>0</v>
      </c>
      <c r="X719" s="76">
        <v>0</v>
      </c>
      <c r="Y719" s="76">
        <v>0</v>
      </c>
      <c r="Z719" s="76">
        <v>0</v>
      </c>
      <c r="AA719" s="77"/>
    </row>
    <row r="720" spans="1:27">
      <c r="A720" s="73">
        <v>2100209</v>
      </c>
      <c r="B720" s="73" t="s">
        <v>2082</v>
      </c>
      <c r="C720" s="75">
        <v>405</v>
      </c>
      <c r="D720" s="75">
        <v>405</v>
      </c>
      <c r="E720" s="76">
        <v>0</v>
      </c>
      <c r="F720" s="76">
        <v>405</v>
      </c>
      <c r="G720" s="76">
        <v>0</v>
      </c>
      <c r="H720" s="76">
        <v>0</v>
      </c>
      <c r="I720" s="76">
        <v>0</v>
      </c>
      <c r="J720" s="76">
        <v>0</v>
      </c>
      <c r="K720" s="76">
        <v>0</v>
      </c>
      <c r="L720" s="76">
        <v>0</v>
      </c>
      <c r="M720" s="76">
        <v>0</v>
      </c>
      <c r="N720" s="76">
        <v>0</v>
      </c>
      <c r="O720" s="76">
        <v>0</v>
      </c>
      <c r="P720" s="76">
        <v>0</v>
      </c>
      <c r="Q720" s="76">
        <v>0</v>
      </c>
      <c r="R720" s="76">
        <v>0</v>
      </c>
      <c r="S720" s="76">
        <v>0</v>
      </c>
      <c r="T720" s="76">
        <v>0</v>
      </c>
      <c r="U720" s="76">
        <v>0</v>
      </c>
      <c r="V720" s="76">
        <v>0</v>
      </c>
      <c r="W720" s="76">
        <v>0</v>
      </c>
      <c r="X720" s="76">
        <v>0</v>
      </c>
      <c r="Y720" s="76">
        <v>0</v>
      </c>
      <c r="Z720" s="76">
        <v>0</v>
      </c>
      <c r="AA720" s="77"/>
    </row>
    <row r="721" spans="1:27">
      <c r="A721" s="73">
        <v>2100210</v>
      </c>
      <c r="B721" s="73" t="s">
        <v>2085</v>
      </c>
      <c r="C721" s="75">
        <v>1109</v>
      </c>
      <c r="D721" s="75">
        <v>634</v>
      </c>
      <c r="E721" s="76">
        <v>475</v>
      </c>
      <c r="F721" s="76">
        <v>0</v>
      </c>
      <c r="G721" s="76">
        <v>0</v>
      </c>
      <c r="H721" s="76">
        <v>0</v>
      </c>
      <c r="I721" s="76">
        <v>0</v>
      </c>
      <c r="J721" s="76">
        <v>0</v>
      </c>
      <c r="K721" s="76">
        <v>0</v>
      </c>
      <c r="L721" s="76">
        <v>0</v>
      </c>
      <c r="M721" s="76">
        <v>0</v>
      </c>
      <c r="N721" s="76">
        <v>0</v>
      </c>
      <c r="O721" s="76">
        <v>0</v>
      </c>
      <c r="P721" s="76">
        <v>0</v>
      </c>
      <c r="Q721" s="76">
        <v>634</v>
      </c>
      <c r="R721" s="76">
        <v>0</v>
      </c>
      <c r="S721" s="76">
        <v>0</v>
      </c>
      <c r="T721" s="76">
        <v>0</v>
      </c>
      <c r="U721" s="76">
        <v>0</v>
      </c>
      <c r="V721" s="76">
        <v>0</v>
      </c>
      <c r="W721" s="76">
        <v>0</v>
      </c>
      <c r="X721" s="76">
        <v>0</v>
      </c>
      <c r="Y721" s="76">
        <v>0</v>
      </c>
      <c r="Z721" s="76">
        <v>0</v>
      </c>
      <c r="AA721" s="77"/>
    </row>
    <row r="722" spans="1:27">
      <c r="A722" s="73">
        <v>2100211</v>
      </c>
      <c r="B722" s="73" t="s">
        <v>2088</v>
      </c>
      <c r="C722" s="75">
        <v>-28</v>
      </c>
      <c r="D722" s="75">
        <v>-28</v>
      </c>
      <c r="E722" s="76">
        <v>0</v>
      </c>
      <c r="F722" s="76">
        <v>0</v>
      </c>
      <c r="G722" s="76">
        <v>0</v>
      </c>
      <c r="H722" s="76">
        <v>0</v>
      </c>
      <c r="I722" s="76">
        <v>0</v>
      </c>
      <c r="J722" s="76">
        <v>-43</v>
      </c>
      <c r="K722" s="76">
        <v>0</v>
      </c>
      <c r="L722" s="76">
        <v>0</v>
      </c>
      <c r="M722" s="76">
        <v>0</v>
      </c>
      <c r="N722" s="76">
        <v>0</v>
      </c>
      <c r="O722" s="76">
        <v>0</v>
      </c>
      <c r="P722" s="76">
        <v>0</v>
      </c>
      <c r="Q722" s="76">
        <v>0</v>
      </c>
      <c r="R722" s="76">
        <v>0</v>
      </c>
      <c r="S722" s="76">
        <v>0</v>
      </c>
      <c r="T722" s="76">
        <v>0</v>
      </c>
      <c r="U722" s="76">
        <v>0</v>
      </c>
      <c r="V722" s="76">
        <v>15</v>
      </c>
      <c r="W722" s="76">
        <v>0</v>
      </c>
      <c r="X722" s="76">
        <v>15</v>
      </c>
      <c r="Y722" s="76">
        <v>0</v>
      </c>
      <c r="Z722" s="76">
        <v>0</v>
      </c>
      <c r="AA722" s="77"/>
    </row>
    <row r="723" spans="1:27">
      <c r="A723" s="73">
        <v>2100299</v>
      </c>
      <c r="B723" s="73" t="s">
        <v>2091</v>
      </c>
      <c r="C723" s="75">
        <v>58190</v>
      </c>
      <c r="D723" s="75">
        <v>55536</v>
      </c>
      <c r="E723" s="76">
        <v>2654</v>
      </c>
      <c r="F723" s="76">
        <v>4421</v>
      </c>
      <c r="G723" s="76">
        <v>3197</v>
      </c>
      <c r="H723" s="76">
        <v>6628</v>
      </c>
      <c r="I723" s="76">
        <v>5023</v>
      </c>
      <c r="J723" s="76">
        <v>11270</v>
      </c>
      <c r="K723" s="76">
        <v>4614</v>
      </c>
      <c r="L723" s="76">
        <v>2574</v>
      </c>
      <c r="M723" s="76">
        <v>1130</v>
      </c>
      <c r="N723" s="76">
        <v>2776</v>
      </c>
      <c r="O723" s="76">
        <v>4086</v>
      </c>
      <c r="P723" s="76">
        <v>1895</v>
      </c>
      <c r="Q723" s="76">
        <v>1366</v>
      </c>
      <c r="R723" s="76">
        <v>1375</v>
      </c>
      <c r="S723" s="76">
        <v>995</v>
      </c>
      <c r="T723" s="76">
        <v>1355</v>
      </c>
      <c r="U723" s="76">
        <v>2191</v>
      </c>
      <c r="V723" s="76">
        <v>640</v>
      </c>
      <c r="W723" s="76">
        <v>0</v>
      </c>
      <c r="X723" s="76">
        <v>300</v>
      </c>
      <c r="Y723" s="76">
        <v>340</v>
      </c>
      <c r="Z723" s="76">
        <v>0</v>
      </c>
      <c r="AA723" s="77"/>
    </row>
    <row r="724" spans="1:27">
      <c r="A724" s="73">
        <v>21003</v>
      </c>
      <c r="B724" s="74" t="s">
        <v>2094</v>
      </c>
      <c r="C724" s="75">
        <v>339185</v>
      </c>
      <c r="D724" s="75">
        <v>346235</v>
      </c>
      <c r="E724" s="76">
        <v>-7050</v>
      </c>
      <c r="F724" s="76">
        <v>27823</v>
      </c>
      <c r="G724" s="76">
        <v>32194</v>
      </c>
      <c r="H724" s="76">
        <v>26923</v>
      </c>
      <c r="I724" s="76">
        <v>18991</v>
      </c>
      <c r="J724" s="76">
        <v>38374</v>
      </c>
      <c r="K724" s="76">
        <v>31294</v>
      </c>
      <c r="L724" s="76">
        <v>21144</v>
      </c>
      <c r="M724" s="76">
        <v>12883</v>
      </c>
      <c r="N724" s="76">
        <v>21034</v>
      </c>
      <c r="O724" s="76">
        <v>22478</v>
      </c>
      <c r="P724" s="76">
        <v>24414</v>
      </c>
      <c r="Q724" s="76">
        <v>13061</v>
      </c>
      <c r="R724" s="76">
        <v>11521</v>
      </c>
      <c r="S724" s="76">
        <v>6343</v>
      </c>
      <c r="T724" s="76">
        <v>8301</v>
      </c>
      <c r="U724" s="76">
        <v>26256</v>
      </c>
      <c r="V724" s="76">
        <v>3420</v>
      </c>
      <c r="W724" s="76">
        <v>0</v>
      </c>
      <c r="X724" s="76">
        <v>1896</v>
      </c>
      <c r="Y724" s="76">
        <v>843</v>
      </c>
      <c r="Z724" s="76">
        <v>681</v>
      </c>
      <c r="AA724" s="77"/>
    </row>
    <row r="725" spans="1:27">
      <c r="A725" s="73">
        <v>2100301</v>
      </c>
      <c r="B725" s="73" t="s">
        <v>2097</v>
      </c>
      <c r="C725" s="75">
        <v>9490</v>
      </c>
      <c r="D725" s="75">
        <v>9490</v>
      </c>
      <c r="E725" s="76">
        <v>0</v>
      </c>
      <c r="F725" s="76">
        <v>2913</v>
      </c>
      <c r="G725" s="76">
        <v>963</v>
      </c>
      <c r="H725" s="76">
        <v>603</v>
      </c>
      <c r="I725" s="76">
        <v>962</v>
      </c>
      <c r="J725" s="76">
        <v>567</v>
      </c>
      <c r="K725" s="76">
        <v>823</v>
      </c>
      <c r="L725" s="76">
        <v>44</v>
      </c>
      <c r="M725" s="76">
        <v>663</v>
      </c>
      <c r="N725" s="76">
        <v>238</v>
      </c>
      <c r="O725" s="76">
        <v>243</v>
      </c>
      <c r="P725" s="76">
        <v>0</v>
      </c>
      <c r="Q725" s="76">
        <v>700</v>
      </c>
      <c r="R725" s="76">
        <v>273</v>
      </c>
      <c r="S725" s="76">
        <v>80</v>
      </c>
      <c r="T725" s="76">
        <v>406</v>
      </c>
      <c r="U725" s="76">
        <v>12</v>
      </c>
      <c r="V725" s="76">
        <v>0</v>
      </c>
      <c r="W725" s="76">
        <v>0</v>
      </c>
      <c r="X725" s="76">
        <v>0</v>
      </c>
      <c r="Y725" s="76">
        <v>0</v>
      </c>
      <c r="Z725" s="76">
        <v>0</v>
      </c>
      <c r="AA725" s="77"/>
    </row>
    <row r="726" spans="1:27">
      <c r="A726" s="73">
        <v>2100302</v>
      </c>
      <c r="B726" s="73" t="s">
        <v>2100</v>
      </c>
      <c r="C726" s="75">
        <v>240450</v>
      </c>
      <c r="D726" s="75">
        <v>240450</v>
      </c>
      <c r="E726" s="76">
        <v>0</v>
      </c>
      <c r="F726" s="76">
        <v>16559</v>
      </c>
      <c r="G726" s="76">
        <v>19824</v>
      </c>
      <c r="H726" s="76">
        <v>15909</v>
      </c>
      <c r="I726" s="76">
        <v>12091</v>
      </c>
      <c r="J726" s="76">
        <v>27486</v>
      </c>
      <c r="K726" s="76">
        <v>22515</v>
      </c>
      <c r="L726" s="76">
        <v>15544</v>
      </c>
      <c r="M726" s="76">
        <v>9774</v>
      </c>
      <c r="N726" s="76">
        <v>17263</v>
      </c>
      <c r="O726" s="76">
        <v>15668</v>
      </c>
      <c r="P726" s="76">
        <v>17719</v>
      </c>
      <c r="Q726" s="76">
        <v>9199</v>
      </c>
      <c r="R726" s="76">
        <v>8753</v>
      </c>
      <c r="S726" s="76">
        <v>4837</v>
      </c>
      <c r="T726" s="76">
        <v>6378</v>
      </c>
      <c r="U726" s="76">
        <v>18801</v>
      </c>
      <c r="V726" s="76">
        <v>2252</v>
      </c>
      <c r="W726" s="76">
        <v>0</v>
      </c>
      <c r="X726" s="76">
        <v>1233</v>
      </c>
      <c r="Y726" s="76">
        <v>382</v>
      </c>
      <c r="Z726" s="76">
        <v>637</v>
      </c>
      <c r="AA726" s="77"/>
    </row>
    <row r="727" spans="1:27">
      <c r="A727" s="73">
        <v>2100399</v>
      </c>
      <c r="B727" s="73" t="s">
        <v>2103</v>
      </c>
      <c r="C727" s="75">
        <v>89245</v>
      </c>
      <c r="D727" s="75">
        <v>96295</v>
      </c>
      <c r="E727" s="76">
        <v>-7050</v>
      </c>
      <c r="F727" s="76">
        <v>8351</v>
      </c>
      <c r="G727" s="76">
        <v>11407</v>
      </c>
      <c r="H727" s="76">
        <v>10411</v>
      </c>
      <c r="I727" s="76">
        <v>5938</v>
      </c>
      <c r="J727" s="76">
        <v>10321</v>
      </c>
      <c r="K727" s="76">
        <v>7956</v>
      </c>
      <c r="L727" s="76">
        <v>5556</v>
      </c>
      <c r="M727" s="76">
        <v>2446</v>
      </c>
      <c r="N727" s="76">
        <v>3533</v>
      </c>
      <c r="O727" s="76">
        <v>6567</v>
      </c>
      <c r="P727" s="76">
        <v>6695</v>
      </c>
      <c r="Q727" s="76">
        <v>3162</v>
      </c>
      <c r="R727" s="76">
        <v>2495</v>
      </c>
      <c r="S727" s="76">
        <v>1426</v>
      </c>
      <c r="T727" s="76">
        <v>1517</v>
      </c>
      <c r="U727" s="76">
        <v>7443</v>
      </c>
      <c r="V727" s="76">
        <v>1168</v>
      </c>
      <c r="W727" s="76">
        <v>0</v>
      </c>
      <c r="X727" s="76">
        <v>663</v>
      </c>
      <c r="Y727" s="76">
        <v>461</v>
      </c>
      <c r="Z727" s="76">
        <v>44</v>
      </c>
      <c r="AA727" s="77"/>
    </row>
    <row r="728" spans="1:27">
      <c r="A728" s="73">
        <v>21004</v>
      </c>
      <c r="B728" s="74" t="s">
        <v>2106</v>
      </c>
      <c r="C728" s="75">
        <v>572754</v>
      </c>
      <c r="D728" s="75">
        <v>503844</v>
      </c>
      <c r="E728" s="76">
        <v>68910</v>
      </c>
      <c r="F728" s="76">
        <v>57515</v>
      </c>
      <c r="G728" s="76">
        <v>44264</v>
      </c>
      <c r="H728" s="76">
        <v>44301</v>
      </c>
      <c r="I728" s="76">
        <v>27976</v>
      </c>
      <c r="J728" s="76">
        <v>55169</v>
      </c>
      <c r="K728" s="76">
        <v>38946</v>
      </c>
      <c r="L728" s="76">
        <v>29064</v>
      </c>
      <c r="M728" s="76">
        <v>17024</v>
      </c>
      <c r="N728" s="76">
        <v>26250</v>
      </c>
      <c r="O728" s="76">
        <v>44416</v>
      </c>
      <c r="P728" s="76">
        <v>29505</v>
      </c>
      <c r="Q728" s="76">
        <v>25131</v>
      </c>
      <c r="R728" s="76">
        <v>16582</v>
      </c>
      <c r="S728" s="76">
        <v>8280</v>
      </c>
      <c r="T728" s="76">
        <v>7784</v>
      </c>
      <c r="U728" s="76">
        <v>25683</v>
      </c>
      <c r="V728" s="76">
        <v>6098</v>
      </c>
      <c r="W728" s="76">
        <v>0</v>
      </c>
      <c r="X728" s="76">
        <v>3259</v>
      </c>
      <c r="Y728" s="76">
        <v>2773</v>
      </c>
      <c r="Z728" s="76">
        <v>66</v>
      </c>
      <c r="AA728" s="77"/>
    </row>
    <row r="729" spans="1:27">
      <c r="A729" s="73">
        <v>2100401</v>
      </c>
      <c r="B729" s="73" t="s">
        <v>2109</v>
      </c>
      <c r="C729" s="75">
        <v>100682</v>
      </c>
      <c r="D729" s="75">
        <v>93424</v>
      </c>
      <c r="E729" s="76">
        <v>7258</v>
      </c>
      <c r="F729" s="76">
        <v>10590</v>
      </c>
      <c r="G729" s="76">
        <v>4417</v>
      </c>
      <c r="H729" s="76">
        <v>5546</v>
      </c>
      <c r="I729" s="76">
        <v>4740</v>
      </c>
      <c r="J729" s="76">
        <v>10594</v>
      </c>
      <c r="K729" s="76">
        <v>8198</v>
      </c>
      <c r="L729" s="76">
        <v>5980</v>
      </c>
      <c r="M729" s="76">
        <v>3365</v>
      </c>
      <c r="N729" s="76">
        <v>4365</v>
      </c>
      <c r="O729" s="76">
        <v>10501</v>
      </c>
      <c r="P729" s="76">
        <v>6449</v>
      </c>
      <c r="Q729" s="76">
        <v>5686</v>
      </c>
      <c r="R729" s="76">
        <v>2938</v>
      </c>
      <c r="S729" s="76">
        <v>2112</v>
      </c>
      <c r="T729" s="76">
        <v>1888</v>
      </c>
      <c r="U729" s="76">
        <v>4810</v>
      </c>
      <c r="V729" s="76">
        <v>1243</v>
      </c>
      <c r="W729" s="76">
        <v>0</v>
      </c>
      <c r="X729" s="76">
        <v>683</v>
      </c>
      <c r="Y729" s="76">
        <v>560</v>
      </c>
      <c r="Z729" s="76">
        <v>0</v>
      </c>
      <c r="AA729" s="77"/>
    </row>
    <row r="730" spans="1:27">
      <c r="A730" s="73">
        <v>2100402</v>
      </c>
      <c r="B730" s="73" t="s">
        <v>2112</v>
      </c>
      <c r="C730" s="75">
        <v>16134</v>
      </c>
      <c r="D730" s="75">
        <v>15468</v>
      </c>
      <c r="E730" s="76">
        <v>666</v>
      </c>
      <c r="F730" s="76">
        <v>1989</v>
      </c>
      <c r="G730" s="76">
        <v>1373</v>
      </c>
      <c r="H730" s="76">
        <v>1488</v>
      </c>
      <c r="I730" s="76">
        <v>1234</v>
      </c>
      <c r="J730" s="76">
        <v>1882</v>
      </c>
      <c r="K730" s="76">
        <v>950</v>
      </c>
      <c r="L730" s="76">
        <v>1083</v>
      </c>
      <c r="M730" s="76">
        <v>238</v>
      </c>
      <c r="N730" s="76">
        <v>860</v>
      </c>
      <c r="O730" s="76">
        <v>1441</v>
      </c>
      <c r="P730" s="76">
        <v>770</v>
      </c>
      <c r="Q730" s="76">
        <v>546</v>
      </c>
      <c r="R730" s="76">
        <v>377</v>
      </c>
      <c r="S730" s="76">
        <v>442</v>
      </c>
      <c r="T730" s="76">
        <v>347</v>
      </c>
      <c r="U730" s="76">
        <v>339</v>
      </c>
      <c r="V730" s="76">
        <v>108</v>
      </c>
      <c r="W730" s="76">
        <v>0</v>
      </c>
      <c r="X730" s="76">
        <v>27</v>
      </c>
      <c r="Y730" s="76">
        <v>81</v>
      </c>
      <c r="Z730" s="76">
        <v>0</v>
      </c>
      <c r="AA730" s="77"/>
    </row>
    <row r="731" spans="1:27">
      <c r="A731" s="73">
        <v>2100403</v>
      </c>
      <c r="B731" s="73" t="s">
        <v>2114</v>
      </c>
      <c r="C731" s="75">
        <v>67759</v>
      </c>
      <c r="D731" s="75">
        <v>66200</v>
      </c>
      <c r="E731" s="76">
        <v>1559</v>
      </c>
      <c r="F731" s="76">
        <v>5603</v>
      </c>
      <c r="G731" s="76">
        <v>4381</v>
      </c>
      <c r="H731" s="76">
        <v>2609</v>
      </c>
      <c r="I731" s="76">
        <v>4901</v>
      </c>
      <c r="J731" s="76">
        <v>10396</v>
      </c>
      <c r="K731" s="76">
        <v>4164</v>
      </c>
      <c r="L731" s="76">
        <v>3927</v>
      </c>
      <c r="M731" s="76">
        <v>4965</v>
      </c>
      <c r="N731" s="76">
        <v>3160</v>
      </c>
      <c r="O731" s="76">
        <v>5154</v>
      </c>
      <c r="P731" s="76">
        <v>4040</v>
      </c>
      <c r="Q731" s="76">
        <v>3133</v>
      </c>
      <c r="R731" s="76">
        <v>3958</v>
      </c>
      <c r="S731" s="76">
        <v>1387</v>
      </c>
      <c r="T731" s="76">
        <v>1413</v>
      </c>
      <c r="U731" s="76">
        <v>2266</v>
      </c>
      <c r="V731" s="76">
        <v>745</v>
      </c>
      <c r="W731" s="76">
        <v>0</v>
      </c>
      <c r="X731" s="76">
        <v>367</v>
      </c>
      <c r="Y731" s="76">
        <v>378</v>
      </c>
      <c r="Z731" s="76">
        <v>0</v>
      </c>
      <c r="AA731" s="77"/>
    </row>
    <row r="732" spans="1:27">
      <c r="A732" s="73">
        <v>2100404</v>
      </c>
      <c r="B732" s="73" t="s">
        <v>2116</v>
      </c>
      <c r="C732" s="75">
        <v>2673</v>
      </c>
      <c r="D732" s="75">
        <v>2673</v>
      </c>
      <c r="E732" s="76">
        <v>0</v>
      </c>
      <c r="F732" s="76">
        <v>872</v>
      </c>
      <c r="G732" s="76">
        <v>850</v>
      </c>
      <c r="H732" s="76">
        <v>0</v>
      </c>
      <c r="I732" s="76">
        <v>0</v>
      </c>
      <c r="J732" s="76">
        <v>0</v>
      </c>
      <c r="K732" s="76">
        <v>293</v>
      </c>
      <c r="L732" s="76">
        <v>0</v>
      </c>
      <c r="M732" s="76">
        <v>9</v>
      </c>
      <c r="N732" s="76">
        <v>568</v>
      </c>
      <c r="O732" s="76">
        <v>0</v>
      </c>
      <c r="P732" s="76">
        <v>0</v>
      </c>
      <c r="Q732" s="76">
        <v>0</v>
      </c>
      <c r="R732" s="76">
        <v>0</v>
      </c>
      <c r="S732" s="76">
        <v>0</v>
      </c>
      <c r="T732" s="76">
        <v>0</v>
      </c>
      <c r="U732" s="76">
        <v>0</v>
      </c>
      <c r="V732" s="76">
        <v>0</v>
      </c>
      <c r="W732" s="76">
        <v>0</v>
      </c>
      <c r="X732" s="76">
        <v>0</v>
      </c>
      <c r="Y732" s="76">
        <v>0</v>
      </c>
      <c r="Z732" s="76">
        <v>0</v>
      </c>
      <c r="AA732" s="77"/>
    </row>
    <row r="733" spans="1:27">
      <c r="A733" s="73">
        <v>2100405</v>
      </c>
      <c r="B733" s="73" t="s">
        <v>2118</v>
      </c>
      <c r="C733" s="75">
        <v>2789</v>
      </c>
      <c r="D733" s="75">
        <v>2081</v>
      </c>
      <c r="E733" s="76">
        <v>708</v>
      </c>
      <c r="F733" s="76">
        <v>115</v>
      </c>
      <c r="G733" s="76">
        <v>190</v>
      </c>
      <c r="H733" s="76">
        <v>854</v>
      </c>
      <c r="I733" s="76">
        <v>809</v>
      </c>
      <c r="J733" s="76">
        <v>-5</v>
      </c>
      <c r="K733" s="76">
        <v>0</v>
      </c>
      <c r="L733" s="76">
        <v>32</v>
      </c>
      <c r="M733" s="76">
        <v>0</v>
      </c>
      <c r="N733" s="76">
        <v>0</v>
      </c>
      <c r="O733" s="76">
        <v>-37</v>
      </c>
      <c r="P733" s="76">
        <v>0</v>
      </c>
      <c r="Q733" s="76">
        <v>0</v>
      </c>
      <c r="R733" s="76">
        <v>88</v>
      </c>
      <c r="S733" s="76">
        <v>5</v>
      </c>
      <c r="T733" s="76">
        <v>0</v>
      </c>
      <c r="U733" s="76">
        <v>111</v>
      </c>
      <c r="V733" s="76">
        <v>0</v>
      </c>
      <c r="W733" s="76">
        <v>0</v>
      </c>
      <c r="X733" s="76">
        <v>0</v>
      </c>
      <c r="Y733" s="76">
        <v>0</v>
      </c>
      <c r="Z733" s="76">
        <v>0</v>
      </c>
      <c r="AA733" s="77"/>
    </row>
    <row r="734" spans="1:27">
      <c r="A734" s="73">
        <v>2100406</v>
      </c>
      <c r="B734" s="73" t="s">
        <v>2121</v>
      </c>
      <c r="C734" s="75">
        <v>16416</v>
      </c>
      <c r="D734" s="75">
        <v>16416</v>
      </c>
      <c r="E734" s="76">
        <v>0</v>
      </c>
      <c r="F734" s="76">
        <v>1568</v>
      </c>
      <c r="G734" s="76">
        <v>1727</v>
      </c>
      <c r="H734" s="76">
        <v>711</v>
      </c>
      <c r="I734" s="76">
        <v>1705</v>
      </c>
      <c r="J734" s="76">
        <v>2228</v>
      </c>
      <c r="K734" s="76">
        <v>1083</v>
      </c>
      <c r="L734" s="76">
        <v>848</v>
      </c>
      <c r="M734" s="76">
        <v>479</v>
      </c>
      <c r="N734" s="76">
        <v>216</v>
      </c>
      <c r="O734" s="76">
        <v>727</v>
      </c>
      <c r="P734" s="76">
        <v>1105</v>
      </c>
      <c r="Q734" s="76">
        <v>1177</v>
      </c>
      <c r="R734" s="76">
        <v>583</v>
      </c>
      <c r="S734" s="76">
        <v>520</v>
      </c>
      <c r="T734" s="76">
        <v>533</v>
      </c>
      <c r="U734" s="76">
        <v>1206</v>
      </c>
      <c r="V734" s="76">
        <v>0</v>
      </c>
      <c r="W734" s="76">
        <v>0</v>
      </c>
      <c r="X734" s="76">
        <v>0</v>
      </c>
      <c r="Y734" s="76">
        <v>0</v>
      </c>
      <c r="Z734" s="76">
        <v>0</v>
      </c>
      <c r="AA734" s="77"/>
    </row>
    <row r="735" spans="1:27">
      <c r="A735" s="73">
        <v>2100407</v>
      </c>
      <c r="B735" s="73" t="s">
        <v>2124</v>
      </c>
      <c r="C735" s="75">
        <v>3142</v>
      </c>
      <c r="D735" s="75">
        <v>3142</v>
      </c>
      <c r="E735" s="76">
        <v>0</v>
      </c>
      <c r="F735" s="76">
        <v>667</v>
      </c>
      <c r="G735" s="76">
        <v>148</v>
      </c>
      <c r="H735" s="76">
        <v>178</v>
      </c>
      <c r="I735" s="76">
        <v>0</v>
      </c>
      <c r="J735" s="76">
        <v>24</v>
      </c>
      <c r="K735" s="76">
        <v>2072</v>
      </c>
      <c r="L735" s="76">
        <v>0</v>
      </c>
      <c r="M735" s="76">
        <v>0</v>
      </c>
      <c r="N735" s="76">
        <v>0</v>
      </c>
      <c r="O735" s="76">
        <v>0</v>
      </c>
      <c r="P735" s="76">
        <v>0</v>
      </c>
      <c r="Q735" s="76">
        <v>53</v>
      </c>
      <c r="R735" s="76">
        <v>0</v>
      </c>
      <c r="S735" s="76">
        <v>0</v>
      </c>
      <c r="T735" s="76">
        <v>0</v>
      </c>
      <c r="U735" s="76">
        <v>0</v>
      </c>
      <c r="V735" s="76">
        <v>0</v>
      </c>
      <c r="W735" s="76">
        <v>0</v>
      </c>
      <c r="X735" s="76">
        <v>0</v>
      </c>
      <c r="Y735" s="76">
        <v>0</v>
      </c>
      <c r="Z735" s="76">
        <v>0</v>
      </c>
      <c r="AA735" s="77"/>
    </row>
    <row r="736" spans="1:27">
      <c r="A736" s="73">
        <v>2100408</v>
      </c>
      <c r="B736" s="73" t="s">
        <v>2127</v>
      </c>
      <c r="C736" s="75">
        <v>192833</v>
      </c>
      <c r="D736" s="75">
        <v>192833</v>
      </c>
      <c r="E736" s="76">
        <v>0</v>
      </c>
      <c r="F736" s="76">
        <v>25724</v>
      </c>
      <c r="G736" s="76">
        <v>22742</v>
      </c>
      <c r="H736" s="76">
        <v>23826</v>
      </c>
      <c r="I736" s="76">
        <v>9635</v>
      </c>
      <c r="J736" s="76">
        <v>18313</v>
      </c>
      <c r="K736" s="76">
        <v>14187</v>
      </c>
      <c r="L736" s="76">
        <v>10861</v>
      </c>
      <c r="M736" s="76">
        <v>4883</v>
      </c>
      <c r="N736" s="76">
        <v>11657</v>
      </c>
      <c r="O736" s="76">
        <v>12921</v>
      </c>
      <c r="P736" s="76">
        <v>10701</v>
      </c>
      <c r="Q736" s="76">
        <v>5418</v>
      </c>
      <c r="R736" s="76">
        <v>5092</v>
      </c>
      <c r="S736" s="76">
        <v>2210</v>
      </c>
      <c r="T736" s="76">
        <v>1796</v>
      </c>
      <c r="U736" s="76">
        <v>10063</v>
      </c>
      <c r="V736" s="76">
        <v>2868</v>
      </c>
      <c r="W736" s="76">
        <v>0</v>
      </c>
      <c r="X736" s="76">
        <v>1637</v>
      </c>
      <c r="Y736" s="76">
        <v>1184</v>
      </c>
      <c r="Z736" s="76">
        <v>47</v>
      </c>
      <c r="AA736" s="77"/>
    </row>
    <row r="737" spans="1:27">
      <c r="A737" s="73">
        <v>2100409</v>
      </c>
      <c r="B737" s="73" t="s">
        <v>2130</v>
      </c>
      <c r="C737" s="75">
        <v>160672</v>
      </c>
      <c r="D737" s="75">
        <v>102192</v>
      </c>
      <c r="E737" s="76">
        <v>58480</v>
      </c>
      <c r="F737" s="76">
        <v>8115</v>
      </c>
      <c r="G737" s="76">
        <v>7167</v>
      </c>
      <c r="H737" s="76">
        <v>8500</v>
      </c>
      <c r="I737" s="76">
        <v>4470</v>
      </c>
      <c r="J737" s="76">
        <v>11266</v>
      </c>
      <c r="K737" s="76">
        <v>7886</v>
      </c>
      <c r="L737" s="76">
        <v>5604</v>
      </c>
      <c r="M737" s="76">
        <v>2454</v>
      </c>
      <c r="N737" s="76">
        <v>5012</v>
      </c>
      <c r="O737" s="76">
        <v>12980</v>
      </c>
      <c r="P737" s="76">
        <v>6019</v>
      </c>
      <c r="Q737" s="76">
        <v>8785</v>
      </c>
      <c r="R737" s="76">
        <v>3415</v>
      </c>
      <c r="S737" s="76">
        <v>1469</v>
      </c>
      <c r="T737" s="76">
        <v>1631</v>
      </c>
      <c r="U737" s="76">
        <v>6496</v>
      </c>
      <c r="V737" s="76">
        <v>971</v>
      </c>
      <c r="W737" s="76">
        <v>0</v>
      </c>
      <c r="X737" s="76">
        <v>408</v>
      </c>
      <c r="Y737" s="76">
        <v>552</v>
      </c>
      <c r="Z737" s="76">
        <v>11</v>
      </c>
      <c r="AA737" s="77"/>
    </row>
    <row r="738" spans="1:27">
      <c r="A738" s="73">
        <v>2100410</v>
      </c>
      <c r="B738" s="73" t="s">
        <v>2133</v>
      </c>
      <c r="C738" s="75">
        <v>2400</v>
      </c>
      <c r="D738" s="75">
        <v>2161</v>
      </c>
      <c r="E738" s="76">
        <v>239</v>
      </c>
      <c r="F738" s="76">
        <v>339</v>
      </c>
      <c r="G738" s="76">
        <v>81</v>
      </c>
      <c r="H738" s="76">
        <v>30</v>
      </c>
      <c r="I738" s="76">
        <v>77</v>
      </c>
      <c r="J738" s="76">
        <v>80</v>
      </c>
      <c r="K738" s="76">
        <v>86</v>
      </c>
      <c r="L738" s="76">
        <v>71</v>
      </c>
      <c r="M738" s="76">
        <v>426</v>
      </c>
      <c r="N738" s="76">
        <v>107</v>
      </c>
      <c r="O738" s="76">
        <v>70</v>
      </c>
      <c r="P738" s="76">
        <v>39</v>
      </c>
      <c r="Q738" s="76">
        <v>202</v>
      </c>
      <c r="R738" s="76">
        <v>50</v>
      </c>
      <c r="S738" s="76">
        <v>18</v>
      </c>
      <c r="T738" s="76">
        <v>151</v>
      </c>
      <c r="U738" s="76">
        <v>342</v>
      </c>
      <c r="V738" s="76">
        <v>2</v>
      </c>
      <c r="W738" s="76">
        <v>0</v>
      </c>
      <c r="X738" s="76">
        <v>2</v>
      </c>
      <c r="Y738" s="76">
        <v>0</v>
      </c>
      <c r="Z738" s="76">
        <v>0</v>
      </c>
      <c r="AA738" s="77"/>
    </row>
    <row r="739" spans="1:27">
      <c r="A739" s="73">
        <v>2100499</v>
      </c>
      <c r="B739" s="73" t="s">
        <v>2136</v>
      </c>
      <c r="C739" s="75">
        <v>7254</v>
      </c>
      <c r="D739" s="75">
        <v>7254</v>
      </c>
      <c r="E739" s="76">
        <v>0</v>
      </c>
      <c r="F739" s="76">
        <v>1933</v>
      </c>
      <c r="G739" s="76">
        <v>1188</v>
      </c>
      <c r="H739" s="76">
        <v>559</v>
      </c>
      <c r="I739" s="76">
        <v>405</v>
      </c>
      <c r="J739" s="76">
        <v>391</v>
      </c>
      <c r="K739" s="76">
        <v>27</v>
      </c>
      <c r="L739" s="76">
        <v>658</v>
      </c>
      <c r="M739" s="76">
        <v>205</v>
      </c>
      <c r="N739" s="76">
        <v>305</v>
      </c>
      <c r="O739" s="76">
        <v>659</v>
      </c>
      <c r="P739" s="76">
        <v>382</v>
      </c>
      <c r="Q739" s="76">
        <v>131</v>
      </c>
      <c r="R739" s="76">
        <v>81</v>
      </c>
      <c r="S739" s="76">
        <v>117</v>
      </c>
      <c r="T739" s="76">
        <v>25</v>
      </c>
      <c r="U739" s="76">
        <v>50</v>
      </c>
      <c r="V739" s="76">
        <v>161</v>
      </c>
      <c r="W739" s="76">
        <v>0</v>
      </c>
      <c r="X739" s="76">
        <v>135</v>
      </c>
      <c r="Y739" s="76">
        <v>18</v>
      </c>
      <c r="Z739" s="76">
        <v>8</v>
      </c>
      <c r="AA739" s="77"/>
    </row>
    <row r="740" spans="1:27">
      <c r="A740" s="73">
        <v>21005</v>
      </c>
      <c r="B740" s="74" t="s">
        <v>4984</v>
      </c>
      <c r="C740" s="75">
        <v>2318932</v>
      </c>
      <c r="D740" s="75">
        <v>2181070</v>
      </c>
      <c r="E740" s="76">
        <v>137862</v>
      </c>
      <c r="F740" s="76">
        <v>215982</v>
      </c>
      <c r="G740" s="76">
        <v>243503</v>
      </c>
      <c r="H740" s="76">
        <v>270889</v>
      </c>
      <c r="I740" s="76">
        <v>128785</v>
      </c>
      <c r="J740" s="76">
        <v>221167</v>
      </c>
      <c r="K740" s="76">
        <v>179410</v>
      </c>
      <c r="L740" s="76">
        <v>130587</v>
      </c>
      <c r="M740" s="76">
        <v>59900</v>
      </c>
      <c r="N740" s="76">
        <v>139108</v>
      </c>
      <c r="O740" s="76">
        <v>155371</v>
      </c>
      <c r="P740" s="76">
        <v>131526</v>
      </c>
      <c r="Q740" s="76">
        <v>63750</v>
      </c>
      <c r="R740" s="76">
        <v>63613</v>
      </c>
      <c r="S740" s="76">
        <v>32188</v>
      </c>
      <c r="T740" s="76">
        <v>33058</v>
      </c>
      <c r="U740" s="76">
        <v>109232</v>
      </c>
      <c r="V740" s="76">
        <v>2929</v>
      </c>
      <c r="W740" s="76">
        <v>0</v>
      </c>
      <c r="X740" s="76">
        <v>1685</v>
      </c>
      <c r="Y740" s="76">
        <v>898</v>
      </c>
      <c r="Z740" s="76">
        <v>346</v>
      </c>
      <c r="AA740" s="77"/>
    </row>
    <row r="741" spans="1:27">
      <c r="A741" s="73">
        <v>2100501</v>
      </c>
      <c r="B741" s="73" t="s">
        <v>2163</v>
      </c>
      <c r="C741" s="75">
        <v>213031</v>
      </c>
      <c r="D741" s="75">
        <v>181091</v>
      </c>
      <c r="E741" s="76">
        <v>31940</v>
      </c>
      <c r="F741" s="76">
        <v>20988</v>
      </c>
      <c r="G741" s="76">
        <v>13521</v>
      </c>
      <c r="H741" s="76">
        <v>13728</v>
      </c>
      <c r="I741" s="76">
        <v>15139</v>
      </c>
      <c r="J741" s="76">
        <v>24267</v>
      </c>
      <c r="K741" s="76">
        <v>9467</v>
      </c>
      <c r="L741" s="76">
        <v>11910</v>
      </c>
      <c r="M741" s="76">
        <v>5693</v>
      </c>
      <c r="N741" s="76">
        <v>12768</v>
      </c>
      <c r="O741" s="76">
        <v>10409</v>
      </c>
      <c r="P741" s="76">
        <v>12080</v>
      </c>
      <c r="Q741" s="76">
        <v>10030</v>
      </c>
      <c r="R741" s="76">
        <v>6180</v>
      </c>
      <c r="S741" s="76">
        <v>3040</v>
      </c>
      <c r="T741" s="76">
        <v>4567</v>
      </c>
      <c r="U741" s="76">
        <v>7285</v>
      </c>
      <c r="V741" s="76">
        <v>0</v>
      </c>
      <c r="W741" s="76">
        <v>0</v>
      </c>
      <c r="X741" s="76">
        <v>0</v>
      </c>
      <c r="Y741" s="76">
        <v>0</v>
      </c>
      <c r="Z741" s="76">
        <v>0</v>
      </c>
      <c r="AA741" s="77"/>
    </row>
    <row r="742" spans="1:27">
      <c r="A742" s="73">
        <v>2100502</v>
      </c>
      <c r="B742" s="73" t="s">
        <v>2166</v>
      </c>
      <c r="C742" s="75">
        <v>267823</v>
      </c>
      <c r="D742" s="75">
        <v>239616</v>
      </c>
      <c r="E742" s="76">
        <v>28207</v>
      </c>
      <c r="F742" s="76">
        <v>20802</v>
      </c>
      <c r="G742" s="76">
        <v>22961</v>
      </c>
      <c r="H742" s="76">
        <v>22837</v>
      </c>
      <c r="I742" s="76">
        <v>23189</v>
      </c>
      <c r="J742" s="76">
        <v>23528</v>
      </c>
      <c r="K742" s="76">
        <v>21470</v>
      </c>
      <c r="L742" s="76">
        <v>20104</v>
      </c>
      <c r="M742" s="76">
        <v>11083</v>
      </c>
      <c r="N742" s="76">
        <v>19029</v>
      </c>
      <c r="O742" s="76">
        <v>12000</v>
      </c>
      <c r="P742" s="76">
        <v>9916</v>
      </c>
      <c r="Q742" s="76">
        <v>4453</v>
      </c>
      <c r="R742" s="76">
        <v>8039</v>
      </c>
      <c r="S742" s="76">
        <v>3554</v>
      </c>
      <c r="T742" s="76">
        <v>3929</v>
      </c>
      <c r="U742" s="76">
        <v>12665</v>
      </c>
      <c r="V742" s="76">
        <v>0</v>
      </c>
      <c r="W742" s="76">
        <v>0</v>
      </c>
      <c r="X742" s="76">
        <v>0</v>
      </c>
      <c r="Y742" s="76">
        <v>0</v>
      </c>
      <c r="Z742" s="76">
        <v>0</v>
      </c>
      <c r="AA742" s="77"/>
    </row>
    <row r="743" spans="1:27">
      <c r="A743" s="73">
        <v>2100503</v>
      </c>
      <c r="B743" s="73" t="s">
        <v>2169</v>
      </c>
      <c r="C743" s="75">
        <v>142467</v>
      </c>
      <c r="D743" s="75">
        <v>111360</v>
      </c>
      <c r="E743" s="76">
        <v>31107</v>
      </c>
      <c r="F743" s="76">
        <v>3331</v>
      </c>
      <c r="G743" s="76">
        <v>1741</v>
      </c>
      <c r="H743" s="76">
        <v>6551</v>
      </c>
      <c r="I743" s="76">
        <v>13730</v>
      </c>
      <c r="J743" s="76">
        <v>13563</v>
      </c>
      <c r="K743" s="76">
        <v>6724</v>
      </c>
      <c r="L743" s="76">
        <v>9056</v>
      </c>
      <c r="M743" s="76">
        <v>9740</v>
      </c>
      <c r="N743" s="76">
        <v>13002</v>
      </c>
      <c r="O743" s="76">
        <v>4282</v>
      </c>
      <c r="P743" s="76">
        <v>10191</v>
      </c>
      <c r="Q743" s="76">
        <v>2781</v>
      </c>
      <c r="R743" s="76">
        <v>5756</v>
      </c>
      <c r="S743" s="76">
        <v>3605</v>
      </c>
      <c r="T743" s="76">
        <v>5784</v>
      </c>
      <c r="U743" s="76">
        <v>1524</v>
      </c>
      <c r="V743" s="76">
        <v>0</v>
      </c>
      <c r="W743" s="76">
        <v>0</v>
      </c>
      <c r="X743" s="76">
        <v>0</v>
      </c>
      <c r="Y743" s="76">
        <v>0</v>
      </c>
      <c r="Z743" s="76">
        <v>0</v>
      </c>
      <c r="AA743" s="77"/>
    </row>
    <row r="744" spans="1:27">
      <c r="A744" s="73">
        <v>2100504</v>
      </c>
      <c r="B744" s="73" t="s">
        <v>2197</v>
      </c>
      <c r="C744" s="75">
        <v>9743</v>
      </c>
      <c r="D744" s="75">
        <v>9534</v>
      </c>
      <c r="E744" s="76">
        <v>209</v>
      </c>
      <c r="F744" s="76">
        <v>1630</v>
      </c>
      <c r="G744" s="76">
        <v>1365</v>
      </c>
      <c r="H744" s="76">
        <v>900</v>
      </c>
      <c r="I744" s="76">
        <v>527</v>
      </c>
      <c r="J744" s="76">
        <v>1114</v>
      </c>
      <c r="K744" s="76">
        <v>573</v>
      </c>
      <c r="L744" s="76">
        <v>310</v>
      </c>
      <c r="M744" s="76">
        <v>47</v>
      </c>
      <c r="N744" s="76">
        <v>754</v>
      </c>
      <c r="O744" s="76">
        <v>717</v>
      </c>
      <c r="P744" s="76">
        <v>501</v>
      </c>
      <c r="Q744" s="76">
        <v>60</v>
      </c>
      <c r="R744" s="76">
        <v>232</v>
      </c>
      <c r="S744" s="76">
        <v>-19</v>
      </c>
      <c r="T744" s="76">
        <v>125</v>
      </c>
      <c r="U744" s="76">
        <v>505</v>
      </c>
      <c r="V744" s="76">
        <v>193</v>
      </c>
      <c r="W744" s="76">
        <v>0</v>
      </c>
      <c r="X744" s="76">
        <v>71</v>
      </c>
      <c r="Y744" s="76">
        <v>106</v>
      </c>
      <c r="Z744" s="76">
        <v>16</v>
      </c>
      <c r="AA744" s="77"/>
    </row>
    <row r="745" spans="1:27">
      <c r="A745" s="73">
        <v>2100506</v>
      </c>
      <c r="B745" s="73" t="s">
        <v>4985</v>
      </c>
      <c r="C745" s="75">
        <v>1254220</v>
      </c>
      <c r="D745" s="75">
        <v>1254200</v>
      </c>
      <c r="E745" s="76">
        <v>20</v>
      </c>
      <c r="F745" s="76">
        <v>1104</v>
      </c>
      <c r="G745" s="76">
        <v>184677</v>
      </c>
      <c r="H745" s="76">
        <v>194207</v>
      </c>
      <c r="I745" s="76">
        <v>62043</v>
      </c>
      <c r="J745" s="76">
        <v>134350</v>
      </c>
      <c r="K745" s="76">
        <v>124142</v>
      </c>
      <c r="L745" s="76">
        <v>75511</v>
      </c>
      <c r="M745" s="76">
        <v>24911</v>
      </c>
      <c r="N745" s="76">
        <v>80996</v>
      </c>
      <c r="O745" s="76">
        <v>114009</v>
      </c>
      <c r="P745" s="76">
        <v>82901</v>
      </c>
      <c r="Q745" s="76">
        <v>36186</v>
      </c>
      <c r="R745" s="76">
        <v>36300</v>
      </c>
      <c r="S745" s="76">
        <v>16269</v>
      </c>
      <c r="T745" s="76">
        <v>10599</v>
      </c>
      <c r="U745" s="76">
        <v>75828</v>
      </c>
      <c r="V745" s="76">
        <v>170</v>
      </c>
      <c r="W745" s="76">
        <v>0</v>
      </c>
      <c r="X745" s="76">
        <v>170</v>
      </c>
      <c r="Y745" s="76">
        <v>0</v>
      </c>
      <c r="Z745" s="76">
        <v>0</v>
      </c>
      <c r="AA745" s="77"/>
    </row>
    <row r="746" spans="1:27">
      <c r="A746" s="73">
        <v>2100508</v>
      </c>
      <c r="B746" s="73" t="s">
        <v>4986</v>
      </c>
      <c r="C746" s="75">
        <v>265249</v>
      </c>
      <c r="D746" s="75">
        <v>248395</v>
      </c>
      <c r="E746" s="76">
        <v>16854</v>
      </c>
      <c r="F746" s="76">
        <v>147081</v>
      </c>
      <c r="G746" s="76">
        <v>7014</v>
      </c>
      <c r="H746" s="76">
        <v>17820</v>
      </c>
      <c r="I746" s="76">
        <v>9711</v>
      </c>
      <c r="J746" s="76">
        <v>15120</v>
      </c>
      <c r="K746" s="76">
        <v>5997</v>
      </c>
      <c r="L746" s="76">
        <v>4652</v>
      </c>
      <c r="M746" s="76">
        <v>4140</v>
      </c>
      <c r="N746" s="76">
        <v>7594</v>
      </c>
      <c r="O746" s="76">
        <v>7197</v>
      </c>
      <c r="P746" s="76">
        <v>8137</v>
      </c>
      <c r="Q746" s="76">
        <v>3254</v>
      </c>
      <c r="R746" s="76">
        <v>3380</v>
      </c>
      <c r="S746" s="76">
        <v>1082</v>
      </c>
      <c r="T746" s="76">
        <v>1843</v>
      </c>
      <c r="U746" s="76">
        <v>3216</v>
      </c>
      <c r="V746" s="76">
        <v>1156</v>
      </c>
      <c r="W746" s="76">
        <v>0</v>
      </c>
      <c r="X746" s="76">
        <v>919</v>
      </c>
      <c r="Y746" s="76">
        <v>0</v>
      </c>
      <c r="Z746" s="76">
        <v>237</v>
      </c>
      <c r="AA746" s="77"/>
    </row>
    <row r="747" spans="1:27">
      <c r="A747" s="73">
        <v>2100509</v>
      </c>
      <c r="B747" s="73" t="s">
        <v>2186</v>
      </c>
      <c r="C747" s="75">
        <v>99341</v>
      </c>
      <c r="D747" s="75">
        <v>98741</v>
      </c>
      <c r="E747" s="76">
        <v>600</v>
      </c>
      <c r="F747" s="76">
        <v>8290</v>
      </c>
      <c r="G747" s="76">
        <v>10507</v>
      </c>
      <c r="H747" s="76">
        <v>11724</v>
      </c>
      <c r="I747" s="76">
        <v>3603</v>
      </c>
      <c r="J747" s="76">
        <v>8126</v>
      </c>
      <c r="K747" s="76">
        <v>7092</v>
      </c>
      <c r="L747" s="76">
        <v>6538</v>
      </c>
      <c r="M747" s="76">
        <v>3018</v>
      </c>
      <c r="N747" s="76">
        <v>4546</v>
      </c>
      <c r="O747" s="76">
        <v>5504</v>
      </c>
      <c r="P747" s="76">
        <v>6213</v>
      </c>
      <c r="Q747" s="76">
        <v>3987</v>
      </c>
      <c r="R747" s="76">
        <v>3629</v>
      </c>
      <c r="S747" s="76">
        <v>4097</v>
      </c>
      <c r="T747" s="76">
        <v>4469</v>
      </c>
      <c r="U747" s="76">
        <v>6069</v>
      </c>
      <c r="V747" s="76">
        <v>1329</v>
      </c>
      <c r="W747" s="76">
        <v>0</v>
      </c>
      <c r="X747" s="76">
        <v>444</v>
      </c>
      <c r="Y747" s="76">
        <v>792</v>
      </c>
      <c r="Z747" s="76">
        <v>93</v>
      </c>
      <c r="AA747" s="77"/>
    </row>
    <row r="748" spans="1:27">
      <c r="A748" s="73">
        <v>2100510</v>
      </c>
      <c r="B748" s="73" t="s">
        <v>2188</v>
      </c>
      <c r="C748" s="75">
        <v>1819</v>
      </c>
      <c r="D748" s="75">
        <v>1639</v>
      </c>
      <c r="E748" s="76">
        <v>180</v>
      </c>
      <c r="F748" s="76">
        <v>130</v>
      </c>
      <c r="G748" s="76">
        <v>130</v>
      </c>
      <c r="H748" s="76">
        <v>135</v>
      </c>
      <c r="I748" s="76">
        <v>60</v>
      </c>
      <c r="J748" s="76">
        <v>110</v>
      </c>
      <c r="K748" s="76">
        <v>80</v>
      </c>
      <c r="L748" s="76">
        <v>60</v>
      </c>
      <c r="M748" s="76">
        <v>73</v>
      </c>
      <c r="N748" s="76">
        <v>176</v>
      </c>
      <c r="O748" s="76">
        <v>80</v>
      </c>
      <c r="P748" s="76">
        <v>75</v>
      </c>
      <c r="Q748" s="76">
        <v>80</v>
      </c>
      <c r="R748" s="76">
        <v>80</v>
      </c>
      <c r="S748" s="76">
        <v>15</v>
      </c>
      <c r="T748" s="76">
        <v>55</v>
      </c>
      <c r="U748" s="76">
        <v>300</v>
      </c>
      <c r="V748" s="76">
        <v>0</v>
      </c>
      <c r="W748" s="76">
        <v>0</v>
      </c>
      <c r="X748" s="76">
        <v>0</v>
      </c>
      <c r="Y748" s="76">
        <v>0</v>
      </c>
      <c r="Z748" s="76">
        <v>0</v>
      </c>
      <c r="AA748" s="77"/>
    </row>
    <row r="749" spans="1:27">
      <c r="A749" s="73">
        <v>2100599</v>
      </c>
      <c r="B749" s="73" t="s">
        <v>4987</v>
      </c>
      <c r="C749" s="75">
        <v>65239</v>
      </c>
      <c r="D749" s="75">
        <v>36494</v>
      </c>
      <c r="E749" s="76">
        <v>28745</v>
      </c>
      <c r="F749" s="76">
        <v>12626</v>
      </c>
      <c r="G749" s="76">
        <v>1587</v>
      </c>
      <c r="H749" s="76">
        <v>2987</v>
      </c>
      <c r="I749" s="76">
        <v>783</v>
      </c>
      <c r="J749" s="76">
        <v>989</v>
      </c>
      <c r="K749" s="76">
        <v>3865</v>
      </c>
      <c r="L749" s="76">
        <v>2446</v>
      </c>
      <c r="M749" s="76">
        <v>1195</v>
      </c>
      <c r="N749" s="76">
        <v>243</v>
      </c>
      <c r="O749" s="76">
        <v>1173</v>
      </c>
      <c r="P749" s="76">
        <v>1512</v>
      </c>
      <c r="Q749" s="76">
        <v>2919</v>
      </c>
      <c r="R749" s="76">
        <v>17</v>
      </c>
      <c r="S749" s="76">
        <v>545</v>
      </c>
      <c r="T749" s="76">
        <v>1687</v>
      </c>
      <c r="U749" s="76">
        <v>1840</v>
      </c>
      <c r="V749" s="76">
        <v>81</v>
      </c>
      <c r="W749" s="76">
        <v>0</v>
      </c>
      <c r="X749" s="76">
        <v>81</v>
      </c>
      <c r="Y749" s="76">
        <v>0</v>
      </c>
      <c r="Z749" s="76">
        <v>0</v>
      </c>
      <c r="AA749" s="77"/>
    </row>
    <row r="750" spans="1:27">
      <c r="A750" s="73">
        <v>21006</v>
      </c>
      <c r="B750" s="74" t="s">
        <v>2139</v>
      </c>
      <c r="C750" s="75">
        <v>13621</v>
      </c>
      <c r="D750" s="75">
        <v>11900</v>
      </c>
      <c r="E750" s="76">
        <v>1721</v>
      </c>
      <c r="F750" s="76">
        <v>2747</v>
      </c>
      <c r="G750" s="76">
        <v>1134</v>
      </c>
      <c r="H750" s="76">
        <v>1108</v>
      </c>
      <c r="I750" s="76">
        <v>464</v>
      </c>
      <c r="J750" s="76">
        <v>664</v>
      </c>
      <c r="K750" s="76">
        <v>457</v>
      </c>
      <c r="L750" s="76">
        <v>641</v>
      </c>
      <c r="M750" s="76">
        <v>603</v>
      </c>
      <c r="N750" s="76">
        <v>769</v>
      </c>
      <c r="O750" s="76">
        <v>747</v>
      </c>
      <c r="P750" s="76">
        <v>980</v>
      </c>
      <c r="Q750" s="76">
        <v>331</v>
      </c>
      <c r="R750" s="76">
        <v>205</v>
      </c>
      <c r="S750" s="76">
        <v>156</v>
      </c>
      <c r="T750" s="76">
        <v>304</v>
      </c>
      <c r="U750" s="76">
        <v>360</v>
      </c>
      <c r="V750" s="76">
        <v>231</v>
      </c>
      <c r="W750" s="76">
        <v>0</v>
      </c>
      <c r="X750" s="76">
        <v>84</v>
      </c>
      <c r="Y750" s="76">
        <v>137</v>
      </c>
      <c r="Z750" s="76">
        <v>10</v>
      </c>
      <c r="AA750" s="77"/>
    </row>
    <row r="751" spans="1:27">
      <c r="A751" s="73">
        <v>2100601</v>
      </c>
      <c r="B751" s="73" t="s">
        <v>2142</v>
      </c>
      <c r="C751" s="75">
        <v>13152</v>
      </c>
      <c r="D751" s="75">
        <v>11431</v>
      </c>
      <c r="E751" s="76">
        <v>1721</v>
      </c>
      <c r="F751" s="76">
        <v>2524</v>
      </c>
      <c r="G751" s="76">
        <v>1041</v>
      </c>
      <c r="H751" s="76">
        <v>988</v>
      </c>
      <c r="I751" s="76">
        <v>459</v>
      </c>
      <c r="J751" s="76">
        <v>666</v>
      </c>
      <c r="K751" s="76">
        <v>457</v>
      </c>
      <c r="L751" s="76">
        <v>629</v>
      </c>
      <c r="M751" s="76">
        <v>603</v>
      </c>
      <c r="N751" s="76">
        <v>764</v>
      </c>
      <c r="O751" s="76">
        <v>747</v>
      </c>
      <c r="P751" s="76">
        <v>968</v>
      </c>
      <c r="Q751" s="76">
        <v>330</v>
      </c>
      <c r="R751" s="76">
        <v>205</v>
      </c>
      <c r="S751" s="76">
        <v>156</v>
      </c>
      <c r="T751" s="76">
        <v>304</v>
      </c>
      <c r="U751" s="76">
        <v>358</v>
      </c>
      <c r="V751" s="76">
        <v>231</v>
      </c>
      <c r="W751" s="76">
        <v>0</v>
      </c>
      <c r="X751" s="76">
        <v>84</v>
      </c>
      <c r="Y751" s="76">
        <v>137</v>
      </c>
      <c r="Z751" s="76">
        <v>10</v>
      </c>
      <c r="AA751" s="77"/>
    </row>
    <row r="752" spans="1:27">
      <c r="A752" s="73">
        <v>2100699</v>
      </c>
      <c r="B752" s="73" t="s">
        <v>2145</v>
      </c>
      <c r="C752" s="75">
        <v>469</v>
      </c>
      <c r="D752" s="75">
        <v>469</v>
      </c>
      <c r="E752" s="76">
        <v>0</v>
      </c>
      <c r="F752" s="76">
        <v>223</v>
      </c>
      <c r="G752" s="76">
        <v>93</v>
      </c>
      <c r="H752" s="76">
        <v>120</v>
      </c>
      <c r="I752" s="76">
        <v>5</v>
      </c>
      <c r="J752" s="76">
        <v>-2</v>
      </c>
      <c r="K752" s="76">
        <v>0</v>
      </c>
      <c r="L752" s="76">
        <v>12</v>
      </c>
      <c r="M752" s="76">
        <v>0</v>
      </c>
      <c r="N752" s="76">
        <v>5</v>
      </c>
      <c r="O752" s="76">
        <v>0</v>
      </c>
      <c r="P752" s="76">
        <v>12</v>
      </c>
      <c r="Q752" s="76">
        <v>1</v>
      </c>
      <c r="R752" s="76">
        <v>0</v>
      </c>
      <c r="S752" s="76">
        <v>0</v>
      </c>
      <c r="T752" s="76">
        <v>0</v>
      </c>
      <c r="U752" s="76">
        <v>2</v>
      </c>
      <c r="V752" s="76">
        <v>0</v>
      </c>
      <c r="W752" s="76">
        <v>0</v>
      </c>
      <c r="X752" s="76">
        <v>0</v>
      </c>
      <c r="Y752" s="76">
        <v>0</v>
      </c>
      <c r="Z752" s="76">
        <v>0</v>
      </c>
      <c r="AA752" s="77"/>
    </row>
    <row r="753" spans="1:27">
      <c r="A753" s="73">
        <v>21007</v>
      </c>
      <c r="B753" s="74" t="s">
        <v>2148</v>
      </c>
      <c r="C753" s="75">
        <v>180097</v>
      </c>
      <c r="D753" s="75">
        <v>157341</v>
      </c>
      <c r="E753" s="76">
        <v>22756</v>
      </c>
      <c r="F753" s="76">
        <v>15680</v>
      </c>
      <c r="G753" s="76">
        <v>24000</v>
      </c>
      <c r="H753" s="76">
        <v>17357</v>
      </c>
      <c r="I753" s="76">
        <v>6876</v>
      </c>
      <c r="J753" s="76">
        <v>14222</v>
      </c>
      <c r="K753" s="76">
        <v>8860</v>
      </c>
      <c r="L753" s="76">
        <v>9768</v>
      </c>
      <c r="M753" s="76">
        <v>4279</v>
      </c>
      <c r="N753" s="76">
        <v>8728</v>
      </c>
      <c r="O753" s="76">
        <v>13266</v>
      </c>
      <c r="P753" s="76">
        <v>7712</v>
      </c>
      <c r="Q753" s="76">
        <v>6181</v>
      </c>
      <c r="R753" s="76">
        <v>5203</v>
      </c>
      <c r="S753" s="76">
        <v>1995</v>
      </c>
      <c r="T753" s="76">
        <v>3119</v>
      </c>
      <c r="U753" s="76">
        <v>7848</v>
      </c>
      <c r="V753" s="76">
        <v>2183</v>
      </c>
      <c r="W753" s="76">
        <v>0</v>
      </c>
      <c r="X753" s="76">
        <v>1040</v>
      </c>
      <c r="Y753" s="76">
        <v>1018</v>
      </c>
      <c r="Z753" s="76">
        <v>125</v>
      </c>
      <c r="AA753" s="77"/>
    </row>
    <row r="754" spans="1:27">
      <c r="A754" s="73">
        <v>2100716</v>
      </c>
      <c r="B754" s="73" t="s">
        <v>2151</v>
      </c>
      <c r="C754" s="75">
        <v>42738</v>
      </c>
      <c r="D754" s="75">
        <v>42445</v>
      </c>
      <c r="E754" s="76">
        <v>293</v>
      </c>
      <c r="F754" s="76">
        <v>3843</v>
      </c>
      <c r="G754" s="76">
        <v>6718</v>
      </c>
      <c r="H754" s="76">
        <v>3921</v>
      </c>
      <c r="I754" s="76">
        <v>2486</v>
      </c>
      <c r="J754" s="76">
        <v>4825</v>
      </c>
      <c r="K754" s="76">
        <v>3278</v>
      </c>
      <c r="L754" s="76">
        <v>2638</v>
      </c>
      <c r="M754" s="76">
        <v>531</v>
      </c>
      <c r="N754" s="76">
        <v>1965</v>
      </c>
      <c r="O754" s="76">
        <v>2153</v>
      </c>
      <c r="P754" s="76">
        <v>1888</v>
      </c>
      <c r="Q754" s="76">
        <v>2538</v>
      </c>
      <c r="R754" s="76">
        <v>839</v>
      </c>
      <c r="S754" s="76">
        <v>864</v>
      </c>
      <c r="T754" s="76">
        <v>869</v>
      </c>
      <c r="U754" s="76">
        <v>1982</v>
      </c>
      <c r="V754" s="76">
        <v>786</v>
      </c>
      <c r="W754" s="76">
        <v>0</v>
      </c>
      <c r="X754" s="76">
        <v>126</v>
      </c>
      <c r="Y754" s="76">
        <v>660</v>
      </c>
      <c r="Z754" s="76">
        <v>0</v>
      </c>
      <c r="AA754" s="77"/>
    </row>
    <row r="755" spans="1:27">
      <c r="A755" s="73">
        <v>2100717</v>
      </c>
      <c r="B755" s="73" t="s">
        <v>2154</v>
      </c>
      <c r="C755" s="75">
        <v>36758</v>
      </c>
      <c r="D755" s="75">
        <v>36294</v>
      </c>
      <c r="E755" s="76">
        <v>464</v>
      </c>
      <c r="F755" s="76">
        <v>3503</v>
      </c>
      <c r="G755" s="76">
        <v>5248</v>
      </c>
      <c r="H755" s="76">
        <v>5608</v>
      </c>
      <c r="I755" s="76">
        <v>2131</v>
      </c>
      <c r="J755" s="76">
        <v>2520</v>
      </c>
      <c r="K755" s="76">
        <v>2055</v>
      </c>
      <c r="L755" s="76">
        <v>2555</v>
      </c>
      <c r="M755" s="76">
        <v>855</v>
      </c>
      <c r="N755" s="76">
        <v>3076</v>
      </c>
      <c r="O755" s="76">
        <v>2537</v>
      </c>
      <c r="P755" s="76">
        <v>1486</v>
      </c>
      <c r="Q755" s="76">
        <v>1114</v>
      </c>
      <c r="R755" s="76">
        <v>1054</v>
      </c>
      <c r="S755" s="76">
        <v>275</v>
      </c>
      <c r="T755" s="76">
        <v>788</v>
      </c>
      <c r="U755" s="76">
        <v>1056</v>
      </c>
      <c r="V755" s="76">
        <v>394</v>
      </c>
      <c r="W755" s="76">
        <v>0</v>
      </c>
      <c r="X755" s="76">
        <v>140</v>
      </c>
      <c r="Y755" s="76">
        <v>210</v>
      </c>
      <c r="Z755" s="76">
        <v>44</v>
      </c>
      <c r="AA755" s="77"/>
    </row>
    <row r="756" spans="1:27">
      <c r="A756" s="73">
        <v>2100799</v>
      </c>
      <c r="B756" s="73" t="s">
        <v>4988</v>
      </c>
      <c r="C756" s="75">
        <v>100601</v>
      </c>
      <c r="D756" s="75">
        <v>78602</v>
      </c>
      <c r="E756" s="76">
        <v>21999</v>
      </c>
      <c r="F756" s="76">
        <v>8334</v>
      </c>
      <c r="G756" s="76">
        <v>12034</v>
      </c>
      <c r="H756" s="76">
        <v>7828</v>
      </c>
      <c r="I756" s="76">
        <v>2259</v>
      </c>
      <c r="J756" s="76">
        <v>6877</v>
      </c>
      <c r="K756" s="76">
        <v>3527</v>
      </c>
      <c r="L756" s="76">
        <v>4575</v>
      </c>
      <c r="M756" s="76">
        <v>2893</v>
      </c>
      <c r="N756" s="76">
        <v>3687</v>
      </c>
      <c r="O756" s="76">
        <v>8576</v>
      </c>
      <c r="P756" s="76">
        <v>4338</v>
      </c>
      <c r="Q756" s="76">
        <v>2529</v>
      </c>
      <c r="R756" s="76">
        <v>3310</v>
      </c>
      <c r="S756" s="76">
        <v>856</v>
      </c>
      <c r="T756" s="76">
        <v>1462</v>
      </c>
      <c r="U756" s="76">
        <v>4810</v>
      </c>
      <c r="V756" s="76">
        <v>1003</v>
      </c>
      <c r="W756" s="76">
        <v>0</v>
      </c>
      <c r="X756" s="76">
        <v>774</v>
      </c>
      <c r="Y756" s="76">
        <v>148</v>
      </c>
      <c r="Z756" s="76">
        <v>81</v>
      </c>
      <c r="AA756" s="77"/>
    </row>
    <row r="757" spans="1:27">
      <c r="A757" s="73">
        <v>21010</v>
      </c>
      <c r="B757" s="74" t="s">
        <v>4989</v>
      </c>
      <c r="C757" s="75">
        <v>92851</v>
      </c>
      <c r="D757" s="75">
        <v>83995</v>
      </c>
      <c r="E757" s="76">
        <v>8856</v>
      </c>
      <c r="F757" s="76">
        <v>13273</v>
      </c>
      <c r="G757" s="76">
        <v>5488</v>
      </c>
      <c r="H757" s="76">
        <v>6185</v>
      </c>
      <c r="I757" s="76">
        <v>5559</v>
      </c>
      <c r="J757" s="76">
        <v>8126</v>
      </c>
      <c r="K757" s="76">
        <v>6095</v>
      </c>
      <c r="L757" s="76">
        <v>4255</v>
      </c>
      <c r="M757" s="76">
        <v>2089</v>
      </c>
      <c r="N757" s="76">
        <v>3931</v>
      </c>
      <c r="O757" s="76">
        <v>6563</v>
      </c>
      <c r="P757" s="76">
        <v>3037</v>
      </c>
      <c r="Q757" s="76">
        <v>3178</v>
      </c>
      <c r="R757" s="76">
        <v>4763</v>
      </c>
      <c r="S757" s="76">
        <v>3954</v>
      </c>
      <c r="T757" s="76">
        <v>2013</v>
      </c>
      <c r="U757" s="76">
        <v>4413</v>
      </c>
      <c r="V757" s="76">
        <v>1093</v>
      </c>
      <c r="W757" s="76">
        <v>12</v>
      </c>
      <c r="X757" s="76">
        <v>593</v>
      </c>
      <c r="Y757" s="76">
        <v>356</v>
      </c>
      <c r="Z757" s="76">
        <v>132</v>
      </c>
      <c r="AA757" s="77"/>
    </row>
    <row r="758" spans="1:27">
      <c r="A758" s="73">
        <v>2101001</v>
      </c>
      <c r="B758" s="73" t="s">
        <v>595</v>
      </c>
      <c r="C758" s="75">
        <v>43720</v>
      </c>
      <c r="D758" s="75">
        <v>41051</v>
      </c>
      <c r="E758" s="76">
        <v>2669</v>
      </c>
      <c r="F758" s="76">
        <v>6769</v>
      </c>
      <c r="G758" s="76">
        <v>3050</v>
      </c>
      <c r="H758" s="76">
        <v>3645</v>
      </c>
      <c r="I758" s="76">
        <v>3128</v>
      </c>
      <c r="J758" s="76">
        <v>4116</v>
      </c>
      <c r="K758" s="76">
        <v>2638</v>
      </c>
      <c r="L758" s="76">
        <v>2410</v>
      </c>
      <c r="M758" s="76">
        <v>1000</v>
      </c>
      <c r="N758" s="76">
        <v>1928</v>
      </c>
      <c r="O758" s="76">
        <v>3225</v>
      </c>
      <c r="P758" s="76">
        <v>1558</v>
      </c>
      <c r="Q758" s="76">
        <v>1521</v>
      </c>
      <c r="R758" s="76">
        <v>1671</v>
      </c>
      <c r="S758" s="76">
        <v>927</v>
      </c>
      <c r="T758" s="76">
        <v>944</v>
      </c>
      <c r="U758" s="76">
        <v>1704</v>
      </c>
      <c r="V758" s="76">
        <v>842</v>
      </c>
      <c r="W758" s="76">
        <v>0</v>
      </c>
      <c r="X758" s="76">
        <v>424</v>
      </c>
      <c r="Y758" s="76">
        <v>310</v>
      </c>
      <c r="Z758" s="76">
        <v>108</v>
      </c>
      <c r="AA758" s="77"/>
    </row>
    <row r="759" spans="1:27">
      <c r="A759" s="73">
        <v>2101002</v>
      </c>
      <c r="B759" s="73" t="s">
        <v>598</v>
      </c>
      <c r="C759" s="75">
        <v>2449</v>
      </c>
      <c r="D759" s="75">
        <v>2449</v>
      </c>
      <c r="E759" s="76">
        <v>0</v>
      </c>
      <c r="F759" s="76">
        <v>575</v>
      </c>
      <c r="G759" s="76">
        <v>93</v>
      </c>
      <c r="H759" s="76">
        <v>491</v>
      </c>
      <c r="I759" s="76">
        <v>122</v>
      </c>
      <c r="J759" s="76">
        <v>212</v>
      </c>
      <c r="K759" s="76">
        <v>128</v>
      </c>
      <c r="L759" s="76">
        <v>109</v>
      </c>
      <c r="M759" s="76">
        <v>65</v>
      </c>
      <c r="N759" s="76">
        <v>249</v>
      </c>
      <c r="O759" s="76">
        <v>66</v>
      </c>
      <c r="P759" s="76">
        <v>6</v>
      </c>
      <c r="Q759" s="76">
        <v>67</v>
      </c>
      <c r="R759" s="76">
        <v>177</v>
      </c>
      <c r="S759" s="76">
        <v>61</v>
      </c>
      <c r="T759" s="76">
        <v>1</v>
      </c>
      <c r="U759" s="76">
        <v>8</v>
      </c>
      <c r="V759" s="76">
        <v>19</v>
      </c>
      <c r="W759" s="76">
        <v>0</v>
      </c>
      <c r="X759" s="76">
        <v>0</v>
      </c>
      <c r="Y759" s="76">
        <v>0</v>
      </c>
      <c r="Z759" s="76">
        <v>19</v>
      </c>
      <c r="AA759" s="77"/>
    </row>
    <row r="760" spans="1:27">
      <c r="A760" s="73">
        <v>2101003</v>
      </c>
      <c r="B760" s="73" t="s">
        <v>601</v>
      </c>
      <c r="C760" s="75">
        <v>146</v>
      </c>
      <c r="D760" s="75">
        <v>64</v>
      </c>
      <c r="E760" s="76">
        <v>82</v>
      </c>
      <c r="F760" s="76">
        <v>0</v>
      </c>
      <c r="G760" s="76">
        <v>0</v>
      </c>
      <c r="H760" s="76">
        <v>0</v>
      </c>
      <c r="I760" s="76">
        <v>35</v>
      </c>
      <c r="J760" s="76">
        <v>0</v>
      </c>
      <c r="K760" s="76">
        <v>2</v>
      </c>
      <c r="L760" s="76">
        <v>27</v>
      </c>
      <c r="M760" s="76">
        <v>0</v>
      </c>
      <c r="N760" s="76">
        <v>0</v>
      </c>
      <c r="O760" s="76">
        <v>0</v>
      </c>
      <c r="P760" s="76">
        <v>0</v>
      </c>
      <c r="Q760" s="76">
        <v>0</v>
      </c>
      <c r="R760" s="76">
        <v>0</v>
      </c>
      <c r="S760" s="76">
        <v>0</v>
      </c>
      <c r="T760" s="76">
        <v>0</v>
      </c>
      <c r="U760" s="76">
        <v>0</v>
      </c>
      <c r="V760" s="76">
        <v>0</v>
      </c>
      <c r="W760" s="76">
        <v>0</v>
      </c>
      <c r="X760" s="76">
        <v>0</v>
      </c>
      <c r="Y760" s="76">
        <v>0</v>
      </c>
      <c r="Z760" s="76">
        <v>0</v>
      </c>
      <c r="AA760" s="77"/>
    </row>
    <row r="761" spans="1:27">
      <c r="A761" s="73">
        <v>2101012</v>
      </c>
      <c r="B761" s="73" t="s">
        <v>989</v>
      </c>
      <c r="C761" s="75">
        <v>3140</v>
      </c>
      <c r="D761" s="75">
        <v>2347</v>
      </c>
      <c r="E761" s="76">
        <v>793</v>
      </c>
      <c r="F761" s="76">
        <v>442</v>
      </c>
      <c r="G761" s="76">
        <v>386</v>
      </c>
      <c r="H761" s="76">
        <v>174</v>
      </c>
      <c r="I761" s="76">
        <v>172</v>
      </c>
      <c r="J761" s="76">
        <v>152</v>
      </c>
      <c r="K761" s="76">
        <v>67</v>
      </c>
      <c r="L761" s="76">
        <v>72</v>
      </c>
      <c r="M761" s="76">
        <v>79</v>
      </c>
      <c r="N761" s="76">
        <v>147</v>
      </c>
      <c r="O761" s="76">
        <v>156</v>
      </c>
      <c r="P761" s="76">
        <v>137</v>
      </c>
      <c r="Q761" s="76">
        <v>69</v>
      </c>
      <c r="R761" s="76">
        <v>56</v>
      </c>
      <c r="S761" s="76">
        <v>70</v>
      </c>
      <c r="T761" s="76">
        <v>30</v>
      </c>
      <c r="U761" s="76">
        <v>126</v>
      </c>
      <c r="V761" s="76">
        <v>12</v>
      </c>
      <c r="W761" s="76">
        <v>0</v>
      </c>
      <c r="X761" s="76">
        <v>6</v>
      </c>
      <c r="Y761" s="76">
        <v>5</v>
      </c>
      <c r="Z761" s="76">
        <v>1</v>
      </c>
      <c r="AA761" s="77"/>
    </row>
    <row r="762" spans="1:27">
      <c r="A762" s="73">
        <v>2101014</v>
      </c>
      <c r="B762" s="73" t="s">
        <v>993</v>
      </c>
      <c r="C762" s="75">
        <v>218</v>
      </c>
      <c r="D762" s="75">
        <v>169</v>
      </c>
      <c r="E762" s="76">
        <v>49</v>
      </c>
      <c r="F762" s="76">
        <v>34</v>
      </c>
      <c r="G762" s="76">
        <v>9</v>
      </c>
      <c r="H762" s="76">
        <v>7</v>
      </c>
      <c r="I762" s="76">
        <v>27</v>
      </c>
      <c r="J762" s="76">
        <v>7</v>
      </c>
      <c r="K762" s="76">
        <v>6</v>
      </c>
      <c r="L762" s="76">
        <v>8</v>
      </c>
      <c r="M762" s="76">
        <v>5</v>
      </c>
      <c r="N762" s="76">
        <v>4</v>
      </c>
      <c r="O762" s="76">
        <v>15</v>
      </c>
      <c r="P762" s="76">
        <v>2</v>
      </c>
      <c r="Q762" s="76">
        <v>4</v>
      </c>
      <c r="R762" s="76">
        <v>18</v>
      </c>
      <c r="S762" s="76">
        <v>3</v>
      </c>
      <c r="T762" s="76">
        <v>8</v>
      </c>
      <c r="U762" s="76">
        <v>10</v>
      </c>
      <c r="V762" s="76">
        <v>2</v>
      </c>
      <c r="W762" s="76">
        <v>0</v>
      </c>
      <c r="X762" s="76">
        <v>1</v>
      </c>
      <c r="Y762" s="76">
        <v>1</v>
      </c>
      <c r="Z762" s="76">
        <v>0</v>
      </c>
      <c r="AA762" s="77"/>
    </row>
    <row r="763" spans="1:27">
      <c r="A763" s="73">
        <v>2101015</v>
      </c>
      <c r="B763" s="73" t="s">
        <v>991</v>
      </c>
      <c r="C763" s="75">
        <v>1500</v>
      </c>
      <c r="D763" s="75">
        <v>340</v>
      </c>
      <c r="E763" s="76">
        <v>1160</v>
      </c>
      <c r="F763" s="76">
        <v>62</v>
      </c>
      <c r="G763" s="76">
        <v>8</v>
      </c>
      <c r="H763" s="76">
        <v>64</v>
      </c>
      <c r="I763" s="76">
        <v>29</v>
      </c>
      <c r="J763" s="76">
        <v>24</v>
      </c>
      <c r="K763" s="76">
        <v>11</v>
      </c>
      <c r="L763" s="76">
        <v>14</v>
      </c>
      <c r="M763" s="76">
        <v>7</v>
      </c>
      <c r="N763" s="76">
        <v>16</v>
      </c>
      <c r="O763" s="76">
        <v>21</v>
      </c>
      <c r="P763" s="76">
        <v>17</v>
      </c>
      <c r="Q763" s="76">
        <v>7</v>
      </c>
      <c r="R763" s="76">
        <v>15</v>
      </c>
      <c r="S763" s="76">
        <v>15</v>
      </c>
      <c r="T763" s="76">
        <v>13</v>
      </c>
      <c r="U763" s="76">
        <v>11</v>
      </c>
      <c r="V763" s="76">
        <v>6</v>
      </c>
      <c r="W763" s="76">
        <v>0</v>
      </c>
      <c r="X763" s="76">
        <v>3</v>
      </c>
      <c r="Y763" s="76">
        <v>3</v>
      </c>
      <c r="Z763" s="76">
        <v>0</v>
      </c>
      <c r="AA763" s="77"/>
    </row>
    <row r="764" spans="1:27">
      <c r="A764" s="73">
        <v>2101016</v>
      </c>
      <c r="B764" s="73" t="s">
        <v>4990</v>
      </c>
      <c r="C764" s="75">
        <v>27840</v>
      </c>
      <c r="D764" s="75">
        <v>25732</v>
      </c>
      <c r="E764" s="76">
        <v>2108</v>
      </c>
      <c r="F764" s="76">
        <v>2479</v>
      </c>
      <c r="G764" s="76">
        <v>825</v>
      </c>
      <c r="H764" s="76">
        <v>808</v>
      </c>
      <c r="I764" s="76">
        <v>1590</v>
      </c>
      <c r="J764" s="76">
        <v>2883</v>
      </c>
      <c r="K764" s="76">
        <v>2400</v>
      </c>
      <c r="L764" s="76">
        <v>865</v>
      </c>
      <c r="M764" s="76">
        <v>630</v>
      </c>
      <c r="N764" s="76">
        <v>1374</v>
      </c>
      <c r="O764" s="76">
        <v>1781</v>
      </c>
      <c r="P764" s="76">
        <v>844</v>
      </c>
      <c r="Q764" s="76">
        <v>1172</v>
      </c>
      <c r="R764" s="76">
        <v>2472</v>
      </c>
      <c r="S764" s="76">
        <v>2649</v>
      </c>
      <c r="T764" s="76">
        <v>756</v>
      </c>
      <c r="U764" s="76">
        <v>2126</v>
      </c>
      <c r="V764" s="76">
        <v>80</v>
      </c>
      <c r="W764" s="76">
        <v>12</v>
      </c>
      <c r="X764" s="76">
        <v>32</v>
      </c>
      <c r="Y764" s="76">
        <v>32</v>
      </c>
      <c r="Z764" s="76">
        <v>4</v>
      </c>
      <c r="AA764" s="77"/>
    </row>
    <row r="765" spans="1:27">
      <c r="A765" s="73">
        <v>2101050</v>
      </c>
      <c r="B765" s="73" t="s">
        <v>622</v>
      </c>
      <c r="C765" s="75">
        <v>6973</v>
      </c>
      <c r="D765" s="75">
        <v>5656</v>
      </c>
      <c r="E765" s="76">
        <v>1317</v>
      </c>
      <c r="F765" s="76">
        <v>402</v>
      </c>
      <c r="G765" s="76">
        <v>748</v>
      </c>
      <c r="H765" s="76">
        <v>318</v>
      </c>
      <c r="I765" s="76">
        <v>339</v>
      </c>
      <c r="J765" s="76">
        <v>368</v>
      </c>
      <c r="K765" s="76">
        <v>395</v>
      </c>
      <c r="L765" s="76">
        <v>274</v>
      </c>
      <c r="M765" s="76">
        <v>236</v>
      </c>
      <c r="N765" s="76">
        <v>211</v>
      </c>
      <c r="O765" s="76">
        <v>986</v>
      </c>
      <c r="P765" s="76">
        <v>237</v>
      </c>
      <c r="Q765" s="76">
        <v>246</v>
      </c>
      <c r="R765" s="76">
        <v>254</v>
      </c>
      <c r="S765" s="76">
        <v>186</v>
      </c>
      <c r="T765" s="76">
        <v>201</v>
      </c>
      <c r="U765" s="76">
        <v>248</v>
      </c>
      <c r="V765" s="76">
        <v>0</v>
      </c>
      <c r="W765" s="76">
        <v>0</v>
      </c>
      <c r="X765" s="76">
        <v>0</v>
      </c>
      <c r="Y765" s="76">
        <v>0</v>
      </c>
      <c r="Z765" s="76">
        <v>0</v>
      </c>
      <c r="AA765" s="77"/>
    </row>
    <row r="766" spans="1:27">
      <c r="A766" s="73">
        <v>2101099</v>
      </c>
      <c r="B766" s="73" t="s">
        <v>4991</v>
      </c>
      <c r="C766" s="75">
        <v>6865</v>
      </c>
      <c r="D766" s="75">
        <v>6187</v>
      </c>
      <c r="E766" s="76">
        <v>678</v>
      </c>
      <c r="F766" s="76">
        <v>2510</v>
      </c>
      <c r="G766" s="76">
        <v>369</v>
      </c>
      <c r="H766" s="76">
        <v>678</v>
      </c>
      <c r="I766" s="76">
        <v>117</v>
      </c>
      <c r="J766" s="76">
        <v>364</v>
      </c>
      <c r="K766" s="76">
        <v>448</v>
      </c>
      <c r="L766" s="76">
        <v>476</v>
      </c>
      <c r="M766" s="76">
        <v>67</v>
      </c>
      <c r="N766" s="76">
        <v>2</v>
      </c>
      <c r="O766" s="76">
        <v>313</v>
      </c>
      <c r="P766" s="76">
        <v>236</v>
      </c>
      <c r="Q766" s="76">
        <v>92</v>
      </c>
      <c r="R766" s="76">
        <v>100</v>
      </c>
      <c r="S766" s="76">
        <v>43</v>
      </c>
      <c r="T766" s="76">
        <v>60</v>
      </c>
      <c r="U766" s="76">
        <v>180</v>
      </c>
      <c r="V766" s="76">
        <v>132</v>
      </c>
      <c r="W766" s="76">
        <v>0</v>
      </c>
      <c r="X766" s="76">
        <v>127</v>
      </c>
      <c r="Y766" s="76">
        <v>5</v>
      </c>
      <c r="Z766" s="76">
        <v>0</v>
      </c>
      <c r="AA766" s="77"/>
    </row>
    <row r="767" spans="1:27">
      <c r="A767" s="73">
        <v>21099</v>
      </c>
      <c r="B767" s="74" t="s">
        <v>4992</v>
      </c>
      <c r="C767" s="75">
        <v>48884</v>
      </c>
      <c r="D767" s="75">
        <v>40021</v>
      </c>
      <c r="E767" s="76">
        <v>8863</v>
      </c>
      <c r="F767" s="76">
        <v>24278</v>
      </c>
      <c r="G767" s="76">
        <v>863</v>
      </c>
      <c r="H767" s="76">
        <v>492</v>
      </c>
      <c r="I767" s="76">
        <v>1232</v>
      </c>
      <c r="J767" s="76">
        <v>3797</v>
      </c>
      <c r="K767" s="76">
        <v>402</v>
      </c>
      <c r="L767" s="76">
        <v>525</v>
      </c>
      <c r="M767" s="76">
        <v>335</v>
      </c>
      <c r="N767" s="76">
        <v>1079</v>
      </c>
      <c r="O767" s="76">
        <v>809</v>
      </c>
      <c r="P767" s="76">
        <v>218</v>
      </c>
      <c r="Q767" s="76">
        <v>351</v>
      </c>
      <c r="R767" s="76">
        <v>4295</v>
      </c>
      <c r="S767" s="76">
        <v>232</v>
      </c>
      <c r="T767" s="76">
        <v>406</v>
      </c>
      <c r="U767" s="76">
        <v>662</v>
      </c>
      <c r="V767" s="76">
        <v>45</v>
      </c>
      <c r="W767" s="76">
        <v>0</v>
      </c>
      <c r="X767" s="76">
        <v>44</v>
      </c>
      <c r="Y767" s="76">
        <v>0</v>
      </c>
      <c r="Z767" s="76">
        <v>1</v>
      </c>
      <c r="AA767" s="77"/>
    </row>
    <row r="768" spans="1:27">
      <c r="A768" s="73">
        <v>2109901</v>
      </c>
      <c r="B768" s="73" t="s">
        <v>4993</v>
      </c>
      <c r="C768" s="75">
        <v>48884</v>
      </c>
      <c r="D768" s="75">
        <v>40021</v>
      </c>
      <c r="E768" s="76">
        <v>8863</v>
      </c>
      <c r="F768" s="76">
        <v>24278</v>
      </c>
      <c r="G768" s="76">
        <v>863</v>
      </c>
      <c r="H768" s="76">
        <v>492</v>
      </c>
      <c r="I768" s="76">
        <v>1232</v>
      </c>
      <c r="J768" s="76">
        <v>3797</v>
      </c>
      <c r="K768" s="76">
        <v>402</v>
      </c>
      <c r="L768" s="76">
        <v>525</v>
      </c>
      <c r="M768" s="76">
        <v>335</v>
      </c>
      <c r="N768" s="76">
        <v>1079</v>
      </c>
      <c r="O768" s="76">
        <v>809</v>
      </c>
      <c r="P768" s="76">
        <v>218</v>
      </c>
      <c r="Q768" s="76">
        <v>351</v>
      </c>
      <c r="R768" s="76">
        <v>4295</v>
      </c>
      <c r="S768" s="76">
        <v>232</v>
      </c>
      <c r="T768" s="76">
        <v>406</v>
      </c>
      <c r="U768" s="76">
        <v>662</v>
      </c>
      <c r="V768" s="76">
        <v>45</v>
      </c>
      <c r="W768" s="76">
        <v>0</v>
      </c>
      <c r="X768" s="76">
        <v>44</v>
      </c>
      <c r="Y768" s="76">
        <v>0</v>
      </c>
      <c r="Z768" s="76">
        <v>1</v>
      </c>
      <c r="AA768" s="77"/>
    </row>
    <row r="769" spans="1:27">
      <c r="A769" s="73">
        <v>211</v>
      </c>
      <c r="B769" s="74" t="s">
        <v>2231</v>
      </c>
      <c r="C769" s="75">
        <v>1340822</v>
      </c>
      <c r="D769" s="75">
        <v>1310810</v>
      </c>
      <c r="E769" s="76">
        <v>30012</v>
      </c>
      <c r="F769" s="76">
        <v>265466</v>
      </c>
      <c r="G769" s="76">
        <v>69422</v>
      </c>
      <c r="H769" s="76">
        <v>70789</v>
      </c>
      <c r="I769" s="76">
        <v>132241</v>
      </c>
      <c r="J769" s="76">
        <v>115898</v>
      </c>
      <c r="K769" s="76">
        <v>75526</v>
      </c>
      <c r="L769" s="76">
        <v>40445</v>
      </c>
      <c r="M769" s="76">
        <v>22631</v>
      </c>
      <c r="N769" s="76">
        <v>56743</v>
      </c>
      <c r="O769" s="76">
        <v>125418</v>
      </c>
      <c r="P769" s="76">
        <v>82920</v>
      </c>
      <c r="Q769" s="76">
        <v>13040</v>
      </c>
      <c r="R769" s="76">
        <v>66693</v>
      </c>
      <c r="S769" s="76">
        <v>35351</v>
      </c>
      <c r="T769" s="76">
        <v>49019</v>
      </c>
      <c r="U769" s="76">
        <v>64686</v>
      </c>
      <c r="V769" s="76">
        <v>16080</v>
      </c>
      <c r="W769" s="76">
        <v>79</v>
      </c>
      <c r="X769" s="76">
        <v>5230</v>
      </c>
      <c r="Y769" s="76">
        <v>10242</v>
      </c>
      <c r="Z769" s="76">
        <v>529</v>
      </c>
      <c r="AA769" s="77"/>
    </row>
    <row r="770" spans="1:27">
      <c r="A770" s="73">
        <v>21101</v>
      </c>
      <c r="B770" s="74" t="s">
        <v>2234</v>
      </c>
      <c r="C770" s="75">
        <v>57402</v>
      </c>
      <c r="D770" s="75">
        <v>50085</v>
      </c>
      <c r="E770" s="76">
        <v>7317</v>
      </c>
      <c r="F770" s="76">
        <v>11815</v>
      </c>
      <c r="G770" s="76">
        <v>2450</v>
      </c>
      <c r="H770" s="76">
        <v>3626</v>
      </c>
      <c r="I770" s="76">
        <v>4789</v>
      </c>
      <c r="J770" s="76">
        <v>2432</v>
      </c>
      <c r="K770" s="76">
        <v>2886</v>
      </c>
      <c r="L770" s="76">
        <v>2072</v>
      </c>
      <c r="M770" s="76">
        <v>4036</v>
      </c>
      <c r="N770" s="76">
        <v>2337</v>
      </c>
      <c r="O770" s="76">
        <v>3848</v>
      </c>
      <c r="P770" s="76">
        <v>1184</v>
      </c>
      <c r="Q770" s="76">
        <v>1823</v>
      </c>
      <c r="R770" s="76">
        <v>1352</v>
      </c>
      <c r="S770" s="76">
        <v>1442</v>
      </c>
      <c r="T770" s="76">
        <v>1310</v>
      </c>
      <c r="U770" s="76">
        <v>1645</v>
      </c>
      <c r="V770" s="76">
        <v>1048</v>
      </c>
      <c r="W770" s="76">
        <v>79</v>
      </c>
      <c r="X770" s="76">
        <v>241</v>
      </c>
      <c r="Y770" s="76">
        <v>558</v>
      </c>
      <c r="Z770" s="76">
        <v>170</v>
      </c>
      <c r="AA770" s="77"/>
    </row>
    <row r="771" spans="1:27">
      <c r="A771" s="73">
        <v>2110101</v>
      </c>
      <c r="B771" s="73" t="s">
        <v>595</v>
      </c>
      <c r="C771" s="75">
        <v>31625</v>
      </c>
      <c r="D771" s="75">
        <v>29769</v>
      </c>
      <c r="E771" s="76">
        <v>1856</v>
      </c>
      <c r="F771" s="76">
        <v>5928</v>
      </c>
      <c r="G771" s="76">
        <v>1391</v>
      </c>
      <c r="H771" s="76">
        <v>2279</v>
      </c>
      <c r="I771" s="76">
        <v>2430</v>
      </c>
      <c r="J771" s="76">
        <v>1831</v>
      </c>
      <c r="K771" s="76">
        <v>2486</v>
      </c>
      <c r="L771" s="76">
        <v>1525</v>
      </c>
      <c r="M771" s="76">
        <v>1963</v>
      </c>
      <c r="N771" s="76">
        <v>1489</v>
      </c>
      <c r="O771" s="76">
        <v>2420</v>
      </c>
      <c r="P771" s="76">
        <v>780</v>
      </c>
      <c r="Q771" s="76">
        <v>1128</v>
      </c>
      <c r="R771" s="76">
        <v>922</v>
      </c>
      <c r="S771" s="76">
        <v>744</v>
      </c>
      <c r="T771" s="76">
        <v>610</v>
      </c>
      <c r="U771" s="76">
        <v>1113</v>
      </c>
      <c r="V771" s="76">
        <v>726</v>
      </c>
      <c r="W771" s="76">
        <v>73</v>
      </c>
      <c r="X771" s="76">
        <v>197</v>
      </c>
      <c r="Y771" s="76">
        <v>338</v>
      </c>
      <c r="Z771" s="76">
        <v>118</v>
      </c>
      <c r="AA771" s="77"/>
    </row>
    <row r="772" spans="1:27">
      <c r="A772" s="73">
        <v>2110102</v>
      </c>
      <c r="B772" s="73" t="s">
        <v>598</v>
      </c>
      <c r="C772" s="75">
        <v>2639</v>
      </c>
      <c r="D772" s="75">
        <v>2639</v>
      </c>
      <c r="E772" s="76">
        <v>0</v>
      </c>
      <c r="F772" s="76">
        <v>505</v>
      </c>
      <c r="G772" s="76">
        <v>93</v>
      </c>
      <c r="H772" s="76">
        <v>32</v>
      </c>
      <c r="I772" s="76">
        <v>96</v>
      </c>
      <c r="J772" s="76">
        <v>-5</v>
      </c>
      <c r="K772" s="76">
        <v>128</v>
      </c>
      <c r="L772" s="76">
        <v>111</v>
      </c>
      <c r="M772" s="76">
        <v>184</v>
      </c>
      <c r="N772" s="76">
        <v>589</v>
      </c>
      <c r="O772" s="76">
        <v>40</v>
      </c>
      <c r="P772" s="76">
        <v>1</v>
      </c>
      <c r="Q772" s="76">
        <v>213</v>
      </c>
      <c r="R772" s="76">
        <v>126</v>
      </c>
      <c r="S772" s="76">
        <v>119</v>
      </c>
      <c r="T772" s="76">
        <v>216</v>
      </c>
      <c r="U772" s="76">
        <v>145</v>
      </c>
      <c r="V772" s="76">
        <v>46</v>
      </c>
      <c r="W772" s="76">
        <v>6</v>
      </c>
      <c r="X772" s="76">
        <v>0</v>
      </c>
      <c r="Y772" s="76">
        <v>0</v>
      </c>
      <c r="Z772" s="76">
        <v>40</v>
      </c>
      <c r="AA772" s="77"/>
    </row>
    <row r="773" spans="1:27">
      <c r="A773" s="73">
        <v>2110103</v>
      </c>
      <c r="B773" s="73" t="s">
        <v>601</v>
      </c>
      <c r="C773" s="75">
        <v>264</v>
      </c>
      <c r="D773" s="75">
        <v>175</v>
      </c>
      <c r="E773" s="76">
        <v>89</v>
      </c>
      <c r="F773" s="76">
        <v>46</v>
      </c>
      <c r="G773" s="76">
        <v>53</v>
      </c>
      <c r="H773" s="76">
        <v>0</v>
      </c>
      <c r="I773" s="76">
        <v>66</v>
      </c>
      <c r="J773" s="76">
        <v>0</v>
      </c>
      <c r="K773" s="76">
        <v>0</v>
      </c>
      <c r="L773" s="76">
        <v>10</v>
      </c>
      <c r="M773" s="76">
        <v>0</v>
      </c>
      <c r="N773" s="76">
        <v>0</v>
      </c>
      <c r="O773" s="76">
        <v>0</v>
      </c>
      <c r="P773" s="76">
        <v>0</v>
      </c>
      <c r="Q773" s="76">
        <v>0</v>
      </c>
      <c r="R773" s="76">
        <v>0</v>
      </c>
      <c r="S773" s="76">
        <v>0</v>
      </c>
      <c r="T773" s="76">
        <v>0</v>
      </c>
      <c r="U773" s="76">
        <v>0</v>
      </c>
      <c r="V773" s="76">
        <v>0</v>
      </c>
      <c r="W773" s="76">
        <v>0</v>
      </c>
      <c r="X773" s="76">
        <v>0</v>
      </c>
      <c r="Y773" s="76">
        <v>0</v>
      </c>
      <c r="Z773" s="76">
        <v>0</v>
      </c>
      <c r="AA773" s="77"/>
    </row>
    <row r="774" spans="1:27">
      <c r="A774" s="73">
        <v>2110104</v>
      </c>
      <c r="B774" s="73" t="s">
        <v>4994</v>
      </c>
      <c r="C774" s="75">
        <v>1327</v>
      </c>
      <c r="D774" s="75">
        <v>851</v>
      </c>
      <c r="E774" s="76">
        <v>476</v>
      </c>
      <c r="F774" s="76">
        <v>465</v>
      </c>
      <c r="G774" s="76">
        <v>51</v>
      </c>
      <c r="H774" s="76">
        <v>2</v>
      </c>
      <c r="I774" s="76">
        <v>74</v>
      </c>
      <c r="J774" s="76">
        <v>0</v>
      </c>
      <c r="K774" s="76">
        <v>0</v>
      </c>
      <c r="L774" s="76">
        <v>6</v>
      </c>
      <c r="M774" s="76">
        <v>0</v>
      </c>
      <c r="N774" s="76">
        <v>21</v>
      </c>
      <c r="O774" s="76">
        <v>12</v>
      </c>
      <c r="P774" s="76">
        <v>0</v>
      </c>
      <c r="Q774" s="76">
        <v>0</v>
      </c>
      <c r="R774" s="76">
        <v>39</v>
      </c>
      <c r="S774" s="76">
        <v>110</v>
      </c>
      <c r="T774" s="76">
        <v>21</v>
      </c>
      <c r="U774" s="76">
        <v>26</v>
      </c>
      <c r="V774" s="76">
        <v>24</v>
      </c>
      <c r="W774" s="76">
        <v>0</v>
      </c>
      <c r="X774" s="76">
        <v>12</v>
      </c>
      <c r="Y774" s="76">
        <v>0</v>
      </c>
      <c r="Z774" s="76">
        <v>12</v>
      </c>
      <c r="AA774" s="77"/>
    </row>
    <row r="775" spans="1:27">
      <c r="A775" s="73">
        <v>2110105</v>
      </c>
      <c r="B775" s="73" t="s">
        <v>2245</v>
      </c>
      <c r="C775" s="75">
        <v>893</v>
      </c>
      <c r="D775" s="75">
        <v>893</v>
      </c>
      <c r="E775" s="76">
        <v>0</v>
      </c>
      <c r="F775" s="76">
        <v>357</v>
      </c>
      <c r="G775" s="76">
        <v>35</v>
      </c>
      <c r="H775" s="76">
        <v>297</v>
      </c>
      <c r="I775" s="76">
        <v>30</v>
      </c>
      <c r="J775" s="76">
        <v>0</v>
      </c>
      <c r="K775" s="76">
        <v>0</v>
      </c>
      <c r="L775" s="76">
        <v>45</v>
      </c>
      <c r="M775" s="76">
        <v>0</v>
      </c>
      <c r="N775" s="76">
        <v>38</v>
      </c>
      <c r="O775" s="76">
        <v>15</v>
      </c>
      <c r="P775" s="76">
        <v>75</v>
      </c>
      <c r="Q775" s="76">
        <v>0</v>
      </c>
      <c r="R775" s="76">
        <v>0</v>
      </c>
      <c r="S775" s="76">
        <v>0</v>
      </c>
      <c r="T775" s="76">
        <v>0</v>
      </c>
      <c r="U775" s="76">
        <v>1</v>
      </c>
      <c r="V775" s="76">
        <v>0</v>
      </c>
      <c r="W775" s="76">
        <v>0</v>
      </c>
      <c r="X775" s="76">
        <v>0</v>
      </c>
      <c r="Y775" s="76">
        <v>0</v>
      </c>
      <c r="Z775" s="76">
        <v>0</v>
      </c>
      <c r="AA775" s="77"/>
    </row>
    <row r="776" spans="1:27">
      <c r="A776" s="73">
        <v>2110106</v>
      </c>
      <c r="B776" s="73" t="s">
        <v>4995</v>
      </c>
      <c r="C776" s="75">
        <v>402</v>
      </c>
      <c r="D776" s="75">
        <v>154</v>
      </c>
      <c r="E776" s="76">
        <v>248</v>
      </c>
      <c r="F776" s="76">
        <v>154</v>
      </c>
      <c r="G776" s="76">
        <v>0</v>
      </c>
      <c r="H776" s="76">
        <v>0</v>
      </c>
      <c r="I776" s="76">
        <v>0</v>
      </c>
      <c r="J776" s="76">
        <v>0</v>
      </c>
      <c r="K776" s="76">
        <v>0</v>
      </c>
      <c r="L776" s="76">
        <v>0</v>
      </c>
      <c r="M776" s="76">
        <v>0</v>
      </c>
      <c r="N776" s="76">
        <v>0</v>
      </c>
      <c r="O776" s="76">
        <v>0</v>
      </c>
      <c r="P776" s="76">
        <v>0</v>
      </c>
      <c r="Q776" s="76">
        <v>0</v>
      </c>
      <c r="R776" s="76">
        <v>0</v>
      </c>
      <c r="S776" s="76">
        <v>0</v>
      </c>
      <c r="T776" s="76">
        <v>0</v>
      </c>
      <c r="U776" s="76">
        <v>0</v>
      </c>
      <c r="V776" s="76">
        <v>0</v>
      </c>
      <c r="W776" s="76">
        <v>0</v>
      </c>
      <c r="X776" s="76">
        <v>0</v>
      </c>
      <c r="Y776" s="76">
        <v>0</v>
      </c>
      <c r="Z776" s="76">
        <v>0</v>
      </c>
      <c r="AA776" s="77"/>
    </row>
    <row r="777" spans="1:27">
      <c r="A777" s="73">
        <v>2110107</v>
      </c>
      <c r="B777" s="73" t="s">
        <v>4996</v>
      </c>
      <c r="C777" s="75">
        <v>111</v>
      </c>
      <c r="D777" s="75">
        <v>111</v>
      </c>
      <c r="E777" s="76">
        <v>0</v>
      </c>
      <c r="F777" s="76">
        <v>108</v>
      </c>
      <c r="G777" s="76">
        <v>0</v>
      </c>
      <c r="H777" s="76">
        <v>0</v>
      </c>
      <c r="I777" s="76">
        <v>0</v>
      </c>
      <c r="J777" s="76">
        <v>0</v>
      </c>
      <c r="K777" s="76">
        <v>0</v>
      </c>
      <c r="L777" s="76">
        <v>0</v>
      </c>
      <c r="M777" s="76">
        <v>0</v>
      </c>
      <c r="N777" s="76">
        <v>0</v>
      </c>
      <c r="O777" s="76">
        <v>0</v>
      </c>
      <c r="P777" s="76">
        <v>0</v>
      </c>
      <c r="Q777" s="76">
        <v>0</v>
      </c>
      <c r="R777" s="76">
        <v>0</v>
      </c>
      <c r="S777" s="76">
        <v>0</v>
      </c>
      <c r="T777" s="76">
        <v>0</v>
      </c>
      <c r="U777" s="76">
        <v>3</v>
      </c>
      <c r="V777" s="76">
        <v>0</v>
      </c>
      <c r="W777" s="76">
        <v>0</v>
      </c>
      <c r="X777" s="76">
        <v>0</v>
      </c>
      <c r="Y777" s="76">
        <v>0</v>
      </c>
      <c r="Z777" s="76">
        <v>0</v>
      </c>
      <c r="AA777" s="77"/>
    </row>
    <row r="778" spans="1:27">
      <c r="A778" s="73">
        <v>2110199</v>
      </c>
      <c r="B778" s="73" t="s">
        <v>2257</v>
      </c>
      <c r="C778" s="75">
        <v>20141</v>
      </c>
      <c r="D778" s="75">
        <v>15493</v>
      </c>
      <c r="E778" s="76">
        <v>4648</v>
      </c>
      <c r="F778" s="76">
        <v>4252</v>
      </c>
      <c r="G778" s="76">
        <v>827</v>
      </c>
      <c r="H778" s="76">
        <v>1016</v>
      </c>
      <c r="I778" s="76">
        <v>2093</v>
      </c>
      <c r="J778" s="76">
        <v>606</v>
      </c>
      <c r="K778" s="76">
        <v>272</v>
      </c>
      <c r="L778" s="76">
        <v>375</v>
      </c>
      <c r="M778" s="76">
        <v>1889</v>
      </c>
      <c r="N778" s="76">
        <v>200</v>
      </c>
      <c r="O778" s="76">
        <v>1361</v>
      </c>
      <c r="P778" s="76">
        <v>328</v>
      </c>
      <c r="Q778" s="76">
        <v>482</v>
      </c>
      <c r="R778" s="76">
        <v>265</v>
      </c>
      <c r="S778" s="76">
        <v>469</v>
      </c>
      <c r="T778" s="76">
        <v>463</v>
      </c>
      <c r="U778" s="76">
        <v>357</v>
      </c>
      <c r="V778" s="76">
        <v>252</v>
      </c>
      <c r="W778" s="76">
        <v>0</v>
      </c>
      <c r="X778" s="76">
        <v>32</v>
      </c>
      <c r="Y778" s="76">
        <v>220</v>
      </c>
      <c r="Z778" s="76">
        <v>0</v>
      </c>
      <c r="AA778" s="77"/>
    </row>
    <row r="779" spans="1:27">
      <c r="A779" s="73">
        <v>21102</v>
      </c>
      <c r="B779" s="74" t="s">
        <v>2260</v>
      </c>
      <c r="C779" s="75">
        <v>12911</v>
      </c>
      <c r="D779" s="75">
        <v>11604</v>
      </c>
      <c r="E779" s="76">
        <v>1307</v>
      </c>
      <c r="F779" s="76">
        <v>508</v>
      </c>
      <c r="G779" s="76">
        <v>1136</v>
      </c>
      <c r="H779" s="76">
        <v>739</v>
      </c>
      <c r="I779" s="76">
        <v>963</v>
      </c>
      <c r="J779" s="76">
        <v>1131</v>
      </c>
      <c r="K779" s="76">
        <v>989</v>
      </c>
      <c r="L779" s="76">
        <v>707</v>
      </c>
      <c r="M779" s="76">
        <v>523</v>
      </c>
      <c r="N779" s="76">
        <v>373</v>
      </c>
      <c r="O779" s="76">
        <v>1217</v>
      </c>
      <c r="P779" s="76">
        <v>244</v>
      </c>
      <c r="Q779" s="76">
        <v>689</v>
      </c>
      <c r="R779" s="76">
        <v>868</v>
      </c>
      <c r="S779" s="76">
        <v>437</v>
      </c>
      <c r="T779" s="76">
        <v>919</v>
      </c>
      <c r="U779" s="76">
        <v>90</v>
      </c>
      <c r="V779" s="76">
        <v>71</v>
      </c>
      <c r="W779" s="76">
        <v>0</v>
      </c>
      <c r="X779" s="76">
        <v>0</v>
      </c>
      <c r="Y779" s="76">
        <v>51</v>
      </c>
      <c r="Z779" s="76">
        <v>20</v>
      </c>
      <c r="AA779" s="77"/>
    </row>
    <row r="780" spans="1:27">
      <c r="A780" s="73">
        <v>2110203</v>
      </c>
      <c r="B780" s="73" t="s">
        <v>2263</v>
      </c>
      <c r="C780" s="75">
        <v>380</v>
      </c>
      <c r="D780" s="75">
        <v>380</v>
      </c>
      <c r="E780" s="76">
        <v>0</v>
      </c>
      <c r="F780" s="76">
        <v>0</v>
      </c>
      <c r="G780" s="76">
        <v>0</v>
      </c>
      <c r="H780" s="76">
        <v>102</v>
      </c>
      <c r="I780" s="76">
        <v>0</v>
      </c>
      <c r="J780" s="76">
        <v>0</v>
      </c>
      <c r="K780" s="76">
        <v>3</v>
      </c>
      <c r="L780" s="76">
        <v>0</v>
      </c>
      <c r="M780" s="76">
        <v>0</v>
      </c>
      <c r="N780" s="76">
        <v>0</v>
      </c>
      <c r="O780" s="76">
        <v>65</v>
      </c>
      <c r="P780" s="76">
        <v>0</v>
      </c>
      <c r="Q780" s="76">
        <v>0</v>
      </c>
      <c r="R780" s="76">
        <v>210</v>
      </c>
      <c r="S780" s="76">
        <v>0</v>
      </c>
      <c r="T780" s="76">
        <v>0</v>
      </c>
      <c r="U780" s="76">
        <v>0</v>
      </c>
      <c r="V780" s="76">
        <v>0</v>
      </c>
      <c r="W780" s="76">
        <v>0</v>
      </c>
      <c r="X780" s="76">
        <v>0</v>
      </c>
      <c r="Y780" s="76">
        <v>0</v>
      </c>
      <c r="Z780" s="76">
        <v>0</v>
      </c>
      <c r="AA780" s="77"/>
    </row>
    <row r="781" spans="1:27">
      <c r="A781" s="73">
        <v>2110204</v>
      </c>
      <c r="B781" s="73" t="s">
        <v>2266</v>
      </c>
      <c r="C781" s="75">
        <v>990</v>
      </c>
      <c r="D781" s="75">
        <v>561</v>
      </c>
      <c r="E781" s="76">
        <v>429</v>
      </c>
      <c r="F781" s="76">
        <v>0</v>
      </c>
      <c r="G781" s="76">
        <v>60</v>
      </c>
      <c r="H781" s="76">
        <v>30</v>
      </c>
      <c r="I781" s="76">
        <v>0</v>
      </c>
      <c r="J781" s="76">
        <v>30</v>
      </c>
      <c r="K781" s="76">
        <v>60</v>
      </c>
      <c r="L781" s="76">
        <v>0</v>
      </c>
      <c r="M781" s="76">
        <v>50</v>
      </c>
      <c r="N781" s="76">
        <v>0</v>
      </c>
      <c r="O781" s="76">
        <v>0</v>
      </c>
      <c r="P781" s="76">
        <v>0</v>
      </c>
      <c r="Q781" s="76">
        <v>20</v>
      </c>
      <c r="R781" s="76">
        <v>70</v>
      </c>
      <c r="S781" s="76">
        <v>71</v>
      </c>
      <c r="T781" s="76">
        <v>100</v>
      </c>
      <c r="U781" s="76">
        <v>70</v>
      </c>
      <c r="V781" s="76">
        <v>0</v>
      </c>
      <c r="W781" s="76">
        <v>0</v>
      </c>
      <c r="X781" s="76">
        <v>0</v>
      </c>
      <c r="Y781" s="76">
        <v>0</v>
      </c>
      <c r="Z781" s="76">
        <v>0</v>
      </c>
      <c r="AA781" s="77"/>
    </row>
    <row r="782" spans="1:27">
      <c r="A782" s="73">
        <v>2110299</v>
      </c>
      <c r="B782" s="73" t="s">
        <v>2269</v>
      </c>
      <c r="C782" s="75">
        <v>11541</v>
      </c>
      <c r="D782" s="75">
        <v>10663</v>
      </c>
      <c r="E782" s="76">
        <v>878</v>
      </c>
      <c r="F782" s="76">
        <v>508</v>
      </c>
      <c r="G782" s="76">
        <v>1076</v>
      </c>
      <c r="H782" s="76">
        <v>607</v>
      </c>
      <c r="I782" s="76">
        <v>963</v>
      </c>
      <c r="J782" s="76">
        <v>1101</v>
      </c>
      <c r="K782" s="76">
        <v>926</v>
      </c>
      <c r="L782" s="76">
        <v>707</v>
      </c>
      <c r="M782" s="76">
        <v>473</v>
      </c>
      <c r="N782" s="76">
        <v>373</v>
      </c>
      <c r="O782" s="76">
        <v>1152</v>
      </c>
      <c r="P782" s="76">
        <v>244</v>
      </c>
      <c r="Q782" s="76">
        <v>669</v>
      </c>
      <c r="R782" s="76">
        <v>588</v>
      </c>
      <c r="S782" s="76">
        <v>366</v>
      </c>
      <c r="T782" s="76">
        <v>819</v>
      </c>
      <c r="U782" s="76">
        <v>20</v>
      </c>
      <c r="V782" s="76">
        <v>71</v>
      </c>
      <c r="W782" s="76">
        <v>0</v>
      </c>
      <c r="X782" s="76">
        <v>0</v>
      </c>
      <c r="Y782" s="76">
        <v>51</v>
      </c>
      <c r="Z782" s="76">
        <v>20</v>
      </c>
      <c r="AA782" s="77"/>
    </row>
    <row r="783" spans="1:27">
      <c r="A783" s="73">
        <v>21103</v>
      </c>
      <c r="B783" s="74" t="s">
        <v>2272</v>
      </c>
      <c r="C783" s="75">
        <v>361817</v>
      </c>
      <c r="D783" s="75">
        <v>361276</v>
      </c>
      <c r="E783" s="76">
        <v>541</v>
      </c>
      <c r="F783" s="76">
        <v>206078</v>
      </c>
      <c r="G783" s="76">
        <v>9060</v>
      </c>
      <c r="H783" s="76">
        <v>8026</v>
      </c>
      <c r="I783" s="76">
        <v>36592</v>
      </c>
      <c r="J783" s="76">
        <v>22962</v>
      </c>
      <c r="K783" s="76">
        <v>11654</v>
      </c>
      <c r="L783" s="76">
        <v>2303</v>
      </c>
      <c r="M783" s="76">
        <v>2107</v>
      </c>
      <c r="N783" s="76">
        <v>8774</v>
      </c>
      <c r="O783" s="76">
        <v>19095</v>
      </c>
      <c r="P783" s="76">
        <v>3882</v>
      </c>
      <c r="Q783" s="76">
        <v>3460</v>
      </c>
      <c r="R783" s="76">
        <v>5151</v>
      </c>
      <c r="S783" s="76">
        <v>5815</v>
      </c>
      <c r="T783" s="76">
        <v>6929</v>
      </c>
      <c r="U783" s="76">
        <v>2242</v>
      </c>
      <c r="V783" s="76">
        <v>7293</v>
      </c>
      <c r="W783" s="76">
        <v>0</v>
      </c>
      <c r="X783" s="76">
        <v>1937</v>
      </c>
      <c r="Y783" s="76">
        <v>5327</v>
      </c>
      <c r="Z783" s="76">
        <v>29</v>
      </c>
      <c r="AA783" s="77"/>
    </row>
    <row r="784" spans="1:27">
      <c r="A784" s="73">
        <v>2110301</v>
      </c>
      <c r="B784" s="73" t="s">
        <v>2275</v>
      </c>
      <c r="C784" s="75">
        <v>445</v>
      </c>
      <c r="D784" s="75">
        <v>445</v>
      </c>
      <c r="E784" s="76">
        <v>0</v>
      </c>
      <c r="F784" s="76">
        <v>266</v>
      </c>
      <c r="G784" s="76">
        <v>0</v>
      </c>
      <c r="H784" s="76">
        <v>144</v>
      </c>
      <c r="I784" s="76">
        <v>5</v>
      </c>
      <c r="J784" s="76">
        <v>0</v>
      </c>
      <c r="K784" s="76">
        <v>5</v>
      </c>
      <c r="L784" s="76">
        <v>20</v>
      </c>
      <c r="M784" s="76">
        <v>0</v>
      </c>
      <c r="N784" s="76">
        <v>0</v>
      </c>
      <c r="O784" s="76">
        <v>0</v>
      </c>
      <c r="P784" s="76">
        <v>0</v>
      </c>
      <c r="Q784" s="76">
        <v>0</v>
      </c>
      <c r="R784" s="76">
        <v>0</v>
      </c>
      <c r="S784" s="76">
        <v>0</v>
      </c>
      <c r="T784" s="76">
        <v>0</v>
      </c>
      <c r="U784" s="76">
        <v>5</v>
      </c>
      <c r="V784" s="76">
        <v>0</v>
      </c>
      <c r="W784" s="76">
        <v>0</v>
      </c>
      <c r="X784" s="76">
        <v>0</v>
      </c>
      <c r="Y784" s="76">
        <v>0</v>
      </c>
      <c r="Z784" s="76">
        <v>0</v>
      </c>
      <c r="AA784" s="77"/>
    </row>
    <row r="785" spans="1:27">
      <c r="A785" s="73">
        <v>2110302</v>
      </c>
      <c r="B785" s="73" t="s">
        <v>2278</v>
      </c>
      <c r="C785" s="75">
        <v>297418</v>
      </c>
      <c r="D785" s="75">
        <v>298427</v>
      </c>
      <c r="E785" s="76">
        <v>-1009</v>
      </c>
      <c r="F785" s="76">
        <v>194527</v>
      </c>
      <c r="G785" s="76">
        <v>5440</v>
      </c>
      <c r="H785" s="76">
        <v>3139</v>
      </c>
      <c r="I785" s="76">
        <v>33367</v>
      </c>
      <c r="J785" s="76">
        <v>17660</v>
      </c>
      <c r="K785" s="76">
        <v>6127</v>
      </c>
      <c r="L785" s="76">
        <v>1055</v>
      </c>
      <c r="M785" s="76">
        <v>487</v>
      </c>
      <c r="N785" s="76">
        <v>1940</v>
      </c>
      <c r="O785" s="76">
        <v>16396</v>
      </c>
      <c r="P785" s="76">
        <v>1294</v>
      </c>
      <c r="Q785" s="76">
        <v>2337</v>
      </c>
      <c r="R785" s="76">
        <v>3488</v>
      </c>
      <c r="S785" s="76">
        <v>1034</v>
      </c>
      <c r="T785" s="76">
        <v>3336</v>
      </c>
      <c r="U785" s="76">
        <v>718</v>
      </c>
      <c r="V785" s="76">
        <v>6082</v>
      </c>
      <c r="W785" s="76">
        <v>0</v>
      </c>
      <c r="X785" s="76">
        <v>1807</v>
      </c>
      <c r="Y785" s="76">
        <v>4275</v>
      </c>
      <c r="Z785" s="76">
        <v>0</v>
      </c>
      <c r="AA785" s="77"/>
    </row>
    <row r="786" spans="1:27">
      <c r="A786" s="73">
        <v>2110303</v>
      </c>
      <c r="B786" s="73" t="s">
        <v>2281</v>
      </c>
      <c r="C786" s="75">
        <v>25</v>
      </c>
      <c r="D786" s="75">
        <v>25</v>
      </c>
      <c r="E786" s="76">
        <v>0</v>
      </c>
      <c r="F786" s="76">
        <v>25</v>
      </c>
      <c r="G786" s="76">
        <v>0</v>
      </c>
      <c r="H786" s="76">
        <v>0</v>
      </c>
      <c r="I786" s="76">
        <v>0</v>
      </c>
      <c r="J786" s="76">
        <v>0</v>
      </c>
      <c r="K786" s="76">
        <v>0</v>
      </c>
      <c r="L786" s="76">
        <v>0</v>
      </c>
      <c r="M786" s="76">
        <v>0</v>
      </c>
      <c r="N786" s="76">
        <v>0</v>
      </c>
      <c r="O786" s="76">
        <v>0</v>
      </c>
      <c r="P786" s="76">
        <v>0</v>
      </c>
      <c r="Q786" s="76">
        <v>0</v>
      </c>
      <c r="R786" s="76">
        <v>0</v>
      </c>
      <c r="S786" s="76">
        <v>0</v>
      </c>
      <c r="T786" s="76">
        <v>0</v>
      </c>
      <c r="U786" s="76">
        <v>0</v>
      </c>
      <c r="V786" s="76">
        <v>0</v>
      </c>
      <c r="W786" s="76">
        <v>0</v>
      </c>
      <c r="X786" s="76">
        <v>0</v>
      </c>
      <c r="Y786" s="76">
        <v>0</v>
      </c>
      <c r="Z786" s="76">
        <v>0</v>
      </c>
      <c r="AA786" s="77"/>
    </row>
    <row r="787" spans="1:27">
      <c r="A787" s="73">
        <v>2110304</v>
      </c>
      <c r="B787" s="73" t="s">
        <v>2284</v>
      </c>
      <c r="C787" s="75">
        <v>6589</v>
      </c>
      <c r="D787" s="75">
        <v>6493</v>
      </c>
      <c r="E787" s="76">
        <v>96</v>
      </c>
      <c r="F787" s="76">
        <v>49</v>
      </c>
      <c r="G787" s="76">
        <v>208</v>
      </c>
      <c r="H787" s="76">
        <v>638</v>
      </c>
      <c r="I787" s="76">
        <v>1125</v>
      </c>
      <c r="J787" s="76">
        <v>300</v>
      </c>
      <c r="K787" s="76">
        <v>189</v>
      </c>
      <c r="L787" s="76">
        <v>343</v>
      </c>
      <c r="M787" s="76">
        <v>1200</v>
      </c>
      <c r="N787" s="76">
        <v>771</v>
      </c>
      <c r="O787" s="76">
        <v>560</v>
      </c>
      <c r="P787" s="76">
        <v>350</v>
      </c>
      <c r="Q787" s="76">
        <v>316</v>
      </c>
      <c r="R787" s="76">
        <v>0</v>
      </c>
      <c r="S787" s="76">
        <v>0</v>
      </c>
      <c r="T787" s="76">
        <v>243</v>
      </c>
      <c r="U787" s="76">
        <v>201</v>
      </c>
      <c r="V787" s="76">
        <v>0</v>
      </c>
      <c r="W787" s="76">
        <v>0</v>
      </c>
      <c r="X787" s="76">
        <v>0</v>
      </c>
      <c r="Y787" s="76">
        <v>0</v>
      </c>
      <c r="Z787" s="76">
        <v>0</v>
      </c>
      <c r="AA787" s="77"/>
    </row>
    <row r="788" spans="1:27">
      <c r="A788" s="73">
        <v>2110305</v>
      </c>
      <c r="B788" s="73" t="s">
        <v>2287</v>
      </c>
      <c r="C788" s="75">
        <v>20</v>
      </c>
      <c r="D788" s="75">
        <v>20</v>
      </c>
      <c r="E788" s="76">
        <v>0</v>
      </c>
      <c r="F788" s="76">
        <v>0</v>
      </c>
      <c r="G788" s="76">
        <v>0</v>
      </c>
      <c r="H788" s="76">
        <v>0</v>
      </c>
      <c r="I788" s="76">
        <v>0</v>
      </c>
      <c r="J788" s="76">
        <v>0</v>
      </c>
      <c r="K788" s="76">
        <v>0</v>
      </c>
      <c r="L788" s="76">
        <v>0</v>
      </c>
      <c r="M788" s="76">
        <v>0</v>
      </c>
      <c r="N788" s="76">
        <v>0</v>
      </c>
      <c r="O788" s="76">
        <v>0</v>
      </c>
      <c r="P788" s="76">
        <v>0</v>
      </c>
      <c r="Q788" s="76">
        <v>0</v>
      </c>
      <c r="R788" s="76">
        <v>0</v>
      </c>
      <c r="S788" s="76">
        <v>0</v>
      </c>
      <c r="T788" s="76">
        <v>0</v>
      </c>
      <c r="U788" s="76">
        <v>20</v>
      </c>
      <c r="V788" s="76">
        <v>0</v>
      </c>
      <c r="W788" s="76">
        <v>0</v>
      </c>
      <c r="X788" s="76">
        <v>0</v>
      </c>
      <c r="Y788" s="76">
        <v>0</v>
      </c>
      <c r="Z788" s="76">
        <v>0</v>
      </c>
      <c r="AA788" s="77"/>
    </row>
    <row r="789" spans="1:27">
      <c r="A789" s="73">
        <v>2110306</v>
      </c>
      <c r="B789" s="73" t="s">
        <v>2290</v>
      </c>
      <c r="C789" s="75">
        <v>40</v>
      </c>
      <c r="D789" s="75">
        <v>40</v>
      </c>
      <c r="E789" s="76">
        <v>0</v>
      </c>
      <c r="F789" s="76">
        <v>5</v>
      </c>
      <c r="G789" s="76">
        <v>0</v>
      </c>
      <c r="H789" s="76">
        <v>0</v>
      </c>
      <c r="I789" s="76">
        <v>0</v>
      </c>
      <c r="J789" s="76">
        <v>0</v>
      </c>
      <c r="K789" s="76">
        <v>0</v>
      </c>
      <c r="L789" s="76">
        <v>0</v>
      </c>
      <c r="M789" s="76">
        <v>0</v>
      </c>
      <c r="N789" s="76">
        <v>0</v>
      </c>
      <c r="O789" s="76">
        <v>0</v>
      </c>
      <c r="P789" s="76">
        <v>0</v>
      </c>
      <c r="Q789" s="76">
        <v>30</v>
      </c>
      <c r="R789" s="76">
        <v>0</v>
      </c>
      <c r="S789" s="76">
        <v>0</v>
      </c>
      <c r="T789" s="76">
        <v>0</v>
      </c>
      <c r="U789" s="76">
        <v>5</v>
      </c>
      <c r="V789" s="76">
        <v>0</v>
      </c>
      <c r="W789" s="76">
        <v>0</v>
      </c>
      <c r="X789" s="76">
        <v>0</v>
      </c>
      <c r="Y789" s="76">
        <v>0</v>
      </c>
      <c r="Z789" s="76">
        <v>0</v>
      </c>
      <c r="AA789" s="77"/>
    </row>
    <row r="790" spans="1:27">
      <c r="A790" s="73">
        <v>2110307</v>
      </c>
      <c r="B790" s="73" t="s">
        <v>4997</v>
      </c>
      <c r="C790" s="75">
        <v>15900</v>
      </c>
      <c r="D790" s="75">
        <v>14555</v>
      </c>
      <c r="E790" s="76">
        <v>1345</v>
      </c>
      <c r="F790" s="76">
        <v>2916</v>
      </c>
      <c r="G790" s="76">
        <v>1750</v>
      </c>
      <c r="H790" s="76">
        <v>1455</v>
      </c>
      <c r="I790" s="76">
        <v>1731</v>
      </c>
      <c r="J790" s="76">
        <v>1295</v>
      </c>
      <c r="K790" s="76">
        <v>416</v>
      </c>
      <c r="L790" s="76">
        <v>283</v>
      </c>
      <c r="M790" s="76">
        <v>400</v>
      </c>
      <c r="N790" s="76">
        <v>1638</v>
      </c>
      <c r="O790" s="76">
        <v>619</v>
      </c>
      <c r="P790" s="76">
        <v>839</v>
      </c>
      <c r="Q790" s="76">
        <v>354</v>
      </c>
      <c r="R790" s="76">
        <v>188</v>
      </c>
      <c r="S790" s="76">
        <v>126</v>
      </c>
      <c r="T790" s="76">
        <v>100</v>
      </c>
      <c r="U790" s="76">
        <v>437</v>
      </c>
      <c r="V790" s="76">
        <v>155</v>
      </c>
      <c r="W790" s="76">
        <v>0</v>
      </c>
      <c r="X790" s="76">
        <v>130</v>
      </c>
      <c r="Y790" s="76">
        <v>25</v>
      </c>
      <c r="Z790" s="76">
        <v>0</v>
      </c>
      <c r="AA790" s="77"/>
    </row>
    <row r="791" spans="1:27">
      <c r="A791" s="73">
        <v>2110399</v>
      </c>
      <c r="B791" s="73" t="s">
        <v>2293</v>
      </c>
      <c r="C791" s="75">
        <v>41380</v>
      </c>
      <c r="D791" s="75">
        <v>41271</v>
      </c>
      <c r="E791" s="76">
        <v>109</v>
      </c>
      <c r="F791" s="76">
        <v>8290</v>
      </c>
      <c r="G791" s="76">
        <v>1662</v>
      </c>
      <c r="H791" s="76">
        <v>2650</v>
      </c>
      <c r="I791" s="76">
        <v>364</v>
      </c>
      <c r="J791" s="76">
        <v>3707</v>
      </c>
      <c r="K791" s="76">
        <v>4917</v>
      </c>
      <c r="L791" s="76">
        <v>602</v>
      </c>
      <c r="M791" s="76">
        <v>20</v>
      </c>
      <c r="N791" s="76">
        <v>4425</v>
      </c>
      <c r="O791" s="76">
        <v>1520</v>
      </c>
      <c r="P791" s="76">
        <v>1399</v>
      </c>
      <c r="Q791" s="76">
        <v>423</v>
      </c>
      <c r="R791" s="76">
        <v>1475</v>
      </c>
      <c r="S791" s="76">
        <v>4655</v>
      </c>
      <c r="T791" s="76">
        <v>3250</v>
      </c>
      <c r="U791" s="76">
        <v>856</v>
      </c>
      <c r="V791" s="76">
        <v>1056</v>
      </c>
      <c r="W791" s="76">
        <v>0</v>
      </c>
      <c r="X791" s="76">
        <v>0</v>
      </c>
      <c r="Y791" s="76">
        <v>1027</v>
      </c>
      <c r="Z791" s="76">
        <v>29</v>
      </c>
      <c r="AA791" s="77"/>
    </row>
    <row r="792" spans="1:27">
      <c r="A792" s="73">
        <v>21104</v>
      </c>
      <c r="B792" s="74" t="s">
        <v>2296</v>
      </c>
      <c r="C792" s="75">
        <v>164474</v>
      </c>
      <c r="D792" s="75">
        <v>164379</v>
      </c>
      <c r="E792" s="76">
        <v>95</v>
      </c>
      <c r="F792" s="76">
        <v>3838</v>
      </c>
      <c r="G792" s="76">
        <v>1911</v>
      </c>
      <c r="H792" s="76">
        <v>9588</v>
      </c>
      <c r="I792" s="76">
        <v>23542</v>
      </c>
      <c r="J792" s="76">
        <v>5956</v>
      </c>
      <c r="K792" s="76">
        <v>17204</v>
      </c>
      <c r="L792" s="76">
        <v>5878</v>
      </c>
      <c r="M792" s="76">
        <v>4686</v>
      </c>
      <c r="N792" s="76">
        <v>4186</v>
      </c>
      <c r="O792" s="76">
        <v>35203</v>
      </c>
      <c r="P792" s="76">
        <v>11457</v>
      </c>
      <c r="Q792" s="76">
        <v>1388</v>
      </c>
      <c r="R792" s="76">
        <v>8562</v>
      </c>
      <c r="S792" s="76">
        <v>2436</v>
      </c>
      <c r="T792" s="76">
        <v>9405</v>
      </c>
      <c r="U792" s="76">
        <v>10906</v>
      </c>
      <c r="V792" s="76">
        <v>1632</v>
      </c>
      <c r="W792" s="76">
        <v>0</v>
      </c>
      <c r="X792" s="76">
        <v>696</v>
      </c>
      <c r="Y792" s="76">
        <v>936</v>
      </c>
      <c r="Z792" s="76">
        <v>0</v>
      </c>
      <c r="AA792" s="77"/>
    </row>
    <row r="793" spans="1:27">
      <c r="A793" s="73">
        <v>2110401</v>
      </c>
      <c r="B793" s="73" t="s">
        <v>2299</v>
      </c>
      <c r="C793" s="75">
        <v>80452</v>
      </c>
      <c r="D793" s="75">
        <v>80191</v>
      </c>
      <c r="E793" s="76">
        <v>261</v>
      </c>
      <c r="F793" s="76">
        <v>1307</v>
      </c>
      <c r="G793" s="76">
        <v>504</v>
      </c>
      <c r="H793" s="76">
        <v>1257</v>
      </c>
      <c r="I793" s="76">
        <v>19827</v>
      </c>
      <c r="J793" s="76">
        <v>20</v>
      </c>
      <c r="K793" s="76">
        <v>12830</v>
      </c>
      <c r="L793" s="76">
        <v>2743</v>
      </c>
      <c r="M793" s="76">
        <v>1504</v>
      </c>
      <c r="N793" s="76">
        <v>2334</v>
      </c>
      <c r="O793" s="76">
        <v>19164</v>
      </c>
      <c r="P793" s="76">
        <v>763</v>
      </c>
      <c r="Q793" s="76">
        <v>248</v>
      </c>
      <c r="R793" s="76">
        <v>4874</v>
      </c>
      <c r="S793" s="76">
        <v>30</v>
      </c>
      <c r="T793" s="76">
        <v>2585</v>
      </c>
      <c r="U793" s="76">
        <v>2707</v>
      </c>
      <c r="V793" s="76">
        <v>766</v>
      </c>
      <c r="W793" s="76">
        <v>0</v>
      </c>
      <c r="X793" s="76">
        <v>80</v>
      </c>
      <c r="Y793" s="76">
        <v>686</v>
      </c>
      <c r="Z793" s="76">
        <v>0</v>
      </c>
      <c r="AA793" s="77"/>
    </row>
    <row r="794" spans="1:27">
      <c r="A794" s="73">
        <v>2110402</v>
      </c>
      <c r="B794" s="73" t="s">
        <v>2301</v>
      </c>
      <c r="C794" s="75">
        <v>68032</v>
      </c>
      <c r="D794" s="75">
        <v>67998</v>
      </c>
      <c r="E794" s="76">
        <v>34</v>
      </c>
      <c r="F794" s="76">
        <v>2231</v>
      </c>
      <c r="G794" s="76">
        <v>1407</v>
      </c>
      <c r="H794" s="76">
        <v>7078</v>
      </c>
      <c r="I794" s="76">
        <v>2337</v>
      </c>
      <c r="J794" s="76">
        <v>5875</v>
      </c>
      <c r="K794" s="76">
        <v>3638</v>
      </c>
      <c r="L794" s="76">
        <v>2035</v>
      </c>
      <c r="M794" s="76">
        <v>3075</v>
      </c>
      <c r="N794" s="76">
        <v>1714</v>
      </c>
      <c r="O794" s="76">
        <v>15295</v>
      </c>
      <c r="P794" s="76">
        <v>10683</v>
      </c>
      <c r="Q794" s="76">
        <v>966</v>
      </c>
      <c r="R794" s="76">
        <v>1055</v>
      </c>
      <c r="S794" s="76">
        <v>1832</v>
      </c>
      <c r="T794" s="76">
        <v>2940</v>
      </c>
      <c r="U794" s="76">
        <v>5098</v>
      </c>
      <c r="V794" s="76">
        <v>866</v>
      </c>
      <c r="W794" s="76">
        <v>0</v>
      </c>
      <c r="X794" s="76">
        <v>616</v>
      </c>
      <c r="Y794" s="76">
        <v>250</v>
      </c>
      <c r="Z794" s="76">
        <v>0</v>
      </c>
      <c r="AA794" s="77"/>
    </row>
    <row r="795" spans="1:27">
      <c r="A795" s="73">
        <v>2110403</v>
      </c>
      <c r="B795" s="73" t="s">
        <v>2304</v>
      </c>
      <c r="C795" s="75">
        <v>1892</v>
      </c>
      <c r="D795" s="75">
        <v>1892</v>
      </c>
      <c r="E795" s="76">
        <v>0</v>
      </c>
      <c r="F795" s="76">
        <v>0</v>
      </c>
      <c r="G795" s="76">
        <v>0</v>
      </c>
      <c r="H795" s="76">
        <v>1203</v>
      </c>
      <c r="I795" s="76">
        <v>1</v>
      </c>
      <c r="J795" s="76">
        <v>-6</v>
      </c>
      <c r="K795" s="76">
        <v>0</v>
      </c>
      <c r="L795" s="76">
        <v>50</v>
      </c>
      <c r="M795" s="76">
        <v>50</v>
      </c>
      <c r="N795" s="76">
        <v>40</v>
      </c>
      <c r="O795" s="76">
        <v>309</v>
      </c>
      <c r="P795" s="76">
        <v>30</v>
      </c>
      <c r="Q795" s="76">
        <v>54</v>
      </c>
      <c r="R795" s="76">
        <v>2</v>
      </c>
      <c r="S795" s="76">
        <v>0</v>
      </c>
      <c r="T795" s="76">
        <v>105</v>
      </c>
      <c r="U795" s="76">
        <v>54</v>
      </c>
      <c r="V795" s="76">
        <v>0</v>
      </c>
      <c r="W795" s="76">
        <v>0</v>
      </c>
      <c r="X795" s="76">
        <v>0</v>
      </c>
      <c r="Y795" s="76">
        <v>0</v>
      </c>
      <c r="Z795" s="76">
        <v>0</v>
      </c>
      <c r="AA795" s="77"/>
    </row>
    <row r="796" spans="1:27">
      <c r="A796" s="73">
        <v>2110404</v>
      </c>
      <c r="B796" s="73" t="s">
        <v>2306</v>
      </c>
      <c r="C796" s="75">
        <v>903</v>
      </c>
      <c r="D796" s="75">
        <v>1103</v>
      </c>
      <c r="E796" s="76">
        <v>-200</v>
      </c>
      <c r="F796" s="76">
        <v>0</v>
      </c>
      <c r="G796" s="76">
        <v>0</v>
      </c>
      <c r="H796" s="76">
        <v>0</v>
      </c>
      <c r="I796" s="76">
        <v>0</v>
      </c>
      <c r="J796" s="76">
        <v>80</v>
      </c>
      <c r="K796" s="76">
        <v>236</v>
      </c>
      <c r="L796" s="76">
        <v>75</v>
      </c>
      <c r="M796" s="76">
        <v>57</v>
      </c>
      <c r="N796" s="76">
        <v>95</v>
      </c>
      <c r="O796" s="76">
        <v>0</v>
      </c>
      <c r="P796" s="76">
        <v>0</v>
      </c>
      <c r="Q796" s="76">
        <v>70</v>
      </c>
      <c r="R796" s="76">
        <v>350</v>
      </c>
      <c r="S796" s="76">
        <v>80</v>
      </c>
      <c r="T796" s="76">
        <v>0</v>
      </c>
      <c r="U796" s="76">
        <v>60</v>
      </c>
      <c r="V796" s="76">
        <v>0</v>
      </c>
      <c r="W796" s="76">
        <v>0</v>
      </c>
      <c r="X796" s="76">
        <v>0</v>
      </c>
      <c r="Y796" s="76">
        <v>0</v>
      </c>
      <c r="Z796" s="76">
        <v>0</v>
      </c>
      <c r="AA796" s="77"/>
    </row>
    <row r="797" spans="1:27">
      <c r="A797" s="73">
        <v>2110499</v>
      </c>
      <c r="B797" s="73" t="s">
        <v>2308</v>
      </c>
      <c r="C797" s="75">
        <v>13195</v>
      </c>
      <c r="D797" s="75">
        <v>13195</v>
      </c>
      <c r="E797" s="76">
        <v>0</v>
      </c>
      <c r="F797" s="76">
        <v>300</v>
      </c>
      <c r="G797" s="76">
        <v>0</v>
      </c>
      <c r="H797" s="76">
        <v>50</v>
      </c>
      <c r="I797" s="76">
        <v>1377</v>
      </c>
      <c r="J797" s="76">
        <v>-13</v>
      </c>
      <c r="K797" s="76">
        <v>500</v>
      </c>
      <c r="L797" s="76">
        <v>975</v>
      </c>
      <c r="M797" s="76">
        <v>0</v>
      </c>
      <c r="N797" s="76">
        <v>3</v>
      </c>
      <c r="O797" s="76">
        <v>435</v>
      </c>
      <c r="P797" s="76">
        <v>-19</v>
      </c>
      <c r="Q797" s="76">
        <v>50</v>
      </c>
      <c r="R797" s="76">
        <v>2281</v>
      </c>
      <c r="S797" s="76">
        <v>494</v>
      </c>
      <c r="T797" s="76">
        <v>3775</v>
      </c>
      <c r="U797" s="76">
        <v>2987</v>
      </c>
      <c r="V797" s="76">
        <v>0</v>
      </c>
      <c r="W797" s="76">
        <v>0</v>
      </c>
      <c r="X797" s="76">
        <v>0</v>
      </c>
      <c r="Y797" s="76">
        <v>0</v>
      </c>
      <c r="Z797" s="76">
        <v>0</v>
      </c>
      <c r="AA797" s="77"/>
    </row>
    <row r="798" spans="1:27">
      <c r="A798" s="73">
        <v>21105</v>
      </c>
      <c r="B798" s="74" t="s">
        <v>2310</v>
      </c>
      <c r="C798" s="75">
        <v>77388</v>
      </c>
      <c r="D798" s="75">
        <v>74776</v>
      </c>
      <c r="E798" s="76">
        <v>2612</v>
      </c>
      <c r="F798" s="76">
        <v>1900</v>
      </c>
      <c r="G798" s="76">
        <v>4309</v>
      </c>
      <c r="H798" s="76">
        <v>4631</v>
      </c>
      <c r="I798" s="76">
        <v>2036</v>
      </c>
      <c r="J798" s="76">
        <v>2046</v>
      </c>
      <c r="K798" s="76">
        <v>3395</v>
      </c>
      <c r="L798" s="76">
        <v>6585</v>
      </c>
      <c r="M798" s="76">
        <v>6076</v>
      </c>
      <c r="N798" s="76">
        <v>9348</v>
      </c>
      <c r="O798" s="76">
        <v>8031</v>
      </c>
      <c r="P798" s="76">
        <v>0</v>
      </c>
      <c r="Q798" s="76">
        <v>0</v>
      </c>
      <c r="R798" s="76">
        <v>10890</v>
      </c>
      <c r="S798" s="76">
        <v>5311</v>
      </c>
      <c r="T798" s="76">
        <v>9394</v>
      </c>
      <c r="U798" s="76">
        <v>0</v>
      </c>
      <c r="V798" s="76">
        <v>453</v>
      </c>
      <c r="W798" s="76">
        <v>0</v>
      </c>
      <c r="X798" s="76">
        <v>306</v>
      </c>
      <c r="Y798" s="76">
        <v>120</v>
      </c>
      <c r="Z798" s="76">
        <v>27</v>
      </c>
      <c r="AA798" s="77"/>
    </row>
    <row r="799" spans="1:27">
      <c r="A799" s="73">
        <v>2110501</v>
      </c>
      <c r="B799" s="73" t="s">
        <v>2313</v>
      </c>
      <c r="C799" s="75">
        <v>51589</v>
      </c>
      <c r="D799" s="75">
        <v>49813</v>
      </c>
      <c r="E799" s="76">
        <v>1776</v>
      </c>
      <c r="F799" s="76">
        <v>1318</v>
      </c>
      <c r="G799" s="76">
        <v>2223</v>
      </c>
      <c r="H799" s="76">
        <v>2534</v>
      </c>
      <c r="I799" s="76">
        <v>1924</v>
      </c>
      <c r="J799" s="76">
        <v>1387</v>
      </c>
      <c r="K799" s="76">
        <v>2112</v>
      </c>
      <c r="L799" s="76">
        <v>4301</v>
      </c>
      <c r="M799" s="76">
        <v>4815</v>
      </c>
      <c r="N799" s="76">
        <v>5391</v>
      </c>
      <c r="O799" s="76">
        <v>5340</v>
      </c>
      <c r="P799" s="76">
        <v>0</v>
      </c>
      <c r="Q799" s="76">
        <v>0</v>
      </c>
      <c r="R799" s="76">
        <v>6619</v>
      </c>
      <c r="S799" s="76">
        <v>4591</v>
      </c>
      <c r="T799" s="76">
        <v>6925</v>
      </c>
      <c r="U799" s="76">
        <v>0</v>
      </c>
      <c r="V799" s="76">
        <v>333</v>
      </c>
      <c r="W799" s="76">
        <v>0</v>
      </c>
      <c r="X799" s="76">
        <v>196</v>
      </c>
      <c r="Y799" s="76">
        <v>110</v>
      </c>
      <c r="Z799" s="76">
        <v>27</v>
      </c>
      <c r="AA799" s="77"/>
    </row>
    <row r="800" spans="1:27">
      <c r="A800" s="73">
        <v>2110502</v>
      </c>
      <c r="B800" s="73" t="s">
        <v>2316</v>
      </c>
      <c r="C800" s="75">
        <v>13152</v>
      </c>
      <c r="D800" s="75">
        <v>13042</v>
      </c>
      <c r="E800" s="76">
        <v>110</v>
      </c>
      <c r="F800" s="76">
        <v>16</v>
      </c>
      <c r="G800" s="76">
        <v>353</v>
      </c>
      <c r="H800" s="76">
        <v>166</v>
      </c>
      <c r="I800" s="76">
        <v>75</v>
      </c>
      <c r="J800" s="76">
        <v>341</v>
      </c>
      <c r="K800" s="76">
        <v>784</v>
      </c>
      <c r="L800" s="76">
        <v>1900</v>
      </c>
      <c r="M800" s="76">
        <v>396</v>
      </c>
      <c r="N800" s="76">
        <v>2180</v>
      </c>
      <c r="O800" s="76">
        <v>1611</v>
      </c>
      <c r="P800" s="76">
        <v>0</v>
      </c>
      <c r="Q800" s="76">
        <v>0</v>
      </c>
      <c r="R800" s="76">
        <v>2891</v>
      </c>
      <c r="S800" s="76">
        <v>249</v>
      </c>
      <c r="T800" s="76">
        <v>2080</v>
      </c>
      <c r="U800" s="76">
        <v>0</v>
      </c>
      <c r="V800" s="76">
        <v>0</v>
      </c>
      <c r="W800" s="76">
        <v>0</v>
      </c>
      <c r="X800" s="76">
        <v>0</v>
      </c>
      <c r="Y800" s="76">
        <v>0</v>
      </c>
      <c r="Z800" s="76">
        <v>0</v>
      </c>
      <c r="AA800" s="77"/>
    </row>
    <row r="801" spans="1:27">
      <c r="A801" s="73">
        <v>2110503</v>
      </c>
      <c r="B801" s="73" t="s">
        <v>2319</v>
      </c>
      <c r="C801" s="75">
        <v>4919</v>
      </c>
      <c r="D801" s="75">
        <v>4193</v>
      </c>
      <c r="E801" s="76">
        <v>726</v>
      </c>
      <c r="F801" s="76">
        <v>180</v>
      </c>
      <c r="G801" s="76">
        <v>602</v>
      </c>
      <c r="H801" s="76">
        <v>257</v>
      </c>
      <c r="I801" s="76">
        <v>37</v>
      </c>
      <c r="J801" s="76">
        <v>158</v>
      </c>
      <c r="K801" s="76">
        <v>144</v>
      </c>
      <c r="L801" s="76">
        <v>169</v>
      </c>
      <c r="M801" s="76">
        <v>170</v>
      </c>
      <c r="N801" s="76">
        <v>424</v>
      </c>
      <c r="O801" s="76">
        <v>716</v>
      </c>
      <c r="P801" s="76">
        <v>0</v>
      </c>
      <c r="Q801" s="76">
        <v>0</v>
      </c>
      <c r="R801" s="76">
        <v>579</v>
      </c>
      <c r="S801" s="76">
        <v>317</v>
      </c>
      <c r="T801" s="76">
        <v>389</v>
      </c>
      <c r="U801" s="76">
        <v>0</v>
      </c>
      <c r="V801" s="76">
        <v>50</v>
      </c>
      <c r="W801" s="76">
        <v>0</v>
      </c>
      <c r="X801" s="76">
        <v>40</v>
      </c>
      <c r="Y801" s="76">
        <v>10</v>
      </c>
      <c r="Z801" s="76">
        <v>0</v>
      </c>
      <c r="AA801" s="77"/>
    </row>
    <row r="802" spans="1:27">
      <c r="A802" s="73">
        <v>2110506</v>
      </c>
      <c r="B802" s="73" t="s">
        <v>2322</v>
      </c>
      <c r="C802" s="75">
        <v>7429</v>
      </c>
      <c r="D802" s="75">
        <v>7429</v>
      </c>
      <c r="E802" s="76">
        <v>0</v>
      </c>
      <c r="F802" s="76">
        <v>345</v>
      </c>
      <c r="G802" s="76">
        <v>979</v>
      </c>
      <c r="H802" s="76">
        <v>1664</v>
      </c>
      <c r="I802" s="76">
        <v>0</v>
      </c>
      <c r="J802" s="76">
        <v>160</v>
      </c>
      <c r="K802" s="76">
        <v>355</v>
      </c>
      <c r="L802" s="76">
        <v>195</v>
      </c>
      <c r="M802" s="76">
        <v>695</v>
      </c>
      <c r="N802" s="76">
        <v>1353</v>
      </c>
      <c r="O802" s="76">
        <v>382</v>
      </c>
      <c r="P802" s="76">
        <v>0</v>
      </c>
      <c r="Q802" s="76">
        <v>0</v>
      </c>
      <c r="R802" s="76">
        <v>679</v>
      </c>
      <c r="S802" s="76">
        <v>182</v>
      </c>
      <c r="T802" s="76">
        <v>0</v>
      </c>
      <c r="U802" s="76">
        <v>0</v>
      </c>
      <c r="V802" s="76">
        <v>70</v>
      </c>
      <c r="W802" s="76">
        <v>0</v>
      </c>
      <c r="X802" s="76">
        <v>70</v>
      </c>
      <c r="Y802" s="76">
        <v>0</v>
      </c>
      <c r="Z802" s="76">
        <v>0</v>
      </c>
      <c r="AA802" s="77"/>
    </row>
    <row r="803" spans="1:27">
      <c r="A803" s="73">
        <v>2110599</v>
      </c>
      <c r="B803" s="73" t="s">
        <v>2328</v>
      </c>
      <c r="C803" s="75">
        <v>299</v>
      </c>
      <c r="D803" s="75">
        <v>299</v>
      </c>
      <c r="E803" s="76">
        <v>0</v>
      </c>
      <c r="F803" s="76">
        <v>41</v>
      </c>
      <c r="G803" s="76">
        <v>152</v>
      </c>
      <c r="H803" s="76">
        <v>10</v>
      </c>
      <c r="I803" s="76">
        <v>0</v>
      </c>
      <c r="J803" s="76">
        <v>0</v>
      </c>
      <c r="K803" s="76">
        <v>0</v>
      </c>
      <c r="L803" s="76">
        <v>20</v>
      </c>
      <c r="M803" s="76">
        <v>0</v>
      </c>
      <c r="N803" s="76">
        <v>0</v>
      </c>
      <c r="O803" s="76">
        <v>-18</v>
      </c>
      <c r="P803" s="76">
        <v>0</v>
      </c>
      <c r="Q803" s="76">
        <v>0</v>
      </c>
      <c r="R803" s="76">
        <v>122</v>
      </c>
      <c r="S803" s="76">
        <v>-28</v>
      </c>
      <c r="T803" s="76">
        <v>0</v>
      </c>
      <c r="U803" s="76">
        <v>0</v>
      </c>
      <c r="V803" s="76">
        <v>0</v>
      </c>
      <c r="W803" s="76">
        <v>0</v>
      </c>
      <c r="X803" s="76">
        <v>0</v>
      </c>
      <c r="Y803" s="76">
        <v>0</v>
      </c>
      <c r="Z803" s="76">
        <v>0</v>
      </c>
      <c r="AA803" s="77"/>
    </row>
    <row r="804" spans="1:27">
      <c r="A804" s="73">
        <v>21106</v>
      </c>
      <c r="B804" s="74" t="s">
        <v>2331</v>
      </c>
      <c r="C804" s="75">
        <v>268333</v>
      </c>
      <c r="D804" s="75">
        <v>268193</v>
      </c>
      <c r="E804" s="76">
        <v>140</v>
      </c>
      <c r="F804" s="76">
        <v>8802</v>
      </c>
      <c r="G804" s="76">
        <v>33245</v>
      </c>
      <c r="H804" s="76">
        <v>17258</v>
      </c>
      <c r="I804" s="76">
        <v>9660</v>
      </c>
      <c r="J804" s="76">
        <v>32392</v>
      </c>
      <c r="K804" s="76">
        <v>27295</v>
      </c>
      <c r="L804" s="76">
        <v>15914</v>
      </c>
      <c r="M804" s="76">
        <v>3446</v>
      </c>
      <c r="N804" s="76">
        <v>19599</v>
      </c>
      <c r="O804" s="76">
        <v>21359</v>
      </c>
      <c r="P804" s="76">
        <v>8360</v>
      </c>
      <c r="Q804" s="76">
        <v>2950</v>
      </c>
      <c r="R804" s="76">
        <v>9370</v>
      </c>
      <c r="S804" s="76">
        <v>17246</v>
      </c>
      <c r="T804" s="76">
        <v>6781</v>
      </c>
      <c r="U804" s="76">
        <v>32964</v>
      </c>
      <c r="V804" s="76">
        <v>514</v>
      </c>
      <c r="W804" s="76">
        <v>0</v>
      </c>
      <c r="X804" s="76">
        <v>23</v>
      </c>
      <c r="Y804" s="76">
        <v>489</v>
      </c>
      <c r="Z804" s="76">
        <v>2</v>
      </c>
      <c r="AA804" s="77"/>
    </row>
    <row r="805" spans="1:27">
      <c r="A805" s="73">
        <v>2110602</v>
      </c>
      <c r="B805" s="73" t="s">
        <v>2334</v>
      </c>
      <c r="C805" s="75">
        <v>130523</v>
      </c>
      <c r="D805" s="75">
        <v>130523</v>
      </c>
      <c r="E805" s="76">
        <v>0</v>
      </c>
      <c r="F805" s="76">
        <v>4601</v>
      </c>
      <c r="G805" s="76">
        <v>18589</v>
      </c>
      <c r="H805" s="76">
        <v>7044</v>
      </c>
      <c r="I805" s="76">
        <v>4862</v>
      </c>
      <c r="J805" s="76">
        <v>16714</v>
      </c>
      <c r="K805" s="76">
        <v>14478</v>
      </c>
      <c r="L805" s="76">
        <v>8040</v>
      </c>
      <c r="M805" s="76">
        <v>2152</v>
      </c>
      <c r="N805" s="76">
        <v>9628</v>
      </c>
      <c r="O805" s="76">
        <v>9947</v>
      </c>
      <c r="P805" s="76">
        <v>3902</v>
      </c>
      <c r="Q805" s="76">
        <v>1163</v>
      </c>
      <c r="R805" s="76">
        <v>4274</v>
      </c>
      <c r="S805" s="76">
        <v>6570</v>
      </c>
      <c r="T805" s="76">
        <v>2425</v>
      </c>
      <c r="U805" s="76">
        <v>15651</v>
      </c>
      <c r="V805" s="76">
        <v>421</v>
      </c>
      <c r="W805" s="76">
        <v>0</v>
      </c>
      <c r="X805" s="76">
        <v>23</v>
      </c>
      <c r="Y805" s="76">
        <v>396</v>
      </c>
      <c r="Z805" s="76">
        <v>2</v>
      </c>
      <c r="AA805" s="77"/>
    </row>
    <row r="806" spans="1:27">
      <c r="A806" s="73">
        <v>2110603</v>
      </c>
      <c r="B806" s="73" t="s">
        <v>2337</v>
      </c>
      <c r="C806" s="75">
        <v>958</v>
      </c>
      <c r="D806" s="75">
        <v>958</v>
      </c>
      <c r="E806" s="76">
        <v>0</v>
      </c>
      <c r="F806" s="76">
        <v>237</v>
      </c>
      <c r="G806" s="76">
        <v>0</v>
      </c>
      <c r="H806" s="76">
        <v>451</v>
      </c>
      <c r="I806" s="76">
        <v>0</v>
      </c>
      <c r="J806" s="76">
        <v>0</v>
      </c>
      <c r="K806" s="76">
        <v>0</v>
      </c>
      <c r="L806" s="76">
        <v>0</v>
      </c>
      <c r="M806" s="76">
        <v>0</v>
      </c>
      <c r="N806" s="76">
        <v>0</v>
      </c>
      <c r="O806" s="76">
        <v>0</v>
      </c>
      <c r="P806" s="76">
        <v>0</v>
      </c>
      <c r="Q806" s="76">
        <v>0</v>
      </c>
      <c r="R806" s="76">
        <v>0</v>
      </c>
      <c r="S806" s="76">
        <v>1404</v>
      </c>
      <c r="T806" s="76">
        <v>0</v>
      </c>
      <c r="U806" s="76">
        <v>0</v>
      </c>
      <c r="V806" s="76">
        <v>0</v>
      </c>
      <c r="W806" s="76">
        <v>0</v>
      </c>
      <c r="X806" s="76">
        <v>0</v>
      </c>
      <c r="Y806" s="76">
        <v>0</v>
      </c>
      <c r="Z806" s="76">
        <v>0</v>
      </c>
      <c r="AA806" s="77"/>
    </row>
    <row r="807" spans="1:27">
      <c r="A807" s="73">
        <v>2110604</v>
      </c>
      <c r="B807" s="73" t="s">
        <v>2340</v>
      </c>
      <c r="C807" s="75">
        <v>-30</v>
      </c>
      <c r="D807" s="75">
        <v>-30</v>
      </c>
      <c r="E807" s="76">
        <v>0</v>
      </c>
      <c r="F807" s="76">
        <v>0</v>
      </c>
      <c r="G807" s="76">
        <v>0</v>
      </c>
      <c r="H807" s="76">
        <v>0</v>
      </c>
      <c r="I807" s="76">
        <v>0</v>
      </c>
      <c r="J807" s="76">
        <v>-30</v>
      </c>
      <c r="K807" s="76">
        <v>0</v>
      </c>
      <c r="L807" s="76">
        <v>0</v>
      </c>
      <c r="M807" s="76">
        <v>0</v>
      </c>
      <c r="N807" s="76">
        <v>0</v>
      </c>
      <c r="O807" s="76">
        <v>0</v>
      </c>
      <c r="P807" s="76">
        <v>0</v>
      </c>
      <c r="Q807" s="76">
        <v>0</v>
      </c>
      <c r="R807" s="76">
        <v>0</v>
      </c>
      <c r="S807" s="76">
        <v>0</v>
      </c>
      <c r="T807" s="76">
        <v>0</v>
      </c>
      <c r="U807" s="76">
        <v>0</v>
      </c>
      <c r="V807" s="76">
        <v>0</v>
      </c>
      <c r="W807" s="76">
        <v>0</v>
      </c>
      <c r="X807" s="76">
        <v>0</v>
      </c>
      <c r="Y807" s="76">
        <v>0</v>
      </c>
      <c r="Z807" s="76">
        <v>0</v>
      </c>
      <c r="AA807" s="77"/>
    </row>
    <row r="808" spans="1:27">
      <c r="A808" s="73">
        <v>2110605</v>
      </c>
      <c r="B808" s="73" t="s">
        <v>2343</v>
      </c>
      <c r="C808" s="75">
        <v>51222</v>
      </c>
      <c r="D808" s="75">
        <v>51222</v>
      </c>
      <c r="E808" s="76">
        <v>0</v>
      </c>
      <c r="F808" s="76">
        <v>807</v>
      </c>
      <c r="G808" s="76">
        <v>7363</v>
      </c>
      <c r="H808" s="76">
        <v>3784</v>
      </c>
      <c r="I808" s="76">
        <v>894</v>
      </c>
      <c r="J808" s="76">
        <v>7160</v>
      </c>
      <c r="K808" s="76">
        <v>7298</v>
      </c>
      <c r="L808" s="76">
        <v>2136</v>
      </c>
      <c r="M808" s="76">
        <v>281</v>
      </c>
      <c r="N808" s="76">
        <v>2405</v>
      </c>
      <c r="O808" s="76">
        <v>2790</v>
      </c>
      <c r="P808" s="76">
        <v>718</v>
      </c>
      <c r="Q808" s="76">
        <v>34</v>
      </c>
      <c r="R808" s="76">
        <v>1373</v>
      </c>
      <c r="S808" s="76">
        <v>4698</v>
      </c>
      <c r="T808" s="76">
        <v>1350</v>
      </c>
      <c r="U808" s="76">
        <v>5626</v>
      </c>
      <c r="V808" s="76">
        <v>90</v>
      </c>
      <c r="W808" s="76">
        <v>0</v>
      </c>
      <c r="X808" s="76">
        <v>0</v>
      </c>
      <c r="Y808" s="76">
        <v>90</v>
      </c>
      <c r="Z808" s="76">
        <v>0</v>
      </c>
      <c r="AA808" s="77"/>
    </row>
    <row r="809" spans="1:27">
      <c r="A809" s="73">
        <v>2110699</v>
      </c>
      <c r="B809" s="73" t="s">
        <v>2346</v>
      </c>
      <c r="C809" s="75">
        <v>85660</v>
      </c>
      <c r="D809" s="75">
        <v>85520</v>
      </c>
      <c r="E809" s="76">
        <v>140</v>
      </c>
      <c r="F809" s="76">
        <v>3157</v>
      </c>
      <c r="G809" s="76">
        <v>7293</v>
      </c>
      <c r="H809" s="76">
        <v>5979</v>
      </c>
      <c r="I809" s="76">
        <v>3904</v>
      </c>
      <c r="J809" s="76">
        <v>8548</v>
      </c>
      <c r="K809" s="76">
        <v>5519</v>
      </c>
      <c r="L809" s="76">
        <v>5738</v>
      </c>
      <c r="M809" s="76">
        <v>1013</v>
      </c>
      <c r="N809" s="76">
        <v>7566</v>
      </c>
      <c r="O809" s="76">
        <v>8622</v>
      </c>
      <c r="P809" s="76">
        <v>3740</v>
      </c>
      <c r="Q809" s="76">
        <v>1753</v>
      </c>
      <c r="R809" s="76">
        <v>3723</v>
      </c>
      <c r="S809" s="76">
        <v>4574</v>
      </c>
      <c r="T809" s="76">
        <v>3006</v>
      </c>
      <c r="U809" s="76">
        <v>11687</v>
      </c>
      <c r="V809" s="76">
        <v>3</v>
      </c>
      <c r="W809" s="76">
        <v>0</v>
      </c>
      <c r="X809" s="76">
        <v>0</v>
      </c>
      <c r="Y809" s="76">
        <v>3</v>
      </c>
      <c r="Z809" s="76">
        <v>0</v>
      </c>
      <c r="AA809" s="77"/>
    </row>
    <row r="810" spans="1:27">
      <c r="A810" s="73">
        <v>21107</v>
      </c>
      <c r="B810" s="74" t="s">
        <v>2349</v>
      </c>
      <c r="C810" s="75">
        <v>41260</v>
      </c>
      <c r="D810" s="75">
        <v>41260</v>
      </c>
      <c r="E810" s="76">
        <v>0</v>
      </c>
      <c r="F810" s="76">
        <v>4930</v>
      </c>
      <c r="G810" s="76">
        <v>4257</v>
      </c>
      <c r="H810" s="76">
        <v>4808</v>
      </c>
      <c r="I810" s="76">
        <v>3814</v>
      </c>
      <c r="J810" s="76">
        <v>5160</v>
      </c>
      <c r="K810" s="76">
        <v>7716</v>
      </c>
      <c r="L810" s="76">
        <v>0</v>
      </c>
      <c r="M810" s="76">
        <v>0</v>
      </c>
      <c r="N810" s="76">
        <v>0</v>
      </c>
      <c r="O810" s="76">
        <v>737</v>
      </c>
      <c r="P810" s="76">
        <v>1359</v>
      </c>
      <c r="Q810" s="76">
        <v>0</v>
      </c>
      <c r="R810" s="76">
        <v>2608</v>
      </c>
      <c r="S810" s="76">
        <v>0</v>
      </c>
      <c r="T810" s="76">
        <v>1260</v>
      </c>
      <c r="U810" s="76">
        <v>3140</v>
      </c>
      <c r="V810" s="76">
        <v>841</v>
      </c>
      <c r="W810" s="76">
        <v>0</v>
      </c>
      <c r="X810" s="76">
        <v>0</v>
      </c>
      <c r="Y810" s="76">
        <v>630</v>
      </c>
      <c r="Z810" s="76">
        <v>211</v>
      </c>
      <c r="AA810" s="77"/>
    </row>
    <row r="811" spans="1:27">
      <c r="A811" s="73">
        <v>2110704</v>
      </c>
      <c r="B811" s="73" t="s">
        <v>2352</v>
      </c>
      <c r="C811" s="75">
        <v>0</v>
      </c>
      <c r="D811" s="75">
        <v>0</v>
      </c>
      <c r="E811" s="76">
        <v>0</v>
      </c>
      <c r="F811" s="76">
        <v>0</v>
      </c>
      <c r="G811" s="76">
        <v>0</v>
      </c>
      <c r="H811" s="76">
        <v>0</v>
      </c>
      <c r="I811" s="76">
        <v>0</v>
      </c>
      <c r="J811" s="76">
        <v>0</v>
      </c>
      <c r="K811" s="76">
        <v>0</v>
      </c>
      <c r="L811" s="76">
        <v>0</v>
      </c>
      <c r="M811" s="76">
        <v>0</v>
      </c>
      <c r="N811" s="76">
        <v>0</v>
      </c>
      <c r="O811" s="76">
        <v>0</v>
      </c>
      <c r="P811" s="76">
        <v>0</v>
      </c>
      <c r="Q811" s="76">
        <v>0</v>
      </c>
      <c r="R811" s="76">
        <v>0</v>
      </c>
      <c r="S811" s="76">
        <v>0</v>
      </c>
      <c r="T811" s="76">
        <v>0</v>
      </c>
      <c r="U811" s="76">
        <v>0</v>
      </c>
      <c r="V811" s="76">
        <v>0</v>
      </c>
      <c r="W811" s="76">
        <v>0</v>
      </c>
      <c r="X811" s="76">
        <v>0</v>
      </c>
      <c r="Y811" s="76">
        <v>0</v>
      </c>
      <c r="Z811" s="76">
        <v>0</v>
      </c>
      <c r="AA811" s="77"/>
    </row>
    <row r="812" spans="1:27">
      <c r="A812" s="73">
        <v>2110799</v>
      </c>
      <c r="B812" s="73" t="s">
        <v>2355</v>
      </c>
      <c r="C812" s="75">
        <v>41260</v>
      </c>
      <c r="D812" s="75">
        <v>41260</v>
      </c>
      <c r="E812" s="76">
        <v>0</v>
      </c>
      <c r="F812" s="76">
        <v>4930</v>
      </c>
      <c r="G812" s="76">
        <v>4257</v>
      </c>
      <c r="H812" s="76">
        <v>4808</v>
      </c>
      <c r="I812" s="76">
        <v>3814</v>
      </c>
      <c r="J812" s="76">
        <v>5160</v>
      </c>
      <c r="K812" s="76">
        <v>7716</v>
      </c>
      <c r="L812" s="76">
        <v>0</v>
      </c>
      <c r="M812" s="76">
        <v>0</v>
      </c>
      <c r="N812" s="76">
        <v>0</v>
      </c>
      <c r="O812" s="76">
        <v>737</v>
      </c>
      <c r="P812" s="76">
        <v>1359</v>
      </c>
      <c r="Q812" s="76">
        <v>0</v>
      </c>
      <c r="R812" s="76">
        <v>2608</v>
      </c>
      <c r="S812" s="76">
        <v>0</v>
      </c>
      <c r="T812" s="76">
        <v>1260</v>
      </c>
      <c r="U812" s="76">
        <v>3140</v>
      </c>
      <c r="V812" s="76">
        <v>841</v>
      </c>
      <c r="W812" s="76">
        <v>0</v>
      </c>
      <c r="X812" s="76">
        <v>0</v>
      </c>
      <c r="Y812" s="76">
        <v>630</v>
      </c>
      <c r="Z812" s="76">
        <v>211</v>
      </c>
      <c r="AA812" s="77"/>
    </row>
    <row r="813" spans="1:27">
      <c r="A813" s="73">
        <v>21108</v>
      </c>
      <c r="B813" s="74" t="s">
        <v>2358</v>
      </c>
      <c r="C813" s="75">
        <v>5681</v>
      </c>
      <c r="D813" s="75">
        <v>5681</v>
      </c>
      <c r="E813" s="76">
        <v>0</v>
      </c>
      <c r="F813" s="76">
        <v>510</v>
      </c>
      <c r="G813" s="76">
        <v>1491</v>
      </c>
      <c r="H813" s="76">
        <v>1020</v>
      </c>
      <c r="I813" s="76">
        <v>0</v>
      </c>
      <c r="J813" s="76">
        <v>0</v>
      </c>
      <c r="K813" s="76">
        <v>510</v>
      </c>
      <c r="L813" s="76">
        <v>0</v>
      </c>
      <c r="M813" s="76">
        <v>0</v>
      </c>
      <c r="N813" s="76">
        <v>0</v>
      </c>
      <c r="O813" s="76">
        <v>0</v>
      </c>
      <c r="P813" s="76">
        <v>0</v>
      </c>
      <c r="Q813" s="76">
        <v>0</v>
      </c>
      <c r="R813" s="76">
        <v>1020</v>
      </c>
      <c r="S813" s="76">
        <v>0</v>
      </c>
      <c r="T813" s="76">
        <v>1130</v>
      </c>
      <c r="U813" s="76">
        <v>0</v>
      </c>
      <c r="V813" s="76">
        <v>0</v>
      </c>
      <c r="W813" s="76">
        <v>0</v>
      </c>
      <c r="X813" s="76">
        <v>0</v>
      </c>
      <c r="Y813" s="76">
        <v>0</v>
      </c>
      <c r="Z813" s="76">
        <v>0</v>
      </c>
      <c r="AA813" s="77"/>
    </row>
    <row r="814" spans="1:27">
      <c r="A814" s="73">
        <v>2110804</v>
      </c>
      <c r="B814" s="73" t="s">
        <v>2361</v>
      </c>
      <c r="C814" s="75">
        <v>5681</v>
      </c>
      <c r="D814" s="75">
        <v>5681</v>
      </c>
      <c r="E814" s="76">
        <v>0</v>
      </c>
      <c r="F814" s="76">
        <v>510</v>
      </c>
      <c r="G814" s="76">
        <v>1491</v>
      </c>
      <c r="H814" s="76">
        <v>1020</v>
      </c>
      <c r="I814" s="76">
        <v>0</v>
      </c>
      <c r="J814" s="76">
        <v>0</v>
      </c>
      <c r="K814" s="76">
        <v>510</v>
      </c>
      <c r="L814" s="76">
        <v>0</v>
      </c>
      <c r="M814" s="76">
        <v>0</v>
      </c>
      <c r="N814" s="76">
        <v>0</v>
      </c>
      <c r="O814" s="76">
        <v>0</v>
      </c>
      <c r="P814" s="76">
        <v>0</v>
      </c>
      <c r="Q814" s="76">
        <v>0</v>
      </c>
      <c r="R814" s="76">
        <v>1020</v>
      </c>
      <c r="S814" s="76">
        <v>0</v>
      </c>
      <c r="T814" s="76">
        <v>1130</v>
      </c>
      <c r="U814" s="76">
        <v>0</v>
      </c>
      <c r="V814" s="76">
        <v>0</v>
      </c>
      <c r="W814" s="76">
        <v>0</v>
      </c>
      <c r="X814" s="76">
        <v>0</v>
      </c>
      <c r="Y814" s="76">
        <v>0</v>
      </c>
      <c r="Z814" s="76">
        <v>0</v>
      </c>
      <c r="AA814" s="77"/>
    </row>
    <row r="815" spans="1:27">
      <c r="A815" s="73">
        <v>2110899</v>
      </c>
      <c r="B815" s="73" t="s">
        <v>2364</v>
      </c>
      <c r="C815" s="75">
        <v>0</v>
      </c>
      <c r="D815" s="75">
        <v>0</v>
      </c>
      <c r="E815" s="76">
        <v>0</v>
      </c>
      <c r="F815" s="76">
        <v>0</v>
      </c>
      <c r="G815" s="76">
        <v>0</v>
      </c>
      <c r="H815" s="76">
        <v>0</v>
      </c>
      <c r="I815" s="76">
        <v>0</v>
      </c>
      <c r="J815" s="76">
        <v>0</v>
      </c>
      <c r="K815" s="76">
        <v>0</v>
      </c>
      <c r="L815" s="76">
        <v>0</v>
      </c>
      <c r="M815" s="76">
        <v>0</v>
      </c>
      <c r="N815" s="76">
        <v>0</v>
      </c>
      <c r="O815" s="76">
        <v>0</v>
      </c>
      <c r="P815" s="76">
        <v>0</v>
      </c>
      <c r="Q815" s="76">
        <v>0</v>
      </c>
      <c r="R815" s="76">
        <v>0</v>
      </c>
      <c r="S815" s="76">
        <v>0</v>
      </c>
      <c r="T815" s="76">
        <v>0</v>
      </c>
      <c r="U815" s="76">
        <v>0</v>
      </c>
      <c r="V815" s="76">
        <v>0</v>
      </c>
      <c r="W815" s="76">
        <v>0</v>
      </c>
      <c r="X815" s="76">
        <v>0</v>
      </c>
      <c r="Y815" s="76">
        <v>0</v>
      </c>
      <c r="Z815" s="76">
        <v>0</v>
      </c>
      <c r="AA815" s="77"/>
    </row>
    <row r="816" spans="1:27">
      <c r="A816" s="73">
        <v>21109</v>
      </c>
      <c r="B816" s="74" t="s">
        <v>4998</v>
      </c>
      <c r="C816" s="75">
        <v>909</v>
      </c>
      <c r="D816" s="75">
        <v>909</v>
      </c>
      <c r="E816" s="76">
        <v>0</v>
      </c>
      <c r="F816" s="76">
        <v>0</v>
      </c>
      <c r="G816" s="76">
        <v>393</v>
      </c>
      <c r="H816" s="76">
        <v>0</v>
      </c>
      <c r="I816" s="76">
        <v>1</v>
      </c>
      <c r="J816" s="76">
        <v>1</v>
      </c>
      <c r="K816" s="76">
        <v>4</v>
      </c>
      <c r="L816" s="76">
        <v>2</v>
      </c>
      <c r="M816" s="76">
        <v>0</v>
      </c>
      <c r="N816" s="76">
        <v>6</v>
      </c>
      <c r="O816" s="76">
        <v>4</v>
      </c>
      <c r="P816" s="76">
        <v>496</v>
      </c>
      <c r="Q816" s="76">
        <v>0</v>
      </c>
      <c r="R816" s="76">
        <v>0</v>
      </c>
      <c r="S816" s="76">
        <v>0</v>
      </c>
      <c r="T816" s="76">
        <v>1</v>
      </c>
      <c r="U816" s="76">
        <v>1</v>
      </c>
      <c r="V816" s="76">
        <v>0</v>
      </c>
      <c r="W816" s="76">
        <v>0</v>
      </c>
      <c r="X816" s="76">
        <v>0</v>
      </c>
      <c r="Y816" s="76">
        <v>0</v>
      </c>
      <c r="Z816" s="76">
        <v>0</v>
      </c>
      <c r="AA816" s="77"/>
    </row>
    <row r="817" spans="1:27">
      <c r="A817" s="73">
        <v>2110901</v>
      </c>
      <c r="B817" s="73" t="s">
        <v>4999</v>
      </c>
      <c r="C817" s="75">
        <v>909</v>
      </c>
      <c r="D817" s="75">
        <v>909</v>
      </c>
      <c r="E817" s="76">
        <v>0</v>
      </c>
      <c r="F817" s="76">
        <v>0</v>
      </c>
      <c r="G817" s="76">
        <v>393</v>
      </c>
      <c r="H817" s="76">
        <v>0</v>
      </c>
      <c r="I817" s="76">
        <v>1</v>
      </c>
      <c r="J817" s="76">
        <v>1</v>
      </c>
      <c r="K817" s="76">
        <v>4</v>
      </c>
      <c r="L817" s="76">
        <v>2</v>
      </c>
      <c r="M817" s="76">
        <v>0</v>
      </c>
      <c r="N817" s="76">
        <v>6</v>
      </c>
      <c r="O817" s="76">
        <v>4</v>
      </c>
      <c r="P817" s="76">
        <v>496</v>
      </c>
      <c r="Q817" s="76">
        <v>0</v>
      </c>
      <c r="R817" s="76">
        <v>0</v>
      </c>
      <c r="S817" s="76">
        <v>0</v>
      </c>
      <c r="T817" s="76">
        <v>1</v>
      </c>
      <c r="U817" s="76">
        <v>1</v>
      </c>
      <c r="V817" s="76">
        <v>0</v>
      </c>
      <c r="W817" s="76">
        <v>0</v>
      </c>
      <c r="X817" s="76">
        <v>0</v>
      </c>
      <c r="Y817" s="76">
        <v>0</v>
      </c>
      <c r="Z817" s="76">
        <v>0</v>
      </c>
      <c r="AA817" s="77"/>
    </row>
    <row r="818" spans="1:27">
      <c r="A818" s="73">
        <v>21110</v>
      </c>
      <c r="B818" s="74" t="s">
        <v>5000</v>
      </c>
      <c r="C818" s="75">
        <v>50188</v>
      </c>
      <c r="D818" s="75">
        <v>49454</v>
      </c>
      <c r="E818" s="76">
        <v>734</v>
      </c>
      <c r="F818" s="76">
        <v>2622</v>
      </c>
      <c r="G818" s="76">
        <v>4754</v>
      </c>
      <c r="H818" s="76">
        <v>16861</v>
      </c>
      <c r="I818" s="76">
        <v>3054</v>
      </c>
      <c r="J818" s="76">
        <v>7625</v>
      </c>
      <c r="K818" s="76">
        <v>859</v>
      </c>
      <c r="L818" s="76">
        <v>684</v>
      </c>
      <c r="M818" s="76">
        <v>437</v>
      </c>
      <c r="N818" s="76">
        <v>2124</v>
      </c>
      <c r="O818" s="76">
        <v>3806</v>
      </c>
      <c r="P818" s="76">
        <v>478</v>
      </c>
      <c r="Q818" s="76">
        <v>118</v>
      </c>
      <c r="R818" s="76">
        <v>4026</v>
      </c>
      <c r="S818" s="76">
        <v>150</v>
      </c>
      <c r="T818" s="76">
        <v>76</v>
      </c>
      <c r="U818" s="76">
        <v>1058</v>
      </c>
      <c r="V818" s="76">
        <v>723</v>
      </c>
      <c r="W818" s="76">
        <v>0</v>
      </c>
      <c r="X818" s="76">
        <v>499</v>
      </c>
      <c r="Y818" s="76">
        <v>154</v>
      </c>
      <c r="Z818" s="76">
        <v>70</v>
      </c>
      <c r="AA818" s="77"/>
    </row>
    <row r="819" spans="1:27">
      <c r="A819" s="73">
        <v>2111001</v>
      </c>
      <c r="B819" s="73" t="s">
        <v>5001</v>
      </c>
      <c r="C819" s="75">
        <v>50188</v>
      </c>
      <c r="D819" s="75">
        <v>49454</v>
      </c>
      <c r="E819" s="76">
        <v>734</v>
      </c>
      <c r="F819" s="76">
        <v>2622</v>
      </c>
      <c r="G819" s="76">
        <v>4754</v>
      </c>
      <c r="H819" s="76">
        <v>16861</v>
      </c>
      <c r="I819" s="76">
        <v>3054</v>
      </c>
      <c r="J819" s="76">
        <v>7625</v>
      </c>
      <c r="K819" s="76">
        <v>859</v>
      </c>
      <c r="L819" s="76">
        <v>684</v>
      </c>
      <c r="M819" s="76">
        <v>437</v>
      </c>
      <c r="N819" s="76">
        <v>2124</v>
      </c>
      <c r="O819" s="76">
        <v>3806</v>
      </c>
      <c r="P819" s="76">
        <v>478</v>
      </c>
      <c r="Q819" s="76">
        <v>118</v>
      </c>
      <c r="R819" s="76">
        <v>4026</v>
      </c>
      <c r="S819" s="76">
        <v>150</v>
      </c>
      <c r="T819" s="76">
        <v>76</v>
      </c>
      <c r="U819" s="76">
        <v>1058</v>
      </c>
      <c r="V819" s="76">
        <v>723</v>
      </c>
      <c r="W819" s="76">
        <v>0</v>
      </c>
      <c r="X819" s="76">
        <v>499</v>
      </c>
      <c r="Y819" s="76">
        <v>154</v>
      </c>
      <c r="Z819" s="76">
        <v>70</v>
      </c>
      <c r="AA819" s="77"/>
    </row>
    <row r="820" spans="1:27">
      <c r="A820" s="73">
        <v>21111</v>
      </c>
      <c r="B820" s="74" t="s">
        <v>2376</v>
      </c>
      <c r="C820" s="75">
        <v>130227</v>
      </c>
      <c r="D820" s="75">
        <v>127973</v>
      </c>
      <c r="E820" s="76">
        <v>2254</v>
      </c>
      <c r="F820" s="76">
        <v>8416</v>
      </c>
      <c r="G820" s="76">
        <v>6204</v>
      </c>
      <c r="H820" s="76">
        <v>3621</v>
      </c>
      <c r="I820" s="76">
        <v>4955</v>
      </c>
      <c r="J820" s="76">
        <v>34701</v>
      </c>
      <c r="K820" s="76">
        <v>2679</v>
      </c>
      <c r="L820" s="76">
        <v>5103</v>
      </c>
      <c r="M820" s="76">
        <v>1270</v>
      </c>
      <c r="N820" s="76">
        <v>8853</v>
      </c>
      <c r="O820" s="76">
        <v>15811</v>
      </c>
      <c r="P820" s="76">
        <v>2467</v>
      </c>
      <c r="Q820" s="76">
        <v>1569</v>
      </c>
      <c r="R820" s="76">
        <v>6019</v>
      </c>
      <c r="S820" s="76">
        <v>2514</v>
      </c>
      <c r="T820" s="76">
        <v>11814</v>
      </c>
      <c r="U820" s="76">
        <v>10792</v>
      </c>
      <c r="V820" s="76">
        <v>1190</v>
      </c>
      <c r="W820" s="76">
        <v>0</v>
      </c>
      <c r="X820" s="76">
        <v>613</v>
      </c>
      <c r="Y820" s="76">
        <v>577</v>
      </c>
      <c r="Z820" s="76">
        <v>0</v>
      </c>
      <c r="AA820" s="77"/>
    </row>
    <row r="821" spans="1:27">
      <c r="A821" s="73">
        <v>2111101</v>
      </c>
      <c r="B821" s="73" t="s">
        <v>5002</v>
      </c>
      <c r="C821" s="75">
        <v>15889</v>
      </c>
      <c r="D821" s="75">
        <v>13617</v>
      </c>
      <c r="E821" s="76">
        <v>2272</v>
      </c>
      <c r="F821" s="76">
        <v>4341</v>
      </c>
      <c r="G821" s="76">
        <v>1210</v>
      </c>
      <c r="H821" s="76">
        <v>1059</v>
      </c>
      <c r="I821" s="76">
        <v>1121</v>
      </c>
      <c r="J821" s="76">
        <v>1048</v>
      </c>
      <c r="K821" s="76">
        <v>215</v>
      </c>
      <c r="L821" s="76">
        <v>731</v>
      </c>
      <c r="M821" s="76">
        <v>489</v>
      </c>
      <c r="N821" s="76">
        <v>416</v>
      </c>
      <c r="O821" s="76">
        <v>354</v>
      </c>
      <c r="P821" s="76">
        <v>470</v>
      </c>
      <c r="Q821" s="76">
        <v>420</v>
      </c>
      <c r="R821" s="76">
        <v>351</v>
      </c>
      <c r="S821" s="76">
        <v>497</v>
      </c>
      <c r="T821" s="76">
        <v>39</v>
      </c>
      <c r="U821" s="76">
        <v>333</v>
      </c>
      <c r="V821" s="76">
        <v>528</v>
      </c>
      <c r="W821" s="76">
        <v>0</v>
      </c>
      <c r="X821" s="76">
        <v>516</v>
      </c>
      <c r="Y821" s="76">
        <v>12</v>
      </c>
      <c r="Z821" s="76">
        <v>0</v>
      </c>
      <c r="AA821" s="77"/>
    </row>
    <row r="822" spans="1:27">
      <c r="A822" s="73">
        <v>2111102</v>
      </c>
      <c r="B822" s="73" t="s">
        <v>5003</v>
      </c>
      <c r="C822" s="75">
        <v>2838</v>
      </c>
      <c r="D822" s="75">
        <v>2856</v>
      </c>
      <c r="E822" s="76">
        <v>-18</v>
      </c>
      <c r="F822" s="76">
        <v>990</v>
      </c>
      <c r="G822" s="76">
        <v>266</v>
      </c>
      <c r="H822" s="76">
        <v>339</v>
      </c>
      <c r="I822" s="76">
        <v>348</v>
      </c>
      <c r="J822" s="76">
        <v>237</v>
      </c>
      <c r="K822" s="76">
        <v>31</v>
      </c>
      <c r="L822" s="76">
        <v>126</v>
      </c>
      <c r="M822" s="76">
        <v>0</v>
      </c>
      <c r="N822" s="76">
        <v>134</v>
      </c>
      <c r="O822" s="76">
        <v>164</v>
      </c>
      <c r="P822" s="76">
        <v>21</v>
      </c>
      <c r="Q822" s="76">
        <v>15</v>
      </c>
      <c r="R822" s="76">
        <v>72</v>
      </c>
      <c r="S822" s="76">
        <v>0</v>
      </c>
      <c r="T822" s="76">
        <v>30</v>
      </c>
      <c r="U822" s="76">
        <v>46</v>
      </c>
      <c r="V822" s="76">
        <v>37</v>
      </c>
      <c r="W822" s="76">
        <v>0</v>
      </c>
      <c r="X822" s="76">
        <v>37</v>
      </c>
      <c r="Y822" s="76">
        <v>0</v>
      </c>
      <c r="Z822" s="76">
        <v>0</v>
      </c>
      <c r="AA822" s="77"/>
    </row>
    <row r="823" spans="1:27">
      <c r="A823" s="73">
        <v>2111103</v>
      </c>
      <c r="B823" s="73" t="s">
        <v>2385</v>
      </c>
      <c r="C823" s="75">
        <v>109027</v>
      </c>
      <c r="D823" s="75">
        <v>109027</v>
      </c>
      <c r="E823" s="76">
        <v>0</v>
      </c>
      <c r="F823" s="76">
        <v>3079</v>
      </c>
      <c r="G823" s="76">
        <v>4725</v>
      </c>
      <c r="H823" s="76">
        <v>2053</v>
      </c>
      <c r="I823" s="76">
        <v>3471</v>
      </c>
      <c r="J823" s="76">
        <v>33359</v>
      </c>
      <c r="K823" s="76">
        <v>2336</v>
      </c>
      <c r="L823" s="76">
        <v>4232</v>
      </c>
      <c r="M823" s="76">
        <v>781</v>
      </c>
      <c r="N823" s="76">
        <v>6828</v>
      </c>
      <c r="O823" s="76">
        <v>15263</v>
      </c>
      <c r="P823" s="76">
        <v>1560</v>
      </c>
      <c r="Q823" s="76">
        <v>1054</v>
      </c>
      <c r="R823" s="76">
        <v>5496</v>
      </c>
      <c r="S823" s="76">
        <v>2017</v>
      </c>
      <c r="T823" s="76">
        <v>11745</v>
      </c>
      <c r="U823" s="76">
        <v>10403</v>
      </c>
      <c r="V823" s="76">
        <v>625</v>
      </c>
      <c r="W823" s="76">
        <v>0</v>
      </c>
      <c r="X823" s="76">
        <v>60</v>
      </c>
      <c r="Y823" s="76">
        <v>565</v>
      </c>
      <c r="Z823" s="76">
        <v>0</v>
      </c>
      <c r="AA823" s="77"/>
    </row>
    <row r="824" spans="1:27">
      <c r="A824" s="73">
        <v>2111104</v>
      </c>
      <c r="B824" s="73" t="s">
        <v>2388</v>
      </c>
      <c r="C824" s="75">
        <v>6</v>
      </c>
      <c r="D824" s="75">
        <v>6</v>
      </c>
      <c r="E824" s="76">
        <v>0</v>
      </c>
      <c r="F824" s="76">
        <v>6</v>
      </c>
      <c r="G824" s="76">
        <v>0</v>
      </c>
      <c r="H824" s="76">
        <v>0</v>
      </c>
      <c r="I824" s="76">
        <v>0</v>
      </c>
      <c r="J824" s="76">
        <v>0</v>
      </c>
      <c r="K824" s="76">
        <v>0</v>
      </c>
      <c r="L824" s="76">
        <v>0</v>
      </c>
      <c r="M824" s="76">
        <v>0</v>
      </c>
      <c r="N824" s="76">
        <v>0</v>
      </c>
      <c r="O824" s="76">
        <v>0</v>
      </c>
      <c r="P824" s="76">
        <v>0</v>
      </c>
      <c r="Q824" s="76">
        <v>0</v>
      </c>
      <c r="R824" s="76">
        <v>0</v>
      </c>
      <c r="S824" s="76">
        <v>0</v>
      </c>
      <c r="T824" s="76">
        <v>0</v>
      </c>
      <c r="U824" s="76">
        <v>0</v>
      </c>
      <c r="V824" s="76">
        <v>0</v>
      </c>
      <c r="W824" s="76">
        <v>0</v>
      </c>
      <c r="X824" s="76">
        <v>0</v>
      </c>
      <c r="Y824" s="76">
        <v>0</v>
      </c>
      <c r="Z824" s="76">
        <v>0</v>
      </c>
      <c r="AA824" s="77"/>
    </row>
    <row r="825" spans="1:27">
      <c r="A825" s="73">
        <v>2111199</v>
      </c>
      <c r="B825" s="73" t="s">
        <v>2391</v>
      </c>
      <c r="C825" s="75">
        <v>2467</v>
      </c>
      <c r="D825" s="75">
        <v>2467</v>
      </c>
      <c r="E825" s="76">
        <v>0</v>
      </c>
      <c r="F825" s="76">
        <v>0</v>
      </c>
      <c r="G825" s="76">
        <v>3</v>
      </c>
      <c r="H825" s="76">
        <v>170</v>
      </c>
      <c r="I825" s="76">
        <v>15</v>
      </c>
      <c r="J825" s="76">
        <v>57</v>
      </c>
      <c r="K825" s="76">
        <v>97</v>
      </c>
      <c r="L825" s="76">
        <v>14</v>
      </c>
      <c r="M825" s="76">
        <v>0</v>
      </c>
      <c r="N825" s="76">
        <v>1475</v>
      </c>
      <c r="O825" s="76">
        <v>30</v>
      </c>
      <c r="P825" s="76">
        <v>416</v>
      </c>
      <c r="Q825" s="76">
        <v>80</v>
      </c>
      <c r="R825" s="76">
        <v>100</v>
      </c>
      <c r="S825" s="76">
        <v>0</v>
      </c>
      <c r="T825" s="76">
        <v>0</v>
      </c>
      <c r="U825" s="76">
        <v>10</v>
      </c>
      <c r="V825" s="76">
        <v>0</v>
      </c>
      <c r="W825" s="76">
        <v>0</v>
      </c>
      <c r="X825" s="76">
        <v>0</v>
      </c>
      <c r="Y825" s="76">
        <v>0</v>
      </c>
      <c r="Z825" s="76">
        <v>0</v>
      </c>
      <c r="AA825" s="77"/>
    </row>
    <row r="826" spans="1:27">
      <c r="A826" s="73">
        <v>21112</v>
      </c>
      <c r="B826" s="74" t="s">
        <v>5004</v>
      </c>
      <c r="C826" s="75">
        <v>14260</v>
      </c>
      <c r="D826" s="75">
        <v>1651</v>
      </c>
      <c r="E826" s="76">
        <v>12609</v>
      </c>
      <c r="F826" s="76">
        <v>147</v>
      </c>
      <c r="G826" s="76">
        <v>0</v>
      </c>
      <c r="H826" s="76">
        <v>150</v>
      </c>
      <c r="I826" s="76">
        <v>0</v>
      </c>
      <c r="J826" s="76">
        <v>-327</v>
      </c>
      <c r="K826" s="76">
        <v>0</v>
      </c>
      <c r="L826" s="76">
        <v>268</v>
      </c>
      <c r="M826" s="76">
        <v>50</v>
      </c>
      <c r="N826" s="76">
        <v>0</v>
      </c>
      <c r="O826" s="76">
        <v>60</v>
      </c>
      <c r="P826" s="76">
        <v>0</v>
      </c>
      <c r="Q826" s="76">
        <v>833</v>
      </c>
      <c r="R826" s="76">
        <v>100</v>
      </c>
      <c r="S826" s="76">
        <v>0</v>
      </c>
      <c r="T826" s="76">
        <v>0</v>
      </c>
      <c r="U826" s="76">
        <v>170</v>
      </c>
      <c r="V826" s="76">
        <v>200</v>
      </c>
      <c r="W826" s="76">
        <v>0</v>
      </c>
      <c r="X826" s="76">
        <v>0</v>
      </c>
      <c r="Y826" s="76">
        <v>200</v>
      </c>
      <c r="Z826" s="76">
        <v>0</v>
      </c>
      <c r="AA826" s="77"/>
    </row>
    <row r="827" spans="1:27">
      <c r="A827" s="73">
        <v>2111201</v>
      </c>
      <c r="B827" s="73" t="s">
        <v>5005</v>
      </c>
      <c r="C827" s="75">
        <v>14260</v>
      </c>
      <c r="D827" s="75">
        <v>1651</v>
      </c>
      <c r="E827" s="76">
        <v>12609</v>
      </c>
      <c r="F827" s="76">
        <v>147</v>
      </c>
      <c r="G827" s="76">
        <v>0</v>
      </c>
      <c r="H827" s="76">
        <v>150</v>
      </c>
      <c r="I827" s="76">
        <v>0</v>
      </c>
      <c r="J827" s="76">
        <v>-327</v>
      </c>
      <c r="K827" s="76">
        <v>0</v>
      </c>
      <c r="L827" s="76">
        <v>268</v>
      </c>
      <c r="M827" s="76">
        <v>50</v>
      </c>
      <c r="N827" s="76">
        <v>0</v>
      </c>
      <c r="O827" s="76">
        <v>60</v>
      </c>
      <c r="P827" s="76">
        <v>0</v>
      </c>
      <c r="Q827" s="76">
        <v>833</v>
      </c>
      <c r="R827" s="76">
        <v>100</v>
      </c>
      <c r="S827" s="76">
        <v>0</v>
      </c>
      <c r="T827" s="76">
        <v>0</v>
      </c>
      <c r="U827" s="76">
        <v>170</v>
      </c>
      <c r="V827" s="76">
        <v>200</v>
      </c>
      <c r="W827" s="76">
        <v>0</v>
      </c>
      <c r="X827" s="76">
        <v>0</v>
      </c>
      <c r="Y827" s="76">
        <v>200</v>
      </c>
      <c r="Z827" s="76">
        <v>0</v>
      </c>
      <c r="AA827" s="77"/>
    </row>
    <row r="828" spans="1:27">
      <c r="A828" s="73">
        <v>21113</v>
      </c>
      <c r="B828" s="74" t="s">
        <v>5006</v>
      </c>
      <c r="C828" s="75">
        <v>17200</v>
      </c>
      <c r="D828" s="75">
        <v>17200</v>
      </c>
      <c r="E828" s="76">
        <v>0</v>
      </c>
      <c r="F828" s="76">
        <v>0</v>
      </c>
      <c r="G828" s="76">
        <v>0</v>
      </c>
      <c r="H828" s="76">
        <v>453</v>
      </c>
      <c r="I828" s="76">
        <v>10893</v>
      </c>
      <c r="J828" s="76">
        <v>1549</v>
      </c>
      <c r="K828" s="76">
        <v>0</v>
      </c>
      <c r="L828" s="76">
        <v>456</v>
      </c>
      <c r="M828" s="76">
        <v>0</v>
      </c>
      <c r="N828" s="76">
        <v>590</v>
      </c>
      <c r="O828" s="76">
        <v>1180</v>
      </c>
      <c r="P828" s="76">
        <v>0</v>
      </c>
      <c r="Q828" s="76">
        <v>0</v>
      </c>
      <c r="R828" s="76">
        <v>0</v>
      </c>
      <c r="S828" s="76">
        <v>0</v>
      </c>
      <c r="T828" s="76">
        <v>0</v>
      </c>
      <c r="U828" s="76">
        <v>1169</v>
      </c>
      <c r="V828" s="76">
        <v>910</v>
      </c>
      <c r="W828" s="76">
        <v>0</v>
      </c>
      <c r="X828" s="76">
        <v>910</v>
      </c>
      <c r="Y828" s="76">
        <v>0</v>
      </c>
      <c r="Z828" s="76">
        <v>0</v>
      </c>
      <c r="AA828" s="77"/>
    </row>
    <row r="829" spans="1:27">
      <c r="A829" s="73">
        <v>2111301</v>
      </c>
      <c r="B829" s="73" t="s">
        <v>5007</v>
      </c>
      <c r="C829" s="75">
        <v>17200</v>
      </c>
      <c r="D829" s="75">
        <v>17200</v>
      </c>
      <c r="E829" s="76">
        <v>0</v>
      </c>
      <c r="F829" s="76">
        <v>0</v>
      </c>
      <c r="G829" s="76">
        <v>0</v>
      </c>
      <c r="H829" s="76">
        <v>453</v>
      </c>
      <c r="I829" s="76">
        <v>10893</v>
      </c>
      <c r="J829" s="76">
        <v>1549</v>
      </c>
      <c r="K829" s="76">
        <v>0</v>
      </c>
      <c r="L829" s="76">
        <v>456</v>
      </c>
      <c r="M829" s="76">
        <v>0</v>
      </c>
      <c r="N829" s="76">
        <v>590</v>
      </c>
      <c r="O829" s="76">
        <v>1180</v>
      </c>
      <c r="P829" s="76">
        <v>0</v>
      </c>
      <c r="Q829" s="76">
        <v>0</v>
      </c>
      <c r="R829" s="76">
        <v>0</v>
      </c>
      <c r="S829" s="76">
        <v>0</v>
      </c>
      <c r="T829" s="76">
        <v>0</v>
      </c>
      <c r="U829" s="76">
        <v>1169</v>
      </c>
      <c r="V829" s="76">
        <v>910</v>
      </c>
      <c r="W829" s="76">
        <v>0</v>
      </c>
      <c r="X829" s="76">
        <v>910</v>
      </c>
      <c r="Y829" s="76">
        <v>0</v>
      </c>
      <c r="Z829" s="76">
        <v>0</v>
      </c>
      <c r="AA829" s="77"/>
    </row>
    <row r="830" spans="1:27">
      <c r="A830" s="73">
        <v>21114</v>
      </c>
      <c r="B830" s="74" t="s">
        <v>2404</v>
      </c>
      <c r="C830" s="75">
        <v>53842</v>
      </c>
      <c r="D830" s="75">
        <v>52373</v>
      </c>
      <c r="E830" s="76">
        <v>1469</v>
      </c>
      <c r="F830" s="76">
        <v>10</v>
      </c>
      <c r="G830" s="76">
        <v>94</v>
      </c>
      <c r="H830" s="76">
        <v>0</v>
      </c>
      <c r="I830" s="76">
        <v>0</v>
      </c>
      <c r="J830" s="76">
        <v>-30</v>
      </c>
      <c r="K830" s="76">
        <v>0</v>
      </c>
      <c r="L830" s="76">
        <v>0</v>
      </c>
      <c r="M830" s="76">
        <v>0</v>
      </c>
      <c r="N830" s="76">
        <v>53</v>
      </c>
      <c r="O830" s="76">
        <v>0</v>
      </c>
      <c r="P830" s="76">
        <v>52200</v>
      </c>
      <c r="Q830" s="76">
        <v>0</v>
      </c>
      <c r="R830" s="76">
        <v>37</v>
      </c>
      <c r="S830" s="76">
        <v>0</v>
      </c>
      <c r="T830" s="76">
        <v>0</v>
      </c>
      <c r="U830" s="76">
        <v>9</v>
      </c>
      <c r="V830" s="76">
        <v>0</v>
      </c>
      <c r="W830" s="76">
        <v>0</v>
      </c>
      <c r="X830" s="76">
        <v>0</v>
      </c>
      <c r="Y830" s="76">
        <v>0</v>
      </c>
      <c r="Z830" s="76">
        <v>0</v>
      </c>
      <c r="AA830" s="77"/>
    </row>
    <row r="831" spans="1:27">
      <c r="A831" s="73">
        <v>2111401</v>
      </c>
      <c r="B831" s="73" t="s">
        <v>595</v>
      </c>
      <c r="C831" s="75">
        <v>0</v>
      </c>
      <c r="D831" s="75">
        <v>0</v>
      </c>
      <c r="E831" s="76">
        <v>0</v>
      </c>
      <c r="F831" s="76">
        <v>0</v>
      </c>
      <c r="G831" s="76">
        <v>0</v>
      </c>
      <c r="H831" s="76">
        <v>0</v>
      </c>
      <c r="I831" s="76">
        <v>0</v>
      </c>
      <c r="J831" s="76">
        <v>0</v>
      </c>
      <c r="K831" s="76">
        <v>0</v>
      </c>
      <c r="L831" s="76">
        <v>0</v>
      </c>
      <c r="M831" s="76">
        <v>0</v>
      </c>
      <c r="N831" s="76">
        <v>0</v>
      </c>
      <c r="O831" s="76">
        <v>0</v>
      </c>
      <c r="P831" s="76">
        <v>0</v>
      </c>
      <c r="Q831" s="76">
        <v>0</v>
      </c>
      <c r="R831" s="76">
        <v>0</v>
      </c>
      <c r="S831" s="76">
        <v>0</v>
      </c>
      <c r="T831" s="76">
        <v>0</v>
      </c>
      <c r="U831" s="76">
        <v>0</v>
      </c>
      <c r="V831" s="76">
        <v>0</v>
      </c>
      <c r="W831" s="76">
        <v>0</v>
      </c>
      <c r="X831" s="76">
        <v>0</v>
      </c>
      <c r="Y831" s="76">
        <v>0</v>
      </c>
      <c r="Z831" s="76">
        <v>0</v>
      </c>
      <c r="AA831" s="77"/>
    </row>
    <row r="832" spans="1:27">
      <c r="A832" s="73">
        <v>2111402</v>
      </c>
      <c r="B832" s="73" t="s">
        <v>598</v>
      </c>
      <c r="C832" s="75">
        <v>0</v>
      </c>
      <c r="D832" s="75">
        <v>0</v>
      </c>
      <c r="E832" s="76">
        <v>0</v>
      </c>
      <c r="F832" s="76">
        <v>0</v>
      </c>
      <c r="G832" s="76">
        <v>0</v>
      </c>
      <c r="H832" s="76">
        <v>0</v>
      </c>
      <c r="I832" s="76">
        <v>0</v>
      </c>
      <c r="J832" s="76">
        <v>0</v>
      </c>
      <c r="K832" s="76">
        <v>0</v>
      </c>
      <c r="L832" s="76">
        <v>0</v>
      </c>
      <c r="M832" s="76">
        <v>0</v>
      </c>
      <c r="N832" s="76">
        <v>0</v>
      </c>
      <c r="O832" s="76">
        <v>0</v>
      </c>
      <c r="P832" s="76">
        <v>0</v>
      </c>
      <c r="Q832" s="76">
        <v>0</v>
      </c>
      <c r="R832" s="76">
        <v>0</v>
      </c>
      <c r="S832" s="76">
        <v>0</v>
      </c>
      <c r="T832" s="76">
        <v>0</v>
      </c>
      <c r="U832" s="76">
        <v>0</v>
      </c>
      <c r="V832" s="76">
        <v>0</v>
      </c>
      <c r="W832" s="76">
        <v>0</v>
      </c>
      <c r="X832" s="76">
        <v>0</v>
      </c>
      <c r="Y832" s="76">
        <v>0</v>
      </c>
      <c r="Z832" s="76">
        <v>0</v>
      </c>
      <c r="AA832" s="77"/>
    </row>
    <row r="833" spans="1:27">
      <c r="A833" s="73">
        <v>2111403</v>
      </c>
      <c r="B833" s="73" t="s">
        <v>601</v>
      </c>
      <c r="C833" s="75">
        <v>0</v>
      </c>
      <c r="D833" s="75">
        <v>0</v>
      </c>
      <c r="E833" s="76">
        <v>0</v>
      </c>
      <c r="F833" s="76">
        <v>0</v>
      </c>
      <c r="G833" s="76">
        <v>0</v>
      </c>
      <c r="H833" s="76">
        <v>0</v>
      </c>
      <c r="I833" s="76">
        <v>0</v>
      </c>
      <c r="J833" s="76">
        <v>0</v>
      </c>
      <c r="K833" s="76">
        <v>0</v>
      </c>
      <c r="L833" s="76">
        <v>0</v>
      </c>
      <c r="M833" s="76">
        <v>0</v>
      </c>
      <c r="N833" s="76">
        <v>0</v>
      </c>
      <c r="O833" s="76">
        <v>0</v>
      </c>
      <c r="P833" s="76">
        <v>0</v>
      </c>
      <c r="Q833" s="76">
        <v>0</v>
      </c>
      <c r="R833" s="76">
        <v>0</v>
      </c>
      <c r="S833" s="76">
        <v>0</v>
      </c>
      <c r="T833" s="76">
        <v>0</v>
      </c>
      <c r="U833" s="76">
        <v>0</v>
      </c>
      <c r="V833" s="76">
        <v>0</v>
      </c>
      <c r="W833" s="76">
        <v>0</v>
      </c>
      <c r="X833" s="76">
        <v>0</v>
      </c>
      <c r="Y833" s="76">
        <v>0</v>
      </c>
      <c r="Z833" s="76">
        <v>0</v>
      </c>
      <c r="AA833" s="77"/>
    </row>
    <row r="834" spans="1:27">
      <c r="A834" s="73">
        <v>2111404</v>
      </c>
      <c r="B834" s="73" t="s">
        <v>2412</v>
      </c>
      <c r="C834" s="75">
        <v>0</v>
      </c>
      <c r="D834" s="75">
        <v>0</v>
      </c>
      <c r="E834" s="76">
        <v>0</v>
      </c>
      <c r="F834" s="76">
        <v>0</v>
      </c>
      <c r="G834" s="76">
        <v>0</v>
      </c>
      <c r="H834" s="76">
        <v>0</v>
      </c>
      <c r="I834" s="76">
        <v>0</v>
      </c>
      <c r="J834" s="76">
        <v>0</v>
      </c>
      <c r="K834" s="76">
        <v>0</v>
      </c>
      <c r="L834" s="76">
        <v>0</v>
      </c>
      <c r="M834" s="76">
        <v>0</v>
      </c>
      <c r="N834" s="76">
        <v>0</v>
      </c>
      <c r="O834" s="76">
        <v>0</v>
      </c>
      <c r="P834" s="76">
        <v>0</v>
      </c>
      <c r="Q834" s="76">
        <v>0</v>
      </c>
      <c r="R834" s="76">
        <v>0</v>
      </c>
      <c r="S834" s="76">
        <v>0</v>
      </c>
      <c r="T834" s="76">
        <v>0</v>
      </c>
      <c r="U834" s="76">
        <v>0</v>
      </c>
      <c r="V834" s="76">
        <v>0</v>
      </c>
      <c r="W834" s="76">
        <v>0</v>
      </c>
      <c r="X834" s="76">
        <v>0</v>
      </c>
      <c r="Y834" s="76">
        <v>0</v>
      </c>
      <c r="Z834" s="76">
        <v>0</v>
      </c>
      <c r="AA834" s="77"/>
    </row>
    <row r="835" spans="1:27">
      <c r="A835" s="73">
        <v>2111405</v>
      </c>
      <c r="B835" s="73" t="s">
        <v>2414</v>
      </c>
      <c r="C835" s="75">
        <v>0</v>
      </c>
      <c r="D835" s="75">
        <v>0</v>
      </c>
      <c r="E835" s="76">
        <v>0</v>
      </c>
      <c r="F835" s="76">
        <v>0</v>
      </c>
      <c r="G835" s="76">
        <v>0</v>
      </c>
      <c r="H835" s="76">
        <v>0</v>
      </c>
      <c r="I835" s="76">
        <v>0</v>
      </c>
      <c r="J835" s="76">
        <v>0</v>
      </c>
      <c r="K835" s="76">
        <v>0</v>
      </c>
      <c r="L835" s="76">
        <v>0</v>
      </c>
      <c r="M835" s="76">
        <v>0</v>
      </c>
      <c r="N835" s="76">
        <v>0</v>
      </c>
      <c r="O835" s="76">
        <v>0</v>
      </c>
      <c r="P835" s="76">
        <v>0</v>
      </c>
      <c r="Q835" s="76">
        <v>0</v>
      </c>
      <c r="R835" s="76">
        <v>0</v>
      </c>
      <c r="S835" s="76">
        <v>0</v>
      </c>
      <c r="T835" s="76">
        <v>0</v>
      </c>
      <c r="U835" s="76">
        <v>0</v>
      </c>
      <c r="V835" s="76">
        <v>0</v>
      </c>
      <c r="W835" s="76">
        <v>0</v>
      </c>
      <c r="X835" s="76">
        <v>0</v>
      </c>
      <c r="Y835" s="76">
        <v>0</v>
      </c>
      <c r="Z835" s="76">
        <v>0</v>
      </c>
      <c r="AA835" s="77"/>
    </row>
    <row r="836" spans="1:27">
      <c r="A836" s="73">
        <v>2111406</v>
      </c>
      <c r="B836" s="73" t="s">
        <v>2416</v>
      </c>
      <c r="C836" s="75">
        <v>0</v>
      </c>
      <c r="D836" s="75">
        <v>0</v>
      </c>
      <c r="E836" s="76">
        <v>0</v>
      </c>
      <c r="F836" s="76">
        <v>0</v>
      </c>
      <c r="G836" s="76">
        <v>0</v>
      </c>
      <c r="H836" s="76">
        <v>0</v>
      </c>
      <c r="I836" s="76">
        <v>0</v>
      </c>
      <c r="J836" s="76">
        <v>0</v>
      </c>
      <c r="K836" s="76">
        <v>0</v>
      </c>
      <c r="L836" s="76">
        <v>0</v>
      </c>
      <c r="M836" s="76">
        <v>0</v>
      </c>
      <c r="N836" s="76">
        <v>0</v>
      </c>
      <c r="O836" s="76">
        <v>0</v>
      </c>
      <c r="P836" s="76">
        <v>0</v>
      </c>
      <c r="Q836" s="76">
        <v>0</v>
      </c>
      <c r="R836" s="76">
        <v>0</v>
      </c>
      <c r="S836" s="76">
        <v>0</v>
      </c>
      <c r="T836" s="76">
        <v>0</v>
      </c>
      <c r="U836" s="76">
        <v>0</v>
      </c>
      <c r="V836" s="76">
        <v>0</v>
      </c>
      <c r="W836" s="76">
        <v>0</v>
      </c>
      <c r="X836" s="76">
        <v>0</v>
      </c>
      <c r="Y836" s="76">
        <v>0</v>
      </c>
      <c r="Z836" s="76">
        <v>0</v>
      </c>
      <c r="AA836" s="77"/>
    </row>
    <row r="837" spans="1:27">
      <c r="A837" s="73">
        <v>2111407</v>
      </c>
      <c r="B837" s="73" t="s">
        <v>2419</v>
      </c>
      <c r="C837" s="75">
        <v>18</v>
      </c>
      <c r="D837" s="75">
        <v>0</v>
      </c>
      <c r="E837" s="76">
        <v>18</v>
      </c>
      <c r="F837" s="76">
        <v>0</v>
      </c>
      <c r="G837" s="76">
        <v>0</v>
      </c>
      <c r="H837" s="76">
        <v>0</v>
      </c>
      <c r="I837" s="76">
        <v>0</v>
      </c>
      <c r="J837" s="76">
        <v>0</v>
      </c>
      <c r="K837" s="76">
        <v>0</v>
      </c>
      <c r="L837" s="76">
        <v>0</v>
      </c>
      <c r="M837" s="76">
        <v>0</v>
      </c>
      <c r="N837" s="76">
        <v>0</v>
      </c>
      <c r="O837" s="76">
        <v>0</v>
      </c>
      <c r="P837" s="76">
        <v>0</v>
      </c>
      <c r="Q837" s="76">
        <v>0</v>
      </c>
      <c r="R837" s="76">
        <v>0</v>
      </c>
      <c r="S837" s="76">
        <v>0</v>
      </c>
      <c r="T837" s="76">
        <v>0</v>
      </c>
      <c r="U837" s="76">
        <v>0</v>
      </c>
      <c r="V837" s="76">
        <v>0</v>
      </c>
      <c r="W837" s="76">
        <v>0</v>
      </c>
      <c r="X837" s="76">
        <v>0</v>
      </c>
      <c r="Y837" s="76">
        <v>0</v>
      </c>
      <c r="Z837" s="76">
        <v>0</v>
      </c>
      <c r="AA837" s="77"/>
    </row>
    <row r="838" spans="1:27">
      <c r="A838" s="73">
        <v>2111408</v>
      </c>
      <c r="B838" s="73" t="s">
        <v>2422</v>
      </c>
      <c r="C838" s="75">
        <v>0</v>
      </c>
      <c r="D838" s="75">
        <v>0</v>
      </c>
      <c r="E838" s="76">
        <v>0</v>
      </c>
      <c r="F838" s="76">
        <v>0</v>
      </c>
      <c r="G838" s="76">
        <v>0</v>
      </c>
      <c r="H838" s="76">
        <v>0</v>
      </c>
      <c r="I838" s="76">
        <v>0</v>
      </c>
      <c r="J838" s="76">
        <v>0</v>
      </c>
      <c r="K838" s="76">
        <v>0</v>
      </c>
      <c r="L838" s="76">
        <v>0</v>
      </c>
      <c r="M838" s="76">
        <v>0</v>
      </c>
      <c r="N838" s="76">
        <v>0</v>
      </c>
      <c r="O838" s="76">
        <v>0</v>
      </c>
      <c r="P838" s="76">
        <v>0</v>
      </c>
      <c r="Q838" s="76">
        <v>0</v>
      </c>
      <c r="R838" s="76">
        <v>0</v>
      </c>
      <c r="S838" s="76">
        <v>0</v>
      </c>
      <c r="T838" s="76">
        <v>0</v>
      </c>
      <c r="U838" s="76">
        <v>0</v>
      </c>
      <c r="V838" s="76">
        <v>0</v>
      </c>
      <c r="W838" s="76">
        <v>0</v>
      </c>
      <c r="X838" s="76">
        <v>0</v>
      </c>
      <c r="Y838" s="76">
        <v>0</v>
      </c>
      <c r="Z838" s="76">
        <v>0</v>
      </c>
      <c r="AA838" s="77"/>
    </row>
    <row r="839" spans="1:27">
      <c r="A839" s="73">
        <v>2111409</v>
      </c>
      <c r="B839" s="73" t="s">
        <v>2425</v>
      </c>
      <c r="C839" s="75">
        <v>0</v>
      </c>
      <c r="D839" s="75">
        <v>0</v>
      </c>
      <c r="E839" s="76">
        <v>0</v>
      </c>
      <c r="F839" s="76">
        <v>0</v>
      </c>
      <c r="G839" s="76">
        <v>0</v>
      </c>
      <c r="H839" s="76">
        <v>0</v>
      </c>
      <c r="I839" s="76">
        <v>0</v>
      </c>
      <c r="J839" s="76">
        <v>0</v>
      </c>
      <c r="K839" s="76">
        <v>0</v>
      </c>
      <c r="L839" s="76">
        <v>0</v>
      </c>
      <c r="M839" s="76">
        <v>0</v>
      </c>
      <c r="N839" s="76">
        <v>0</v>
      </c>
      <c r="O839" s="76">
        <v>0</v>
      </c>
      <c r="P839" s="76">
        <v>0</v>
      </c>
      <c r="Q839" s="76">
        <v>0</v>
      </c>
      <c r="R839" s="76">
        <v>0</v>
      </c>
      <c r="S839" s="76">
        <v>0</v>
      </c>
      <c r="T839" s="76">
        <v>0</v>
      </c>
      <c r="U839" s="76">
        <v>0</v>
      </c>
      <c r="V839" s="76">
        <v>0</v>
      </c>
      <c r="W839" s="76">
        <v>0</v>
      </c>
      <c r="X839" s="76">
        <v>0</v>
      </c>
      <c r="Y839" s="76">
        <v>0</v>
      </c>
      <c r="Z839" s="76">
        <v>0</v>
      </c>
      <c r="AA839" s="77"/>
    </row>
    <row r="840" spans="1:27">
      <c r="A840" s="73">
        <v>2111410</v>
      </c>
      <c r="B840" s="73" t="s">
        <v>2428</v>
      </c>
      <c r="C840" s="75">
        <v>0</v>
      </c>
      <c r="D840" s="75">
        <v>0</v>
      </c>
      <c r="E840" s="76">
        <v>0</v>
      </c>
      <c r="F840" s="76">
        <v>0</v>
      </c>
      <c r="G840" s="76">
        <v>0</v>
      </c>
      <c r="H840" s="76">
        <v>0</v>
      </c>
      <c r="I840" s="76">
        <v>0</v>
      </c>
      <c r="J840" s="76">
        <v>0</v>
      </c>
      <c r="K840" s="76">
        <v>0</v>
      </c>
      <c r="L840" s="76">
        <v>0</v>
      </c>
      <c r="M840" s="76">
        <v>0</v>
      </c>
      <c r="N840" s="76">
        <v>0</v>
      </c>
      <c r="O840" s="76">
        <v>0</v>
      </c>
      <c r="P840" s="76">
        <v>0</v>
      </c>
      <c r="Q840" s="76">
        <v>0</v>
      </c>
      <c r="R840" s="76">
        <v>0</v>
      </c>
      <c r="S840" s="76">
        <v>0</v>
      </c>
      <c r="T840" s="76">
        <v>0</v>
      </c>
      <c r="U840" s="76">
        <v>0</v>
      </c>
      <c r="V840" s="76">
        <v>0</v>
      </c>
      <c r="W840" s="76">
        <v>0</v>
      </c>
      <c r="X840" s="76">
        <v>0</v>
      </c>
      <c r="Y840" s="76">
        <v>0</v>
      </c>
      <c r="Z840" s="76">
        <v>0</v>
      </c>
      <c r="AA840" s="77"/>
    </row>
    <row r="841" spans="1:27">
      <c r="A841" s="73">
        <v>2111411</v>
      </c>
      <c r="B841" s="73" t="s">
        <v>718</v>
      </c>
      <c r="C841" s="75">
        <v>1451</v>
      </c>
      <c r="D841" s="75">
        <v>0</v>
      </c>
      <c r="E841" s="76">
        <v>1451</v>
      </c>
      <c r="F841" s="76">
        <v>0</v>
      </c>
      <c r="G841" s="76">
        <v>0</v>
      </c>
      <c r="H841" s="76">
        <v>0</v>
      </c>
      <c r="I841" s="76">
        <v>0</v>
      </c>
      <c r="J841" s="76">
        <v>0</v>
      </c>
      <c r="K841" s="76">
        <v>0</v>
      </c>
      <c r="L841" s="76">
        <v>0</v>
      </c>
      <c r="M841" s="76">
        <v>0</v>
      </c>
      <c r="N841" s="76">
        <v>0</v>
      </c>
      <c r="O841" s="76">
        <v>0</v>
      </c>
      <c r="P841" s="76">
        <v>0</v>
      </c>
      <c r="Q841" s="76">
        <v>0</v>
      </c>
      <c r="R841" s="76">
        <v>0</v>
      </c>
      <c r="S841" s="76">
        <v>0</v>
      </c>
      <c r="T841" s="76">
        <v>0</v>
      </c>
      <c r="U841" s="76">
        <v>0</v>
      </c>
      <c r="V841" s="76">
        <v>0</v>
      </c>
      <c r="W841" s="76">
        <v>0</v>
      </c>
      <c r="X841" s="76">
        <v>0</v>
      </c>
      <c r="Y841" s="76">
        <v>0</v>
      </c>
      <c r="Z841" s="76">
        <v>0</v>
      </c>
      <c r="AA841" s="77"/>
    </row>
    <row r="842" spans="1:27">
      <c r="A842" s="73">
        <v>2111412</v>
      </c>
      <c r="B842" s="73" t="s">
        <v>5008</v>
      </c>
      <c r="C842" s="75">
        <v>0</v>
      </c>
      <c r="D842" s="75">
        <v>0</v>
      </c>
      <c r="E842" s="76">
        <v>0</v>
      </c>
      <c r="F842" s="76">
        <v>0</v>
      </c>
      <c r="G842" s="76">
        <v>0</v>
      </c>
      <c r="H842" s="76">
        <v>0</v>
      </c>
      <c r="I842" s="76">
        <v>0</v>
      </c>
      <c r="J842" s="76">
        <v>0</v>
      </c>
      <c r="K842" s="76">
        <v>0</v>
      </c>
      <c r="L842" s="76">
        <v>0</v>
      </c>
      <c r="M842" s="76">
        <v>0</v>
      </c>
      <c r="N842" s="76">
        <v>0</v>
      </c>
      <c r="O842" s="76">
        <v>0</v>
      </c>
      <c r="P842" s="76">
        <v>0</v>
      </c>
      <c r="Q842" s="76">
        <v>0</v>
      </c>
      <c r="R842" s="76">
        <v>0</v>
      </c>
      <c r="S842" s="76">
        <v>0</v>
      </c>
      <c r="T842" s="76">
        <v>0</v>
      </c>
      <c r="U842" s="76">
        <v>0</v>
      </c>
      <c r="V842" s="76">
        <v>0</v>
      </c>
      <c r="W842" s="76">
        <v>0</v>
      </c>
      <c r="X842" s="76">
        <v>0</v>
      </c>
      <c r="Y842" s="76">
        <v>0</v>
      </c>
      <c r="Z842" s="76">
        <v>0</v>
      </c>
      <c r="AA842" s="77"/>
    </row>
    <row r="843" spans="1:27">
      <c r="A843" s="73">
        <v>2111413</v>
      </c>
      <c r="B843" s="73" t="s">
        <v>2433</v>
      </c>
      <c r="C843" s="75">
        <v>52356</v>
      </c>
      <c r="D843" s="75">
        <v>52356</v>
      </c>
      <c r="E843" s="76">
        <v>0</v>
      </c>
      <c r="F843" s="76">
        <v>0</v>
      </c>
      <c r="G843" s="76">
        <v>94</v>
      </c>
      <c r="H843" s="76">
        <v>0</v>
      </c>
      <c r="I843" s="76">
        <v>0</v>
      </c>
      <c r="J843" s="76">
        <v>0</v>
      </c>
      <c r="K843" s="76">
        <v>0</v>
      </c>
      <c r="L843" s="76">
        <v>0</v>
      </c>
      <c r="M843" s="76">
        <v>0</v>
      </c>
      <c r="N843" s="76">
        <v>53</v>
      </c>
      <c r="O843" s="76">
        <v>0</v>
      </c>
      <c r="P843" s="76">
        <v>52200</v>
      </c>
      <c r="Q843" s="76">
        <v>0</v>
      </c>
      <c r="R843" s="76">
        <v>0</v>
      </c>
      <c r="S843" s="76">
        <v>0</v>
      </c>
      <c r="T843" s="76">
        <v>0</v>
      </c>
      <c r="U843" s="76">
        <v>9</v>
      </c>
      <c r="V843" s="76">
        <v>0</v>
      </c>
      <c r="W843" s="76">
        <v>0</v>
      </c>
      <c r="X843" s="76">
        <v>0</v>
      </c>
      <c r="Y843" s="76">
        <v>0</v>
      </c>
      <c r="Z843" s="76">
        <v>0</v>
      </c>
      <c r="AA843" s="77"/>
    </row>
    <row r="844" spans="1:27">
      <c r="A844" s="73">
        <v>2111450</v>
      </c>
      <c r="B844" s="73" t="s">
        <v>622</v>
      </c>
      <c r="C844" s="75">
        <v>37</v>
      </c>
      <c r="D844" s="75">
        <v>37</v>
      </c>
      <c r="E844" s="76">
        <v>0</v>
      </c>
      <c r="F844" s="76">
        <v>0</v>
      </c>
      <c r="G844" s="76">
        <v>0</v>
      </c>
      <c r="H844" s="76">
        <v>0</v>
      </c>
      <c r="I844" s="76">
        <v>0</v>
      </c>
      <c r="J844" s="76">
        <v>0</v>
      </c>
      <c r="K844" s="76">
        <v>0</v>
      </c>
      <c r="L844" s="76">
        <v>0</v>
      </c>
      <c r="M844" s="76">
        <v>0</v>
      </c>
      <c r="N844" s="76">
        <v>0</v>
      </c>
      <c r="O844" s="76">
        <v>0</v>
      </c>
      <c r="P844" s="76">
        <v>0</v>
      </c>
      <c r="Q844" s="76">
        <v>0</v>
      </c>
      <c r="R844" s="76">
        <v>37</v>
      </c>
      <c r="S844" s="76">
        <v>0</v>
      </c>
      <c r="T844" s="76">
        <v>0</v>
      </c>
      <c r="U844" s="76">
        <v>0</v>
      </c>
      <c r="V844" s="76">
        <v>0</v>
      </c>
      <c r="W844" s="76">
        <v>0</v>
      </c>
      <c r="X844" s="76">
        <v>0</v>
      </c>
      <c r="Y844" s="76">
        <v>0</v>
      </c>
      <c r="Z844" s="76">
        <v>0</v>
      </c>
      <c r="AA844" s="77"/>
    </row>
    <row r="845" spans="1:27">
      <c r="A845" s="73">
        <v>2111499</v>
      </c>
      <c r="B845" s="73" t="s">
        <v>2438</v>
      </c>
      <c r="C845" s="75">
        <v>-20</v>
      </c>
      <c r="D845" s="75">
        <v>-20</v>
      </c>
      <c r="E845" s="76">
        <v>0</v>
      </c>
      <c r="F845" s="76">
        <v>10</v>
      </c>
      <c r="G845" s="76">
        <v>0</v>
      </c>
      <c r="H845" s="76">
        <v>0</v>
      </c>
      <c r="I845" s="76">
        <v>0</v>
      </c>
      <c r="J845" s="76">
        <v>-30</v>
      </c>
      <c r="K845" s="76">
        <v>0</v>
      </c>
      <c r="L845" s="76">
        <v>0</v>
      </c>
      <c r="M845" s="76">
        <v>0</v>
      </c>
      <c r="N845" s="76">
        <v>0</v>
      </c>
      <c r="O845" s="76">
        <v>0</v>
      </c>
      <c r="P845" s="76">
        <v>0</v>
      </c>
      <c r="Q845" s="76">
        <v>0</v>
      </c>
      <c r="R845" s="76">
        <v>0</v>
      </c>
      <c r="S845" s="76">
        <v>0</v>
      </c>
      <c r="T845" s="76">
        <v>0</v>
      </c>
      <c r="U845" s="76">
        <v>0</v>
      </c>
      <c r="V845" s="76">
        <v>0</v>
      </c>
      <c r="W845" s="76">
        <v>0</v>
      </c>
      <c r="X845" s="76">
        <v>0</v>
      </c>
      <c r="Y845" s="76">
        <v>0</v>
      </c>
      <c r="Z845" s="76">
        <v>0</v>
      </c>
      <c r="AA845" s="77"/>
    </row>
    <row r="846" spans="1:27">
      <c r="A846" s="73">
        <v>21115</v>
      </c>
      <c r="B846" s="74" t="s">
        <v>5009</v>
      </c>
      <c r="C846" s="75">
        <v>49158</v>
      </c>
      <c r="D846" s="75">
        <v>49158</v>
      </c>
      <c r="E846" s="76">
        <v>0</v>
      </c>
      <c r="F846" s="76">
        <v>2157</v>
      </c>
      <c r="G846" s="76">
        <v>0</v>
      </c>
      <c r="H846" s="76">
        <v>0</v>
      </c>
      <c r="I846" s="76">
        <v>25733</v>
      </c>
      <c r="J846" s="76">
        <v>0</v>
      </c>
      <c r="K846" s="76">
        <v>0</v>
      </c>
      <c r="L846" s="76">
        <v>0</v>
      </c>
      <c r="M846" s="76">
        <v>0</v>
      </c>
      <c r="N846" s="76">
        <v>100</v>
      </c>
      <c r="O846" s="76">
        <v>14388</v>
      </c>
      <c r="P846" s="76">
        <v>0</v>
      </c>
      <c r="Q846" s="76">
        <v>0</v>
      </c>
      <c r="R846" s="76">
        <v>6780</v>
      </c>
      <c r="S846" s="76">
        <v>0</v>
      </c>
      <c r="T846" s="76">
        <v>0</v>
      </c>
      <c r="U846" s="76">
        <v>0</v>
      </c>
      <c r="V846" s="76">
        <v>0</v>
      </c>
      <c r="W846" s="76">
        <v>0</v>
      </c>
      <c r="X846" s="76">
        <v>0</v>
      </c>
      <c r="Y846" s="76">
        <v>0</v>
      </c>
      <c r="Z846" s="76">
        <v>0</v>
      </c>
      <c r="AA846" s="77"/>
    </row>
    <row r="847" spans="1:27">
      <c r="A847" s="73">
        <v>2111501</v>
      </c>
      <c r="B847" s="73" t="s">
        <v>5010</v>
      </c>
      <c r="C847" s="75">
        <v>778</v>
      </c>
      <c r="D847" s="75">
        <v>778</v>
      </c>
      <c r="E847" s="76">
        <v>0</v>
      </c>
      <c r="F847" s="76">
        <v>0</v>
      </c>
      <c r="G847" s="76">
        <v>0</v>
      </c>
      <c r="H847" s="76">
        <v>0</v>
      </c>
      <c r="I847" s="76">
        <v>0</v>
      </c>
      <c r="J847" s="76">
        <v>0</v>
      </c>
      <c r="K847" s="76">
        <v>0</v>
      </c>
      <c r="L847" s="76">
        <v>0</v>
      </c>
      <c r="M847" s="76">
        <v>0</v>
      </c>
      <c r="N847" s="76">
        <v>0</v>
      </c>
      <c r="O847" s="76">
        <v>0</v>
      </c>
      <c r="P847" s="76">
        <v>0</v>
      </c>
      <c r="Q847" s="76">
        <v>0</v>
      </c>
      <c r="R847" s="76">
        <v>778</v>
      </c>
      <c r="S847" s="76">
        <v>0</v>
      </c>
      <c r="T847" s="76">
        <v>0</v>
      </c>
      <c r="U847" s="76">
        <v>0</v>
      </c>
      <c r="V847" s="76">
        <v>0</v>
      </c>
      <c r="W847" s="76">
        <v>0</v>
      </c>
      <c r="X847" s="76">
        <v>0</v>
      </c>
      <c r="Y847" s="76">
        <v>0</v>
      </c>
      <c r="Z847" s="76">
        <v>0</v>
      </c>
      <c r="AA847" s="77"/>
    </row>
    <row r="848" spans="1:27">
      <c r="A848" s="73">
        <v>2111502</v>
      </c>
      <c r="B848" s="73" t="s">
        <v>5011</v>
      </c>
      <c r="C848" s="75">
        <v>1436</v>
      </c>
      <c r="D848" s="75">
        <v>1436</v>
      </c>
      <c r="E848" s="76">
        <v>0</v>
      </c>
      <c r="F848" s="76">
        <v>1237</v>
      </c>
      <c r="G848" s="76">
        <v>0</v>
      </c>
      <c r="H848" s="76">
        <v>0</v>
      </c>
      <c r="I848" s="76">
        <v>199</v>
      </c>
      <c r="J848" s="76">
        <v>0</v>
      </c>
      <c r="K848" s="76">
        <v>0</v>
      </c>
      <c r="L848" s="76">
        <v>0</v>
      </c>
      <c r="M848" s="76">
        <v>0</v>
      </c>
      <c r="N848" s="76">
        <v>0</v>
      </c>
      <c r="O848" s="76">
        <v>0</v>
      </c>
      <c r="P848" s="76">
        <v>0</v>
      </c>
      <c r="Q848" s="76">
        <v>0</v>
      </c>
      <c r="R848" s="76">
        <v>0</v>
      </c>
      <c r="S848" s="76">
        <v>0</v>
      </c>
      <c r="T848" s="76">
        <v>0</v>
      </c>
      <c r="U848" s="76">
        <v>0</v>
      </c>
      <c r="V848" s="76">
        <v>0</v>
      </c>
      <c r="W848" s="76">
        <v>0</v>
      </c>
      <c r="X848" s="76">
        <v>0</v>
      </c>
      <c r="Y848" s="76">
        <v>0</v>
      </c>
      <c r="Z848" s="76">
        <v>0</v>
      </c>
      <c r="AA848" s="77"/>
    </row>
    <row r="849" spans="1:27">
      <c r="A849" s="73">
        <v>2111503</v>
      </c>
      <c r="B849" s="73" t="s">
        <v>5012</v>
      </c>
      <c r="C849" s="75">
        <v>46939</v>
      </c>
      <c r="D849" s="75">
        <v>46939</v>
      </c>
      <c r="E849" s="76">
        <v>0</v>
      </c>
      <c r="F849" s="76">
        <v>920</v>
      </c>
      <c r="G849" s="76">
        <v>0</v>
      </c>
      <c r="H849" s="76">
        <v>0</v>
      </c>
      <c r="I849" s="76">
        <v>25534</v>
      </c>
      <c r="J849" s="76">
        <v>0</v>
      </c>
      <c r="K849" s="76">
        <v>0</v>
      </c>
      <c r="L849" s="76">
        <v>0</v>
      </c>
      <c r="M849" s="76">
        <v>0</v>
      </c>
      <c r="N849" s="76">
        <v>100</v>
      </c>
      <c r="O849" s="76">
        <v>14383</v>
      </c>
      <c r="P849" s="76">
        <v>0</v>
      </c>
      <c r="Q849" s="76">
        <v>0</v>
      </c>
      <c r="R849" s="76">
        <v>6002</v>
      </c>
      <c r="S849" s="76">
        <v>0</v>
      </c>
      <c r="T849" s="76">
        <v>0</v>
      </c>
      <c r="U849" s="76">
        <v>0</v>
      </c>
      <c r="V849" s="76">
        <v>0</v>
      </c>
      <c r="W849" s="76">
        <v>0</v>
      </c>
      <c r="X849" s="76">
        <v>0</v>
      </c>
      <c r="Y849" s="76">
        <v>0</v>
      </c>
      <c r="Z849" s="76">
        <v>0</v>
      </c>
      <c r="AA849" s="77"/>
    </row>
    <row r="850" spans="1:27">
      <c r="A850" s="73">
        <v>2111504</v>
      </c>
      <c r="B850" s="73" t="s">
        <v>5013</v>
      </c>
      <c r="C850" s="75">
        <v>0</v>
      </c>
      <c r="D850" s="75">
        <v>0</v>
      </c>
      <c r="E850" s="76">
        <v>0</v>
      </c>
      <c r="F850" s="76">
        <v>0</v>
      </c>
      <c r="G850" s="76">
        <v>0</v>
      </c>
      <c r="H850" s="76">
        <v>0</v>
      </c>
      <c r="I850" s="76">
        <v>0</v>
      </c>
      <c r="J850" s="76">
        <v>0</v>
      </c>
      <c r="K850" s="76">
        <v>0</v>
      </c>
      <c r="L850" s="76">
        <v>0</v>
      </c>
      <c r="M850" s="76">
        <v>0</v>
      </c>
      <c r="N850" s="76">
        <v>0</v>
      </c>
      <c r="O850" s="76">
        <v>0</v>
      </c>
      <c r="P850" s="76">
        <v>0</v>
      </c>
      <c r="Q850" s="76">
        <v>0</v>
      </c>
      <c r="R850" s="76">
        <v>0</v>
      </c>
      <c r="S850" s="76">
        <v>0</v>
      </c>
      <c r="T850" s="76">
        <v>0</v>
      </c>
      <c r="U850" s="76">
        <v>0</v>
      </c>
      <c r="V850" s="76">
        <v>0</v>
      </c>
      <c r="W850" s="76">
        <v>0</v>
      </c>
      <c r="X850" s="76">
        <v>0</v>
      </c>
      <c r="Y850" s="76">
        <v>0</v>
      </c>
      <c r="Z850" s="76">
        <v>0</v>
      </c>
      <c r="AA850" s="77"/>
    </row>
    <row r="851" spans="1:27">
      <c r="A851" s="73">
        <v>2111599</v>
      </c>
      <c r="B851" s="73" t="s">
        <v>5014</v>
      </c>
      <c r="C851" s="75">
        <v>5</v>
      </c>
      <c r="D851" s="75">
        <v>5</v>
      </c>
      <c r="E851" s="76">
        <v>0</v>
      </c>
      <c r="F851" s="76">
        <v>0</v>
      </c>
      <c r="G851" s="76">
        <v>0</v>
      </c>
      <c r="H851" s="76">
        <v>0</v>
      </c>
      <c r="I851" s="76">
        <v>0</v>
      </c>
      <c r="J851" s="76">
        <v>0</v>
      </c>
      <c r="K851" s="76">
        <v>0</v>
      </c>
      <c r="L851" s="76">
        <v>0</v>
      </c>
      <c r="M851" s="76">
        <v>0</v>
      </c>
      <c r="N851" s="76">
        <v>0</v>
      </c>
      <c r="O851" s="76">
        <v>5</v>
      </c>
      <c r="P851" s="76">
        <v>0</v>
      </c>
      <c r="Q851" s="76">
        <v>0</v>
      </c>
      <c r="R851" s="76">
        <v>0</v>
      </c>
      <c r="S851" s="76">
        <v>0</v>
      </c>
      <c r="T851" s="76">
        <v>0</v>
      </c>
      <c r="U851" s="76">
        <v>0</v>
      </c>
      <c r="V851" s="76">
        <v>0</v>
      </c>
      <c r="W851" s="76">
        <v>0</v>
      </c>
      <c r="X851" s="76">
        <v>0</v>
      </c>
      <c r="Y851" s="76">
        <v>0</v>
      </c>
      <c r="Z851" s="76">
        <v>0</v>
      </c>
      <c r="AA851" s="77"/>
    </row>
    <row r="852" spans="1:27">
      <c r="A852" s="73">
        <v>21199</v>
      </c>
      <c r="B852" s="74" t="s">
        <v>5015</v>
      </c>
      <c r="C852" s="75">
        <v>35772</v>
      </c>
      <c r="D852" s="75">
        <v>34838</v>
      </c>
      <c r="E852" s="76">
        <v>934</v>
      </c>
      <c r="F852" s="76">
        <v>13733</v>
      </c>
      <c r="G852" s="76">
        <v>118</v>
      </c>
      <c r="H852" s="76">
        <v>8</v>
      </c>
      <c r="I852" s="76">
        <v>6209</v>
      </c>
      <c r="J852" s="76">
        <v>300</v>
      </c>
      <c r="K852" s="76">
        <v>335</v>
      </c>
      <c r="L852" s="76">
        <v>473</v>
      </c>
      <c r="M852" s="76">
        <v>0</v>
      </c>
      <c r="N852" s="76">
        <v>400</v>
      </c>
      <c r="O852" s="76">
        <v>679</v>
      </c>
      <c r="P852" s="76">
        <v>793</v>
      </c>
      <c r="Q852" s="76">
        <v>210</v>
      </c>
      <c r="R852" s="76">
        <v>9910</v>
      </c>
      <c r="S852" s="76">
        <v>0</v>
      </c>
      <c r="T852" s="76">
        <v>0</v>
      </c>
      <c r="U852" s="76">
        <v>500</v>
      </c>
      <c r="V852" s="76">
        <v>1205</v>
      </c>
      <c r="W852" s="76">
        <v>0</v>
      </c>
      <c r="X852" s="76">
        <v>5</v>
      </c>
      <c r="Y852" s="76">
        <v>1200</v>
      </c>
      <c r="Z852" s="76">
        <v>0</v>
      </c>
      <c r="AA852" s="77"/>
    </row>
    <row r="853" spans="1:27">
      <c r="A853" s="73">
        <v>2119901</v>
      </c>
      <c r="B853" s="73" t="s">
        <v>5016</v>
      </c>
      <c r="C853" s="75">
        <v>35772</v>
      </c>
      <c r="D853" s="75">
        <v>34838</v>
      </c>
      <c r="E853" s="76">
        <v>934</v>
      </c>
      <c r="F853" s="76">
        <v>13733</v>
      </c>
      <c r="G853" s="76">
        <v>118</v>
      </c>
      <c r="H853" s="76">
        <v>8</v>
      </c>
      <c r="I853" s="76">
        <v>6209</v>
      </c>
      <c r="J853" s="76">
        <v>300</v>
      </c>
      <c r="K853" s="76">
        <v>335</v>
      </c>
      <c r="L853" s="76">
        <v>473</v>
      </c>
      <c r="M853" s="76">
        <v>0</v>
      </c>
      <c r="N853" s="76">
        <v>400</v>
      </c>
      <c r="O853" s="76">
        <v>679</v>
      </c>
      <c r="P853" s="76">
        <v>793</v>
      </c>
      <c r="Q853" s="76">
        <v>210</v>
      </c>
      <c r="R853" s="76">
        <v>9910</v>
      </c>
      <c r="S853" s="76">
        <v>0</v>
      </c>
      <c r="T853" s="76">
        <v>0</v>
      </c>
      <c r="U853" s="76">
        <v>500</v>
      </c>
      <c r="V853" s="76">
        <v>1205</v>
      </c>
      <c r="W853" s="76">
        <v>0</v>
      </c>
      <c r="X853" s="76">
        <v>5</v>
      </c>
      <c r="Y853" s="76">
        <v>1200</v>
      </c>
      <c r="Z853" s="76">
        <v>0</v>
      </c>
      <c r="AA853" s="77"/>
    </row>
    <row r="854" spans="1:27">
      <c r="A854" s="73">
        <v>212</v>
      </c>
      <c r="B854" s="74" t="s">
        <v>2447</v>
      </c>
      <c r="C854" s="75">
        <v>1836153</v>
      </c>
      <c r="D854" s="75">
        <v>1829193</v>
      </c>
      <c r="E854" s="76">
        <v>6960</v>
      </c>
      <c r="F854" s="76">
        <v>604150</v>
      </c>
      <c r="G854" s="76">
        <v>72636</v>
      </c>
      <c r="H854" s="76">
        <v>170990</v>
      </c>
      <c r="I854" s="76">
        <v>135141</v>
      </c>
      <c r="J854" s="76">
        <v>169546</v>
      </c>
      <c r="K854" s="76">
        <v>28641</v>
      </c>
      <c r="L854" s="76">
        <v>39665</v>
      </c>
      <c r="M854" s="76">
        <v>64405</v>
      </c>
      <c r="N854" s="76">
        <v>69363</v>
      </c>
      <c r="O854" s="76">
        <v>96658</v>
      </c>
      <c r="P854" s="76">
        <v>36439</v>
      </c>
      <c r="Q854" s="76">
        <v>36140</v>
      </c>
      <c r="R854" s="76">
        <v>73836</v>
      </c>
      <c r="S854" s="76">
        <v>16993</v>
      </c>
      <c r="T854" s="76">
        <v>76498</v>
      </c>
      <c r="U854" s="76">
        <v>68700</v>
      </c>
      <c r="V854" s="76">
        <v>77305</v>
      </c>
      <c r="W854" s="76">
        <v>754</v>
      </c>
      <c r="X854" s="76">
        <v>46944</v>
      </c>
      <c r="Y854" s="76">
        <v>11701</v>
      </c>
      <c r="Z854" s="76">
        <v>17906</v>
      </c>
      <c r="AA854" s="77"/>
    </row>
    <row r="855" spans="1:27">
      <c r="A855" s="73">
        <v>21201</v>
      </c>
      <c r="B855" s="74" t="s">
        <v>2450</v>
      </c>
      <c r="C855" s="75">
        <v>250754</v>
      </c>
      <c r="D855" s="75">
        <v>247810</v>
      </c>
      <c r="E855" s="76">
        <v>2944</v>
      </c>
      <c r="F855" s="76">
        <v>68684</v>
      </c>
      <c r="G855" s="76">
        <v>9995</v>
      </c>
      <c r="H855" s="76">
        <v>36765</v>
      </c>
      <c r="I855" s="76">
        <v>14920</v>
      </c>
      <c r="J855" s="76">
        <v>14591</v>
      </c>
      <c r="K855" s="76">
        <v>11475</v>
      </c>
      <c r="L855" s="76">
        <v>8816</v>
      </c>
      <c r="M855" s="76">
        <v>12463</v>
      </c>
      <c r="N855" s="76">
        <v>12788</v>
      </c>
      <c r="O855" s="76">
        <v>12748</v>
      </c>
      <c r="P855" s="76">
        <v>9107</v>
      </c>
      <c r="Q855" s="76">
        <v>5042</v>
      </c>
      <c r="R855" s="76">
        <v>8673</v>
      </c>
      <c r="S855" s="76">
        <v>4049</v>
      </c>
      <c r="T855" s="76">
        <v>3120</v>
      </c>
      <c r="U855" s="76">
        <v>9578</v>
      </c>
      <c r="V855" s="76">
        <v>5027</v>
      </c>
      <c r="W855" s="76">
        <v>536</v>
      </c>
      <c r="X855" s="76">
        <v>2738</v>
      </c>
      <c r="Y855" s="76">
        <v>648</v>
      </c>
      <c r="Z855" s="76">
        <v>1105</v>
      </c>
      <c r="AA855" s="77"/>
    </row>
    <row r="856" spans="1:27">
      <c r="A856" s="73">
        <v>2120101</v>
      </c>
      <c r="B856" s="73" t="s">
        <v>595</v>
      </c>
      <c r="C856" s="75">
        <v>93277</v>
      </c>
      <c r="D856" s="75">
        <v>91052</v>
      </c>
      <c r="E856" s="76">
        <v>2225</v>
      </c>
      <c r="F856" s="76">
        <v>23876</v>
      </c>
      <c r="G856" s="76">
        <v>2220</v>
      </c>
      <c r="H856" s="76">
        <v>6030</v>
      </c>
      <c r="I856" s="76">
        <v>3171</v>
      </c>
      <c r="J856" s="76">
        <v>5189</v>
      </c>
      <c r="K856" s="76">
        <v>4693</v>
      </c>
      <c r="L856" s="76">
        <v>3994</v>
      </c>
      <c r="M856" s="76">
        <v>5459</v>
      </c>
      <c r="N856" s="76">
        <v>7865</v>
      </c>
      <c r="O856" s="76">
        <v>5874</v>
      </c>
      <c r="P856" s="76">
        <v>2920</v>
      </c>
      <c r="Q856" s="76">
        <v>3586</v>
      </c>
      <c r="R856" s="76">
        <v>4888</v>
      </c>
      <c r="S856" s="76">
        <v>2343</v>
      </c>
      <c r="T856" s="76">
        <v>1304</v>
      </c>
      <c r="U856" s="76">
        <v>5007</v>
      </c>
      <c r="V856" s="76">
        <v>2641</v>
      </c>
      <c r="W856" s="76">
        <v>484</v>
      </c>
      <c r="X856" s="76">
        <v>685</v>
      </c>
      <c r="Y856" s="76">
        <v>569</v>
      </c>
      <c r="Z856" s="76">
        <v>903</v>
      </c>
      <c r="AA856" s="77"/>
    </row>
    <row r="857" spans="1:27">
      <c r="A857" s="73">
        <v>2120102</v>
      </c>
      <c r="B857" s="73" t="s">
        <v>598</v>
      </c>
      <c r="C857" s="75">
        <v>24699</v>
      </c>
      <c r="D857" s="75">
        <v>24699</v>
      </c>
      <c r="E857" s="76">
        <v>0</v>
      </c>
      <c r="F857" s="76">
        <v>12794</v>
      </c>
      <c r="G857" s="76">
        <v>277</v>
      </c>
      <c r="H857" s="76">
        <v>1876</v>
      </c>
      <c r="I857" s="76">
        <v>843</v>
      </c>
      <c r="J857" s="76">
        <v>1524</v>
      </c>
      <c r="K857" s="76">
        <v>855</v>
      </c>
      <c r="L857" s="76">
        <v>249</v>
      </c>
      <c r="M857" s="76">
        <v>1189</v>
      </c>
      <c r="N857" s="76">
        <v>2956</v>
      </c>
      <c r="O857" s="76">
        <v>260</v>
      </c>
      <c r="P857" s="76">
        <v>437</v>
      </c>
      <c r="Q857" s="76">
        <v>59</v>
      </c>
      <c r="R857" s="76">
        <v>57</v>
      </c>
      <c r="S857" s="76">
        <v>288</v>
      </c>
      <c r="T857" s="76">
        <v>162</v>
      </c>
      <c r="U857" s="76">
        <v>736</v>
      </c>
      <c r="V857" s="76">
        <v>137</v>
      </c>
      <c r="W857" s="76">
        <v>52</v>
      </c>
      <c r="X857" s="76">
        <v>0</v>
      </c>
      <c r="Y857" s="76">
        <v>0</v>
      </c>
      <c r="Z857" s="76">
        <v>85</v>
      </c>
      <c r="AA857" s="77"/>
    </row>
    <row r="858" spans="1:27">
      <c r="A858" s="73">
        <v>2120103</v>
      </c>
      <c r="B858" s="73" t="s">
        <v>601</v>
      </c>
      <c r="C858" s="75">
        <v>2890</v>
      </c>
      <c r="D858" s="75">
        <v>2783</v>
      </c>
      <c r="E858" s="76">
        <v>107</v>
      </c>
      <c r="F858" s="76">
        <v>0</v>
      </c>
      <c r="G858" s="76">
        <v>0</v>
      </c>
      <c r="H858" s="76">
        <v>0</v>
      </c>
      <c r="I858" s="76">
        <v>1430</v>
      </c>
      <c r="J858" s="76">
        <v>53</v>
      </c>
      <c r="K858" s="76">
        <v>0</v>
      </c>
      <c r="L858" s="76">
        <v>443</v>
      </c>
      <c r="M858" s="76">
        <v>0</v>
      </c>
      <c r="N858" s="76">
        <v>213</v>
      </c>
      <c r="O858" s="76">
        <v>83</v>
      </c>
      <c r="P858" s="76">
        <v>0</v>
      </c>
      <c r="Q858" s="76">
        <v>561</v>
      </c>
      <c r="R858" s="76">
        <v>0</v>
      </c>
      <c r="S858" s="76">
        <v>0</v>
      </c>
      <c r="T858" s="76">
        <v>0</v>
      </c>
      <c r="U858" s="76">
        <v>0</v>
      </c>
      <c r="V858" s="76">
        <v>0</v>
      </c>
      <c r="W858" s="76">
        <v>0</v>
      </c>
      <c r="X858" s="76">
        <v>0</v>
      </c>
      <c r="Y858" s="76">
        <v>0</v>
      </c>
      <c r="Z858" s="76">
        <v>0</v>
      </c>
      <c r="AA858" s="77"/>
    </row>
    <row r="859" spans="1:27">
      <c r="A859" s="73">
        <v>2120104</v>
      </c>
      <c r="B859" s="73" t="s">
        <v>2459</v>
      </c>
      <c r="C859" s="75">
        <v>40770</v>
      </c>
      <c r="D859" s="75">
        <v>40770</v>
      </c>
      <c r="E859" s="76">
        <v>0</v>
      </c>
      <c r="F859" s="76">
        <v>17350</v>
      </c>
      <c r="G859" s="76">
        <v>2774</v>
      </c>
      <c r="H859" s="76">
        <v>4757</v>
      </c>
      <c r="I859" s="76">
        <v>2590</v>
      </c>
      <c r="J859" s="76">
        <v>2042</v>
      </c>
      <c r="K859" s="76">
        <v>2041</v>
      </c>
      <c r="L859" s="76">
        <v>566</v>
      </c>
      <c r="M859" s="76">
        <v>535</v>
      </c>
      <c r="N859" s="76">
        <v>986</v>
      </c>
      <c r="O859" s="76">
        <v>3283</v>
      </c>
      <c r="P859" s="76">
        <v>336</v>
      </c>
      <c r="Q859" s="76">
        <v>523</v>
      </c>
      <c r="R859" s="76">
        <v>586</v>
      </c>
      <c r="S859" s="76">
        <v>281</v>
      </c>
      <c r="T859" s="76">
        <v>881</v>
      </c>
      <c r="U859" s="76">
        <v>254</v>
      </c>
      <c r="V859" s="76">
        <v>985</v>
      </c>
      <c r="W859" s="76">
        <v>0</v>
      </c>
      <c r="X859" s="76">
        <v>890</v>
      </c>
      <c r="Y859" s="76">
        <v>79</v>
      </c>
      <c r="Z859" s="76">
        <v>16</v>
      </c>
      <c r="AA859" s="77"/>
    </row>
    <row r="860" spans="1:27">
      <c r="A860" s="73">
        <v>2120105</v>
      </c>
      <c r="B860" s="73" t="s">
        <v>2462</v>
      </c>
      <c r="C860" s="75">
        <v>755</v>
      </c>
      <c r="D860" s="75">
        <v>577</v>
      </c>
      <c r="E860" s="76">
        <v>178</v>
      </c>
      <c r="F860" s="76">
        <v>153</v>
      </c>
      <c r="G860" s="76">
        <v>40</v>
      </c>
      <c r="H860" s="76">
        <v>0</v>
      </c>
      <c r="I860" s="76">
        <v>132</v>
      </c>
      <c r="J860" s="76">
        <v>-34</v>
      </c>
      <c r="K860" s="76">
        <v>0</v>
      </c>
      <c r="L860" s="76">
        <v>34</v>
      </c>
      <c r="M860" s="76">
        <v>0</v>
      </c>
      <c r="N860" s="76">
        <v>0</v>
      </c>
      <c r="O860" s="76">
        <v>134</v>
      </c>
      <c r="P860" s="76">
        <v>0</v>
      </c>
      <c r="Q860" s="76">
        <v>0</v>
      </c>
      <c r="R860" s="76">
        <v>0</v>
      </c>
      <c r="S860" s="76">
        <v>45</v>
      </c>
      <c r="T860" s="76">
        <v>73</v>
      </c>
      <c r="U860" s="76">
        <v>0</v>
      </c>
      <c r="V860" s="76">
        <v>0</v>
      </c>
      <c r="W860" s="76">
        <v>0</v>
      </c>
      <c r="X860" s="76">
        <v>0</v>
      </c>
      <c r="Y860" s="76">
        <v>0</v>
      </c>
      <c r="Z860" s="76">
        <v>0</v>
      </c>
      <c r="AA860" s="77"/>
    </row>
    <row r="861" spans="1:27">
      <c r="A861" s="73">
        <v>2120106</v>
      </c>
      <c r="B861" s="73" t="s">
        <v>2465</v>
      </c>
      <c r="C861" s="75">
        <v>7412</v>
      </c>
      <c r="D861" s="75">
        <v>7148</v>
      </c>
      <c r="E861" s="76">
        <v>264</v>
      </c>
      <c r="F861" s="76">
        <v>1898</v>
      </c>
      <c r="G861" s="76">
        <v>345</v>
      </c>
      <c r="H861" s="76">
        <v>1054</v>
      </c>
      <c r="I861" s="76">
        <v>330</v>
      </c>
      <c r="J861" s="76">
        <v>87</v>
      </c>
      <c r="K861" s="76">
        <v>421</v>
      </c>
      <c r="L861" s="76">
        <v>782</v>
      </c>
      <c r="M861" s="76">
        <v>0</v>
      </c>
      <c r="N861" s="76">
        <v>0</v>
      </c>
      <c r="O861" s="76">
        <v>1187</v>
      </c>
      <c r="P861" s="76">
        <v>443</v>
      </c>
      <c r="Q861" s="76">
        <v>85</v>
      </c>
      <c r="R861" s="76">
        <v>384</v>
      </c>
      <c r="S861" s="76">
        <v>70</v>
      </c>
      <c r="T861" s="76">
        <v>62</v>
      </c>
      <c r="U861" s="76">
        <v>0</v>
      </c>
      <c r="V861" s="76">
        <v>0</v>
      </c>
      <c r="W861" s="76">
        <v>0</v>
      </c>
      <c r="X861" s="76">
        <v>0</v>
      </c>
      <c r="Y861" s="76">
        <v>0</v>
      </c>
      <c r="Z861" s="76">
        <v>0</v>
      </c>
      <c r="AA861" s="77"/>
    </row>
    <row r="862" spans="1:27">
      <c r="A862" s="73">
        <v>2120107</v>
      </c>
      <c r="B862" s="73" t="s">
        <v>2467</v>
      </c>
      <c r="C862" s="75">
        <v>876</v>
      </c>
      <c r="D862" s="75">
        <v>876</v>
      </c>
      <c r="E862" s="76">
        <v>0</v>
      </c>
      <c r="F862" s="76">
        <v>5</v>
      </c>
      <c r="G862" s="76">
        <v>130</v>
      </c>
      <c r="H862" s="76">
        <v>108</v>
      </c>
      <c r="I862" s="76">
        <v>12</v>
      </c>
      <c r="J862" s="76">
        <v>0</v>
      </c>
      <c r="K862" s="76">
        <v>22</v>
      </c>
      <c r="L862" s="76">
        <v>310</v>
      </c>
      <c r="M862" s="76">
        <v>0</v>
      </c>
      <c r="N862" s="76">
        <v>0</v>
      </c>
      <c r="O862" s="76">
        <v>69</v>
      </c>
      <c r="P862" s="76">
        <v>67</v>
      </c>
      <c r="Q862" s="76">
        <v>0</v>
      </c>
      <c r="R862" s="76">
        <v>175</v>
      </c>
      <c r="S862" s="76">
        <v>0</v>
      </c>
      <c r="T862" s="76">
        <v>0</v>
      </c>
      <c r="U862" s="76">
        <v>0</v>
      </c>
      <c r="V862" s="76">
        <v>0</v>
      </c>
      <c r="W862" s="76">
        <v>0</v>
      </c>
      <c r="X862" s="76">
        <v>0</v>
      </c>
      <c r="Y862" s="76">
        <v>0</v>
      </c>
      <c r="Z862" s="76">
        <v>0</v>
      </c>
      <c r="AA862" s="77"/>
    </row>
    <row r="863" spans="1:27">
      <c r="A863" s="73">
        <v>2120108</v>
      </c>
      <c r="B863" s="73" t="s">
        <v>5017</v>
      </c>
      <c r="C863" s="75">
        <v>189</v>
      </c>
      <c r="D863" s="75">
        <v>180</v>
      </c>
      <c r="E863" s="76">
        <v>9</v>
      </c>
      <c r="F863" s="76">
        <v>0</v>
      </c>
      <c r="G863" s="76">
        <v>0</v>
      </c>
      <c r="H863" s="76">
        <v>0</v>
      </c>
      <c r="I863" s="76">
        <v>0</v>
      </c>
      <c r="J863" s="76">
        <v>0</v>
      </c>
      <c r="K863" s="76">
        <v>0</v>
      </c>
      <c r="L863" s="76">
        <v>100</v>
      </c>
      <c r="M863" s="76">
        <v>0</v>
      </c>
      <c r="N863" s="76">
        <v>0</v>
      </c>
      <c r="O863" s="76">
        <v>80</v>
      </c>
      <c r="P863" s="76">
        <v>0</v>
      </c>
      <c r="Q863" s="76">
        <v>0</v>
      </c>
      <c r="R863" s="76">
        <v>0</v>
      </c>
      <c r="S863" s="76">
        <v>0</v>
      </c>
      <c r="T863" s="76">
        <v>0</v>
      </c>
      <c r="U863" s="76">
        <v>0</v>
      </c>
      <c r="V863" s="76">
        <v>0</v>
      </c>
      <c r="W863" s="76">
        <v>0</v>
      </c>
      <c r="X863" s="76">
        <v>0</v>
      </c>
      <c r="Y863" s="76">
        <v>0</v>
      </c>
      <c r="Z863" s="76">
        <v>0</v>
      </c>
      <c r="AA863" s="77"/>
    </row>
    <row r="864" spans="1:27">
      <c r="A864" s="73">
        <v>2120109</v>
      </c>
      <c r="B864" s="73" t="s">
        <v>2468</v>
      </c>
      <c r="C864" s="75">
        <v>2531</v>
      </c>
      <c r="D864" s="75">
        <v>2487</v>
      </c>
      <c r="E864" s="76">
        <v>44</v>
      </c>
      <c r="F864" s="76">
        <v>751</v>
      </c>
      <c r="G864" s="76">
        <v>531</v>
      </c>
      <c r="H864" s="76">
        <v>61</v>
      </c>
      <c r="I864" s="76">
        <v>260</v>
      </c>
      <c r="J864" s="76">
        <v>117</v>
      </c>
      <c r="K864" s="76">
        <v>172</v>
      </c>
      <c r="L864" s="76">
        <v>109</v>
      </c>
      <c r="M864" s="76">
        <v>0</v>
      </c>
      <c r="N864" s="76">
        <v>51</v>
      </c>
      <c r="O864" s="76">
        <v>288</v>
      </c>
      <c r="P864" s="76">
        <v>0</v>
      </c>
      <c r="Q864" s="76">
        <v>0</v>
      </c>
      <c r="R864" s="76">
        <v>148</v>
      </c>
      <c r="S864" s="76">
        <v>0</v>
      </c>
      <c r="T864" s="76">
        <v>0</v>
      </c>
      <c r="U864" s="76">
        <v>0</v>
      </c>
      <c r="V864" s="76">
        <v>0</v>
      </c>
      <c r="W864" s="76">
        <v>0</v>
      </c>
      <c r="X864" s="76">
        <v>0</v>
      </c>
      <c r="Y864" s="76">
        <v>0</v>
      </c>
      <c r="Z864" s="76">
        <v>0</v>
      </c>
      <c r="AA864" s="77"/>
    </row>
    <row r="865" spans="1:27">
      <c r="A865" s="73">
        <v>2120110</v>
      </c>
      <c r="B865" s="73" t="s">
        <v>2469</v>
      </c>
      <c r="C865" s="75">
        <v>21</v>
      </c>
      <c r="D865" s="75">
        <v>21</v>
      </c>
      <c r="E865" s="76">
        <v>0</v>
      </c>
      <c r="F865" s="76">
        <v>0</v>
      </c>
      <c r="G865" s="76">
        <v>0</v>
      </c>
      <c r="H865" s="76">
        <v>2</v>
      </c>
      <c r="I865" s="76">
        <v>19</v>
      </c>
      <c r="J865" s="76">
        <v>0</v>
      </c>
      <c r="K865" s="76">
        <v>0</v>
      </c>
      <c r="L865" s="76">
        <v>0</v>
      </c>
      <c r="M865" s="76">
        <v>0</v>
      </c>
      <c r="N865" s="76">
        <v>0</v>
      </c>
      <c r="O865" s="76">
        <v>0</v>
      </c>
      <c r="P865" s="76">
        <v>0</v>
      </c>
      <c r="Q865" s="76">
        <v>0</v>
      </c>
      <c r="R865" s="76">
        <v>0</v>
      </c>
      <c r="S865" s="76">
        <v>0</v>
      </c>
      <c r="T865" s="76">
        <v>0</v>
      </c>
      <c r="U865" s="76">
        <v>0</v>
      </c>
      <c r="V865" s="76">
        <v>0</v>
      </c>
      <c r="W865" s="76">
        <v>0</v>
      </c>
      <c r="X865" s="76">
        <v>0</v>
      </c>
      <c r="Y865" s="76">
        <v>0</v>
      </c>
      <c r="Z865" s="76">
        <v>0</v>
      </c>
      <c r="AA865" s="77"/>
    </row>
    <row r="866" spans="1:27">
      <c r="A866" s="73">
        <v>2120199</v>
      </c>
      <c r="B866" s="73" t="s">
        <v>2471</v>
      </c>
      <c r="C866" s="75">
        <v>77334</v>
      </c>
      <c r="D866" s="75">
        <v>77217</v>
      </c>
      <c r="E866" s="76">
        <v>117</v>
      </c>
      <c r="F866" s="76">
        <v>11857</v>
      </c>
      <c r="G866" s="76">
        <v>3678</v>
      </c>
      <c r="H866" s="76">
        <v>22877</v>
      </c>
      <c r="I866" s="76">
        <v>6133</v>
      </c>
      <c r="J866" s="76">
        <v>5613</v>
      </c>
      <c r="K866" s="76">
        <v>3271</v>
      </c>
      <c r="L866" s="76">
        <v>2229</v>
      </c>
      <c r="M866" s="76">
        <v>5280</v>
      </c>
      <c r="N866" s="76">
        <v>717</v>
      </c>
      <c r="O866" s="76">
        <v>1490</v>
      </c>
      <c r="P866" s="76">
        <v>4904</v>
      </c>
      <c r="Q866" s="76">
        <v>228</v>
      </c>
      <c r="R866" s="76">
        <v>2435</v>
      </c>
      <c r="S866" s="76">
        <v>1022</v>
      </c>
      <c r="T866" s="76">
        <v>638</v>
      </c>
      <c r="U866" s="76">
        <v>3581</v>
      </c>
      <c r="V866" s="76">
        <v>1264</v>
      </c>
      <c r="W866" s="76">
        <v>0</v>
      </c>
      <c r="X866" s="76">
        <v>1163</v>
      </c>
      <c r="Y866" s="76">
        <v>0</v>
      </c>
      <c r="Z866" s="76">
        <v>101</v>
      </c>
      <c r="AA866" s="77"/>
    </row>
    <row r="867" spans="1:27">
      <c r="A867" s="73">
        <v>21202</v>
      </c>
      <c r="B867" s="74" t="s">
        <v>5018</v>
      </c>
      <c r="C867" s="75">
        <v>46941</v>
      </c>
      <c r="D867" s="75">
        <v>46503</v>
      </c>
      <c r="E867" s="76">
        <v>438</v>
      </c>
      <c r="F867" s="76">
        <v>6458</v>
      </c>
      <c r="G867" s="76">
        <v>3274</v>
      </c>
      <c r="H867" s="76">
        <v>8836</v>
      </c>
      <c r="I867" s="76">
        <v>6371</v>
      </c>
      <c r="J867" s="76">
        <v>2786</v>
      </c>
      <c r="K867" s="76">
        <v>1446</v>
      </c>
      <c r="L867" s="76">
        <v>3617</v>
      </c>
      <c r="M867" s="76">
        <v>1032</v>
      </c>
      <c r="N867" s="76">
        <v>3449</v>
      </c>
      <c r="O867" s="76">
        <v>2894</v>
      </c>
      <c r="P867" s="76">
        <v>2257</v>
      </c>
      <c r="Q867" s="76">
        <v>376</v>
      </c>
      <c r="R867" s="76">
        <v>848</v>
      </c>
      <c r="S867" s="76">
        <v>269</v>
      </c>
      <c r="T867" s="76">
        <v>806</v>
      </c>
      <c r="U867" s="76">
        <v>931</v>
      </c>
      <c r="V867" s="76">
        <v>978</v>
      </c>
      <c r="W867" s="76">
        <v>218</v>
      </c>
      <c r="X867" s="76">
        <v>556</v>
      </c>
      <c r="Y867" s="76">
        <v>150</v>
      </c>
      <c r="Z867" s="76">
        <v>54</v>
      </c>
      <c r="AA867" s="77"/>
    </row>
    <row r="868" spans="1:27">
      <c r="A868" s="73">
        <v>2120201</v>
      </c>
      <c r="B868" s="73" t="s">
        <v>5019</v>
      </c>
      <c r="C868" s="75">
        <v>46941</v>
      </c>
      <c r="D868" s="75">
        <v>46503</v>
      </c>
      <c r="E868" s="76">
        <v>438</v>
      </c>
      <c r="F868" s="76">
        <v>6458</v>
      </c>
      <c r="G868" s="76">
        <v>3274</v>
      </c>
      <c r="H868" s="76">
        <v>8836</v>
      </c>
      <c r="I868" s="76">
        <v>6371</v>
      </c>
      <c r="J868" s="76">
        <v>2786</v>
      </c>
      <c r="K868" s="76">
        <v>1446</v>
      </c>
      <c r="L868" s="76">
        <v>3617</v>
      </c>
      <c r="M868" s="76">
        <v>1032</v>
      </c>
      <c r="N868" s="76">
        <v>3449</v>
      </c>
      <c r="O868" s="76">
        <v>2894</v>
      </c>
      <c r="P868" s="76">
        <v>2257</v>
      </c>
      <c r="Q868" s="76">
        <v>376</v>
      </c>
      <c r="R868" s="76">
        <v>848</v>
      </c>
      <c r="S868" s="76">
        <v>269</v>
      </c>
      <c r="T868" s="76">
        <v>806</v>
      </c>
      <c r="U868" s="76">
        <v>931</v>
      </c>
      <c r="V868" s="76">
        <v>978</v>
      </c>
      <c r="W868" s="76">
        <v>218</v>
      </c>
      <c r="X868" s="76">
        <v>556</v>
      </c>
      <c r="Y868" s="76">
        <v>150</v>
      </c>
      <c r="Z868" s="76">
        <v>54</v>
      </c>
      <c r="AA868" s="77"/>
    </row>
    <row r="869" spans="1:27">
      <c r="A869" s="73">
        <v>21203</v>
      </c>
      <c r="B869" s="74" t="s">
        <v>2479</v>
      </c>
      <c r="C869" s="75">
        <v>954649</v>
      </c>
      <c r="D869" s="75">
        <v>954464</v>
      </c>
      <c r="E869" s="76">
        <v>185</v>
      </c>
      <c r="F869" s="76">
        <v>266413</v>
      </c>
      <c r="G869" s="76">
        <v>43838</v>
      </c>
      <c r="H869" s="76">
        <v>98678</v>
      </c>
      <c r="I869" s="76">
        <v>42483</v>
      </c>
      <c r="J869" s="76">
        <v>91618</v>
      </c>
      <c r="K869" s="76">
        <v>7363</v>
      </c>
      <c r="L869" s="76">
        <v>15352</v>
      </c>
      <c r="M869" s="76">
        <v>45240</v>
      </c>
      <c r="N869" s="76">
        <v>41068</v>
      </c>
      <c r="O869" s="76">
        <v>67054</v>
      </c>
      <c r="P869" s="76">
        <v>18847</v>
      </c>
      <c r="Q869" s="76">
        <v>26628</v>
      </c>
      <c r="R869" s="76">
        <v>30590</v>
      </c>
      <c r="S869" s="76">
        <v>9574</v>
      </c>
      <c r="T869" s="76">
        <v>67172</v>
      </c>
      <c r="U869" s="76">
        <v>38469</v>
      </c>
      <c r="V869" s="76">
        <v>52061</v>
      </c>
      <c r="W869" s="76">
        <v>0</v>
      </c>
      <c r="X869" s="76">
        <v>40793</v>
      </c>
      <c r="Y869" s="76">
        <v>10606</v>
      </c>
      <c r="Z869" s="76">
        <v>662</v>
      </c>
      <c r="AA869" s="77"/>
    </row>
    <row r="870" spans="1:27">
      <c r="A870" s="73">
        <v>2120303</v>
      </c>
      <c r="B870" s="73" t="s">
        <v>2482</v>
      </c>
      <c r="C870" s="75">
        <v>390304</v>
      </c>
      <c r="D870" s="75">
        <v>390304</v>
      </c>
      <c r="E870" s="76">
        <v>0</v>
      </c>
      <c r="F870" s="76">
        <v>87898</v>
      </c>
      <c r="G870" s="76">
        <v>21494</v>
      </c>
      <c r="H870" s="76">
        <v>24870</v>
      </c>
      <c r="I870" s="76">
        <v>27746</v>
      </c>
      <c r="J870" s="76">
        <v>31035</v>
      </c>
      <c r="K870" s="76">
        <v>2408</v>
      </c>
      <c r="L870" s="76">
        <v>5207</v>
      </c>
      <c r="M870" s="76">
        <v>12239</v>
      </c>
      <c r="N870" s="76">
        <v>9838</v>
      </c>
      <c r="O870" s="76">
        <v>30146</v>
      </c>
      <c r="P870" s="76">
        <v>11998</v>
      </c>
      <c r="Q870" s="76">
        <v>1865</v>
      </c>
      <c r="R870" s="76">
        <v>4444</v>
      </c>
      <c r="S870" s="76">
        <v>3483</v>
      </c>
      <c r="T870" s="76">
        <v>63180</v>
      </c>
      <c r="U870" s="76">
        <v>3240</v>
      </c>
      <c r="V870" s="76">
        <v>50004</v>
      </c>
      <c r="W870" s="76">
        <v>0</v>
      </c>
      <c r="X870" s="76">
        <v>39433</v>
      </c>
      <c r="Y870" s="76">
        <v>10571</v>
      </c>
      <c r="Z870" s="76">
        <v>0</v>
      </c>
      <c r="AA870" s="77"/>
    </row>
    <row r="871" spans="1:27">
      <c r="A871" s="73">
        <v>2120399</v>
      </c>
      <c r="B871" s="73" t="s">
        <v>2485</v>
      </c>
      <c r="C871" s="75">
        <v>564345</v>
      </c>
      <c r="D871" s="75">
        <v>564160</v>
      </c>
      <c r="E871" s="76">
        <v>185</v>
      </c>
      <c r="F871" s="76">
        <v>178515</v>
      </c>
      <c r="G871" s="76">
        <v>22344</v>
      </c>
      <c r="H871" s="76">
        <v>73808</v>
      </c>
      <c r="I871" s="76">
        <v>14737</v>
      </c>
      <c r="J871" s="76">
        <v>60583</v>
      </c>
      <c r="K871" s="76">
        <v>4955</v>
      </c>
      <c r="L871" s="76">
        <v>10145</v>
      </c>
      <c r="M871" s="76">
        <v>33001</v>
      </c>
      <c r="N871" s="76">
        <v>31230</v>
      </c>
      <c r="O871" s="76">
        <v>36908</v>
      </c>
      <c r="P871" s="76">
        <v>6849</v>
      </c>
      <c r="Q871" s="76">
        <v>24763</v>
      </c>
      <c r="R871" s="76">
        <v>26146</v>
      </c>
      <c r="S871" s="76">
        <v>6091</v>
      </c>
      <c r="T871" s="76">
        <v>3992</v>
      </c>
      <c r="U871" s="76">
        <v>35229</v>
      </c>
      <c r="V871" s="76">
        <v>2057</v>
      </c>
      <c r="W871" s="76">
        <v>0</v>
      </c>
      <c r="X871" s="76">
        <v>1360</v>
      </c>
      <c r="Y871" s="76">
        <v>35</v>
      </c>
      <c r="Z871" s="76">
        <v>662</v>
      </c>
      <c r="AA871" s="77"/>
    </row>
    <row r="872" spans="1:27">
      <c r="A872" s="73">
        <v>21205</v>
      </c>
      <c r="B872" s="74" t="s">
        <v>5020</v>
      </c>
      <c r="C872" s="75">
        <v>266915</v>
      </c>
      <c r="D872" s="75">
        <v>266915</v>
      </c>
      <c r="E872" s="76">
        <v>0</v>
      </c>
      <c r="F872" s="76">
        <v>116529</v>
      </c>
      <c r="G872" s="76">
        <v>13508</v>
      </c>
      <c r="H872" s="76">
        <v>24335</v>
      </c>
      <c r="I872" s="76">
        <v>12859</v>
      </c>
      <c r="J872" s="76">
        <v>16902</v>
      </c>
      <c r="K872" s="76">
        <v>5769</v>
      </c>
      <c r="L872" s="76">
        <v>8782</v>
      </c>
      <c r="M872" s="76">
        <v>5000</v>
      </c>
      <c r="N872" s="76">
        <v>5354</v>
      </c>
      <c r="O872" s="76">
        <v>10924</v>
      </c>
      <c r="P872" s="76">
        <v>4997</v>
      </c>
      <c r="Q872" s="76">
        <v>3565</v>
      </c>
      <c r="R872" s="76">
        <v>21290</v>
      </c>
      <c r="S872" s="76">
        <v>2987</v>
      </c>
      <c r="T872" s="76">
        <v>3601</v>
      </c>
      <c r="U872" s="76">
        <v>5901</v>
      </c>
      <c r="V872" s="76">
        <v>4286</v>
      </c>
      <c r="W872" s="76">
        <v>0</v>
      </c>
      <c r="X872" s="76">
        <v>2223</v>
      </c>
      <c r="Y872" s="76">
        <v>269</v>
      </c>
      <c r="Z872" s="76">
        <v>1794</v>
      </c>
      <c r="AA872" s="77"/>
    </row>
    <row r="873" spans="1:27">
      <c r="A873" s="73">
        <v>2120501</v>
      </c>
      <c r="B873" s="73" t="s">
        <v>5021</v>
      </c>
      <c r="C873" s="75">
        <v>266915</v>
      </c>
      <c r="D873" s="75">
        <v>266915</v>
      </c>
      <c r="E873" s="76">
        <v>0</v>
      </c>
      <c r="F873" s="76">
        <v>116529</v>
      </c>
      <c r="G873" s="76">
        <v>13508</v>
      </c>
      <c r="H873" s="76">
        <v>24335</v>
      </c>
      <c r="I873" s="76">
        <v>12859</v>
      </c>
      <c r="J873" s="76">
        <v>16902</v>
      </c>
      <c r="K873" s="76">
        <v>5769</v>
      </c>
      <c r="L873" s="76">
        <v>8782</v>
      </c>
      <c r="M873" s="76">
        <v>5000</v>
      </c>
      <c r="N873" s="76">
        <v>5354</v>
      </c>
      <c r="O873" s="76">
        <v>10924</v>
      </c>
      <c r="P873" s="76">
        <v>4997</v>
      </c>
      <c r="Q873" s="76">
        <v>3565</v>
      </c>
      <c r="R873" s="76">
        <v>21290</v>
      </c>
      <c r="S873" s="76">
        <v>2987</v>
      </c>
      <c r="T873" s="76">
        <v>3601</v>
      </c>
      <c r="U873" s="76">
        <v>5901</v>
      </c>
      <c r="V873" s="76">
        <v>4286</v>
      </c>
      <c r="W873" s="76">
        <v>0</v>
      </c>
      <c r="X873" s="76">
        <v>2223</v>
      </c>
      <c r="Y873" s="76">
        <v>269</v>
      </c>
      <c r="Z873" s="76">
        <v>1794</v>
      </c>
      <c r="AA873" s="77"/>
    </row>
    <row r="874" spans="1:27">
      <c r="A874" s="73">
        <v>21206</v>
      </c>
      <c r="B874" s="74" t="s">
        <v>5022</v>
      </c>
      <c r="C874" s="75">
        <v>8423</v>
      </c>
      <c r="D874" s="75">
        <v>5728</v>
      </c>
      <c r="E874" s="76">
        <v>2695</v>
      </c>
      <c r="F874" s="76">
        <v>871</v>
      </c>
      <c r="G874" s="76">
        <v>714</v>
      </c>
      <c r="H874" s="76">
        <v>1013</v>
      </c>
      <c r="I874" s="76">
        <v>806</v>
      </c>
      <c r="J874" s="76">
        <v>744</v>
      </c>
      <c r="K874" s="76">
        <v>224</v>
      </c>
      <c r="L874" s="76">
        <v>69</v>
      </c>
      <c r="M874" s="76">
        <v>169</v>
      </c>
      <c r="N874" s="76">
        <v>50</v>
      </c>
      <c r="O874" s="76">
        <v>506</v>
      </c>
      <c r="P874" s="76">
        <v>194</v>
      </c>
      <c r="Q874" s="76">
        <v>0</v>
      </c>
      <c r="R874" s="76">
        <v>26</v>
      </c>
      <c r="S874" s="76">
        <v>-42</v>
      </c>
      <c r="T874" s="76">
        <v>66</v>
      </c>
      <c r="U874" s="76">
        <v>0</v>
      </c>
      <c r="V874" s="76">
        <v>319</v>
      </c>
      <c r="W874" s="76">
        <v>0</v>
      </c>
      <c r="X874" s="76">
        <v>319</v>
      </c>
      <c r="Y874" s="76">
        <v>0</v>
      </c>
      <c r="Z874" s="76">
        <v>0</v>
      </c>
      <c r="AA874" s="77"/>
    </row>
    <row r="875" spans="1:27">
      <c r="A875" s="73">
        <v>2120601</v>
      </c>
      <c r="B875" s="73" t="s">
        <v>5023</v>
      </c>
      <c r="C875" s="75">
        <v>8423</v>
      </c>
      <c r="D875" s="75">
        <v>5728</v>
      </c>
      <c r="E875" s="76">
        <v>2695</v>
      </c>
      <c r="F875" s="76">
        <v>871</v>
      </c>
      <c r="G875" s="76">
        <v>714</v>
      </c>
      <c r="H875" s="76">
        <v>1013</v>
      </c>
      <c r="I875" s="76">
        <v>806</v>
      </c>
      <c r="J875" s="76">
        <v>744</v>
      </c>
      <c r="K875" s="76">
        <v>224</v>
      </c>
      <c r="L875" s="76">
        <v>69</v>
      </c>
      <c r="M875" s="76">
        <v>169</v>
      </c>
      <c r="N875" s="76">
        <v>50</v>
      </c>
      <c r="O875" s="76">
        <v>506</v>
      </c>
      <c r="P875" s="76">
        <v>194</v>
      </c>
      <c r="Q875" s="76">
        <v>0</v>
      </c>
      <c r="R875" s="76">
        <v>26</v>
      </c>
      <c r="S875" s="76">
        <v>-42</v>
      </c>
      <c r="T875" s="76">
        <v>66</v>
      </c>
      <c r="U875" s="76">
        <v>0</v>
      </c>
      <c r="V875" s="76">
        <v>319</v>
      </c>
      <c r="W875" s="76">
        <v>0</v>
      </c>
      <c r="X875" s="76">
        <v>319</v>
      </c>
      <c r="Y875" s="76">
        <v>0</v>
      </c>
      <c r="Z875" s="76">
        <v>0</v>
      </c>
      <c r="AA875" s="77"/>
    </row>
    <row r="876" spans="1:27">
      <c r="A876" s="73">
        <v>21299</v>
      </c>
      <c r="B876" s="74" t="s">
        <v>5024</v>
      </c>
      <c r="C876" s="75">
        <v>308471</v>
      </c>
      <c r="D876" s="75">
        <v>307773</v>
      </c>
      <c r="E876" s="76">
        <v>698</v>
      </c>
      <c r="F876" s="76">
        <v>145195</v>
      </c>
      <c r="G876" s="76">
        <v>1307</v>
      </c>
      <c r="H876" s="76">
        <v>1363</v>
      </c>
      <c r="I876" s="76">
        <v>57702</v>
      </c>
      <c r="J876" s="76">
        <v>42905</v>
      </c>
      <c r="K876" s="76">
        <v>2364</v>
      </c>
      <c r="L876" s="76">
        <v>3029</v>
      </c>
      <c r="M876" s="76">
        <v>501</v>
      </c>
      <c r="N876" s="76">
        <v>6654</v>
      </c>
      <c r="O876" s="76">
        <v>2532</v>
      </c>
      <c r="P876" s="76">
        <v>1037</v>
      </c>
      <c r="Q876" s="76">
        <v>529</v>
      </c>
      <c r="R876" s="76">
        <v>12409</v>
      </c>
      <c r="S876" s="76">
        <v>156</v>
      </c>
      <c r="T876" s="76">
        <v>1733</v>
      </c>
      <c r="U876" s="76">
        <v>13821</v>
      </c>
      <c r="V876" s="76">
        <v>14634</v>
      </c>
      <c r="W876" s="76">
        <v>0</v>
      </c>
      <c r="X876" s="76">
        <v>315</v>
      </c>
      <c r="Y876" s="76">
        <v>28</v>
      </c>
      <c r="Z876" s="76">
        <v>14291</v>
      </c>
      <c r="AA876" s="77"/>
    </row>
    <row r="877" spans="1:27">
      <c r="A877" s="73">
        <v>2129999</v>
      </c>
      <c r="B877" s="73" t="s">
        <v>5025</v>
      </c>
      <c r="C877" s="75">
        <v>308471</v>
      </c>
      <c r="D877" s="75">
        <v>307773</v>
      </c>
      <c r="E877" s="76">
        <v>698</v>
      </c>
      <c r="F877" s="76">
        <v>145195</v>
      </c>
      <c r="G877" s="76">
        <v>1307</v>
      </c>
      <c r="H877" s="76">
        <v>1363</v>
      </c>
      <c r="I877" s="76">
        <v>57702</v>
      </c>
      <c r="J877" s="76">
        <v>42905</v>
      </c>
      <c r="K877" s="76">
        <v>2364</v>
      </c>
      <c r="L877" s="76">
        <v>3029</v>
      </c>
      <c r="M877" s="76">
        <v>501</v>
      </c>
      <c r="N877" s="76">
        <v>6654</v>
      </c>
      <c r="O877" s="76">
        <v>2532</v>
      </c>
      <c r="P877" s="76">
        <v>1037</v>
      </c>
      <c r="Q877" s="76">
        <v>529</v>
      </c>
      <c r="R877" s="76">
        <v>12409</v>
      </c>
      <c r="S877" s="76">
        <v>156</v>
      </c>
      <c r="T877" s="76">
        <v>1733</v>
      </c>
      <c r="U877" s="76">
        <v>13821</v>
      </c>
      <c r="V877" s="76">
        <v>14634</v>
      </c>
      <c r="W877" s="76">
        <v>0</v>
      </c>
      <c r="X877" s="76">
        <v>315</v>
      </c>
      <c r="Y877" s="76">
        <v>28</v>
      </c>
      <c r="Z877" s="76">
        <v>14291</v>
      </c>
      <c r="AA877" s="77"/>
    </row>
    <row r="878" spans="1:27">
      <c r="A878" s="73">
        <v>213</v>
      </c>
      <c r="B878" s="74" t="s">
        <v>2504</v>
      </c>
      <c r="C878" s="75">
        <v>6415216</v>
      </c>
      <c r="D878" s="75">
        <v>5635001</v>
      </c>
      <c r="E878" s="76">
        <v>780215</v>
      </c>
      <c r="F878" s="76">
        <v>459545</v>
      </c>
      <c r="G878" s="76">
        <v>466919</v>
      </c>
      <c r="H878" s="76">
        <v>490767</v>
      </c>
      <c r="I878" s="76">
        <v>324630</v>
      </c>
      <c r="J878" s="76">
        <v>513328</v>
      </c>
      <c r="K878" s="76">
        <v>374217</v>
      </c>
      <c r="L878" s="76">
        <v>380680</v>
      </c>
      <c r="M878" s="76">
        <v>170288</v>
      </c>
      <c r="N878" s="76">
        <v>396428</v>
      </c>
      <c r="O878" s="76">
        <v>505536</v>
      </c>
      <c r="P878" s="76">
        <v>342534</v>
      </c>
      <c r="Q878" s="76">
        <v>216741</v>
      </c>
      <c r="R878" s="76">
        <v>253348</v>
      </c>
      <c r="S878" s="76">
        <v>141291</v>
      </c>
      <c r="T878" s="76">
        <v>185385</v>
      </c>
      <c r="U878" s="76">
        <v>329932</v>
      </c>
      <c r="V878" s="76">
        <v>86293</v>
      </c>
      <c r="W878" s="76">
        <v>1527</v>
      </c>
      <c r="X878" s="76">
        <v>34062</v>
      </c>
      <c r="Y878" s="76">
        <v>44466</v>
      </c>
      <c r="Z878" s="76">
        <v>6238</v>
      </c>
      <c r="AA878" s="77"/>
    </row>
    <row r="879" spans="1:27">
      <c r="A879" s="73">
        <v>21301</v>
      </c>
      <c r="B879" s="74" t="s">
        <v>2506</v>
      </c>
      <c r="C879" s="75">
        <v>1998868</v>
      </c>
      <c r="D879" s="75">
        <v>1384075</v>
      </c>
      <c r="E879" s="76">
        <v>614793</v>
      </c>
      <c r="F879" s="76">
        <v>91223</v>
      </c>
      <c r="G879" s="76">
        <v>99641</v>
      </c>
      <c r="H879" s="76">
        <v>134356</v>
      </c>
      <c r="I879" s="76">
        <v>66841</v>
      </c>
      <c r="J879" s="76">
        <v>117346</v>
      </c>
      <c r="K879" s="76">
        <v>90550</v>
      </c>
      <c r="L879" s="76">
        <v>87155</v>
      </c>
      <c r="M879" s="76">
        <v>71588</v>
      </c>
      <c r="N879" s="76">
        <v>89505</v>
      </c>
      <c r="O879" s="76">
        <v>116093</v>
      </c>
      <c r="P879" s="76">
        <v>99846</v>
      </c>
      <c r="Q879" s="76">
        <v>61881</v>
      </c>
      <c r="R879" s="76">
        <v>71431</v>
      </c>
      <c r="S879" s="76">
        <v>36452</v>
      </c>
      <c r="T879" s="76">
        <v>49473</v>
      </c>
      <c r="U879" s="76">
        <v>82468</v>
      </c>
      <c r="V879" s="76">
        <v>22948</v>
      </c>
      <c r="W879" s="76">
        <v>320</v>
      </c>
      <c r="X879" s="76">
        <v>7912</v>
      </c>
      <c r="Y879" s="76">
        <v>13714</v>
      </c>
      <c r="Z879" s="76">
        <v>1002</v>
      </c>
      <c r="AA879" s="77"/>
    </row>
    <row r="880" spans="1:27">
      <c r="A880" s="73">
        <v>2130101</v>
      </c>
      <c r="B880" s="73" t="s">
        <v>595</v>
      </c>
      <c r="C880" s="75">
        <v>64634</v>
      </c>
      <c r="D880" s="75">
        <v>61931</v>
      </c>
      <c r="E880" s="76">
        <v>2703</v>
      </c>
      <c r="F880" s="76">
        <v>8551</v>
      </c>
      <c r="G880" s="76">
        <v>2683</v>
      </c>
      <c r="H880" s="76">
        <v>7578</v>
      </c>
      <c r="I880" s="76">
        <v>2776</v>
      </c>
      <c r="J880" s="76">
        <v>3911</v>
      </c>
      <c r="K880" s="76">
        <v>3329</v>
      </c>
      <c r="L880" s="76">
        <v>4161</v>
      </c>
      <c r="M880" s="76">
        <v>1201</v>
      </c>
      <c r="N880" s="76">
        <v>8695</v>
      </c>
      <c r="O880" s="76">
        <v>4762</v>
      </c>
      <c r="P880" s="76">
        <v>3511</v>
      </c>
      <c r="Q880" s="76">
        <v>2141</v>
      </c>
      <c r="R880" s="76">
        <v>2823</v>
      </c>
      <c r="S880" s="76">
        <v>813</v>
      </c>
      <c r="T880" s="76">
        <v>1279</v>
      </c>
      <c r="U880" s="76">
        <v>2165</v>
      </c>
      <c r="V880" s="76">
        <v>1554</v>
      </c>
      <c r="W880" s="76">
        <v>282</v>
      </c>
      <c r="X880" s="76">
        <v>419</v>
      </c>
      <c r="Y880" s="76">
        <v>651</v>
      </c>
      <c r="Z880" s="76">
        <v>202</v>
      </c>
      <c r="AA880" s="77"/>
    </row>
    <row r="881" spans="1:27">
      <c r="A881" s="73">
        <v>2130102</v>
      </c>
      <c r="B881" s="73" t="s">
        <v>598</v>
      </c>
      <c r="C881" s="75">
        <v>5661</v>
      </c>
      <c r="D881" s="75">
        <v>5661</v>
      </c>
      <c r="E881" s="76">
        <v>0</v>
      </c>
      <c r="F881" s="76">
        <v>821</v>
      </c>
      <c r="G881" s="76">
        <v>175</v>
      </c>
      <c r="H881" s="76">
        <v>398</v>
      </c>
      <c r="I881" s="76">
        <v>534</v>
      </c>
      <c r="J881" s="76">
        <v>271</v>
      </c>
      <c r="K881" s="76">
        <v>362</v>
      </c>
      <c r="L881" s="76">
        <v>239</v>
      </c>
      <c r="M881" s="76">
        <v>39</v>
      </c>
      <c r="N881" s="76">
        <v>1909</v>
      </c>
      <c r="O881" s="76">
        <v>391</v>
      </c>
      <c r="P881" s="76">
        <v>76</v>
      </c>
      <c r="Q881" s="76">
        <v>268</v>
      </c>
      <c r="R881" s="76">
        <v>39</v>
      </c>
      <c r="S881" s="76">
        <v>67</v>
      </c>
      <c r="T881" s="76">
        <v>11</v>
      </c>
      <c r="U881" s="76">
        <v>13</v>
      </c>
      <c r="V881" s="76">
        <v>48</v>
      </c>
      <c r="W881" s="76">
        <v>38</v>
      </c>
      <c r="X881" s="76">
        <v>0</v>
      </c>
      <c r="Y881" s="76">
        <v>0</v>
      </c>
      <c r="Z881" s="76">
        <v>10</v>
      </c>
      <c r="AA881" s="77"/>
    </row>
    <row r="882" spans="1:27">
      <c r="A882" s="73">
        <v>2130103</v>
      </c>
      <c r="B882" s="73" t="s">
        <v>601</v>
      </c>
      <c r="C882" s="75">
        <v>35</v>
      </c>
      <c r="D882" s="75">
        <v>27</v>
      </c>
      <c r="E882" s="76">
        <v>8</v>
      </c>
      <c r="F882" s="76">
        <v>2</v>
      </c>
      <c r="G882" s="76">
        <v>0</v>
      </c>
      <c r="H882" s="76">
        <v>0</v>
      </c>
      <c r="I882" s="76">
        <v>0</v>
      </c>
      <c r="J882" s="76">
        <v>0</v>
      </c>
      <c r="K882" s="76">
        <v>0</v>
      </c>
      <c r="L882" s="76">
        <v>25</v>
      </c>
      <c r="M882" s="76">
        <v>0</v>
      </c>
      <c r="N882" s="76">
        <v>0</v>
      </c>
      <c r="O882" s="76">
        <v>0</v>
      </c>
      <c r="P882" s="76">
        <v>0</v>
      </c>
      <c r="Q882" s="76">
        <v>0</v>
      </c>
      <c r="R882" s="76">
        <v>0</v>
      </c>
      <c r="S882" s="76">
        <v>0</v>
      </c>
      <c r="T882" s="76">
        <v>0</v>
      </c>
      <c r="U882" s="76">
        <v>0</v>
      </c>
      <c r="V882" s="76">
        <v>0</v>
      </c>
      <c r="W882" s="76">
        <v>0</v>
      </c>
      <c r="X882" s="76">
        <v>0</v>
      </c>
      <c r="Y882" s="76">
        <v>0</v>
      </c>
      <c r="Z882" s="76">
        <v>0</v>
      </c>
      <c r="AA882" s="77"/>
    </row>
    <row r="883" spans="1:27">
      <c r="A883" s="73">
        <v>2130104</v>
      </c>
      <c r="B883" s="73" t="s">
        <v>622</v>
      </c>
      <c r="C883" s="75">
        <v>357155</v>
      </c>
      <c r="D883" s="75">
        <v>349785</v>
      </c>
      <c r="E883" s="76">
        <v>7370</v>
      </c>
      <c r="F883" s="76">
        <v>28932</v>
      </c>
      <c r="G883" s="76">
        <v>28227</v>
      </c>
      <c r="H883" s="76">
        <v>40224</v>
      </c>
      <c r="I883" s="76">
        <v>22482</v>
      </c>
      <c r="J883" s="76">
        <v>36666</v>
      </c>
      <c r="K883" s="76">
        <v>22216</v>
      </c>
      <c r="L883" s="76">
        <v>25685</v>
      </c>
      <c r="M883" s="76">
        <v>8738</v>
      </c>
      <c r="N883" s="76">
        <v>16128</v>
      </c>
      <c r="O883" s="76">
        <v>30403</v>
      </c>
      <c r="P883" s="76">
        <v>13575</v>
      </c>
      <c r="Q883" s="76">
        <v>18098</v>
      </c>
      <c r="R883" s="76">
        <v>14904</v>
      </c>
      <c r="S883" s="76">
        <v>9134</v>
      </c>
      <c r="T883" s="76">
        <v>8517</v>
      </c>
      <c r="U883" s="76">
        <v>20902</v>
      </c>
      <c r="V883" s="76">
        <v>4866</v>
      </c>
      <c r="W883" s="76">
        <v>0</v>
      </c>
      <c r="X883" s="76">
        <v>2784</v>
      </c>
      <c r="Y883" s="76">
        <v>2082</v>
      </c>
      <c r="Z883" s="76">
        <v>0</v>
      </c>
      <c r="AA883" s="77"/>
    </row>
    <row r="884" spans="1:27">
      <c r="A884" s="73">
        <v>2130105</v>
      </c>
      <c r="B884" s="73" t="s">
        <v>2514</v>
      </c>
      <c r="C884" s="75">
        <v>33281</v>
      </c>
      <c r="D884" s="75">
        <v>31775</v>
      </c>
      <c r="E884" s="76">
        <v>1506</v>
      </c>
      <c r="F884" s="76">
        <v>0</v>
      </c>
      <c r="G884" s="76">
        <v>-2</v>
      </c>
      <c r="H884" s="76">
        <v>0</v>
      </c>
      <c r="I884" s="76">
        <v>0</v>
      </c>
      <c r="J884" s="76">
        <v>2567</v>
      </c>
      <c r="K884" s="76">
        <v>1347</v>
      </c>
      <c r="L884" s="76">
        <v>1316</v>
      </c>
      <c r="M884" s="76">
        <v>18775</v>
      </c>
      <c r="N884" s="76">
        <v>0</v>
      </c>
      <c r="O884" s="76">
        <v>0</v>
      </c>
      <c r="P884" s="76">
        <v>636</v>
      </c>
      <c r="Q884" s="76">
        <v>3546</v>
      </c>
      <c r="R884" s="76">
        <v>0</v>
      </c>
      <c r="S884" s="76">
        <v>0</v>
      </c>
      <c r="T884" s="76">
        <v>0</v>
      </c>
      <c r="U884" s="76">
        <v>3589</v>
      </c>
      <c r="V884" s="76">
        <v>0</v>
      </c>
      <c r="W884" s="76">
        <v>0</v>
      </c>
      <c r="X884" s="76">
        <v>0</v>
      </c>
      <c r="Y884" s="76">
        <v>0</v>
      </c>
      <c r="Z884" s="76">
        <v>0</v>
      </c>
      <c r="AA884" s="77"/>
    </row>
    <row r="885" spans="1:27">
      <c r="A885" s="73">
        <v>2130106</v>
      </c>
      <c r="B885" s="73" t="s">
        <v>2517</v>
      </c>
      <c r="C885" s="75">
        <v>145364</v>
      </c>
      <c r="D885" s="75">
        <v>142574</v>
      </c>
      <c r="E885" s="76">
        <v>2790</v>
      </c>
      <c r="F885" s="76">
        <v>8864</v>
      </c>
      <c r="G885" s="76">
        <v>6990</v>
      </c>
      <c r="H885" s="76">
        <v>13674</v>
      </c>
      <c r="I885" s="76">
        <v>8748</v>
      </c>
      <c r="J885" s="76">
        <v>9647</v>
      </c>
      <c r="K885" s="76">
        <v>7150</v>
      </c>
      <c r="L885" s="76">
        <v>7127</v>
      </c>
      <c r="M885" s="76">
        <v>3647</v>
      </c>
      <c r="N885" s="76">
        <v>8232</v>
      </c>
      <c r="O885" s="76">
        <v>13950</v>
      </c>
      <c r="P885" s="76">
        <v>18990</v>
      </c>
      <c r="Q885" s="76">
        <v>11603</v>
      </c>
      <c r="R885" s="76">
        <v>3383</v>
      </c>
      <c r="S885" s="76">
        <v>1669</v>
      </c>
      <c r="T885" s="76">
        <v>2514</v>
      </c>
      <c r="U885" s="76">
        <v>14597</v>
      </c>
      <c r="V885" s="76">
        <v>1738</v>
      </c>
      <c r="W885" s="76">
        <v>0</v>
      </c>
      <c r="X885" s="76">
        <v>192</v>
      </c>
      <c r="Y885" s="76">
        <v>1541</v>
      </c>
      <c r="Z885" s="76">
        <v>5</v>
      </c>
      <c r="AA885" s="77"/>
    </row>
    <row r="886" spans="1:27">
      <c r="A886" s="73">
        <v>2130108</v>
      </c>
      <c r="B886" s="73" t="s">
        <v>2520</v>
      </c>
      <c r="C886" s="75">
        <v>53608</v>
      </c>
      <c r="D886" s="75">
        <v>22787</v>
      </c>
      <c r="E886" s="76">
        <v>30821</v>
      </c>
      <c r="F886" s="76">
        <v>1332</v>
      </c>
      <c r="G886" s="76">
        <v>1472</v>
      </c>
      <c r="H886" s="76">
        <v>2532</v>
      </c>
      <c r="I886" s="76">
        <v>2199</v>
      </c>
      <c r="J886" s="76">
        <v>1898</v>
      </c>
      <c r="K886" s="76">
        <v>948</v>
      </c>
      <c r="L886" s="76">
        <v>1467</v>
      </c>
      <c r="M886" s="76">
        <v>416</v>
      </c>
      <c r="N886" s="76">
        <v>1830</v>
      </c>
      <c r="O886" s="76">
        <v>2089</v>
      </c>
      <c r="P886" s="76">
        <v>1453</v>
      </c>
      <c r="Q886" s="76">
        <v>879</v>
      </c>
      <c r="R886" s="76">
        <v>701</v>
      </c>
      <c r="S886" s="76">
        <v>454</v>
      </c>
      <c r="T886" s="76">
        <v>514</v>
      </c>
      <c r="U886" s="76">
        <v>1315</v>
      </c>
      <c r="V886" s="76">
        <v>1301</v>
      </c>
      <c r="W886" s="76">
        <v>0</v>
      </c>
      <c r="X886" s="76">
        <v>1167</v>
      </c>
      <c r="Y886" s="76">
        <v>102</v>
      </c>
      <c r="Z886" s="76">
        <v>32</v>
      </c>
      <c r="AA886" s="77"/>
    </row>
    <row r="887" spans="1:27">
      <c r="A887" s="73">
        <v>2130109</v>
      </c>
      <c r="B887" s="73" t="s">
        <v>2523</v>
      </c>
      <c r="C887" s="75">
        <v>10792</v>
      </c>
      <c r="D887" s="75">
        <v>9504</v>
      </c>
      <c r="E887" s="76">
        <v>1288</v>
      </c>
      <c r="F887" s="76">
        <v>1149</v>
      </c>
      <c r="G887" s="76">
        <v>1105</v>
      </c>
      <c r="H887" s="76">
        <v>470</v>
      </c>
      <c r="I887" s="76">
        <v>49</v>
      </c>
      <c r="J887" s="76">
        <v>742</v>
      </c>
      <c r="K887" s="76">
        <v>458</v>
      </c>
      <c r="L887" s="76">
        <v>1120</v>
      </c>
      <c r="M887" s="76">
        <v>226</v>
      </c>
      <c r="N887" s="76">
        <v>684</v>
      </c>
      <c r="O887" s="76">
        <v>455</v>
      </c>
      <c r="P887" s="76">
        <v>107</v>
      </c>
      <c r="Q887" s="76">
        <v>558</v>
      </c>
      <c r="R887" s="76">
        <v>1195</v>
      </c>
      <c r="S887" s="76">
        <v>410</v>
      </c>
      <c r="T887" s="76">
        <v>98</v>
      </c>
      <c r="U887" s="76">
        <v>590</v>
      </c>
      <c r="V887" s="76">
        <v>91</v>
      </c>
      <c r="W887" s="76">
        <v>0</v>
      </c>
      <c r="X887" s="76">
        <v>38</v>
      </c>
      <c r="Y887" s="76">
        <v>53</v>
      </c>
      <c r="Z887" s="76">
        <v>0</v>
      </c>
      <c r="AA887" s="77"/>
    </row>
    <row r="888" spans="1:27">
      <c r="A888" s="73">
        <v>2130110</v>
      </c>
      <c r="B888" s="73" t="s">
        <v>2526</v>
      </c>
      <c r="C888" s="75">
        <v>2666</v>
      </c>
      <c r="D888" s="75">
        <v>2666</v>
      </c>
      <c r="E888" s="76">
        <v>0</v>
      </c>
      <c r="F888" s="76">
        <v>590</v>
      </c>
      <c r="G888" s="76">
        <v>540</v>
      </c>
      <c r="H888" s="76">
        <v>226</v>
      </c>
      <c r="I888" s="76">
        <v>110</v>
      </c>
      <c r="J888" s="76">
        <v>109</v>
      </c>
      <c r="K888" s="76">
        <v>58</v>
      </c>
      <c r="L888" s="76">
        <v>234</v>
      </c>
      <c r="M888" s="76">
        <v>38</v>
      </c>
      <c r="N888" s="76">
        <v>139</v>
      </c>
      <c r="O888" s="76">
        <v>224</v>
      </c>
      <c r="P888" s="76">
        <v>110</v>
      </c>
      <c r="Q888" s="76">
        <v>15</v>
      </c>
      <c r="R888" s="76">
        <v>112</v>
      </c>
      <c r="S888" s="76">
        <v>22</v>
      </c>
      <c r="T888" s="76">
        <v>58</v>
      </c>
      <c r="U888" s="76">
        <v>68</v>
      </c>
      <c r="V888" s="76">
        <v>20</v>
      </c>
      <c r="W888" s="76">
        <v>0</v>
      </c>
      <c r="X888" s="76">
        <v>0</v>
      </c>
      <c r="Y888" s="76">
        <v>20</v>
      </c>
      <c r="Z888" s="76">
        <v>0</v>
      </c>
      <c r="AA888" s="77"/>
    </row>
    <row r="889" spans="1:27">
      <c r="A889" s="73">
        <v>2130111</v>
      </c>
      <c r="B889" s="73" t="s">
        <v>2528</v>
      </c>
      <c r="C889" s="75">
        <v>2458</v>
      </c>
      <c r="D889" s="75">
        <v>2124</v>
      </c>
      <c r="E889" s="76">
        <v>334</v>
      </c>
      <c r="F889" s="76">
        <v>189</v>
      </c>
      <c r="G889" s="76">
        <v>221</v>
      </c>
      <c r="H889" s="76">
        <v>162</v>
      </c>
      <c r="I889" s="76">
        <v>186</v>
      </c>
      <c r="J889" s="76">
        <v>133</v>
      </c>
      <c r="K889" s="76">
        <v>150</v>
      </c>
      <c r="L889" s="76">
        <v>92</v>
      </c>
      <c r="M889" s="76">
        <v>65</v>
      </c>
      <c r="N889" s="76">
        <v>126</v>
      </c>
      <c r="O889" s="76">
        <v>137</v>
      </c>
      <c r="P889" s="76">
        <v>75</v>
      </c>
      <c r="Q889" s="76">
        <v>90</v>
      </c>
      <c r="R889" s="76">
        <v>31</v>
      </c>
      <c r="S889" s="76">
        <v>43</v>
      </c>
      <c r="T889" s="76">
        <v>36</v>
      </c>
      <c r="U889" s="76">
        <v>106</v>
      </c>
      <c r="V889" s="76">
        <v>282</v>
      </c>
      <c r="W889" s="76">
        <v>0</v>
      </c>
      <c r="X889" s="76">
        <v>277</v>
      </c>
      <c r="Y889" s="76">
        <v>5</v>
      </c>
      <c r="Z889" s="76">
        <v>0</v>
      </c>
      <c r="AA889" s="77"/>
    </row>
    <row r="890" spans="1:27">
      <c r="A890" s="73">
        <v>2130112</v>
      </c>
      <c r="B890" s="73" t="s">
        <v>2530</v>
      </c>
      <c r="C890" s="75">
        <v>7366</v>
      </c>
      <c r="D890" s="75">
        <v>7315</v>
      </c>
      <c r="E890" s="76">
        <v>51</v>
      </c>
      <c r="F890" s="76">
        <v>96</v>
      </c>
      <c r="G890" s="76">
        <v>534</v>
      </c>
      <c r="H890" s="76">
        <v>534</v>
      </c>
      <c r="I890" s="76">
        <v>1246</v>
      </c>
      <c r="J890" s="76">
        <v>171</v>
      </c>
      <c r="K890" s="76">
        <v>847</v>
      </c>
      <c r="L890" s="76">
        <v>283</v>
      </c>
      <c r="M890" s="76">
        <v>293</v>
      </c>
      <c r="N890" s="76">
        <v>1261</v>
      </c>
      <c r="O890" s="76">
        <v>208</v>
      </c>
      <c r="P890" s="76">
        <v>253</v>
      </c>
      <c r="Q890" s="76">
        <v>225</v>
      </c>
      <c r="R890" s="76">
        <v>804</v>
      </c>
      <c r="S890" s="76">
        <v>130</v>
      </c>
      <c r="T890" s="76">
        <v>88</v>
      </c>
      <c r="U890" s="76">
        <v>232</v>
      </c>
      <c r="V890" s="76">
        <v>106</v>
      </c>
      <c r="W890" s="76">
        <v>0</v>
      </c>
      <c r="X890" s="76">
        <v>52</v>
      </c>
      <c r="Y890" s="76">
        <v>52</v>
      </c>
      <c r="Z890" s="76">
        <v>2</v>
      </c>
      <c r="AA890" s="77"/>
    </row>
    <row r="891" spans="1:27">
      <c r="A891" s="73">
        <v>2130114</v>
      </c>
      <c r="B891" s="73" t="s">
        <v>2532</v>
      </c>
      <c r="C891" s="75">
        <v>10</v>
      </c>
      <c r="D891" s="75">
        <v>10</v>
      </c>
      <c r="E891" s="76">
        <v>0</v>
      </c>
      <c r="F891" s="76">
        <v>0</v>
      </c>
      <c r="G891" s="76">
        <v>10</v>
      </c>
      <c r="H891" s="76">
        <v>0</v>
      </c>
      <c r="I891" s="76">
        <v>0</v>
      </c>
      <c r="J891" s="76">
        <v>0</v>
      </c>
      <c r="K891" s="76">
        <v>0</v>
      </c>
      <c r="L891" s="76">
        <v>0</v>
      </c>
      <c r="M891" s="76">
        <v>0</v>
      </c>
      <c r="N891" s="76">
        <v>0</v>
      </c>
      <c r="O891" s="76">
        <v>0</v>
      </c>
      <c r="P891" s="76">
        <v>0</v>
      </c>
      <c r="Q891" s="76">
        <v>0</v>
      </c>
      <c r="R891" s="76">
        <v>0</v>
      </c>
      <c r="S891" s="76">
        <v>0</v>
      </c>
      <c r="T891" s="76">
        <v>0</v>
      </c>
      <c r="U891" s="76">
        <v>0</v>
      </c>
      <c r="V891" s="76">
        <v>0</v>
      </c>
      <c r="W891" s="76">
        <v>0</v>
      </c>
      <c r="X891" s="76">
        <v>0</v>
      </c>
      <c r="Y891" s="76">
        <v>0</v>
      </c>
      <c r="Z891" s="76">
        <v>0</v>
      </c>
      <c r="AA891" s="77"/>
    </row>
    <row r="892" spans="1:27">
      <c r="A892" s="73">
        <v>2130119</v>
      </c>
      <c r="B892" s="73" t="s">
        <v>2535</v>
      </c>
      <c r="C892" s="75">
        <v>7886</v>
      </c>
      <c r="D892" s="75">
        <v>7436</v>
      </c>
      <c r="E892" s="76">
        <v>450</v>
      </c>
      <c r="F892" s="76">
        <v>386</v>
      </c>
      <c r="G892" s="76">
        <v>447</v>
      </c>
      <c r="H892" s="76">
        <v>844</v>
      </c>
      <c r="I892" s="76">
        <v>390</v>
      </c>
      <c r="J892" s="76">
        <v>428</v>
      </c>
      <c r="K892" s="76">
        <v>537</v>
      </c>
      <c r="L892" s="76">
        <v>1096</v>
      </c>
      <c r="M892" s="76">
        <v>20</v>
      </c>
      <c r="N892" s="76">
        <v>599</v>
      </c>
      <c r="O892" s="76">
        <v>763</v>
      </c>
      <c r="P892" s="76">
        <v>399</v>
      </c>
      <c r="Q892" s="76">
        <v>83</v>
      </c>
      <c r="R892" s="76">
        <v>383</v>
      </c>
      <c r="S892" s="76">
        <v>162</v>
      </c>
      <c r="T892" s="76">
        <v>474</v>
      </c>
      <c r="U892" s="76">
        <v>418</v>
      </c>
      <c r="V892" s="76">
        <v>10</v>
      </c>
      <c r="W892" s="76">
        <v>0</v>
      </c>
      <c r="X892" s="76">
        <v>10</v>
      </c>
      <c r="Y892" s="76">
        <v>0</v>
      </c>
      <c r="Z892" s="76">
        <v>0</v>
      </c>
      <c r="AA892" s="77"/>
    </row>
    <row r="893" spans="1:27">
      <c r="A893" s="73">
        <v>2130120</v>
      </c>
      <c r="B893" s="73" t="s">
        <v>2538</v>
      </c>
      <c r="C893" s="75">
        <v>830</v>
      </c>
      <c r="D893" s="75">
        <v>830</v>
      </c>
      <c r="E893" s="76">
        <v>0</v>
      </c>
      <c r="F893" s="76">
        <v>0</v>
      </c>
      <c r="G893" s="76">
        <v>502</v>
      </c>
      <c r="H893" s="76">
        <v>0</v>
      </c>
      <c r="I893" s="76">
        <v>312</v>
      </c>
      <c r="J893" s="76">
        <v>0</v>
      </c>
      <c r="K893" s="76">
        <v>0</v>
      </c>
      <c r="L893" s="76">
        <v>0</v>
      </c>
      <c r="M893" s="76">
        <v>0</v>
      </c>
      <c r="N893" s="76">
        <v>0</v>
      </c>
      <c r="O893" s="76">
        <v>0</v>
      </c>
      <c r="P893" s="76">
        <v>16</v>
      </c>
      <c r="Q893" s="76">
        <v>0</v>
      </c>
      <c r="R893" s="76">
        <v>0</v>
      </c>
      <c r="S893" s="76">
        <v>0</v>
      </c>
      <c r="T893" s="76">
        <v>0</v>
      </c>
      <c r="U893" s="76">
        <v>0</v>
      </c>
      <c r="V893" s="76">
        <v>0</v>
      </c>
      <c r="W893" s="76">
        <v>0</v>
      </c>
      <c r="X893" s="76">
        <v>0</v>
      </c>
      <c r="Y893" s="76">
        <v>0</v>
      </c>
      <c r="Z893" s="76">
        <v>0</v>
      </c>
      <c r="AA893" s="77"/>
    </row>
    <row r="894" spans="1:27">
      <c r="A894" s="73">
        <v>2130121</v>
      </c>
      <c r="B894" s="73" t="s">
        <v>2541</v>
      </c>
      <c r="C894" s="75">
        <v>764</v>
      </c>
      <c r="D894" s="75">
        <v>764</v>
      </c>
      <c r="E894" s="76">
        <v>0</v>
      </c>
      <c r="F894" s="76">
        <v>26</v>
      </c>
      <c r="G894" s="76">
        <v>0</v>
      </c>
      <c r="H894" s="76">
        <v>261</v>
      </c>
      <c r="I894" s="76">
        <v>0</v>
      </c>
      <c r="J894" s="76">
        <v>0</v>
      </c>
      <c r="K894" s="76">
        <v>0</v>
      </c>
      <c r="L894" s="76">
        <v>0</v>
      </c>
      <c r="M894" s="76">
        <v>0</v>
      </c>
      <c r="N894" s="76">
        <v>0</v>
      </c>
      <c r="O894" s="76">
        <v>0</v>
      </c>
      <c r="P894" s="76">
        <v>0</v>
      </c>
      <c r="Q894" s="76">
        <v>0</v>
      </c>
      <c r="R894" s="76">
        <v>0</v>
      </c>
      <c r="S894" s="76">
        <v>0</v>
      </c>
      <c r="T894" s="76">
        <v>462</v>
      </c>
      <c r="U894" s="76">
        <v>0</v>
      </c>
      <c r="V894" s="76">
        <v>15</v>
      </c>
      <c r="W894" s="76">
        <v>0</v>
      </c>
      <c r="X894" s="76">
        <v>15</v>
      </c>
      <c r="Y894" s="76">
        <v>0</v>
      </c>
      <c r="Z894" s="76">
        <v>0</v>
      </c>
      <c r="AA894" s="77"/>
    </row>
    <row r="895" spans="1:27">
      <c r="A895" s="73">
        <v>2130122</v>
      </c>
      <c r="B895" s="73" t="s">
        <v>5026</v>
      </c>
      <c r="C895" s="75">
        <v>65618</v>
      </c>
      <c r="D895" s="75">
        <v>61722</v>
      </c>
      <c r="E895" s="76">
        <v>3896</v>
      </c>
      <c r="F895" s="76">
        <v>2819</v>
      </c>
      <c r="G895" s="76">
        <v>4276</v>
      </c>
      <c r="H895" s="76">
        <v>7355</v>
      </c>
      <c r="I895" s="76">
        <v>3532</v>
      </c>
      <c r="J895" s="76">
        <v>5813</v>
      </c>
      <c r="K895" s="76">
        <v>3987</v>
      </c>
      <c r="L895" s="76">
        <v>4270</v>
      </c>
      <c r="M895" s="76">
        <v>1944</v>
      </c>
      <c r="N895" s="76">
        <v>4761</v>
      </c>
      <c r="O895" s="76">
        <v>7303</v>
      </c>
      <c r="P895" s="76">
        <v>4727</v>
      </c>
      <c r="Q895" s="76">
        <v>3286</v>
      </c>
      <c r="R895" s="76">
        <v>2896</v>
      </c>
      <c r="S895" s="76">
        <v>550</v>
      </c>
      <c r="T895" s="76">
        <v>716</v>
      </c>
      <c r="U895" s="76">
        <v>3535</v>
      </c>
      <c r="V895" s="76">
        <v>551</v>
      </c>
      <c r="W895" s="76">
        <v>0</v>
      </c>
      <c r="X895" s="76">
        <v>325</v>
      </c>
      <c r="Y895" s="76">
        <v>211</v>
      </c>
      <c r="Z895" s="76">
        <v>15</v>
      </c>
      <c r="AA895" s="77"/>
    </row>
    <row r="896" spans="1:27">
      <c r="A896" s="73">
        <v>2130123</v>
      </c>
      <c r="B896" s="73" t="s">
        <v>5027</v>
      </c>
      <c r="C896" s="75">
        <v>60540</v>
      </c>
      <c r="D896" s="75">
        <v>60540</v>
      </c>
      <c r="E896" s="76">
        <v>0</v>
      </c>
      <c r="F896" s="76">
        <v>3227</v>
      </c>
      <c r="G896" s="76">
        <v>2011</v>
      </c>
      <c r="H896" s="76">
        <v>4924</v>
      </c>
      <c r="I896" s="76">
        <v>1721</v>
      </c>
      <c r="J896" s="76">
        <v>3450</v>
      </c>
      <c r="K896" s="76">
        <v>4025</v>
      </c>
      <c r="L896" s="76">
        <v>1570</v>
      </c>
      <c r="M896" s="76">
        <v>3010</v>
      </c>
      <c r="N896" s="76">
        <v>3932</v>
      </c>
      <c r="O896" s="76">
        <v>7646</v>
      </c>
      <c r="P896" s="76">
        <v>3523</v>
      </c>
      <c r="Q896" s="76">
        <v>4500</v>
      </c>
      <c r="R896" s="76">
        <v>1643</v>
      </c>
      <c r="S896" s="76">
        <v>978</v>
      </c>
      <c r="T896" s="76">
        <v>3452</v>
      </c>
      <c r="U896" s="76">
        <v>10063</v>
      </c>
      <c r="V896" s="76">
        <v>694</v>
      </c>
      <c r="W896" s="76">
        <v>0</v>
      </c>
      <c r="X896" s="76">
        <v>255</v>
      </c>
      <c r="Y896" s="76">
        <v>421</v>
      </c>
      <c r="Z896" s="76">
        <v>18</v>
      </c>
      <c r="AA896" s="77"/>
    </row>
    <row r="897" spans="1:27">
      <c r="A897" s="73">
        <v>2130124</v>
      </c>
      <c r="B897" s="73" t="s">
        <v>2547</v>
      </c>
      <c r="C897" s="75">
        <v>92532</v>
      </c>
      <c r="D897" s="75">
        <v>91911</v>
      </c>
      <c r="E897" s="76">
        <v>621</v>
      </c>
      <c r="F897" s="76">
        <v>6002</v>
      </c>
      <c r="G897" s="76">
        <v>8179</v>
      </c>
      <c r="H897" s="76">
        <v>10749</v>
      </c>
      <c r="I897" s="76">
        <v>4229</v>
      </c>
      <c r="J897" s="76">
        <v>8372</v>
      </c>
      <c r="K897" s="76">
        <v>7716</v>
      </c>
      <c r="L897" s="76">
        <v>3339</v>
      </c>
      <c r="M897" s="76">
        <v>2679</v>
      </c>
      <c r="N897" s="76">
        <v>7025</v>
      </c>
      <c r="O897" s="76">
        <v>4584</v>
      </c>
      <c r="P897" s="76">
        <v>4778</v>
      </c>
      <c r="Q897" s="76">
        <v>5644</v>
      </c>
      <c r="R897" s="76">
        <v>3586</v>
      </c>
      <c r="S897" s="76">
        <v>2163</v>
      </c>
      <c r="T897" s="76">
        <v>7104</v>
      </c>
      <c r="U897" s="76">
        <v>4629</v>
      </c>
      <c r="V897" s="76">
        <v>1255</v>
      </c>
      <c r="W897" s="76">
        <v>0</v>
      </c>
      <c r="X897" s="76">
        <v>385</v>
      </c>
      <c r="Y897" s="76">
        <v>370</v>
      </c>
      <c r="Z897" s="76">
        <v>500</v>
      </c>
      <c r="AA897" s="77"/>
    </row>
    <row r="898" spans="1:27">
      <c r="A898" s="73">
        <v>2130125</v>
      </c>
      <c r="B898" s="73" t="s">
        <v>2550</v>
      </c>
      <c r="C898" s="75">
        <v>10222</v>
      </c>
      <c r="D898" s="75">
        <v>9233</v>
      </c>
      <c r="E898" s="76">
        <v>989</v>
      </c>
      <c r="F898" s="76">
        <v>245</v>
      </c>
      <c r="G898" s="76">
        <v>500</v>
      </c>
      <c r="H898" s="76">
        <v>1154</v>
      </c>
      <c r="I898" s="76">
        <v>914</v>
      </c>
      <c r="J898" s="76">
        <v>1346</v>
      </c>
      <c r="K898" s="76">
        <v>250</v>
      </c>
      <c r="L898" s="76">
        <v>96</v>
      </c>
      <c r="M898" s="76">
        <v>203</v>
      </c>
      <c r="N898" s="76">
        <v>566</v>
      </c>
      <c r="O898" s="76">
        <v>543</v>
      </c>
      <c r="P898" s="76">
        <v>175</v>
      </c>
      <c r="Q898" s="76">
        <v>381</v>
      </c>
      <c r="R898" s="76">
        <v>436</v>
      </c>
      <c r="S898" s="76">
        <v>250</v>
      </c>
      <c r="T898" s="76">
        <v>1347</v>
      </c>
      <c r="U898" s="76">
        <v>597</v>
      </c>
      <c r="V898" s="76">
        <v>230</v>
      </c>
      <c r="W898" s="76">
        <v>0</v>
      </c>
      <c r="X898" s="76">
        <v>130</v>
      </c>
      <c r="Y898" s="76">
        <v>0</v>
      </c>
      <c r="Z898" s="76">
        <v>100</v>
      </c>
      <c r="AA898" s="77"/>
    </row>
    <row r="899" spans="1:27">
      <c r="A899" s="73">
        <v>2130126</v>
      </c>
      <c r="B899" s="73" t="s">
        <v>2553</v>
      </c>
      <c r="C899" s="75">
        <v>50769</v>
      </c>
      <c r="D899" s="75">
        <v>50155</v>
      </c>
      <c r="E899" s="76">
        <v>614</v>
      </c>
      <c r="F899" s="76">
        <v>4221</v>
      </c>
      <c r="G899" s="76">
        <v>1359</v>
      </c>
      <c r="H899" s="76">
        <v>4220</v>
      </c>
      <c r="I899" s="76">
        <v>1592</v>
      </c>
      <c r="J899" s="76">
        <v>7923</v>
      </c>
      <c r="K899" s="76">
        <v>3273</v>
      </c>
      <c r="L899" s="76">
        <v>830</v>
      </c>
      <c r="M899" s="76">
        <v>1838</v>
      </c>
      <c r="N899" s="76">
        <v>1234</v>
      </c>
      <c r="O899" s="76">
        <v>9854</v>
      </c>
      <c r="P899" s="76">
        <v>2372</v>
      </c>
      <c r="Q899" s="76">
        <v>1419</v>
      </c>
      <c r="R899" s="76">
        <v>1121</v>
      </c>
      <c r="S899" s="76">
        <v>2022</v>
      </c>
      <c r="T899" s="76">
        <v>5068</v>
      </c>
      <c r="U899" s="76">
        <v>859</v>
      </c>
      <c r="V899" s="76">
        <v>990</v>
      </c>
      <c r="W899" s="76">
        <v>0</v>
      </c>
      <c r="X899" s="76">
        <v>23</v>
      </c>
      <c r="Y899" s="76">
        <v>967</v>
      </c>
      <c r="Z899" s="76">
        <v>0</v>
      </c>
      <c r="AA899" s="77"/>
    </row>
    <row r="900" spans="1:27">
      <c r="A900" s="73">
        <v>2130129</v>
      </c>
      <c r="B900" s="73" t="s">
        <v>5028</v>
      </c>
      <c r="C900" s="75">
        <v>0</v>
      </c>
      <c r="D900" s="75">
        <v>0</v>
      </c>
      <c r="E900" s="76">
        <v>0</v>
      </c>
      <c r="F900" s="76">
        <v>0</v>
      </c>
      <c r="G900" s="76">
        <v>0</v>
      </c>
      <c r="H900" s="76">
        <v>0</v>
      </c>
      <c r="I900" s="76">
        <v>0</v>
      </c>
      <c r="J900" s="76">
        <v>0</v>
      </c>
      <c r="K900" s="76">
        <v>0</v>
      </c>
      <c r="L900" s="76">
        <v>0</v>
      </c>
      <c r="M900" s="76">
        <v>0</v>
      </c>
      <c r="N900" s="76">
        <v>0</v>
      </c>
      <c r="O900" s="76">
        <v>0</v>
      </c>
      <c r="P900" s="76">
        <v>0</v>
      </c>
      <c r="Q900" s="76">
        <v>0</v>
      </c>
      <c r="R900" s="76">
        <v>0</v>
      </c>
      <c r="S900" s="76">
        <v>0</v>
      </c>
      <c r="T900" s="76">
        <v>0</v>
      </c>
      <c r="U900" s="76">
        <v>0</v>
      </c>
      <c r="V900" s="76">
        <v>0</v>
      </c>
      <c r="W900" s="76">
        <v>0</v>
      </c>
      <c r="X900" s="76">
        <v>0</v>
      </c>
      <c r="Y900" s="76">
        <v>0</v>
      </c>
      <c r="Z900" s="76">
        <v>0</v>
      </c>
      <c r="AA900" s="77"/>
    </row>
    <row r="901" spans="1:27">
      <c r="A901" s="73">
        <v>2130135</v>
      </c>
      <c r="B901" s="73" t="s">
        <v>2556</v>
      </c>
      <c r="C901" s="75">
        <v>82794</v>
      </c>
      <c r="D901" s="75">
        <v>82694</v>
      </c>
      <c r="E901" s="76">
        <v>100</v>
      </c>
      <c r="F901" s="76">
        <v>3192</v>
      </c>
      <c r="G901" s="76">
        <v>8981</v>
      </c>
      <c r="H901" s="76">
        <v>7464</v>
      </c>
      <c r="I901" s="76">
        <v>3501</v>
      </c>
      <c r="J901" s="76">
        <v>6909</v>
      </c>
      <c r="K901" s="76">
        <v>6301</v>
      </c>
      <c r="L901" s="76">
        <v>5745</v>
      </c>
      <c r="M901" s="76">
        <v>615</v>
      </c>
      <c r="N901" s="76">
        <v>7777</v>
      </c>
      <c r="O901" s="76">
        <v>5121</v>
      </c>
      <c r="P901" s="76">
        <v>3797</v>
      </c>
      <c r="Q901" s="76">
        <v>700</v>
      </c>
      <c r="R901" s="76">
        <v>3700</v>
      </c>
      <c r="S901" s="76">
        <v>2972</v>
      </c>
      <c r="T901" s="76">
        <v>9868</v>
      </c>
      <c r="U901" s="76">
        <v>5791</v>
      </c>
      <c r="V901" s="76">
        <v>254</v>
      </c>
      <c r="W901" s="76">
        <v>0</v>
      </c>
      <c r="X901" s="76">
        <v>0</v>
      </c>
      <c r="Y901" s="76">
        <v>254</v>
      </c>
      <c r="Z901" s="76">
        <v>0</v>
      </c>
      <c r="AA901" s="77"/>
    </row>
    <row r="902" spans="1:27">
      <c r="A902" s="73">
        <v>2130142</v>
      </c>
      <c r="B902" s="73" t="s">
        <v>2559</v>
      </c>
      <c r="C902" s="75">
        <v>225870</v>
      </c>
      <c r="D902" s="75">
        <v>162570</v>
      </c>
      <c r="E902" s="76">
        <v>63300</v>
      </c>
      <c r="F902" s="76">
        <v>1089</v>
      </c>
      <c r="G902" s="76">
        <v>11253</v>
      </c>
      <c r="H902" s="76">
        <v>5552</v>
      </c>
      <c r="I902" s="76">
        <v>5148</v>
      </c>
      <c r="J902" s="76">
        <v>4962</v>
      </c>
      <c r="K902" s="76">
        <v>15764</v>
      </c>
      <c r="L902" s="76">
        <v>9295</v>
      </c>
      <c r="M902" s="76">
        <v>24551</v>
      </c>
      <c r="N902" s="76">
        <v>19826</v>
      </c>
      <c r="O902" s="76">
        <v>5713</v>
      </c>
      <c r="P902" s="76">
        <v>21030</v>
      </c>
      <c r="Q902" s="76">
        <v>5075</v>
      </c>
      <c r="R902" s="76">
        <v>7891</v>
      </c>
      <c r="S902" s="76">
        <v>11744</v>
      </c>
      <c r="T902" s="76">
        <v>4372</v>
      </c>
      <c r="U902" s="76">
        <v>3072</v>
      </c>
      <c r="V902" s="76">
        <v>6242</v>
      </c>
      <c r="W902" s="76">
        <v>0</v>
      </c>
      <c r="X902" s="76">
        <v>810</v>
      </c>
      <c r="Y902" s="76">
        <v>5432</v>
      </c>
      <c r="Z902" s="76">
        <v>0</v>
      </c>
      <c r="AA902" s="77"/>
    </row>
    <row r="903" spans="1:27">
      <c r="A903" s="73">
        <v>2130147</v>
      </c>
      <c r="B903" s="73" t="s">
        <v>5029</v>
      </c>
      <c r="C903" s="75">
        <v>492846</v>
      </c>
      <c r="D903" s="75">
        <v>0</v>
      </c>
      <c r="E903" s="76">
        <v>492846</v>
      </c>
      <c r="F903" s="76">
        <v>0</v>
      </c>
      <c r="G903" s="76">
        <v>4176</v>
      </c>
      <c r="H903" s="76">
        <v>0</v>
      </c>
      <c r="I903" s="76">
        <v>0</v>
      </c>
      <c r="J903" s="76">
        <v>0</v>
      </c>
      <c r="K903" s="76">
        <v>0</v>
      </c>
      <c r="L903" s="76">
        <v>0</v>
      </c>
      <c r="M903" s="76">
        <v>0</v>
      </c>
      <c r="N903" s="76">
        <v>0</v>
      </c>
      <c r="O903" s="76">
        <v>0</v>
      </c>
      <c r="P903" s="76">
        <v>0</v>
      </c>
      <c r="Q903" s="76">
        <v>0</v>
      </c>
      <c r="R903" s="76">
        <v>0</v>
      </c>
      <c r="S903" s="76">
        <v>0</v>
      </c>
      <c r="T903" s="76">
        <v>0</v>
      </c>
      <c r="U903" s="76">
        <v>0</v>
      </c>
      <c r="V903" s="76">
        <v>0</v>
      </c>
      <c r="W903" s="76">
        <v>0</v>
      </c>
      <c r="X903" s="76">
        <v>0</v>
      </c>
      <c r="Y903" s="76">
        <v>0</v>
      </c>
      <c r="Z903" s="76">
        <v>0</v>
      </c>
      <c r="AA903" s="77"/>
    </row>
    <row r="904" spans="1:27">
      <c r="A904" s="73">
        <v>2130148</v>
      </c>
      <c r="B904" s="73" t="s">
        <v>5030</v>
      </c>
      <c r="C904" s="75">
        <v>798</v>
      </c>
      <c r="D904" s="75">
        <v>798</v>
      </c>
      <c r="E904" s="76">
        <v>0</v>
      </c>
      <c r="F904" s="76">
        <v>0</v>
      </c>
      <c r="G904" s="76">
        <v>95</v>
      </c>
      <c r="H904" s="76">
        <v>51</v>
      </c>
      <c r="I904" s="76">
        <v>0</v>
      </c>
      <c r="J904" s="76">
        <v>0</v>
      </c>
      <c r="K904" s="76">
        <v>441</v>
      </c>
      <c r="L904" s="76">
        <v>70</v>
      </c>
      <c r="M904" s="76">
        <v>0</v>
      </c>
      <c r="N904" s="76">
        <v>0</v>
      </c>
      <c r="O904" s="76">
        <v>0</v>
      </c>
      <c r="P904" s="76">
        <v>0</v>
      </c>
      <c r="Q904" s="76">
        <v>0</v>
      </c>
      <c r="R904" s="76">
        <v>0</v>
      </c>
      <c r="S904" s="76">
        <v>0</v>
      </c>
      <c r="T904" s="76">
        <v>0</v>
      </c>
      <c r="U904" s="76">
        <v>141</v>
      </c>
      <c r="V904" s="76">
        <v>0</v>
      </c>
      <c r="W904" s="76">
        <v>0</v>
      </c>
      <c r="X904" s="76">
        <v>0</v>
      </c>
      <c r="Y904" s="76">
        <v>0</v>
      </c>
      <c r="Z904" s="76">
        <v>0</v>
      </c>
      <c r="AA904" s="77"/>
    </row>
    <row r="905" spans="1:27">
      <c r="A905" s="73">
        <v>2130152</v>
      </c>
      <c r="B905" s="73" t="s">
        <v>2565</v>
      </c>
      <c r="C905" s="75">
        <v>23695</v>
      </c>
      <c r="D905" s="75">
        <v>23695</v>
      </c>
      <c r="E905" s="76">
        <v>0</v>
      </c>
      <c r="F905" s="76">
        <v>2860</v>
      </c>
      <c r="G905" s="76">
        <v>2357</v>
      </c>
      <c r="H905" s="76">
        <v>2249</v>
      </c>
      <c r="I905" s="76">
        <v>1154</v>
      </c>
      <c r="J905" s="76">
        <v>1626</v>
      </c>
      <c r="K905" s="76">
        <v>1070</v>
      </c>
      <c r="L905" s="76">
        <v>1417</v>
      </c>
      <c r="M905" s="76">
        <v>324</v>
      </c>
      <c r="N905" s="76">
        <v>2189</v>
      </c>
      <c r="O905" s="76">
        <v>2555</v>
      </c>
      <c r="P905" s="76">
        <v>1574</v>
      </c>
      <c r="Q905" s="76">
        <v>435</v>
      </c>
      <c r="R905" s="76">
        <v>764</v>
      </c>
      <c r="S905" s="76">
        <v>91</v>
      </c>
      <c r="T905" s="76">
        <v>898</v>
      </c>
      <c r="U905" s="76">
        <v>1701</v>
      </c>
      <c r="V905" s="76">
        <v>450</v>
      </c>
      <c r="W905" s="76">
        <v>0</v>
      </c>
      <c r="X905" s="76">
        <v>270</v>
      </c>
      <c r="Y905" s="76">
        <v>178</v>
      </c>
      <c r="Z905" s="76">
        <v>2</v>
      </c>
      <c r="AA905" s="77"/>
    </row>
    <row r="906" spans="1:27">
      <c r="A906" s="73">
        <v>2130153</v>
      </c>
      <c r="B906" s="73" t="s">
        <v>5031</v>
      </c>
      <c r="C906" s="75">
        <v>8</v>
      </c>
      <c r="D906" s="75">
        <v>8</v>
      </c>
      <c r="E906" s="76">
        <v>0</v>
      </c>
      <c r="F906" s="76">
        <v>0</v>
      </c>
      <c r="G906" s="76">
        <v>0</v>
      </c>
      <c r="H906" s="76">
        <v>0</v>
      </c>
      <c r="I906" s="76">
        <v>0</v>
      </c>
      <c r="J906" s="76">
        <v>0</v>
      </c>
      <c r="K906" s="76">
        <v>0</v>
      </c>
      <c r="L906" s="76">
        <v>0</v>
      </c>
      <c r="M906" s="76">
        <v>0</v>
      </c>
      <c r="N906" s="76">
        <v>0</v>
      </c>
      <c r="O906" s="76">
        <v>0</v>
      </c>
      <c r="P906" s="76">
        <v>0</v>
      </c>
      <c r="Q906" s="76">
        <v>0</v>
      </c>
      <c r="R906" s="76">
        <v>0</v>
      </c>
      <c r="S906" s="76">
        <v>0</v>
      </c>
      <c r="T906" s="76">
        <v>8</v>
      </c>
      <c r="U906" s="76">
        <v>0</v>
      </c>
      <c r="V906" s="76">
        <v>0</v>
      </c>
      <c r="W906" s="76">
        <v>0</v>
      </c>
      <c r="X906" s="76">
        <v>0</v>
      </c>
      <c r="Y906" s="76">
        <v>0</v>
      </c>
      <c r="Z906" s="76">
        <v>0</v>
      </c>
      <c r="AA906" s="77"/>
    </row>
    <row r="907" spans="1:27">
      <c r="A907" s="73">
        <v>2130199</v>
      </c>
      <c r="B907" s="73" t="s">
        <v>2567</v>
      </c>
      <c r="C907" s="75">
        <v>200666</v>
      </c>
      <c r="D907" s="75">
        <v>195560</v>
      </c>
      <c r="E907" s="76">
        <v>5106</v>
      </c>
      <c r="F907" s="76">
        <v>16630</v>
      </c>
      <c r="G907" s="76">
        <v>13550</v>
      </c>
      <c r="H907" s="76">
        <v>23735</v>
      </c>
      <c r="I907" s="76">
        <v>6018</v>
      </c>
      <c r="J907" s="76">
        <v>20402</v>
      </c>
      <c r="K907" s="76">
        <v>10321</v>
      </c>
      <c r="L907" s="76">
        <v>17678</v>
      </c>
      <c r="M907" s="76">
        <v>2966</v>
      </c>
      <c r="N907" s="76">
        <v>2592</v>
      </c>
      <c r="O907" s="76">
        <v>19392</v>
      </c>
      <c r="P907" s="76">
        <v>18669</v>
      </c>
      <c r="Q907" s="76">
        <v>2935</v>
      </c>
      <c r="R907" s="76">
        <v>25019</v>
      </c>
      <c r="S907" s="76">
        <v>2778</v>
      </c>
      <c r="T907" s="76">
        <v>2589</v>
      </c>
      <c r="U907" s="76">
        <v>8085</v>
      </c>
      <c r="V907" s="76">
        <v>2251</v>
      </c>
      <c r="W907" s="76">
        <v>0</v>
      </c>
      <c r="X907" s="76">
        <v>760</v>
      </c>
      <c r="Y907" s="76">
        <v>1375</v>
      </c>
      <c r="Z907" s="76">
        <v>116</v>
      </c>
      <c r="AA907" s="77"/>
    </row>
    <row r="908" spans="1:27">
      <c r="A908" s="73">
        <v>21302</v>
      </c>
      <c r="B908" s="74" t="s">
        <v>5032</v>
      </c>
      <c r="C908" s="75">
        <v>757302</v>
      </c>
      <c r="D908" s="75">
        <v>733627</v>
      </c>
      <c r="E908" s="76">
        <v>23675</v>
      </c>
      <c r="F908" s="76">
        <v>86356</v>
      </c>
      <c r="G908" s="76">
        <v>39771</v>
      </c>
      <c r="H908" s="76">
        <v>54597</v>
      </c>
      <c r="I908" s="76">
        <v>40291</v>
      </c>
      <c r="J908" s="76">
        <v>64770</v>
      </c>
      <c r="K908" s="76">
        <v>49888</v>
      </c>
      <c r="L908" s="76">
        <v>50715</v>
      </c>
      <c r="M908" s="76">
        <v>19403</v>
      </c>
      <c r="N908" s="76">
        <v>56731</v>
      </c>
      <c r="O908" s="76">
        <v>64454</v>
      </c>
      <c r="P908" s="76">
        <v>31674</v>
      </c>
      <c r="Q908" s="76">
        <v>21191</v>
      </c>
      <c r="R908" s="76">
        <v>38726</v>
      </c>
      <c r="S908" s="76">
        <v>17058</v>
      </c>
      <c r="T908" s="76">
        <v>42124</v>
      </c>
      <c r="U908" s="76">
        <v>39975</v>
      </c>
      <c r="V908" s="76">
        <v>15943</v>
      </c>
      <c r="W908" s="76">
        <v>914</v>
      </c>
      <c r="X908" s="76">
        <v>9699</v>
      </c>
      <c r="Y908" s="76">
        <v>2659</v>
      </c>
      <c r="Z908" s="76">
        <v>2671</v>
      </c>
      <c r="AA908" s="77"/>
    </row>
    <row r="909" spans="1:27">
      <c r="A909" s="73">
        <v>2130201</v>
      </c>
      <c r="B909" s="73" t="s">
        <v>595</v>
      </c>
      <c r="C909" s="75">
        <v>64132</v>
      </c>
      <c r="D909" s="75">
        <v>60600</v>
      </c>
      <c r="E909" s="76">
        <v>3532</v>
      </c>
      <c r="F909" s="76">
        <v>4907</v>
      </c>
      <c r="G909" s="76">
        <v>3161</v>
      </c>
      <c r="H909" s="76">
        <v>4581</v>
      </c>
      <c r="I909" s="76">
        <v>4193</v>
      </c>
      <c r="J909" s="76">
        <v>5638</v>
      </c>
      <c r="K909" s="76">
        <v>3586</v>
      </c>
      <c r="L909" s="76">
        <v>4947</v>
      </c>
      <c r="M909" s="76">
        <v>1486</v>
      </c>
      <c r="N909" s="76">
        <v>6766</v>
      </c>
      <c r="O909" s="76">
        <v>5614</v>
      </c>
      <c r="P909" s="76">
        <v>3465</v>
      </c>
      <c r="Q909" s="76">
        <v>3397</v>
      </c>
      <c r="R909" s="76">
        <v>2433</v>
      </c>
      <c r="S909" s="76">
        <v>1723</v>
      </c>
      <c r="T909" s="76">
        <v>1836</v>
      </c>
      <c r="U909" s="76">
        <v>1988</v>
      </c>
      <c r="V909" s="76">
        <v>881</v>
      </c>
      <c r="W909" s="76">
        <v>138</v>
      </c>
      <c r="X909" s="76">
        <v>476</v>
      </c>
      <c r="Y909" s="76">
        <v>267</v>
      </c>
      <c r="Z909" s="76">
        <v>0</v>
      </c>
      <c r="AA909" s="77"/>
    </row>
    <row r="910" spans="1:27">
      <c r="A910" s="73">
        <v>2130202</v>
      </c>
      <c r="B910" s="73" t="s">
        <v>598</v>
      </c>
      <c r="C910" s="75">
        <v>3620</v>
      </c>
      <c r="D910" s="75">
        <v>3620</v>
      </c>
      <c r="E910" s="76">
        <v>0</v>
      </c>
      <c r="F910" s="76">
        <v>202</v>
      </c>
      <c r="G910" s="76">
        <v>49</v>
      </c>
      <c r="H910" s="76">
        <v>144</v>
      </c>
      <c r="I910" s="76">
        <v>27</v>
      </c>
      <c r="J910" s="76">
        <v>932</v>
      </c>
      <c r="K910" s="76">
        <v>87</v>
      </c>
      <c r="L910" s="76">
        <v>57</v>
      </c>
      <c r="M910" s="76">
        <v>219</v>
      </c>
      <c r="N910" s="76">
        <v>1343</v>
      </c>
      <c r="O910" s="76">
        <v>99</v>
      </c>
      <c r="P910" s="76">
        <v>42</v>
      </c>
      <c r="Q910" s="76">
        <v>38</v>
      </c>
      <c r="R910" s="76">
        <v>97</v>
      </c>
      <c r="S910" s="76">
        <v>227</v>
      </c>
      <c r="T910" s="76">
        <v>12</v>
      </c>
      <c r="U910" s="76">
        <v>3</v>
      </c>
      <c r="V910" s="76">
        <v>42</v>
      </c>
      <c r="W910" s="76">
        <v>2</v>
      </c>
      <c r="X910" s="76">
        <v>0</v>
      </c>
      <c r="Y910" s="76">
        <v>0</v>
      </c>
      <c r="Z910" s="76">
        <v>40</v>
      </c>
      <c r="AA910" s="77"/>
    </row>
    <row r="911" spans="1:27">
      <c r="A911" s="73">
        <v>2130203</v>
      </c>
      <c r="B911" s="73" t="s">
        <v>601</v>
      </c>
      <c r="C911" s="75">
        <v>185</v>
      </c>
      <c r="D911" s="75">
        <v>20</v>
      </c>
      <c r="E911" s="76">
        <v>165</v>
      </c>
      <c r="F911" s="76">
        <v>10</v>
      </c>
      <c r="G911" s="76">
        <v>0</v>
      </c>
      <c r="H911" s="76">
        <v>0</v>
      </c>
      <c r="I911" s="76">
        <v>0</v>
      </c>
      <c r="J911" s="76">
        <v>0</v>
      </c>
      <c r="K911" s="76">
        <v>0</v>
      </c>
      <c r="L911" s="76">
        <v>10</v>
      </c>
      <c r="M911" s="76">
        <v>0</v>
      </c>
      <c r="N911" s="76">
        <v>0</v>
      </c>
      <c r="O911" s="76">
        <v>0</v>
      </c>
      <c r="P911" s="76">
        <v>0</v>
      </c>
      <c r="Q911" s="76">
        <v>0</v>
      </c>
      <c r="R911" s="76">
        <v>0</v>
      </c>
      <c r="S911" s="76">
        <v>0</v>
      </c>
      <c r="T911" s="76">
        <v>0</v>
      </c>
      <c r="U911" s="76">
        <v>0</v>
      </c>
      <c r="V911" s="76">
        <v>0</v>
      </c>
      <c r="W911" s="76">
        <v>0</v>
      </c>
      <c r="X911" s="76">
        <v>0</v>
      </c>
      <c r="Y911" s="76">
        <v>0</v>
      </c>
      <c r="Z911" s="76">
        <v>0</v>
      </c>
      <c r="AA911" s="77"/>
    </row>
    <row r="912" spans="1:27">
      <c r="A912" s="73">
        <v>2130204</v>
      </c>
      <c r="B912" s="73" t="s">
        <v>5033</v>
      </c>
      <c r="C912" s="75">
        <v>130417</v>
      </c>
      <c r="D912" s="75">
        <v>124151</v>
      </c>
      <c r="E912" s="76">
        <v>6266</v>
      </c>
      <c r="F912" s="76">
        <v>12172</v>
      </c>
      <c r="G912" s="76">
        <v>10018</v>
      </c>
      <c r="H912" s="76">
        <v>12835</v>
      </c>
      <c r="I912" s="76">
        <v>7009</v>
      </c>
      <c r="J912" s="76">
        <v>13351</v>
      </c>
      <c r="K912" s="76">
        <v>11691</v>
      </c>
      <c r="L912" s="76">
        <v>10317</v>
      </c>
      <c r="M912" s="76">
        <v>1914</v>
      </c>
      <c r="N912" s="76">
        <v>5434</v>
      </c>
      <c r="O912" s="76">
        <v>10009</v>
      </c>
      <c r="P912" s="76">
        <v>6989</v>
      </c>
      <c r="Q912" s="76">
        <v>4069</v>
      </c>
      <c r="R912" s="76">
        <v>3266</v>
      </c>
      <c r="S912" s="76">
        <v>3120</v>
      </c>
      <c r="T912" s="76">
        <v>4580</v>
      </c>
      <c r="U912" s="76">
        <v>5604</v>
      </c>
      <c r="V912" s="76">
        <v>1728</v>
      </c>
      <c r="W912" s="76">
        <v>0</v>
      </c>
      <c r="X912" s="76">
        <v>114</v>
      </c>
      <c r="Y912" s="76">
        <v>593</v>
      </c>
      <c r="Z912" s="76">
        <v>1021</v>
      </c>
      <c r="AA912" s="77"/>
    </row>
    <row r="913" spans="1:27">
      <c r="A913" s="73">
        <v>2130205</v>
      </c>
      <c r="B913" s="73" t="s">
        <v>2578</v>
      </c>
      <c r="C913" s="75">
        <v>72319</v>
      </c>
      <c r="D913" s="75">
        <v>72319</v>
      </c>
      <c r="E913" s="76">
        <v>0</v>
      </c>
      <c r="F913" s="76">
        <v>5485</v>
      </c>
      <c r="G913" s="76">
        <v>5913</v>
      </c>
      <c r="H913" s="76">
        <v>3995</v>
      </c>
      <c r="I913" s="76">
        <v>3088</v>
      </c>
      <c r="J913" s="76">
        <v>11532</v>
      </c>
      <c r="K913" s="76">
        <v>3473</v>
      </c>
      <c r="L913" s="76">
        <v>3477</v>
      </c>
      <c r="M913" s="76">
        <v>5307</v>
      </c>
      <c r="N913" s="76">
        <v>4605</v>
      </c>
      <c r="O913" s="76">
        <v>2931</v>
      </c>
      <c r="P913" s="76">
        <v>3550</v>
      </c>
      <c r="Q913" s="76">
        <v>2558</v>
      </c>
      <c r="R913" s="76">
        <v>2983</v>
      </c>
      <c r="S913" s="76">
        <v>1589</v>
      </c>
      <c r="T913" s="76">
        <v>3863</v>
      </c>
      <c r="U913" s="76">
        <v>7538</v>
      </c>
      <c r="V913" s="76">
        <v>430</v>
      </c>
      <c r="W913" s="76">
        <v>0</v>
      </c>
      <c r="X913" s="76">
        <v>371</v>
      </c>
      <c r="Y913" s="76">
        <v>59</v>
      </c>
      <c r="Z913" s="76">
        <v>0</v>
      </c>
      <c r="AA913" s="77"/>
    </row>
    <row r="914" spans="1:27">
      <c r="A914" s="73">
        <v>2130206</v>
      </c>
      <c r="B914" s="73" t="s">
        <v>5034</v>
      </c>
      <c r="C914" s="75">
        <v>4104</v>
      </c>
      <c r="D914" s="75">
        <v>3815</v>
      </c>
      <c r="E914" s="76">
        <v>289</v>
      </c>
      <c r="F914" s="76">
        <v>160</v>
      </c>
      <c r="G914" s="76">
        <v>190</v>
      </c>
      <c r="H914" s="76">
        <v>260</v>
      </c>
      <c r="I914" s="76">
        <v>57</v>
      </c>
      <c r="J914" s="76">
        <v>410</v>
      </c>
      <c r="K914" s="76">
        <v>265</v>
      </c>
      <c r="L914" s="76">
        <v>247</v>
      </c>
      <c r="M914" s="76">
        <v>4</v>
      </c>
      <c r="N914" s="76">
        <v>179</v>
      </c>
      <c r="O914" s="76">
        <v>183</v>
      </c>
      <c r="P914" s="76">
        <v>683</v>
      </c>
      <c r="Q914" s="76">
        <v>327</v>
      </c>
      <c r="R914" s="76">
        <v>470</v>
      </c>
      <c r="S914" s="76">
        <v>40</v>
      </c>
      <c r="T914" s="76">
        <v>40</v>
      </c>
      <c r="U914" s="76">
        <v>302</v>
      </c>
      <c r="V914" s="76">
        <v>0</v>
      </c>
      <c r="W914" s="76">
        <v>0</v>
      </c>
      <c r="X914" s="76">
        <v>0</v>
      </c>
      <c r="Y914" s="76">
        <v>0</v>
      </c>
      <c r="Z914" s="76">
        <v>0</v>
      </c>
      <c r="AA914" s="77"/>
    </row>
    <row r="915" spans="1:27">
      <c r="A915" s="73">
        <v>2130207</v>
      </c>
      <c r="B915" s="73" t="s">
        <v>2584</v>
      </c>
      <c r="C915" s="75">
        <v>9439</v>
      </c>
      <c r="D915" s="75">
        <v>4701</v>
      </c>
      <c r="E915" s="76">
        <v>4738</v>
      </c>
      <c r="F915" s="76">
        <v>504</v>
      </c>
      <c r="G915" s="76">
        <v>436</v>
      </c>
      <c r="H915" s="76">
        <v>457</v>
      </c>
      <c r="I915" s="76">
        <v>383</v>
      </c>
      <c r="J915" s="76">
        <v>674</v>
      </c>
      <c r="K915" s="76">
        <v>289</v>
      </c>
      <c r="L915" s="76">
        <v>187</v>
      </c>
      <c r="M915" s="76">
        <v>65</v>
      </c>
      <c r="N915" s="76">
        <v>290</v>
      </c>
      <c r="O915" s="76">
        <v>60</v>
      </c>
      <c r="P915" s="76">
        <v>313</v>
      </c>
      <c r="Q915" s="76">
        <v>402</v>
      </c>
      <c r="R915" s="76">
        <v>15</v>
      </c>
      <c r="S915" s="76">
        <v>10</v>
      </c>
      <c r="T915" s="76">
        <v>255</v>
      </c>
      <c r="U915" s="76">
        <v>116</v>
      </c>
      <c r="V915" s="76">
        <v>246</v>
      </c>
      <c r="W915" s="76">
        <v>0</v>
      </c>
      <c r="X915" s="76">
        <v>244</v>
      </c>
      <c r="Y915" s="76">
        <v>2</v>
      </c>
      <c r="Z915" s="76">
        <v>0</v>
      </c>
      <c r="AA915" s="77"/>
    </row>
    <row r="916" spans="1:27">
      <c r="A916" s="73">
        <v>2130208</v>
      </c>
      <c r="B916" s="73" t="s">
        <v>5035</v>
      </c>
      <c r="C916" s="75">
        <v>1664</v>
      </c>
      <c r="D916" s="75">
        <v>1833</v>
      </c>
      <c r="E916" s="76">
        <v>-169</v>
      </c>
      <c r="F916" s="76">
        <v>12</v>
      </c>
      <c r="G916" s="76">
        <v>1</v>
      </c>
      <c r="H916" s="76">
        <v>89</v>
      </c>
      <c r="I916" s="76">
        <v>243</v>
      </c>
      <c r="J916" s="76">
        <v>100</v>
      </c>
      <c r="K916" s="76">
        <v>341</v>
      </c>
      <c r="L916" s="76">
        <v>170</v>
      </c>
      <c r="M916" s="76">
        <v>0</v>
      </c>
      <c r="N916" s="76">
        <v>140</v>
      </c>
      <c r="O916" s="76">
        <v>136</v>
      </c>
      <c r="P916" s="76">
        <v>306</v>
      </c>
      <c r="Q916" s="76">
        <v>0</v>
      </c>
      <c r="R916" s="76">
        <v>0</v>
      </c>
      <c r="S916" s="76">
        <v>0</v>
      </c>
      <c r="T916" s="76">
        <v>5</v>
      </c>
      <c r="U916" s="76">
        <v>290</v>
      </c>
      <c r="V916" s="76">
        <v>0</v>
      </c>
      <c r="W916" s="76">
        <v>0</v>
      </c>
      <c r="X916" s="76">
        <v>0</v>
      </c>
      <c r="Y916" s="76">
        <v>0</v>
      </c>
      <c r="Z916" s="76">
        <v>0</v>
      </c>
      <c r="AA916" s="77"/>
    </row>
    <row r="917" spans="1:27">
      <c r="A917" s="73">
        <v>2130209</v>
      </c>
      <c r="B917" s="73" t="s">
        <v>2587</v>
      </c>
      <c r="C917" s="75">
        <v>179490</v>
      </c>
      <c r="D917" s="75">
        <v>179674</v>
      </c>
      <c r="E917" s="76">
        <v>-184</v>
      </c>
      <c r="F917" s="76">
        <v>13218</v>
      </c>
      <c r="G917" s="76">
        <v>8778</v>
      </c>
      <c r="H917" s="76">
        <v>17306</v>
      </c>
      <c r="I917" s="76">
        <v>11608</v>
      </c>
      <c r="J917" s="76">
        <v>13999</v>
      </c>
      <c r="K917" s="76">
        <v>12725</v>
      </c>
      <c r="L917" s="76">
        <v>11488</v>
      </c>
      <c r="M917" s="76">
        <v>4253</v>
      </c>
      <c r="N917" s="76">
        <v>19729</v>
      </c>
      <c r="O917" s="76">
        <v>15316</v>
      </c>
      <c r="P917" s="76">
        <v>4856</v>
      </c>
      <c r="Q917" s="76">
        <v>3267</v>
      </c>
      <c r="R917" s="76">
        <v>13269</v>
      </c>
      <c r="S917" s="76">
        <v>4104</v>
      </c>
      <c r="T917" s="76">
        <v>16470</v>
      </c>
      <c r="U917" s="76">
        <v>7811</v>
      </c>
      <c r="V917" s="76">
        <v>1478</v>
      </c>
      <c r="W917" s="76">
        <v>0</v>
      </c>
      <c r="X917" s="76">
        <v>828</v>
      </c>
      <c r="Y917" s="76">
        <v>458</v>
      </c>
      <c r="Z917" s="76">
        <v>192</v>
      </c>
      <c r="AA917" s="77"/>
    </row>
    <row r="918" spans="1:27">
      <c r="A918" s="73">
        <v>2130210</v>
      </c>
      <c r="B918" s="73" t="s">
        <v>5036</v>
      </c>
      <c r="C918" s="75">
        <v>7890</v>
      </c>
      <c r="D918" s="75">
        <v>7890</v>
      </c>
      <c r="E918" s="76">
        <v>0</v>
      </c>
      <c r="F918" s="76">
        <v>1463</v>
      </c>
      <c r="G918" s="76">
        <v>28</v>
      </c>
      <c r="H918" s="76">
        <v>60</v>
      </c>
      <c r="I918" s="76">
        <v>378</v>
      </c>
      <c r="J918" s="76">
        <v>1257</v>
      </c>
      <c r="K918" s="76">
        <v>1518</v>
      </c>
      <c r="L918" s="76">
        <v>172</v>
      </c>
      <c r="M918" s="76">
        <v>120</v>
      </c>
      <c r="N918" s="76">
        <v>80</v>
      </c>
      <c r="O918" s="76">
        <v>437</v>
      </c>
      <c r="P918" s="76">
        <v>409</v>
      </c>
      <c r="Q918" s="76">
        <v>273</v>
      </c>
      <c r="R918" s="76">
        <v>84</v>
      </c>
      <c r="S918" s="76">
        <v>397</v>
      </c>
      <c r="T918" s="76">
        <v>410</v>
      </c>
      <c r="U918" s="76">
        <v>804</v>
      </c>
      <c r="V918" s="76">
        <v>0</v>
      </c>
      <c r="W918" s="76">
        <v>0</v>
      </c>
      <c r="X918" s="76">
        <v>0</v>
      </c>
      <c r="Y918" s="76">
        <v>0</v>
      </c>
      <c r="Z918" s="76">
        <v>0</v>
      </c>
      <c r="AA918" s="77"/>
    </row>
    <row r="919" spans="1:27">
      <c r="A919" s="73">
        <v>2130211</v>
      </c>
      <c r="B919" s="73" t="s">
        <v>2592</v>
      </c>
      <c r="C919" s="75">
        <v>7323</v>
      </c>
      <c r="D919" s="75">
        <v>6985</v>
      </c>
      <c r="E919" s="76">
        <v>338</v>
      </c>
      <c r="F919" s="76">
        <v>308</v>
      </c>
      <c r="G919" s="76">
        <v>346</v>
      </c>
      <c r="H919" s="76">
        <v>115</v>
      </c>
      <c r="I919" s="76">
        <v>141</v>
      </c>
      <c r="J919" s="76">
        <v>156</v>
      </c>
      <c r="K919" s="76">
        <v>225</v>
      </c>
      <c r="L919" s="76">
        <v>1247</v>
      </c>
      <c r="M919" s="76">
        <v>1534</v>
      </c>
      <c r="N919" s="76">
        <v>243</v>
      </c>
      <c r="O919" s="76">
        <v>196</v>
      </c>
      <c r="P919" s="76">
        <v>443</v>
      </c>
      <c r="Q919" s="76">
        <v>207</v>
      </c>
      <c r="R919" s="76">
        <v>169</v>
      </c>
      <c r="S919" s="76">
        <v>357</v>
      </c>
      <c r="T919" s="76">
        <v>928</v>
      </c>
      <c r="U919" s="76">
        <v>370</v>
      </c>
      <c r="V919" s="76">
        <v>0</v>
      </c>
      <c r="W919" s="76">
        <v>0</v>
      </c>
      <c r="X919" s="76">
        <v>0</v>
      </c>
      <c r="Y919" s="76">
        <v>0</v>
      </c>
      <c r="Z919" s="76">
        <v>0</v>
      </c>
      <c r="AA919" s="77"/>
    </row>
    <row r="920" spans="1:27">
      <c r="A920" s="73">
        <v>2130212</v>
      </c>
      <c r="B920" s="73" t="s">
        <v>2594</v>
      </c>
      <c r="C920" s="75">
        <v>7248</v>
      </c>
      <c r="D920" s="75">
        <v>7151</v>
      </c>
      <c r="E920" s="76">
        <v>97</v>
      </c>
      <c r="F920" s="76">
        <v>0</v>
      </c>
      <c r="G920" s="76">
        <v>3</v>
      </c>
      <c r="H920" s="76">
        <v>988</v>
      </c>
      <c r="I920" s="76">
        <v>3</v>
      </c>
      <c r="J920" s="76">
        <v>643</v>
      </c>
      <c r="K920" s="76">
        <v>800</v>
      </c>
      <c r="L920" s="76">
        <v>9</v>
      </c>
      <c r="M920" s="76">
        <v>0</v>
      </c>
      <c r="N920" s="76">
        <v>20</v>
      </c>
      <c r="O920" s="76">
        <v>2263</v>
      </c>
      <c r="P920" s="76">
        <v>149</v>
      </c>
      <c r="Q920" s="76">
        <v>0</v>
      </c>
      <c r="R920" s="76">
        <v>310</v>
      </c>
      <c r="S920" s="76">
        <v>42</v>
      </c>
      <c r="T920" s="76">
        <v>1920</v>
      </c>
      <c r="U920" s="76">
        <v>1</v>
      </c>
      <c r="V920" s="76">
        <v>0</v>
      </c>
      <c r="W920" s="76">
        <v>0</v>
      </c>
      <c r="X920" s="76">
        <v>0</v>
      </c>
      <c r="Y920" s="76">
        <v>0</v>
      </c>
      <c r="Z920" s="76">
        <v>0</v>
      </c>
      <c r="AA920" s="77"/>
    </row>
    <row r="921" spans="1:27">
      <c r="A921" s="73">
        <v>2130213</v>
      </c>
      <c r="B921" s="73" t="s">
        <v>5037</v>
      </c>
      <c r="C921" s="75">
        <v>28452</v>
      </c>
      <c r="D921" s="75">
        <v>26759</v>
      </c>
      <c r="E921" s="76">
        <v>1693</v>
      </c>
      <c r="F921" s="76">
        <v>2122</v>
      </c>
      <c r="G921" s="76">
        <v>1716</v>
      </c>
      <c r="H921" s="76">
        <v>748</v>
      </c>
      <c r="I921" s="76">
        <v>1009</v>
      </c>
      <c r="J921" s="76">
        <v>1432</v>
      </c>
      <c r="K921" s="76">
        <v>2998</v>
      </c>
      <c r="L921" s="76">
        <v>2799</v>
      </c>
      <c r="M921" s="76">
        <v>617</v>
      </c>
      <c r="N921" s="76">
        <v>1188</v>
      </c>
      <c r="O921" s="76">
        <v>2772</v>
      </c>
      <c r="P921" s="76">
        <v>715</v>
      </c>
      <c r="Q921" s="76">
        <v>1492</v>
      </c>
      <c r="R921" s="76">
        <v>1761</v>
      </c>
      <c r="S921" s="76">
        <v>366</v>
      </c>
      <c r="T921" s="76">
        <v>1849</v>
      </c>
      <c r="U921" s="76">
        <v>3097</v>
      </c>
      <c r="V921" s="76">
        <v>79</v>
      </c>
      <c r="W921" s="76">
        <v>0</v>
      </c>
      <c r="X921" s="76">
        <v>66</v>
      </c>
      <c r="Y921" s="76">
        <v>13</v>
      </c>
      <c r="Z921" s="76">
        <v>0</v>
      </c>
      <c r="AA921" s="77"/>
    </row>
    <row r="922" spans="1:27">
      <c r="A922" s="73">
        <v>2130216</v>
      </c>
      <c r="B922" s="73" t="s">
        <v>5038</v>
      </c>
      <c r="C922" s="75">
        <v>201</v>
      </c>
      <c r="D922" s="75">
        <v>201</v>
      </c>
      <c r="E922" s="76">
        <v>0</v>
      </c>
      <c r="F922" s="76">
        <v>23</v>
      </c>
      <c r="G922" s="76">
        <v>-8</v>
      </c>
      <c r="H922" s="76">
        <v>0</v>
      </c>
      <c r="I922" s="76">
        <v>44</v>
      </c>
      <c r="J922" s="76">
        <v>20</v>
      </c>
      <c r="K922" s="76">
        <v>45</v>
      </c>
      <c r="L922" s="76">
        <v>4</v>
      </c>
      <c r="M922" s="76">
        <v>24</v>
      </c>
      <c r="N922" s="76">
        <v>19</v>
      </c>
      <c r="O922" s="76">
        <v>0</v>
      </c>
      <c r="P922" s="76">
        <v>10</v>
      </c>
      <c r="Q922" s="76">
        <v>0</v>
      </c>
      <c r="R922" s="76">
        <v>0</v>
      </c>
      <c r="S922" s="76">
        <v>5</v>
      </c>
      <c r="T922" s="76">
        <v>15</v>
      </c>
      <c r="U922" s="76">
        <v>0</v>
      </c>
      <c r="V922" s="76">
        <v>0</v>
      </c>
      <c r="W922" s="76">
        <v>0</v>
      </c>
      <c r="X922" s="76">
        <v>0</v>
      </c>
      <c r="Y922" s="76">
        <v>0</v>
      </c>
      <c r="Z922" s="76">
        <v>0</v>
      </c>
      <c r="AA922" s="77"/>
    </row>
    <row r="923" spans="1:27">
      <c r="A923" s="73">
        <v>2130217</v>
      </c>
      <c r="B923" s="73" t="s">
        <v>2599</v>
      </c>
      <c r="C923" s="75">
        <v>2</v>
      </c>
      <c r="D923" s="75">
        <v>27</v>
      </c>
      <c r="E923" s="76">
        <v>-25</v>
      </c>
      <c r="F923" s="76">
        <v>0</v>
      </c>
      <c r="G923" s="76">
        <v>22</v>
      </c>
      <c r="H923" s="76">
        <v>0</v>
      </c>
      <c r="I923" s="76">
        <v>0</v>
      </c>
      <c r="J923" s="76">
        <v>0</v>
      </c>
      <c r="K923" s="76">
        <v>0</v>
      </c>
      <c r="L923" s="76">
        <v>0</v>
      </c>
      <c r="M923" s="76">
        <v>0</v>
      </c>
      <c r="N923" s="76">
        <v>0</v>
      </c>
      <c r="O923" s="76">
        <v>0</v>
      </c>
      <c r="P923" s="76">
        <v>0</v>
      </c>
      <c r="Q923" s="76">
        <v>0</v>
      </c>
      <c r="R923" s="76">
        <v>0</v>
      </c>
      <c r="S923" s="76">
        <v>0</v>
      </c>
      <c r="T923" s="76">
        <v>5</v>
      </c>
      <c r="U923" s="76">
        <v>0</v>
      </c>
      <c r="V923" s="76">
        <v>0</v>
      </c>
      <c r="W923" s="76">
        <v>0</v>
      </c>
      <c r="X923" s="76">
        <v>0</v>
      </c>
      <c r="Y923" s="76">
        <v>0</v>
      </c>
      <c r="Z923" s="76">
        <v>0</v>
      </c>
      <c r="AA923" s="77"/>
    </row>
    <row r="924" spans="1:27">
      <c r="A924" s="73">
        <v>2130218</v>
      </c>
      <c r="B924" s="73" t="s">
        <v>5039</v>
      </c>
      <c r="C924" s="75">
        <v>1</v>
      </c>
      <c r="D924" s="75">
        <v>1</v>
      </c>
      <c r="E924" s="76">
        <v>0</v>
      </c>
      <c r="F924" s="76">
        <v>0</v>
      </c>
      <c r="G924" s="76">
        <v>0</v>
      </c>
      <c r="H924" s="76">
        <v>0</v>
      </c>
      <c r="I924" s="76">
        <v>0</v>
      </c>
      <c r="J924" s="76">
        <v>0</v>
      </c>
      <c r="K924" s="76">
        <v>0</v>
      </c>
      <c r="L924" s="76">
        <v>0</v>
      </c>
      <c r="M924" s="76">
        <v>0</v>
      </c>
      <c r="N924" s="76">
        <v>0</v>
      </c>
      <c r="O924" s="76">
        <v>0</v>
      </c>
      <c r="P924" s="76">
        <v>0</v>
      </c>
      <c r="Q924" s="76">
        <v>0</v>
      </c>
      <c r="R924" s="76">
        <v>0</v>
      </c>
      <c r="S924" s="76">
        <v>0</v>
      </c>
      <c r="T924" s="76">
        <v>1</v>
      </c>
      <c r="U924" s="76">
        <v>0</v>
      </c>
      <c r="V924" s="76">
        <v>0</v>
      </c>
      <c r="W924" s="76">
        <v>0</v>
      </c>
      <c r="X924" s="76">
        <v>0</v>
      </c>
      <c r="Y924" s="76">
        <v>0</v>
      </c>
      <c r="Z924" s="76">
        <v>0</v>
      </c>
      <c r="AA924" s="77"/>
    </row>
    <row r="925" spans="1:27">
      <c r="A925" s="73">
        <v>2130219</v>
      </c>
      <c r="B925" s="73" t="s">
        <v>5040</v>
      </c>
      <c r="C925" s="75">
        <v>315</v>
      </c>
      <c r="D925" s="75">
        <v>315</v>
      </c>
      <c r="E925" s="76">
        <v>0</v>
      </c>
      <c r="F925" s="76">
        <v>39</v>
      </c>
      <c r="G925" s="76">
        <v>9</v>
      </c>
      <c r="H925" s="76">
        <v>0</v>
      </c>
      <c r="I925" s="76">
        <v>0</v>
      </c>
      <c r="J925" s="76">
        <v>5</v>
      </c>
      <c r="K925" s="76">
        <v>0</v>
      </c>
      <c r="L925" s="76">
        <v>0</v>
      </c>
      <c r="M925" s="76">
        <v>0</v>
      </c>
      <c r="N925" s="76">
        <v>0</v>
      </c>
      <c r="O925" s="76">
        <v>0</v>
      </c>
      <c r="P925" s="76">
        <v>152</v>
      </c>
      <c r="Q925" s="76">
        <v>0</v>
      </c>
      <c r="R925" s="76">
        <v>0</v>
      </c>
      <c r="S925" s="76">
        <v>0</v>
      </c>
      <c r="T925" s="76">
        <v>2</v>
      </c>
      <c r="U925" s="76">
        <v>108</v>
      </c>
      <c r="V925" s="76">
        <v>0</v>
      </c>
      <c r="W925" s="76">
        <v>0</v>
      </c>
      <c r="X925" s="76">
        <v>0</v>
      </c>
      <c r="Y925" s="76">
        <v>0</v>
      </c>
      <c r="Z925" s="76">
        <v>0</v>
      </c>
      <c r="AA925" s="77"/>
    </row>
    <row r="926" spans="1:27">
      <c r="A926" s="73">
        <v>2130220</v>
      </c>
      <c r="B926" s="73" t="s">
        <v>5041</v>
      </c>
      <c r="C926" s="75">
        <v>0</v>
      </c>
      <c r="D926" s="75">
        <v>0</v>
      </c>
      <c r="E926" s="76">
        <v>0</v>
      </c>
      <c r="F926" s="76">
        <v>0</v>
      </c>
      <c r="G926" s="76">
        <v>0</v>
      </c>
      <c r="H926" s="76">
        <v>0</v>
      </c>
      <c r="I926" s="76">
        <v>0</v>
      </c>
      <c r="J926" s="76">
        <v>0</v>
      </c>
      <c r="K926" s="76">
        <v>0</v>
      </c>
      <c r="L926" s="76">
        <v>0</v>
      </c>
      <c r="M926" s="76">
        <v>0</v>
      </c>
      <c r="N926" s="76">
        <v>0</v>
      </c>
      <c r="O926" s="76">
        <v>0</v>
      </c>
      <c r="P926" s="76">
        <v>0</v>
      </c>
      <c r="Q926" s="76">
        <v>0</v>
      </c>
      <c r="R926" s="76">
        <v>0</v>
      </c>
      <c r="S926" s="76">
        <v>0</v>
      </c>
      <c r="T926" s="76">
        <v>0</v>
      </c>
      <c r="U926" s="76">
        <v>0</v>
      </c>
      <c r="V926" s="76">
        <v>0</v>
      </c>
      <c r="W926" s="76">
        <v>0</v>
      </c>
      <c r="X926" s="76">
        <v>0</v>
      </c>
      <c r="Y926" s="76">
        <v>0</v>
      </c>
      <c r="Z926" s="76">
        <v>0</v>
      </c>
      <c r="AA926" s="77"/>
    </row>
    <row r="927" spans="1:27">
      <c r="A927" s="73">
        <v>2130221</v>
      </c>
      <c r="B927" s="73" t="s">
        <v>5042</v>
      </c>
      <c r="C927" s="75">
        <v>41346</v>
      </c>
      <c r="D927" s="75">
        <v>41181</v>
      </c>
      <c r="E927" s="76">
        <v>165</v>
      </c>
      <c r="F927" s="76">
        <v>3576</v>
      </c>
      <c r="G927" s="76">
        <v>2616</v>
      </c>
      <c r="H927" s="76">
        <v>1772</v>
      </c>
      <c r="I927" s="76">
        <v>4643</v>
      </c>
      <c r="J927" s="76">
        <v>3827</v>
      </c>
      <c r="K927" s="76">
        <v>3816</v>
      </c>
      <c r="L927" s="76">
        <v>1019</v>
      </c>
      <c r="M927" s="76">
        <v>588</v>
      </c>
      <c r="N927" s="76">
        <v>2875</v>
      </c>
      <c r="O927" s="76">
        <v>3959</v>
      </c>
      <c r="P927" s="76">
        <v>2870</v>
      </c>
      <c r="Q927" s="76">
        <v>1178</v>
      </c>
      <c r="R927" s="76">
        <v>2226</v>
      </c>
      <c r="S927" s="76">
        <v>2110</v>
      </c>
      <c r="T927" s="76">
        <v>1260</v>
      </c>
      <c r="U927" s="76">
        <v>2677</v>
      </c>
      <c r="V927" s="76">
        <v>184</v>
      </c>
      <c r="W927" s="76">
        <v>0</v>
      </c>
      <c r="X927" s="76">
        <v>49</v>
      </c>
      <c r="Y927" s="76">
        <v>135</v>
      </c>
      <c r="Z927" s="76">
        <v>0</v>
      </c>
      <c r="AA927" s="77"/>
    </row>
    <row r="928" spans="1:27">
      <c r="A928" s="73">
        <v>2130223</v>
      </c>
      <c r="B928" s="73" t="s">
        <v>2608</v>
      </c>
      <c r="C928" s="75">
        <v>744</v>
      </c>
      <c r="D928" s="75">
        <v>744</v>
      </c>
      <c r="E928" s="76">
        <v>0</v>
      </c>
      <c r="F928" s="76">
        <v>0</v>
      </c>
      <c r="G928" s="76">
        <v>0</v>
      </c>
      <c r="H928" s="76">
        <v>30</v>
      </c>
      <c r="I928" s="76">
        <v>0</v>
      </c>
      <c r="J928" s="76">
        <v>21</v>
      </c>
      <c r="K928" s="76">
        <v>158</v>
      </c>
      <c r="L928" s="76">
        <v>0</v>
      </c>
      <c r="M928" s="76">
        <v>528</v>
      </c>
      <c r="N928" s="76">
        <v>0</v>
      </c>
      <c r="O928" s="76">
        <v>0</v>
      </c>
      <c r="P928" s="76">
        <v>0</v>
      </c>
      <c r="Q928" s="76">
        <v>0</v>
      </c>
      <c r="R928" s="76">
        <v>0</v>
      </c>
      <c r="S928" s="76">
        <v>0</v>
      </c>
      <c r="T928" s="76">
        <v>7</v>
      </c>
      <c r="U928" s="76">
        <v>0</v>
      </c>
      <c r="V928" s="76">
        <v>0</v>
      </c>
      <c r="W928" s="76">
        <v>0</v>
      </c>
      <c r="X928" s="76">
        <v>0</v>
      </c>
      <c r="Y928" s="76">
        <v>0</v>
      </c>
      <c r="Z928" s="76">
        <v>0</v>
      </c>
      <c r="AA928" s="77"/>
    </row>
    <row r="929" spans="1:27">
      <c r="A929" s="73">
        <v>2130224</v>
      </c>
      <c r="B929" s="73" t="s">
        <v>5043</v>
      </c>
      <c r="C929" s="75">
        <v>220</v>
      </c>
      <c r="D929" s="75">
        <v>220</v>
      </c>
      <c r="E929" s="76">
        <v>0</v>
      </c>
      <c r="F929" s="76">
        <v>17</v>
      </c>
      <c r="G929" s="76">
        <v>0</v>
      </c>
      <c r="H929" s="76">
        <v>0</v>
      </c>
      <c r="I929" s="76">
        <v>0</v>
      </c>
      <c r="J929" s="76">
        <v>-30</v>
      </c>
      <c r="K929" s="76">
        <v>0</v>
      </c>
      <c r="L929" s="76">
        <v>0</v>
      </c>
      <c r="M929" s="76">
        <v>0</v>
      </c>
      <c r="N929" s="76">
        <v>0</v>
      </c>
      <c r="O929" s="76">
        <v>230</v>
      </c>
      <c r="P929" s="76">
        <v>0</v>
      </c>
      <c r="Q929" s="76">
        <v>0</v>
      </c>
      <c r="R929" s="76">
        <v>0</v>
      </c>
      <c r="S929" s="76">
        <v>0</v>
      </c>
      <c r="T929" s="76">
        <v>3</v>
      </c>
      <c r="U929" s="76">
        <v>0</v>
      </c>
      <c r="V929" s="76">
        <v>0</v>
      </c>
      <c r="W929" s="76">
        <v>0</v>
      </c>
      <c r="X929" s="76">
        <v>0</v>
      </c>
      <c r="Y929" s="76">
        <v>0</v>
      </c>
      <c r="Z929" s="76">
        <v>0</v>
      </c>
      <c r="AA929" s="77"/>
    </row>
    <row r="930" spans="1:27">
      <c r="A930" s="73">
        <v>2130225</v>
      </c>
      <c r="B930" s="73" t="s">
        <v>5044</v>
      </c>
      <c r="C930" s="75">
        <v>17</v>
      </c>
      <c r="D930" s="75">
        <v>17</v>
      </c>
      <c r="E930" s="76">
        <v>0</v>
      </c>
      <c r="F930" s="76">
        <v>15</v>
      </c>
      <c r="G930" s="76">
        <v>0</v>
      </c>
      <c r="H930" s="76">
        <v>0</v>
      </c>
      <c r="I930" s="76">
        <v>0</v>
      </c>
      <c r="J930" s="76">
        <v>0</v>
      </c>
      <c r="K930" s="76">
        <v>0</v>
      </c>
      <c r="L930" s="76">
        <v>0</v>
      </c>
      <c r="M930" s="76">
        <v>0</v>
      </c>
      <c r="N930" s="76">
        <v>0</v>
      </c>
      <c r="O930" s="76">
        <v>0</v>
      </c>
      <c r="P930" s="76">
        <v>0</v>
      </c>
      <c r="Q930" s="76">
        <v>0</v>
      </c>
      <c r="R930" s="76">
        <v>0</v>
      </c>
      <c r="S930" s="76">
        <v>0</v>
      </c>
      <c r="T930" s="76">
        <v>2</v>
      </c>
      <c r="U930" s="76">
        <v>0</v>
      </c>
      <c r="V930" s="76">
        <v>0</v>
      </c>
      <c r="W930" s="76">
        <v>0</v>
      </c>
      <c r="X930" s="76">
        <v>0</v>
      </c>
      <c r="Y930" s="76">
        <v>0</v>
      </c>
      <c r="Z930" s="76">
        <v>0</v>
      </c>
      <c r="AA930" s="77"/>
    </row>
    <row r="931" spans="1:27">
      <c r="A931" s="73">
        <v>2130226</v>
      </c>
      <c r="B931" s="73" t="s">
        <v>2611</v>
      </c>
      <c r="C931" s="75">
        <v>50</v>
      </c>
      <c r="D931" s="75">
        <v>139</v>
      </c>
      <c r="E931" s="76">
        <v>-89</v>
      </c>
      <c r="F931" s="76">
        <v>0</v>
      </c>
      <c r="G931" s="76">
        <v>0</v>
      </c>
      <c r="H931" s="76">
        <v>0</v>
      </c>
      <c r="I931" s="76">
        <v>0</v>
      </c>
      <c r="J931" s="76">
        <v>3</v>
      </c>
      <c r="K931" s="76">
        <v>0</v>
      </c>
      <c r="L931" s="76">
        <v>0</v>
      </c>
      <c r="M931" s="76">
        <v>0</v>
      </c>
      <c r="N931" s="76">
        <v>90</v>
      </c>
      <c r="O931" s="76">
        <v>47</v>
      </c>
      <c r="P931" s="76">
        <v>0</v>
      </c>
      <c r="Q931" s="76">
        <v>0</v>
      </c>
      <c r="R931" s="76">
        <v>0</v>
      </c>
      <c r="S931" s="76">
        <v>0</v>
      </c>
      <c r="T931" s="76">
        <v>0</v>
      </c>
      <c r="U931" s="76">
        <v>0</v>
      </c>
      <c r="V931" s="76">
        <v>0</v>
      </c>
      <c r="W931" s="76">
        <v>0</v>
      </c>
      <c r="X931" s="76">
        <v>0</v>
      </c>
      <c r="Y931" s="76">
        <v>0</v>
      </c>
      <c r="Z931" s="76">
        <v>0</v>
      </c>
      <c r="AA931" s="77"/>
    </row>
    <row r="932" spans="1:27">
      <c r="A932" s="73">
        <v>2130227</v>
      </c>
      <c r="B932" s="73" t="s">
        <v>5045</v>
      </c>
      <c r="C932" s="75">
        <v>12039</v>
      </c>
      <c r="D932" s="75">
        <v>12039</v>
      </c>
      <c r="E932" s="76">
        <v>0</v>
      </c>
      <c r="F932" s="76">
        <v>65</v>
      </c>
      <c r="G932" s="76">
        <v>355</v>
      </c>
      <c r="H932" s="76">
        <v>790</v>
      </c>
      <c r="I932" s="76">
        <v>260</v>
      </c>
      <c r="J932" s="76">
        <v>1627</v>
      </c>
      <c r="K932" s="76">
        <v>628</v>
      </c>
      <c r="L932" s="76">
        <v>2339</v>
      </c>
      <c r="M932" s="76">
        <v>0</v>
      </c>
      <c r="N932" s="76">
        <v>2233</v>
      </c>
      <c r="O932" s="76">
        <v>1149</v>
      </c>
      <c r="P932" s="76">
        <v>411</v>
      </c>
      <c r="Q932" s="76">
        <v>495</v>
      </c>
      <c r="R932" s="76">
        <v>946</v>
      </c>
      <c r="S932" s="76">
        <v>82</v>
      </c>
      <c r="T932" s="76">
        <v>0</v>
      </c>
      <c r="U932" s="76">
        <v>725</v>
      </c>
      <c r="V932" s="76">
        <v>0</v>
      </c>
      <c r="W932" s="76">
        <v>0</v>
      </c>
      <c r="X932" s="76">
        <v>0</v>
      </c>
      <c r="Y932" s="76">
        <v>0</v>
      </c>
      <c r="Z932" s="76">
        <v>0</v>
      </c>
      <c r="AA932" s="77"/>
    </row>
    <row r="933" spans="1:27">
      <c r="A933" s="73">
        <v>2130232</v>
      </c>
      <c r="B933" s="73" t="s">
        <v>5046</v>
      </c>
      <c r="C933" s="75">
        <v>2649</v>
      </c>
      <c r="D933" s="75">
        <v>2498</v>
      </c>
      <c r="E933" s="76">
        <v>151</v>
      </c>
      <c r="F933" s="76">
        <v>56</v>
      </c>
      <c r="G933" s="76">
        <v>191</v>
      </c>
      <c r="H933" s="76">
        <v>211</v>
      </c>
      <c r="I933" s="76">
        <v>68</v>
      </c>
      <c r="J933" s="76">
        <v>355</v>
      </c>
      <c r="K933" s="76">
        <v>215</v>
      </c>
      <c r="L933" s="76">
        <v>153</v>
      </c>
      <c r="M933" s="76">
        <v>25</v>
      </c>
      <c r="N933" s="76">
        <v>107</v>
      </c>
      <c r="O933" s="76">
        <v>262</v>
      </c>
      <c r="P933" s="76">
        <v>215</v>
      </c>
      <c r="Q933" s="76">
        <v>57</v>
      </c>
      <c r="R933" s="76">
        <v>213</v>
      </c>
      <c r="S933" s="76">
        <v>46</v>
      </c>
      <c r="T933" s="76">
        <v>273</v>
      </c>
      <c r="U933" s="76">
        <v>70</v>
      </c>
      <c r="V933" s="76">
        <v>8</v>
      </c>
      <c r="W933" s="76">
        <v>0</v>
      </c>
      <c r="X933" s="76">
        <v>2</v>
      </c>
      <c r="Y933" s="76">
        <v>6</v>
      </c>
      <c r="Z933" s="76">
        <v>0</v>
      </c>
      <c r="AA933" s="77"/>
    </row>
    <row r="934" spans="1:27">
      <c r="A934" s="73">
        <v>2130233</v>
      </c>
      <c r="B934" s="73" t="s">
        <v>5047</v>
      </c>
      <c r="C934" s="75">
        <v>11954</v>
      </c>
      <c r="D934" s="75">
        <v>11954</v>
      </c>
      <c r="E934" s="76">
        <v>0</v>
      </c>
      <c r="F934" s="76">
        <v>409</v>
      </c>
      <c r="G934" s="76">
        <v>434</v>
      </c>
      <c r="H934" s="76">
        <v>691</v>
      </c>
      <c r="I934" s="76">
        <v>527</v>
      </c>
      <c r="J934" s="76">
        <v>814</v>
      </c>
      <c r="K934" s="76">
        <v>685</v>
      </c>
      <c r="L934" s="76">
        <v>1517</v>
      </c>
      <c r="M934" s="76">
        <v>531</v>
      </c>
      <c r="N934" s="76">
        <v>1330</v>
      </c>
      <c r="O934" s="76">
        <v>821</v>
      </c>
      <c r="P934" s="76">
        <v>679</v>
      </c>
      <c r="Q934" s="76">
        <v>543</v>
      </c>
      <c r="R934" s="76">
        <v>629</v>
      </c>
      <c r="S934" s="76">
        <v>645</v>
      </c>
      <c r="T934" s="76">
        <v>877</v>
      </c>
      <c r="U934" s="76">
        <v>710</v>
      </c>
      <c r="V934" s="76">
        <v>75</v>
      </c>
      <c r="W934" s="76">
        <v>0</v>
      </c>
      <c r="X934" s="76">
        <v>48</v>
      </c>
      <c r="Y934" s="76">
        <v>26</v>
      </c>
      <c r="Z934" s="76">
        <v>1</v>
      </c>
      <c r="AA934" s="77"/>
    </row>
    <row r="935" spans="1:27">
      <c r="A935" s="73">
        <v>2130234</v>
      </c>
      <c r="B935" s="73" t="s">
        <v>5048</v>
      </c>
      <c r="C935" s="75">
        <v>57213</v>
      </c>
      <c r="D935" s="75">
        <v>51865</v>
      </c>
      <c r="E935" s="76">
        <v>5348</v>
      </c>
      <c r="F935" s="76">
        <v>12361</v>
      </c>
      <c r="G935" s="76">
        <v>1889</v>
      </c>
      <c r="H935" s="76">
        <v>2575</v>
      </c>
      <c r="I935" s="76">
        <v>3268</v>
      </c>
      <c r="J935" s="76">
        <v>3224</v>
      </c>
      <c r="K935" s="76">
        <v>1966</v>
      </c>
      <c r="L935" s="76">
        <v>2165</v>
      </c>
      <c r="M935" s="76">
        <v>475</v>
      </c>
      <c r="N935" s="76">
        <v>4027</v>
      </c>
      <c r="O935" s="76">
        <v>4933</v>
      </c>
      <c r="P935" s="76">
        <v>1735</v>
      </c>
      <c r="Q935" s="76">
        <v>758</v>
      </c>
      <c r="R935" s="76">
        <v>3469</v>
      </c>
      <c r="S935" s="76">
        <v>836</v>
      </c>
      <c r="T935" s="76">
        <v>2014</v>
      </c>
      <c r="U935" s="76">
        <v>1359</v>
      </c>
      <c r="V935" s="76">
        <v>4835</v>
      </c>
      <c r="W935" s="76">
        <v>550</v>
      </c>
      <c r="X935" s="76">
        <v>3268</v>
      </c>
      <c r="Y935" s="76">
        <v>93</v>
      </c>
      <c r="Z935" s="76">
        <v>924</v>
      </c>
      <c r="AA935" s="77"/>
    </row>
    <row r="936" spans="1:27">
      <c r="A936" s="73">
        <v>2130299</v>
      </c>
      <c r="B936" s="73" t="s">
        <v>5049</v>
      </c>
      <c r="C936" s="75">
        <v>114268</v>
      </c>
      <c r="D936" s="75">
        <v>112908</v>
      </c>
      <c r="E936" s="76">
        <v>1360</v>
      </c>
      <c r="F936" s="76">
        <v>29232</v>
      </c>
      <c r="G936" s="76">
        <v>3624</v>
      </c>
      <c r="H936" s="76">
        <v>6950</v>
      </c>
      <c r="I936" s="76">
        <v>3342</v>
      </c>
      <c r="J936" s="76">
        <v>4780</v>
      </c>
      <c r="K936" s="76">
        <v>4377</v>
      </c>
      <c r="L936" s="76">
        <v>8391</v>
      </c>
      <c r="M936" s="76">
        <v>1713</v>
      </c>
      <c r="N936" s="76">
        <v>6033</v>
      </c>
      <c r="O936" s="76">
        <v>13037</v>
      </c>
      <c r="P936" s="76">
        <v>3682</v>
      </c>
      <c r="Q936" s="76">
        <v>2130</v>
      </c>
      <c r="R936" s="76">
        <v>6386</v>
      </c>
      <c r="S936" s="76">
        <v>1359</v>
      </c>
      <c r="T936" s="76">
        <v>5497</v>
      </c>
      <c r="U936" s="76">
        <v>6402</v>
      </c>
      <c r="V936" s="76">
        <v>5957</v>
      </c>
      <c r="W936" s="76">
        <v>224</v>
      </c>
      <c r="X936" s="76">
        <v>4233</v>
      </c>
      <c r="Y936" s="76">
        <v>1007</v>
      </c>
      <c r="Z936" s="76">
        <v>493</v>
      </c>
      <c r="AA936" s="77"/>
    </row>
    <row r="937" spans="1:27">
      <c r="A937" s="73">
        <v>21303</v>
      </c>
      <c r="B937" s="74" t="s">
        <v>2635</v>
      </c>
      <c r="C937" s="75">
        <v>1663181</v>
      </c>
      <c r="D937" s="75">
        <v>1528020</v>
      </c>
      <c r="E937" s="76">
        <v>135161</v>
      </c>
      <c r="F937" s="76">
        <v>145078</v>
      </c>
      <c r="G937" s="76">
        <v>150018</v>
      </c>
      <c r="H937" s="76">
        <v>129585</v>
      </c>
      <c r="I937" s="76">
        <v>95998</v>
      </c>
      <c r="J937" s="76">
        <v>114412</v>
      </c>
      <c r="K937" s="76">
        <v>107764</v>
      </c>
      <c r="L937" s="76">
        <v>94247</v>
      </c>
      <c r="M937" s="76">
        <v>36612</v>
      </c>
      <c r="N937" s="76">
        <v>128744</v>
      </c>
      <c r="O937" s="76">
        <v>140610</v>
      </c>
      <c r="P937" s="76">
        <v>84350</v>
      </c>
      <c r="Q937" s="76">
        <v>47723</v>
      </c>
      <c r="R937" s="76">
        <v>68769</v>
      </c>
      <c r="S937" s="76">
        <v>25209</v>
      </c>
      <c r="T937" s="76">
        <v>38288</v>
      </c>
      <c r="U937" s="76">
        <v>92514</v>
      </c>
      <c r="V937" s="76">
        <v>27362</v>
      </c>
      <c r="W937" s="76">
        <v>293</v>
      </c>
      <c r="X937" s="76">
        <v>5548</v>
      </c>
      <c r="Y937" s="76">
        <v>19108</v>
      </c>
      <c r="Z937" s="76">
        <v>2413</v>
      </c>
      <c r="AA937" s="77"/>
    </row>
    <row r="938" spans="1:27">
      <c r="A938" s="73">
        <v>2130301</v>
      </c>
      <c r="B938" s="73" t="s">
        <v>595</v>
      </c>
      <c r="C938" s="75">
        <v>43321</v>
      </c>
      <c r="D938" s="75">
        <v>40545</v>
      </c>
      <c r="E938" s="76">
        <v>2776</v>
      </c>
      <c r="F938" s="76">
        <v>7238</v>
      </c>
      <c r="G938" s="76">
        <v>2157</v>
      </c>
      <c r="H938" s="76">
        <v>3567</v>
      </c>
      <c r="I938" s="76">
        <v>2459</v>
      </c>
      <c r="J938" s="76">
        <v>2770</v>
      </c>
      <c r="K938" s="76">
        <v>2643</v>
      </c>
      <c r="L938" s="76">
        <v>1723</v>
      </c>
      <c r="M938" s="76">
        <v>641</v>
      </c>
      <c r="N938" s="76">
        <v>6378</v>
      </c>
      <c r="O938" s="76">
        <v>3442</v>
      </c>
      <c r="P938" s="76">
        <v>1256</v>
      </c>
      <c r="Q938" s="76">
        <v>1456</v>
      </c>
      <c r="R938" s="76">
        <v>1421</v>
      </c>
      <c r="S938" s="76">
        <v>214</v>
      </c>
      <c r="T938" s="76">
        <v>640</v>
      </c>
      <c r="U938" s="76">
        <v>1854</v>
      </c>
      <c r="V938" s="76">
        <v>690</v>
      </c>
      <c r="W938" s="76">
        <v>128</v>
      </c>
      <c r="X938" s="76">
        <v>217</v>
      </c>
      <c r="Y938" s="76">
        <v>345</v>
      </c>
      <c r="Z938" s="76">
        <v>0</v>
      </c>
      <c r="AA938" s="77"/>
    </row>
    <row r="939" spans="1:27">
      <c r="A939" s="73">
        <v>2130302</v>
      </c>
      <c r="B939" s="73" t="s">
        <v>598</v>
      </c>
      <c r="C939" s="75">
        <v>5126</v>
      </c>
      <c r="D939" s="75">
        <v>5126</v>
      </c>
      <c r="E939" s="76">
        <v>0</v>
      </c>
      <c r="F939" s="76">
        <v>984</v>
      </c>
      <c r="G939" s="76">
        <v>100</v>
      </c>
      <c r="H939" s="76">
        <v>104</v>
      </c>
      <c r="I939" s="76">
        <v>756</v>
      </c>
      <c r="J939" s="76">
        <v>-279</v>
      </c>
      <c r="K939" s="76">
        <v>657</v>
      </c>
      <c r="L939" s="76">
        <v>46</v>
      </c>
      <c r="M939" s="76">
        <v>52</v>
      </c>
      <c r="N939" s="76">
        <v>1495</v>
      </c>
      <c r="O939" s="76">
        <v>167</v>
      </c>
      <c r="P939" s="76">
        <v>51</v>
      </c>
      <c r="Q939" s="76">
        <v>370</v>
      </c>
      <c r="R939" s="76">
        <v>80</v>
      </c>
      <c r="S939" s="76">
        <v>514</v>
      </c>
      <c r="T939" s="76">
        <v>2</v>
      </c>
      <c r="U939" s="76">
        <v>1</v>
      </c>
      <c r="V939" s="76">
        <v>26</v>
      </c>
      <c r="W939" s="76">
        <v>15</v>
      </c>
      <c r="X939" s="76">
        <v>0</v>
      </c>
      <c r="Y939" s="76">
        <v>0</v>
      </c>
      <c r="Z939" s="76">
        <v>11</v>
      </c>
      <c r="AA939" s="77"/>
    </row>
    <row r="940" spans="1:27">
      <c r="A940" s="73">
        <v>2130303</v>
      </c>
      <c r="B940" s="73" t="s">
        <v>601</v>
      </c>
      <c r="C940" s="75">
        <v>1673</v>
      </c>
      <c r="D940" s="75">
        <v>1514</v>
      </c>
      <c r="E940" s="76">
        <v>159</v>
      </c>
      <c r="F940" s="76">
        <v>0</v>
      </c>
      <c r="G940" s="76">
        <v>0</v>
      </c>
      <c r="H940" s="76">
        <v>675</v>
      </c>
      <c r="I940" s="76">
        <v>0</v>
      </c>
      <c r="J940" s="76">
        <v>0</v>
      </c>
      <c r="K940" s="76">
        <v>0</v>
      </c>
      <c r="L940" s="76">
        <v>319</v>
      </c>
      <c r="M940" s="76">
        <v>0</v>
      </c>
      <c r="N940" s="76">
        <v>520</v>
      </c>
      <c r="O940" s="76">
        <v>0</v>
      </c>
      <c r="P940" s="76">
        <v>0</v>
      </c>
      <c r="Q940" s="76">
        <v>0</v>
      </c>
      <c r="R940" s="76">
        <v>0</v>
      </c>
      <c r="S940" s="76">
        <v>0</v>
      </c>
      <c r="T940" s="76">
        <v>0</v>
      </c>
      <c r="U940" s="76">
        <v>0</v>
      </c>
      <c r="V940" s="76">
        <v>0</v>
      </c>
      <c r="W940" s="76">
        <v>0</v>
      </c>
      <c r="X940" s="76">
        <v>0</v>
      </c>
      <c r="Y940" s="76">
        <v>0</v>
      </c>
      <c r="Z940" s="76">
        <v>0</v>
      </c>
      <c r="AA940" s="77"/>
    </row>
    <row r="941" spans="1:27">
      <c r="A941" s="73">
        <v>2130304</v>
      </c>
      <c r="B941" s="73" t="s">
        <v>2641</v>
      </c>
      <c r="C941" s="75">
        <v>16641</v>
      </c>
      <c r="D941" s="75">
        <v>16160</v>
      </c>
      <c r="E941" s="76">
        <v>481</v>
      </c>
      <c r="F941" s="76">
        <v>3097</v>
      </c>
      <c r="G941" s="76">
        <v>1449</v>
      </c>
      <c r="H941" s="76">
        <v>3080</v>
      </c>
      <c r="I941" s="76">
        <v>945</v>
      </c>
      <c r="J941" s="76">
        <v>652</v>
      </c>
      <c r="K941" s="76">
        <v>1</v>
      </c>
      <c r="L941" s="76">
        <v>1575</v>
      </c>
      <c r="M941" s="76">
        <v>5</v>
      </c>
      <c r="N941" s="76">
        <v>1114</v>
      </c>
      <c r="O941" s="76">
        <v>615</v>
      </c>
      <c r="P941" s="76">
        <v>1</v>
      </c>
      <c r="Q941" s="76">
        <v>706</v>
      </c>
      <c r="R941" s="76">
        <v>356</v>
      </c>
      <c r="S941" s="76">
        <v>155</v>
      </c>
      <c r="T941" s="76">
        <v>1002</v>
      </c>
      <c r="U941" s="76">
        <v>1053</v>
      </c>
      <c r="V941" s="76">
        <v>355</v>
      </c>
      <c r="W941" s="76">
        <v>0</v>
      </c>
      <c r="X941" s="76">
        <v>355</v>
      </c>
      <c r="Y941" s="76">
        <v>0</v>
      </c>
      <c r="Z941" s="76">
        <v>0</v>
      </c>
      <c r="AA941" s="77"/>
    </row>
    <row r="942" spans="1:27">
      <c r="A942" s="73">
        <v>2130305</v>
      </c>
      <c r="B942" s="73" t="s">
        <v>2644</v>
      </c>
      <c r="C942" s="75">
        <v>608627</v>
      </c>
      <c r="D942" s="75">
        <v>596031</v>
      </c>
      <c r="E942" s="76">
        <v>12596</v>
      </c>
      <c r="F942" s="76">
        <v>32753</v>
      </c>
      <c r="G942" s="76">
        <v>49575</v>
      </c>
      <c r="H942" s="76">
        <v>42639</v>
      </c>
      <c r="I942" s="76">
        <v>31322</v>
      </c>
      <c r="J942" s="76">
        <v>34117</v>
      </c>
      <c r="K942" s="76">
        <v>59754</v>
      </c>
      <c r="L942" s="76">
        <v>33738</v>
      </c>
      <c r="M942" s="76">
        <v>17517</v>
      </c>
      <c r="N942" s="76">
        <v>61810</v>
      </c>
      <c r="O942" s="76">
        <v>67418</v>
      </c>
      <c r="P942" s="76">
        <v>45822</v>
      </c>
      <c r="Q942" s="76">
        <v>12336</v>
      </c>
      <c r="R942" s="76">
        <v>33754</v>
      </c>
      <c r="S942" s="76">
        <v>7078</v>
      </c>
      <c r="T942" s="76">
        <v>4078</v>
      </c>
      <c r="U942" s="76">
        <v>56197</v>
      </c>
      <c r="V942" s="76">
        <v>5686</v>
      </c>
      <c r="W942" s="76">
        <v>70</v>
      </c>
      <c r="X942" s="76">
        <v>750</v>
      </c>
      <c r="Y942" s="76">
        <v>4620</v>
      </c>
      <c r="Z942" s="76">
        <v>246</v>
      </c>
      <c r="AA942" s="77"/>
    </row>
    <row r="943" spans="1:27">
      <c r="A943" s="73">
        <v>2130306</v>
      </c>
      <c r="B943" s="73" t="s">
        <v>2646</v>
      </c>
      <c r="C943" s="75">
        <v>19153</v>
      </c>
      <c r="D943" s="75">
        <v>19153</v>
      </c>
      <c r="E943" s="76">
        <v>0</v>
      </c>
      <c r="F943" s="76">
        <v>1665</v>
      </c>
      <c r="G943" s="76">
        <v>3545</v>
      </c>
      <c r="H943" s="76">
        <v>1485</v>
      </c>
      <c r="I943" s="76">
        <v>2214</v>
      </c>
      <c r="J943" s="76">
        <v>2376</v>
      </c>
      <c r="K943" s="76">
        <v>553</v>
      </c>
      <c r="L943" s="76">
        <v>1129</v>
      </c>
      <c r="M943" s="76">
        <v>52</v>
      </c>
      <c r="N943" s="76">
        <v>1943</v>
      </c>
      <c r="O943" s="76">
        <v>1210</v>
      </c>
      <c r="P943" s="76">
        <v>2130</v>
      </c>
      <c r="Q943" s="76">
        <v>241</v>
      </c>
      <c r="R943" s="76">
        <v>184</v>
      </c>
      <c r="S943" s="76">
        <v>25</v>
      </c>
      <c r="T943" s="76">
        <v>20</v>
      </c>
      <c r="U943" s="76">
        <v>141</v>
      </c>
      <c r="V943" s="76">
        <v>241</v>
      </c>
      <c r="W943" s="76">
        <v>0</v>
      </c>
      <c r="X943" s="76">
        <v>6</v>
      </c>
      <c r="Y943" s="76">
        <v>235</v>
      </c>
      <c r="Z943" s="76">
        <v>0</v>
      </c>
      <c r="AA943" s="77"/>
    </row>
    <row r="944" spans="1:27">
      <c r="A944" s="73">
        <v>2130307</v>
      </c>
      <c r="B944" s="73" t="s">
        <v>2649</v>
      </c>
      <c r="C944" s="75">
        <v>0</v>
      </c>
      <c r="D944" s="75">
        <v>0</v>
      </c>
      <c r="E944" s="76">
        <v>0</v>
      </c>
      <c r="F944" s="76">
        <v>0</v>
      </c>
      <c r="G944" s="76">
        <v>0</v>
      </c>
      <c r="H944" s="76">
        <v>0</v>
      </c>
      <c r="I944" s="76">
        <v>0</v>
      </c>
      <c r="J944" s="76">
        <v>0</v>
      </c>
      <c r="K944" s="76">
        <v>0</v>
      </c>
      <c r="L944" s="76">
        <v>0</v>
      </c>
      <c r="M944" s="76">
        <v>0</v>
      </c>
      <c r="N944" s="76">
        <v>0</v>
      </c>
      <c r="O944" s="76">
        <v>0</v>
      </c>
      <c r="P944" s="76">
        <v>0</v>
      </c>
      <c r="Q944" s="76">
        <v>0</v>
      </c>
      <c r="R944" s="76">
        <v>0</v>
      </c>
      <c r="S944" s="76">
        <v>0</v>
      </c>
      <c r="T944" s="76">
        <v>0</v>
      </c>
      <c r="U944" s="76">
        <v>0</v>
      </c>
      <c r="V944" s="76">
        <v>0</v>
      </c>
      <c r="W944" s="76">
        <v>0</v>
      </c>
      <c r="X944" s="76">
        <v>0</v>
      </c>
      <c r="Y944" s="76">
        <v>0</v>
      </c>
      <c r="Z944" s="76">
        <v>0</v>
      </c>
      <c r="AA944" s="77"/>
    </row>
    <row r="945" spans="1:27">
      <c r="A945" s="73">
        <v>2130308</v>
      </c>
      <c r="B945" s="73" t="s">
        <v>2652</v>
      </c>
      <c r="C945" s="75">
        <v>20518</v>
      </c>
      <c r="D945" s="75">
        <v>20518</v>
      </c>
      <c r="E945" s="76">
        <v>0</v>
      </c>
      <c r="F945" s="76">
        <v>303</v>
      </c>
      <c r="G945" s="76">
        <v>1158</v>
      </c>
      <c r="H945" s="76">
        <v>2469</v>
      </c>
      <c r="I945" s="76">
        <v>9056</v>
      </c>
      <c r="J945" s="76">
        <v>994</v>
      </c>
      <c r="K945" s="76">
        <v>460</v>
      </c>
      <c r="L945" s="76">
        <v>1046</v>
      </c>
      <c r="M945" s="76">
        <v>400</v>
      </c>
      <c r="N945" s="76">
        <v>1131</v>
      </c>
      <c r="O945" s="76">
        <v>505</v>
      </c>
      <c r="P945" s="76">
        <v>1513</v>
      </c>
      <c r="Q945" s="76">
        <v>484</v>
      </c>
      <c r="R945" s="76">
        <v>768</v>
      </c>
      <c r="S945" s="76">
        <v>-120</v>
      </c>
      <c r="T945" s="76">
        <v>0</v>
      </c>
      <c r="U945" s="76">
        <v>226</v>
      </c>
      <c r="V945" s="76">
        <v>75</v>
      </c>
      <c r="W945" s="76">
        <v>0</v>
      </c>
      <c r="X945" s="76">
        <v>75</v>
      </c>
      <c r="Y945" s="76">
        <v>0</v>
      </c>
      <c r="Z945" s="76">
        <v>0</v>
      </c>
      <c r="AA945" s="77"/>
    </row>
    <row r="946" spans="1:27">
      <c r="A946" s="73">
        <v>2130309</v>
      </c>
      <c r="B946" s="73" t="s">
        <v>2655</v>
      </c>
      <c r="C946" s="75">
        <v>1951</v>
      </c>
      <c r="D946" s="75">
        <v>1951</v>
      </c>
      <c r="E946" s="76">
        <v>0</v>
      </c>
      <c r="F946" s="76">
        <v>277</v>
      </c>
      <c r="G946" s="76">
        <v>670</v>
      </c>
      <c r="H946" s="76">
        <v>30</v>
      </c>
      <c r="I946" s="76">
        <v>160</v>
      </c>
      <c r="J946" s="76">
        <v>67</v>
      </c>
      <c r="K946" s="76">
        <v>380</v>
      </c>
      <c r="L946" s="76">
        <v>85</v>
      </c>
      <c r="M946" s="76">
        <v>0</v>
      </c>
      <c r="N946" s="76">
        <v>2</v>
      </c>
      <c r="O946" s="76">
        <v>0</v>
      </c>
      <c r="P946" s="76">
        <v>-22</v>
      </c>
      <c r="Q946" s="76">
        <v>0</v>
      </c>
      <c r="R946" s="76">
        <v>18</v>
      </c>
      <c r="S946" s="76">
        <v>10</v>
      </c>
      <c r="T946" s="76">
        <v>0</v>
      </c>
      <c r="U946" s="76">
        <v>258</v>
      </c>
      <c r="V946" s="76">
        <v>0</v>
      </c>
      <c r="W946" s="76">
        <v>0</v>
      </c>
      <c r="X946" s="76">
        <v>0</v>
      </c>
      <c r="Y946" s="76">
        <v>0</v>
      </c>
      <c r="Z946" s="76">
        <v>0</v>
      </c>
      <c r="AA946" s="77"/>
    </row>
    <row r="947" spans="1:27">
      <c r="A947" s="73">
        <v>2130310</v>
      </c>
      <c r="B947" s="73" t="s">
        <v>2658</v>
      </c>
      <c r="C947" s="75">
        <v>23197</v>
      </c>
      <c r="D947" s="75">
        <v>22079</v>
      </c>
      <c r="E947" s="76">
        <v>1118</v>
      </c>
      <c r="F947" s="76">
        <v>5758</v>
      </c>
      <c r="G947" s="76">
        <v>1518</v>
      </c>
      <c r="H947" s="76">
        <v>500</v>
      </c>
      <c r="I947" s="76">
        <v>2334</v>
      </c>
      <c r="J947" s="76">
        <v>1163</v>
      </c>
      <c r="K947" s="76">
        <v>421</v>
      </c>
      <c r="L947" s="76">
        <v>434</v>
      </c>
      <c r="M947" s="76">
        <v>578</v>
      </c>
      <c r="N947" s="76">
        <v>777</v>
      </c>
      <c r="O947" s="76">
        <v>3129</v>
      </c>
      <c r="P947" s="76">
        <v>953</v>
      </c>
      <c r="Q947" s="76">
        <v>219</v>
      </c>
      <c r="R947" s="76">
        <v>1306</v>
      </c>
      <c r="S947" s="76">
        <v>730</v>
      </c>
      <c r="T947" s="76">
        <v>1710</v>
      </c>
      <c r="U947" s="76">
        <v>254</v>
      </c>
      <c r="V947" s="76">
        <v>81</v>
      </c>
      <c r="W947" s="76">
        <v>0</v>
      </c>
      <c r="X947" s="76">
        <v>50</v>
      </c>
      <c r="Y947" s="76">
        <v>31</v>
      </c>
      <c r="Z947" s="76">
        <v>0</v>
      </c>
      <c r="AA947" s="77"/>
    </row>
    <row r="948" spans="1:27">
      <c r="A948" s="73">
        <v>2130311</v>
      </c>
      <c r="B948" s="73" t="s">
        <v>2660</v>
      </c>
      <c r="C948" s="75">
        <v>21890</v>
      </c>
      <c r="D948" s="75">
        <v>21809</v>
      </c>
      <c r="E948" s="76">
        <v>81</v>
      </c>
      <c r="F948" s="76">
        <v>9559</v>
      </c>
      <c r="G948" s="76">
        <v>1494</v>
      </c>
      <c r="H948" s="76">
        <v>827</v>
      </c>
      <c r="I948" s="76">
        <v>1441</v>
      </c>
      <c r="J948" s="76">
        <v>1853</v>
      </c>
      <c r="K948" s="76">
        <v>575</v>
      </c>
      <c r="L948" s="76">
        <v>750</v>
      </c>
      <c r="M948" s="76">
        <v>0</v>
      </c>
      <c r="N948" s="76">
        <v>187</v>
      </c>
      <c r="O948" s="76">
        <v>632</v>
      </c>
      <c r="P948" s="76">
        <v>107</v>
      </c>
      <c r="Q948" s="76">
        <v>0</v>
      </c>
      <c r="R948" s="76">
        <v>2704</v>
      </c>
      <c r="S948" s="76">
        <v>550</v>
      </c>
      <c r="T948" s="76">
        <v>100</v>
      </c>
      <c r="U948" s="76">
        <v>32</v>
      </c>
      <c r="V948" s="76">
        <v>998</v>
      </c>
      <c r="W948" s="76">
        <v>0</v>
      </c>
      <c r="X948" s="76">
        <v>25</v>
      </c>
      <c r="Y948" s="76">
        <v>973</v>
      </c>
      <c r="Z948" s="76">
        <v>0</v>
      </c>
      <c r="AA948" s="77"/>
    </row>
    <row r="949" spans="1:27">
      <c r="A949" s="73">
        <v>2130312</v>
      </c>
      <c r="B949" s="73" t="s">
        <v>2662</v>
      </c>
      <c r="C949" s="75">
        <v>9554</v>
      </c>
      <c r="D949" s="75">
        <v>9354</v>
      </c>
      <c r="E949" s="76">
        <v>200</v>
      </c>
      <c r="F949" s="76">
        <v>693</v>
      </c>
      <c r="G949" s="76">
        <v>850</v>
      </c>
      <c r="H949" s="76">
        <v>648</v>
      </c>
      <c r="I949" s="76">
        <v>468</v>
      </c>
      <c r="J949" s="76">
        <v>1094</v>
      </c>
      <c r="K949" s="76">
        <v>720</v>
      </c>
      <c r="L949" s="76">
        <v>634</v>
      </c>
      <c r="M949" s="76">
        <v>271</v>
      </c>
      <c r="N949" s="76">
        <v>779</v>
      </c>
      <c r="O949" s="76">
        <v>864</v>
      </c>
      <c r="P949" s="76">
        <v>373</v>
      </c>
      <c r="Q949" s="76">
        <v>144</v>
      </c>
      <c r="R949" s="76">
        <v>360</v>
      </c>
      <c r="S949" s="76">
        <v>378</v>
      </c>
      <c r="T949" s="76">
        <v>216</v>
      </c>
      <c r="U949" s="76">
        <v>646</v>
      </c>
      <c r="V949" s="76">
        <v>216</v>
      </c>
      <c r="W949" s="76">
        <v>0</v>
      </c>
      <c r="X949" s="76">
        <v>72</v>
      </c>
      <c r="Y949" s="76">
        <v>72</v>
      </c>
      <c r="Z949" s="76">
        <v>72</v>
      </c>
      <c r="AA949" s="77"/>
    </row>
    <row r="950" spans="1:27">
      <c r="A950" s="73">
        <v>2130313</v>
      </c>
      <c r="B950" s="73" t="s">
        <v>2664</v>
      </c>
      <c r="C950" s="75">
        <v>9462</v>
      </c>
      <c r="D950" s="75">
        <v>240</v>
      </c>
      <c r="E950" s="76">
        <v>9222</v>
      </c>
      <c r="F950" s="76">
        <v>19</v>
      </c>
      <c r="G950" s="76">
        <v>0</v>
      </c>
      <c r="H950" s="76">
        <v>0</v>
      </c>
      <c r="I950" s="76">
        <v>111</v>
      </c>
      <c r="J950" s="76">
        <v>43</v>
      </c>
      <c r="K950" s="76">
        <v>0</v>
      </c>
      <c r="L950" s="76">
        <v>0</v>
      </c>
      <c r="M950" s="76">
        <v>2</v>
      </c>
      <c r="N950" s="76">
        <v>0</v>
      </c>
      <c r="O950" s="76">
        <v>0</v>
      </c>
      <c r="P950" s="76">
        <v>20</v>
      </c>
      <c r="Q950" s="76">
        <v>0</v>
      </c>
      <c r="R950" s="76">
        <v>45</v>
      </c>
      <c r="S950" s="76">
        <v>0</v>
      </c>
      <c r="T950" s="76">
        <v>0</v>
      </c>
      <c r="U950" s="76">
        <v>0</v>
      </c>
      <c r="V950" s="76">
        <v>0</v>
      </c>
      <c r="W950" s="76">
        <v>0</v>
      </c>
      <c r="X950" s="76">
        <v>0</v>
      </c>
      <c r="Y950" s="76">
        <v>0</v>
      </c>
      <c r="Z950" s="76">
        <v>0</v>
      </c>
      <c r="AA950" s="77"/>
    </row>
    <row r="951" spans="1:27">
      <c r="A951" s="73">
        <v>2130314</v>
      </c>
      <c r="B951" s="73" t="s">
        <v>2667</v>
      </c>
      <c r="C951" s="75">
        <v>42820</v>
      </c>
      <c r="D951" s="75">
        <v>39580</v>
      </c>
      <c r="E951" s="76">
        <v>3240</v>
      </c>
      <c r="F951" s="76">
        <v>4260</v>
      </c>
      <c r="G951" s="76">
        <v>3680</v>
      </c>
      <c r="H951" s="76">
        <v>2125</v>
      </c>
      <c r="I951" s="76">
        <v>2007</v>
      </c>
      <c r="J951" s="76">
        <v>3205</v>
      </c>
      <c r="K951" s="76">
        <v>1740</v>
      </c>
      <c r="L951" s="76">
        <v>2251</v>
      </c>
      <c r="M951" s="76">
        <v>932</v>
      </c>
      <c r="N951" s="76">
        <v>1966</v>
      </c>
      <c r="O951" s="76">
        <v>3019</v>
      </c>
      <c r="P951" s="76">
        <v>2109</v>
      </c>
      <c r="Q951" s="76">
        <v>2872</v>
      </c>
      <c r="R951" s="76">
        <v>3388</v>
      </c>
      <c r="S951" s="76">
        <v>1076</v>
      </c>
      <c r="T951" s="76">
        <v>534</v>
      </c>
      <c r="U951" s="76">
        <v>2526</v>
      </c>
      <c r="V951" s="76">
        <v>1890</v>
      </c>
      <c r="W951" s="76">
        <v>70</v>
      </c>
      <c r="X951" s="76">
        <v>350</v>
      </c>
      <c r="Y951" s="76">
        <v>314</v>
      </c>
      <c r="Z951" s="76">
        <v>1156</v>
      </c>
      <c r="AA951" s="77"/>
    </row>
    <row r="952" spans="1:27">
      <c r="A952" s="73">
        <v>2130315</v>
      </c>
      <c r="B952" s="73" t="s">
        <v>2670</v>
      </c>
      <c r="C952" s="75">
        <v>72936</v>
      </c>
      <c r="D952" s="75">
        <v>72885</v>
      </c>
      <c r="E952" s="76">
        <v>51</v>
      </c>
      <c r="F952" s="76">
        <v>6632</v>
      </c>
      <c r="G952" s="76">
        <v>11526</v>
      </c>
      <c r="H952" s="76">
        <v>5197</v>
      </c>
      <c r="I952" s="76">
        <v>4077</v>
      </c>
      <c r="J952" s="76">
        <v>6685</v>
      </c>
      <c r="K952" s="76">
        <v>3235</v>
      </c>
      <c r="L952" s="76">
        <v>648</v>
      </c>
      <c r="M952" s="76">
        <v>40</v>
      </c>
      <c r="N952" s="76">
        <v>10275</v>
      </c>
      <c r="O952" s="76">
        <v>8663</v>
      </c>
      <c r="P952" s="76">
        <v>3577</v>
      </c>
      <c r="Q952" s="76">
        <v>180</v>
      </c>
      <c r="R952" s="76">
        <v>6040</v>
      </c>
      <c r="S952" s="76">
        <v>1280</v>
      </c>
      <c r="T952" s="76">
        <v>2209</v>
      </c>
      <c r="U952" s="76">
        <v>2155</v>
      </c>
      <c r="V952" s="76">
        <v>476</v>
      </c>
      <c r="W952" s="76">
        <v>10</v>
      </c>
      <c r="X952" s="76">
        <v>81</v>
      </c>
      <c r="Y952" s="76">
        <v>226</v>
      </c>
      <c r="Z952" s="76">
        <v>159</v>
      </c>
      <c r="AA952" s="77"/>
    </row>
    <row r="953" spans="1:27">
      <c r="A953" s="73">
        <v>2130316</v>
      </c>
      <c r="B953" s="73" t="s">
        <v>2673</v>
      </c>
      <c r="C953" s="75">
        <v>314846</v>
      </c>
      <c r="D953" s="75">
        <v>314365</v>
      </c>
      <c r="E953" s="76">
        <v>481</v>
      </c>
      <c r="F953" s="76">
        <v>37491</v>
      </c>
      <c r="G953" s="76">
        <v>33873</v>
      </c>
      <c r="H953" s="76">
        <v>31342</v>
      </c>
      <c r="I953" s="76">
        <v>18935</v>
      </c>
      <c r="J953" s="76">
        <v>25865</v>
      </c>
      <c r="K953" s="76">
        <v>19342</v>
      </c>
      <c r="L953" s="76">
        <v>13983</v>
      </c>
      <c r="M953" s="76">
        <v>10702</v>
      </c>
      <c r="N953" s="76">
        <v>29635</v>
      </c>
      <c r="O953" s="76">
        <v>27608</v>
      </c>
      <c r="P953" s="76">
        <v>6610</v>
      </c>
      <c r="Q953" s="76">
        <v>18747</v>
      </c>
      <c r="R953" s="76">
        <v>5038</v>
      </c>
      <c r="S953" s="76">
        <v>6571</v>
      </c>
      <c r="T953" s="76">
        <v>2489</v>
      </c>
      <c r="U953" s="76">
        <v>13566</v>
      </c>
      <c r="V953" s="76">
        <v>12764</v>
      </c>
      <c r="W953" s="76">
        <v>0</v>
      </c>
      <c r="X953" s="76">
        <v>2179</v>
      </c>
      <c r="Y953" s="76">
        <v>10497</v>
      </c>
      <c r="Z953" s="76">
        <v>88</v>
      </c>
      <c r="AA953" s="77"/>
    </row>
    <row r="954" spans="1:27">
      <c r="A954" s="73">
        <v>2130317</v>
      </c>
      <c r="B954" s="73" t="s">
        <v>2676</v>
      </c>
      <c r="C954" s="75">
        <v>17999</v>
      </c>
      <c r="D954" s="75">
        <v>17999</v>
      </c>
      <c r="E954" s="76">
        <v>0</v>
      </c>
      <c r="F954" s="76">
        <v>762</v>
      </c>
      <c r="G954" s="76">
        <v>1152</v>
      </c>
      <c r="H954" s="76">
        <v>2900</v>
      </c>
      <c r="I954" s="76">
        <v>137</v>
      </c>
      <c r="J954" s="76">
        <v>1296</v>
      </c>
      <c r="K954" s="76">
        <v>1981</v>
      </c>
      <c r="L954" s="76">
        <v>1377</v>
      </c>
      <c r="M954" s="76">
        <v>767</v>
      </c>
      <c r="N954" s="76">
        <v>491</v>
      </c>
      <c r="O954" s="76">
        <v>804</v>
      </c>
      <c r="P954" s="76">
        <v>2387</v>
      </c>
      <c r="Q954" s="76">
        <v>728</v>
      </c>
      <c r="R954" s="76">
        <v>854</v>
      </c>
      <c r="S954" s="76">
        <v>0</v>
      </c>
      <c r="T954" s="76">
        <v>764</v>
      </c>
      <c r="U954" s="76">
        <v>1582</v>
      </c>
      <c r="V954" s="76">
        <v>0</v>
      </c>
      <c r="W954" s="76">
        <v>0</v>
      </c>
      <c r="X954" s="76">
        <v>0</v>
      </c>
      <c r="Y954" s="76">
        <v>0</v>
      </c>
      <c r="Z954" s="76">
        <v>0</v>
      </c>
      <c r="AA954" s="77"/>
    </row>
    <row r="955" spans="1:27">
      <c r="A955" s="73">
        <v>2130318</v>
      </c>
      <c r="B955" s="73" t="s">
        <v>2679</v>
      </c>
      <c r="C955" s="75">
        <v>0</v>
      </c>
      <c r="D955" s="75">
        <v>0</v>
      </c>
      <c r="E955" s="76">
        <v>0</v>
      </c>
      <c r="F955" s="76">
        <v>0</v>
      </c>
      <c r="G955" s="76">
        <v>0</v>
      </c>
      <c r="H955" s="76">
        <v>0</v>
      </c>
      <c r="I955" s="76">
        <v>0</v>
      </c>
      <c r="J955" s="76">
        <v>0</v>
      </c>
      <c r="K955" s="76">
        <v>0</v>
      </c>
      <c r="L955" s="76">
        <v>0</v>
      </c>
      <c r="M955" s="76">
        <v>0</v>
      </c>
      <c r="N955" s="76">
        <v>0</v>
      </c>
      <c r="O955" s="76">
        <v>0</v>
      </c>
      <c r="P955" s="76">
        <v>0</v>
      </c>
      <c r="Q955" s="76">
        <v>0</v>
      </c>
      <c r="R955" s="76">
        <v>0</v>
      </c>
      <c r="S955" s="76">
        <v>0</v>
      </c>
      <c r="T955" s="76">
        <v>0</v>
      </c>
      <c r="U955" s="76">
        <v>0</v>
      </c>
      <c r="V955" s="76">
        <v>0</v>
      </c>
      <c r="W955" s="76">
        <v>0</v>
      </c>
      <c r="X955" s="76">
        <v>0</v>
      </c>
      <c r="Y955" s="76">
        <v>0</v>
      </c>
      <c r="Z955" s="76">
        <v>0</v>
      </c>
      <c r="AA955" s="77"/>
    </row>
    <row r="956" spans="1:27">
      <c r="A956" s="73">
        <v>2130321</v>
      </c>
      <c r="B956" s="73" t="s">
        <v>2685</v>
      </c>
      <c r="C956" s="75">
        <v>11775</v>
      </c>
      <c r="D956" s="75">
        <v>11775</v>
      </c>
      <c r="E956" s="76">
        <v>0</v>
      </c>
      <c r="F956" s="76">
        <v>516</v>
      </c>
      <c r="G956" s="76">
        <v>1358</v>
      </c>
      <c r="H956" s="76">
        <v>1566</v>
      </c>
      <c r="I956" s="76">
        <v>380</v>
      </c>
      <c r="J956" s="76">
        <v>1487</v>
      </c>
      <c r="K956" s="76">
        <v>377</v>
      </c>
      <c r="L956" s="76">
        <v>540</v>
      </c>
      <c r="M956" s="76">
        <v>94</v>
      </c>
      <c r="N956" s="76">
        <v>560</v>
      </c>
      <c r="O956" s="76">
        <v>688</v>
      </c>
      <c r="P956" s="76">
        <v>3049</v>
      </c>
      <c r="Q956" s="76">
        <v>234</v>
      </c>
      <c r="R956" s="76">
        <v>264</v>
      </c>
      <c r="S956" s="76">
        <v>42</v>
      </c>
      <c r="T956" s="76">
        <v>19</v>
      </c>
      <c r="U956" s="76">
        <v>359</v>
      </c>
      <c r="V956" s="76">
        <v>277</v>
      </c>
      <c r="W956" s="76">
        <v>0</v>
      </c>
      <c r="X956" s="76">
        <v>119</v>
      </c>
      <c r="Y956" s="76">
        <v>130</v>
      </c>
      <c r="Z956" s="76">
        <v>28</v>
      </c>
      <c r="AA956" s="77"/>
    </row>
    <row r="957" spans="1:27">
      <c r="A957" s="73">
        <v>2130322</v>
      </c>
      <c r="B957" s="73" t="s">
        <v>2688</v>
      </c>
      <c r="C957" s="75">
        <v>59</v>
      </c>
      <c r="D957" s="75">
        <v>59</v>
      </c>
      <c r="E957" s="76">
        <v>0</v>
      </c>
      <c r="F957" s="76">
        <v>30</v>
      </c>
      <c r="G957" s="76">
        <v>0</v>
      </c>
      <c r="H957" s="76">
        <v>0</v>
      </c>
      <c r="I957" s="76">
        <v>0</v>
      </c>
      <c r="J957" s="76">
        <v>0</v>
      </c>
      <c r="K957" s="76">
        <v>5</v>
      </c>
      <c r="L957" s="76">
        <v>0</v>
      </c>
      <c r="M957" s="76">
        <v>0</v>
      </c>
      <c r="N957" s="76">
        <v>0</v>
      </c>
      <c r="O957" s="76">
        <v>0</v>
      </c>
      <c r="P957" s="76">
        <v>0</v>
      </c>
      <c r="Q957" s="76">
        <v>0</v>
      </c>
      <c r="R957" s="76">
        <v>0</v>
      </c>
      <c r="S957" s="76">
        <v>0</v>
      </c>
      <c r="T957" s="76">
        <v>0</v>
      </c>
      <c r="U957" s="76">
        <v>0</v>
      </c>
      <c r="V957" s="76">
        <v>24</v>
      </c>
      <c r="W957" s="76">
        <v>0</v>
      </c>
      <c r="X957" s="76">
        <v>24</v>
      </c>
      <c r="Y957" s="76">
        <v>0</v>
      </c>
      <c r="Z957" s="76">
        <v>0</v>
      </c>
      <c r="AA957" s="77"/>
    </row>
    <row r="958" spans="1:27">
      <c r="A958" s="73">
        <v>2130331</v>
      </c>
      <c r="B958" s="73" t="s">
        <v>5050</v>
      </c>
      <c r="C958" s="75">
        <v>55360</v>
      </c>
      <c r="D958" s="75">
        <v>49512</v>
      </c>
      <c r="E958" s="76">
        <v>5848</v>
      </c>
      <c r="F958" s="76">
        <v>6442</v>
      </c>
      <c r="G958" s="76">
        <v>1620</v>
      </c>
      <c r="H958" s="76">
        <v>2371</v>
      </c>
      <c r="I958" s="76">
        <v>10439</v>
      </c>
      <c r="J958" s="76">
        <v>4609</v>
      </c>
      <c r="K958" s="76">
        <v>1762</v>
      </c>
      <c r="L958" s="76">
        <v>5208</v>
      </c>
      <c r="M958" s="76">
        <v>1253</v>
      </c>
      <c r="N958" s="76">
        <v>1605</v>
      </c>
      <c r="O958" s="76">
        <v>3844</v>
      </c>
      <c r="P958" s="76">
        <v>2225</v>
      </c>
      <c r="Q958" s="76">
        <v>3387</v>
      </c>
      <c r="R958" s="76">
        <v>952</v>
      </c>
      <c r="S958" s="76">
        <v>1111</v>
      </c>
      <c r="T958" s="76">
        <v>460</v>
      </c>
      <c r="U958" s="76">
        <v>1253</v>
      </c>
      <c r="V958" s="76">
        <v>739</v>
      </c>
      <c r="W958" s="76">
        <v>0</v>
      </c>
      <c r="X958" s="76">
        <v>125</v>
      </c>
      <c r="Y958" s="76">
        <v>614</v>
      </c>
      <c r="Z958" s="76">
        <v>0</v>
      </c>
      <c r="AA958" s="77"/>
    </row>
    <row r="959" spans="1:27">
      <c r="A959" s="73">
        <v>2130332</v>
      </c>
      <c r="B959" s="73" t="s">
        <v>5051</v>
      </c>
      <c r="C959" s="75">
        <v>13</v>
      </c>
      <c r="D959" s="75">
        <v>13</v>
      </c>
      <c r="E959" s="76">
        <v>0</v>
      </c>
      <c r="F959" s="76">
        <v>0</v>
      </c>
      <c r="G959" s="76">
        <v>0</v>
      </c>
      <c r="H959" s="76">
        <v>0</v>
      </c>
      <c r="I959" s="76">
        <v>13</v>
      </c>
      <c r="J959" s="76">
        <v>0</v>
      </c>
      <c r="K959" s="76">
        <v>0</v>
      </c>
      <c r="L959" s="76">
        <v>0</v>
      </c>
      <c r="M959" s="76">
        <v>0</v>
      </c>
      <c r="N959" s="76">
        <v>0</v>
      </c>
      <c r="O959" s="76">
        <v>0</v>
      </c>
      <c r="P959" s="76">
        <v>0</v>
      </c>
      <c r="Q959" s="76">
        <v>0</v>
      </c>
      <c r="R959" s="76">
        <v>0</v>
      </c>
      <c r="S959" s="76">
        <v>0</v>
      </c>
      <c r="T959" s="76">
        <v>0</v>
      </c>
      <c r="U959" s="76">
        <v>0</v>
      </c>
      <c r="V959" s="76">
        <v>0</v>
      </c>
      <c r="W959" s="76">
        <v>0</v>
      </c>
      <c r="X959" s="76">
        <v>0</v>
      </c>
      <c r="Y959" s="76">
        <v>0</v>
      </c>
      <c r="Z959" s="76">
        <v>0</v>
      </c>
      <c r="AA959" s="77"/>
    </row>
    <row r="960" spans="1:27">
      <c r="A960" s="73">
        <v>2130333</v>
      </c>
      <c r="B960" s="73" t="s">
        <v>2608</v>
      </c>
      <c r="C960" s="75">
        <v>28</v>
      </c>
      <c r="D960" s="75">
        <v>28</v>
      </c>
      <c r="E960" s="76">
        <v>0</v>
      </c>
      <c r="F960" s="76">
        <v>0</v>
      </c>
      <c r="G960" s="76">
        <v>0</v>
      </c>
      <c r="H960" s="76">
        <v>0</v>
      </c>
      <c r="I960" s="76">
        <v>1</v>
      </c>
      <c r="J960" s="76">
        <v>0</v>
      </c>
      <c r="K960" s="76">
        <v>0</v>
      </c>
      <c r="L960" s="76">
        <v>0</v>
      </c>
      <c r="M960" s="76">
        <v>0</v>
      </c>
      <c r="N960" s="76">
        <v>0</v>
      </c>
      <c r="O960" s="76">
        <v>27</v>
      </c>
      <c r="P960" s="76">
        <v>0</v>
      </c>
      <c r="Q960" s="76">
        <v>0</v>
      </c>
      <c r="R960" s="76">
        <v>0</v>
      </c>
      <c r="S960" s="76">
        <v>0</v>
      </c>
      <c r="T960" s="76">
        <v>0</v>
      </c>
      <c r="U960" s="76">
        <v>0</v>
      </c>
      <c r="V960" s="76">
        <v>0</v>
      </c>
      <c r="W960" s="76">
        <v>0</v>
      </c>
      <c r="X960" s="76">
        <v>0</v>
      </c>
      <c r="Y960" s="76">
        <v>0</v>
      </c>
      <c r="Z960" s="76">
        <v>0</v>
      </c>
      <c r="AA960" s="77"/>
    </row>
    <row r="961" spans="1:27">
      <c r="A961" s="73">
        <v>2130334</v>
      </c>
      <c r="B961" s="73" t="s">
        <v>2691</v>
      </c>
      <c r="C961" s="75">
        <v>9962</v>
      </c>
      <c r="D961" s="75">
        <v>9492</v>
      </c>
      <c r="E961" s="76">
        <v>470</v>
      </c>
      <c r="F961" s="76">
        <v>6319</v>
      </c>
      <c r="G961" s="76">
        <v>20</v>
      </c>
      <c r="H961" s="76">
        <v>45</v>
      </c>
      <c r="I961" s="76">
        <v>0</v>
      </c>
      <c r="J961" s="76">
        <v>179</v>
      </c>
      <c r="K961" s="76">
        <v>0</v>
      </c>
      <c r="L961" s="76">
        <v>2499</v>
      </c>
      <c r="M961" s="76">
        <v>0</v>
      </c>
      <c r="N961" s="76">
        <v>5</v>
      </c>
      <c r="O961" s="76">
        <v>0</v>
      </c>
      <c r="P961" s="76">
        <v>30</v>
      </c>
      <c r="Q961" s="76">
        <v>30</v>
      </c>
      <c r="R961" s="76">
        <v>300</v>
      </c>
      <c r="S961" s="76">
        <v>20</v>
      </c>
      <c r="T961" s="76">
        <v>0</v>
      </c>
      <c r="U961" s="76">
        <v>4</v>
      </c>
      <c r="V961" s="76">
        <v>41</v>
      </c>
      <c r="W961" s="76">
        <v>0</v>
      </c>
      <c r="X961" s="76">
        <v>41</v>
      </c>
      <c r="Y961" s="76">
        <v>0</v>
      </c>
      <c r="Z961" s="76">
        <v>0</v>
      </c>
      <c r="AA961" s="77"/>
    </row>
    <row r="962" spans="1:27">
      <c r="A962" s="73">
        <v>2130335</v>
      </c>
      <c r="B962" s="73" t="s">
        <v>2693</v>
      </c>
      <c r="C962" s="75">
        <v>166038</v>
      </c>
      <c r="D962" s="75">
        <v>165532</v>
      </c>
      <c r="E962" s="76">
        <v>506</v>
      </c>
      <c r="F962" s="76">
        <v>9305</v>
      </c>
      <c r="G962" s="76">
        <v>17442</v>
      </c>
      <c r="H962" s="76">
        <v>24469</v>
      </c>
      <c r="I962" s="76">
        <v>3439</v>
      </c>
      <c r="J962" s="76">
        <v>13457</v>
      </c>
      <c r="K962" s="76">
        <v>10133</v>
      </c>
      <c r="L962" s="76">
        <v>11266</v>
      </c>
      <c r="M962" s="76">
        <v>39</v>
      </c>
      <c r="N962" s="76">
        <v>7307</v>
      </c>
      <c r="O962" s="76">
        <v>11487</v>
      </c>
      <c r="P962" s="76">
        <v>7490</v>
      </c>
      <c r="Q962" s="76">
        <v>3836</v>
      </c>
      <c r="R962" s="76">
        <v>7945</v>
      </c>
      <c r="S962" s="76">
        <v>4959</v>
      </c>
      <c r="T962" s="76">
        <v>22528</v>
      </c>
      <c r="U962" s="76">
        <v>8282</v>
      </c>
      <c r="V962" s="76">
        <v>1996</v>
      </c>
      <c r="W962" s="76">
        <v>0</v>
      </c>
      <c r="X962" s="76">
        <v>937</v>
      </c>
      <c r="Y962" s="76">
        <v>1051</v>
      </c>
      <c r="Z962" s="76">
        <v>8</v>
      </c>
      <c r="AA962" s="77"/>
    </row>
    <row r="963" spans="1:27">
      <c r="A963" s="73">
        <v>2130399</v>
      </c>
      <c r="B963" s="73" t="s">
        <v>2696</v>
      </c>
      <c r="C963" s="75">
        <v>190232</v>
      </c>
      <c r="D963" s="75">
        <v>92300</v>
      </c>
      <c r="E963" s="76">
        <v>97932</v>
      </c>
      <c r="F963" s="76">
        <v>10975</v>
      </c>
      <c r="G963" s="76">
        <v>16831</v>
      </c>
      <c r="H963" s="76">
        <v>3546</v>
      </c>
      <c r="I963" s="76">
        <v>5304</v>
      </c>
      <c r="J963" s="76">
        <v>12779</v>
      </c>
      <c r="K963" s="76">
        <v>3025</v>
      </c>
      <c r="L963" s="76">
        <v>14996</v>
      </c>
      <c r="M963" s="76">
        <v>3267</v>
      </c>
      <c r="N963" s="76">
        <v>764</v>
      </c>
      <c r="O963" s="76">
        <v>6488</v>
      </c>
      <c r="P963" s="76">
        <v>4669</v>
      </c>
      <c r="Q963" s="76">
        <v>1753</v>
      </c>
      <c r="R963" s="76">
        <v>2992</v>
      </c>
      <c r="S963" s="76">
        <v>616</v>
      </c>
      <c r="T963" s="76">
        <v>1517</v>
      </c>
      <c r="U963" s="76">
        <v>2125</v>
      </c>
      <c r="V963" s="76">
        <v>787</v>
      </c>
      <c r="W963" s="76">
        <v>0</v>
      </c>
      <c r="X963" s="76">
        <v>142</v>
      </c>
      <c r="Y963" s="76">
        <v>0</v>
      </c>
      <c r="Z963" s="76">
        <v>645</v>
      </c>
      <c r="AA963" s="77"/>
    </row>
    <row r="964" spans="1:27">
      <c r="A964" s="73">
        <v>21304</v>
      </c>
      <c r="B964" s="74" t="s">
        <v>2699</v>
      </c>
      <c r="C964" s="75">
        <v>0</v>
      </c>
      <c r="D964" s="75">
        <v>0</v>
      </c>
      <c r="E964" s="76">
        <v>0</v>
      </c>
      <c r="F964" s="76">
        <v>0</v>
      </c>
      <c r="G964" s="76">
        <v>0</v>
      </c>
      <c r="H964" s="76">
        <v>0</v>
      </c>
      <c r="I964" s="76">
        <v>0</v>
      </c>
      <c r="J964" s="76">
        <v>0</v>
      </c>
      <c r="K964" s="76">
        <v>0</v>
      </c>
      <c r="L964" s="76">
        <v>0</v>
      </c>
      <c r="M964" s="76">
        <v>0</v>
      </c>
      <c r="N964" s="76">
        <v>0</v>
      </c>
      <c r="O964" s="76">
        <v>0</v>
      </c>
      <c r="P964" s="76">
        <v>0</v>
      </c>
      <c r="Q964" s="76">
        <v>0</v>
      </c>
      <c r="R964" s="76">
        <v>0</v>
      </c>
      <c r="S964" s="76">
        <v>0</v>
      </c>
      <c r="T964" s="76">
        <v>0</v>
      </c>
      <c r="U964" s="76">
        <v>0</v>
      </c>
      <c r="V964" s="76">
        <v>0</v>
      </c>
      <c r="W964" s="76">
        <v>0</v>
      </c>
      <c r="X964" s="76">
        <v>0</v>
      </c>
      <c r="Y964" s="76">
        <v>0</v>
      </c>
      <c r="Z964" s="76">
        <v>0</v>
      </c>
      <c r="AA964" s="77"/>
    </row>
    <row r="965" spans="1:27">
      <c r="A965" s="73">
        <v>2130401</v>
      </c>
      <c r="B965" s="73" t="s">
        <v>595</v>
      </c>
      <c r="C965" s="75">
        <v>0</v>
      </c>
      <c r="D965" s="75">
        <v>0</v>
      </c>
      <c r="E965" s="76">
        <v>0</v>
      </c>
      <c r="F965" s="76">
        <v>0</v>
      </c>
      <c r="G965" s="76">
        <v>0</v>
      </c>
      <c r="H965" s="76">
        <v>0</v>
      </c>
      <c r="I965" s="76">
        <v>0</v>
      </c>
      <c r="J965" s="76">
        <v>0</v>
      </c>
      <c r="K965" s="76">
        <v>0</v>
      </c>
      <c r="L965" s="76">
        <v>0</v>
      </c>
      <c r="M965" s="76">
        <v>0</v>
      </c>
      <c r="N965" s="76">
        <v>0</v>
      </c>
      <c r="O965" s="76">
        <v>0</v>
      </c>
      <c r="P965" s="76">
        <v>0</v>
      </c>
      <c r="Q965" s="76">
        <v>0</v>
      </c>
      <c r="R965" s="76">
        <v>0</v>
      </c>
      <c r="S965" s="76">
        <v>0</v>
      </c>
      <c r="T965" s="76">
        <v>0</v>
      </c>
      <c r="U965" s="76">
        <v>0</v>
      </c>
      <c r="V965" s="76">
        <v>0</v>
      </c>
      <c r="W965" s="76">
        <v>0</v>
      </c>
      <c r="X965" s="76">
        <v>0</v>
      </c>
      <c r="Y965" s="76">
        <v>0</v>
      </c>
      <c r="Z965" s="76">
        <v>0</v>
      </c>
      <c r="AA965" s="77"/>
    </row>
    <row r="966" spans="1:27">
      <c r="A966" s="73">
        <v>2130402</v>
      </c>
      <c r="B966" s="73" t="s">
        <v>598</v>
      </c>
      <c r="C966" s="75">
        <v>0</v>
      </c>
      <c r="D966" s="75">
        <v>0</v>
      </c>
      <c r="E966" s="76">
        <v>0</v>
      </c>
      <c r="F966" s="76">
        <v>0</v>
      </c>
      <c r="G966" s="76">
        <v>0</v>
      </c>
      <c r="H966" s="76">
        <v>0</v>
      </c>
      <c r="I966" s="76">
        <v>0</v>
      </c>
      <c r="J966" s="76">
        <v>0</v>
      </c>
      <c r="K966" s="76">
        <v>0</v>
      </c>
      <c r="L966" s="76">
        <v>0</v>
      </c>
      <c r="M966" s="76">
        <v>0</v>
      </c>
      <c r="N966" s="76">
        <v>0</v>
      </c>
      <c r="O966" s="76">
        <v>0</v>
      </c>
      <c r="P966" s="76">
        <v>0</v>
      </c>
      <c r="Q966" s="76">
        <v>0</v>
      </c>
      <c r="R966" s="76">
        <v>0</v>
      </c>
      <c r="S966" s="76">
        <v>0</v>
      </c>
      <c r="T966" s="76">
        <v>0</v>
      </c>
      <c r="U966" s="76">
        <v>0</v>
      </c>
      <c r="V966" s="76">
        <v>0</v>
      </c>
      <c r="W966" s="76">
        <v>0</v>
      </c>
      <c r="X966" s="76">
        <v>0</v>
      </c>
      <c r="Y966" s="76">
        <v>0</v>
      </c>
      <c r="Z966" s="76">
        <v>0</v>
      </c>
      <c r="AA966" s="77"/>
    </row>
    <row r="967" spans="1:27">
      <c r="A967" s="73">
        <v>2130403</v>
      </c>
      <c r="B967" s="73" t="s">
        <v>601</v>
      </c>
      <c r="C967" s="75">
        <v>0</v>
      </c>
      <c r="D967" s="75">
        <v>0</v>
      </c>
      <c r="E967" s="76">
        <v>0</v>
      </c>
      <c r="F967" s="76">
        <v>0</v>
      </c>
      <c r="G967" s="76">
        <v>0</v>
      </c>
      <c r="H967" s="76">
        <v>0</v>
      </c>
      <c r="I967" s="76">
        <v>0</v>
      </c>
      <c r="J967" s="76">
        <v>0</v>
      </c>
      <c r="K967" s="76">
        <v>0</v>
      </c>
      <c r="L967" s="76">
        <v>0</v>
      </c>
      <c r="M967" s="76">
        <v>0</v>
      </c>
      <c r="N967" s="76">
        <v>0</v>
      </c>
      <c r="O967" s="76">
        <v>0</v>
      </c>
      <c r="P967" s="76">
        <v>0</v>
      </c>
      <c r="Q967" s="76">
        <v>0</v>
      </c>
      <c r="R967" s="76">
        <v>0</v>
      </c>
      <c r="S967" s="76">
        <v>0</v>
      </c>
      <c r="T967" s="76">
        <v>0</v>
      </c>
      <c r="U967" s="76">
        <v>0</v>
      </c>
      <c r="V967" s="76">
        <v>0</v>
      </c>
      <c r="W967" s="76">
        <v>0</v>
      </c>
      <c r="X967" s="76">
        <v>0</v>
      </c>
      <c r="Y967" s="76">
        <v>0</v>
      </c>
      <c r="Z967" s="76">
        <v>0</v>
      </c>
      <c r="AA967" s="77"/>
    </row>
    <row r="968" spans="1:27">
      <c r="A968" s="73">
        <v>2130404</v>
      </c>
      <c r="B968" s="73" t="s">
        <v>2706</v>
      </c>
      <c r="C968" s="75">
        <v>0</v>
      </c>
      <c r="D968" s="75">
        <v>0</v>
      </c>
      <c r="E968" s="76">
        <v>0</v>
      </c>
      <c r="F968" s="76">
        <v>0</v>
      </c>
      <c r="G968" s="76">
        <v>0</v>
      </c>
      <c r="H968" s="76">
        <v>0</v>
      </c>
      <c r="I968" s="76">
        <v>0</v>
      </c>
      <c r="J968" s="76">
        <v>0</v>
      </c>
      <c r="K968" s="76">
        <v>0</v>
      </c>
      <c r="L968" s="76">
        <v>0</v>
      </c>
      <c r="M968" s="76">
        <v>0</v>
      </c>
      <c r="N968" s="76">
        <v>0</v>
      </c>
      <c r="O968" s="76">
        <v>0</v>
      </c>
      <c r="P968" s="76">
        <v>0</v>
      </c>
      <c r="Q968" s="76">
        <v>0</v>
      </c>
      <c r="R968" s="76">
        <v>0</v>
      </c>
      <c r="S968" s="76">
        <v>0</v>
      </c>
      <c r="T968" s="76">
        <v>0</v>
      </c>
      <c r="U968" s="76">
        <v>0</v>
      </c>
      <c r="V968" s="76">
        <v>0</v>
      </c>
      <c r="W968" s="76">
        <v>0</v>
      </c>
      <c r="X968" s="76">
        <v>0</v>
      </c>
      <c r="Y968" s="76">
        <v>0</v>
      </c>
      <c r="Z968" s="76">
        <v>0</v>
      </c>
      <c r="AA968" s="77"/>
    </row>
    <row r="969" spans="1:27">
      <c r="A969" s="73">
        <v>2130405</v>
      </c>
      <c r="B969" s="73" t="s">
        <v>2708</v>
      </c>
      <c r="C969" s="75">
        <v>0</v>
      </c>
      <c r="D969" s="75">
        <v>0</v>
      </c>
      <c r="E969" s="76">
        <v>0</v>
      </c>
      <c r="F969" s="76">
        <v>0</v>
      </c>
      <c r="G969" s="76">
        <v>0</v>
      </c>
      <c r="H969" s="76">
        <v>0</v>
      </c>
      <c r="I969" s="76">
        <v>0</v>
      </c>
      <c r="J969" s="76">
        <v>0</v>
      </c>
      <c r="K969" s="76">
        <v>0</v>
      </c>
      <c r="L969" s="76">
        <v>0</v>
      </c>
      <c r="M969" s="76">
        <v>0</v>
      </c>
      <c r="N969" s="76">
        <v>0</v>
      </c>
      <c r="O969" s="76">
        <v>0</v>
      </c>
      <c r="P969" s="76">
        <v>0</v>
      </c>
      <c r="Q969" s="76">
        <v>0</v>
      </c>
      <c r="R969" s="76">
        <v>0</v>
      </c>
      <c r="S969" s="76">
        <v>0</v>
      </c>
      <c r="T969" s="76">
        <v>0</v>
      </c>
      <c r="U969" s="76">
        <v>0</v>
      </c>
      <c r="V969" s="76">
        <v>0</v>
      </c>
      <c r="W969" s="76">
        <v>0</v>
      </c>
      <c r="X969" s="76">
        <v>0</v>
      </c>
      <c r="Y969" s="76">
        <v>0</v>
      </c>
      <c r="Z969" s="76">
        <v>0</v>
      </c>
      <c r="AA969" s="77"/>
    </row>
    <row r="970" spans="1:27">
      <c r="A970" s="73">
        <v>2130406</v>
      </c>
      <c r="B970" s="73" t="s">
        <v>2711</v>
      </c>
      <c r="C970" s="75">
        <v>0</v>
      </c>
      <c r="D970" s="75">
        <v>0</v>
      </c>
      <c r="E970" s="76">
        <v>0</v>
      </c>
      <c r="F970" s="76">
        <v>0</v>
      </c>
      <c r="G970" s="76">
        <v>0</v>
      </c>
      <c r="H970" s="76">
        <v>0</v>
      </c>
      <c r="I970" s="76">
        <v>0</v>
      </c>
      <c r="J970" s="76">
        <v>0</v>
      </c>
      <c r="K970" s="76">
        <v>0</v>
      </c>
      <c r="L970" s="76">
        <v>0</v>
      </c>
      <c r="M970" s="76">
        <v>0</v>
      </c>
      <c r="N970" s="76">
        <v>0</v>
      </c>
      <c r="O970" s="76">
        <v>0</v>
      </c>
      <c r="P970" s="76">
        <v>0</v>
      </c>
      <c r="Q970" s="76">
        <v>0</v>
      </c>
      <c r="R970" s="76">
        <v>0</v>
      </c>
      <c r="S970" s="76">
        <v>0</v>
      </c>
      <c r="T970" s="76">
        <v>0</v>
      </c>
      <c r="U970" s="76">
        <v>0</v>
      </c>
      <c r="V970" s="76">
        <v>0</v>
      </c>
      <c r="W970" s="76">
        <v>0</v>
      </c>
      <c r="X970" s="76">
        <v>0</v>
      </c>
      <c r="Y970" s="76">
        <v>0</v>
      </c>
      <c r="Z970" s="76">
        <v>0</v>
      </c>
      <c r="AA970" s="77"/>
    </row>
    <row r="971" spans="1:27">
      <c r="A971" s="73">
        <v>2130407</v>
      </c>
      <c r="B971" s="73" t="s">
        <v>2713</v>
      </c>
      <c r="C971" s="75">
        <v>0</v>
      </c>
      <c r="D971" s="75">
        <v>0</v>
      </c>
      <c r="E971" s="76">
        <v>0</v>
      </c>
      <c r="F971" s="76">
        <v>0</v>
      </c>
      <c r="G971" s="76">
        <v>0</v>
      </c>
      <c r="H971" s="76">
        <v>0</v>
      </c>
      <c r="I971" s="76">
        <v>0</v>
      </c>
      <c r="J971" s="76">
        <v>0</v>
      </c>
      <c r="K971" s="76">
        <v>0</v>
      </c>
      <c r="L971" s="76">
        <v>0</v>
      </c>
      <c r="M971" s="76">
        <v>0</v>
      </c>
      <c r="N971" s="76">
        <v>0</v>
      </c>
      <c r="O971" s="76">
        <v>0</v>
      </c>
      <c r="P971" s="76">
        <v>0</v>
      </c>
      <c r="Q971" s="76">
        <v>0</v>
      </c>
      <c r="R971" s="76">
        <v>0</v>
      </c>
      <c r="S971" s="76">
        <v>0</v>
      </c>
      <c r="T971" s="76">
        <v>0</v>
      </c>
      <c r="U971" s="76">
        <v>0</v>
      </c>
      <c r="V971" s="76">
        <v>0</v>
      </c>
      <c r="W971" s="76">
        <v>0</v>
      </c>
      <c r="X971" s="76">
        <v>0</v>
      </c>
      <c r="Y971" s="76">
        <v>0</v>
      </c>
      <c r="Z971" s="76">
        <v>0</v>
      </c>
      <c r="AA971" s="77"/>
    </row>
    <row r="972" spans="1:27">
      <c r="A972" s="73">
        <v>2130408</v>
      </c>
      <c r="B972" s="73" t="s">
        <v>2716</v>
      </c>
      <c r="C972" s="75">
        <v>0</v>
      </c>
      <c r="D972" s="75">
        <v>0</v>
      </c>
      <c r="E972" s="76">
        <v>0</v>
      </c>
      <c r="F972" s="76">
        <v>0</v>
      </c>
      <c r="G972" s="76">
        <v>0</v>
      </c>
      <c r="H972" s="76">
        <v>0</v>
      </c>
      <c r="I972" s="76">
        <v>0</v>
      </c>
      <c r="J972" s="76">
        <v>0</v>
      </c>
      <c r="K972" s="76">
        <v>0</v>
      </c>
      <c r="L972" s="76">
        <v>0</v>
      </c>
      <c r="M972" s="76">
        <v>0</v>
      </c>
      <c r="N972" s="76">
        <v>0</v>
      </c>
      <c r="O972" s="76">
        <v>0</v>
      </c>
      <c r="P972" s="76">
        <v>0</v>
      </c>
      <c r="Q972" s="76">
        <v>0</v>
      </c>
      <c r="R972" s="76">
        <v>0</v>
      </c>
      <c r="S972" s="76">
        <v>0</v>
      </c>
      <c r="T972" s="76">
        <v>0</v>
      </c>
      <c r="U972" s="76">
        <v>0</v>
      </c>
      <c r="V972" s="76">
        <v>0</v>
      </c>
      <c r="W972" s="76">
        <v>0</v>
      </c>
      <c r="X972" s="76">
        <v>0</v>
      </c>
      <c r="Y972" s="76">
        <v>0</v>
      </c>
      <c r="Z972" s="76">
        <v>0</v>
      </c>
      <c r="AA972" s="77"/>
    </row>
    <row r="973" spans="1:27">
      <c r="A973" s="73">
        <v>2130409</v>
      </c>
      <c r="B973" s="73" t="s">
        <v>2719</v>
      </c>
      <c r="C973" s="75">
        <v>0</v>
      </c>
      <c r="D973" s="75">
        <v>0</v>
      </c>
      <c r="E973" s="76">
        <v>0</v>
      </c>
      <c r="F973" s="76">
        <v>0</v>
      </c>
      <c r="G973" s="76">
        <v>0</v>
      </c>
      <c r="H973" s="76">
        <v>0</v>
      </c>
      <c r="I973" s="76">
        <v>0</v>
      </c>
      <c r="J973" s="76">
        <v>0</v>
      </c>
      <c r="K973" s="76">
        <v>0</v>
      </c>
      <c r="L973" s="76">
        <v>0</v>
      </c>
      <c r="M973" s="76">
        <v>0</v>
      </c>
      <c r="N973" s="76">
        <v>0</v>
      </c>
      <c r="O973" s="76">
        <v>0</v>
      </c>
      <c r="P973" s="76">
        <v>0</v>
      </c>
      <c r="Q973" s="76">
        <v>0</v>
      </c>
      <c r="R973" s="76">
        <v>0</v>
      </c>
      <c r="S973" s="76">
        <v>0</v>
      </c>
      <c r="T973" s="76">
        <v>0</v>
      </c>
      <c r="U973" s="76">
        <v>0</v>
      </c>
      <c r="V973" s="76">
        <v>0</v>
      </c>
      <c r="W973" s="76">
        <v>0</v>
      </c>
      <c r="X973" s="76">
        <v>0</v>
      </c>
      <c r="Y973" s="76">
        <v>0</v>
      </c>
      <c r="Z973" s="76">
        <v>0</v>
      </c>
      <c r="AA973" s="77"/>
    </row>
    <row r="974" spans="1:27">
      <c r="A974" s="73">
        <v>2130499</v>
      </c>
      <c r="B974" s="73" t="s">
        <v>2722</v>
      </c>
      <c r="C974" s="75">
        <v>0</v>
      </c>
      <c r="D974" s="75">
        <v>0</v>
      </c>
      <c r="E974" s="76">
        <v>0</v>
      </c>
      <c r="F974" s="76">
        <v>0</v>
      </c>
      <c r="G974" s="76">
        <v>0</v>
      </c>
      <c r="H974" s="76">
        <v>0</v>
      </c>
      <c r="I974" s="76">
        <v>0</v>
      </c>
      <c r="J974" s="76">
        <v>0</v>
      </c>
      <c r="K974" s="76">
        <v>0</v>
      </c>
      <c r="L974" s="76">
        <v>0</v>
      </c>
      <c r="M974" s="76">
        <v>0</v>
      </c>
      <c r="N974" s="76">
        <v>0</v>
      </c>
      <c r="O974" s="76">
        <v>0</v>
      </c>
      <c r="P974" s="76">
        <v>0</v>
      </c>
      <c r="Q974" s="76">
        <v>0</v>
      </c>
      <c r="R974" s="76">
        <v>0</v>
      </c>
      <c r="S974" s="76">
        <v>0</v>
      </c>
      <c r="T974" s="76">
        <v>0</v>
      </c>
      <c r="U974" s="76">
        <v>0</v>
      </c>
      <c r="V974" s="76">
        <v>0</v>
      </c>
      <c r="W974" s="76">
        <v>0</v>
      </c>
      <c r="X974" s="76">
        <v>0</v>
      </c>
      <c r="Y974" s="76">
        <v>0</v>
      </c>
      <c r="Z974" s="76">
        <v>0</v>
      </c>
      <c r="AA974" s="77"/>
    </row>
    <row r="975" spans="1:27">
      <c r="A975" s="73">
        <v>21305</v>
      </c>
      <c r="B975" s="74" t="s">
        <v>2725</v>
      </c>
      <c r="C975" s="75">
        <v>858300</v>
      </c>
      <c r="D975" s="75">
        <v>856725</v>
      </c>
      <c r="E975" s="76">
        <v>1575</v>
      </c>
      <c r="F975" s="76">
        <v>53834</v>
      </c>
      <c r="G975" s="76">
        <v>87851</v>
      </c>
      <c r="H975" s="76">
        <v>63684</v>
      </c>
      <c r="I975" s="76">
        <v>19387</v>
      </c>
      <c r="J975" s="76">
        <v>90996</v>
      </c>
      <c r="K975" s="76">
        <v>62619</v>
      </c>
      <c r="L975" s="76">
        <v>81689</v>
      </c>
      <c r="M975" s="76">
        <v>18645</v>
      </c>
      <c r="N975" s="76">
        <v>50103</v>
      </c>
      <c r="O975" s="76">
        <v>65625</v>
      </c>
      <c r="P975" s="76">
        <v>45205</v>
      </c>
      <c r="Q975" s="76">
        <v>45445</v>
      </c>
      <c r="R975" s="76">
        <v>37728</v>
      </c>
      <c r="S975" s="76">
        <v>49482</v>
      </c>
      <c r="T975" s="76">
        <v>32646</v>
      </c>
      <c r="U975" s="76">
        <v>50586</v>
      </c>
      <c r="V975" s="76">
        <v>848</v>
      </c>
      <c r="W975" s="76">
        <v>0</v>
      </c>
      <c r="X975" s="76">
        <v>201</v>
      </c>
      <c r="Y975" s="76">
        <v>647</v>
      </c>
      <c r="Z975" s="76">
        <v>0</v>
      </c>
      <c r="AA975" s="77"/>
    </row>
    <row r="976" spans="1:27">
      <c r="A976" s="73">
        <v>2130501</v>
      </c>
      <c r="B976" s="73" t="s">
        <v>595</v>
      </c>
      <c r="C976" s="75">
        <v>18094</v>
      </c>
      <c r="D976" s="75">
        <v>16735</v>
      </c>
      <c r="E976" s="76">
        <v>1359</v>
      </c>
      <c r="F976" s="76">
        <v>803</v>
      </c>
      <c r="G976" s="76">
        <v>1500</v>
      </c>
      <c r="H976" s="76">
        <v>949</v>
      </c>
      <c r="I976" s="76">
        <v>767</v>
      </c>
      <c r="J976" s="76">
        <v>1403</v>
      </c>
      <c r="K976" s="76">
        <v>1804</v>
      </c>
      <c r="L976" s="76">
        <v>2070</v>
      </c>
      <c r="M976" s="76">
        <v>206</v>
      </c>
      <c r="N976" s="76">
        <v>1257</v>
      </c>
      <c r="O976" s="76">
        <v>1630</v>
      </c>
      <c r="P976" s="76">
        <v>726</v>
      </c>
      <c r="Q976" s="76">
        <v>455</v>
      </c>
      <c r="R976" s="76">
        <v>558</v>
      </c>
      <c r="S976" s="76">
        <v>878</v>
      </c>
      <c r="T976" s="76">
        <v>834</v>
      </c>
      <c r="U976" s="76">
        <v>869</v>
      </c>
      <c r="V976" s="76">
        <v>27</v>
      </c>
      <c r="W976" s="76">
        <v>0</v>
      </c>
      <c r="X976" s="76">
        <v>0</v>
      </c>
      <c r="Y976" s="76">
        <v>27</v>
      </c>
      <c r="Z976" s="76">
        <v>0</v>
      </c>
      <c r="AA976" s="77"/>
    </row>
    <row r="977" spans="1:27">
      <c r="A977" s="73">
        <v>2130502</v>
      </c>
      <c r="B977" s="73" t="s">
        <v>598</v>
      </c>
      <c r="C977" s="75">
        <v>3283</v>
      </c>
      <c r="D977" s="75">
        <v>3234</v>
      </c>
      <c r="E977" s="76">
        <v>49</v>
      </c>
      <c r="F977" s="76">
        <v>63</v>
      </c>
      <c r="G977" s="76">
        <v>60</v>
      </c>
      <c r="H977" s="76">
        <v>585</v>
      </c>
      <c r="I977" s="76">
        <v>7</v>
      </c>
      <c r="J977" s="76">
        <v>286</v>
      </c>
      <c r="K977" s="76">
        <v>267</v>
      </c>
      <c r="L977" s="76">
        <v>164</v>
      </c>
      <c r="M977" s="76">
        <v>20</v>
      </c>
      <c r="N977" s="76">
        <v>900</v>
      </c>
      <c r="O977" s="76">
        <v>116</v>
      </c>
      <c r="P977" s="76">
        <v>31</v>
      </c>
      <c r="Q977" s="76">
        <v>128</v>
      </c>
      <c r="R977" s="76">
        <v>88</v>
      </c>
      <c r="S977" s="76">
        <v>277</v>
      </c>
      <c r="T977" s="76">
        <v>143</v>
      </c>
      <c r="U977" s="76">
        <v>98</v>
      </c>
      <c r="V977" s="76">
        <v>0</v>
      </c>
      <c r="W977" s="76">
        <v>0</v>
      </c>
      <c r="X977" s="76">
        <v>0</v>
      </c>
      <c r="Y977" s="76">
        <v>0</v>
      </c>
      <c r="Z977" s="76">
        <v>0</v>
      </c>
      <c r="AA977" s="77"/>
    </row>
    <row r="978" spans="1:27">
      <c r="A978" s="73">
        <v>2130503</v>
      </c>
      <c r="B978" s="73" t="s">
        <v>601</v>
      </c>
      <c r="C978" s="75">
        <v>0</v>
      </c>
      <c r="D978" s="75">
        <v>0</v>
      </c>
      <c r="E978" s="76">
        <v>0</v>
      </c>
      <c r="F978" s="76">
        <v>0</v>
      </c>
      <c r="G978" s="76">
        <v>0</v>
      </c>
      <c r="H978" s="76">
        <v>0</v>
      </c>
      <c r="I978" s="76">
        <v>0</v>
      </c>
      <c r="J978" s="76">
        <v>0</v>
      </c>
      <c r="K978" s="76">
        <v>0</v>
      </c>
      <c r="L978" s="76">
        <v>0</v>
      </c>
      <c r="M978" s="76">
        <v>0</v>
      </c>
      <c r="N978" s="76">
        <v>0</v>
      </c>
      <c r="O978" s="76">
        <v>0</v>
      </c>
      <c r="P978" s="76">
        <v>0</v>
      </c>
      <c r="Q978" s="76">
        <v>0</v>
      </c>
      <c r="R978" s="76">
        <v>0</v>
      </c>
      <c r="S978" s="76">
        <v>0</v>
      </c>
      <c r="T978" s="76">
        <v>0</v>
      </c>
      <c r="U978" s="76">
        <v>0</v>
      </c>
      <c r="V978" s="76">
        <v>0</v>
      </c>
      <c r="W978" s="76">
        <v>0</v>
      </c>
      <c r="X978" s="76">
        <v>0</v>
      </c>
      <c r="Y978" s="76">
        <v>0</v>
      </c>
      <c r="Z978" s="76">
        <v>0</v>
      </c>
      <c r="AA978" s="77"/>
    </row>
    <row r="979" spans="1:27">
      <c r="A979" s="73">
        <v>2130504</v>
      </c>
      <c r="B979" s="73" t="s">
        <v>2734</v>
      </c>
      <c r="C979" s="75">
        <v>544004</v>
      </c>
      <c r="D979" s="75">
        <v>543961</v>
      </c>
      <c r="E979" s="76">
        <v>43</v>
      </c>
      <c r="F979" s="76">
        <v>37824</v>
      </c>
      <c r="G979" s="76">
        <v>68722</v>
      </c>
      <c r="H979" s="76">
        <v>50497</v>
      </c>
      <c r="I979" s="76">
        <v>12546</v>
      </c>
      <c r="J979" s="76">
        <v>57498</v>
      </c>
      <c r="K979" s="76">
        <v>37859</v>
      </c>
      <c r="L979" s="76">
        <v>40905</v>
      </c>
      <c r="M979" s="76">
        <v>7926</v>
      </c>
      <c r="N979" s="76">
        <v>35336</v>
      </c>
      <c r="O979" s="76">
        <v>39420</v>
      </c>
      <c r="P979" s="76">
        <v>29369</v>
      </c>
      <c r="Q979" s="76">
        <v>19065</v>
      </c>
      <c r="R979" s="76">
        <v>21955</v>
      </c>
      <c r="S979" s="76">
        <v>30855</v>
      </c>
      <c r="T979" s="76">
        <v>23698</v>
      </c>
      <c r="U979" s="76">
        <v>29796</v>
      </c>
      <c r="V979" s="76">
        <v>491</v>
      </c>
      <c r="W979" s="76">
        <v>0</v>
      </c>
      <c r="X979" s="76">
        <v>1</v>
      </c>
      <c r="Y979" s="76">
        <v>490</v>
      </c>
      <c r="Z979" s="76">
        <v>0</v>
      </c>
      <c r="AA979" s="77"/>
    </row>
    <row r="980" spans="1:27">
      <c r="A980" s="73">
        <v>2130505</v>
      </c>
      <c r="B980" s="73" t="s">
        <v>2737</v>
      </c>
      <c r="C980" s="75">
        <v>24287</v>
      </c>
      <c r="D980" s="75">
        <v>24287</v>
      </c>
      <c r="E980" s="76">
        <v>0</v>
      </c>
      <c r="F980" s="76">
        <v>250</v>
      </c>
      <c r="G980" s="76">
        <v>1130</v>
      </c>
      <c r="H980" s="76">
        <v>1484</v>
      </c>
      <c r="I980" s="76">
        <v>906</v>
      </c>
      <c r="J980" s="76">
        <v>957</v>
      </c>
      <c r="K980" s="76">
        <v>655</v>
      </c>
      <c r="L980" s="76">
        <v>5324</v>
      </c>
      <c r="M980" s="76">
        <v>160</v>
      </c>
      <c r="N980" s="76">
        <v>1723</v>
      </c>
      <c r="O980" s="76">
        <v>1880</v>
      </c>
      <c r="P980" s="76">
        <v>931</v>
      </c>
      <c r="Q980" s="76">
        <v>2872</v>
      </c>
      <c r="R980" s="76">
        <v>1298</v>
      </c>
      <c r="S980" s="76">
        <v>1514</v>
      </c>
      <c r="T980" s="76">
        <v>1118</v>
      </c>
      <c r="U980" s="76">
        <v>1970</v>
      </c>
      <c r="V980" s="76">
        <v>115</v>
      </c>
      <c r="W980" s="76">
        <v>0</v>
      </c>
      <c r="X980" s="76">
        <v>0</v>
      </c>
      <c r="Y980" s="76">
        <v>115</v>
      </c>
      <c r="Z980" s="76">
        <v>0</v>
      </c>
      <c r="AA980" s="77"/>
    </row>
    <row r="981" spans="1:27">
      <c r="A981" s="73">
        <v>2130506</v>
      </c>
      <c r="B981" s="73" t="s">
        <v>2740</v>
      </c>
      <c r="C981" s="75">
        <v>7213</v>
      </c>
      <c r="D981" s="75">
        <v>7213</v>
      </c>
      <c r="E981" s="76">
        <v>0</v>
      </c>
      <c r="F981" s="76">
        <v>10</v>
      </c>
      <c r="G981" s="76">
        <v>60</v>
      </c>
      <c r="H981" s="76">
        <v>4</v>
      </c>
      <c r="I981" s="76">
        <v>1</v>
      </c>
      <c r="J981" s="76">
        <v>1342</v>
      </c>
      <c r="K981" s="76">
        <v>5136</v>
      </c>
      <c r="L981" s="76">
        <v>5</v>
      </c>
      <c r="M981" s="76">
        <v>0</v>
      </c>
      <c r="N981" s="76">
        <v>11</v>
      </c>
      <c r="O981" s="76">
        <v>5</v>
      </c>
      <c r="P981" s="76">
        <v>35</v>
      </c>
      <c r="Q981" s="76">
        <v>0</v>
      </c>
      <c r="R981" s="76">
        <v>363</v>
      </c>
      <c r="S981" s="76">
        <v>0</v>
      </c>
      <c r="T981" s="76">
        <v>0</v>
      </c>
      <c r="U981" s="76">
        <v>241</v>
      </c>
      <c r="V981" s="76">
        <v>0</v>
      </c>
      <c r="W981" s="76">
        <v>0</v>
      </c>
      <c r="X981" s="76">
        <v>0</v>
      </c>
      <c r="Y981" s="76">
        <v>0</v>
      </c>
      <c r="Z981" s="76">
        <v>0</v>
      </c>
      <c r="AA981" s="77"/>
    </row>
    <row r="982" spans="1:27">
      <c r="A982" s="73">
        <v>2130507</v>
      </c>
      <c r="B982" s="73" t="s">
        <v>2743</v>
      </c>
      <c r="C982" s="75">
        <v>55066</v>
      </c>
      <c r="D982" s="75">
        <v>55066</v>
      </c>
      <c r="E982" s="76">
        <v>0</v>
      </c>
      <c r="F982" s="76">
        <v>1488</v>
      </c>
      <c r="G982" s="76">
        <v>2621</v>
      </c>
      <c r="H982" s="76">
        <v>5561</v>
      </c>
      <c r="I982" s="76">
        <v>1995</v>
      </c>
      <c r="J982" s="76">
        <v>5190</v>
      </c>
      <c r="K982" s="76">
        <v>1096</v>
      </c>
      <c r="L982" s="76">
        <v>3772</v>
      </c>
      <c r="M982" s="76">
        <v>254</v>
      </c>
      <c r="N982" s="76">
        <v>7526</v>
      </c>
      <c r="O982" s="76">
        <v>9842</v>
      </c>
      <c r="P982" s="76">
        <v>5960</v>
      </c>
      <c r="Q982" s="76">
        <v>2369</v>
      </c>
      <c r="R982" s="76">
        <v>1995</v>
      </c>
      <c r="S982" s="76">
        <v>1075</v>
      </c>
      <c r="T982" s="76">
        <v>510</v>
      </c>
      <c r="U982" s="76">
        <v>3445</v>
      </c>
      <c r="V982" s="76">
        <v>215</v>
      </c>
      <c r="W982" s="76">
        <v>0</v>
      </c>
      <c r="X982" s="76">
        <v>200</v>
      </c>
      <c r="Y982" s="76">
        <v>15</v>
      </c>
      <c r="Z982" s="76">
        <v>0</v>
      </c>
      <c r="AA982" s="77"/>
    </row>
    <row r="983" spans="1:27">
      <c r="A983" s="73">
        <v>2130508</v>
      </c>
      <c r="B983" s="73" t="s">
        <v>2746</v>
      </c>
      <c r="C983" s="75">
        <v>0</v>
      </c>
      <c r="D983" s="75">
        <v>0</v>
      </c>
      <c r="E983" s="76">
        <v>0</v>
      </c>
      <c r="F983" s="76">
        <v>0</v>
      </c>
      <c r="G983" s="76">
        <v>0</v>
      </c>
      <c r="H983" s="76">
        <v>0</v>
      </c>
      <c r="I983" s="76">
        <v>0</v>
      </c>
      <c r="J983" s="76">
        <v>0</v>
      </c>
      <c r="K983" s="76">
        <v>0</v>
      </c>
      <c r="L983" s="76">
        <v>0</v>
      </c>
      <c r="M983" s="76">
        <v>0</v>
      </c>
      <c r="N983" s="76">
        <v>0</v>
      </c>
      <c r="O983" s="76">
        <v>0</v>
      </c>
      <c r="P983" s="76">
        <v>0</v>
      </c>
      <c r="Q983" s="76">
        <v>0</v>
      </c>
      <c r="R983" s="76">
        <v>0</v>
      </c>
      <c r="S983" s="76">
        <v>0</v>
      </c>
      <c r="T983" s="76">
        <v>0</v>
      </c>
      <c r="U983" s="76">
        <v>0</v>
      </c>
      <c r="V983" s="76">
        <v>0</v>
      </c>
      <c r="W983" s="76">
        <v>0</v>
      </c>
      <c r="X983" s="76">
        <v>0</v>
      </c>
      <c r="Y983" s="76">
        <v>0</v>
      </c>
      <c r="Z983" s="76">
        <v>0</v>
      </c>
      <c r="AA983" s="77"/>
    </row>
    <row r="984" spans="1:27">
      <c r="A984" s="73">
        <v>2130550</v>
      </c>
      <c r="B984" s="73" t="s">
        <v>2749</v>
      </c>
      <c r="C984" s="75">
        <v>466</v>
      </c>
      <c r="D984" s="75">
        <v>433</v>
      </c>
      <c r="E984" s="76">
        <v>33</v>
      </c>
      <c r="F984" s="76">
        <v>66</v>
      </c>
      <c r="G984" s="76">
        <v>174</v>
      </c>
      <c r="H984" s="76">
        <v>0</v>
      </c>
      <c r="I984" s="76">
        <v>0</v>
      </c>
      <c r="J984" s="76">
        <v>74</v>
      </c>
      <c r="K984" s="76">
        <v>0</v>
      </c>
      <c r="L984" s="76">
        <v>6</v>
      </c>
      <c r="M984" s="76">
        <v>0</v>
      </c>
      <c r="N984" s="76">
        <v>0</v>
      </c>
      <c r="O984" s="76">
        <v>22</v>
      </c>
      <c r="P984" s="76">
        <v>0</v>
      </c>
      <c r="Q984" s="76">
        <v>0</v>
      </c>
      <c r="R984" s="76">
        <v>11</v>
      </c>
      <c r="S984" s="76">
        <v>0</v>
      </c>
      <c r="T984" s="76">
        <v>27</v>
      </c>
      <c r="U984" s="76">
        <v>53</v>
      </c>
      <c r="V984" s="76">
        <v>0</v>
      </c>
      <c r="W984" s="76">
        <v>0</v>
      </c>
      <c r="X984" s="76">
        <v>0</v>
      </c>
      <c r="Y984" s="76">
        <v>0</v>
      </c>
      <c r="Z984" s="76">
        <v>0</v>
      </c>
      <c r="AA984" s="77"/>
    </row>
    <row r="985" spans="1:27">
      <c r="A985" s="73">
        <v>2130599</v>
      </c>
      <c r="B985" s="73" t="s">
        <v>2752</v>
      </c>
      <c r="C985" s="75">
        <v>205887</v>
      </c>
      <c r="D985" s="75">
        <v>205796</v>
      </c>
      <c r="E985" s="76">
        <v>91</v>
      </c>
      <c r="F985" s="76">
        <v>13330</v>
      </c>
      <c r="G985" s="76">
        <v>13584</v>
      </c>
      <c r="H985" s="76">
        <v>4604</v>
      </c>
      <c r="I985" s="76">
        <v>3165</v>
      </c>
      <c r="J985" s="76">
        <v>24246</v>
      </c>
      <c r="K985" s="76">
        <v>15802</v>
      </c>
      <c r="L985" s="76">
        <v>29443</v>
      </c>
      <c r="M985" s="76">
        <v>10079</v>
      </c>
      <c r="N985" s="76">
        <v>3350</v>
      </c>
      <c r="O985" s="76">
        <v>12710</v>
      </c>
      <c r="P985" s="76">
        <v>8153</v>
      </c>
      <c r="Q985" s="76">
        <v>20556</v>
      </c>
      <c r="R985" s="76">
        <v>11460</v>
      </c>
      <c r="S985" s="76">
        <v>14883</v>
      </c>
      <c r="T985" s="76">
        <v>6316</v>
      </c>
      <c r="U985" s="76">
        <v>14114</v>
      </c>
      <c r="V985" s="76">
        <v>0</v>
      </c>
      <c r="W985" s="76">
        <v>0</v>
      </c>
      <c r="X985" s="76">
        <v>0</v>
      </c>
      <c r="Y985" s="76">
        <v>0</v>
      </c>
      <c r="Z985" s="76">
        <v>0</v>
      </c>
      <c r="AA985" s="77"/>
    </row>
    <row r="986" spans="1:27">
      <c r="A986" s="73">
        <v>21306</v>
      </c>
      <c r="B986" s="74" t="s">
        <v>2755</v>
      </c>
      <c r="C986" s="75">
        <v>192641</v>
      </c>
      <c r="D986" s="75">
        <v>189866</v>
      </c>
      <c r="E986" s="76">
        <v>2775</v>
      </c>
      <c r="F986" s="76">
        <v>14662</v>
      </c>
      <c r="G986" s="76">
        <v>7513</v>
      </c>
      <c r="H986" s="76">
        <v>20120</v>
      </c>
      <c r="I986" s="76">
        <v>29537</v>
      </c>
      <c r="J986" s="76">
        <v>15256</v>
      </c>
      <c r="K986" s="76">
        <v>11602</v>
      </c>
      <c r="L986" s="76">
        <v>10574</v>
      </c>
      <c r="M986" s="76">
        <v>3391</v>
      </c>
      <c r="N986" s="76">
        <v>13131</v>
      </c>
      <c r="O986" s="76">
        <v>14445</v>
      </c>
      <c r="P986" s="76">
        <v>12688</v>
      </c>
      <c r="Q986" s="76">
        <v>8345</v>
      </c>
      <c r="R986" s="76">
        <v>6720</v>
      </c>
      <c r="S986" s="76">
        <v>2013</v>
      </c>
      <c r="T986" s="76">
        <v>4666</v>
      </c>
      <c r="U986" s="76">
        <v>12665</v>
      </c>
      <c r="V986" s="76">
        <v>2707</v>
      </c>
      <c r="W986" s="76">
        <v>0</v>
      </c>
      <c r="X986" s="76">
        <v>1250</v>
      </c>
      <c r="Y986" s="76">
        <v>1457</v>
      </c>
      <c r="Z986" s="76">
        <v>0</v>
      </c>
      <c r="AA986" s="77"/>
    </row>
    <row r="987" spans="1:27">
      <c r="A987" s="73">
        <v>2130601</v>
      </c>
      <c r="B987" s="73" t="s">
        <v>1479</v>
      </c>
      <c r="C987" s="75">
        <v>1571</v>
      </c>
      <c r="D987" s="75">
        <v>1621</v>
      </c>
      <c r="E987" s="76">
        <v>-50</v>
      </c>
      <c r="F987" s="76">
        <v>127</v>
      </c>
      <c r="G987" s="76">
        <v>113</v>
      </c>
      <c r="H987" s="76">
        <v>305</v>
      </c>
      <c r="I987" s="76">
        <v>20</v>
      </c>
      <c r="J987" s="76">
        <v>186</v>
      </c>
      <c r="K987" s="76">
        <v>15</v>
      </c>
      <c r="L987" s="76">
        <v>40</v>
      </c>
      <c r="M987" s="76">
        <v>50</v>
      </c>
      <c r="N987" s="76">
        <v>122</v>
      </c>
      <c r="O987" s="76">
        <v>192</v>
      </c>
      <c r="P987" s="76">
        <v>71</v>
      </c>
      <c r="Q987" s="76">
        <v>165</v>
      </c>
      <c r="R987" s="76">
        <v>140</v>
      </c>
      <c r="S987" s="76">
        <v>10</v>
      </c>
      <c r="T987" s="76">
        <v>20</v>
      </c>
      <c r="U987" s="76">
        <v>60</v>
      </c>
      <c r="V987" s="76">
        <v>0</v>
      </c>
      <c r="W987" s="76">
        <v>0</v>
      </c>
      <c r="X987" s="76">
        <v>0</v>
      </c>
      <c r="Y987" s="76">
        <v>0</v>
      </c>
      <c r="Z987" s="76">
        <v>0</v>
      </c>
      <c r="AA987" s="77"/>
    </row>
    <row r="988" spans="1:27">
      <c r="A988" s="73">
        <v>2130602</v>
      </c>
      <c r="B988" s="73" t="s">
        <v>2760</v>
      </c>
      <c r="C988" s="75">
        <v>155448</v>
      </c>
      <c r="D988" s="75">
        <v>154674</v>
      </c>
      <c r="E988" s="76">
        <v>774</v>
      </c>
      <c r="F988" s="76">
        <v>12345</v>
      </c>
      <c r="G988" s="76">
        <v>6186</v>
      </c>
      <c r="H988" s="76">
        <v>16945</v>
      </c>
      <c r="I988" s="76">
        <v>27786</v>
      </c>
      <c r="J988" s="76">
        <v>12221</v>
      </c>
      <c r="K988" s="76">
        <v>9967</v>
      </c>
      <c r="L988" s="76">
        <v>7398</v>
      </c>
      <c r="M988" s="76">
        <v>2899</v>
      </c>
      <c r="N988" s="76">
        <v>10047</v>
      </c>
      <c r="O988" s="76">
        <v>10786</v>
      </c>
      <c r="P988" s="76">
        <v>8152</v>
      </c>
      <c r="Q988" s="76">
        <v>6167</v>
      </c>
      <c r="R988" s="76">
        <v>5152</v>
      </c>
      <c r="S988" s="76">
        <v>1418</v>
      </c>
      <c r="T988" s="76">
        <v>4031</v>
      </c>
      <c r="U988" s="76">
        <v>9993</v>
      </c>
      <c r="V988" s="76">
        <v>2642</v>
      </c>
      <c r="W988" s="76">
        <v>0</v>
      </c>
      <c r="X988" s="76">
        <v>1185</v>
      </c>
      <c r="Y988" s="76">
        <v>1457</v>
      </c>
      <c r="Z988" s="76">
        <v>0</v>
      </c>
      <c r="AA988" s="77"/>
    </row>
    <row r="989" spans="1:27">
      <c r="A989" s="73">
        <v>2130603</v>
      </c>
      <c r="B989" s="73" t="s">
        <v>5052</v>
      </c>
      <c r="C989" s="75">
        <v>26332</v>
      </c>
      <c r="D989" s="75">
        <v>26332</v>
      </c>
      <c r="E989" s="76">
        <v>0</v>
      </c>
      <c r="F989" s="76">
        <v>1720</v>
      </c>
      <c r="G989" s="76">
        <v>1054</v>
      </c>
      <c r="H989" s="76">
        <v>2813</v>
      </c>
      <c r="I989" s="76">
        <v>1598</v>
      </c>
      <c r="J989" s="76">
        <v>2525</v>
      </c>
      <c r="K989" s="76">
        <v>1430</v>
      </c>
      <c r="L989" s="76">
        <v>2964</v>
      </c>
      <c r="M989" s="76">
        <v>432</v>
      </c>
      <c r="N989" s="76">
        <v>2392</v>
      </c>
      <c r="O989" s="76">
        <v>979</v>
      </c>
      <c r="P989" s="76">
        <v>2203</v>
      </c>
      <c r="Q989" s="76">
        <v>1923</v>
      </c>
      <c r="R989" s="76">
        <v>1410</v>
      </c>
      <c r="S989" s="76">
        <v>585</v>
      </c>
      <c r="T989" s="76">
        <v>555</v>
      </c>
      <c r="U989" s="76">
        <v>2368</v>
      </c>
      <c r="V989" s="76">
        <v>55</v>
      </c>
      <c r="W989" s="76">
        <v>0</v>
      </c>
      <c r="X989" s="76">
        <v>55</v>
      </c>
      <c r="Y989" s="76">
        <v>0</v>
      </c>
      <c r="Z989" s="76">
        <v>0</v>
      </c>
      <c r="AA989" s="77"/>
    </row>
    <row r="990" spans="1:27">
      <c r="A990" s="73">
        <v>2130604</v>
      </c>
      <c r="B990" s="73" t="s">
        <v>5053</v>
      </c>
      <c r="C990" s="75">
        <v>348</v>
      </c>
      <c r="D990" s="75">
        <v>348</v>
      </c>
      <c r="E990" s="76">
        <v>0</v>
      </c>
      <c r="F990" s="76">
        <v>240</v>
      </c>
      <c r="G990" s="76">
        <v>7</v>
      </c>
      <c r="H990" s="76">
        <v>1</v>
      </c>
      <c r="I990" s="76">
        <v>0</v>
      </c>
      <c r="J990" s="76">
        <v>4</v>
      </c>
      <c r="K990" s="76">
        <v>0</v>
      </c>
      <c r="L990" s="76">
        <v>1</v>
      </c>
      <c r="M990" s="76">
        <v>0</v>
      </c>
      <c r="N990" s="76">
        <v>2</v>
      </c>
      <c r="O990" s="76">
        <v>0</v>
      </c>
      <c r="P990" s="76">
        <v>0</v>
      </c>
      <c r="Q990" s="76">
        <v>90</v>
      </c>
      <c r="R990" s="76">
        <v>3</v>
      </c>
      <c r="S990" s="76">
        <v>0</v>
      </c>
      <c r="T990" s="76">
        <v>0</v>
      </c>
      <c r="U990" s="76">
        <v>0</v>
      </c>
      <c r="V990" s="76">
        <v>0</v>
      </c>
      <c r="W990" s="76">
        <v>0</v>
      </c>
      <c r="X990" s="76">
        <v>0</v>
      </c>
      <c r="Y990" s="76">
        <v>0</v>
      </c>
      <c r="Z990" s="76">
        <v>0</v>
      </c>
      <c r="AA990" s="77"/>
    </row>
    <row r="991" spans="1:27">
      <c r="A991" s="73">
        <v>2130699</v>
      </c>
      <c r="B991" s="73" t="s">
        <v>2768</v>
      </c>
      <c r="C991" s="75">
        <v>8942</v>
      </c>
      <c r="D991" s="75">
        <v>6891</v>
      </c>
      <c r="E991" s="76">
        <v>2051</v>
      </c>
      <c r="F991" s="76">
        <v>230</v>
      </c>
      <c r="G991" s="76">
        <v>153</v>
      </c>
      <c r="H991" s="76">
        <v>56</v>
      </c>
      <c r="I991" s="76">
        <v>133</v>
      </c>
      <c r="J991" s="76">
        <v>320</v>
      </c>
      <c r="K991" s="76">
        <v>190</v>
      </c>
      <c r="L991" s="76">
        <v>171</v>
      </c>
      <c r="M991" s="76">
        <v>10</v>
      </c>
      <c r="N991" s="76">
        <v>568</v>
      </c>
      <c r="O991" s="76">
        <v>2488</v>
      </c>
      <c r="P991" s="76">
        <v>2262</v>
      </c>
      <c r="Q991" s="76">
        <v>0</v>
      </c>
      <c r="R991" s="76">
        <v>15</v>
      </c>
      <c r="S991" s="76">
        <v>0</v>
      </c>
      <c r="T991" s="76">
        <v>60</v>
      </c>
      <c r="U991" s="76">
        <v>244</v>
      </c>
      <c r="V991" s="76">
        <v>10</v>
      </c>
      <c r="W991" s="76">
        <v>0</v>
      </c>
      <c r="X991" s="76">
        <v>10</v>
      </c>
      <c r="Y991" s="76">
        <v>0</v>
      </c>
      <c r="Z991" s="76">
        <v>0</v>
      </c>
      <c r="AA991" s="77"/>
    </row>
    <row r="992" spans="1:27">
      <c r="A992" s="73">
        <v>21307</v>
      </c>
      <c r="B992" s="74" t="s">
        <v>2771</v>
      </c>
      <c r="C992" s="75">
        <v>646893</v>
      </c>
      <c r="D992" s="75">
        <v>646871</v>
      </c>
      <c r="E992" s="76">
        <v>22</v>
      </c>
      <c r="F992" s="76">
        <v>40626</v>
      </c>
      <c r="G992" s="76">
        <v>69377</v>
      </c>
      <c r="H992" s="76">
        <v>61188</v>
      </c>
      <c r="I992" s="76">
        <v>53759</v>
      </c>
      <c r="J992" s="76">
        <v>63867</v>
      </c>
      <c r="K992" s="76">
        <v>40255</v>
      </c>
      <c r="L992" s="76">
        <v>35615</v>
      </c>
      <c r="M992" s="76">
        <v>16172</v>
      </c>
      <c r="N992" s="76">
        <v>38107</v>
      </c>
      <c r="O992" s="76">
        <v>58449</v>
      </c>
      <c r="P992" s="76">
        <v>47571</v>
      </c>
      <c r="Q992" s="76">
        <v>23550</v>
      </c>
      <c r="R992" s="76">
        <v>24282</v>
      </c>
      <c r="S992" s="76">
        <v>9543</v>
      </c>
      <c r="T992" s="76">
        <v>14236</v>
      </c>
      <c r="U992" s="76">
        <v>38325</v>
      </c>
      <c r="V992" s="76">
        <v>11641</v>
      </c>
      <c r="W992" s="76">
        <v>0</v>
      </c>
      <c r="X992" s="76">
        <v>7181</v>
      </c>
      <c r="Y992" s="76">
        <v>4315</v>
      </c>
      <c r="Z992" s="76">
        <v>145</v>
      </c>
      <c r="AA992" s="77"/>
    </row>
    <row r="993" spans="1:27">
      <c r="A993" s="73">
        <v>2130701</v>
      </c>
      <c r="B993" s="73" t="s">
        <v>5054</v>
      </c>
      <c r="C993" s="75">
        <v>424096</v>
      </c>
      <c r="D993" s="75">
        <v>424074</v>
      </c>
      <c r="E993" s="76">
        <v>22</v>
      </c>
      <c r="F993" s="76">
        <v>28684</v>
      </c>
      <c r="G993" s="76">
        <v>42878</v>
      </c>
      <c r="H993" s="76">
        <v>38004</v>
      </c>
      <c r="I993" s="76">
        <v>33686</v>
      </c>
      <c r="J993" s="76">
        <v>53803</v>
      </c>
      <c r="K993" s="76">
        <v>24600</v>
      </c>
      <c r="L993" s="76">
        <v>20645</v>
      </c>
      <c r="M993" s="76">
        <v>10029</v>
      </c>
      <c r="N993" s="76">
        <v>23748</v>
      </c>
      <c r="O993" s="76">
        <v>31469</v>
      </c>
      <c r="P993" s="76">
        <v>34177</v>
      </c>
      <c r="Q993" s="76">
        <v>20553</v>
      </c>
      <c r="R993" s="76">
        <v>14651</v>
      </c>
      <c r="S993" s="76">
        <v>5168</v>
      </c>
      <c r="T993" s="76">
        <v>11490</v>
      </c>
      <c r="U993" s="76">
        <v>25279</v>
      </c>
      <c r="V993" s="76">
        <v>5245</v>
      </c>
      <c r="W993" s="76">
        <v>0</v>
      </c>
      <c r="X993" s="76">
        <v>2685</v>
      </c>
      <c r="Y993" s="76">
        <v>2415</v>
      </c>
      <c r="Z993" s="76">
        <v>145</v>
      </c>
      <c r="AA993" s="77"/>
    </row>
    <row r="994" spans="1:27">
      <c r="A994" s="73">
        <v>2130704</v>
      </c>
      <c r="B994" s="73" t="s">
        <v>2776</v>
      </c>
      <c r="C994" s="75">
        <v>703</v>
      </c>
      <c r="D994" s="75">
        <v>703</v>
      </c>
      <c r="E994" s="76">
        <v>0</v>
      </c>
      <c r="F994" s="76">
        <v>0</v>
      </c>
      <c r="G994" s="76">
        <v>0</v>
      </c>
      <c r="H994" s="76">
        <v>0</v>
      </c>
      <c r="I994" s="76">
        <v>450</v>
      </c>
      <c r="J994" s="76">
        <v>0</v>
      </c>
      <c r="K994" s="76">
        <v>0</v>
      </c>
      <c r="L994" s="76">
        <v>0</v>
      </c>
      <c r="M994" s="76">
        <v>15</v>
      </c>
      <c r="N994" s="76">
        <v>0</v>
      </c>
      <c r="O994" s="76">
        <v>0</v>
      </c>
      <c r="P994" s="76">
        <v>0</v>
      </c>
      <c r="Q994" s="76">
        <v>197</v>
      </c>
      <c r="R994" s="76">
        <v>0</v>
      </c>
      <c r="S994" s="76">
        <v>0</v>
      </c>
      <c r="T994" s="76">
        <v>0</v>
      </c>
      <c r="U994" s="76">
        <v>41</v>
      </c>
      <c r="V994" s="76">
        <v>0</v>
      </c>
      <c r="W994" s="76">
        <v>0</v>
      </c>
      <c r="X994" s="76">
        <v>0</v>
      </c>
      <c r="Y994" s="76">
        <v>0</v>
      </c>
      <c r="Z994" s="76">
        <v>0</v>
      </c>
      <c r="AA994" s="77"/>
    </row>
    <row r="995" spans="1:27">
      <c r="A995" s="73">
        <v>2130705</v>
      </c>
      <c r="B995" s="73" t="s">
        <v>2778</v>
      </c>
      <c r="C995" s="75">
        <v>190027</v>
      </c>
      <c r="D995" s="75">
        <v>190027</v>
      </c>
      <c r="E995" s="76">
        <v>0</v>
      </c>
      <c r="F995" s="76">
        <v>10165</v>
      </c>
      <c r="G995" s="76">
        <v>22775</v>
      </c>
      <c r="H995" s="76">
        <v>20660</v>
      </c>
      <c r="I995" s="76">
        <v>18801</v>
      </c>
      <c r="J995" s="76">
        <v>7650</v>
      </c>
      <c r="K995" s="76">
        <v>14223</v>
      </c>
      <c r="L995" s="76">
        <v>12941</v>
      </c>
      <c r="M995" s="76">
        <v>5072</v>
      </c>
      <c r="N995" s="76">
        <v>12838</v>
      </c>
      <c r="O995" s="76">
        <v>23635</v>
      </c>
      <c r="P995" s="76">
        <v>10018</v>
      </c>
      <c r="Q995" s="76">
        <v>1230</v>
      </c>
      <c r="R995" s="76">
        <v>8623</v>
      </c>
      <c r="S995" s="76">
        <v>2805</v>
      </c>
      <c r="T995" s="76">
        <v>2736</v>
      </c>
      <c r="U995" s="76">
        <v>11021</v>
      </c>
      <c r="V995" s="76">
        <v>4490</v>
      </c>
      <c r="W995" s="76">
        <v>0</v>
      </c>
      <c r="X995" s="76">
        <v>4490</v>
      </c>
      <c r="Y995" s="76">
        <v>0</v>
      </c>
      <c r="Z995" s="76">
        <v>0</v>
      </c>
      <c r="AA995" s="77"/>
    </row>
    <row r="996" spans="1:27">
      <c r="A996" s="73">
        <v>2130706</v>
      </c>
      <c r="B996" s="73" t="s">
        <v>2780</v>
      </c>
      <c r="C996" s="75">
        <v>4900</v>
      </c>
      <c r="D996" s="75">
        <v>4900</v>
      </c>
      <c r="E996" s="76">
        <v>0</v>
      </c>
      <c r="F996" s="76">
        <v>641</v>
      </c>
      <c r="G996" s="76">
        <v>1091</v>
      </c>
      <c r="H996" s="76">
        <v>0</v>
      </c>
      <c r="I996" s="76">
        <v>600</v>
      </c>
      <c r="J996" s="76">
        <v>0</v>
      </c>
      <c r="K996" s="76">
        <v>0</v>
      </c>
      <c r="L996" s="76">
        <v>0</v>
      </c>
      <c r="M996" s="76">
        <v>31</v>
      </c>
      <c r="N996" s="76">
        <v>381</v>
      </c>
      <c r="O996" s="76">
        <v>1065</v>
      </c>
      <c r="P996" s="76">
        <v>538</v>
      </c>
      <c r="Q996" s="76">
        <v>0</v>
      </c>
      <c r="R996" s="76">
        <v>0</v>
      </c>
      <c r="S996" s="76">
        <v>0</v>
      </c>
      <c r="T996" s="76">
        <v>10</v>
      </c>
      <c r="U996" s="76">
        <v>538</v>
      </c>
      <c r="V996" s="76">
        <v>6</v>
      </c>
      <c r="W996" s="76">
        <v>0</v>
      </c>
      <c r="X996" s="76">
        <v>6</v>
      </c>
      <c r="Y996" s="76">
        <v>0</v>
      </c>
      <c r="Z996" s="76">
        <v>0</v>
      </c>
      <c r="AA996" s="77"/>
    </row>
    <row r="997" spans="1:27">
      <c r="A997" s="73">
        <v>2130707</v>
      </c>
      <c r="B997" s="73" t="s">
        <v>2783</v>
      </c>
      <c r="C997" s="75">
        <v>20330</v>
      </c>
      <c r="D997" s="75">
        <v>20330</v>
      </c>
      <c r="E997" s="76">
        <v>0</v>
      </c>
      <c r="F997" s="76">
        <v>1000</v>
      </c>
      <c r="G997" s="76">
        <v>2530</v>
      </c>
      <c r="H997" s="76">
        <v>2404</v>
      </c>
      <c r="I997" s="76">
        <v>0</v>
      </c>
      <c r="J997" s="76">
        <v>1000</v>
      </c>
      <c r="K997" s="76">
        <v>1000</v>
      </c>
      <c r="L997" s="76">
        <v>18</v>
      </c>
      <c r="M997" s="76">
        <v>1000</v>
      </c>
      <c r="N997" s="76">
        <v>1140</v>
      </c>
      <c r="O997" s="76">
        <v>1300</v>
      </c>
      <c r="P997" s="76">
        <v>2833</v>
      </c>
      <c r="Q997" s="76">
        <v>1505</v>
      </c>
      <c r="R997" s="76">
        <v>1000</v>
      </c>
      <c r="S997" s="76">
        <v>1550</v>
      </c>
      <c r="T997" s="76">
        <v>0</v>
      </c>
      <c r="U997" s="76">
        <v>1050</v>
      </c>
      <c r="V997" s="76">
        <v>1000</v>
      </c>
      <c r="W997" s="76">
        <v>0</v>
      </c>
      <c r="X997" s="76">
        <v>0</v>
      </c>
      <c r="Y997" s="76">
        <v>1000</v>
      </c>
      <c r="Z997" s="76">
        <v>0</v>
      </c>
      <c r="AA997" s="77"/>
    </row>
    <row r="998" spans="1:27">
      <c r="A998" s="73">
        <v>2130799</v>
      </c>
      <c r="B998" s="73" t="s">
        <v>2785</v>
      </c>
      <c r="C998" s="75">
        <v>6837</v>
      </c>
      <c r="D998" s="75">
        <v>6837</v>
      </c>
      <c r="E998" s="76">
        <v>0</v>
      </c>
      <c r="F998" s="76">
        <v>136</v>
      </c>
      <c r="G998" s="76">
        <v>103</v>
      </c>
      <c r="H998" s="76">
        <v>120</v>
      </c>
      <c r="I998" s="76">
        <v>222</v>
      </c>
      <c r="J998" s="76">
        <v>1414</v>
      </c>
      <c r="K998" s="76">
        <v>432</v>
      </c>
      <c r="L998" s="76">
        <v>2011</v>
      </c>
      <c r="M998" s="76">
        <v>25</v>
      </c>
      <c r="N998" s="76">
        <v>0</v>
      </c>
      <c r="O998" s="76">
        <v>980</v>
      </c>
      <c r="P998" s="76">
        <v>5</v>
      </c>
      <c r="Q998" s="76">
        <v>65</v>
      </c>
      <c r="R998" s="76">
        <v>8</v>
      </c>
      <c r="S998" s="76">
        <v>20</v>
      </c>
      <c r="T998" s="76">
        <v>0</v>
      </c>
      <c r="U998" s="76">
        <v>396</v>
      </c>
      <c r="V998" s="76">
        <v>900</v>
      </c>
      <c r="W998" s="76">
        <v>0</v>
      </c>
      <c r="X998" s="76">
        <v>0</v>
      </c>
      <c r="Y998" s="76">
        <v>900</v>
      </c>
      <c r="Z998" s="76">
        <v>0</v>
      </c>
      <c r="AA998" s="77"/>
    </row>
    <row r="999" spans="1:27">
      <c r="A999" s="73">
        <v>21308</v>
      </c>
      <c r="B999" s="74" t="s">
        <v>5055</v>
      </c>
      <c r="C999" s="75">
        <v>134617</v>
      </c>
      <c r="D999" s="75">
        <v>134419</v>
      </c>
      <c r="E999" s="76">
        <v>198</v>
      </c>
      <c r="F999" s="76">
        <v>16944</v>
      </c>
      <c r="G999" s="76">
        <v>6497</v>
      </c>
      <c r="H999" s="76">
        <v>16579</v>
      </c>
      <c r="I999" s="76">
        <v>7497</v>
      </c>
      <c r="J999" s="76">
        <v>14717</v>
      </c>
      <c r="K999" s="76">
        <v>6218</v>
      </c>
      <c r="L999" s="76">
        <v>14353</v>
      </c>
      <c r="M999" s="76">
        <v>3423</v>
      </c>
      <c r="N999" s="76">
        <v>9061</v>
      </c>
      <c r="O999" s="76">
        <v>11543</v>
      </c>
      <c r="P999" s="76">
        <v>8643</v>
      </c>
      <c r="Q999" s="76">
        <v>3490</v>
      </c>
      <c r="R999" s="76">
        <v>3333</v>
      </c>
      <c r="S999" s="76">
        <v>552</v>
      </c>
      <c r="T999" s="76">
        <v>1776</v>
      </c>
      <c r="U999" s="76">
        <v>4834</v>
      </c>
      <c r="V999" s="76">
        <v>4054</v>
      </c>
      <c r="W999" s="76">
        <v>0</v>
      </c>
      <c r="X999" s="76">
        <v>1693</v>
      </c>
      <c r="Y999" s="76">
        <v>2361</v>
      </c>
      <c r="Z999" s="76">
        <v>0</v>
      </c>
      <c r="AA999" s="77"/>
    </row>
    <row r="1000" spans="1:27">
      <c r="A1000" s="73">
        <v>2130801</v>
      </c>
      <c r="B1000" s="73" t="s">
        <v>2789</v>
      </c>
      <c r="C1000" s="75">
        <v>16993</v>
      </c>
      <c r="D1000" s="75">
        <v>16993</v>
      </c>
      <c r="E1000" s="76">
        <v>0</v>
      </c>
      <c r="F1000" s="76">
        <v>1198</v>
      </c>
      <c r="G1000" s="76">
        <v>546</v>
      </c>
      <c r="H1000" s="76">
        <v>1180</v>
      </c>
      <c r="I1000" s="76">
        <v>69</v>
      </c>
      <c r="J1000" s="76">
        <v>2158</v>
      </c>
      <c r="K1000" s="76">
        <v>39</v>
      </c>
      <c r="L1000" s="76">
        <v>988</v>
      </c>
      <c r="M1000" s="76">
        <v>588</v>
      </c>
      <c r="N1000" s="76">
        <v>3077</v>
      </c>
      <c r="O1000" s="76">
        <v>1576</v>
      </c>
      <c r="P1000" s="76">
        <v>985</v>
      </c>
      <c r="Q1000" s="76">
        <v>743</v>
      </c>
      <c r="R1000" s="76">
        <v>1531</v>
      </c>
      <c r="S1000" s="76">
        <v>10</v>
      </c>
      <c r="T1000" s="76">
        <v>264</v>
      </c>
      <c r="U1000" s="76">
        <v>695</v>
      </c>
      <c r="V1000" s="76">
        <v>1345</v>
      </c>
      <c r="W1000" s="76">
        <v>0</v>
      </c>
      <c r="X1000" s="76">
        <v>710</v>
      </c>
      <c r="Y1000" s="76">
        <v>635</v>
      </c>
      <c r="Z1000" s="76">
        <v>0</v>
      </c>
      <c r="AA1000" s="77"/>
    </row>
    <row r="1001" spans="1:27">
      <c r="A1001" s="73">
        <v>2130802</v>
      </c>
      <c r="B1001" s="73" t="s">
        <v>2792</v>
      </c>
      <c r="C1001" s="75">
        <v>11917</v>
      </c>
      <c r="D1001" s="75">
        <v>11917</v>
      </c>
      <c r="E1001" s="76">
        <v>0</v>
      </c>
      <c r="F1001" s="76">
        <v>592</v>
      </c>
      <c r="G1001" s="76">
        <v>278</v>
      </c>
      <c r="H1001" s="76">
        <v>1098</v>
      </c>
      <c r="I1001" s="76">
        <v>159</v>
      </c>
      <c r="J1001" s="76">
        <v>1663</v>
      </c>
      <c r="K1001" s="76">
        <v>844</v>
      </c>
      <c r="L1001" s="76">
        <v>653</v>
      </c>
      <c r="M1001" s="76">
        <v>517</v>
      </c>
      <c r="N1001" s="76">
        <v>547</v>
      </c>
      <c r="O1001" s="76">
        <v>2582</v>
      </c>
      <c r="P1001" s="76">
        <v>479</v>
      </c>
      <c r="Q1001" s="76">
        <v>915</v>
      </c>
      <c r="R1001" s="76">
        <v>21</v>
      </c>
      <c r="S1001" s="76">
        <v>295</v>
      </c>
      <c r="T1001" s="76">
        <v>255</v>
      </c>
      <c r="U1001" s="76">
        <v>496</v>
      </c>
      <c r="V1001" s="76">
        <v>474</v>
      </c>
      <c r="W1001" s="76">
        <v>0</v>
      </c>
      <c r="X1001" s="76">
        <v>315</v>
      </c>
      <c r="Y1001" s="76">
        <v>159</v>
      </c>
      <c r="Z1001" s="76">
        <v>0</v>
      </c>
      <c r="AA1001" s="77"/>
    </row>
    <row r="1002" spans="1:27">
      <c r="A1002" s="73">
        <v>2130899</v>
      </c>
      <c r="B1002" s="73" t="s">
        <v>5056</v>
      </c>
      <c r="C1002" s="75">
        <v>105707</v>
      </c>
      <c r="D1002" s="75">
        <v>105509</v>
      </c>
      <c r="E1002" s="76">
        <v>198</v>
      </c>
      <c r="F1002" s="76">
        <v>15154</v>
      </c>
      <c r="G1002" s="76">
        <v>5673</v>
      </c>
      <c r="H1002" s="76">
        <v>14301</v>
      </c>
      <c r="I1002" s="76">
        <v>7269</v>
      </c>
      <c r="J1002" s="76">
        <v>10896</v>
      </c>
      <c r="K1002" s="76">
        <v>5335</v>
      </c>
      <c r="L1002" s="76">
        <v>12712</v>
      </c>
      <c r="M1002" s="76">
        <v>2318</v>
      </c>
      <c r="N1002" s="76">
        <v>5437</v>
      </c>
      <c r="O1002" s="76">
        <v>7385</v>
      </c>
      <c r="P1002" s="76">
        <v>7179</v>
      </c>
      <c r="Q1002" s="76">
        <v>1832</v>
      </c>
      <c r="R1002" s="76">
        <v>1781</v>
      </c>
      <c r="S1002" s="76">
        <v>247</v>
      </c>
      <c r="T1002" s="76">
        <v>1257</v>
      </c>
      <c r="U1002" s="76">
        <v>3643</v>
      </c>
      <c r="V1002" s="76">
        <v>2235</v>
      </c>
      <c r="W1002" s="76">
        <v>0</v>
      </c>
      <c r="X1002" s="76">
        <v>668</v>
      </c>
      <c r="Y1002" s="76">
        <v>1567</v>
      </c>
      <c r="Z1002" s="76">
        <v>0</v>
      </c>
      <c r="AA1002" s="77"/>
    </row>
    <row r="1003" spans="1:27">
      <c r="A1003" s="73">
        <v>21309</v>
      </c>
      <c r="B1003" s="74" t="s">
        <v>2805</v>
      </c>
      <c r="C1003" s="75">
        <v>0</v>
      </c>
      <c r="D1003" s="75">
        <v>0</v>
      </c>
      <c r="E1003" s="76">
        <v>0</v>
      </c>
      <c r="F1003" s="76">
        <v>0</v>
      </c>
      <c r="G1003" s="76">
        <v>0</v>
      </c>
      <c r="H1003" s="76">
        <v>0</v>
      </c>
      <c r="I1003" s="76">
        <v>0</v>
      </c>
      <c r="J1003" s="76">
        <v>0</v>
      </c>
      <c r="K1003" s="76">
        <v>0</v>
      </c>
      <c r="L1003" s="76">
        <v>0</v>
      </c>
      <c r="M1003" s="76">
        <v>0</v>
      </c>
      <c r="N1003" s="76">
        <v>0</v>
      </c>
      <c r="O1003" s="76">
        <v>0</v>
      </c>
      <c r="P1003" s="76">
        <v>0</v>
      </c>
      <c r="Q1003" s="76">
        <v>0</v>
      </c>
      <c r="R1003" s="76">
        <v>0</v>
      </c>
      <c r="S1003" s="76">
        <v>0</v>
      </c>
      <c r="T1003" s="76">
        <v>0</v>
      </c>
      <c r="U1003" s="76">
        <v>0</v>
      </c>
      <c r="V1003" s="76">
        <v>0</v>
      </c>
      <c r="W1003" s="76">
        <v>0</v>
      </c>
      <c r="X1003" s="76">
        <v>0</v>
      </c>
      <c r="Y1003" s="76">
        <v>0</v>
      </c>
      <c r="Z1003" s="76">
        <v>0</v>
      </c>
      <c r="AA1003" s="77"/>
    </row>
    <row r="1004" spans="1:27">
      <c r="A1004" s="73">
        <v>2130901</v>
      </c>
      <c r="B1004" s="73" t="s">
        <v>2807</v>
      </c>
      <c r="C1004" s="75">
        <v>0</v>
      </c>
      <c r="D1004" s="75">
        <v>0</v>
      </c>
      <c r="E1004" s="76">
        <v>0</v>
      </c>
      <c r="F1004" s="76">
        <v>0</v>
      </c>
      <c r="G1004" s="76">
        <v>0</v>
      </c>
      <c r="H1004" s="76">
        <v>0</v>
      </c>
      <c r="I1004" s="76">
        <v>0</v>
      </c>
      <c r="J1004" s="76">
        <v>0</v>
      </c>
      <c r="K1004" s="76">
        <v>0</v>
      </c>
      <c r="L1004" s="76">
        <v>0</v>
      </c>
      <c r="M1004" s="76">
        <v>0</v>
      </c>
      <c r="N1004" s="76">
        <v>0</v>
      </c>
      <c r="O1004" s="76">
        <v>0</v>
      </c>
      <c r="P1004" s="76">
        <v>0</v>
      </c>
      <c r="Q1004" s="76">
        <v>0</v>
      </c>
      <c r="R1004" s="76">
        <v>0</v>
      </c>
      <c r="S1004" s="76">
        <v>0</v>
      </c>
      <c r="T1004" s="76">
        <v>0</v>
      </c>
      <c r="U1004" s="76">
        <v>0</v>
      </c>
      <c r="V1004" s="76">
        <v>0</v>
      </c>
      <c r="W1004" s="76">
        <v>0</v>
      </c>
      <c r="X1004" s="76">
        <v>0</v>
      </c>
      <c r="Y1004" s="76">
        <v>0</v>
      </c>
      <c r="Z1004" s="76">
        <v>0</v>
      </c>
      <c r="AA1004" s="77"/>
    </row>
    <row r="1005" spans="1:27">
      <c r="A1005" s="73">
        <v>2130902</v>
      </c>
      <c r="B1005" s="73" t="s">
        <v>5057</v>
      </c>
      <c r="C1005" s="75">
        <v>0</v>
      </c>
      <c r="D1005" s="75">
        <v>0</v>
      </c>
      <c r="E1005" s="76">
        <v>0</v>
      </c>
      <c r="F1005" s="76">
        <v>0</v>
      </c>
      <c r="G1005" s="76">
        <v>0</v>
      </c>
      <c r="H1005" s="76">
        <v>0</v>
      </c>
      <c r="I1005" s="76">
        <v>0</v>
      </c>
      <c r="J1005" s="76">
        <v>0</v>
      </c>
      <c r="K1005" s="76">
        <v>0</v>
      </c>
      <c r="L1005" s="76">
        <v>0</v>
      </c>
      <c r="M1005" s="76">
        <v>0</v>
      </c>
      <c r="N1005" s="76">
        <v>0</v>
      </c>
      <c r="O1005" s="76">
        <v>0</v>
      </c>
      <c r="P1005" s="76">
        <v>0</v>
      </c>
      <c r="Q1005" s="76">
        <v>0</v>
      </c>
      <c r="R1005" s="76">
        <v>0</v>
      </c>
      <c r="S1005" s="76">
        <v>0</v>
      </c>
      <c r="T1005" s="76">
        <v>0</v>
      </c>
      <c r="U1005" s="76">
        <v>0</v>
      </c>
      <c r="V1005" s="76">
        <v>0</v>
      </c>
      <c r="W1005" s="76">
        <v>0</v>
      </c>
      <c r="X1005" s="76">
        <v>0</v>
      </c>
      <c r="Y1005" s="76">
        <v>0</v>
      </c>
      <c r="Z1005" s="76">
        <v>0</v>
      </c>
      <c r="AA1005" s="77"/>
    </row>
    <row r="1006" spans="1:27">
      <c r="A1006" s="73">
        <v>2130903</v>
      </c>
      <c r="B1006" s="73" t="s">
        <v>2810</v>
      </c>
      <c r="C1006" s="75">
        <v>0</v>
      </c>
      <c r="D1006" s="75">
        <v>0</v>
      </c>
      <c r="E1006" s="76">
        <v>0</v>
      </c>
      <c r="F1006" s="76">
        <v>0</v>
      </c>
      <c r="G1006" s="76">
        <v>0</v>
      </c>
      <c r="H1006" s="76">
        <v>0</v>
      </c>
      <c r="I1006" s="76">
        <v>0</v>
      </c>
      <c r="J1006" s="76">
        <v>0</v>
      </c>
      <c r="K1006" s="76">
        <v>0</v>
      </c>
      <c r="L1006" s="76">
        <v>0</v>
      </c>
      <c r="M1006" s="76">
        <v>0</v>
      </c>
      <c r="N1006" s="76">
        <v>0</v>
      </c>
      <c r="O1006" s="76">
        <v>0</v>
      </c>
      <c r="P1006" s="76">
        <v>0</v>
      </c>
      <c r="Q1006" s="76">
        <v>0</v>
      </c>
      <c r="R1006" s="76">
        <v>0</v>
      </c>
      <c r="S1006" s="76">
        <v>0</v>
      </c>
      <c r="T1006" s="76">
        <v>0</v>
      </c>
      <c r="U1006" s="76">
        <v>0</v>
      </c>
      <c r="V1006" s="76">
        <v>0</v>
      </c>
      <c r="W1006" s="76">
        <v>0</v>
      </c>
      <c r="X1006" s="76">
        <v>0</v>
      </c>
      <c r="Y1006" s="76">
        <v>0</v>
      </c>
      <c r="Z1006" s="76">
        <v>0</v>
      </c>
      <c r="AA1006" s="77"/>
    </row>
    <row r="1007" spans="1:27">
      <c r="A1007" s="73">
        <v>21399</v>
      </c>
      <c r="B1007" s="74" t="s">
        <v>5058</v>
      </c>
      <c r="C1007" s="75">
        <v>163414</v>
      </c>
      <c r="D1007" s="75">
        <v>161398</v>
      </c>
      <c r="E1007" s="76">
        <v>2016</v>
      </c>
      <c r="F1007" s="76">
        <v>10822</v>
      </c>
      <c r="G1007" s="76">
        <v>6251</v>
      </c>
      <c r="H1007" s="76">
        <v>10658</v>
      </c>
      <c r="I1007" s="76">
        <v>11320</v>
      </c>
      <c r="J1007" s="76">
        <v>31964</v>
      </c>
      <c r="K1007" s="76">
        <v>5321</v>
      </c>
      <c r="L1007" s="76">
        <v>6332</v>
      </c>
      <c r="M1007" s="76">
        <v>1054</v>
      </c>
      <c r="N1007" s="76">
        <v>11046</v>
      </c>
      <c r="O1007" s="76">
        <v>34317</v>
      </c>
      <c r="P1007" s="76">
        <v>12557</v>
      </c>
      <c r="Q1007" s="76">
        <v>5116</v>
      </c>
      <c r="R1007" s="76">
        <v>2359</v>
      </c>
      <c r="S1007" s="76">
        <v>982</v>
      </c>
      <c r="T1007" s="76">
        <v>2176</v>
      </c>
      <c r="U1007" s="76">
        <v>8565</v>
      </c>
      <c r="V1007" s="76">
        <v>790</v>
      </c>
      <c r="W1007" s="76">
        <v>0</v>
      </c>
      <c r="X1007" s="76">
        <v>578</v>
      </c>
      <c r="Y1007" s="76">
        <v>205</v>
      </c>
      <c r="Z1007" s="76">
        <v>7</v>
      </c>
      <c r="AA1007" s="77"/>
    </row>
    <row r="1008" spans="1:27">
      <c r="A1008" s="73">
        <v>2139901</v>
      </c>
      <c r="B1008" s="73" t="s">
        <v>2816</v>
      </c>
      <c r="C1008" s="75">
        <v>30</v>
      </c>
      <c r="D1008" s="75">
        <v>30</v>
      </c>
      <c r="E1008" s="76">
        <v>0</v>
      </c>
      <c r="F1008" s="76">
        <v>0</v>
      </c>
      <c r="G1008" s="76">
        <v>0</v>
      </c>
      <c r="H1008" s="76">
        <v>30</v>
      </c>
      <c r="I1008" s="76">
        <v>0</v>
      </c>
      <c r="J1008" s="76">
        <v>0</v>
      </c>
      <c r="K1008" s="76">
        <v>0</v>
      </c>
      <c r="L1008" s="76">
        <v>0</v>
      </c>
      <c r="M1008" s="76">
        <v>0</v>
      </c>
      <c r="N1008" s="76">
        <v>0</v>
      </c>
      <c r="O1008" s="76">
        <v>0</v>
      </c>
      <c r="P1008" s="76">
        <v>0</v>
      </c>
      <c r="Q1008" s="76">
        <v>0</v>
      </c>
      <c r="R1008" s="76">
        <v>0</v>
      </c>
      <c r="S1008" s="76">
        <v>0</v>
      </c>
      <c r="T1008" s="76">
        <v>0</v>
      </c>
      <c r="U1008" s="76">
        <v>0</v>
      </c>
      <c r="V1008" s="76">
        <v>0</v>
      </c>
      <c r="W1008" s="76">
        <v>0</v>
      </c>
      <c r="X1008" s="76">
        <v>0</v>
      </c>
      <c r="Y1008" s="76">
        <v>0</v>
      </c>
      <c r="Z1008" s="76">
        <v>0</v>
      </c>
      <c r="AA1008" s="77"/>
    </row>
    <row r="1009" spans="1:27">
      <c r="A1009" s="73">
        <v>2139999</v>
      </c>
      <c r="B1009" s="73" t="s">
        <v>5059</v>
      </c>
      <c r="C1009" s="75">
        <v>163384</v>
      </c>
      <c r="D1009" s="75">
        <v>161368</v>
      </c>
      <c r="E1009" s="76">
        <v>2016</v>
      </c>
      <c r="F1009" s="76">
        <v>10822</v>
      </c>
      <c r="G1009" s="76">
        <v>6251</v>
      </c>
      <c r="H1009" s="76">
        <v>10628</v>
      </c>
      <c r="I1009" s="76">
        <v>11320</v>
      </c>
      <c r="J1009" s="76">
        <v>31964</v>
      </c>
      <c r="K1009" s="76">
        <v>5321</v>
      </c>
      <c r="L1009" s="76">
        <v>6332</v>
      </c>
      <c r="M1009" s="76">
        <v>1054</v>
      </c>
      <c r="N1009" s="76">
        <v>11046</v>
      </c>
      <c r="O1009" s="76">
        <v>34317</v>
      </c>
      <c r="P1009" s="76">
        <v>12557</v>
      </c>
      <c r="Q1009" s="76">
        <v>5116</v>
      </c>
      <c r="R1009" s="76">
        <v>2359</v>
      </c>
      <c r="S1009" s="76">
        <v>982</v>
      </c>
      <c r="T1009" s="76">
        <v>2176</v>
      </c>
      <c r="U1009" s="76">
        <v>8565</v>
      </c>
      <c r="V1009" s="76">
        <v>790</v>
      </c>
      <c r="W1009" s="76">
        <v>0</v>
      </c>
      <c r="X1009" s="76">
        <v>578</v>
      </c>
      <c r="Y1009" s="76">
        <v>205</v>
      </c>
      <c r="Z1009" s="76">
        <v>7</v>
      </c>
      <c r="AA1009" s="77"/>
    </row>
    <row r="1010" spans="1:27">
      <c r="A1010" s="73">
        <v>214</v>
      </c>
      <c r="B1010" s="74" t="s">
        <v>2822</v>
      </c>
      <c r="C1010" s="75">
        <v>6040077</v>
      </c>
      <c r="D1010" s="75">
        <v>2959141</v>
      </c>
      <c r="E1010" s="76">
        <v>3080936</v>
      </c>
      <c r="F1010" s="76">
        <v>425320</v>
      </c>
      <c r="G1010" s="76">
        <v>407912</v>
      </c>
      <c r="H1010" s="76">
        <v>220111</v>
      </c>
      <c r="I1010" s="76">
        <v>54459</v>
      </c>
      <c r="J1010" s="76">
        <v>206513</v>
      </c>
      <c r="K1010" s="76">
        <v>155024</v>
      </c>
      <c r="L1010" s="76">
        <v>174629</v>
      </c>
      <c r="M1010" s="76">
        <v>144526</v>
      </c>
      <c r="N1010" s="76">
        <v>158543</v>
      </c>
      <c r="O1010" s="76">
        <v>157324</v>
      </c>
      <c r="P1010" s="76">
        <v>169980</v>
      </c>
      <c r="Q1010" s="76">
        <v>95222</v>
      </c>
      <c r="R1010" s="76">
        <v>118713</v>
      </c>
      <c r="S1010" s="76">
        <v>66310</v>
      </c>
      <c r="T1010" s="76">
        <v>181801</v>
      </c>
      <c r="U1010" s="76">
        <v>186890</v>
      </c>
      <c r="V1010" s="76">
        <v>35224</v>
      </c>
      <c r="W1010" s="76">
        <v>20000</v>
      </c>
      <c r="X1010" s="76">
        <v>5187</v>
      </c>
      <c r="Y1010" s="76">
        <v>2748</v>
      </c>
      <c r="Z1010" s="76">
        <v>7289</v>
      </c>
      <c r="AA1010" s="77"/>
    </row>
    <row r="1011" spans="1:27">
      <c r="A1011" s="73">
        <v>21401</v>
      </c>
      <c r="B1011" s="74" t="s">
        <v>2825</v>
      </c>
      <c r="C1011" s="75">
        <v>2372592</v>
      </c>
      <c r="D1011" s="75">
        <v>948387</v>
      </c>
      <c r="E1011" s="76">
        <v>1424205</v>
      </c>
      <c r="F1011" s="76">
        <v>145418</v>
      </c>
      <c r="G1011" s="76">
        <v>75360</v>
      </c>
      <c r="H1011" s="76">
        <v>123257</v>
      </c>
      <c r="I1011" s="76">
        <v>44283</v>
      </c>
      <c r="J1011" s="76">
        <v>79255</v>
      </c>
      <c r="K1011" s="76">
        <v>70249</v>
      </c>
      <c r="L1011" s="76">
        <v>28825</v>
      </c>
      <c r="M1011" s="76">
        <v>102123</v>
      </c>
      <c r="N1011" s="76">
        <v>39171</v>
      </c>
      <c r="O1011" s="76">
        <v>32190</v>
      </c>
      <c r="P1011" s="76">
        <v>37317</v>
      </c>
      <c r="Q1011" s="76">
        <v>32285</v>
      </c>
      <c r="R1011" s="76">
        <v>34719</v>
      </c>
      <c r="S1011" s="76">
        <v>13460</v>
      </c>
      <c r="T1011" s="76">
        <v>20051</v>
      </c>
      <c r="U1011" s="76">
        <v>39764</v>
      </c>
      <c r="V1011" s="76">
        <v>29354</v>
      </c>
      <c r="W1011" s="76">
        <v>20000</v>
      </c>
      <c r="X1011" s="76">
        <v>667</v>
      </c>
      <c r="Y1011" s="76">
        <v>1408</v>
      </c>
      <c r="Z1011" s="76">
        <v>7279</v>
      </c>
      <c r="AA1011" s="77"/>
    </row>
    <row r="1012" spans="1:27">
      <c r="A1012" s="73">
        <v>2140101</v>
      </c>
      <c r="B1012" s="73" t="s">
        <v>595</v>
      </c>
      <c r="C1012" s="75">
        <v>42623</v>
      </c>
      <c r="D1012" s="75">
        <v>40068</v>
      </c>
      <c r="E1012" s="76">
        <v>2555</v>
      </c>
      <c r="F1012" s="76">
        <v>9528</v>
      </c>
      <c r="G1012" s="76">
        <v>2025</v>
      </c>
      <c r="H1012" s="76">
        <v>3087</v>
      </c>
      <c r="I1012" s="76">
        <v>2012</v>
      </c>
      <c r="J1012" s="76">
        <v>3252</v>
      </c>
      <c r="K1012" s="76">
        <v>2671</v>
      </c>
      <c r="L1012" s="76">
        <v>3169</v>
      </c>
      <c r="M1012" s="76">
        <v>710</v>
      </c>
      <c r="N1012" s="76">
        <v>2201</v>
      </c>
      <c r="O1012" s="76">
        <v>3205</v>
      </c>
      <c r="P1012" s="76">
        <v>1079</v>
      </c>
      <c r="Q1012" s="76">
        <v>1296</v>
      </c>
      <c r="R1012" s="76">
        <v>1274</v>
      </c>
      <c r="S1012" s="76">
        <v>876</v>
      </c>
      <c r="T1012" s="76">
        <v>1096</v>
      </c>
      <c r="U1012" s="76">
        <v>1953</v>
      </c>
      <c r="V1012" s="76">
        <v>542</v>
      </c>
      <c r="W1012" s="76">
        <v>0</v>
      </c>
      <c r="X1012" s="76">
        <v>268</v>
      </c>
      <c r="Y1012" s="76">
        <v>274</v>
      </c>
      <c r="Z1012" s="76">
        <v>0</v>
      </c>
      <c r="AA1012" s="77"/>
    </row>
    <row r="1013" spans="1:27">
      <c r="A1013" s="73">
        <v>2140102</v>
      </c>
      <c r="B1013" s="73" t="s">
        <v>598</v>
      </c>
      <c r="C1013" s="75">
        <v>6861</v>
      </c>
      <c r="D1013" s="75">
        <v>6861</v>
      </c>
      <c r="E1013" s="76">
        <v>0</v>
      </c>
      <c r="F1013" s="76">
        <v>2751</v>
      </c>
      <c r="G1013" s="76">
        <v>110</v>
      </c>
      <c r="H1013" s="76">
        <v>204</v>
      </c>
      <c r="I1013" s="76">
        <v>861</v>
      </c>
      <c r="J1013" s="76">
        <v>222</v>
      </c>
      <c r="K1013" s="76">
        <v>581</v>
      </c>
      <c r="L1013" s="76">
        <v>340</v>
      </c>
      <c r="M1013" s="76">
        <v>31</v>
      </c>
      <c r="N1013" s="76">
        <v>1187</v>
      </c>
      <c r="O1013" s="76">
        <v>150</v>
      </c>
      <c r="P1013" s="76">
        <v>31</v>
      </c>
      <c r="Q1013" s="76">
        <v>106</v>
      </c>
      <c r="R1013" s="76">
        <v>40</v>
      </c>
      <c r="S1013" s="76">
        <v>63</v>
      </c>
      <c r="T1013" s="76">
        <v>2</v>
      </c>
      <c r="U1013" s="76">
        <v>136</v>
      </c>
      <c r="V1013" s="76">
        <v>52</v>
      </c>
      <c r="W1013" s="76">
        <v>0</v>
      </c>
      <c r="X1013" s="76">
        <v>30</v>
      </c>
      <c r="Y1013" s="76">
        <v>0</v>
      </c>
      <c r="Z1013" s="76">
        <v>22</v>
      </c>
      <c r="AA1013" s="77"/>
    </row>
    <row r="1014" spans="1:27">
      <c r="A1014" s="73">
        <v>2140103</v>
      </c>
      <c r="B1014" s="73" t="s">
        <v>601</v>
      </c>
      <c r="C1014" s="75">
        <v>902</v>
      </c>
      <c r="D1014" s="75">
        <v>829</v>
      </c>
      <c r="E1014" s="76">
        <v>73</v>
      </c>
      <c r="F1014" s="76">
        <v>42</v>
      </c>
      <c r="G1014" s="76">
        <v>0</v>
      </c>
      <c r="H1014" s="76">
        <v>0</v>
      </c>
      <c r="I1014" s="76">
        <v>244</v>
      </c>
      <c r="J1014" s="76">
        <v>115</v>
      </c>
      <c r="K1014" s="76">
        <v>0</v>
      </c>
      <c r="L1014" s="76">
        <v>219</v>
      </c>
      <c r="M1014" s="76">
        <v>0</v>
      </c>
      <c r="N1014" s="76">
        <v>59</v>
      </c>
      <c r="O1014" s="76">
        <v>0</v>
      </c>
      <c r="P1014" s="76">
        <v>0</v>
      </c>
      <c r="Q1014" s="76">
        <v>150</v>
      </c>
      <c r="R1014" s="76">
        <v>0</v>
      </c>
      <c r="S1014" s="76">
        <v>0</v>
      </c>
      <c r="T1014" s="76">
        <v>0</v>
      </c>
      <c r="U1014" s="76">
        <v>0</v>
      </c>
      <c r="V1014" s="76">
        <v>0</v>
      </c>
      <c r="W1014" s="76">
        <v>0</v>
      </c>
      <c r="X1014" s="76">
        <v>0</v>
      </c>
      <c r="Y1014" s="76">
        <v>0</v>
      </c>
      <c r="Z1014" s="76">
        <v>0</v>
      </c>
      <c r="AA1014" s="77"/>
    </row>
    <row r="1015" spans="1:27">
      <c r="A1015" s="73">
        <v>2140104</v>
      </c>
      <c r="B1015" s="73" t="s">
        <v>5060</v>
      </c>
      <c r="C1015" s="75">
        <v>738382</v>
      </c>
      <c r="D1015" s="75">
        <v>338382</v>
      </c>
      <c r="E1015" s="76">
        <v>400000</v>
      </c>
      <c r="F1015" s="76">
        <v>64598</v>
      </c>
      <c r="G1015" s="76">
        <v>42320</v>
      </c>
      <c r="H1015" s="76">
        <v>46674</v>
      </c>
      <c r="I1015" s="76">
        <v>17252</v>
      </c>
      <c r="J1015" s="76">
        <v>14932</v>
      </c>
      <c r="K1015" s="76">
        <v>27034</v>
      </c>
      <c r="L1015" s="76">
        <v>4965</v>
      </c>
      <c r="M1015" s="76">
        <v>1194</v>
      </c>
      <c r="N1015" s="76">
        <v>26971</v>
      </c>
      <c r="O1015" s="76">
        <v>7849</v>
      </c>
      <c r="P1015" s="76">
        <v>14417</v>
      </c>
      <c r="Q1015" s="76">
        <v>15679</v>
      </c>
      <c r="R1015" s="76">
        <v>17100</v>
      </c>
      <c r="S1015" s="76">
        <v>5895</v>
      </c>
      <c r="T1015" s="76">
        <v>13617</v>
      </c>
      <c r="U1015" s="76">
        <v>12477</v>
      </c>
      <c r="V1015" s="76">
        <v>7237</v>
      </c>
      <c r="W1015" s="76">
        <v>0</v>
      </c>
      <c r="X1015" s="76">
        <v>50</v>
      </c>
      <c r="Y1015" s="76">
        <v>0</v>
      </c>
      <c r="Z1015" s="76">
        <v>7187</v>
      </c>
      <c r="AA1015" s="77"/>
    </row>
    <row r="1016" spans="1:27">
      <c r="A1016" s="73">
        <v>2140105</v>
      </c>
      <c r="B1016" s="73" t="s">
        <v>5061</v>
      </c>
      <c r="C1016" s="75">
        <v>244768</v>
      </c>
      <c r="D1016" s="75">
        <v>216610</v>
      </c>
      <c r="E1016" s="76">
        <v>28158</v>
      </c>
      <c r="F1016" s="76">
        <v>2504</v>
      </c>
      <c r="G1016" s="76">
        <v>15022</v>
      </c>
      <c r="H1016" s="76">
        <v>21633</v>
      </c>
      <c r="I1016" s="76">
        <v>4757</v>
      </c>
      <c r="J1016" s="76">
        <v>10317</v>
      </c>
      <c r="K1016" s="76">
        <v>3635</v>
      </c>
      <c r="L1016" s="76">
        <v>7140</v>
      </c>
      <c r="M1016" s="76">
        <v>85955</v>
      </c>
      <c r="N1016" s="76">
        <v>580</v>
      </c>
      <c r="O1016" s="76">
        <v>7897</v>
      </c>
      <c r="P1016" s="76">
        <v>6220</v>
      </c>
      <c r="Q1016" s="76">
        <v>3101</v>
      </c>
      <c r="R1016" s="76">
        <v>12792</v>
      </c>
      <c r="S1016" s="76">
        <v>2254</v>
      </c>
      <c r="T1016" s="76">
        <v>2780</v>
      </c>
      <c r="U1016" s="76">
        <v>7223</v>
      </c>
      <c r="V1016" s="76">
        <v>20000</v>
      </c>
      <c r="W1016" s="76">
        <v>20000</v>
      </c>
      <c r="X1016" s="76">
        <v>0</v>
      </c>
      <c r="Y1016" s="76">
        <v>0</v>
      </c>
      <c r="Z1016" s="76">
        <v>0</v>
      </c>
      <c r="AA1016" s="77"/>
    </row>
    <row r="1017" spans="1:27">
      <c r="A1017" s="73">
        <v>2140106</v>
      </c>
      <c r="B1017" s="73" t="s">
        <v>2836</v>
      </c>
      <c r="C1017" s="75">
        <v>429133</v>
      </c>
      <c r="D1017" s="75">
        <v>40242</v>
      </c>
      <c r="E1017" s="76">
        <v>388891</v>
      </c>
      <c r="F1017" s="76">
        <v>7220</v>
      </c>
      <c r="G1017" s="76">
        <v>2671</v>
      </c>
      <c r="H1017" s="76">
        <v>2808</v>
      </c>
      <c r="I1017" s="76">
        <v>2524</v>
      </c>
      <c r="J1017" s="76">
        <v>3284</v>
      </c>
      <c r="K1017" s="76">
        <v>2812</v>
      </c>
      <c r="L1017" s="76">
        <v>3195</v>
      </c>
      <c r="M1017" s="76">
        <v>1766</v>
      </c>
      <c r="N1017" s="76">
        <v>3802</v>
      </c>
      <c r="O1017" s="76">
        <v>2686</v>
      </c>
      <c r="P1017" s="76">
        <v>1680</v>
      </c>
      <c r="Q1017" s="76">
        <v>715</v>
      </c>
      <c r="R1017" s="76">
        <v>647</v>
      </c>
      <c r="S1017" s="76">
        <v>444</v>
      </c>
      <c r="T1017" s="76">
        <v>661</v>
      </c>
      <c r="U1017" s="76">
        <v>1683</v>
      </c>
      <c r="V1017" s="76">
        <v>1519</v>
      </c>
      <c r="W1017" s="76">
        <v>0</v>
      </c>
      <c r="X1017" s="76">
        <v>315</v>
      </c>
      <c r="Y1017" s="76">
        <v>1134</v>
      </c>
      <c r="Z1017" s="76">
        <v>70</v>
      </c>
      <c r="AA1017" s="77"/>
    </row>
    <row r="1018" spans="1:27">
      <c r="A1018" s="73">
        <v>2140107</v>
      </c>
      <c r="B1018" s="73" t="s">
        <v>5062</v>
      </c>
      <c r="C1018" s="75">
        <v>13507</v>
      </c>
      <c r="D1018" s="75">
        <v>13507</v>
      </c>
      <c r="E1018" s="76">
        <v>0</v>
      </c>
      <c r="F1018" s="76">
        <v>10000</v>
      </c>
      <c r="G1018" s="76">
        <v>0</v>
      </c>
      <c r="H1018" s="76">
        <v>187</v>
      </c>
      <c r="I1018" s="76">
        <v>0</v>
      </c>
      <c r="J1018" s="76">
        <v>0</v>
      </c>
      <c r="K1018" s="76">
        <v>0</v>
      </c>
      <c r="L1018" s="76">
        <v>0</v>
      </c>
      <c r="M1018" s="76">
        <v>0</v>
      </c>
      <c r="N1018" s="76">
        <v>20</v>
      </c>
      <c r="O1018" s="76">
        <v>0</v>
      </c>
      <c r="P1018" s="76">
        <v>3300</v>
      </c>
      <c r="Q1018" s="76">
        <v>0</v>
      </c>
      <c r="R1018" s="76">
        <v>0</v>
      </c>
      <c r="S1018" s="76">
        <v>0</v>
      </c>
      <c r="T1018" s="76">
        <v>0</v>
      </c>
      <c r="U1018" s="76">
        <v>0</v>
      </c>
      <c r="V1018" s="76">
        <v>0</v>
      </c>
      <c r="W1018" s="76">
        <v>0</v>
      </c>
      <c r="X1018" s="76">
        <v>0</v>
      </c>
      <c r="Y1018" s="76">
        <v>0</v>
      </c>
      <c r="Z1018" s="76">
        <v>0</v>
      </c>
      <c r="AA1018" s="77"/>
    </row>
    <row r="1019" spans="1:27">
      <c r="A1019" s="73">
        <v>2140108</v>
      </c>
      <c r="B1019" s="73" t="s">
        <v>5063</v>
      </c>
      <c r="C1019" s="75">
        <v>49403</v>
      </c>
      <c r="D1019" s="75">
        <v>9290</v>
      </c>
      <c r="E1019" s="76">
        <v>40113</v>
      </c>
      <c r="F1019" s="76">
        <v>2398</v>
      </c>
      <c r="G1019" s="76">
        <v>802</v>
      </c>
      <c r="H1019" s="76">
        <v>531</v>
      </c>
      <c r="I1019" s="76">
        <v>1264</v>
      </c>
      <c r="J1019" s="76">
        <v>859</v>
      </c>
      <c r="K1019" s="76">
        <v>118</v>
      </c>
      <c r="L1019" s="76">
        <v>486</v>
      </c>
      <c r="M1019" s="76">
        <v>636</v>
      </c>
      <c r="N1019" s="76">
        <v>1209</v>
      </c>
      <c r="O1019" s="76">
        <v>169</v>
      </c>
      <c r="P1019" s="76">
        <v>53</v>
      </c>
      <c r="Q1019" s="76">
        <v>263</v>
      </c>
      <c r="R1019" s="76">
        <v>310</v>
      </c>
      <c r="S1019" s="76">
        <v>0</v>
      </c>
      <c r="T1019" s="76">
        <v>111</v>
      </c>
      <c r="U1019" s="76">
        <v>7</v>
      </c>
      <c r="V1019" s="76">
        <v>0</v>
      </c>
      <c r="W1019" s="76">
        <v>0</v>
      </c>
      <c r="X1019" s="76">
        <v>0</v>
      </c>
      <c r="Y1019" s="76">
        <v>0</v>
      </c>
      <c r="Z1019" s="76">
        <v>0</v>
      </c>
      <c r="AA1019" s="77"/>
    </row>
    <row r="1020" spans="1:27">
      <c r="A1020" s="73">
        <v>2140109</v>
      </c>
      <c r="B1020" s="73" t="s">
        <v>5064</v>
      </c>
      <c r="C1020" s="75">
        <v>843</v>
      </c>
      <c r="D1020" s="75">
        <v>30</v>
      </c>
      <c r="E1020" s="76">
        <v>813</v>
      </c>
      <c r="F1020" s="76">
        <v>0</v>
      </c>
      <c r="G1020" s="76">
        <v>30</v>
      </c>
      <c r="H1020" s="76">
        <v>0</v>
      </c>
      <c r="I1020" s="76">
        <v>0</v>
      </c>
      <c r="J1020" s="76">
        <v>0</v>
      </c>
      <c r="K1020" s="76">
        <v>0</v>
      </c>
      <c r="L1020" s="76">
        <v>0</v>
      </c>
      <c r="M1020" s="76">
        <v>0</v>
      </c>
      <c r="N1020" s="76">
        <v>0</v>
      </c>
      <c r="O1020" s="76">
        <v>0</v>
      </c>
      <c r="P1020" s="76">
        <v>0</v>
      </c>
      <c r="Q1020" s="76">
        <v>0</v>
      </c>
      <c r="R1020" s="76">
        <v>0</v>
      </c>
      <c r="S1020" s="76">
        <v>0</v>
      </c>
      <c r="T1020" s="76">
        <v>0</v>
      </c>
      <c r="U1020" s="76">
        <v>0</v>
      </c>
      <c r="V1020" s="76">
        <v>0</v>
      </c>
      <c r="W1020" s="76">
        <v>0</v>
      </c>
      <c r="X1020" s="76">
        <v>0</v>
      </c>
      <c r="Y1020" s="76">
        <v>0</v>
      </c>
      <c r="Z1020" s="76">
        <v>0</v>
      </c>
      <c r="AA1020" s="77"/>
    </row>
    <row r="1021" spans="1:27">
      <c r="A1021" s="73">
        <v>2140110</v>
      </c>
      <c r="B1021" s="73" t="s">
        <v>2842</v>
      </c>
      <c r="C1021" s="75">
        <v>8279</v>
      </c>
      <c r="D1021" s="75">
        <v>3773</v>
      </c>
      <c r="E1021" s="76">
        <v>4506</v>
      </c>
      <c r="F1021" s="76">
        <v>349</v>
      </c>
      <c r="G1021" s="76">
        <v>203</v>
      </c>
      <c r="H1021" s="76">
        <v>1</v>
      </c>
      <c r="I1021" s="76">
        <v>136</v>
      </c>
      <c r="J1021" s="76">
        <v>3</v>
      </c>
      <c r="K1021" s="76">
        <v>111</v>
      </c>
      <c r="L1021" s="76">
        <v>0</v>
      </c>
      <c r="M1021" s="76">
        <v>0</v>
      </c>
      <c r="N1021" s="76">
        <v>2689</v>
      </c>
      <c r="O1021" s="76">
        <v>166</v>
      </c>
      <c r="P1021" s="76">
        <v>0</v>
      </c>
      <c r="Q1021" s="76">
        <v>0</v>
      </c>
      <c r="R1021" s="76">
        <v>85</v>
      </c>
      <c r="S1021" s="76">
        <v>0</v>
      </c>
      <c r="T1021" s="76">
        <v>20</v>
      </c>
      <c r="U1021" s="76">
        <v>10</v>
      </c>
      <c r="V1021" s="76">
        <v>0</v>
      </c>
      <c r="W1021" s="76">
        <v>0</v>
      </c>
      <c r="X1021" s="76">
        <v>0</v>
      </c>
      <c r="Y1021" s="76">
        <v>0</v>
      </c>
      <c r="Z1021" s="76">
        <v>0</v>
      </c>
      <c r="AA1021" s="77"/>
    </row>
    <row r="1022" spans="1:27">
      <c r="A1022" s="73">
        <v>2140111</v>
      </c>
      <c r="B1022" s="73" t="s">
        <v>2844</v>
      </c>
      <c r="C1022" s="75">
        <v>47313</v>
      </c>
      <c r="D1022" s="75">
        <v>24868</v>
      </c>
      <c r="E1022" s="76">
        <v>22445</v>
      </c>
      <c r="F1022" s="76">
        <v>370</v>
      </c>
      <c r="G1022" s="76">
        <v>5748</v>
      </c>
      <c r="H1022" s="76">
        <v>235</v>
      </c>
      <c r="I1022" s="76">
        <v>0</v>
      </c>
      <c r="J1022" s="76">
        <v>10517</v>
      </c>
      <c r="K1022" s="76">
        <v>0</v>
      </c>
      <c r="L1022" s="76">
        <v>0</v>
      </c>
      <c r="M1022" s="76">
        <v>0</v>
      </c>
      <c r="N1022" s="76">
        <v>0</v>
      </c>
      <c r="O1022" s="76">
        <v>2487</v>
      </c>
      <c r="P1022" s="76">
        <v>4610</v>
      </c>
      <c r="Q1022" s="76">
        <v>0</v>
      </c>
      <c r="R1022" s="76">
        <v>0</v>
      </c>
      <c r="S1022" s="76">
        <v>0</v>
      </c>
      <c r="T1022" s="76">
        <v>0</v>
      </c>
      <c r="U1022" s="76">
        <v>632</v>
      </c>
      <c r="V1022" s="76">
        <v>0</v>
      </c>
      <c r="W1022" s="76">
        <v>0</v>
      </c>
      <c r="X1022" s="76">
        <v>0</v>
      </c>
      <c r="Y1022" s="76">
        <v>0</v>
      </c>
      <c r="Z1022" s="76">
        <v>0</v>
      </c>
      <c r="AA1022" s="77"/>
    </row>
    <row r="1023" spans="1:27">
      <c r="A1023" s="73">
        <v>2140112</v>
      </c>
      <c r="B1023" s="73" t="s">
        <v>2846</v>
      </c>
      <c r="C1023" s="75">
        <v>67387</v>
      </c>
      <c r="D1023" s="75">
        <v>12014</v>
      </c>
      <c r="E1023" s="76">
        <v>55373</v>
      </c>
      <c r="F1023" s="76">
        <v>870</v>
      </c>
      <c r="G1023" s="76">
        <v>1919</v>
      </c>
      <c r="H1023" s="76">
        <v>851</v>
      </c>
      <c r="I1023" s="76">
        <v>1096</v>
      </c>
      <c r="J1023" s="76">
        <v>4240</v>
      </c>
      <c r="K1023" s="76">
        <v>263</v>
      </c>
      <c r="L1023" s="76">
        <v>634</v>
      </c>
      <c r="M1023" s="76">
        <v>255</v>
      </c>
      <c r="N1023" s="76">
        <v>233</v>
      </c>
      <c r="O1023" s="76">
        <v>67</v>
      </c>
      <c r="P1023" s="76">
        <v>161</v>
      </c>
      <c r="Q1023" s="76">
        <v>344</v>
      </c>
      <c r="R1023" s="76">
        <v>355</v>
      </c>
      <c r="S1023" s="76">
        <v>134</v>
      </c>
      <c r="T1023" s="76">
        <v>18</v>
      </c>
      <c r="U1023" s="76">
        <v>573</v>
      </c>
      <c r="V1023" s="76">
        <v>0</v>
      </c>
      <c r="W1023" s="76">
        <v>0</v>
      </c>
      <c r="X1023" s="76">
        <v>0</v>
      </c>
      <c r="Y1023" s="76">
        <v>0</v>
      </c>
      <c r="Z1023" s="76">
        <v>0</v>
      </c>
      <c r="AA1023" s="77"/>
    </row>
    <row r="1024" spans="1:27">
      <c r="A1024" s="73">
        <v>2140113</v>
      </c>
      <c r="B1024" s="73" t="s">
        <v>5065</v>
      </c>
      <c r="C1024" s="75">
        <v>714</v>
      </c>
      <c r="D1024" s="75">
        <v>714</v>
      </c>
      <c r="E1024" s="76">
        <v>0</v>
      </c>
      <c r="F1024" s="76">
        <v>67</v>
      </c>
      <c r="G1024" s="76">
        <v>46</v>
      </c>
      <c r="H1024" s="76">
        <v>0</v>
      </c>
      <c r="I1024" s="76">
        <v>65</v>
      </c>
      <c r="J1024" s="76">
        <v>0</v>
      </c>
      <c r="K1024" s="76">
        <v>0</v>
      </c>
      <c r="L1024" s="76">
        <v>0</v>
      </c>
      <c r="M1024" s="76">
        <v>0</v>
      </c>
      <c r="N1024" s="76">
        <v>215</v>
      </c>
      <c r="O1024" s="76">
        <v>0</v>
      </c>
      <c r="P1024" s="76">
        <v>0</v>
      </c>
      <c r="Q1024" s="76">
        <v>0</v>
      </c>
      <c r="R1024" s="76">
        <v>0</v>
      </c>
      <c r="S1024" s="76">
        <v>300</v>
      </c>
      <c r="T1024" s="76">
        <v>0</v>
      </c>
      <c r="U1024" s="76">
        <v>21</v>
      </c>
      <c r="V1024" s="76">
        <v>0</v>
      </c>
      <c r="W1024" s="76">
        <v>0</v>
      </c>
      <c r="X1024" s="76">
        <v>0</v>
      </c>
      <c r="Y1024" s="76">
        <v>0</v>
      </c>
      <c r="Z1024" s="76">
        <v>0</v>
      </c>
      <c r="AA1024" s="77"/>
    </row>
    <row r="1025" spans="1:27">
      <c r="A1025" s="73">
        <v>2140114</v>
      </c>
      <c r="B1025" s="73" t="s">
        <v>2848</v>
      </c>
      <c r="C1025" s="75">
        <v>81</v>
      </c>
      <c r="D1025" s="75">
        <v>81</v>
      </c>
      <c r="E1025" s="76">
        <v>0</v>
      </c>
      <c r="F1025" s="76">
        <v>0</v>
      </c>
      <c r="G1025" s="76">
        <v>48</v>
      </c>
      <c r="H1025" s="76">
        <v>0</v>
      </c>
      <c r="I1025" s="76">
        <v>0</v>
      </c>
      <c r="J1025" s="76">
        <v>33</v>
      </c>
      <c r="K1025" s="76">
        <v>0</v>
      </c>
      <c r="L1025" s="76">
        <v>0</v>
      </c>
      <c r="M1025" s="76">
        <v>0</v>
      </c>
      <c r="N1025" s="76">
        <v>0</v>
      </c>
      <c r="O1025" s="76">
        <v>0</v>
      </c>
      <c r="P1025" s="76">
        <v>0</v>
      </c>
      <c r="Q1025" s="76">
        <v>0</v>
      </c>
      <c r="R1025" s="76">
        <v>0</v>
      </c>
      <c r="S1025" s="76">
        <v>0</v>
      </c>
      <c r="T1025" s="76">
        <v>0</v>
      </c>
      <c r="U1025" s="76">
        <v>0</v>
      </c>
      <c r="V1025" s="76">
        <v>0</v>
      </c>
      <c r="W1025" s="76">
        <v>0</v>
      </c>
      <c r="X1025" s="76">
        <v>0</v>
      </c>
      <c r="Y1025" s="76">
        <v>0</v>
      </c>
      <c r="Z1025" s="76">
        <v>0</v>
      </c>
      <c r="AA1025" s="77"/>
    </row>
    <row r="1026" spans="1:27">
      <c r="A1026" s="73">
        <v>2140122</v>
      </c>
      <c r="B1026" s="73" t="s">
        <v>2851</v>
      </c>
      <c r="C1026" s="75">
        <v>6669</v>
      </c>
      <c r="D1026" s="75">
        <v>3669</v>
      </c>
      <c r="E1026" s="76">
        <v>3000</v>
      </c>
      <c r="F1026" s="76">
        <v>0</v>
      </c>
      <c r="G1026" s="76">
        <v>1629</v>
      </c>
      <c r="H1026" s="76">
        <v>150</v>
      </c>
      <c r="I1026" s="76">
        <v>0</v>
      </c>
      <c r="J1026" s="76">
        <v>0</v>
      </c>
      <c r="K1026" s="76">
        <v>330</v>
      </c>
      <c r="L1026" s="76">
        <v>50</v>
      </c>
      <c r="M1026" s="76">
        <v>1010</v>
      </c>
      <c r="N1026" s="76">
        <v>0</v>
      </c>
      <c r="O1026" s="76">
        <v>50</v>
      </c>
      <c r="P1026" s="76">
        <v>50</v>
      </c>
      <c r="Q1026" s="76">
        <v>150</v>
      </c>
      <c r="R1026" s="76">
        <v>0</v>
      </c>
      <c r="S1026" s="76">
        <v>150</v>
      </c>
      <c r="T1026" s="76">
        <v>0</v>
      </c>
      <c r="U1026" s="76">
        <v>100</v>
      </c>
      <c r="V1026" s="76">
        <v>0</v>
      </c>
      <c r="W1026" s="76">
        <v>0</v>
      </c>
      <c r="X1026" s="76">
        <v>0</v>
      </c>
      <c r="Y1026" s="76">
        <v>0</v>
      </c>
      <c r="Z1026" s="76">
        <v>0</v>
      </c>
      <c r="AA1026" s="77"/>
    </row>
    <row r="1027" spans="1:27">
      <c r="A1027" s="73">
        <v>2140123</v>
      </c>
      <c r="B1027" s="73" t="s">
        <v>2854</v>
      </c>
      <c r="C1027" s="75">
        <v>1208</v>
      </c>
      <c r="D1027" s="75">
        <v>150</v>
      </c>
      <c r="E1027" s="76">
        <v>1058</v>
      </c>
      <c r="F1027" s="76">
        <v>0</v>
      </c>
      <c r="G1027" s="76">
        <v>150</v>
      </c>
      <c r="H1027" s="76">
        <v>0</v>
      </c>
      <c r="I1027" s="76">
        <v>0</v>
      </c>
      <c r="J1027" s="76">
        <v>0</v>
      </c>
      <c r="K1027" s="76">
        <v>0</v>
      </c>
      <c r="L1027" s="76">
        <v>0</v>
      </c>
      <c r="M1027" s="76">
        <v>0</v>
      </c>
      <c r="N1027" s="76">
        <v>0</v>
      </c>
      <c r="O1027" s="76">
        <v>0</v>
      </c>
      <c r="P1027" s="76">
        <v>0</v>
      </c>
      <c r="Q1027" s="76">
        <v>0</v>
      </c>
      <c r="R1027" s="76">
        <v>0</v>
      </c>
      <c r="S1027" s="76">
        <v>0</v>
      </c>
      <c r="T1027" s="76">
        <v>0</v>
      </c>
      <c r="U1027" s="76">
        <v>0</v>
      </c>
      <c r="V1027" s="76">
        <v>0</v>
      </c>
      <c r="W1027" s="76">
        <v>0</v>
      </c>
      <c r="X1027" s="76">
        <v>0</v>
      </c>
      <c r="Y1027" s="76">
        <v>0</v>
      </c>
      <c r="Z1027" s="76">
        <v>0</v>
      </c>
      <c r="AA1027" s="77"/>
    </row>
    <row r="1028" spans="1:27">
      <c r="A1028" s="73">
        <v>2140124</v>
      </c>
      <c r="B1028" s="73" t="s">
        <v>5066</v>
      </c>
      <c r="C1028" s="75">
        <v>0</v>
      </c>
      <c r="D1028" s="75">
        <v>0</v>
      </c>
      <c r="E1028" s="76">
        <v>0</v>
      </c>
      <c r="F1028" s="76">
        <v>0</v>
      </c>
      <c r="G1028" s="76">
        <v>0</v>
      </c>
      <c r="H1028" s="76">
        <v>0</v>
      </c>
      <c r="I1028" s="76">
        <v>0</v>
      </c>
      <c r="J1028" s="76">
        <v>0</v>
      </c>
      <c r="K1028" s="76">
        <v>0</v>
      </c>
      <c r="L1028" s="76">
        <v>0</v>
      </c>
      <c r="M1028" s="76">
        <v>0</v>
      </c>
      <c r="N1028" s="76">
        <v>0</v>
      </c>
      <c r="O1028" s="76">
        <v>0</v>
      </c>
      <c r="P1028" s="76">
        <v>0</v>
      </c>
      <c r="Q1028" s="76">
        <v>0</v>
      </c>
      <c r="R1028" s="76">
        <v>0</v>
      </c>
      <c r="S1028" s="76">
        <v>0</v>
      </c>
      <c r="T1028" s="76">
        <v>0</v>
      </c>
      <c r="U1028" s="76">
        <v>0</v>
      </c>
      <c r="V1028" s="76">
        <v>0</v>
      </c>
      <c r="W1028" s="76">
        <v>0</v>
      </c>
      <c r="X1028" s="76">
        <v>0</v>
      </c>
      <c r="Y1028" s="76">
        <v>0</v>
      </c>
      <c r="Z1028" s="76">
        <v>0</v>
      </c>
      <c r="AA1028" s="77"/>
    </row>
    <row r="1029" spans="1:27">
      <c r="A1029" s="73">
        <v>2140125</v>
      </c>
      <c r="B1029" s="73" t="s">
        <v>5067</v>
      </c>
      <c r="C1029" s="75">
        <v>0</v>
      </c>
      <c r="D1029" s="75">
        <v>0</v>
      </c>
      <c r="E1029" s="76">
        <v>0</v>
      </c>
      <c r="F1029" s="76">
        <v>0</v>
      </c>
      <c r="G1029" s="76">
        <v>0</v>
      </c>
      <c r="H1029" s="76">
        <v>0</v>
      </c>
      <c r="I1029" s="76">
        <v>0</v>
      </c>
      <c r="J1029" s="76">
        <v>0</v>
      </c>
      <c r="K1029" s="76">
        <v>0</v>
      </c>
      <c r="L1029" s="76">
        <v>0</v>
      </c>
      <c r="M1029" s="76">
        <v>0</v>
      </c>
      <c r="N1029" s="76">
        <v>0</v>
      </c>
      <c r="O1029" s="76">
        <v>0</v>
      </c>
      <c r="P1029" s="76">
        <v>0</v>
      </c>
      <c r="Q1029" s="76">
        <v>0</v>
      </c>
      <c r="R1029" s="76">
        <v>0</v>
      </c>
      <c r="S1029" s="76">
        <v>0</v>
      </c>
      <c r="T1029" s="76">
        <v>0</v>
      </c>
      <c r="U1029" s="76">
        <v>0</v>
      </c>
      <c r="V1029" s="76">
        <v>0</v>
      </c>
      <c r="W1029" s="76">
        <v>0</v>
      </c>
      <c r="X1029" s="76">
        <v>0</v>
      </c>
      <c r="Y1029" s="76">
        <v>0</v>
      </c>
      <c r="Z1029" s="76">
        <v>0</v>
      </c>
      <c r="AA1029" s="77"/>
    </row>
    <row r="1030" spans="1:27">
      <c r="A1030" s="73">
        <v>2140126</v>
      </c>
      <c r="B1030" s="73" t="s">
        <v>5068</v>
      </c>
      <c r="C1030" s="75">
        <v>576</v>
      </c>
      <c r="D1030" s="75">
        <v>299</v>
      </c>
      <c r="E1030" s="76">
        <v>277</v>
      </c>
      <c r="F1030" s="76">
        <v>108</v>
      </c>
      <c r="G1030" s="76">
        <v>77</v>
      </c>
      <c r="H1030" s="76">
        <v>0</v>
      </c>
      <c r="I1030" s="76">
        <v>0</v>
      </c>
      <c r="J1030" s="76">
        <v>46</v>
      </c>
      <c r="K1030" s="76">
        <v>0</v>
      </c>
      <c r="L1030" s="76">
        <v>7</v>
      </c>
      <c r="M1030" s="76">
        <v>0</v>
      </c>
      <c r="N1030" s="76">
        <v>0</v>
      </c>
      <c r="O1030" s="76">
        <v>61</v>
      </c>
      <c r="P1030" s="76">
        <v>0</v>
      </c>
      <c r="Q1030" s="76">
        <v>0</v>
      </c>
      <c r="R1030" s="76">
        <v>0</v>
      </c>
      <c r="S1030" s="76">
        <v>0</v>
      </c>
      <c r="T1030" s="76">
        <v>0</v>
      </c>
      <c r="U1030" s="76">
        <v>0</v>
      </c>
      <c r="V1030" s="76">
        <v>0</v>
      </c>
      <c r="W1030" s="76">
        <v>0</v>
      </c>
      <c r="X1030" s="76">
        <v>0</v>
      </c>
      <c r="Y1030" s="76">
        <v>0</v>
      </c>
      <c r="Z1030" s="76">
        <v>0</v>
      </c>
      <c r="AA1030" s="77"/>
    </row>
    <row r="1031" spans="1:27">
      <c r="A1031" s="73">
        <v>2140127</v>
      </c>
      <c r="B1031" s="73" t="s">
        <v>2857</v>
      </c>
      <c r="C1031" s="75">
        <v>0</v>
      </c>
      <c r="D1031" s="75">
        <v>0</v>
      </c>
      <c r="E1031" s="76">
        <v>0</v>
      </c>
      <c r="F1031" s="76">
        <v>0</v>
      </c>
      <c r="G1031" s="76">
        <v>0</v>
      </c>
      <c r="H1031" s="76">
        <v>0</v>
      </c>
      <c r="I1031" s="76">
        <v>0</v>
      </c>
      <c r="J1031" s="76">
        <v>0</v>
      </c>
      <c r="K1031" s="76">
        <v>0</v>
      </c>
      <c r="L1031" s="76">
        <v>0</v>
      </c>
      <c r="M1031" s="76">
        <v>0</v>
      </c>
      <c r="N1031" s="76">
        <v>0</v>
      </c>
      <c r="O1031" s="76">
        <v>0</v>
      </c>
      <c r="P1031" s="76">
        <v>0</v>
      </c>
      <c r="Q1031" s="76">
        <v>0</v>
      </c>
      <c r="R1031" s="76">
        <v>0</v>
      </c>
      <c r="S1031" s="76">
        <v>0</v>
      </c>
      <c r="T1031" s="76">
        <v>0</v>
      </c>
      <c r="U1031" s="76">
        <v>0</v>
      </c>
      <c r="V1031" s="76">
        <v>0</v>
      </c>
      <c r="W1031" s="76">
        <v>0</v>
      </c>
      <c r="X1031" s="76">
        <v>0</v>
      </c>
      <c r="Y1031" s="76">
        <v>0</v>
      </c>
      <c r="Z1031" s="76">
        <v>0</v>
      </c>
      <c r="AA1031" s="77"/>
    </row>
    <row r="1032" spans="1:27">
      <c r="A1032" s="73">
        <v>2140128</v>
      </c>
      <c r="B1032" s="73" t="s">
        <v>2860</v>
      </c>
      <c r="C1032" s="75">
        <v>0</v>
      </c>
      <c r="D1032" s="75">
        <v>0</v>
      </c>
      <c r="E1032" s="76">
        <v>0</v>
      </c>
      <c r="F1032" s="76">
        <v>0</v>
      </c>
      <c r="G1032" s="76">
        <v>0</v>
      </c>
      <c r="H1032" s="76">
        <v>0</v>
      </c>
      <c r="I1032" s="76">
        <v>0</v>
      </c>
      <c r="J1032" s="76">
        <v>0</v>
      </c>
      <c r="K1032" s="76">
        <v>0</v>
      </c>
      <c r="L1032" s="76">
        <v>0</v>
      </c>
      <c r="M1032" s="76">
        <v>0</v>
      </c>
      <c r="N1032" s="76">
        <v>0</v>
      </c>
      <c r="O1032" s="76">
        <v>0</v>
      </c>
      <c r="P1032" s="76">
        <v>0</v>
      </c>
      <c r="Q1032" s="76">
        <v>0</v>
      </c>
      <c r="R1032" s="76">
        <v>0</v>
      </c>
      <c r="S1032" s="76">
        <v>0</v>
      </c>
      <c r="T1032" s="76">
        <v>0</v>
      </c>
      <c r="U1032" s="76">
        <v>0</v>
      </c>
      <c r="V1032" s="76">
        <v>0</v>
      </c>
      <c r="W1032" s="76">
        <v>0</v>
      </c>
      <c r="X1032" s="76">
        <v>0</v>
      </c>
      <c r="Y1032" s="76">
        <v>0</v>
      </c>
      <c r="Z1032" s="76">
        <v>0</v>
      </c>
      <c r="AA1032" s="77"/>
    </row>
    <row r="1033" spans="1:27">
      <c r="A1033" s="73">
        <v>2140129</v>
      </c>
      <c r="B1033" s="73" t="s">
        <v>2863</v>
      </c>
      <c r="C1033" s="75">
        <v>55</v>
      </c>
      <c r="D1033" s="75">
        <v>55</v>
      </c>
      <c r="E1033" s="76">
        <v>0</v>
      </c>
      <c r="F1033" s="76">
        <v>0</v>
      </c>
      <c r="G1033" s="76">
        <v>0</v>
      </c>
      <c r="H1033" s="76">
        <v>55</v>
      </c>
      <c r="I1033" s="76">
        <v>0</v>
      </c>
      <c r="J1033" s="76">
        <v>0</v>
      </c>
      <c r="K1033" s="76">
        <v>0</v>
      </c>
      <c r="L1033" s="76">
        <v>0</v>
      </c>
      <c r="M1033" s="76">
        <v>0</v>
      </c>
      <c r="N1033" s="76">
        <v>0</v>
      </c>
      <c r="O1033" s="76">
        <v>0</v>
      </c>
      <c r="P1033" s="76">
        <v>0</v>
      </c>
      <c r="Q1033" s="76">
        <v>0</v>
      </c>
      <c r="R1033" s="76">
        <v>0</v>
      </c>
      <c r="S1033" s="76">
        <v>0</v>
      </c>
      <c r="T1033" s="76">
        <v>0</v>
      </c>
      <c r="U1033" s="76">
        <v>0</v>
      </c>
      <c r="V1033" s="76">
        <v>0</v>
      </c>
      <c r="W1033" s="76">
        <v>0</v>
      </c>
      <c r="X1033" s="76">
        <v>0</v>
      </c>
      <c r="Y1033" s="76">
        <v>0</v>
      </c>
      <c r="Z1033" s="76">
        <v>0</v>
      </c>
      <c r="AA1033" s="77"/>
    </row>
    <row r="1034" spans="1:27">
      <c r="A1034" s="73">
        <v>2140130</v>
      </c>
      <c r="B1034" s="73" t="s">
        <v>2866</v>
      </c>
      <c r="C1034" s="75">
        <v>0</v>
      </c>
      <c r="D1034" s="75">
        <v>0</v>
      </c>
      <c r="E1034" s="76">
        <v>0</v>
      </c>
      <c r="F1034" s="76">
        <v>0</v>
      </c>
      <c r="G1034" s="76">
        <v>0</v>
      </c>
      <c r="H1034" s="76">
        <v>0</v>
      </c>
      <c r="I1034" s="76">
        <v>0</v>
      </c>
      <c r="J1034" s="76">
        <v>0</v>
      </c>
      <c r="K1034" s="76">
        <v>0</v>
      </c>
      <c r="L1034" s="76">
        <v>0</v>
      </c>
      <c r="M1034" s="76">
        <v>0</v>
      </c>
      <c r="N1034" s="76">
        <v>0</v>
      </c>
      <c r="O1034" s="76">
        <v>0</v>
      </c>
      <c r="P1034" s="76">
        <v>0</v>
      </c>
      <c r="Q1034" s="76">
        <v>0</v>
      </c>
      <c r="R1034" s="76">
        <v>0</v>
      </c>
      <c r="S1034" s="76">
        <v>0</v>
      </c>
      <c r="T1034" s="76">
        <v>0</v>
      </c>
      <c r="U1034" s="76">
        <v>0</v>
      </c>
      <c r="V1034" s="76">
        <v>0</v>
      </c>
      <c r="W1034" s="76">
        <v>0</v>
      </c>
      <c r="X1034" s="76">
        <v>0</v>
      </c>
      <c r="Y1034" s="76">
        <v>0</v>
      </c>
      <c r="Z1034" s="76">
        <v>0</v>
      </c>
      <c r="AA1034" s="77"/>
    </row>
    <row r="1035" spans="1:27">
      <c r="A1035" s="73">
        <v>2140131</v>
      </c>
      <c r="B1035" s="73" t="s">
        <v>2869</v>
      </c>
      <c r="C1035" s="75">
        <v>1251</v>
      </c>
      <c r="D1035" s="75">
        <v>1251</v>
      </c>
      <c r="E1035" s="76">
        <v>0</v>
      </c>
      <c r="F1035" s="76">
        <v>68</v>
      </c>
      <c r="G1035" s="76">
        <v>232</v>
      </c>
      <c r="H1035" s="76">
        <v>57</v>
      </c>
      <c r="I1035" s="76">
        <v>0</v>
      </c>
      <c r="J1035" s="76">
        <v>20</v>
      </c>
      <c r="K1035" s="76">
        <v>1</v>
      </c>
      <c r="L1035" s="76">
        <v>176</v>
      </c>
      <c r="M1035" s="76">
        <v>52</v>
      </c>
      <c r="N1035" s="76">
        <v>0</v>
      </c>
      <c r="O1035" s="76">
        <v>524</v>
      </c>
      <c r="P1035" s="76">
        <v>17</v>
      </c>
      <c r="Q1035" s="76">
        <v>0</v>
      </c>
      <c r="R1035" s="76">
        <v>104</v>
      </c>
      <c r="S1035" s="76">
        <v>0</v>
      </c>
      <c r="T1035" s="76">
        <v>0</v>
      </c>
      <c r="U1035" s="76">
        <v>0</v>
      </c>
      <c r="V1035" s="76">
        <v>0</v>
      </c>
      <c r="W1035" s="76">
        <v>0</v>
      </c>
      <c r="X1035" s="76">
        <v>0</v>
      </c>
      <c r="Y1035" s="76">
        <v>0</v>
      </c>
      <c r="Z1035" s="76">
        <v>0</v>
      </c>
      <c r="AA1035" s="77"/>
    </row>
    <row r="1036" spans="1:27">
      <c r="A1036" s="73">
        <v>2140133</v>
      </c>
      <c r="B1036" s="73" t="s">
        <v>2871</v>
      </c>
      <c r="C1036" s="75">
        <v>0</v>
      </c>
      <c r="D1036" s="75">
        <v>0</v>
      </c>
      <c r="E1036" s="76">
        <v>0</v>
      </c>
      <c r="F1036" s="76">
        <v>0</v>
      </c>
      <c r="G1036" s="76">
        <v>0</v>
      </c>
      <c r="H1036" s="76">
        <v>0</v>
      </c>
      <c r="I1036" s="76">
        <v>0</v>
      </c>
      <c r="J1036" s="76">
        <v>0</v>
      </c>
      <c r="K1036" s="76">
        <v>0</v>
      </c>
      <c r="L1036" s="76">
        <v>0</v>
      </c>
      <c r="M1036" s="76">
        <v>0</v>
      </c>
      <c r="N1036" s="76">
        <v>0</v>
      </c>
      <c r="O1036" s="76">
        <v>0</v>
      </c>
      <c r="P1036" s="76">
        <v>0</v>
      </c>
      <c r="Q1036" s="76">
        <v>0</v>
      </c>
      <c r="R1036" s="76">
        <v>0</v>
      </c>
      <c r="S1036" s="76">
        <v>0</v>
      </c>
      <c r="T1036" s="76">
        <v>0</v>
      </c>
      <c r="U1036" s="76">
        <v>0</v>
      </c>
      <c r="V1036" s="76">
        <v>0</v>
      </c>
      <c r="W1036" s="76">
        <v>0</v>
      </c>
      <c r="X1036" s="76">
        <v>0</v>
      </c>
      <c r="Y1036" s="76">
        <v>0</v>
      </c>
      <c r="Z1036" s="76">
        <v>0</v>
      </c>
      <c r="AA1036" s="77"/>
    </row>
    <row r="1037" spans="1:27">
      <c r="A1037" s="73">
        <v>2140136</v>
      </c>
      <c r="B1037" s="73" t="s">
        <v>2873</v>
      </c>
      <c r="C1037" s="75">
        <v>79</v>
      </c>
      <c r="D1037" s="75">
        <v>79</v>
      </c>
      <c r="E1037" s="76">
        <v>0</v>
      </c>
      <c r="F1037" s="76">
        <v>0</v>
      </c>
      <c r="G1037" s="76">
        <v>54</v>
      </c>
      <c r="H1037" s="76">
        <v>20</v>
      </c>
      <c r="I1037" s="76">
        <v>0</v>
      </c>
      <c r="J1037" s="76">
        <v>0</v>
      </c>
      <c r="K1037" s="76">
        <v>0</v>
      </c>
      <c r="L1037" s="76">
        <v>0</v>
      </c>
      <c r="M1037" s="76">
        <v>0</v>
      </c>
      <c r="N1037" s="76">
        <v>0</v>
      </c>
      <c r="O1037" s="76">
        <v>0</v>
      </c>
      <c r="P1037" s="76">
        <v>0</v>
      </c>
      <c r="Q1037" s="76">
        <v>0</v>
      </c>
      <c r="R1037" s="76">
        <v>0</v>
      </c>
      <c r="S1037" s="76">
        <v>0</v>
      </c>
      <c r="T1037" s="76">
        <v>0</v>
      </c>
      <c r="U1037" s="76">
        <v>5</v>
      </c>
      <c r="V1037" s="76">
        <v>0</v>
      </c>
      <c r="W1037" s="76">
        <v>0</v>
      </c>
      <c r="X1037" s="76">
        <v>0</v>
      </c>
      <c r="Y1037" s="76">
        <v>0</v>
      </c>
      <c r="Z1037" s="76">
        <v>0</v>
      </c>
      <c r="AA1037" s="77"/>
    </row>
    <row r="1038" spans="1:27">
      <c r="A1038" s="73">
        <v>2140138</v>
      </c>
      <c r="B1038" s="73" t="s">
        <v>2875</v>
      </c>
      <c r="C1038" s="75">
        <v>34390</v>
      </c>
      <c r="D1038" s="75">
        <v>34390</v>
      </c>
      <c r="E1038" s="76">
        <v>0</v>
      </c>
      <c r="F1038" s="76">
        <v>0</v>
      </c>
      <c r="G1038" s="76">
        <v>0</v>
      </c>
      <c r="H1038" s="76">
        <v>0</v>
      </c>
      <c r="I1038" s="76">
        <v>0</v>
      </c>
      <c r="J1038" s="76">
        <v>1478</v>
      </c>
      <c r="K1038" s="76">
        <v>3367</v>
      </c>
      <c r="L1038" s="76">
        <v>1160</v>
      </c>
      <c r="M1038" s="76">
        <v>10241</v>
      </c>
      <c r="N1038" s="76">
        <v>0</v>
      </c>
      <c r="O1038" s="76">
        <v>0</v>
      </c>
      <c r="P1038" s="76">
        <v>222</v>
      </c>
      <c r="Q1038" s="76">
        <v>7949</v>
      </c>
      <c r="R1038" s="76">
        <v>514</v>
      </c>
      <c r="S1038" s="76">
        <v>564</v>
      </c>
      <c r="T1038" s="76">
        <v>0</v>
      </c>
      <c r="U1038" s="76">
        <v>8895</v>
      </c>
      <c r="V1038" s="76">
        <v>0</v>
      </c>
      <c r="W1038" s="76">
        <v>0</v>
      </c>
      <c r="X1038" s="76">
        <v>0</v>
      </c>
      <c r="Y1038" s="76">
        <v>0</v>
      </c>
      <c r="Z1038" s="76">
        <v>0</v>
      </c>
      <c r="AA1038" s="77"/>
    </row>
    <row r="1039" spans="1:27">
      <c r="A1039" s="73">
        <v>2140139</v>
      </c>
      <c r="B1039" s="73" t="s">
        <v>2878</v>
      </c>
      <c r="C1039" s="75">
        <v>431113</v>
      </c>
      <c r="D1039" s="75">
        <v>11802</v>
      </c>
      <c r="E1039" s="76">
        <v>419311</v>
      </c>
      <c r="F1039" s="76">
        <v>0</v>
      </c>
      <c r="G1039" s="76">
        <v>0</v>
      </c>
      <c r="H1039" s="76">
        <v>0</v>
      </c>
      <c r="I1039" s="76">
        <v>8694</v>
      </c>
      <c r="J1039" s="76">
        <v>0</v>
      </c>
      <c r="K1039" s="76">
        <v>0</v>
      </c>
      <c r="L1039" s="76">
        <v>2322</v>
      </c>
      <c r="M1039" s="76">
        <v>0</v>
      </c>
      <c r="N1039" s="76">
        <v>0</v>
      </c>
      <c r="O1039" s="76">
        <v>0</v>
      </c>
      <c r="P1039" s="76">
        <v>0</v>
      </c>
      <c r="Q1039" s="76">
        <v>736</v>
      </c>
      <c r="R1039" s="76">
        <v>0</v>
      </c>
      <c r="S1039" s="76">
        <v>0</v>
      </c>
      <c r="T1039" s="76">
        <v>0</v>
      </c>
      <c r="U1039" s="76">
        <v>50</v>
      </c>
      <c r="V1039" s="76">
        <v>0</v>
      </c>
      <c r="W1039" s="76">
        <v>0</v>
      </c>
      <c r="X1039" s="76">
        <v>0</v>
      </c>
      <c r="Y1039" s="76">
        <v>0</v>
      </c>
      <c r="Z1039" s="76">
        <v>0</v>
      </c>
      <c r="AA1039" s="77"/>
    </row>
    <row r="1040" spans="1:27">
      <c r="A1040" s="73">
        <v>2140199</v>
      </c>
      <c r="B1040" s="73" t="s">
        <v>2881</v>
      </c>
      <c r="C1040" s="75">
        <v>247055</v>
      </c>
      <c r="D1040" s="75">
        <v>189423</v>
      </c>
      <c r="E1040" s="76">
        <v>57632</v>
      </c>
      <c r="F1040" s="76">
        <v>44545</v>
      </c>
      <c r="G1040" s="76">
        <v>2274</v>
      </c>
      <c r="H1040" s="76">
        <v>46764</v>
      </c>
      <c r="I1040" s="76">
        <v>5378</v>
      </c>
      <c r="J1040" s="76">
        <v>29937</v>
      </c>
      <c r="K1040" s="76">
        <v>29326</v>
      </c>
      <c r="L1040" s="76">
        <v>4962</v>
      </c>
      <c r="M1040" s="76">
        <v>273</v>
      </c>
      <c r="N1040" s="76">
        <v>5</v>
      </c>
      <c r="O1040" s="76">
        <v>6879</v>
      </c>
      <c r="P1040" s="76">
        <v>5477</v>
      </c>
      <c r="Q1040" s="76">
        <v>1796</v>
      </c>
      <c r="R1040" s="76">
        <v>1498</v>
      </c>
      <c r="S1040" s="76">
        <v>2780</v>
      </c>
      <c r="T1040" s="76">
        <v>1746</v>
      </c>
      <c r="U1040" s="76">
        <v>5999</v>
      </c>
      <c r="V1040" s="76">
        <v>4</v>
      </c>
      <c r="W1040" s="76">
        <v>0</v>
      </c>
      <c r="X1040" s="76">
        <v>4</v>
      </c>
      <c r="Y1040" s="76">
        <v>0</v>
      </c>
      <c r="Z1040" s="76">
        <v>0</v>
      </c>
      <c r="AA1040" s="77"/>
    </row>
    <row r="1041" spans="1:27">
      <c r="A1041" s="73">
        <v>21402</v>
      </c>
      <c r="B1041" s="74" t="s">
        <v>2884</v>
      </c>
      <c r="C1041" s="75">
        <v>522634</v>
      </c>
      <c r="D1041" s="75">
        <v>120898</v>
      </c>
      <c r="E1041" s="76">
        <v>401736</v>
      </c>
      <c r="F1041" s="76">
        <v>21728</v>
      </c>
      <c r="G1041" s="76">
        <v>17267</v>
      </c>
      <c r="H1041" s="76">
        <v>2161</v>
      </c>
      <c r="I1041" s="76">
        <v>2471</v>
      </c>
      <c r="J1041" s="76">
        <v>11050</v>
      </c>
      <c r="K1041" s="76">
        <v>11167</v>
      </c>
      <c r="L1041" s="76">
        <v>2000</v>
      </c>
      <c r="M1041" s="76">
        <v>0</v>
      </c>
      <c r="N1041" s="76">
        <v>31080</v>
      </c>
      <c r="O1041" s="76">
        <v>5681</v>
      </c>
      <c r="P1041" s="76">
        <v>77</v>
      </c>
      <c r="Q1041" s="76">
        <v>196</v>
      </c>
      <c r="R1041" s="76">
        <v>1010</v>
      </c>
      <c r="S1041" s="76">
        <v>0</v>
      </c>
      <c r="T1041" s="76">
        <v>0</v>
      </c>
      <c r="U1041" s="76">
        <v>15000</v>
      </c>
      <c r="V1041" s="76">
        <v>830</v>
      </c>
      <c r="W1041" s="76">
        <v>0</v>
      </c>
      <c r="X1041" s="76">
        <v>820</v>
      </c>
      <c r="Y1041" s="76">
        <v>0</v>
      </c>
      <c r="Z1041" s="76">
        <v>10</v>
      </c>
      <c r="AA1041" s="77"/>
    </row>
    <row r="1042" spans="1:27">
      <c r="A1042" s="73">
        <v>2140201</v>
      </c>
      <c r="B1042" s="73" t="s">
        <v>595</v>
      </c>
      <c r="C1042" s="75">
        <v>94</v>
      </c>
      <c r="D1042" s="75">
        <v>94</v>
      </c>
      <c r="E1042" s="76">
        <v>0</v>
      </c>
      <c r="F1042" s="76">
        <v>0</v>
      </c>
      <c r="G1042" s="76">
        <v>0</v>
      </c>
      <c r="H1042" s="76">
        <v>0</v>
      </c>
      <c r="I1042" s="76">
        <v>0</v>
      </c>
      <c r="J1042" s="76">
        <v>0</v>
      </c>
      <c r="K1042" s="76">
        <v>92</v>
      </c>
      <c r="L1042" s="76">
        <v>0</v>
      </c>
      <c r="M1042" s="76">
        <v>0</v>
      </c>
      <c r="N1042" s="76">
        <v>0</v>
      </c>
      <c r="O1042" s="76">
        <v>0</v>
      </c>
      <c r="P1042" s="76">
        <v>2</v>
      </c>
      <c r="Q1042" s="76">
        <v>0</v>
      </c>
      <c r="R1042" s="76">
        <v>0</v>
      </c>
      <c r="S1042" s="76">
        <v>0</v>
      </c>
      <c r="T1042" s="76">
        <v>0</v>
      </c>
      <c r="U1042" s="76">
        <v>0</v>
      </c>
      <c r="V1042" s="76">
        <v>0</v>
      </c>
      <c r="W1042" s="76">
        <v>0</v>
      </c>
      <c r="X1042" s="76">
        <v>0</v>
      </c>
      <c r="Y1042" s="76">
        <v>0</v>
      </c>
      <c r="Z1042" s="76">
        <v>0</v>
      </c>
      <c r="AA1042" s="77"/>
    </row>
    <row r="1043" spans="1:27">
      <c r="A1043" s="73">
        <v>2140202</v>
      </c>
      <c r="B1043" s="73" t="s">
        <v>598</v>
      </c>
      <c r="C1043" s="75">
        <v>35</v>
      </c>
      <c r="D1043" s="75">
        <v>35</v>
      </c>
      <c r="E1043" s="76">
        <v>0</v>
      </c>
      <c r="F1043" s="76">
        <v>0</v>
      </c>
      <c r="G1043" s="76">
        <v>0</v>
      </c>
      <c r="H1043" s="76">
        <v>0</v>
      </c>
      <c r="I1043" s="76">
        <v>0</v>
      </c>
      <c r="J1043" s="76">
        <v>0</v>
      </c>
      <c r="K1043" s="76">
        <v>0</v>
      </c>
      <c r="L1043" s="76">
        <v>0</v>
      </c>
      <c r="M1043" s="76">
        <v>0</v>
      </c>
      <c r="N1043" s="76">
        <v>0</v>
      </c>
      <c r="O1043" s="76">
        <v>0</v>
      </c>
      <c r="P1043" s="76">
        <v>35</v>
      </c>
      <c r="Q1043" s="76">
        <v>0</v>
      </c>
      <c r="R1043" s="76">
        <v>0</v>
      </c>
      <c r="S1043" s="76">
        <v>0</v>
      </c>
      <c r="T1043" s="76">
        <v>0</v>
      </c>
      <c r="U1043" s="76">
        <v>0</v>
      </c>
      <c r="V1043" s="76">
        <v>0</v>
      </c>
      <c r="W1043" s="76">
        <v>0</v>
      </c>
      <c r="X1043" s="76">
        <v>0</v>
      </c>
      <c r="Y1043" s="76">
        <v>0</v>
      </c>
      <c r="Z1043" s="76">
        <v>0</v>
      </c>
      <c r="AA1043" s="77"/>
    </row>
    <row r="1044" spans="1:27">
      <c r="A1044" s="73">
        <v>2140203</v>
      </c>
      <c r="B1044" s="73" t="s">
        <v>601</v>
      </c>
      <c r="C1044" s="75">
        <v>0</v>
      </c>
      <c r="D1044" s="75">
        <v>0</v>
      </c>
      <c r="E1044" s="76">
        <v>0</v>
      </c>
      <c r="F1044" s="76">
        <v>0</v>
      </c>
      <c r="G1044" s="76">
        <v>0</v>
      </c>
      <c r="H1044" s="76">
        <v>0</v>
      </c>
      <c r="I1044" s="76">
        <v>0</v>
      </c>
      <c r="J1044" s="76">
        <v>0</v>
      </c>
      <c r="K1044" s="76">
        <v>0</v>
      </c>
      <c r="L1044" s="76">
        <v>0</v>
      </c>
      <c r="M1044" s="76">
        <v>0</v>
      </c>
      <c r="N1044" s="76">
        <v>0</v>
      </c>
      <c r="O1044" s="76">
        <v>0</v>
      </c>
      <c r="P1044" s="76">
        <v>0</v>
      </c>
      <c r="Q1044" s="76">
        <v>0</v>
      </c>
      <c r="R1044" s="76">
        <v>0</v>
      </c>
      <c r="S1044" s="76">
        <v>0</v>
      </c>
      <c r="T1044" s="76">
        <v>0</v>
      </c>
      <c r="U1044" s="76">
        <v>0</v>
      </c>
      <c r="V1044" s="76">
        <v>0</v>
      </c>
      <c r="W1044" s="76">
        <v>0</v>
      </c>
      <c r="X1044" s="76">
        <v>0</v>
      </c>
      <c r="Y1044" s="76">
        <v>0</v>
      </c>
      <c r="Z1044" s="76">
        <v>0</v>
      </c>
      <c r="AA1044" s="77"/>
    </row>
    <row r="1045" spans="1:27">
      <c r="A1045" s="73">
        <v>2140204</v>
      </c>
      <c r="B1045" s="73" t="s">
        <v>2893</v>
      </c>
      <c r="C1045" s="75">
        <v>477899</v>
      </c>
      <c r="D1045" s="75">
        <v>77663</v>
      </c>
      <c r="E1045" s="76">
        <v>400236</v>
      </c>
      <c r="F1045" s="76">
        <v>14416</v>
      </c>
      <c r="G1045" s="76">
        <v>17267</v>
      </c>
      <c r="H1045" s="76">
        <v>0</v>
      </c>
      <c r="I1045" s="76">
        <v>0</v>
      </c>
      <c r="J1045" s="76">
        <v>1180</v>
      </c>
      <c r="K1045" s="76">
        <v>1000</v>
      </c>
      <c r="L1045" s="76">
        <v>0</v>
      </c>
      <c r="M1045" s="76">
        <v>0</v>
      </c>
      <c r="N1045" s="76">
        <v>31000</v>
      </c>
      <c r="O1045" s="76">
        <v>0</v>
      </c>
      <c r="P1045" s="76">
        <v>0</v>
      </c>
      <c r="Q1045" s="76">
        <v>0</v>
      </c>
      <c r="R1045" s="76">
        <v>0</v>
      </c>
      <c r="S1045" s="76">
        <v>0</v>
      </c>
      <c r="T1045" s="76">
        <v>0</v>
      </c>
      <c r="U1045" s="76">
        <v>12800</v>
      </c>
      <c r="V1045" s="76">
        <v>820</v>
      </c>
      <c r="W1045" s="76">
        <v>0</v>
      </c>
      <c r="X1045" s="76">
        <v>820</v>
      </c>
      <c r="Y1045" s="76">
        <v>0</v>
      </c>
      <c r="Z1045" s="76">
        <v>0</v>
      </c>
      <c r="AA1045" s="77"/>
    </row>
    <row r="1046" spans="1:27">
      <c r="A1046" s="73">
        <v>2140205</v>
      </c>
      <c r="B1046" s="73" t="s">
        <v>2896</v>
      </c>
      <c r="C1046" s="75">
        <v>11052</v>
      </c>
      <c r="D1046" s="75">
        <v>11052</v>
      </c>
      <c r="E1046" s="76">
        <v>0</v>
      </c>
      <c r="F1046" s="76">
        <v>0</v>
      </c>
      <c r="G1046" s="76">
        <v>0</v>
      </c>
      <c r="H1046" s="76">
        <v>161</v>
      </c>
      <c r="I1046" s="76">
        <v>0</v>
      </c>
      <c r="J1046" s="76">
        <v>0</v>
      </c>
      <c r="K1046" s="76">
        <v>10027</v>
      </c>
      <c r="L1046" s="76">
        <v>0</v>
      </c>
      <c r="M1046" s="76">
        <v>0</v>
      </c>
      <c r="N1046" s="76">
        <v>0</v>
      </c>
      <c r="O1046" s="76">
        <v>788</v>
      </c>
      <c r="P1046" s="76">
        <v>0</v>
      </c>
      <c r="Q1046" s="76">
        <v>76</v>
      </c>
      <c r="R1046" s="76">
        <v>0</v>
      </c>
      <c r="S1046" s="76">
        <v>0</v>
      </c>
      <c r="T1046" s="76">
        <v>0</v>
      </c>
      <c r="U1046" s="76">
        <v>0</v>
      </c>
      <c r="V1046" s="76">
        <v>0</v>
      </c>
      <c r="W1046" s="76">
        <v>0</v>
      </c>
      <c r="X1046" s="76">
        <v>0</v>
      </c>
      <c r="Y1046" s="76">
        <v>0</v>
      </c>
      <c r="Z1046" s="76">
        <v>0</v>
      </c>
      <c r="AA1046" s="77"/>
    </row>
    <row r="1047" spans="1:27">
      <c r="A1047" s="73">
        <v>2140206</v>
      </c>
      <c r="B1047" s="73" t="s">
        <v>2898</v>
      </c>
      <c r="C1047" s="75">
        <v>1580</v>
      </c>
      <c r="D1047" s="75">
        <v>80</v>
      </c>
      <c r="E1047" s="76">
        <v>1500</v>
      </c>
      <c r="F1047" s="76">
        <v>0</v>
      </c>
      <c r="G1047" s="76">
        <v>0</v>
      </c>
      <c r="H1047" s="76">
        <v>0</v>
      </c>
      <c r="I1047" s="76">
        <v>0</v>
      </c>
      <c r="J1047" s="76">
        <v>0</v>
      </c>
      <c r="K1047" s="76">
        <v>0</v>
      </c>
      <c r="L1047" s="76">
        <v>0</v>
      </c>
      <c r="M1047" s="76">
        <v>0</v>
      </c>
      <c r="N1047" s="76">
        <v>80</v>
      </c>
      <c r="O1047" s="76">
        <v>0</v>
      </c>
      <c r="P1047" s="76">
        <v>0</v>
      </c>
      <c r="Q1047" s="76">
        <v>0</v>
      </c>
      <c r="R1047" s="76">
        <v>0</v>
      </c>
      <c r="S1047" s="76">
        <v>0</v>
      </c>
      <c r="T1047" s="76">
        <v>0</v>
      </c>
      <c r="U1047" s="76">
        <v>0</v>
      </c>
      <c r="V1047" s="76">
        <v>0</v>
      </c>
      <c r="W1047" s="76">
        <v>0</v>
      </c>
      <c r="X1047" s="76">
        <v>0</v>
      </c>
      <c r="Y1047" s="76">
        <v>0</v>
      </c>
      <c r="Z1047" s="76">
        <v>0</v>
      </c>
      <c r="AA1047" s="77"/>
    </row>
    <row r="1048" spans="1:27">
      <c r="A1048" s="73">
        <v>2140207</v>
      </c>
      <c r="B1048" s="73" t="s">
        <v>2901</v>
      </c>
      <c r="C1048" s="75">
        <v>0</v>
      </c>
      <c r="D1048" s="75">
        <v>0</v>
      </c>
      <c r="E1048" s="76">
        <v>0</v>
      </c>
      <c r="F1048" s="76">
        <v>0</v>
      </c>
      <c r="G1048" s="76">
        <v>0</v>
      </c>
      <c r="H1048" s="76">
        <v>0</v>
      </c>
      <c r="I1048" s="76">
        <v>0</v>
      </c>
      <c r="J1048" s="76">
        <v>0</v>
      </c>
      <c r="K1048" s="76">
        <v>0</v>
      </c>
      <c r="L1048" s="76">
        <v>0</v>
      </c>
      <c r="M1048" s="76">
        <v>0</v>
      </c>
      <c r="N1048" s="76">
        <v>0</v>
      </c>
      <c r="O1048" s="76">
        <v>0</v>
      </c>
      <c r="P1048" s="76">
        <v>0</v>
      </c>
      <c r="Q1048" s="76">
        <v>0</v>
      </c>
      <c r="R1048" s="76">
        <v>0</v>
      </c>
      <c r="S1048" s="76">
        <v>0</v>
      </c>
      <c r="T1048" s="76">
        <v>0</v>
      </c>
      <c r="U1048" s="76">
        <v>0</v>
      </c>
      <c r="V1048" s="76">
        <v>0</v>
      </c>
      <c r="W1048" s="76">
        <v>0</v>
      </c>
      <c r="X1048" s="76">
        <v>0</v>
      </c>
      <c r="Y1048" s="76">
        <v>0</v>
      </c>
      <c r="Z1048" s="76">
        <v>0</v>
      </c>
      <c r="AA1048" s="77"/>
    </row>
    <row r="1049" spans="1:27">
      <c r="A1049" s="73">
        <v>2140208</v>
      </c>
      <c r="B1049" s="73" t="s">
        <v>2903</v>
      </c>
      <c r="C1049" s="75">
        <v>0</v>
      </c>
      <c r="D1049" s="75">
        <v>0</v>
      </c>
      <c r="E1049" s="76">
        <v>0</v>
      </c>
      <c r="F1049" s="76">
        <v>0</v>
      </c>
      <c r="G1049" s="76">
        <v>0</v>
      </c>
      <c r="H1049" s="76">
        <v>0</v>
      </c>
      <c r="I1049" s="76">
        <v>0</v>
      </c>
      <c r="J1049" s="76">
        <v>0</v>
      </c>
      <c r="K1049" s="76">
        <v>0</v>
      </c>
      <c r="L1049" s="76">
        <v>0</v>
      </c>
      <c r="M1049" s="76">
        <v>0</v>
      </c>
      <c r="N1049" s="76">
        <v>0</v>
      </c>
      <c r="O1049" s="76">
        <v>0</v>
      </c>
      <c r="P1049" s="76">
        <v>0</v>
      </c>
      <c r="Q1049" s="76">
        <v>0</v>
      </c>
      <c r="R1049" s="76">
        <v>0</v>
      </c>
      <c r="S1049" s="76">
        <v>0</v>
      </c>
      <c r="T1049" s="76">
        <v>0</v>
      </c>
      <c r="U1049" s="76">
        <v>0</v>
      </c>
      <c r="V1049" s="76">
        <v>0</v>
      </c>
      <c r="W1049" s="76">
        <v>0</v>
      </c>
      <c r="X1049" s="76">
        <v>0</v>
      </c>
      <c r="Y1049" s="76">
        <v>0</v>
      </c>
      <c r="Z1049" s="76">
        <v>0</v>
      </c>
      <c r="AA1049" s="77"/>
    </row>
    <row r="1050" spans="1:27">
      <c r="A1050" s="73">
        <v>2140299</v>
      </c>
      <c r="B1050" s="73" t="s">
        <v>2905</v>
      </c>
      <c r="C1050" s="75">
        <v>31974</v>
      </c>
      <c r="D1050" s="75">
        <v>31974</v>
      </c>
      <c r="E1050" s="76">
        <v>0</v>
      </c>
      <c r="F1050" s="76">
        <v>7312</v>
      </c>
      <c r="G1050" s="76">
        <v>0</v>
      </c>
      <c r="H1050" s="76">
        <v>2000</v>
      </c>
      <c r="I1050" s="76">
        <v>2471</v>
      </c>
      <c r="J1050" s="76">
        <v>9870</v>
      </c>
      <c r="K1050" s="76">
        <v>48</v>
      </c>
      <c r="L1050" s="76">
        <v>2000</v>
      </c>
      <c r="M1050" s="76">
        <v>0</v>
      </c>
      <c r="N1050" s="76">
        <v>0</v>
      </c>
      <c r="O1050" s="76">
        <v>4893</v>
      </c>
      <c r="P1050" s="76">
        <v>40</v>
      </c>
      <c r="Q1050" s="76">
        <v>120</v>
      </c>
      <c r="R1050" s="76">
        <v>1010</v>
      </c>
      <c r="S1050" s="76">
        <v>0</v>
      </c>
      <c r="T1050" s="76">
        <v>0</v>
      </c>
      <c r="U1050" s="76">
        <v>2200</v>
      </c>
      <c r="V1050" s="76">
        <v>10</v>
      </c>
      <c r="W1050" s="76">
        <v>0</v>
      </c>
      <c r="X1050" s="76">
        <v>0</v>
      </c>
      <c r="Y1050" s="76">
        <v>0</v>
      </c>
      <c r="Z1050" s="76">
        <v>10</v>
      </c>
      <c r="AA1050" s="77"/>
    </row>
    <row r="1051" spans="1:27">
      <c r="A1051" s="73">
        <v>21403</v>
      </c>
      <c r="B1051" s="74" t="s">
        <v>2906</v>
      </c>
      <c r="C1051" s="75">
        <v>43906</v>
      </c>
      <c r="D1051" s="75">
        <v>18994</v>
      </c>
      <c r="E1051" s="76">
        <v>24912</v>
      </c>
      <c r="F1051" s="76">
        <v>0</v>
      </c>
      <c r="G1051" s="76">
        <v>3288</v>
      </c>
      <c r="H1051" s="76">
        <v>0</v>
      </c>
      <c r="I1051" s="76">
        <v>0</v>
      </c>
      <c r="J1051" s="76">
        <v>2600</v>
      </c>
      <c r="K1051" s="76">
        <v>665</v>
      </c>
      <c r="L1051" s="76">
        <v>198</v>
      </c>
      <c r="M1051" s="76">
        <v>0</v>
      </c>
      <c r="N1051" s="76">
        <v>0</v>
      </c>
      <c r="O1051" s="76">
        <v>180</v>
      </c>
      <c r="P1051" s="76">
        <v>2758</v>
      </c>
      <c r="Q1051" s="76">
        <v>8050</v>
      </c>
      <c r="R1051" s="76">
        <v>738</v>
      </c>
      <c r="S1051" s="76">
        <v>-99</v>
      </c>
      <c r="T1051" s="76">
        <v>496</v>
      </c>
      <c r="U1051" s="76">
        <v>120</v>
      </c>
      <c r="V1051" s="76">
        <v>0</v>
      </c>
      <c r="W1051" s="76">
        <v>0</v>
      </c>
      <c r="X1051" s="76">
        <v>0</v>
      </c>
      <c r="Y1051" s="76">
        <v>0</v>
      </c>
      <c r="Z1051" s="76">
        <v>0</v>
      </c>
      <c r="AA1051" s="77"/>
    </row>
    <row r="1052" spans="1:27">
      <c r="A1052" s="73">
        <v>2140301</v>
      </c>
      <c r="B1052" s="73" t="s">
        <v>595</v>
      </c>
      <c r="C1052" s="75">
        <v>165</v>
      </c>
      <c r="D1052" s="75">
        <v>165</v>
      </c>
      <c r="E1052" s="76">
        <v>0</v>
      </c>
      <c r="F1052" s="76">
        <v>0</v>
      </c>
      <c r="G1052" s="76">
        <v>0</v>
      </c>
      <c r="H1052" s="76">
        <v>0</v>
      </c>
      <c r="I1052" s="76">
        <v>0</v>
      </c>
      <c r="J1052" s="76">
        <v>0</v>
      </c>
      <c r="K1052" s="76">
        <v>165</v>
      </c>
      <c r="L1052" s="76">
        <v>0</v>
      </c>
      <c r="M1052" s="76">
        <v>0</v>
      </c>
      <c r="N1052" s="76">
        <v>0</v>
      </c>
      <c r="O1052" s="76">
        <v>0</v>
      </c>
      <c r="P1052" s="76">
        <v>0</v>
      </c>
      <c r="Q1052" s="76">
        <v>0</v>
      </c>
      <c r="R1052" s="76">
        <v>0</v>
      </c>
      <c r="S1052" s="76">
        <v>0</v>
      </c>
      <c r="T1052" s="76">
        <v>0</v>
      </c>
      <c r="U1052" s="76">
        <v>0</v>
      </c>
      <c r="V1052" s="76">
        <v>0</v>
      </c>
      <c r="W1052" s="76">
        <v>0</v>
      </c>
      <c r="X1052" s="76">
        <v>0</v>
      </c>
      <c r="Y1052" s="76">
        <v>0</v>
      </c>
      <c r="Z1052" s="76">
        <v>0</v>
      </c>
      <c r="AA1052" s="77"/>
    </row>
    <row r="1053" spans="1:27">
      <c r="A1053" s="73">
        <v>2140302</v>
      </c>
      <c r="B1053" s="73" t="s">
        <v>598</v>
      </c>
      <c r="C1053" s="75">
        <v>240</v>
      </c>
      <c r="D1053" s="75">
        <v>240</v>
      </c>
      <c r="E1053" s="76">
        <v>0</v>
      </c>
      <c r="F1053" s="76">
        <v>0</v>
      </c>
      <c r="G1053" s="76">
        <v>0</v>
      </c>
      <c r="H1053" s="76">
        <v>0</v>
      </c>
      <c r="I1053" s="76">
        <v>0</v>
      </c>
      <c r="J1053" s="76">
        <v>0</v>
      </c>
      <c r="K1053" s="76">
        <v>100</v>
      </c>
      <c r="L1053" s="76">
        <v>0</v>
      </c>
      <c r="M1053" s="76">
        <v>0</v>
      </c>
      <c r="N1053" s="76">
        <v>0</v>
      </c>
      <c r="O1053" s="76">
        <v>0</v>
      </c>
      <c r="P1053" s="76">
        <v>0</v>
      </c>
      <c r="Q1053" s="76">
        <v>0</v>
      </c>
      <c r="R1053" s="76">
        <v>140</v>
      </c>
      <c r="S1053" s="76">
        <v>0</v>
      </c>
      <c r="T1053" s="76">
        <v>0</v>
      </c>
      <c r="U1053" s="76">
        <v>0</v>
      </c>
      <c r="V1053" s="76">
        <v>0</v>
      </c>
      <c r="W1053" s="76">
        <v>0</v>
      </c>
      <c r="X1053" s="76">
        <v>0</v>
      </c>
      <c r="Y1053" s="76">
        <v>0</v>
      </c>
      <c r="Z1053" s="76">
        <v>0</v>
      </c>
      <c r="AA1053" s="77"/>
    </row>
    <row r="1054" spans="1:27">
      <c r="A1054" s="73">
        <v>2140303</v>
      </c>
      <c r="B1054" s="73" t="s">
        <v>601</v>
      </c>
      <c r="C1054" s="75">
        <v>0</v>
      </c>
      <c r="D1054" s="75">
        <v>0</v>
      </c>
      <c r="E1054" s="76">
        <v>0</v>
      </c>
      <c r="F1054" s="76">
        <v>0</v>
      </c>
      <c r="G1054" s="76">
        <v>0</v>
      </c>
      <c r="H1054" s="76">
        <v>0</v>
      </c>
      <c r="I1054" s="76">
        <v>0</v>
      </c>
      <c r="J1054" s="76">
        <v>0</v>
      </c>
      <c r="K1054" s="76">
        <v>0</v>
      </c>
      <c r="L1054" s="76">
        <v>0</v>
      </c>
      <c r="M1054" s="76">
        <v>0</v>
      </c>
      <c r="N1054" s="76">
        <v>0</v>
      </c>
      <c r="O1054" s="76">
        <v>0</v>
      </c>
      <c r="P1054" s="76">
        <v>0</v>
      </c>
      <c r="Q1054" s="76">
        <v>0</v>
      </c>
      <c r="R1054" s="76">
        <v>0</v>
      </c>
      <c r="S1054" s="76">
        <v>0</v>
      </c>
      <c r="T1054" s="76">
        <v>0</v>
      </c>
      <c r="U1054" s="76">
        <v>0</v>
      </c>
      <c r="V1054" s="76">
        <v>0</v>
      </c>
      <c r="W1054" s="76">
        <v>0</v>
      </c>
      <c r="X1054" s="76">
        <v>0</v>
      </c>
      <c r="Y1054" s="76">
        <v>0</v>
      </c>
      <c r="Z1054" s="76">
        <v>0</v>
      </c>
      <c r="AA1054" s="77"/>
    </row>
    <row r="1055" spans="1:27">
      <c r="A1055" s="73">
        <v>2140304</v>
      </c>
      <c r="B1055" s="73" t="s">
        <v>2912</v>
      </c>
      <c r="C1055" s="75">
        <v>37905</v>
      </c>
      <c r="D1055" s="75">
        <v>14505</v>
      </c>
      <c r="E1055" s="76">
        <v>23400</v>
      </c>
      <c r="F1055" s="76">
        <v>0</v>
      </c>
      <c r="G1055" s="76">
        <v>1938</v>
      </c>
      <c r="H1055" s="76">
        <v>0</v>
      </c>
      <c r="I1055" s="76">
        <v>0</v>
      </c>
      <c r="J1055" s="76">
        <v>2600</v>
      </c>
      <c r="K1055" s="76">
        <v>0</v>
      </c>
      <c r="L1055" s="76">
        <v>198</v>
      </c>
      <c r="M1055" s="76">
        <v>0</v>
      </c>
      <c r="N1055" s="76">
        <v>0</v>
      </c>
      <c r="O1055" s="76">
        <v>0</v>
      </c>
      <c r="P1055" s="76">
        <v>1718</v>
      </c>
      <c r="Q1055" s="76">
        <v>8000</v>
      </c>
      <c r="R1055" s="76">
        <v>100</v>
      </c>
      <c r="S1055" s="76">
        <v>-99</v>
      </c>
      <c r="T1055" s="76">
        <v>0</v>
      </c>
      <c r="U1055" s="76">
        <v>50</v>
      </c>
      <c r="V1055" s="76">
        <v>0</v>
      </c>
      <c r="W1055" s="76">
        <v>0</v>
      </c>
      <c r="X1055" s="76">
        <v>0</v>
      </c>
      <c r="Y1055" s="76">
        <v>0</v>
      </c>
      <c r="Z1055" s="76">
        <v>0</v>
      </c>
      <c r="AA1055" s="77"/>
    </row>
    <row r="1056" spans="1:27">
      <c r="A1056" s="73">
        <v>2140305</v>
      </c>
      <c r="B1056" s="73" t="s">
        <v>2915</v>
      </c>
      <c r="C1056" s="75">
        <v>0</v>
      </c>
      <c r="D1056" s="75">
        <v>0</v>
      </c>
      <c r="E1056" s="76">
        <v>0</v>
      </c>
      <c r="F1056" s="76">
        <v>0</v>
      </c>
      <c r="G1056" s="76">
        <v>0</v>
      </c>
      <c r="H1056" s="76">
        <v>0</v>
      </c>
      <c r="I1056" s="76">
        <v>0</v>
      </c>
      <c r="J1056" s="76">
        <v>0</v>
      </c>
      <c r="K1056" s="76">
        <v>0</v>
      </c>
      <c r="L1056" s="76">
        <v>0</v>
      </c>
      <c r="M1056" s="76">
        <v>0</v>
      </c>
      <c r="N1056" s="76">
        <v>0</v>
      </c>
      <c r="O1056" s="76">
        <v>0</v>
      </c>
      <c r="P1056" s="76">
        <v>0</v>
      </c>
      <c r="Q1056" s="76">
        <v>0</v>
      </c>
      <c r="R1056" s="76">
        <v>0</v>
      </c>
      <c r="S1056" s="76">
        <v>0</v>
      </c>
      <c r="T1056" s="76">
        <v>0</v>
      </c>
      <c r="U1056" s="76">
        <v>0</v>
      </c>
      <c r="V1056" s="76">
        <v>0</v>
      </c>
      <c r="W1056" s="76">
        <v>0</v>
      </c>
      <c r="X1056" s="76">
        <v>0</v>
      </c>
      <c r="Y1056" s="76">
        <v>0</v>
      </c>
      <c r="Z1056" s="76">
        <v>0</v>
      </c>
      <c r="AA1056" s="77"/>
    </row>
    <row r="1057" spans="1:27">
      <c r="A1057" s="73">
        <v>2140306</v>
      </c>
      <c r="B1057" s="73" t="s">
        <v>2918</v>
      </c>
      <c r="C1057" s="75">
        <v>0</v>
      </c>
      <c r="D1057" s="75">
        <v>0</v>
      </c>
      <c r="E1057" s="76">
        <v>0</v>
      </c>
      <c r="F1057" s="76">
        <v>0</v>
      </c>
      <c r="G1057" s="76">
        <v>0</v>
      </c>
      <c r="H1057" s="76">
        <v>0</v>
      </c>
      <c r="I1057" s="76">
        <v>0</v>
      </c>
      <c r="J1057" s="76">
        <v>0</v>
      </c>
      <c r="K1057" s="76">
        <v>0</v>
      </c>
      <c r="L1057" s="76">
        <v>0</v>
      </c>
      <c r="M1057" s="76">
        <v>0</v>
      </c>
      <c r="N1057" s="76">
        <v>0</v>
      </c>
      <c r="O1057" s="76">
        <v>0</v>
      </c>
      <c r="P1057" s="76">
        <v>0</v>
      </c>
      <c r="Q1057" s="76">
        <v>0</v>
      </c>
      <c r="R1057" s="76">
        <v>0</v>
      </c>
      <c r="S1057" s="76">
        <v>0</v>
      </c>
      <c r="T1057" s="76">
        <v>0</v>
      </c>
      <c r="U1057" s="76">
        <v>0</v>
      </c>
      <c r="V1057" s="76">
        <v>0</v>
      </c>
      <c r="W1057" s="76">
        <v>0</v>
      </c>
      <c r="X1057" s="76">
        <v>0</v>
      </c>
      <c r="Y1057" s="76">
        <v>0</v>
      </c>
      <c r="Z1057" s="76">
        <v>0</v>
      </c>
      <c r="AA1057" s="77"/>
    </row>
    <row r="1058" spans="1:27">
      <c r="A1058" s="73">
        <v>2140307</v>
      </c>
      <c r="B1058" s="73" t="s">
        <v>2921</v>
      </c>
      <c r="C1058" s="75">
        <v>120</v>
      </c>
      <c r="D1058" s="75">
        <v>0</v>
      </c>
      <c r="E1058" s="76">
        <v>120</v>
      </c>
      <c r="F1058" s="76">
        <v>0</v>
      </c>
      <c r="G1058" s="76">
        <v>0</v>
      </c>
      <c r="H1058" s="76">
        <v>0</v>
      </c>
      <c r="I1058" s="76">
        <v>0</v>
      </c>
      <c r="J1058" s="76">
        <v>0</v>
      </c>
      <c r="K1058" s="76">
        <v>0</v>
      </c>
      <c r="L1058" s="76">
        <v>0</v>
      </c>
      <c r="M1058" s="76">
        <v>0</v>
      </c>
      <c r="N1058" s="76">
        <v>0</v>
      </c>
      <c r="O1058" s="76">
        <v>0</v>
      </c>
      <c r="P1058" s="76">
        <v>0</v>
      </c>
      <c r="Q1058" s="76">
        <v>0</v>
      </c>
      <c r="R1058" s="76">
        <v>0</v>
      </c>
      <c r="S1058" s="76">
        <v>0</v>
      </c>
      <c r="T1058" s="76">
        <v>0</v>
      </c>
      <c r="U1058" s="76">
        <v>0</v>
      </c>
      <c r="V1058" s="76">
        <v>0</v>
      </c>
      <c r="W1058" s="76">
        <v>0</v>
      </c>
      <c r="X1058" s="76">
        <v>0</v>
      </c>
      <c r="Y1058" s="76">
        <v>0</v>
      </c>
      <c r="Z1058" s="76">
        <v>0</v>
      </c>
      <c r="AA1058" s="77"/>
    </row>
    <row r="1059" spans="1:27">
      <c r="A1059" s="73">
        <v>2140308</v>
      </c>
      <c r="B1059" s="73" t="s">
        <v>2924</v>
      </c>
      <c r="C1059" s="75">
        <v>0</v>
      </c>
      <c r="D1059" s="75">
        <v>0</v>
      </c>
      <c r="E1059" s="76">
        <v>0</v>
      </c>
      <c r="F1059" s="76">
        <v>0</v>
      </c>
      <c r="G1059" s="76">
        <v>0</v>
      </c>
      <c r="H1059" s="76">
        <v>0</v>
      </c>
      <c r="I1059" s="76">
        <v>0</v>
      </c>
      <c r="J1059" s="76">
        <v>0</v>
      </c>
      <c r="K1059" s="76">
        <v>0</v>
      </c>
      <c r="L1059" s="76">
        <v>0</v>
      </c>
      <c r="M1059" s="76">
        <v>0</v>
      </c>
      <c r="N1059" s="76">
        <v>0</v>
      </c>
      <c r="O1059" s="76">
        <v>0</v>
      </c>
      <c r="P1059" s="76">
        <v>0</v>
      </c>
      <c r="Q1059" s="76">
        <v>0</v>
      </c>
      <c r="R1059" s="76">
        <v>0</v>
      </c>
      <c r="S1059" s="76">
        <v>0</v>
      </c>
      <c r="T1059" s="76">
        <v>0</v>
      </c>
      <c r="U1059" s="76">
        <v>0</v>
      </c>
      <c r="V1059" s="76">
        <v>0</v>
      </c>
      <c r="W1059" s="76">
        <v>0</v>
      </c>
      <c r="X1059" s="76">
        <v>0</v>
      </c>
      <c r="Y1059" s="76">
        <v>0</v>
      </c>
      <c r="Z1059" s="76">
        <v>0</v>
      </c>
      <c r="AA1059" s="77"/>
    </row>
    <row r="1060" spans="1:27">
      <c r="A1060" s="73">
        <v>2140399</v>
      </c>
      <c r="B1060" s="73" t="s">
        <v>2927</v>
      </c>
      <c r="C1060" s="75">
        <v>5476</v>
      </c>
      <c r="D1060" s="75">
        <v>4084</v>
      </c>
      <c r="E1060" s="76">
        <v>1392</v>
      </c>
      <c r="F1060" s="76">
        <v>0</v>
      </c>
      <c r="G1060" s="76">
        <v>1350</v>
      </c>
      <c r="H1060" s="76">
        <v>0</v>
      </c>
      <c r="I1060" s="76">
        <v>0</v>
      </c>
      <c r="J1060" s="76">
        <v>0</v>
      </c>
      <c r="K1060" s="76">
        <v>400</v>
      </c>
      <c r="L1060" s="76">
        <v>0</v>
      </c>
      <c r="M1060" s="76">
        <v>0</v>
      </c>
      <c r="N1060" s="76">
        <v>0</v>
      </c>
      <c r="O1060" s="76">
        <v>180</v>
      </c>
      <c r="P1060" s="76">
        <v>1040</v>
      </c>
      <c r="Q1060" s="76">
        <v>50</v>
      </c>
      <c r="R1060" s="76">
        <v>498</v>
      </c>
      <c r="S1060" s="76">
        <v>0</v>
      </c>
      <c r="T1060" s="76">
        <v>496</v>
      </c>
      <c r="U1060" s="76">
        <v>70</v>
      </c>
      <c r="V1060" s="76">
        <v>0</v>
      </c>
      <c r="W1060" s="76">
        <v>0</v>
      </c>
      <c r="X1060" s="76">
        <v>0</v>
      </c>
      <c r="Y1060" s="76">
        <v>0</v>
      </c>
      <c r="Z1060" s="76">
        <v>0</v>
      </c>
      <c r="AA1060" s="77"/>
    </row>
    <row r="1061" spans="1:27">
      <c r="A1061" s="73">
        <v>21404</v>
      </c>
      <c r="B1061" s="74" t="s">
        <v>5069</v>
      </c>
      <c r="C1061" s="75">
        <v>135558</v>
      </c>
      <c r="D1061" s="75">
        <v>135512</v>
      </c>
      <c r="E1061" s="76">
        <v>46</v>
      </c>
      <c r="F1061" s="76">
        <v>44606</v>
      </c>
      <c r="G1061" s="76">
        <v>7306</v>
      </c>
      <c r="H1061" s="76">
        <v>10066</v>
      </c>
      <c r="I1061" s="76">
        <v>7151</v>
      </c>
      <c r="J1061" s="76">
        <v>7917</v>
      </c>
      <c r="K1061" s="76">
        <v>5391</v>
      </c>
      <c r="L1061" s="76">
        <v>4052</v>
      </c>
      <c r="M1061" s="76">
        <v>2582</v>
      </c>
      <c r="N1061" s="76">
        <v>7397</v>
      </c>
      <c r="O1061" s="76">
        <v>7586</v>
      </c>
      <c r="P1061" s="76">
        <v>6497</v>
      </c>
      <c r="Q1061" s="76">
        <v>4625</v>
      </c>
      <c r="R1061" s="76">
        <v>5758</v>
      </c>
      <c r="S1061" s="76">
        <v>2341</v>
      </c>
      <c r="T1061" s="76">
        <v>3237</v>
      </c>
      <c r="U1061" s="76">
        <v>4932</v>
      </c>
      <c r="V1061" s="76">
        <v>3900</v>
      </c>
      <c r="W1061" s="76">
        <v>0</v>
      </c>
      <c r="X1061" s="76">
        <v>2630</v>
      </c>
      <c r="Y1061" s="76">
        <v>1270</v>
      </c>
      <c r="Z1061" s="76">
        <v>0</v>
      </c>
      <c r="AA1061" s="77"/>
    </row>
    <row r="1062" spans="1:27">
      <c r="A1062" s="73">
        <v>2140401</v>
      </c>
      <c r="B1062" s="73" t="s">
        <v>2933</v>
      </c>
      <c r="C1062" s="75">
        <v>57216</v>
      </c>
      <c r="D1062" s="75">
        <v>57216</v>
      </c>
      <c r="E1062" s="76">
        <v>0</v>
      </c>
      <c r="F1062" s="76">
        <v>31975</v>
      </c>
      <c r="G1062" s="76">
        <v>1421</v>
      </c>
      <c r="H1062" s="76">
        <v>2057</v>
      </c>
      <c r="I1062" s="76">
        <v>3924</v>
      </c>
      <c r="J1062" s="76">
        <v>1798</v>
      </c>
      <c r="K1062" s="76">
        <v>991</v>
      </c>
      <c r="L1062" s="76">
        <v>880</v>
      </c>
      <c r="M1062" s="76">
        <v>449</v>
      </c>
      <c r="N1062" s="76">
        <v>2945</v>
      </c>
      <c r="O1062" s="76">
        <v>2326</v>
      </c>
      <c r="P1062" s="76">
        <v>999</v>
      </c>
      <c r="Q1062" s="76">
        <v>1197</v>
      </c>
      <c r="R1062" s="76">
        <v>882</v>
      </c>
      <c r="S1062" s="76">
        <v>506</v>
      </c>
      <c r="T1062" s="76">
        <v>382</v>
      </c>
      <c r="U1062" s="76">
        <v>913</v>
      </c>
      <c r="V1062" s="76">
        <v>3572</v>
      </c>
      <c r="W1062" s="76">
        <v>0</v>
      </c>
      <c r="X1062" s="76">
        <v>2455</v>
      </c>
      <c r="Y1062" s="76">
        <v>1117</v>
      </c>
      <c r="Z1062" s="76">
        <v>0</v>
      </c>
      <c r="AA1062" s="77"/>
    </row>
    <row r="1063" spans="1:27">
      <c r="A1063" s="73">
        <v>2140402</v>
      </c>
      <c r="B1063" s="73" t="s">
        <v>2936</v>
      </c>
      <c r="C1063" s="75">
        <v>42305</v>
      </c>
      <c r="D1063" s="75">
        <v>42305</v>
      </c>
      <c r="E1063" s="76">
        <v>0</v>
      </c>
      <c r="F1063" s="76">
        <v>575</v>
      </c>
      <c r="G1063" s="76">
        <v>3465</v>
      </c>
      <c r="H1063" s="76">
        <v>4411</v>
      </c>
      <c r="I1063" s="76">
        <v>1907</v>
      </c>
      <c r="J1063" s="76">
        <v>3061</v>
      </c>
      <c r="K1063" s="76">
        <v>2757</v>
      </c>
      <c r="L1063" s="76">
        <v>2367</v>
      </c>
      <c r="M1063" s="76">
        <v>1510</v>
      </c>
      <c r="N1063" s="76">
        <v>2699</v>
      </c>
      <c r="O1063" s="76">
        <v>3663</v>
      </c>
      <c r="P1063" s="76">
        <v>4264</v>
      </c>
      <c r="Q1063" s="76">
        <v>1916</v>
      </c>
      <c r="R1063" s="76">
        <v>3851</v>
      </c>
      <c r="S1063" s="76">
        <v>1369</v>
      </c>
      <c r="T1063" s="76">
        <v>2192</v>
      </c>
      <c r="U1063" s="76">
        <v>2121</v>
      </c>
      <c r="V1063" s="76">
        <v>22</v>
      </c>
      <c r="W1063" s="76">
        <v>0</v>
      </c>
      <c r="X1063" s="76">
        <v>0</v>
      </c>
      <c r="Y1063" s="76">
        <v>22</v>
      </c>
      <c r="Z1063" s="76">
        <v>0</v>
      </c>
      <c r="AA1063" s="77"/>
    </row>
    <row r="1064" spans="1:27">
      <c r="A1064" s="73">
        <v>2140403</v>
      </c>
      <c r="B1064" s="73" t="s">
        <v>2939</v>
      </c>
      <c r="C1064" s="75">
        <v>35354</v>
      </c>
      <c r="D1064" s="75">
        <v>35354</v>
      </c>
      <c r="E1064" s="76">
        <v>0</v>
      </c>
      <c r="F1064" s="76">
        <v>11994</v>
      </c>
      <c r="G1064" s="76">
        <v>2351</v>
      </c>
      <c r="H1064" s="76">
        <v>3564</v>
      </c>
      <c r="I1064" s="76">
        <v>1294</v>
      </c>
      <c r="J1064" s="76">
        <v>3011</v>
      </c>
      <c r="K1064" s="76">
        <v>1611</v>
      </c>
      <c r="L1064" s="76">
        <v>748</v>
      </c>
      <c r="M1064" s="76">
        <v>614</v>
      </c>
      <c r="N1064" s="76">
        <v>1712</v>
      </c>
      <c r="O1064" s="76">
        <v>1549</v>
      </c>
      <c r="P1064" s="76">
        <v>1201</v>
      </c>
      <c r="Q1064" s="76">
        <v>1475</v>
      </c>
      <c r="R1064" s="76">
        <v>995</v>
      </c>
      <c r="S1064" s="76">
        <v>450</v>
      </c>
      <c r="T1064" s="76">
        <v>609</v>
      </c>
      <c r="U1064" s="76">
        <v>1866</v>
      </c>
      <c r="V1064" s="76">
        <v>296</v>
      </c>
      <c r="W1064" s="76">
        <v>0</v>
      </c>
      <c r="X1064" s="76">
        <v>168</v>
      </c>
      <c r="Y1064" s="76">
        <v>128</v>
      </c>
      <c r="Z1064" s="76">
        <v>0</v>
      </c>
      <c r="AA1064" s="77"/>
    </row>
    <row r="1065" spans="1:27">
      <c r="A1065" s="73">
        <v>2140499</v>
      </c>
      <c r="B1065" s="73" t="s">
        <v>5070</v>
      </c>
      <c r="C1065" s="75">
        <v>683</v>
      </c>
      <c r="D1065" s="75">
        <v>637</v>
      </c>
      <c r="E1065" s="76">
        <v>46</v>
      </c>
      <c r="F1065" s="76">
        <v>62</v>
      </c>
      <c r="G1065" s="76">
        <v>69</v>
      </c>
      <c r="H1065" s="76">
        <v>34</v>
      </c>
      <c r="I1065" s="76">
        <v>26</v>
      </c>
      <c r="J1065" s="76">
        <v>47</v>
      </c>
      <c r="K1065" s="76">
        <v>32</v>
      </c>
      <c r="L1065" s="76">
        <v>57</v>
      </c>
      <c r="M1065" s="76">
        <v>9</v>
      </c>
      <c r="N1065" s="76">
        <v>41</v>
      </c>
      <c r="O1065" s="76">
        <v>48</v>
      </c>
      <c r="P1065" s="76">
        <v>33</v>
      </c>
      <c r="Q1065" s="76">
        <v>37</v>
      </c>
      <c r="R1065" s="76">
        <v>30</v>
      </c>
      <c r="S1065" s="76">
        <v>16</v>
      </c>
      <c r="T1065" s="76">
        <v>54</v>
      </c>
      <c r="U1065" s="76">
        <v>32</v>
      </c>
      <c r="V1065" s="76">
        <v>10</v>
      </c>
      <c r="W1065" s="76">
        <v>0</v>
      </c>
      <c r="X1065" s="76">
        <v>7</v>
      </c>
      <c r="Y1065" s="76">
        <v>3</v>
      </c>
      <c r="Z1065" s="76">
        <v>0</v>
      </c>
      <c r="AA1065" s="77"/>
    </row>
    <row r="1066" spans="1:27">
      <c r="A1066" s="73">
        <v>21405</v>
      </c>
      <c r="B1066" s="74" t="s">
        <v>2945</v>
      </c>
      <c r="C1066" s="75">
        <v>475</v>
      </c>
      <c r="D1066" s="75">
        <v>175</v>
      </c>
      <c r="E1066" s="76">
        <v>300</v>
      </c>
      <c r="F1066" s="76">
        <v>0</v>
      </c>
      <c r="G1066" s="76">
        <v>19</v>
      </c>
      <c r="H1066" s="76">
        <v>0</v>
      </c>
      <c r="I1066" s="76">
        <v>1</v>
      </c>
      <c r="J1066" s="76">
        <v>1</v>
      </c>
      <c r="K1066" s="76">
        <v>0</v>
      </c>
      <c r="L1066" s="76">
        <v>91</v>
      </c>
      <c r="M1066" s="76">
        <v>10</v>
      </c>
      <c r="N1066" s="76">
        <v>0</v>
      </c>
      <c r="O1066" s="76">
        <v>0</v>
      </c>
      <c r="P1066" s="76">
        <v>13</v>
      </c>
      <c r="Q1066" s="76">
        <v>0</v>
      </c>
      <c r="R1066" s="76">
        <v>54</v>
      </c>
      <c r="S1066" s="76">
        <v>0</v>
      </c>
      <c r="T1066" s="76">
        <v>0</v>
      </c>
      <c r="U1066" s="76">
        <v>0</v>
      </c>
      <c r="V1066" s="76">
        <v>0</v>
      </c>
      <c r="W1066" s="76">
        <v>0</v>
      </c>
      <c r="X1066" s="76">
        <v>0</v>
      </c>
      <c r="Y1066" s="76">
        <v>0</v>
      </c>
      <c r="Z1066" s="76">
        <v>0</v>
      </c>
      <c r="AA1066" s="77"/>
    </row>
    <row r="1067" spans="1:27">
      <c r="A1067" s="73">
        <v>2140501</v>
      </c>
      <c r="B1067" s="73" t="s">
        <v>595</v>
      </c>
      <c r="C1067" s="75">
        <v>7</v>
      </c>
      <c r="D1067" s="75">
        <v>7</v>
      </c>
      <c r="E1067" s="76">
        <v>0</v>
      </c>
      <c r="F1067" s="76">
        <v>0</v>
      </c>
      <c r="G1067" s="76">
        <v>19</v>
      </c>
      <c r="H1067" s="76">
        <v>0</v>
      </c>
      <c r="I1067" s="76">
        <v>1</v>
      </c>
      <c r="J1067" s="76">
        <v>0</v>
      </c>
      <c r="K1067" s="76">
        <v>0</v>
      </c>
      <c r="L1067" s="76">
        <v>1</v>
      </c>
      <c r="M1067" s="76">
        <v>0</v>
      </c>
      <c r="N1067" s="76">
        <v>0</v>
      </c>
      <c r="O1067" s="76">
        <v>0</v>
      </c>
      <c r="P1067" s="76">
        <v>0</v>
      </c>
      <c r="Q1067" s="76">
        <v>0</v>
      </c>
      <c r="R1067" s="76">
        <v>0</v>
      </c>
      <c r="S1067" s="76">
        <v>0</v>
      </c>
      <c r="T1067" s="76">
        <v>0</v>
      </c>
      <c r="U1067" s="76">
        <v>0</v>
      </c>
      <c r="V1067" s="76">
        <v>0</v>
      </c>
      <c r="W1067" s="76">
        <v>0</v>
      </c>
      <c r="X1067" s="76">
        <v>0</v>
      </c>
      <c r="Y1067" s="76">
        <v>0</v>
      </c>
      <c r="Z1067" s="76">
        <v>0</v>
      </c>
      <c r="AA1067" s="77"/>
    </row>
    <row r="1068" spans="1:27">
      <c r="A1068" s="73">
        <v>2140502</v>
      </c>
      <c r="B1068" s="73" t="s">
        <v>598</v>
      </c>
      <c r="C1068" s="75">
        <v>0</v>
      </c>
      <c r="D1068" s="75">
        <v>0</v>
      </c>
      <c r="E1068" s="76">
        <v>0</v>
      </c>
      <c r="F1068" s="76">
        <v>0</v>
      </c>
      <c r="G1068" s="76">
        <v>0</v>
      </c>
      <c r="H1068" s="76">
        <v>0</v>
      </c>
      <c r="I1068" s="76">
        <v>0</v>
      </c>
      <c r="J1068" s="76">
        <v>0</v>
      </c>
      <c r="K1068" s="76">
        <v>0</v>
      </c>
      <c r="L1068" s="76">
        <v>0</v>
      </c>
      <c r="M1068" s="76">
        <v>0</v>
      </c>
      <c r="N1068" s="76">
        <v>0</v>
      </c>
      <c r="O1068" s="76">
        <v>0</v>
      </c>
      <c r="P1068" s="76">
        <v>0</v>
      </c>
      <c r="Q1068" s="76">
        <v>0</v>
      </c>
      <c r="R1068" s="76">
        <v>0</v>
      </c>
      <c r="S1068" s="76">
        <v>0</v>
      </c>
      <c r="T1068" s="76">
        <v>0</v>
      </c>
      <c r="U1068" s="76">
        <v>0</v>
      </c>
      <c r="V1068" s="76">
        <v>0</v>
      </c>
      <c r="W1068" s="76">
        <v>0</v>
      </c>
      <c r="X1068" s="76">
        <v>0</v>
      </c>
      <c r="Y1068" s="76">
        <v>0</v>
      </c>
      <c r="Z1068" s="76">
        <v>0</v>
      </c>
      <c r="AA1068" s="77"/>
    </row>
    <row r="1069" spans="1:27">
      <c r="A1069" s="73">
        <v>2140503</v>
      </c>
      <c r="B1069" s="73" t="s">
        <v>601</v>
      </c>
      <c r="C1069" s="75">
        <v>0</v>
      </c>
      <c r="D1069" s="75">
        <v>0</v>
      </c>
      <c r="E1069" s="76">
        <v>0</v>
      </c>
      <c r="F1069" s="76">
        <v>0</v>
      </c>
      <c r="G1069" s="76">
        <v>0</v>
      </c>
      <c r="H1069" s="76">
        <v>0</v>
      </c>
      <c r="I1069" s="76">
        <v>0</v>
      </c>
      <c r="J1069" s="76">
        <v>0</v>
      </c>
      <c r="K1069" s="76">
        <v>0</v>
      </c>
      <c r="L1069" s="76">
        <v>0</v>
      </c>
      <c r="M1069" s="76">
        <v>0</v>
      </c>
      <c r="N1069" s="76">
        <v>0</v>
      </c>
      <c r="O1069" s="76">
        <v>0</v>
      </c>
      <c r="P1069" s="76">
        <v>0</v>
      </c>
      <c r="Q1069" s="76">
        <v>0</v>
      </c>
      <c r="R1069" s="76">
        <v>0</v>
      </c>
      <c r="S1069" s="76">
        <v>0</v>
      </c>
      <c r="T1069" s="76">
        <v>0</v>
      </c>
      <c r="U1069" s="76">
        <v>0</v>
      </c>
      <c r="V1069" s="76">
        <v>0</v>
      </c>
      <c r="W1069" s="76">
        <v>0</v>
      </c>
      <c r="X1069" s="76">
        <v>0</v>
      </c>
      <c r="Y1069" s="76">
        <v>0</v>
      </c>
      <c r="Z1069" s="76">
        <v>0</v>
      </c>
      <c r="AA1069" s="77"/>
    </row>
    <row r="1070" spans="1:27">
      <c r="A1070" s="73">
        <v>2140504</v>
      </c>
      <c r="B1070" s="73" t="s">
        <v>2903</v>
      </c>
      <c r="C1070" s="75">
        <v>41</v>
      </c>
      <c r="D1070" s="75">
        <v>41</v>
      </c>
      <c r="E1070" s="76">
        <v>0</v>
      </c>
      <c r="F1070" s="76">
        <v>0</v>
      </c>
      <c r="G1070" s="76">
        <v>0</v>
      </c>
      <c r="H1070" s="76">
        <v>0</v>
      </c>
      <c r="I1070" s="76">
        <v>0</v>
      </c>
      <c r="J1070" s="76">
        <v>0</v>
      </c>
      <c r="K1070" s="76">
        <v>0</v>
      </c>
      <c r="L1070" s="76">
        <v>36</v>
      </c>
      <c r="M1070" s="76">
        <v>5</v>
      </c>
      <c r="N1070" s="76">
        <v>0</v>
      </c>
      <c r="O1070" s="76">
        <v>0</v>
      </c>
      <c r="P1070" s="76">
        <v>0</v>
      </c>
      <c r="Q1070" s="76">
        <v>0</v>
      </c>
      <c r="R1070" s="76">
        <v>0</v>
      </c>
      <c r="S1070" s="76">
        <v>0</v>
      </c>
      <c r="T1070" s="76">
        <v>0</v>
      </c>
      <c r="U1070" s="76">
        <v>0</v>
      </c>
      <c r="V1070" s="76">
        <v>0</v>
      </c>
      <c r="W1070" s="76">
        <v>0</v>
      </c>
      <c r="X1070" s="76">
        <v>0</v>
      </c>
      <c r="Y1070" s="76">
        <v>0</v>
      </c>
      <c r="Z1070" s="76">
        <v>0</v>
      </c>
      <c r="AA1070" s="77"/>
    </row>
    <row r="1071" spans="1:27">
      <c r="A1071" s="73">
        <v>2140505</v>
      </c>
      <c r="B1071" s="73" t="s">
        <v>2953</v>
      </c>
      <c r="C1071" s="75">
        <v>350</v>
      </c>
      <c r="D1071" s="75">
        <v>50</v>
      </c>
      <c r="E1071" s="76">
        <v>300</v>
      </c>
      <c r="F1071" s="76">
        <v>0</v>
      </c>
      <c r="G1071" s="76">
        <v>0</v>
      </c>
      <c r="H1071" s="76">
        <v>0</v>
      </c>
      <c r="I1071" s="76">
        <v>0</v>
      </c>
      <c r="J1071" s="76">
        <v>0</v>
      </c>
      <c r="K1071" s="76">
        <v>0</v>
      </c>
      <c r="L1071" s="76">
        <v>39</v>
      </c>
      <c r="M1071" s="76">
        <v>0</v>
      </c>
      <c r="N1071" s="76">
        <v>0</v>
      </c>
      <c r="O1071" s="76">
        <v>0</v>
      </c>
      <c r="P1071" s="76">
        <v>11</v>
      </c>
      <c r="Q1071" s="76">
        <v>0</v>
      </c>
      <c r="R1071" s="76">
        <v>0</v>
      </c>
      <c r="S1071" s="76">
        <v>0</v>
      </c>
      <c r="T1071" s="76">
        <v>0</v>
      </c>
      <c r="U1071" s="76">
        <v>0</v>
      </c>
      <c r="V1071" s="76">
        <v>0</v>
      </c>
      <c r="W1071" s="76">
        <v>0</v>
      </c>
      <c r="X1071" s="76">
        <v>0</v>
      </c>
      <c r="Y1071" s="76">
        <v>0</v>
      </c>
      <c r="Z1071" s="76">
        <v>0</v>
      </c>
      <c r="AA1071" s="77"/>
    </row>
    <row r="1072" spans="1:27">
      <c r="A1072" s="73">
        <v>2140599</v>
      </c>
      <c r="B1072" s="73" t="s">
        <v>2955</v>
      </c>
      <c r="C1072" s="75">
        <v>77</v>
      </c>
      <c r="D1072" s="75">
        <v>77</v>
      </c>
      <c r="E1072" s="76">
        <v>0</v>
      </c>
      <c r="F1072" s="76">
        <v>0</v>
      </c>
      <c r="G1072" s="76">
        <v>0</v>
      </c>
      <c r="H1072" s="76">
        <v>0</v>
      </c>
      <c r="I1072" s="76">
        <v>0</v>
      </c>
      <c r="J1072" s="76">
        <v>1</v>
      </c>
      <c r="K1072" s="76">
        <v>0</v>
      </c>
      <c r="L1072" s="76">
        <v>15</v>
      </c>
      <c r="M1072" s="76">
        <v>5</v>
      </c>
      <c r="N1072" s="76">
        <v>0</v>
      </c>
      <c r="O1072" s="76">
        <v>0</v>
      </c>
      <c r="P1072" s="76">
        <v>2</v>
      </c>
      <c r="Q1072" s="76">
        <v>0</v>
      </c>
      <c r="R1072" s="76">
        <v>54</v>
      </c>
      <c r="S1072" s="76">
        <v>0</v>
      </c>
      <c r="T1072" s="76">
        <v>0</v>
      </c>
      <c r="U1072" s="76">
        <v>0</v>
      </c>
      <c r="V1072" s="76">
        <v>0</v>
      </c>
      <c r="W1072" s="76">
        <v>0</v>
      </c>
      <c r="X1072" s="76">
        <v>0</v>
      </c>
      <c r="Y1072" s="76">
        <v>0</v>
      </c>
      <c r="Z1072" s="76">
        <v>0</v>
      </c>
      <c r="AA1072" s="77"/>
    </row>
    <row r="1073" spans="1:27">
      <c r="A1073" s="73">
        <v>21406</v>
      </c>
      <c r="B1073" s="74" t="s">
        <v>2957</v>
      </c>
      <c r="C1073" s="75">
        <v>2762691</v>
      </c>
      <c r="D1073" s="75">
        <v>1549792</v>
      </c>
      <c r="E1073" s="76">
        <v>1212899</v>
      </c>
      <c r="F1073" s="76">
        <v>52789</v>
      </c>
      <c r="G1073" s="76">
        <v>304421</v>
      </c>
      <c r="H1073" s="76">
        <v>75581</v>
      </c>
      <c r="I1073" s="76">
        <v>175</v>
      </c>
      <c r="J1073" s="76">
        <v>100230</v>
      </c>
      <c r="K1073" s="76">
        <v>67008</v>
      </c>
      <c r="L1073" s="76">
        <v>139463</v>
      </c>
      <c r="M1073" s="76">
        <v>39811</v>
      </c>
      <c r="N1073" s="76">
        <v>80536</v>
      </c>
      <c r="O1073" s="76">
        <v>110261</v>
      </c>
      <c r="P1073" s="76">
        <v>122828</v>
      </c>
      <c r="Q1073" s="76">
        <v>50066</v>
      </c>
      <c r="R1073" s="76">
        <v>71367</v>
      </c>
      <c r="S1073" s="76">
        <v>50565</v>
      </c>
      <c r="T1073" s="76">
        <v>157617</v>
      </c>
      <c r="U1073" s="76">
        <v>127074</v>
      </c>
      <c r="V1073" s="76">
        <v>0</v>
      </c>
      <c r="W1073" s="76">
        <v>0</v>
      </c>
      <c r="X1073" s="76">
        <v>0</v>
      </c>
      <c r="Y1073" s="76">
        <v>0</v>
      </c>
      <c r="Z1073" s="76">
        <v>0</v>
      </c>
      <c r="AA1073" s="77"/>
    </row>
    <row r="1074" spans="1:27">
      <c r="A1074" s="73">
        <v>2140601</v>
      </c>
      <c r="B1074" s="73" t="s">
        <v>2959</v>
      </c>
      <c r="C1074" s="75">
        <v>1632835</v>
      </c>
      <c r="D1074" s="75">
        <v>474774</v>
      </c>
      <c r="E1074" s="76">
        <v>1158061</v>
      </c>
      <c r="F1074" s="76">
        <v>37791</v>
      </c>
      <c r="G1074" s="76">
        <v>115535</v>
      </c>
      <c r="H1074" s="76">
        <v>8726</v>
      </c>
      <c r="I1074" s="76">
        <v>0</v>
      </c>
      <c r="J1074" s="76">
        <v>0</v>
      </c>
      <c r="K1074" s="76">
        <v>0</v>
      </c>
      <c r="L1074" s="76">
        <v>24715</v>
      </c>
      <c r="M1074" s="76">
        <v>11088</v>
      </c>
      <c r="N1074" s="76">
        <v>24160</v>
      </c>
      <c r="O1074" s="76">
        <v>31358</v>
      </c>
      <c r="P1074" s="76">
        <v>27949</v>
      </c>
      <c r="Q1074" s="76">
        <v>0</v>
      </c>
      <c r="R1074" s="76">
        <v>26817</v>
      </c>
      <c r="S1074" s="76">
        <v>22431</v>
      </c>
      <c r="T1074" s="76">
        <v>106900</v>
      </c>
      <c r="U1074" s="76">
        <v>27624</v>
      </c>
      <c r="V1074" s="76">
        <v>0</v>
      </c>
      <c r="W1074" s="76">
        <v>0</v>
      </c>
      <c r="X1074" s="76">
        <v>0</v>
      </c>
      <c r="Y1074" s="76">
        <v>0</v>
      </c>
      <c r="Z1074" s="76">
        <v>0</v>
      </c>
      <c r="AA1074" s="77"/>
    </row>
    <row r="1075" spans="1:27">
      <c r="A1075" s="73">
        <v>2140602</v>
      </c>
      <c r="B1075" s="73" t="s">
        <v>2962</v>
      </c>
      <c r="C1075" s="75">
        <v>1053446</v>
      </c>
      <c r="D1075" s="75">
        <v>999946</v>
      </c>
      <c r="E1075" s="76">
        <v>53500</v>
      </c>
      <c r="F1075" s="76">
        <v>14980</v>
      </c>
      <c r="G1075" s="76">
        <v>120305</v>
      </c>
      <c r="H1075" s="76">
        <v>60427</v>
      </c>
      <c r="I1075" s="76">
        <v>175</v>
      </c>
      <c r="J1075" s="76">
        <v>100220</v>
      </c>
      <c r="K1075" s="76">
        <v>67008</v>
      </c>
      <c r="L1075" s="76">
        <v>114748</v>
      </c>
      <c r="M1075" s="76">
        <v>28723</v>
      </c>
      <c r="N1075" s="76">
        <v>56376</v>
      </c>
      <c r="O1075" s="76">
        <v>78872</v>
      </c>
      <c r="P1075" s="76">
        <v>94877</v>
      </c>
      <c r="Q1075" s="76">
        <v>50066</v>
      </c>
      <c r="R1075" s="76">
        <v>44550</v>
      </c>
      <c r="S1075" s="76">
        <v>28134</v>
      </c>
      <c r="T1075" s="76">
        <v>50715</v>
      </c>
      <c r="U1075" s="76">
        <v>99450</v>
      </c>
      <c r="V1075" s="76">
        <v>0</v>
      </c>
      <c r="W1075" s="76">
        <v>0</v>
      </c>
      <c r="X1075" s="76">
        <v>0</v>
      </c>
      <c r="Y1075" s="76">
        <v>0</v>
      </c>
      <c r="Z1075" s="76">
        <v>0</v>
      </c>
      <c r="AA1075" s="77"/>
    </row>
    <row r="1076" spans="1:27">
      <c r="A1076" s="73">
        <v>2140603</v>
      </c>
      <c r="B1076" s="73" t="s">
        <v>5071</v>
      </c>
      <c r="C1076" s="75">
        <v>64</v>
      </c>
      <c r="D1076" s="75">
        <v>64</v>
      </c>
      <c r="E1076" s="76">
        <v>0</v>
      </c>
      <c r="F1076" s="76">
        <v>18</v>
      </c>
      <c r="G1076" s="76">
        <v>0</v>
      </c>
      <c r="H1076" s="76">
        <v>1</v>
      </c>
      <c r="I1076" s="76">
        <v>0</v>
      </c>
      <c r="J1076" s="76">
        <v>10</v>
      </c>
      <c r="K1076" s="76">
        <v>0</v>
      </c>
      <c r="L1076" s="76">
        <v>0</v>
      </c>
      <c r="M1076" s="76">
        <v>0</v>
      </c>
      <c r="N1076" s="76">
        <v>0</v>
      </c>
      <c r="O1076" s="76">
        <v>31</v>
      </c>
      <c r="P1076" s="76">
        <v>2</v>
      </c>
      <c r="Q1076" s="76">
        <v>0</v>
      </c>
      <c r="R1076" s="76">
        <v>0</v>
      </c>
      <c r="S1076" s="76">
        <v>0</v>
      </c>
      <c r="T1076" s="76">
        <v>2</v>
      </c>
      <c r="U1076" s="76">
        <v>0</v>
      </c>
      <c r="V1076" s="76">
        <v>0</v>
      </c>
      <c r="W1076" s="76">
        <v>0</v>
      </c>
      <c r="X1076" s="76">
        <v>0</v>
      </c>
      <c r="Y1076" s="76">
        <v>0</v>
      </c>
      <c r="Z1076" s="76">
        <v>0</v>
      </c>
      <c r="AA1076" s="77"/>
    </row>
    <row r="1077" spans="1:27">
      <c r="A1077" s="73">
        <v>2140699</v>
      </c>
      <c r="B1077" s="73" t="s">
        <v>2967</v>
      </c>
      <c r="C1077" s="75">
        <v>76346</v>
      </c>
      <c r="D1077" s="75">
        <v>75008</v>
      </c>
      <c r="E1077" s="76">
        <v>1338</v>
      </c>
      <c r="F1077" s="76">
        <v>0</v>
      </c>
      <c r="G1077" s="76">
        <v>68581</v>
      </c>
      <c r="H1077" s="76">
        <v>6427</v>
      </c>
      <c r="I1077" s="76">
        <v>0</v>
      </c>
      <c r="J1077" s="76">
        <v>0</v>
      </c>
      <c r="K1077" s="76">
        <v>0</v>
      </c>
      <c r="L1077" s="76">
        <v>0</v>
      </c>
      <c r="M1077" s="76">
        <v>0</v>
      </c>
      <c r="N1077" s="76">
        <v>0</v>
      </c>
      <c r="O1077" s="76">
        <v>0</v>
      </c>
      <c r="P1077" s="76">
        <v>0</v>
      </c>
      <c r="Q1077" s="76">
        <v>0</v>
      </c>
      <c r="R1077" s="76">
        <v>0</v>
      </c>
      <c r="S1077" s="76">
        <v>0</v>
      </c>
      <c r="T1077" s="76">
        <v>0</v>
      </c>
      <c r="U1077" s="76">
        <v>0</v>
      </c>
      <c r="V1077" s="76">
        <v>0</v>
      </c>
      <c r="W1077" s="76">
        <v>0</v>
      </c>
      <c r="X1077" s="76">
        <v>0</v>
      </c>
      <c r="Y1077" s="76">
        <v>0</v>
      </c>
      <c r="Z1077" s="76">
        <v>0</v>
      </c>
      <c r="AA1077" s="77"/>
    </row>
    <row r="1078" spans="1:27">
      <c r="A1078" s="73">
        <v>21499</v>
      </c>
      <c r="B1078" s="74" t="s">
        <v>5072</v>
      </c>
      <c r="C1078" s="75">
        <v>202221</v>
      </c>
      <c r="D1078" s="75">
        <v>185383</v>
      </c>
      <c r="E1078" s="76">
        <v>16838</v>
      </c>
      <c r="F1078" s="76">
        <v>160779</v>
      </c>
      <c r="G1078" s="76">
        <v>251</v>
      </c>
      <c r="H1078" s="76">
        <v>9046</v>
      </c>
      <c r="I1078" s="76">
        <v>378</v>
      </c>
      <c r="J1078" s="76">
        <v>5460</v>
      </c>
      <c r="K1078" s="76">
        <v>544</v>
      </c>
      <c r="L1078" s="76">
        <v>0</v>
      </c>
      <c r="M1078" s="76">
        <v>0</v>
      </c>
      <c r="N1078" s="76">
        <v>359</v>
      </c>
      <c r="O1078" s="76">
        <v>1426</v>
      </c>
      <c r="P1078" s="76">
        <v>490</v>
      </c>
      <c r="Q1078" s="76">
        <v>0</v>
      </c>
      <c r="R1078" s="76">
        <v>5067</v>
      </c>
      <c r="S1078" s="76">
        <v>43</v>
      </c>
      <c r="T1078" s="76">
        <v>400</v>
      </c>
      <c r="U1078" s="76">
        <v>0</v>
      </c>
      <c r="V1078" s="76">
        <v>1140</v>
      </c>
      <c r="W1078" s="76">
        <v>0</v>
      </c>
      <c r="X1078" s="76">
        <v>1070</v>
      </c>
      <c r="Y1078" s="76">
        <v>70</v>
      </c>
      <c r="Z1078" s="76">
        <v>0</v>
      </c>
      <c r="AA1078" s="77"/>
    </row>
    <row r="1079" spans="1:27">
      <c r="A1079" s="73">
        <v>2149901</v>
      </c>
      <c r="B1079" s="73" t="s">
        <v>2971</v>
      </c>
      <c r="C1079" s="75">
        <v>2841</v>
      </c>
      <c r="D1079" s="75">
        <v>2841</v>
      </c>
      <c r="E1079" s="76">
        <v>0</v>
      </c>
      <c r="F1079" s="76">
        <v>773</v>
      </c>
      <c r="G1079" s="76">
        <v>0</v>
      </c>
      <c r="H1079" s="76">
        <v>0</v>
      </c>
      <c r="I1079" s="76">
        <v>0</v>
      </c>
      <c r="J1079" s="76">
        <v>375</v>
      </c>
      <c r="K1079" s="76">
        <v>0</v>
      </c>
      <c r="L1079" s="76">
        <v>0</v>
      </c>
      <c r="M1079" s="76">
        <v>0</v>
      </c>
      <c r="N1079" s="76">
        <v>238</v>
      </c>
      <c r="O1079" s="76">
        <v>225</v>
      </c>
      <c r="P1079" s="76">
        <v>200</v>
      </c>
      <c r="Q1079" s="76">
        <v>0</v>
      </c>
      <c r="R1079" s="76">
        <v>0</v>
      </c>
      <c r="S1079" s="76">
        <v>30</v>
      </c>
      <c r="T1079" s="76">
        <v>0</v>
      </c>
      <c r="U1079" s="76">
        <v>0</v>
      </c>
      <c r="V1079" s="76">
        <v>1000</v>
      </c>
      <c r="W1079" s="76">
        <v>0</v>
      </c>
      <c r="X1079" s="76">
        <v>1000</v>
      </c>
      <c r="Y1079" s="76">
        <v>0</v>
      </c>
      <c r="Z1079" s="76">
        <v>0</v>
      </c>
      <c r="AA1079" s="77"/>
    </row>
    <row r="1080" spans="1:27">
      <c r="A1080" s="73">
        <v>2149999</v>
      </c>
      <c r="B1080" s="73" t="s">
        <v>5073</v>
      </c>
      <c r="C1080" s="75">
        <v>199380</v>
      </c>
      <c r="D1080" s="75">
        <v>182542</v>
      </c>
      <c r="E1080" s="76">
        <v>16838</v>
      </c>
      <c r="F1080" s="76">
        <v>160006</v>
      </c>
      <c r="G1080" s="76">
        <v>251</v>
      </c>
      <c r="H1080" s="76">
        <v>9046</v>
      </c>
      <c r="I1080" s="76">
        <v>378</v>
      </c>
      <c r="J1080" s="76">
        <v>5085</v>
      </c>
      <c r="K1080" s="76">
        <v>544</v>
      </c>
      <c r="L1080" s="76">
        <v>0</v>
      </c>
      <c r="M1080" s="76">
        <v>0</v>
      </c>
      <c r="N1080" s="76">
        <v>121</v>
      </c>
      <c r="O1080" s="76">
        <v>1201</v>
      </c>
      <c r="P1080" s="76">
        <v>290</v>
      </c>
      <c r="Q1080" s="76">
        <v>0</v>
      </c>
      <c r="R1080" s="76">
        <v>5067</v>
      </c>
      <c r="S1080" s="76">
        <v>13</v>
      </c>
      <c r="T1080" s="76">
        <v>400</v>
      </c>
      <c r="U1080" s="76">
        <v>0</v>
      </c>
      <c r="V1080" s="76">
        <v>140</v>
      </c>
      <c r="W1080" s="76">
        <v>0</v>
      </c>
      <c r="X1080" s="76">
        <v>70</v>
      </c>
      <c r="Y1080" s="76">
        <v>70</v>
      </c>
      <c r="Z1080" s="76">
        <v>0</v>
      </c>
      <c r="AA1080" s="77"/>
    </row>
    <row r="1081" spans="1:27">
      <c r="A1081" s="73">
        <v>215</v>
      </c>
      <c r="B1081" s="74" t="s">
        <v>2977</v>
      </c>
      <c r="C1081" s="75">
        <v>1101852</v>
      </c>
      <c r="D1081" s="75">
        <v>815347</v>
      </c>
      <c r="E1081" s="76">
        <v>286505</v>
      </c>
      <c r="F1081" s="76">
        <v>173324</v>
      </c>
      <c r="G1081" s="76">
        <v>43099</v>
      </c>
      <c r="H1081" s="76">
        <v>91280</v>
      </c>
      <c r="I1081" s="76">
        <v>37229</v>
      </c>
      <c r="J1081" s="76">
        <v>55833</v>
      </c>
      <c r="K1081" s="76">
        <v>36964</v>
      </c>
      <c r="L1081" s="76">
        <v>25117</v>
      </c>
      <c r="M1081" s="76">
        <v>7319</v>
      </c>
      <c r="N1081" s="76">
        <v>36447</v>
      </c>
      <c r="O1081" s="76">
        <v>53397</v>
      </c>
      <c r="P1081" s="76">
        <v>37292</v>
      </c>
      <c r="Q1081" s="76">
        <v>14463</v>
      </c>
      <c r="R1081" s="76">
        <v>39170</v>
      </c>
      <c r="S1081" s="76">
        <v>2701</v>
      </c>
      <c r="T1081" s="76">
        <v>18742</v>
      </c>
      <c r="U1081" s="76">
        <v>26223</v>
      </c>
      <c r="V1081" s="76">
        <v>116483</v>
      </c>
      <c r="W1081" s="76">
        <v>100000</v>
      </c>
      <c r="X1081" s="76">
        <v>12254</v>
      </c>
      <c r="Y1081" s="76">
        <v>3741</v>
      </c>
      <c r="Z1081" s="76">
        <v>488</v>
      </c>
      <c r="AA1081" s="77"/>
    </row>
    <row r="1082" spans="1:27">
      <c r="A1082" s="73">
        <v>21501</v>
      </c>
      <c r="B1082" s="74" t="s">
        <v>2979</v>
      </c>
      <c r="C1082" s="75">
        <v>46828</v>
      </c>
      <c r="D1082" s="75">
        <v>16549</v>
      </c>
      <c r="E1082" s="76">
        <v>30279</v>
      </c>
      <c r="F1082" s="76">
        <v>85</v>
      </c>
      <c r="G1082" s="76">
        <v>3836</v>
      </c>
      <c r="H1082" s="76">
        <v>10985</v>
      </c>
      <c r="I1082" s="76">
        <v>0</v>
      </c>
      <c r="J1082" s="76">
        <v>972</v>
      </c>
      <c r="K1082" s="76">
        <v>33</v>
      </c>
      <c r="L1082" s="76">
        <v>152</v>
      </c>
      <c r="M1082" s="76">
        <v>0</v>
      </c>
      <c r="N1082" s="76">
        <v>223</v>
      </c>
      <c r="O1082" s="76">
        <v>296</v>
      </c>
      <c r="P1082" s="76">
        <v>0</v>
      </c>
      <c r="Q1082" s="76">
        <v>0</v>
      </c>
      <c r="R1082" s="76">
        <v>25</v>
      </c>
      <c r="S1082" s="76">
        <v>-18</v>
      </c>
      <c r="T1082" s="76">
        <v>0</v>
      </c>
      <c r="U1082" s="76">
        <v>0</v>
      </c>
      <c r="V1082" s="76">
        <v>0</v>
      </c>
      <c r="W1082" s="76">
        <v>0</v>
      </c>
      <c r="X1082" s="76">
        <v>0</v>
      </c>
      <c r="Y1082" s="76">
        <v>0</v>
      </c>
      <c r="Z1082" s="76">
        <v>0</v>
      </c>
      <c r="AA1082" s="77"/>
    </row>
    <row r="1083" spans="1:27">
      <c r="A1083" s="73">
        <v>2150101</v>
      </c>
      <c r="B1083" s="73" t="s">
        <v>595</v>
      </c>
      <c r="C1083" s="75">
        <v>7928</v>
      </c>
      <c r="D1083" s="75">
        <v>7505</v>
      </c>
      <c r="E1083" s="76">
        <v>423</v>
      </c>
      <c r="F1083" s="76">
        <v>85</v>
      </c>
      <c r="G1083" s="76">
        <v>2122</v>
      </c>
      <c r="H1083" s="76">
        <v>4849</v>
      </c>
      <c r="I1083" s="76">
        <v>0</v>
      </c>
      <c r="J1083" s="76">
        <v>226</v>
      </c>
      <c r="K1083" s="76">
        <v>18</v>
      </c>
      <c r="L1083" s="76">
        <v>92</v>
      </c>
      <c r="M1083" s="76">
        <v>0</v>
      </c>
      <c r="N1083" s="76">
        <v>0</v>
      </c>
      <c r="O1083" s="76">
        <v>162</v>
      </c>
      <c r="P1083" s="76">
        <v>0</v>
      </c>
      <c r="Q1083" s="76">
        <v>0</v>
      </c>
      <c r="R1083" s="76">
        <v>0</v>
      </c>
      <c r="S1083" s="76">
        <v>-28</v>
      </c>
      <c r="T1083" s="76">
        <v>0</v>
      </c>
      <c r="U1083" s="76">
        <v>0</v>
      </c>
      <c r="V1083" s="76">
        <v>0</v>
      </c>
      <c r="W1083" s="76">
        <v>0</v>
      </c>
      <c r="X1083" s="76">
        <v>0</v>
      </c>
      <c r="Y1083" s="76">
        <v>0</v>
      </c>
      <c r="Z1083" s="76">
        <v>0</v>
      </c>
      <c r="AA1083" s="77"/>
    </row>
    <row r="1084" spans="1:27">
      <c r="A1084" s="73">
        <v>2150102</v>
      </c>
      <c r="B1084" s="73" t="s">
        <v>598</v>
      </c>
      <c r="C1084" s="75">
        <v>1421</v>
      </c>
      <c r="D1084" s="75">
        <v>1360</v>
      </c>
      <c r="E1084" s="76">
        <v>61</v>
      </c>
      <c r="F1084" s="76">
        <v>0</v>
      </c>
      <c r="G1084" s="76">
        <v>80</v>
      </c>
      <c r="H1084" s="76">
        <v>536</v>
      </c>
      <c r="I1084" s="76">
        <v>0</v>
      </c>
      <c r="J1084" s="76">
        <v>696</v>
      </c>
      <c r="K1084" s="76">
        <v>0</v>
      </c>
      <c r="L1084" s="76">
        <v>0</v>
      </c>
      <c r="M1084" s="76">
        <v>0</v>
      </c>
      <c r="N1084" s="76">
        <v>23</v>
      </c>
      <c r="O1084" s="76">
        <v>24</v>
      </c>
      <c r="P1084" s="76">
        <v>0</v>
      </c>
      <c r="Q1084" s="76">
        <v>0</v>
      </c>
      <c r="R1084" s="76">
        <v>0</v>
      </c>
      <c r="S1084" s="76">
        <v>0</v>
      </c>
      <c r="T1084" s="76">
        <v>0</v>
      </c>
      <c r="U1084" s="76">
        <v>0</v>
      </c>
      <c r="V1084" s="76">
        <v>0</v>
      </c>
      <c r="W1084" s="76">
        <v>0</v>
      </c>
      <c r="X1084" s="76">
        <v>0</v>
      </c>
      <c r="Y1084" s="76">
        <v>0</v>
      </c>
      <c r="Z1084" s="76">
        <v>0</v>
      </c>
      <c r="AA1084" s="77"/>
    </row>
    <row r="1085" spans="1:27">
      <c r="A1085" s="73">
        <v>2150103</v>
      </c>
      <c r="B1085" s="73" t="s">
        <v>601</v>
      </c>
      <c r="C1085" s="75">
        <v>0</v>
      </c>
      <c r="D1085" s="75">
        <v>0</v>
      </c>
      <c r="E1085" s="76">
        <v>0</v>
      </c>
      <c r="F1085" s="76">
        <v>0</v>
      </c>
      <c r="G1085" s="76">
        <v>0</v>
      </c>
      <c r="H1085" s="76">
        <v>0</v>
      </c>
      <c r="I1085" s="76">
        <v>0</v>
      </c>
      <c r="J1085" s="76">
        <v>0</v>
      </c>
      <c r="K1085" s="76">
        <v>0</v>
      </c>
      <c r="L1085" s="76">
        <v>0</v>
      </c>
      <c r="M1085" s="76">
        <v>0</v>
      </c>
      <c r="N1085" s="76">
        <v>0</v>
      </c>
      <c r="O1085" s="76">
        <v>0</v>
      </c>
      <c r="P1085" s="76">
        <v>0</v>
      </c>
      <c r="Q1085" s="76">
        <v>0</v>
      </c>
      <c r="R1085" s="76">
        <v>0</v>
      </c>
      <c r="S1085" s="76">
        <v>0</v>
      </c>
      <c r="T1085" s="76">
        <v>0</v>
      </c>
      <c r="U1085" s="76">
        <v>0</v>
      </c>
      <c r="V1085" s="76">
        <v>0</v>
      </c>
      <c r="W1085" s="76">
        <v>0</v>
      </c>
      <c r="X1085" s="76">
        <v>0</v>
      </c>
      <c r="Y1085" s="76">
        <v>0</v>
      </c>
      <c r="Z1085" s="76">
        <v>0</v>
      </c>
      <c r="AA1085" s="77"/>
    </row>
    <row r="1086" spans="1:27">
      <c r="A1086" s="73">
        <v>2150104</v>
      </c>
      <c r="B1086" s="73" t="s">
        <v>2986</v>
      </c>
      <c r="C1086" s="75">
        <v>2225</v>
      </c>
      <c r="D1086" s="75">
        <v>201</v>
      </c>
      <c r="E1086" s="76">
        <v>2024</v>
      </c>
      <c r="F1086" s="76">
        <v>0</v>
      </c>
      <c r="G1086" s="76">
        <v>176</v>
      </c>
      <c r="H1086" s="76">
        <v>0</v>
      </c>
      <c r="I1086" s="76">
        <v>0</v>
      </c>
      <c r="J1086" s="76">
        <v>0</v>
      </c>
      <c r="K1086" s="76">
        <v>0</v>
      </c>
      <c r="L1086" s="76">
        <v>0</v>
      </c>
      <c r="M1086" s="76">
        <v>0</v>
      </c>
      <c r="N1086" s="76">
        <v>0</v>
      </c>
      <c r="O1086" s="76">
        <v>0</v>
      </c>
      <c r="P1086" s="76">
        <v>0</v>
      </c>
      <c r="Q1086" s="76">
        <v>0</v>
      </c>
      <c r="R1086" s="76">
        <v>25</v>
      </c>
      <c r="S1086" s="76">
        <v>0</v>
      </c>
      <c r="T1086" s="76">
        <v>0</v>
      </c>
      <c r="U1086" s="76">
        <v>0</v>
      </c>
      <c r="V1086" s="76">
        <v>0</v>
      </c>
      <c r="W1086" s="76">
        <v>0</v>
      </c>
      <c r="X1086" s="76">
        <v>0</v>
      </c>
      <c r="Y1086" s="76">
        <v>0</v>
      </c>
      <c r="Z1086" s="76">
        <v>0</v>
      </c>
      <c r="AA1086" s="77"/>
    </row>
    <row r="1087" spans="1:27">
      <c r="A1087" s="73">
        <v>2150105</v>
      </c>
      <c r="B1087" s="73" t="s">
        <v>2989</v>
      </c>
      <c r="C1087" s="75">
        <v>0</v>
      </c>
      <c r="D1087" s="75">
        <v>0</v>
      </c>
      <c r="E1087" s="76">
        <v>0</v>
      </c>
      <c r="F1087" s="76">
        <v>0</v>
      </c>
      <c r="G1087" s="76">
        <v>0</v>
      </c>
      <c r="H1087" s="76">
        <v>0</v>
      </c>
      <c r="I1087" s="76">
        <v>0</v>
      </c>
      <c r="J1087" s="76">
        <v>0</v>
      </c>
      <c r="K1087" s="76">
        <v>0</v>
      </c>
      <c r="L1087" s="76">
        <v>0</v>
      </c>
      <c r="M1087" s="76">
        <v>0</v>
      </c>
      <c r="N1087" s="76">
        <v>0</v>
      </c>
      <c r="O1087" s="76">
        <v>0</v>
      </c>
      <c r="P1087" s="76">
        <v>0</v>
      </c>
      <c r="Q1087" s="76">
        <v>0</v>
      </c>
      <c r="R1087" s="76">
        <v>0</v>
      </c>
      <c r="S1087" s="76">
        <v>0</v>
      </c>
      <c r="T1087" s="76">
        <v>0</v>
      </c>
      <c r="U1087" s="76">
        <v>0</v>
      </c>
      <c r="V1087" s="76">
        <v>0</v>
      </c>
      <c r="W1087" s="76">
        <v>0</v>
      </c>
      <c r="X1087" s="76">
        <v>0</v>
      </c>
      <c r="Y1087" s="76">
        <v>0</v>
      </c>
      <c r="Z1087" s="76">
        <v>0</v>
      </c>
      <c r="AA1087" s="77"/>
    </row>
    <row r="1088" spans="1:27">
      <c r="A1088" s="73">
        <v>2150106</v>
      </c>
      <c r="B1088" s="73" t="s">
        <v>2992</v>
      </c>
      <c r="C1088" s="75">
        <v>10</v>
      </c>
      <c r="D1088" s="75">
        <v>10</v>
      </c>
      <c r="E1088" s="76">
        <v>0</v>
      </c>
      <c r="F1088" s="76">
        <v>0</v>
      </c>
      <c r="G1088" s="76">
        <v>0</v>
      </c>
      <c r="H1088" s="76">
        <v>0</v>
      </c>
      <c r="I1088" s="76">
        <v>0</v>
      </c>
      <c r="J1088" s="76">
        <v>0</v>
      </c>
      <c r="K1088" s="76">
        <v>0</v>
      </c>
      <c r="L1088" s="76">
        <v>0</v>
      </c>
      <c r="M1088" s="76">
        <v>0</v>
      </c>
      <c r="N1088" s="76">
        <v>0</v>
      </c>
      <c r="O1088" s="76">
        <v>0</v>
      </c>
      <c r="P1088" s="76">
        <v>0</v>
      </c>
      <c r="Q1088" s="76">
        <v>0</v>
      </c>
      <c r="R1088" s="76">
        <v>0</v>
      </c>
      <c r="S1088" s="76">
        <v>10</v>
      </c>
      <c r="T1088" s="76">
        <v>0</v>
      </c>
      <c r="U1088" s="76">
        <v>0</v>
      </c>
      <c r="V1088" s="76">
        <v>0</v>
      </c>
      <c r="W1088" s="76">
        <v>0</v>
      </c>
      <c r="X1088" s="76">
        <v>0</v>
      </c>
      <c r="Y1088" s="76">
        <v>0</v>
      </c>
      <c r="Z1088" s="76">
        <v>0</v>
      </c>
      <c r="AA1088" s="77"/>
    </row>
    <row r="1089" spans="1:27">
      <c r="A1089" s="73">
        <v>2150107</v>
      </c>
      <c r="B1089" s="73" t="s">
        <v>2995</v>
      </c>
      <c r="C1089" s="75">
        <v>10823</v>
      </c>
      <c r="D1089" s="75">
        <v>0</v>
      </c>
      <c r="E1089" s="76">
        <v>10823</v>
      </c>
      <c r="F1089" s="76">
        <v>0</v>
      </c>
      <c r="G1089" s="76">
        <v>0</v>
      </c>
      <c r="H1089" s="76">
        <v>0</v>
      </c>
      <c r="I1089" s="76">
        <v>0</v>
      </c>
      <c r="J1089" s="76">
        <v>0</v>
      </c>
      <c r="K1089" s="76">
        <v>0</v>
      </c>
      <c r="L1089" s="76">
        <v>0</v>
      </c>
      <c r="M1089" s="76">
        <v>0</v>
      </c>
      <c r="N1089" s="76">
        <v>0</v>
      </c>
      <c r="O1089" s="76">
        <v>0</v>
      </c>
      <c r="P1089" s="76">
        <v>0</v>
      </c>
      <c r="Q1089" s="76">
        <v>0</v>
      </c>
      <c r="R1089" s="76">
        <v>0</v>
      </c>
      <c r="S1089" s="76">
        <v>0</v>
      </c>
      <c r="T1089" s="76">
        <v>0</v>
      </c>
      <c r="U1089" s="76">
        <v>0</v>
      </c>
      <c r="V1089" s="76">
        <v>0</v>
      </c>
      <c r="W1089" s="76">
        <v>0</v>
      </c>
      <c r="X1089" s="76">
        <v>0</v>
      </c>
      <c r="Y1089" s="76">
        <v>0</v>
      </c>
      <c r="Z1089" s="76">
        <v>0</v>
      </c>
      <c r="AA1089" s="77"/>
    </row>
    <row r="1090" spans="1:27">
      <c r="A1090" s="73">
        <v>2150108</v>
      </c>
      <c r="B1090" s="73" t="s">
        <v>2998</v>
      </c>
      <c r="C1090" s="75">
        <v>0</v>
      </c>
      <c r="D1090" s="75">
        <v>0</v>
      </c>
      <c r="E1090" s="76">
        <v>0</v>
      </c>
      <c r="F1090" s="76">
        <v>0</v>
      </c>
      <c r="G1090" s="76">
        <v>0</v>
      </c>
      <c r="H1090" s="76">
        <v>0</v>
      </c>
      <c r="I1090" s="76">
        <v>0</v>
      </c>
      <c r="J1090" s="76">
        <v>0</v>
      </c>
      <c r="K1090" s="76">
        <v>0</v>
      </c>
      <c r="L1090" s="76">
        <v>0</v>
      </c>
      <c r="M1090" s="76">
        <v>0</v>
      </c>
      <c r="N1090" s="76">
        <v>0</v>
      </c>
      <c r="O1090" s="76">
        <v>0</v>
      </c>
      <c r="P1090" s="76">
        <v>0</v>
      </c>
      <c r="Q1090" s="76">
        <v>0</v>
      </c>
      <c r="R1090" s="76">
        <v>0</v>
      </c>
      <c r="S1090" s="76">
        <v>0</v>
      </c>
      <c r="T1090" s="76">
        <v>0</v>
      </c>
      <c r="U1090" s="76">
        <v>0</v>
      </c>
      <c r="V1090" s="76">
        <v>0</v>
      </c>
      <c r="W1090" s="76">
        <v>0</v>
      </c>
      <c r="X1090" s="76">
        <v>0</v>
      </c>
      <c r="Y1090" s="76">
        <v>0</v>
      </c>
      <c r="Z1090" s="76">
        <v>0</v>
      </c>
      <c r="AA1090" s="77"/>
    </row>
    <row r="1091" spans="1:27">
      <c r="A1091" s="73">
        <v>2150199</v>
      </c>
      <c r="B1091" s="73" t="s">
        <v>3001</v>
      </c>
      <c r="C1091" s="75">
        <v>24421</v>
      </c>
      <c r="D1091" s="75">
        <v>7473</v>
      </c>
      <c r="E1091" s="76">
        <v>16948</v>
      </c>
      <c r="F1091" s="76">
        <v>0</v>
      </c>
      <c r="G1091" s="76">
        <v>1458</v>
      </c>
      <c r="H1091" s="76">
        <v>5600</v>
      </c>
      <c r="I1091" s="76">
        <v>0</v>
      </c>
      <c r="J1091" s="76">
        <v>50</v>
      </c>
      <c r="K1091" s="76">
        <v>15</v>
      </c>
      <c r="L1091" s="76">
        <v>60</v>
      </c>
      <c r="M1091" s="76">
        <v>0</v>
      </c>
      <c r="N1091" s="76">
        <v>200</v>
      </c>
      <c r="O1091" s="76">
        <v>110</v>
      </c>
      <c r="P1091" s="76">
        <v>0</v>
      </c>
      <c r="Q1091" s="76">
        <v>0</v>
      </c>
      <c r="R1091" s="76">
        <v>0</v>
      </c>
      <c r="S1091" s="76">
        <v>0</v>
      </c>
      <c r="T1091" s="76">
        <v>0</v>
      </c>
      <c r="U1091" s="76">
        <v>0</v>
      </c>
      <c r="V1091" s="76">
        <v>0</v>
      </c>
      <c r="W1091" s="76">
        <v>0</v>
      </c>
      <c r="X1091" s="76">
        <v>0</v>
      </c>
      <c r="Y1091" s="76">
        <v>0</v>
      </c>
      <c r="Z1091" s="76">
        <v>0</v>
      </c>
      <c r="AA1091" s="77"/>
    </row>
    <row r="1092" spans="1:27">
      <c r="A1092" s="73">
        <v>21502</v>
      </c>
      <c r="B1092" s="74" t="s">
        <v>3004</v>
      </c>
      <c r="C1092" s="75">
        <v>48467</v>
      </c>
      <c r="D1092" s="75">
        <v>37530</v>
      </c>
      <c r="E1092" s="76">
        <v>10937</v>
      </c>
      <c r="F1092" s="76">
        <v>14398</v>
      </c>
      <c r="G1092" s="76">
        <v>160</v>
      </c>
      <c r="H1092" s="76">
        <v>1500</v>
      </c>
      <c r="I1092" s="76">
        <v>9150</v>
      </c>
      <c r="J1092" s="76">
        <v>800</v>
      </c>
      <c r="K1092" s="76">
        <v>110</v>
      </c>
      <c r="L1092" s="76">
        <v>500</v>
      </c>
      <c r="M1092" s="76">
        <v>280</v>
      </c>
      <c r="N1092" s="76">
        <v>1307</v>
      </c>
      <c r="O1092" s="76">
        <v>610</v>
      </c>
      <c r="P1092" s="76">
        <v>796</v>
      </c>
      <c r="Q1092" s="76">
        <v>6674</v>
      </c>
      <c r="R1092" s="76">
        <v>0</v>
      </c>
      <c r="S1092" s="76">
        <v>0</v>
      </c>
      <c r="T1092" s="76">
        <v>500</v>
      </c>
      <c r="U1092" s="76">
        <v>745</v>
      </c>
      <c r="V1092" s="76">
        <v>0</v>
      </c>
      <c r="W1092" s="76">
        <v>0</v>
      </c>
      <c r="X1092" s="76">
        <v>0</v>
      </c>
      <c r="Y1092" s="76">
        <v>0</v>
      </c>
      <c r="Z1092" s="76">
        <v>0</v>
      </c>
      <c r="AA1092" s="77"/>
    </row>
    <row r="1093" spans="1:27">
      <c r="A1093" s="73">
        <v>2150201</v>
      </c>
      <c r="B1093" s="73" t="s">
        <v>595</v>
      </c>
      <c r="C1093" s="75">
        <v>2051</v>
      </c>
      <c r="D1093" s="75">
        <v>895</v>
      </c>
      <c r="E1093" s="76">
        <v>1156</v>
      </c>
      <c r="F1093" s="76">
        <v>0</v>
      </c>
      <c r="G1093" s="76">
        <v>0</v>
      </c>
      <c r="H1093" s="76">
        <v>399</v>
      </c>
      <c r="I1093" s="76">
        <v>0</v>
      </c>
      <c r="J1093" s="76">
        <v>0</v>
      </c>
      <c r="K1093" s="76">
        <v>0</v>
      </c>
      <c r="L1093" s="76">
        <v>0</v>
      </c>
      <c r="M1093" s="76">
        <v>0</v>
      </c>
      <c r="N1093" s="76">
        <v>0</v>
      </c>
      <c r="O1093" s="76">
        <v>0</v>
      </c>
      <c r="P1093" s="76">
        <v>496</v>
      </c>
      <c r="Q1093" s="76">
        <v>0</v>
      </c>
      <c r="R1093" s="76">
        <v>0</v>
      </c>
      <c r="S1093" s="76">
        <v>0</v>
      </c>
      <c r="T1093" s="76">
        <v>0</v>
      </c>
      <c r="U1093" s="76">
        <v>0</v>
      </c>
      <c r="V1093" s="76">
        <v>0</v>
      </c>
      <c r="W1093" s="76">
        <v>0</v>
      </c>
      <c r="X1093" s="76">
        <v>0</v>
      </c>
      <c r="Y1093" s="76">
        <v>0</v>
      </c>
      <c r="Z1093" s="76">
        <v>0</v>
      </c>
      <c r="AA1093" s="77"/>
    </row>
    <row r="1094" spans="1:27">
      <c r="A1094" s="73">
        <v>2150202</v>
      </c>
      <c r="B1094" s="73" t="s">
        <v>598</v>
      </c>
      <c r="C1094" s="75">
        <v>191</v>
      </c>
      <c r="D1094" s="75">
        <v>191</v>
      </c>
      <c r="E1094" s="76">
        <v>0</v>
      </c>
      <c r="F1094" s="76">
        <v>48</v>
      </c>
      <c r="G1094" s="76">
        <v>0</v>
      </c>
      <c r="H1094" s="76">
        <v>143</v>
      </c>
      <c r="I1094" s="76">
        <v>0</v>
      </c>
      <c r="J1094" s="76">
        <v>0</v>
      </c>
      <c r="K1094" s="76">
        <v>0</v>
      </c>
      <c r="L1094" s="76">
        <v>0</v>
      </c>
      <c r="M1094" s="76">
        <v>0</v>
      </c>
      <c r="N1094" s="76">
        <v>0</v>
      </c>
      <c r="O1094" s="76">
        <v>0</v>
      </c>
      <c r="P1094" s="76">
        <v>0</v>
      </c>
      <c r="Q1094" s="76">
        <v>0</v>
      </c>
      <c r="R1094" s="76">
        <v>0</v>
      </c>
      <c r="S1094" s="76">
        <v>0</v>
      </c>
      <c r="T1094" s="76">
        <v>0</v>
      </c>
      <c r="U1094" s="76">
        <v>0</v>
      </c>
      <c r="V1094" s="76">
        <v>0</v>
      </c>
      <c r="W1094" s="76">
        <v>0</v>
      </c>
      <c r="X1094" s="76">
        <v>0</v>
      </c>
      <c r="Y1094" s="76">
        <v>0</v>
      </c>
      <c r="Z1094" s="76">
        <v>0</v>
      </c>
      <c r="AA1094" s="77"/>
    </row>
    <row r="1095" spans="1:27">
      <c r="A1095" s="73">
        <v>2150203</v>
      </c>
      <c r="B1095" s="73" t="s">
        <v>601</v>
      </c>
      <c r="C1095" s="75">
        <v>74</v>
      </c>
      <c r="D1095" s="75">
        <v>0</v>
      </c>
      <c r="E1095" s="76">
        <v>74</v>
      </c>
      <c r="F1095" s="76">
        <v>0</v>
      </c>
      <c r="G1095" s="76">
        <v>0</v>
      </c>
      <c r="H1095" s="76">
        <v>0</v>
      </c>
      <c r="I1095" s="76">
        <v>0</v>
      </c>
      <c r="J1095" s="76">
        <v>0</v>
      </c>
      <c r="K1095" s="76">
        <v>0</v>
      </c>
      <c r="L1095" s="76">
        <v>0</v>
      </c>
      <c r="M1095" s="76">
        <v>0</v>
      </c>
      <c r="N1095" s="76">
        <v>0</v>
      </c>
      <c r="O1095" s="76">
        <v>0</v>
      </c>
      <c r="P1095" s="76">
        <v>0</v>
      </c>
      <c r="Q1095" s="76">
        <v>0</v>
      </c>
      <c r="R1095" s="76">
        <v>0</v>
      </c>
      <c r="S1095" s="76">
        <v>0</v>
      </c>
      <c r="T1095" s="76">
        <v>0</v>
      </c>
      <c r="U1095" s="76">
        <v>0</v>
      </c>
      <c r="V1095" s="76">
        <v>0</v>
      </c>
      <c r="W1095" s="76">
        <v>0</v>
      </c>
      <c r="X1095" s="76">
        <v>0</v>
      </c>
      <c r="Y1095" s="76">
        <v>0</v>
      </c>
      <c r="Z1095" s="76">
        <v>0</v>
      </c>
      <c r="AA1095" s="77"/>
    </row>
    <row r="1096" spans="1:27">
      <c r="A1096" s="73">
        <v>2150204</v>
      </c>
      <c r="B1096" s="73" t="s">
        <v>3010</v>
      </c>
      <c r="C1096" s="75">
        <v>110</v>
      </c>
      <c r="D1096" s="75">
        <v>0</v>
      </c>
      <c r="E1096" s="76">
        <v>110</v>
      </c>
      <c r="F1096" s="76">
        <v>0</v>
      </c>
      <c r="G1096" s="76">
        <v>0</v>
      </c>
      <c r="H1096" s="76">
        <v>0</v>
      </c>
      <c r="I1096" s="76">
        <v>0</v>
      </c>
      <c r="J1096" s="76">
        <v>0</v>
      </c>
      <c r="K1096" s="76">
        <v>0</v>
      </c>
      <c r="L1096" s="76">
        <v>0</v>
      </c>
      <c r="M1096" s="76">
        <v>0</v>
      </c>
      <c r="N1096" s="76">
        <v>0</v>
      </c>
      <c r="O1096" s="76">
        <v>0</v>
      </c>
      <c r="P1096" s="76">
        <v>0</v>
      </c>
      <c r="Q1096" s="76">
        <v>0</v>
      </c>
      <c r="R1096" s="76">
        <v>0</v>
      </c>
      <c r="S1096" s="76">
        <v>0</v>
      </c>
      <c r="T1096" s="76">
        <v>0</v>
      </c>
      <c r="U1096" s="76">
        <v>0</v>
      </c>
      <c r="V1096" s="76">
        <v>0</v>
      </c>
      <c r="W1096" s="76">
        <v>0</v>
      </c>
      <c r="X1096" s="76">
        <v>0</v>
      </c>
      <c r="Y1096" s="76">
        <v>0</v>
      </c>
      <c r="Z1096" s="76">
        <v>0</v>
      </c>
      <c r="AA1096" s="77"/>
    </row>
    <row r="1097" spans="1:27">
      <c r="A1097" s="73">
        <v>2150205</v>
      </c>
      <c r="B1097" s="73" t="s">
        <v>3012</v>
      </c>
      <c r="C1097" s="75">
        <v>8250</v>
      </c>
      <c r="D1097" s="75">
        <v>8250</v>
      </c>
      <c r="E1097" s="76">
        <v>0</v>
      </c>
      <c r="F1097" s="76">
        <v>8250</v>
      </c>
      <c r="G1097" s="76">
        <v>0</v>
      </c>
      <c r="H1097" s="76">
        <v>0</v>
      </c>
      <c r="I1097" s="76">
        <v>0</v>
      </c>
      <c r="J1097" s="76">
        <v>0</v>
      </c>
      <c r="K1097" s="76">
        <v>0</v>
      </c>
      <c r="L1097" s="76">
        <v>0</v>
      </c>
      <c r="M1097" s="76">
        <v>0</v>
      </c>
      <c r="N1097" s="76">
        <v>0</v>
      </c>
      <c r="O1097" s="76">
        <v>0</v>
      </c>
      <c r="P1097" s="76">
        <v>0</v>
      </c>
      <c r="Q1097" s="76">
        <v>0</v>
      </c>
      <c r="R1097" s="76">
        <v>0</v>
      </c>
      <c r="S1097" s="76">
        <v>0</v>
      </c>
      <c r="T1097" s="76">
        <v>0</v>
      </c>
      <c r="U1097" s="76">
        <v>0</v>
      </c>
      <c r="V1097" s="76">
        <v>0</v>
      </c>
      <c r="W1097" s="76">
        <v>0</v>
      </c>
      <c r="X1097" s="76">
        <v>0</v>
      </c>
      <c r="Y1097" s="76">
        <v>0</v>
      </c>
      <c r="Z1097" s="76">
        <v>0</v>
      </c>
      <c r="AA1097" s="77"/>
    </row>
    <row r="1098" spans="1:27">
      <c r="A1098" s="73">
        <v>2150206</v>
      </c>
      <c r="B1098" s="73" t="s">
        <v>3013</v>
      </c>
      <c r="C1098" s="75">
        <v>0</v>
      </c>
      <c r="D1098" s="75">
        <v>0</v>
      </c>
      <c r="E1098" s="76">
        <v>0</v>
      </c>
      <c r="F1098" s="76">
        <v>0</v>
      </c>
      <c r="G1098" s="76">
        <v>0</v>
      </c>
      <c r="H1098" s="76">
        <v>0</v>
      </c>
      <c r="I1098" s="76">
        <v>0</v>
      </c>
      <c r="J1098" s="76">
        <v>0</v>
      </c>
      <c r="K1098" s="76">
        <v>0</v>
      </c>
      <c r="L1098" s="76">
        <v>0</v>
      </c>
      <c r="M1098" s="76">
        <v>0</v>
      </c>
      <c r="N1098" s="76">
        <v>0</v>
      </c>
      <c r="O1098" s="76">
        <v>0</v>
      </c>
      <c r="P1098" s="76">
        <v>0</v>
      </c>
      <c r="Q1098" s="76">
        <v>0</v>
      </c>
      <c r="R1098" s="76">
        <v>0</v>
      </c>
      <c r="S1098" s="76">
        <v>0</v>
      </c>
      <c r="T1098" s="76">
        <v>0</v>
      </c>
      <c r="U1098" s="76">
        <v>0</v>
      </c>
      <c r="V1098" s="76">
        <v>0</v>
      </c>
      <c r="W1098" s="76">
        <v>0</v>
      </c>
      <c r="X1098" s="76">
        <v>0</v>
      </c>
      <c r="Y1098" s="76">
        <v>0</v>
      </c>
      <c r="Z1098" s="76">
        <v>0</v>
      </c>
      <c r="AA1098" s="77"/>
    </row>
    <row r="1099" spans="1:27">
      <c r="A1099" s="73">
        <v>2150207</v>
      </c>
      <c r="B1099" s="73" t="s">
        <v>3014</v>
      </c>
      <c r="C1099" s="75">
        <v>640</v>
      </c>
      <c r="D1099" s="75">
        <v>0</v>
      </c>
      <c r="E1099" s="76">
        <v>640</v>
      </c>
      <c r="F1099" s="76">
        <v>0</v>
      </c>
      <c r="G1099" s="76">
        <v>0</v>
      </c>
      <c r="H1099" s="76">
        <v>0</v>
      </c>
      <c r="I1099" s="76">
        <v>0</v>
      </c>
      <c r="J1099" s="76">
        <v>0</v>
      </c>
      <c r="K1099" s="76">
        <v>0</v>
      </c>
      <c r="L1099" s="76">
        <v>0</v>
      </c>
      <c r="M1099" s="76">
        <v>0</v>
      </c>
      <c r="N1099" s="76">
        <v>0</v>
      </c>
      <c r="O1099" s="76">
        <v>0</v>
      </c>
      <c r="P1099" s="76">
        <v>0</v>
      </c>
      <c r="Q1099" s="76">
        <v>0</v>
      </c>
      <c r="R1099" s="76">
        <v>0</v>
      </c>
      <c r="S1099" s="76">
        <v>0</v>
      </c>
      <c r="T1099" s="76">
        <v>0</v>
      </c>
      <c r="U1099" s="76">
        <v>0</v>
      </c>
      <c r="V1099" s="76">
        <v>0</v>
      </c>
      <c r="W1099" s="76">
        <v>0</v>
      </c>
      <c r="X1099" s="76">
        <v>0</v>
      </c>
      <c r="Y1099" s="76">
        <v>0</v>
      </c>
      <c r="Z1099" s="76">
        <v>0</v>
      </c>
      <c r="AA1099" s="77"/>
    </row>
    <row r="1100" spans="1:27">
      <c r="A1100" s="73">
        <v>2150208</v>
      </c>
      <c r="B1100" s="73" t="s">
        <v>3015</v>
      </c>
      <c r="C1100" s="75">
        <v>6674</v>
      </c>
      <c r="D1100" s="75">
        <v>6674</v>
      </c>
      <c r="E1100" s="76">
        <v>0</v>
      </c>
      <c r="F1100" s="76">
        <v>0</v>
      </c>
      <c r="G1100" s="76">
        <v>0</v>
      </c>
      <c r="H1100" s="76">
        <v>0</v>
      </c>
      <c r="I1100" s="76">
        <v>0</v>
      </c>
      <c r="J1100" s="76">
        <v>0</v>
      </c>
      <c r="K1100" s="76">
        <v>0</v>
      </c>
      <c r="L1100" s="76">
        <v>0</v>
      </c>
      <c r="M1100" s="76">
        <v>0</v>
      </c>
      <c r="N1100" s="76">
        <v>0</v>
      </c>
      <c r="O1100" s="76">
        <v>0</v>
      </c>
      <c r="P1100" s="76">
        <v>0</v>
      </c>
      <c r="Q1100" s="76">
        <v>6674</v>
      </c>
      <c r="R1100" s="76">
        <v>0</v>
      </c>
      <c r="S1100" s="76">
        <v>0</v>
      </c>
      <c r="T1100" s="76">
        <v>0</v>
      </c>
      <c r="U1100" s="76">
        <v>0</v>
      </c>
      <c r="V1100" s="76">
        <v>0</v>
      </c>
      <c r="W1100" s="76">
        <v>0</v>
      </c>
      <c r="X1100" s="76">
        <v>0</v>
      </c>
      <c r="Y1100" s="76">
        <v>0</v>
      </c>
      <c r="Z1100" s="76">
        <v>0</v>
      </c>
      <c r="AA1100" s="77"/>
    </row>
    <row r="1101" spans="1:27">
      <c r="A1101" s="73">
        <v>2150209</v>
      </c>
      <c r="B1101" s="73" t="s">
        <v>3018</v>
      </c>
      <c r="C1101" s="75">
        <v>0</v>
      </c>
      <c r="D1101" s="75">
        <v>0</v>
      </c>
      <c r="E1101" s="76">
        <v>0</v>
      </c>
      <c r="F1101" s="76">
        <v>0</v>
      </c>
      <c r="G1101" s="76">
        <v>0</v>
      </c>
      <c r="H1101" s="76">
        <v>0</v>
      </c>
      <c r="I1101" s="76">
        <v>0</v>
      </c>
      <c r="J1101" s="76">
        <v>0</v>
      </c>
      <c r="K1101" s="76">
        <v>0</v>
      </c>
      <c r="L1101" s="76">
        <v>0</v>
      </c>
      <c r="M1101" s="76">
        <v>0</v>
      </c>
      <c r="N1101" s="76">
        <v>0</v>
      </c>
      <c r="O1101" s="76">
        <v>0</v>
      </c>
      <c r="P1101" s="76">
        <v>0</v>
      </c>
      <c r="Q1101" s="76">
        <v>0</v>
      </c>
      <c r="R1101" s="76">
        <v>0</v>
      </c>
      <c r="S1101" s="76">
        <v>0</v>
      </c>
      <c r="T1101" s="76">
        <v>0</v>
      </c>
      <c r="U1101" s="76">
        <v>0</v>
      </c>
      <c r="V1101" s="76">
        <v>0</v>
      </c>
      <c r="W1101" s="76">
        <v>0</v>
      </c>
      <c r="X1101" s="76">
        <v>0</v>
      </c>
      <c r="Y1101" s="76">
        <v>0</v>
      </c>
      <c r="Z1101" s="76">
        <v>0</v>
      </c>
      <c r="AA1101" s="77"/>
    </row>
    <row r="1102" spans="1:27">
      <c r="A1102" s="73">
        <v>2150210</v>
      </c>
      <c r="B1102" s="73" t="s">
        <v>3021</v>
      </c>
      <c r="C1102" s="75">
        <v>0</v>
      </c>
      <c r="D1102" s="75">
        <v>0</v>
      </c>
      <c r="E1102" s="76">
        <v>0</v>
      </c>
      <c r="F1102" s="76">
        <v>0</v>
      </c>
      <c r="G1102" s="76">
        <v>0</v>
      </c>
      <c r="H1102" s="76">
        <v>0</v>
      </c>
      <c r="I1102" s="76">
        <v>0</v>
      </c>
      <c r="J1102" s="76">
        <v>0</v>
      </c>
      <c r="K1102" s="76">
        <v>0</v>
      </c>
      <c r="L1102" s="76">
        <v>0</v>
      </c>
      <c r="M1102" s="76">
        <v>0</v>
      </c>
      <c r="N1102" s="76">
        <v>0</v>
      </c>
      <c r="O1102" s="76">
        <v>0</v>
      </c>
      <c r="P1102" s="76">
        <v>0</v>
      </c>
      <c r="Q1102" s="76">
        <v>0</v>
      </c>
      <c r="R1102" s="76">
        <v>0</v>
      </c>
      <c r="S1102" s="76">
        <v>0</v>
      </c>
      <c r="T1102" s="76">
        <v>0</v>
      </c>
      <c r="U1102" s="76">
        <v>0</v>
      </c>
      <c r="V1102" s="76">
        <v>0</v>
      </c>
      <c r="W1102" s="76">
        <v>0</v>
      </c>
      <c r="X1102" s="76">
        <v>0</v>
      </c>
      <c r="Y1102" s="76">
        <v>0</v>
      </c>
      <c r="Z1102" s="76">
        <v>0</v>
      </c>
      <c r="AA1102" s="77"/>
    </row>
    <row r="1103" spans="1:27">
      <c r="A1103" s="73">
        <v>2150212</v>
      </c>
      <c r="B1103" s="73" t="s">
        <v>3024</v>
      </c>
      <c r="C1103" s="75">
        <v>0</v>
      </c>
      <c r="D1103" s="75">
        <v>0</v>
      </c>
      <c r="E1103" s="76">
        <v>0</v>
      </c>
      <c r="F1103" s="76">
        <v>0</v>
      </c>
      <c r="G1103" s="76">
        <v>0</v>
      </c>
      <c r="H1103" s="76">
        <v>0</v>
      </c>
      <c r="I1103" s="76">
        <v>0</v>
      </c>
      <c r="J1103" s="76">
        <v>0</v>
      </c>
      <c r="K1103" s="76">
        <v>0</v>
      </c>
      <c r="L1103" s="76">
        <v>0</v>
      </c>
      <c r="M1103" s="76">
        <v>0</v>
      </c>
      <c r="N1103" s="76">
        <v>0</v>
      </c>
      <c r="O1103" s="76">
        <v>0</v>
      </c>
      <c r="P1103" s="76">
        <v>0</v>
      </c>
      <c r="Q1103" s="76">
        <v>0</v>
      </c>
      <c r="R1103" s="76">
        <v>0</v>
      </c>
      <c r="S1103" s="76">
        <v>0</v>
      </c>
      <c r="T1103" s="76">
        <v>0</v>
      </c>
      <c r="U1103" s="76">
        <v>0</v>
      </c>
      <c r="V1103" s="76">
        <v>0</v>
      </c>
      <c r="W1103" s="76">
        <v>0</v>
      </c>
      <c r="X1103" s="76">
        <v>0</v>
      </c>
      <c r="Y1103" s="76">
        <v>0</v>
      </c>
      <c r="Z1103" s="76">
        <v>0</v>
      </c>
      <c r="AA1103" s="77"/>
    </row>
    <row r="1104" spans="1:27">
      <c r="A1104" s="73">
        <v>2150213</v>
      </c>
      <c r="B1104" s="73" t="s">
        <v>3027</v>
      </c>
      <c r="C1104" s="75">
        <v>0</v>
      </c>
      <c r="D1104" s="75">
        <v>0</v>
      </c>
      <c r="E1104" s="76">
        <v>0</v>
      </c>
      <c r="F1104" s="76">
        <v>0</v>
      </c>
      <c r="G1104" s="76">
        <v>0</v>
      </c>
      <c r="H1104" s="76">
        <v>0</v>
      </c>
      <c r="I1104" s="76">
        <v>0</v>
      </c>
      <c r="J1104" s="76">
        <v>0</v>
      </c>
      <c r="K1104" s="76">
        <v>0</v>
      </c>
      <c r="L1104" s="76">
        <v>0</v>
      </c>
      <c r="M1104" s="76">
        <v>0</v>
      </c>
      <c r="N1104" s="76">
        <v>0</v>
      </c>
      <c r="O1104" s="76">
        <v>0</v>
      </c>
      <c r="P1104" s="76">
        <v>0</v>
      </c>
      <c r="Q1104" s="76">
        <v>0</v>
      </c>
      <c r="R1104" s="76">
        <v>0</v>
      </c>
      <c r="S1104" s="76">
        <v>0</v>
      </c>
      <c r="T1104" s="76">
        <v>0</v>
      </c>
      <c r="U1104" s="76">
        <v>0</v>
      </c>
      <c r="V1104" s="76">
        <v>0</v>
      </c>
      <c r="W1104" s="76">
        <v>0</v>
      </c>
      <c r="X1104" s="76">
        <v>0</v>
      </c>
      <c r="Y1104" s="76">
        <v>0</v>
      </c>
      <c r="Z1104" s="76">
        <v>0</v>
      </c>
      <c r="AA1104" s="77"/>
    </row>
    <row r="1105" spans="1:27">
      <c r="A1105" s="73">
        <v>2150214</v>
      </c>
      <c r="B1105" s="73" t="s">
        <v>3030</v>
      </c>
      <c r="C1105" s="75">
        <v>0</v>
      </c>
      <c r="D1105" s="75">
        <v>0</v>
      </c>
      <c r="E1105" s="76">
        <v>0</v>
      </c>
      <c r="F1105" s="76">
        <v>0</v>
      </c>
      <c r="G1105" s="76">
        <v>0</v>
      </c>
      <c r="H1105" s="76">
        <v>0</v>
      </c>
      <c r="I1105" s="76">
        <v>0</v>
      </c>
      <c r="J1105" s="76">
        <v>0</v>
      </c>
      <c r="K1105" s="76">
        <v>0</v>
      </c>
      <c r="L1105" s="76">
        <v>0</v>
      </c>
      <c r="M1105" s="76">
        <v>0</v>
      </c>
      <c r="N1105" s="76">
        <v>0</v>
      </c>
      <c r="O1105" s="76">
        <v>0</v>
      </c>
      <c r="P1105" s="76">
        <v>0</v>
      </c>
      <c r="Q1105" s="76">
        <v>0</v>
      </c>
      <c r="R1105" s="76">
        <v>0</v>
      </c>
      <c r="S1105" s="76">
        <v>0</v>
      </c>
      <c r="T1105" s="76">
        <v>0</v>
      </c>
      <c r="U1105" s="76">
        <v>0</v>
      </c>
      <c r="V1105" s="76">
        <v>0</v>
      </c>
      <c r="W1105" s="76">
        <v>0</v>
      </c>
      <c r="X1105" s="76">
        <v>0</v>
      </c>
      <c r="Y1105" s="76">
        <v>0</v>
      </c>
      <c r="Z1105" s="76">
        <v>0</v>
      </c>
      <c r="AA1105" s="77"/>
    </row>
    <row r="1106" spans="1:27">
      <c r="A1106" s="73">
        <v>2150215</v>
      </c>
      <c r="B1106" s="73" t="s">
        <v>3033</v>
      </c>
      <c r="C1106" s="75">
        <v>412</v>
      </c>
      <c r="D1106" s="75">
        <v>412</v>
      </c>
      <c r="E1106" s="76">
        <v>0</v>
      </c>
      <c r="F1106" s="76">
        <v>0</v>
      </c>
      <c r="G1106" s="76">
        <v>0</v>
      </c>
      <c r="H1106" s="76">
        <v>0</v>
      </c>
      <c r="I1106" s="76">
        <v>0</v>
      </c>
      <c r="J1106" s="76">
        <v>0</v>
      </c>
      <c r="K1106" s="76">
        <v>0</v>
      </c>
      <c r="L1106" s="76">
        <v>0</v>
      </c>
      <c r="M1106" s="76">
        <v>0</v>
      </c>
      <c r="N1106" s="76">
        <v>412</v>
      </c>
      <c r="O1106" s="76">
        <v>0</v>
      </c>
      <c r="P1106" s="76">
        <v>0</v>
      </c>
      <c r="Q1106" s="76">
        <v>0</v>
      </c>
      <c r="R1106" s="76">
        <v>0</v>
      </c>
      <c r="S1106" s="76">
        <v>0</v>
      </c>
      <c r="T1106" s="76">
        <v>0</v>
      </c>
      <c r="U1106" s="76">
        <v>0</v>
      </c>
      <c r="V1106" s="76">
        <v>0</v>
      </c>
      <c r="W1106" s="76">
        <v>0</v>
      </c>
      <c r="X1106" s="76">
        <v>0</v>
      </c>
      <c r="Y1106" s="76">
        <v>0</v>
      </c>
      <c r="Z1106" s="76">
        <v>0</v>
      </c>
      <c r="AA1106" s="77"/>
    </row>
    <row r="1107" spans="1:27">
      <c r="A1107" s="73">
        <v>2150299</v>
      </c>
      <c r="B1107" s="73" t="s">
        <v>3036</v>
      </c>
      <c r="C1107" s="75">
        <v>30065</v>
      </c>
      <c r="D1107" s="75">
        <v>21108</v>
      </c>
      <c r="E1107" s="76">
        <v>8957</v>
      </c>
      <c r="F1107" s="76">
        <v>6100</v>
      </c>
      <c r="G1107" s="76">
        <v>160</v>
      </c>
      <c r="H1107" s="76">
        <v>958</v>
      </c>
      <c r="I1107" s="76">
        <v>9150</v>
      </c>
      <c r="J1107" s="76">
        <v>800</v>
      </c>
      <c r="K1107" s="76">
        <v>110</v>
      </c>
      <c r="L1107" s="76">
        <v>500</v>
      </c>
      <c r="M1107" s="76">
        <v>280</v>
      </c>
      <c r="N1107" s="76">
        <v>895</v>
      </c>
      <c r="O1107" s="76">
        <v>610</v>
      </c>
      <c r="P1107" s="76">
        <v>300</v>
      </c>
      <c r="Q1107" s="76">
        <v>0</v>
      </c>
      <c r="R1107" s="76">
        <v>0</v>
      </c>
      <c r="S1107" s="76">
        <v>0</v>
      </c>
      <c r="T1107" s="76">
        <v>500</v>
      </c>
      <c r="U1107" s="76">
        <v>745</v>
      </c>
      <c r="V1107" s="76">
        <v>0</v>
      </c>
      <c r="W1107" s="76">
        <v>0</v>
      </c>
      <c r="X1107" s="76">
        <v>0</v>
      </c>
      <c r="Y1107" s="76">
        <v>0</v>
      </c>
      <c r="Z1107" s="76">
        <v>0</v>
      </c>
      <c r="AA1107" s="77"/>
    </row>
    <row r="1108" spans="1:27">
      <c r="A1108" s="73">
        <v>21503</v>
      </c>
      <c r="B1108" s="74" t="s">
        <v>3038</v>
      </c>
      <c r="C1108" s="75">
        <v>90</v>
      </c>
      <c r="D1108" s="75">
        <v>0</v>
      </c>
      <c r="E1108" s="76">
        <v>90</v>
      </c>
      <c r="F1108" s="76">
        <v>0</v>
      </c>
      <c r="G1108" s="76">
        <v>0</v>
      </c>
      <c r="H1108" s="76">
        <v>0</v>
      </c>
      <c r="I1108" s="76">
        <v>0</v>
      </c>
      <c r="J1108" s="76">
        <v>0</v>
      </c>
      <c r="K1108" s="76">
        <v>0</v>
      </c>
      <c r="L1108" s="76">
        <v>0</v>
      </c>
      <c r="M1108" s="76">
        <v>0</v>
      </c>
      <c r="N1108" s="76">
        <v>0</v>
      </c>
      <c r="O1108" s="76">
        <v>0</v>
      </c>
      <c r="P1108" s="76">
        <v>0</v>
      </c>
      <c r="Q1108" s="76">
        <v>0</v>
      </c>
      <c r="R1108" s="76">
        <v>0</v>
      </c>
      <c r="S1108" s="76">
        <v>0</v>
      </c>
      <c r="T1108" s="76">
        <v>0</v>
      </c>
      <c r="U1108" s="76">
        <v>0</v>
      </c>
      <c r="V1108" s="76">
        <v>0</v>
      </c>
      <c r="W1108" s="76">
        <v>0</v>
      </c>
      <c r="X1108" s="76">
        <v>0</v>
      </c>
      <c r="Y1108" s="76">
        <v>0</v>
      </c>
      <c r="Z1108" s="76">
        <v>0</v>
      </c>
      <c r="AA1108" s="77"/>
    </row>
    <row r="1109" spans="1:27">
      <c r="A1109" s="73">
        <v>2150301</v>
      </c>
      <c r="B1109" s="73" t="s">
        <v>595</v>
      </c>
      <c r="C1109" s="75">
        <v>60</v>
      </c>
      <c r="D1109" s="75">
        <v>0</v>
      </c>
      <c r="E1109" s="76">
        <v>60</v>
      </c>
      <c r="F1109" s="76">
        <v>0</v>
      </c>
      <c r="G1109" s="76">
        <v>0</v>
      </c>
      <c r="H1109" s="76">
        <v>0</v>
      </c>
      <c r="I1109" s="76">
        <v>0</v>
      </c>
      <c r="J1109" s="76">
        <v>0</v>
      </c>
      <c r="K1109" s="76">
        <v>0</v>
      </c>
      <c r="L1109" s="76">
        <v>0</v>
      </c>
      <c r="M1109" s="76">
        <v>0</v>
      </c>
      <c r="N1109" s="76">
        <v>0</v>
      </c>
      <c r="O1109" s="76">
        <v>0</v>
      </c>
      <c r="P1109" s="76">
        <v>0</v>
      </c>
      <c r="Q1109" s="76">
        <v>0</v>
      </c>
      <c r="R1109" s="76">
        <v>0</v>
      </c>
      <c r="S1109" s="76">
        <v>0</v>
      </c>
      <c r="T1109" s="76">
        <v>0</v>
      </c>
      <c r="U1109" s="76">
        <v>0</v>
      </c>
      <c r="V1109" s="76">
        <v>0</v>
      </c>
      <c r="W1109" s="76">
        <v>0</v>
      </c>
      <c r="X1109" s="76">
        <v>0</v>
      </c>
      <c r="Y1109" s="76">
        <v>0</v>
      </c>
      <c r="Z1109" s="76">
        <v>0</v>
      </c>
      <c r="AA1109" s="77"/>
    </row>
    <row r="1110" spans="1:27">
      <c r="A1110" s="73">
        <v>2150302</v>
      </c>
      <c r="B1110" s="73" t="s">
        <v>598</v>
      </c>
      <c r="C1110" s="75">
        <v>0</v>
      </c>
      <c r="D1110" s="75">
        <v>0</v>
      </c>
      <c r="E1110" s="76">
        <v>0</v>
      </c>
      <c r="F1110" s="76">
        <v>0</v>
      </c>
      <c r="G1110" s="76">
        <v>0</v>
      </c>
      <c r="H1110" s="76">
        <v>0</v>
      </c>
      <c r="I1110" s="76">
        <v>0</v>
      </c>
      <c r="J1110" s="76">
        <v>0</v>
      </c>
      <c r="K1110" s="76">
        <v>0</v>
      </c>
      <c r="L1110" s="76">
        <v>0</v>
      </c>
      <c r="M1110" s="76">
        <v>0</v>
      </c>
      <c r="N1110" s="76">
        <v>0</v>
      </c>
      <c r="O1110" s="76">
        <v>0</v>
      </c>
      <c r="P1110" s="76">
        <v>0</v>
      </c>
      <c r="Q1110" s="76">
        <v>0</v>
      </c>
      <c r="R1110" s="76">
        <v>0</v>
      </c>
      <c r="S1110" s="76">
        <v>0</v>
      </c>
      <c r="T1110" s="76">
        <v>0</v>
      </c>
      <c r="U1110" s="76">
        <v>0</v>
      </c>
      <c r="V1110" s="76">
        <v>0</v>
      </c>
      <c r="W1110" s="76">
        <v>0</v>
      </c>
      <c r="X1110" s="76">
        <v>0</v>
      </c>
      <c r="Y1110" s="76">
        <v>0</v>
      </c>
      <c r="Z1110" s="76">
        <v>0</v>
      </c>
      <c r="AA1110" s="77"/>
    </row>
    <row r="1111" spans="1:27">
      <c r="A1111" s="73">
        <v>2150303</v>
      </c>
      <c r="B1111" s="73" t="s">
        <v>601</v>
      </c>
      <c r="C1111" s="75">
        <v>30</v>
      </c>
      <c r="D1111" s="75">
        <v>0</v>
      </c>
      <c r="E1111" s="76">
        <v>30</v>
      </c>
      <c r="F1111" s="76">
        <v>0</v>
      </c>
      <c r="G1111" s="76">
        <v>0</v>
      </c>
      <c r="H1111" s="76">
        <v>0</v>
      </c>
      <c r="I1111" s="76">
        <v>0</v>
      </c>
      <c r="J1111" s="76">
        <v>0</v>
      </c>
      <c r="K1111" s="76">
        <v>0</v>
      </c>
      <c r="L1111" s="76">
        <v>0</v>
      </c>
      <c r="M1111" s="76">
        <v>0</v>
      </c>
      <c r="N1111" s="76">
        <v>0</v>
      </c>
      <c r="O1111" s="76">
        <v>0</v>
      </c>
      <c r="P1111" s="76">
        <v>0</v>
      </c>
      <c r="Q1111" s="76">
        <v>0</v>
      </c>
      <c r="R1111" s="76">
        <v>0</v>
      </c>
      <c r="S1111" s="76">
        <v>0</v>
      </c>
      <c r="T1111" s="76">
        <v>0</v>
      </c>
      <c r="U1111" s="76">
        <v>0</v>
      </c>
      <c r="V1111" s="76">
        <v>0</v>
      </c>
      <c r="W1111" s="76">
        <v>0</v>
      </c>
      <c r="X1111" s="76">
        <v>0</v>
      </c>
      <c r="Y1111" s="76">
        <v>0</v>
      </c>
      <c r="Z1111" s="76">
        <v>0</v>
      </c>
      <c r="AA1111" s="77"/>
    </row>
    <row r="1112" spans="1:27">
      <c r="A1112" s="73">
        <v>2150399</v>
      </c>
      <c r="B1112" s="73" t="s">
        <v>3045</v>
      </c>
      <c r="C1112" s="75">
        <v>0</v>
      </c>
      <c r="D1112" s="75">
        <v>0</v>
      </c>
      <c r="E1112" s="76">
        <v>0</v>
      </c>
      <c r="F1112" s="76">
        <v>0</v>
      </c>
      <c r="G1112" s="76">
        <v>0</v>
      </c>
      <c r="H1112" s="76">
        <v>0</v>
      </c>
      <c r="I1112" s="76">
        <v>0</v>
      </c>
      <c r="J1112" s="76">
        <v>0</v>
      </c>
      <c r="K1112" s="76">
        <v>0</v>
      </c>
      <c r="L1112" s="76">
        <v>0</v>
      </c>
      <c r="M1112" s="76">
        <v>0</v>
      </c>
      <c r="N1112" s="76">
        <v>0</v>
      </c>
      <c r="O1112" s="76">
        <v>0</v>
      </c>
      <c r="P1112" s="76">
        <v>0</v>
      </c>
      <c r="Q1112" s="76">
        <v>0</v>
      </c>
      <c r="R1112" s="76">
        <v>0</v>
      </c>
      <c r="S1112" s="76">
        <v>0</v>
      </c>
      <c r="T1112" s="76">
        <v>0</v>
      </c>
      <c r="U1112" s="76">
        <v>0</v>
      </c>
      <c r="V1112" s="76">
        <v>0</v>
      </c>
      <c r="W1112" s="76">
        <v>0</v>
      </c>
      <c r="X1112" s="76">
        <v>0</v>
      </c>
      <c r="Y1112" s="76">
        <v>0</v>
      </c>
      <c r="Z1112" s="76">
        <v>0</v>
      </c>
      <c r="AA1112" s="77"/>
    </row>
    <row r="1113" spans="1:27">
      <c r="A1113" s="73">
        <v>21505</v>
      </c>
      <c r="B1113" s="74" t="s">
        <v>3047</v>
      </c>
      <c r="C1113" s="75">
        <v>198316</v>
      </c>
      <c r="D1113" s="75">
        <v>184586</v>
      </c>
      <c r="E1113" s="76">
        <v>13730</v>
      </c>
      <c r="F1113" s="76">
        <v>35099</v>
      </c>
      <c r="G1113" s="76">
        <v>4370</v>
      </c>
      <c r="H1113" s="76">
        <v>23649</v>
      </c>
      <c r="I1113" s="76">
        <v>12038</v>
      </c>
      <c r="J1113" s="76">
        <v>9342</v>
      </c>
      <c r="K1113" s="76">
        <v>25081</v>
      </c>
      <c r="L1113" s="76">
        <v>8914</v>
      </c>
      <c r="M1113" s="76">
        <v>3071</v>
      </c>
      <c r="N1113" s="76">
        <v>17651</v>
      </c>
      <c r="O1113" s="76">
        <v>12478</v>
      </c>
      <c r="P1113" s="76">
        <v>8717</v>
      </c>
      <c r="Q1113" s="76">
        <v>3810</v>
      </c>
      <c r="R1113" s="76">
        <v>7481</v>
      </c>
      <c r="S1113" s="76">
        <v>504</v>
      </c>
      <c r="T1113" s="76">
        <v>2841</v>
      </c>
      <c r="U1113" s="76">
        <v>7725</v>
      </c>
      <c r="V1113" s="76">
        <v>1719</v>
      </c>
      <c r="W1113" s="76">
        <v>0</v>
      </c>
      <c r="X1113" s="76">
        <v>493</v>
      </c>
      <c r="Y1113" s="76">
        <v>1221</v>
      </c>
      <c r="Z1113" s="76">
        <v>5</v>
      </c>
      <c r="AA1113" s="77"/>
    </row>
    <row r="1114" spans="1:27">
      <c r="A1114" s="73">
        <v>2150501</v>
      </c>
      <c r="B1114" s="73" t="s">
        <v>595</v>
      </c>
      <c r="C1114" s="75">
        <v>15949</v>
      </c>
      <c r="D1114" s="75">
        <v>12882</v>
      </c>
      <c r="E1114" s="76">
        <v>3067</v>
      </c>
      <c r="F1114" s="76">
        <v>2149</v>
      </c>
      <c r="G1114" s="76">
        <v>905</v>
      </c>
      <c r="H1114" s="76">
        <v>955</v>
      </c>
      <c r="I1114" s="76">
        <v>789</v>
      </c>
      <c r="J1114" s="76">
        <v>1042</v>
      </c>
      <c r="K1114" s="76">
        <v>187</v>
      </c>
      <c r="L1114" s="76">
        <v>994</v>
      </c>
      <c r="M1114" s="76">
        <v>330</v>
      </c>
      <c r="N1114" s="76">
        <v>1560</v>
      </c>
      <c r="O1114" s="76">
        <v>2148</v>
      </c>
      <c r="P1114" s="76">
        <v>687</v>
      </c>
      <c r="Q1114" s="76">
        <v>356</v>
      </c>
      <c r="R1114" s="76">
        <v>464</v>
      </c>
      <c r="S1114" s="76">
        <v>0</v>
      </c>
      <c r="T1114" s="76">
        <v>289</v>
      </c>
      <c r="U1114" s="76">
        <v>27</v>
      </c>
      <c r="V1114" s="76">
        <v>0</v>
      </c>
      <c r="W1114" s="76">
        <v>0</v>
      </c>
      <c r="X1114" s="76">
        <v>0</v>
      </c>
      <c r="Y1114" s="76">
        <v>0</v>
      </c>
      <c r="Z1114" s="76">
        <v>0</v>
      </c>
      <c r="AA1114" s="77"/>
    </row>
    <row r="1115" spans="1:27">
      <c r="A1115" s="73">
        <v>2150502</v>
      </c>
      <c r="B1115" s="73" t="s">
        <v>598</v>
      </c>
      <c r="C1115" s="75">
        <v>2214</v>
      </c>
      <c r="D1115" s="75">
        <v>2159</v>
      </c>
      <c r="E1115" s="76">
        <v>55</v>
      </c>
      <c r="F1115" s="76">
        <v>798</v>
      </c>
      <c r="G1115" s="76">
        <v>146</v>
      </c>
      <c r="H1115" s="76">
        <v>192</v>
      </c>
      <c r="I1115" s="76">
        <v>0</v>
      </c>
      <c r="J1115" s="76">
        <v>103</v>
      </c>
      <c r="K1115" s="76">
        <v>70</v>
      </c>
      <c r="L1115" s="76">
        <v>39</v>
      </c>
      <c r="M1115" s="76">
        <v>28</v>
      </c>
      <c r="N1115" s="76">
        <v>629</v>
      </c>
      <c r="O1115" s="76">
        <v>37</v>
      </c>
      <c r="P1115" s="76">
        <v>7</v>
      </c>
      <c r="Q1115" s="76">
        <v>0</v>
      </c>
      <c r="R1115" s="76">
        <v>110</v>
      </c>
      <c r="S1115" s="76">
        <v>0</v>
      </c>
      <c r="T1115" s="76">
        <v>4</v>
      </c>
      <c r="U1115" s="76">
        <v>0</v>
      </c>
      <c r="V1115" s="76">
        <v>0</v>
      </c>
      <c r="W1115" s="76">
        <v>0</v>
      </c>
      <c r="X1115" s="76">
        <v>0</v>
      </c>
      <c r="Y1115" s="76">
        <v>0</v>
      </c>
      <c r="Z1115" s="76">
        <v>0</v>
      </c>
      <c r="AA1115" s="77"/>
    </row>
    <row r="1116" spans="1:27">
      <c r="A1116" s="73">
        <v>2150503</v>
      </c>
      <c r="B1116" s="73" t="s">
        <v>601</v>
      </c>
      <c r="C1116" s="75">
        <v>330</v>
      </c>
      <c r="D1116" s="75">
        <v>107</v>
      </c>
      <c r="E1116" s="76">
        <v>223</v>
      </c>
      <c r="F1116" s="76">
        <v>0</v>
      </c>
      <c r="G1116" s="76">
        <v>81</v>
      </c>
      <c r="H1116" s="76">
        <v>0</v>
      </c>
      <c r="I1116" s="76">
        <v>0</v>
      </c>
      <c r="J1116" s="76">
        <v>0</v>
      </c>
      <c r="K1116" s="76">
        <v>0</v>
      </c>
      <c r="L1116" s="76">
        <v>0</v>
      </c>
      <c r="M1116" s="76">
        <v>0</v>
      </c>
      <c r="N1116" s="76">
        <v>0</v>
      </c>
      <c r="O1116" s="76">
        <v>0</v>
      </c>
      <c r="P1116" s="76">
        <v>26</v>
      </c>
      <c r="Q1116" s="76">
        <v>0</v>
      </c>
      <c r="R1116" s="76">
        <v>0</v>
      </c>
      <c r="S1116" s="76">
        <v>0</v>
      </c>
      <c r="T1116" s="76">
        <v>0</v>
      </c>
      <c r="U1116" s="76">
        <v>0</v>
      </c>
      <c r="V1116" s="76">
        <v>0</v>
      </c>
      <c r="W1116" s="76">
        <v>0</v>
      </c>
      <c r="X1116" s="76">
        <v>0</v>
      </c>
      <c r="Y1116" s="76">
        <v>0</v>
      </c>
      <c r="Z1116" s="76">
        <v>0</v>
      </c>
      <c r="AA1116" s="77"/>
    </row>
    <row r="1117" spans="1:27">
      <c r="A1117" s="73">
        <v>2150505</v>
      </c>
      <c r="B1117" s="73" t="s">
        <v>3052</v>
      </c>
      <c r="C1117" s="75">
        <v>0</v>
      </c>
      <c r="D1117" s="75">
        <v>0</v>
      </c>
      <c r="E1117" s="76">
        <v>0</v>
      </c>
      <c r="F1117" s="76">
        <v>0</v>
      </c>
      <c r="G1117" s="76">
        <v>0</v>
      </c>
      <c r="H1117" s="76">
        <v>0</v>
      </c>
      <c r="I1117" s="76">
        <v>0</v>
      </c>
      <c r="J1117" s="76">
        <v>0</v>
      </c>
      <c r="K1117" s="76">
        <v>0</v>
      </c>
      <c r="L1117" s="76">
        <v>0</v>
      </c>
      <c r="M1117" s="76">
        <v>0</v>
      </c>
      <c r="N1117" s="76">
        <v>0</v>
      </c>
      <c r="O1117" s="76">
        <v>0</v>
      </c>
      <c r="P1117" s="76">
        <v>0</v>
      </c>
      <c r="Q1117" s="76">
        <v>0</v>
      </c>
      <c r="R1117" s="76">
        <v>0</v>
      </c>
      <c r="S1117" s="76">
        <v>0</v>
      </c>
      <c r="T1117" s="76">
        <v>0</v>
      </c>
      <c r="U1117" s="76">
        <v>0</v>
      </c>
      <c r="V1117" s="76">
        <v>0</v>
      </c>
      <c r="W1117" s="76">
        <v>0</v>
      </c>
      <c r="X1117" s="76">
        <v>0</v>
      </c>
      <c r="Y1117" s="76">
        <v>0</v>
      </c>
      <c r="Z1117" s="76">
        <v>0</v>
      </c>
      <c r="AA1117" s="77"/>
    </row>
    <row r="1118" spans="1:27">
      <c r="A1118" s="73">
        <v>2150506</v>
      </c>
      <c r="B1118" s="73" t="s">
        <v>3054</v>
      </c>
      <c r="C1118" s="75">
        <v>291</v>
      </c>
      <c r="D1118" s="75">
        <v>291</v>
      </c>
      <c r="E1118" s="76">
        <v>0</v>
      </c>
      <c r="F1118" s="76">
        <v>0</v>
      </c>
      <c r="G1118" s="76">
        <v>182</v>
      </c>
      <c r="H1118" s="76">
        <v>20</v>
      </c>
      <c r="I1118" s="76">
        <v>0</v>
      </c>
      <c r="J1118" s="76">
        <v>0</v>
      </c>
      <c r="K1118" s="76">
        <v>0</v>
      </c>
      <c r="L1118" s="76">
        <v>89</v>
      </c>
      <c r="M1118" s="76">
        <v>0</v>
      </c>
      <c r="N1118" s="76">
        <v>0</v>
      </c>
      <c r="O1118" s="76">
        <v>0</v>
      </c>
      <c r="P1118" s="76">
        <v>0</v>
      </c>
      <c r="Q1118" s="76">
        <v>0</v>
      </c>
      <c r="R1118" s="76">
        <v>0</v>
      </c>
      <c r="S1118" s="76">
        <v>0</v>
      </c>
      <c r="T1118" s="76">
        <v>0</v>
      </c>
      <c r="U1118" s="76">
        <v>0</v>
      </c>
      <c r="V1118" s="76">
        <v>0</v>
      </c>
      <c r="W1118" s="76">
        <v>0</v>
      </c>
      <c r="X1118" s="76">
        <v>0</v>
      </c>
      <c r="Y1118" s="76">
        <v>0</v>
      </c>
      <c r="Z1118" s="76">
        <v>0</v>
      </c>
      <c r="AA1118" s="77"/>
    </row>
    <row r="1119" spans="1:27">
      <c r="A1119" s="73">
        <v>2150507</v>
      </c>
      <c r="B1119" s="73" t="s">
        <v>3057</v>
      </c>
      <c r="C1119" s="75">
        <v>1395</v>
      </c>
      <c r="D1119" s="75">
        <v>3</v>
      </c>
      <c r="E1119" s="76">
        <v>1392</v>
      </c>
      <c r="F1119" s="76">
        <v>0</v>
      </c>
      <c r="G1119" s="76">
        <v>0</v>
      </c>
      <c r="H1119" s="76">
        <v>0</v>
      </c>
      <c r="I1119" s="76">
        <v>0</v>
      </c>
      <c r="J1119" s="76">
        <v>0</v>
      </c>
      <c r="K1119" s="76">
        <v>0</v>
      </c>
      <c r="L1119" s="76">
        <v>0</v>
      </c>
      <c r="M1119" s="76">
        <v>0</v>
      </c>
      <c r="N1119" s="76">
        <v>0</v>
      </c>
      <c r="O1119" s="76">
        <v>0</v>
      </c>
      <c r="P1119" s="76">
        <v>3</v>
      </c>
      <c r="Q1119" s="76">
        <v>0</v>
      </c>
      <c r="R1119" s="76">
        <v>0</v>
      </c>
      <c r="S1119" s="76">
        <v>0</v>
      </c>
      <c r="T1119" s="76">
        <v>0</v>
      </c>
      <c r="U1119" s="76">
        <v>0</v>
      </c>
      <c r="V1119" s="76">
        <v>0</v>
      </c>
      <c r="W1119" s="76">
        <v>0</v>
      </c>
      <c r="X1119" s="76">
        <v>0</v>
      </c>
      <c r="Y1119" s="76">
        <v>0</v>
      </c>
      <c r="Z1119" s="76">
        <v>0</v>
      </c>
      <c r="AA1119" s="77"/>
    </row>
    <row r="1120" spans="1:27">
      <c r="A1120" s="73">
        <v>2150508</v>
      </c>
      <c r="B1120" s="73" t="s">
        <v>3060</v>
      </c>
      <c r="C1120" s="75">
        <v>258</v>
      </c>
      <c r="D1120" s="75">
        <v>60</v>
      </c>
      <c r="E1120" s="76">
        <v>198</v>
      </c>
      <c r="F1120" s="76">
        <v>0</v>
      </c>
      <c r="G1120" s="76">
        <v>54</v>
      </c>
      <c r="H1120" s="76">
        <v>1</v>
      </c>
      <c r="I1120" s="76">
        <v>0</v>
      </c>
      <c r="J1120" s="76">
        <v>0</v>
      </c>
      <c r="K1120" s="76">
        <v>0</v>
      </c>
      <c r="L1120" s="76">
        <v>5</v>
      </c>
      <c r="M1120" s="76">
        <v>0</v>
      </c>
      <c r="N1120" s="76">
        <v>0</v>
      </c>
      <c r="O1120" s="76">
        <v>0</v>
      </c>
      <c r="P1120" s="76">
        <v>0</v>
      </c>
      <c r="Q1120" s="76">
        <v>0</v>
      </c>
      <c r="R1120" s="76">
        <v>0</v>
      </c>
      <c r="S1120" s="76">
        <v>0</v>
      </c>
      <c r="T1120" s="76">
        <v>0</v>
      </c>
      <c r="U1120" s="76">
        <v>0</v>
      </c>
      <c r="V1120" s="76">
        <v>0</v>
      </c>
      <c r="W1120" s="76">
        <v>0</v>
      </c>
      <c r="X1120" s="76">
        <v>0</v>
      </c>
      <c r="Y1120" s="76">
        <v>0</v>
      </c>
      <c r="Z1120" s="76">
        <v>0</v>
      </c>
      <c r="AA1120" s="77"/>
    </row>
    <row r="1121" spans="1:27">
      <c r="A1121" s="73">
        <v>2150509</v>
      </c>
      <c r="B1121" s="73" t="s">
        <v>3063</v>
      </c>
      <c r="C1121" s="75">
        <v>0</v>
      </c>
      <c r="D1121" s="75">
        <v>0</v>
      </c>
      <c r="E1121" s="76">
        <v>0</v>
      </c>
      <c r="F1121" s="76">
        <v>0</v>
      </c>
      <c r="G1121" s="76">
        <v>0</v>
      </c>
      <c r="H1121" s="76">
        <v>0</v>
      </c>
      <c r="I1121" s="76">
        <v>0</v>
      </c>
      <c r="J1121" s="76">
        <v>0</v>
      </c>
      <c r="K1121" s="76">
        <v>0</v>
      </c>
      <c r="L1121" s="76">
        <v>0</v>
      </c>
      <c r="M1121" s="76">
        <v>0</v>
      </c>
      <c r="N1121" s="76">
        <v>0</v>
      </c>
      <c r="O1121" s="76">
        <v>0</v>
      </c>
      <c r="P1121" s="76">
        <v>0</v>
      </c>
      <c r="Q1121" s="76">
        <v>0</v>
      </c>
      <c r="R1121" s="76">
        <v>0</v>
      </c>
      <c r="S1121" s="76">
        <v>0</v>
      </c>
      <c r="T1121" s="76">
        <v>0</v>
      </c>
      <c r="U1121" s="76">
        <v>0</v>
      </c>
      <c r="V1121" s="76">
        <v>0</v>
      </c>
      <c r="W1121" s="76">
        <v>0</v>
      </c>
      <c r="X1121" s="76">
        <v>0</v>
      </c>
      <c r="Y1121" s="76">
        <v>0</v>
      </c>
      <c r="Z1121" s="76">
        <v>0</v>
      </c>
      <c r="AA1121" s="77"/>
    </row>
    <row r="1122" spans="1:27">
      <c r="A1122" s="73">
        <v>2150510</v>
      </c>
      <c r="B1122" s="73" t="s">
        <v>3066</v>
      </c>
      <c r="C1122" s="75">
        <v>161611</v>
      </c>
      <c r="D1122" s="75">
        <v>156349</v>
      </c>
      <c r="E1122" s="76">
        <v>5262</v>
      </c>
      <c r="F1122" s="76">
        <v>31019</v>
      </c>
      <c r="G1122" s="76">
        <v>2663</v>
      </c>
      <c r="H1122" s="76">
        <v>21817</v>
      </c>
      <c r="I1122" s="76">
        <v>6494</v>
      </c>
      <c r="J1122" s="76">
        <v>8351</v>
      </c>
      <c r="K1122" s="76">
        <v>24791</v>
      </c>
      <c r="L1122" s="76">
        <v>7505</v>
      </c>
      <c r="M1122" s="76">
        <v>2713</v>
      </c>
      <c r="N1122" s="76">
        <v>15452</v>
      </c>
      <c r="O1122" s="76">
        <v>6014</v>
      </c>
      <c r="P1122" s="76">
        <v>6794</v>
      </c>
      <c r="Q1122" s="76">
        <v>3454</v>
      </c>
      <c r="R1122" s="76">
        <v>6708</v>
      </c>
      <c r="S1122" s="76">
        <v>500</v>
      </c>
      <c r="T1122" s="76">
        <v>2433</v>
      </c>
      <c r="U1122" s="76">
        <v>7692</v>
      </c>
      <c r="V1122" s="76">
        <v>1719</v>
      </c>
      <c r="W1122" s="76">
        <v>0</v>
      </c>
      <c r="X1122" s="76">
        <v>493</v>
      </c>
      <c r="Y1122" s="76">
        <v>1221</v>
      </c>
      <c r="Z1122" s="76">
        <v>5</v>
      </c>
      <c r="AA1122" s="77"/>
    </row>
    <row r="1123" spans="1:27">
      <c r="A1123" s="73">
        <v>2150511</v>
      </c>
      <c r="B1123" s="73" t="s">
        <v>3067</v>
      </c>
      <c r="C1123" s="75">
        <v>2986</v>
      </c>
      <c r="D1123" s="75">
        <v>60</v>
      </c>
      <c r="E1123" s="76">
        <v>2926</v>
      </c>
      <c r="F1123" s="76">
        <v>0</v>
      </c>
      <c r="G1123" s="76">
        <v>0</v>
      </c>
      <c r="H1123" s="76">
        <v>0</v>
      </c>
      <c r="I1123" s="76">
        <v>0</v>
      </c>
      <c r="J1123" s="76">
        <v>0</v>
      </c>
      <c r="K1123" s="76">
        <v>0</v>
      </c>
      <c r="L1123" s="76">
        <v>60</v>
      </c>
      <c r="M1123" s="76">
        <v>0</v>
      </c>
      <c r="N1123" s="76">
        <v>0</v>
      </c>
      <c r="O1123" s="76">
        <v>0</v>
      </c>
      <c r="P1123" s="76">
        <v>0</v>
      </c>
      <c r="Q1123" s="76">
        <v>0</v>
      </c>
      <c r="R1123" s="76">
        <v>0</v>
      </c>
      <c r="S1123" s="76">
        <v>0</v>
      </c>
      <c r="T1123" s="76">
        <v>0</v>
      </c>
      <c r="U1123" s="76">
        <v>0</v>
      </c>
      <c r="V1123" s="76">
        <v>0</v>
      </c>
      <c r="W1123" s="76">
        <v>0</v>
      </c>
      <c r="X1123" s="76">
        <v>0</v>
      </c>
      <c r="Y1123" s="76">
        <v>0</v>
      </c>
      <c r="Z1123" s="76">
        <v>0</v>
      </c>
      <c r="AA1123" s="77"/>
    </row>
    <row r="1124" spans="1:27">
      <c r="A1124" s="73">
        <v>2150513</v>
      </c>
      <c r="B1124" s="73" t="s">
        <v>2903</v>
      </c>
      <c r="C1124" s="75">
        <v>2</v>
      </c>
      <c r="D1124" s="75">
        <v>2</v>
      </c>
      <c r="E1124" s="76">
        <v>0</v>
      </c>
      <c r="F1124" s="76">
        <v>0</v>
      </c>
      <c r="G1124" s="76">
        <v>0</v>
      </c>
      <c r="H1124" s="76">
        <v>0</v>
      </c>
      <c r="I1124" s="76">
        <v>0</v>
      </c>
      <c r="J1124" s="76">
        <v>0</v>
      </c>
      <c r="K1124" s="76">
        <v>0</v>
      </c>
      <c r="L1124" s="76">
        <v>0</v>
      </c>
      <c r="M1124" s="76">
        <v>0</v>
      </c>
      <c r="N1124" s="76">
        <v>0</v>
      </c>
      <c r="O1124" s="76">
        <v>2</v>
      </c>
      <c r="P1124" s="76">
        <v>0</v>
      </c>
      <c r="Q1124" s="76">
        <v>0</v>
      </c>
      <c r="R1124" s="76">
        <v>0</v>
      </c>
      <c r="S1124" s="76">
        <v>0</v>
      </c>
      <c r="T1124" s="76">
        <v>0</v>
      </c>
      <c r="U1124" s="76">
        <v>0</v>
      </c>
      <c r="V1124" s="76">
        <v>0</v>
      </c>
      <c r="W1124" s="76">
        <v>0</v>
      </c>
      <c r="X1124" s="76">
        <v>0</v>
      </c>
      <c r="Y1124" s="76">
        <v>0</v>
      </c>
      <c r="Z1124" s="76">
        <v>0</v>
      </c>
      <c r="AA1124" s="77"/>
    </row>
    <row r="1125" spans="1:27">
      <c r="A1125" s="73">
        <v>2150515</v>
      </c>
      <c r="B1125" s="73" t="s">
        <v>3068</v>
      </c>
      <c r="C1125" s="75">
        <v>0</v>
      </c>
      <c r="D1125" s="75">
        <v>0</v>
      </c>
      <c r="E1125" s="76">
        <v>0</v>
      </c>
      <c r="F1125" s="76">
        <v>0</v>
      </c>
      <c r="G1125" s="76">
        <v>0</v>
      </c>
      <c r="H1125" s="76">
        <v>0</v>
      </c>
      <c r="I1125" s="76">
        <v>0</v>
      </c>
      <c r="J1125" s="76">
        <v>0</v>
      </c>
      <c r="K1125" s="76">
        <v>0</v>
      </c>
      <c r="L1125" s="76">
        <v>0</v>
      </c>
      <c r="M1125" s="76">
        <v>0</v>
      </c>
      <c r="N1125" s="76">
        <v>0</v>
      </c>
      <c r="O1125" s="76">
        <v>0</v>
      </c>
      <c r="P1125" s="76">
        <v>0</v>
      </c>
      <c r="Q1125" s="76">
        <v>0</v>
      </c>
      <c r="R1125" s="76">
        <v>0</v>
      </c>
      <c r="S1125" s="76">
        <v>0</v>
      </c>
      <c r="T1125" s="76">
        <v>0</v>
      </c>
      <c r="U1125" s="76">
        <v>0</v>
      </c>
      <c r="V1125" s="76">
        <v>0</v>
      </c>
      <c r="W1125" s="76">
        <v>0</v>
      </c>
      <c r="X1125" s="76">
        <v>0</v>
      </c>
      <c r="Y1125" s="76">
        <v>0</v>
      </c>
      <c r="Z1125" s="76">
        <v>0</v>
      </c>
      <c r="AA1125" s="77"/>
    </row>
    <row r="1126" spans="1:27">
      <c r="A1126" s="73">
        <v>2150599</v>
      </c>
      <c r="B1126" s="73" t="s">
        <v>3071</v>
      </c>
      <c r="C1126" s="75">
        <v>13280</v>
      </c>
      <c r="D1126" s="75">
        <v>12673</v>
      </c>
      <c r="E1126" s="76">
        <v>607</v>
      </c>
      <c r="F1126" s="76">
        <v>1133</v>
      </c>
      <c r="G1126" s="76">
        <v>339</v>
      </c>
      <c r="H1126" s="76">
        <v>664</v>
      </c>
      <c r="I1126" s="76">
        <v>4755</v>
      </c>
      <c r="J1126" s="76">
        <v>-154</v>
      </c>
      <c r="K1126" s="76">
        <v>33</v>
      </c>
      <c r="L1126" s="76">
        <v>222</v>
      </c>
      <c r="M1126" s="76">
        <v>0</v>
      </c>
      <c r="N1126" s="76">
        <v>10</v>
      </c>
      <c r="O1126" s="76">
        <v>4277</v>
      </c>
      <c r="P1126" s="76">
        <v>1200</v>
      </c>
      <c r="Q1126" s="76">
        <v>0</v>
      </c>
      <c r="R1126" s="76">
        <v>199</v>
      </c>
      <c r="S1126" s="76">
        <v>4</v>
      </c>
      <c r="T1126" s="76">
        <v>115</v>
      </c>
      <c r="U1126" s="76">
        <v>6</v>
      </c>
      <c r="V1126" s="76">
        <v>0</v>
      </c>
      <c r="W1126" s="76">
        <v>0</v>
      </c>
      <c r="X1126" s="76">
        <v>0</v>
      </c>
      <c r="Y1126" s="76">
        <v>0</v>
      </c>
      <c r="Z1126" s="76">
        <v>0</v>
      </c>
      <c r="AA1126" s="77"/>
    </row>
    <row r="1127" spans="1:27">
      <c r="A1127" s="73">
        <v>21506</v>
      </c>
      <c r="B1127" s="74" t="s">
        <v>5074</v>
      </c>
      <c r="C1127" s="75">
        <v>95048</v>
      </c>
      <c r="D1127" s="75">
        <v>88615</v>
      </c>
      <c r="E1127" s="76">
        <v>6433</v>
      </c>
      <c r="F1127" s="76">
        <v>7651</v>
      </c>
      <c r="G1127" s="76">
        <v>15861</v>
      </c>
      <c r="H1127" s="76">
        <v>21494</v>
      </c>
      <c r="I1127" s="76">
        <v>3892</v>
      </c>
      <c r="J1127" s="76">
        <v>6199</v>
      </c>
      <c r="K1127" s="76">
        <v>4367</v>
      </c>
      <c r="L1127" s="76">
        <v>3326</v>
      </c>
      <c r="M1127" s="76">
        <v>1197</v>
      </c>
      <c r="N1127" s="76">
        <v>3056</v>
      </c>
      <c r="O1127" s="76">
        <v>6434</v>
      </c>
      <c r="P1127" s="76">
        <v>2028</v>
      </c>
      <c r="Q1127" s="76">
        <v>1513</v>
      </c>
      <c r="R1127" s="76">
        <v>5951</v>
      </c>
      <c r="S1127" s="76">
        <v>1087</v>
      </c>
      <c r="T1127" s="76">
        <v>1563</v>
      </c>
      <c r="U1127" s="76">
        <v>1684</v>
      </c>
      <c r="V1127" s="76">
        <v>1082</v>
      </c>
      <c r="W1127" s="76">
        <v>0</v>
      </c>
      <c r="X1127" s="76">
        <v>457</v>
      </c>
      <c r="Y1127" s="76">
        <v>386</v>
      </c>
      <c r="Z1127" s="76">
        <v>239</v>
      </c>
      <c r="AA1127" s="77"/>
    </row>
    <row r="1128" spans="1:27">
      <c r="A1128" s="73">
        <v>2150601</v>
      </c>
      <c r="B1128" s="73" t="s">
        <v>595</v>
      </c>
      <c r="C1128" s="75">
        <v>26908</v>
      </c>
      <c r="D1128" s="75">
        <v>25786</v>
      </c>
      <c r="E1128" s="76">
        <v>1122</v>
      </c>
      <c r="F1128" s="76">
        <v>3191</v>
      </c>
      <c r="G1128" s="76">
        <v>2573</v>
      </c>
      <c r="H1128" s="76">
        <v>3043</v>
      </c>
      <c r="I1128" s="76">
        <v>1920</v>
      </c>
      <c r="J1128" s="76">
        <v>2412</v>
      </c>
      <c r="K1128" s="76">
        <v>1950</v>
      </c>
      <c r="L1128" s="76">
        <v>1691</v>
      </c>
      <c r="M1128" s="76">
        <v>492</v>
      </c>
      <c r="N1128" s="76">
        <v>1236</v>
      </c>
      <c r="O1128" s="76">
        <v>1574</v>
      </c>
      <c r="P1128" s="76">
        <v>859</v>
      </c>
      <c r="Q1128" s="76">
        <v>644</v>
      </c>
      <c r="R1128" s="76">
        <v>1146</v>
      </c>
      <c r="S1128" s="76">
        <v>704</v>
      </c>
      <c r="T1128" s="76">
        <v>709</v>
      </c>
      <c r="U1128" s="76">
        <v>986</v>
      </c>
      <c r="V1128" s="76">
        <v>637</v>
      </c>
      <c r="W1128" s="76">
        <v>0</v>
      </c>
      <c r="X1128" s="76">
        <v>292</v>
      </c>
      <c r="Y1128" s="76">
        <v>149</v>
      </c>
      <c r="Z1128" s="76">
        <v>196</v>
      </c>
      <c r="AA1128" s="77"/>
    </row>
    <row r="1129" spans="1:27">
      <c r="A1129" s="73">
        <v>2150602</v>
      </c>
      <c r="B1129" s="73" t="s">
        <v>598</v>
      </c>
      <c r="C1129" s="75">
        <v>4825</v>
      </c>
      <c r="D1129" s="75">
        <v>4825</v>
      </c>
      <c r="E1129" s="76">
        <v>0</v>
      </c>
      <c r="F1129" s="76">
        <v>770</v>
      </c>
      <c r="G1129" s="76">
        <v>106</v>
      </c>
      <c r="H1129" s="76">
        <v>741</v>
      </c>
      <c r="I1129" s="76">
        <v>158</v>
      </c>
      <c r="J1129" s="76">
        <v>993</v>
      </c>
      <c r="K1129" s="76">
        <v>393</v>
      </c>
      <c r="L1129" s="76">
        <v>128</v>
      </c>
      <c r="M1129" s="76">
        <v>48</v>
      </c>
      <c r="N1129" s="76">
        <v>731</v>
      </c>
      <c r="O1129" s="76">
        <v>154</v>
      </c>
      <c r="P1129" s="76">
        <v>0</v>
      </c>
      <c r="Q1129" s="76">
        <v>282</v>
      </c>
      <c r="R1129" s="76">
        <v>16</v>
      </c>
      <c r="S1129" s="76">
        <v>42</v>
      </c>
      <c r="T1129" s="76">
        <v>54</v>
      </c>
      <c r="U1129" s="76">
        <v>163</v>
      </c>
      <c r="V1129" s="76">
        <v>51</v>
      </c>
      <c r="W1129" s="76">
        <v>0</v>
      </c>
      <c r="X1129" s="76">
        <v>8</v>
      </c>
      <c r="Y1129" s="76">
        <v>0</v>
      </c>
      <c r="Z1129" s="76">
        <v>43</v>
      </c>
      <c r="AA1129" s="77"/>
    </row>
    <row r="1130" spans="1:27">
      <c r="A1130" s="73">
        <v>2150603</v>
      </c>
      <c r="B1130" s="73" t="s">
        <v>601</v>
      </c>
      <c r="C1130" s="75">
        <v>309</v>
      </c>
      <c r="D1130" s="75">
        <v>309</v>
      </c>
      <c r="E1130" s="76">
        <v>0</v>
      </c>
      <c r="F1130" s="76">
        <v>88</v>
      </c>
      <c r="G1130" s="76">
        <v>150</v>
      </c>
      <c r="H1130" s="76">
        <v>0</v>
      </c>
      <c r="I1130" s="76">
        <v>0</v>
      </c>
      <c r="J1130" s="76">
        <v>33</v>
      </c>
      <c r="K1130" s="76">
        <v>0</v>
      </c>
      <c r="L1130" s="76">
        <v>24</v>
      </c>
      <c r="M1130" s="76">
        <v>0</v>
      </c>
      <c r="N1130" s="76">
        <v>0</v>
      </c>
      <c r="O1130" s="76">
        <v>0</v>
      </c>
      <c r="P1130" s="76">
        <v>14</v>
      </c>
      <c r="Q1130" s="76">
        <v>0</v>
      </c>
      <c r="R1130" s="76">
        <v>0</v>
      </c>
      <c r="S1130" s="76">
        <v>0</v>
      </c>
      <c r="T1130" s="76">
        <v>0</v>
      </c>
      <c r="U1130" s="76">
        <v>0</v>
      </c>
      <c r="V1130" s="76">
        <v>0</v>
      </c>
      <c r="W1130" s="76">
        <v>0</v>
      </c>
      <c r="X1130" s="76">
        <v>0</v>
      </c>
      <c r="Y1130" s="76">
        <v>0</v>
      </c>
      <c r="Z1130" s="76">
        <v>0</v>
      </c>
      <c r="AA1130" s="77"/>
    </row>
    <row r="1131" spans="1:27">
      <c r="A1131" s="73">
        <v>2150604</v>
      </c>
      <c r="B1131" s="73" t="s">
        <v>3593</v>
      </c>
      <c r="C1131" s="75">
        <v>0</v>
      </c>
      <c r="D1131" s="75">
        <v>0</v>
      </c>
      <c r="E1131" s="76">
        <v>0</v>
      </c>
      <c r="F1131" s="76">
        <v>0</v>
      </c>
      <c r="G1131" s="76">
        <v>0</v>
      </c>
      <c r="H1131" s="76">
        <v>0</v>
      </c>
      <c r="I1131" s="76">
        <v>0</v>
      </c>
      <c r="J1131" s="76">
        <v>0</v>
      </c>
      <c r="K1131" s="76">
        <v>0</v>
      </c>
      <c r="L1131" s="76">
        <v>0</v>
      </c>
      <c r="M1131" s="76">
        <v>0</v>
      </c>
      <c r="N1131" s="76">
        <v>0</v>
      </c>
      <c r="O1131" s="76">
        <v>0</v>
      </c>
      <c r="P1131" s="76">
        <v>0</v>
      </c>
      <c r="Q1131" s="76">
        <v>0</v>
      </c>
      <c r="R1131" s="76">
        <v>0</v>
      </c>
      <c r="S1131" s="76">
        <v>0</v>
      </c>
      <c r="T1131" s="76">
        <v>0</v>
      </c>
      <c r="U1131" s="76">
        <v>0</v>
      </c>
      <c r="V1131" s="76">
        <v>0</v>
      </c>
      <c r="W1131" s="76">
        <v>0</v>
      </c>
      <c r="X1131" s="76">
        <v>0</v>
      </c>
      <c r="Y1131" s="76">
        <v>0</v>
      </c>
      <c r="Z1131" s="76">
        <v>0</v>
      </c>
      <c r="AA1131" s="77"/>
    </row>
    <row r="1132" spans="1:27">
      <c r="A1132" s="73">
        <v>2150605</v>
      </c>
      <c r="B1132" s="73" t="s">
        <v>5075</v>
      </c>
      <c r="C1132" s="75">
        <v>12908</v>
      </c>
      <c r="D1132" s="75">
        <v>9676</v>
      </c>
      <c r="E1132" s="76">
        <v>3232</v>
      </c>
      <c r="F1132" s="76">
        <v>1071</v>
      </c>
      <c r="G1132" s="76">
        <v>834</v>
      </c>
      <c r="H1132" s="76">
        <v>702</v>
      </c>
      <c r="I1132" s="76">
        <v>1196</v>
      </c>
      <c r="J1132" s="76">
        <v>1033</v>
      </c>
      <c r="K1132" s="76">
        <v>787</v>
      </c>
      <c r="L1132" s="76">
        <v>537</v>
      </c>
      <c r="M1132" s="76">
        <v>130</v>
      </c>
      <c r="N1132" s="76">
        <v>321</v>
      </c>
      <c r="O1132" s="76">
        <v>452</v>
      </c>
      <c r="P1132" s="76">
        <v>770</v>
      </c>
      <c r="Q1132" s="76">
        <v>266</v>
      </c>
      <c r="R1132" s="76">
        <v>260</v>
      </c>
      <c r="S1132" s="76">
        <v>235</v>
      </c>
      <c r="T1132" s="76">
        <v>488</v>
      </c>
      <c r="U1132" s="76">
        <v>332</v>
      </c>
      <c r="V1132" s="76">
        <v>262</v>
      </c>
      <c r="W1132" s="76">
        <v>0</v>
      </c>
      <c r="X1132" s="76">
        <v>125</v>
      </c>
      <c r="Y1132" s="76">
        <v>137</v>
      </c>
      <c r="Z1132" s="76">
        <v>0</v>
      </c>
      <c r="AA1132" s="77"/>
    </row>
    <row r="1133" spans="1:27">
      <c r="A1133" s="73">
        <v>2150606</v>
      </c>
      <c r="B1133" s="73" t="s">
        <v>5076</v>
      </c>
      <c r="C1133" s="75">
        <v>1986</v>
      </c>
      <c r="D1133" s="75">
        <v>1530</v>
      </c>
      <c r="E1133" s="76">
        <v>456</v>
      </c>
      <c r="F1133" s="76">
        <v>3</v>
      </c>
      <c r="G1133" s="76">
        <v>599</v>
      </c>
      <c r="H1133" s="76">
        <v>0</v>
      </c>
      <c r="I1133" s="76">
        <v>20</v>
      </c>
      <c r="J1133" s="76">
        <v>2</v>
      </c>
      <c r="K1133" s="76">
        <v>14</v>
      </c>
      <c r="L1133" s="76">
        <v>79</v>
      </c>
      <c r="M1133" s="76">
        <v>0</v>
      </c>
      <c r="N1133" s="76">
        <v>0</v>
      </c>
      <c r="O1133" s="76">
        <v>500</v>
      </c>
      <c r="P1133" s="76">
        <v>0</v>
      </c>
      <c r="Q1133" s="76">
        <v>20</v>
      </c>
      <c r="R1133" s="76">
        <v>245</v>
      </c>
      <c r="S1133" s="76">
        <v>0</v>
      </c>
      <c r="T1133" s="76">
        <v>0</v>
      </c>
      <c r="U1133" s="76">
        <v>16</v>
      </c>
      <c r="V1133" s="76">
        <v>15</v>
      </c>
      <c r="W1133" s="76">
        <v>0</v>
      </c>
      <c r="X1133" s="76">
        <v>15</v>
      </c>
      <c r="Y1133" s="76">
        <v>0</v>
      </c>
      <c r="Z1133" s="76">
        <v>0</v>
      </c>
      <c r="AA1133" s="77"/>
    </row>
    <row r="1134" spans="1:27">
      <c r="A1134" s="73">
        <v>2150607</v>
      </c>
      <c r="B1134" s="73" t="s">
        <v>5077</v>
      </c>
      <c r="C1134" s="75">
        <v>36644</v>
      </c>
      <c r="D1134" s="75">
        <v>35178</v>
      </c>
      <c r="E1134" s="76">
        <v>1466</v>
      </c>
      <c r="F1134" s="76">
        <v>636</v>
      </c>
      <c r="G1134" s="76">
        <v>9930</v>
      </c>
      <c r="H1134" s="76">
        <v>14574</v>
      </c>
      <c r="I1134" s="76">
        <v>338</v>
      </c>
      <c r="J1134" s="76">
        <v>442</v>
      </c>
      <c r="K1134" s="76">
        <v>735</v>
      </c>
      <c r="L1134" s="76">
        <v>349</v>
      </c>
      <c r="M1134" s="76">
        <v>0</v>
      </c>
      <c r="N1134" s="76">
        <v>768</v>
      </c>
      <c r="O1134" s="76">
        <v>3234</v>
      </c>
      <c r="P1134" s="76">
        <v>221</v>
      </c>
      <c r="Q1134" s="76">
        <v>118</v>
      </c>
      <c r="R1134" s="76">
        <v>3418</v>
      </c>
      <c r="S1134" s="76">
        <v>0</v>
      </c>
      <c r="T1134" s="76">
        <v>0</v>
      </c>
      <c r="U1134" s="76">
        <v>117</v>
      </c>
      <c r="V1134" s="76">
        <v>100</v>
      </c>
      <c r="W1134" s="76">
        <v>0</v>
      </c>
      <c r="X1134" s="76">
        <v>0</v>
      </c>
      <c r="Y1134" s="76">
        <v>100</v>
      </c>
      <c r="Z1134" s="76">
        <v>0</v>
      </c>
      <c r="AA1134" s="77"/>
    </row>
    <row r="1135" spans="1:27">
      <c r="A1135" s="73">
        <v>2150699</v>
      </c>
      <c r="B1135" s="73" t="s">
        <v>5078</v>
      </c>
      <c r="C1135" s="75">
        <v>11468</v>
      </c>
      <c r="D1135" s="75">
        <v>11311</v>
      </c>
      <c r="E1135" s="76">
        <v>157</v>
      </c>
      <c r="F1135" s="76">
        <v>1892</v>
      </c>
      <c r="G1135" s="76">
        <v>1669</v>
      </c>
      <c r="H1135" s="76">
        <v>2434</v>
      </c>
      <c r="I1135" s="76">
        <v>260</v>
      </c>
      <c r="J1135" s="76">
        <v>1284</v>
      </c>
      <c r="K1135" s="76">
        <v>488</v>
      </c>
      <c r="L1135" s="76">
        <v>518</v>
      </c>
      <c r="M1135" s="76">
        <v>527</v>
      </c>
      <c r="N1135" s="76">
        <v>0</v>
      </c>
      <c r="O1135" s="76">
        <v>520</v>
      </c>
      <c r="P1135" s="76">
        <v>164</v>
      </c>
      <c r="Q1135" s="76">
        <v>183</v>
      </c>
      <c r="R1135" s="76">
        <v>866</v>
      </c>
      <c r="S1135" s="76">
        <v>106</v>
      </c>
      <c r="T1135" s="76">
        <v>312</v>
      </c>
      <c r="U1135" s="76">
        <v>70</v>
      </c>
      <c r="V1135" s="76">
        <v>17</v>
      </c>
      <c r="W1135" s="76">
        <v>0</v>
      </c>
      <c r="X1135" s="76">
        <v>17</v>
      </c>
      <c r="Y1135" s="76">
        <v>0</v>
      </c>
      <c r="Z1135" s="76">
        <v>0</v>
      </c>
      <c r="AA1135" s="77"/>
    </row>
    <row r="1136" spans="1:27">
      <c r="A1136" s="73">
        <v>21507</v>
      </c>
      <c r="B1136" s="74" t="s">
        <v>3074</v>
      </c>
      <c r="C1136" s="75">
        <v>13498</v>
      </c>
      <c r="D1136" s="75">
        <v>11321</v>
      </c>
      <c r="E1136" s="76">
        <v>2177</v>
      </c>
      <c r="F1136" s="76">
        <v>6791</v>
      </c>
      <c r="G1136" s="76">
        <v>330</v>
      </c>
      <c r="H1136" s="76">
        <v>323</v>
      </c>
      <c r="I1136" s="76">
        <v>45</v>
      </c>
      <c r="J1136" s="76">
        <v>291</v>
      </c>
      <c r="K1136" s="76">
        <v>292</v>
      </c>
      <c r="L1136" s="76">
        <v>20</v>
      </c>
      <c r="M1136" s="76">
        <v>30</v>
      </c>
      <c r="N1136" s="76">
        <v>512</v>
      </c>
      <c r="O1136" s="76">
        <v>237</v>
      </c>
      <c r="P1136" s="76">
        <v>113</v>
      </c>
      <c r="Q1136" s="76">
        <v>0</v>
      </c>
      <c r="R1136" s="76">
        <v>319</v>
      </c>
      <c r="S1136" s="76">
        <v>0</v>
      </c>
      <c r="T1136" s="76">
        <v>211</v>
      </c>
      <c r="U1136" s="76">
        <v>1807</v>
      </c>
      <c r="V1136" s="76">
        <v>0</v>
      </c>
      <c r="W1136" s="76">
        <v>0</v>
      </c>
      <c r="X1136" s="76">
        <v>0</v>
      </c>
      <c r="Y1136" s="76">
        <v>0</v>
      </c>
      <c r="Z1136" s="76">
        <v>0</v>
      </c>
      <c r="AA1136" s="77"/>
    </row>
    <row r="1137" spans="1:27">
      <c r="A1137" s="73">
        <v>2150701</v>
      </c>
      <c r="B1137" s="73" t="s">
        <v>595</v>
      </c>
      <c r="C1137" s="75">
        <v>5675</v>
      </c>
      <c r="D1137" s="75">
        <v>3519</v>
      </c>
      <c r="E1137" s="76">
        <v>2156</v>
      </c>
      <c r="F1137" s="76">
        <v>1475</v>
      </c>
      <c r="G1137" s="76">
        <v>178</v>
      </c>
      <c r="H1137" s="76">
        <v>203</v>
      </c>
      <c r="I1137" s="76">
        <v>0</v>
      </c>
      <c r="J1137" s="76">
        <v>202</v>
      </c>
      <c r="K1137" s="76">
        <v>181</v>
      </c>
      <c r="L1137" s="76">
        <v>0</v>
      </c>
      <c r="M1137" s="76">
        <v>0</v>
      </c>
      <c r="N1137" s="76">
        <v>395</v>
      </c>
      <c r="O1137" s="76">
        <v>181</v>
      </c>
      <c r="P1137" s="76">
        <v>54</v>
      </c>
      <c r="Q1137" s="76">
        <v>0</v>
      </c>
      <c r="R1137" s="76">
        <v>215</v>
      </c>
      <c r="S1137" s="76">
        <v>0</v>
      </c>
      <c r="T1137" s="76">
        <v>186</v>
      </c>
      <c r="U1137" s="76">
        <v>249</v>
      </c>
      <c r="V1137" s="76">
        <v>0</v>
      </c>
      <c r="W1137" s="76">
        <v>0</v>
      </c>
      <c r="X1137" s="76">
        <v>0</v>
      </c>
      <c r="Y1137" s="76">
        <v>0</v>
      </c>
      <c r="Z1137" s="76">
        <v>0</v>
      </c>
      <c r="AA1137" s="77"/>
    </row>
    <row r="1138" spans="1:27">
      <c r="A1138" s="73">
        <v>2150702</v>
      </c>
      <c r="B1138" s="73" t="s">
        <v>598</v>
      </c>
      <c r="C1138" s="75">
        <v>828</v>
      </c>
      <c r="D1138" s="75">
        <v>828</v>
      </c>
      <c r="E1138" s="76">
        <v>0</v>
      </c>
      <c r="F1138" s="76">
        <v>281</v>
      </c>
      <c r="G1138" s="76">
        <v>30</v>
      </c>
      <c r="H1138" s="76">
        <v>120</v>
      </c>
      <c r="I1138" s="76">
        <v>45</v>
      </c>
      <c r="J1138" s="76">
        <v>85</v>
      </c>
      <c r="K1138" s="76">
        <v>19</v>
      </c>
      <c r="L1138" s="76">
        <v>0</v>
      </c>
      <c r="M1138" s="76">
        <v>20</v>
      </c>
      <c r="N1138" s="76">
        <v>117</v>
      </c>
      <c r="O1138" s="76">
        <v>0</v>
      </c>
      <c r="P1138" s="76">
        <v>0</v>
      </c>
      <c r="Q1138" s="76">
        <v>0</v>
      </c>
      <c r="R1138" s="76">
        <v>36</v>
      </c>
      <c r="S1138" s="76">
        <v>0</v>
      </c>
      <c r="T1138" s="76">
        <v>0</v>
      </c>
      <c r="U1138" s="76">
        <v>55</v>
      </c>
      <c r="V1138" s="76">
        <v>0</v>
      </c>
      <c r="W1138" s="76">
        <v>0</v>
      </c>
      <c r="X1138" s="76">
        <v>0</v>
      </c>
      <c r="Y1138" s="76">
        <v>0</v>
      </c>
      <c r="Z1138" s="76">
        <v>0</v>
      </c>
      <c r="AA1138" s="77"/>
    </row>
    <row r="1139" spans="1:27">
      <c r="A1139" s="73">
        <v>2150703</v>
      </c>
      <c r="B1139" s="73" t="s">
        <v>601</v>
      </c>
      <c r="C1139" s="75">
        <v>92</v>
      </c>
      <c r="D1139" s="75">
        <v>92</v>
      </c>
      <c r="E1139" s="76">
        <v>0</v>
      </c>
      <c r="F1139" s="76">
        <v>0</v>
      </c>
      <c r="G1139" s="76">
        <v>0</v>
      </c>
      <c r="H1139" s="76">
        <v>0</v>
      </c>
      <c r="I1139" s="76">
        <v>0</v>
      </c>
      <c r="J1139" s="76">
        <v>0</v>
      </c>
      <c r="K1139" s="76">
        <v>92</v>
      </c>
      <c r="L1139" s="76">
        <v>0</v>
      </c>
      <c r="M1139" s="76">
        <v>0</v>
      </c>
      <c r="N1139" s="76">
        <v>0</v>
      </c>
      <c r="O1139" s="76">
        <v>0</v>
      </c>
      <c r="P1139" s="76">
        <v>0</v>
      </c>
      <c r="Q1139" s="76">
        <v>0</v>
      </c>
      <c r="R1139" s="76">
        <v>0</v>
      </c>
      <c r="S1139" s="76">
        <v>0</v>
      </c>
      <c r="T1139" s="76">
        <v>0</v>
      </c>
      <c r="U1139" s="76">
        <v>0</v>
      </c>
      <c r="V1139" s="76">
        <v>0</v>
      </c>
      <c r="W1139" s="76">
        <v>0</v>
      </c>
      <c r="X1139" s="76">
        <v>0</v>
      </c>
      <c r="Y1139" s="76">
        <v>0</v>
      </c>
      <c r="Z1139" s="76">
        <v>0</v>
      </c>
      <c r="AA1139" s="77"/>
    </row>
    <row r="1140" spans="1:27">
      <c r="A1140" s="73">
        <v>2150704</v>
      </c>
      <c r="B1140" s="73" t="s">
        <v>3083</v>
      </c>
      <c r="C1140" s="75">
        <v>0</v>
      </c>
      <c r="D1140" s="75">
        <v>0</v>
      </c>
      <c r="E1140" s="76">
        <v>0</v>
      </c>
      <c r="F1140" s="76">
        <v>0</v>
      </c>
      <c r="G1140" s="76">
        <v>20</v>
      </c>
      <c r="H1140" s="76">
        <v>0</v>
      </c>
      <c r="I1140" s="76">
        <v>0</v>
      </c>
      <c r="J1140" s="76">
        <v>0</v>
      </c>
      <c r="K1140" s="76">
        <v>0</v>
      </c>
      <c r="L1140" s="76">
        <v>0</v>
      </c>
      <c r="M1140" s="76">
        <v>0</v>
      </c>
      <c r="N1140" s="76">
        <v>0</v>
      </c>
      <c r="O1140" s="76">
        <v>0</v>
      </c>
      <c r="P1140" s="76">
        <v>0</v>
      </c>
      <c r="Q1140" s="76">
        <v>0</v>
      </c>
      <c r="R1140" s="76">
        <v>0</v>
      </c>
      <c r="S1140" s="76">
        <v>0</v>
      </c>
      <c r="T1140" s="76">
        <v>0</v>
      </c>
      <c r="U1140" s="76">
        <v>0</v>
      </c>
      <c r="V1140" s="76">
        <v>0</v>
      </c>
      <c r="W1140" s="76">
        <v>0</v>
      </c>
      <c r="X1140" s="76">
        <v>0</v>
      </c>
      <c r="Y1140" s="76">
        <v>0</v>
      </c>
      <c r="Z1140" s="76">
        <v>0</v>
      </c>
      <c r="AA1140" s="77"/>
    </row>
    <row r="1141" spans="1:27">
      <c r="A1141" s="73">
        <v>2150705</v>
      </c>
      <c r="B1141" s="73" t="s">
        <v>3086</v>
      </c>
      <c r="C1141" s="75">
        <v>0</v>
      </c>
      <c r="D1141" s="75">
        <v>0</v>
      </c>
      <c r="E1141" s="76">
        <v>0</v>
      </c>
      <c r="F1141" s="76">
        <v>0</v>
      </c>
      <c r="G1141" s="76">
        <v>0</v>
      </c>
      <c r="H1141" s="76">
        <v>0</v>
      </c>
      <c r="I1141" s="76">
        <v>0</v>
      </c>
      <c r="J1141" s="76">
        <v>0</v>
      </c>
      <c r="K1141" s="76">
        <v>0</v>
      </c>
      <c r="L1141" s="76">
        <v>0</v>
      </c>
      <c r="M1141" s="76">
        <v>0</v>
      </c>
      <c r="N1141" s="76">
        <v>0</v>
      </c>
      <c r="O1141" s="76">
        <v>0</v>
      </c>
      <c r="P1141" s="76">
        <v>0</v>
      </c>
      <c r="Q1141" s="76">
        <v>0</v>
      </c>
      <c r="R1141" s="76">
        <v>0</v>
      </c>
      <c r="S1141" s="76">
        <v>0</v>
      </c>
      <c r="T1141" s="76">
        <v>0</v>
      </c>
      <c r="U1141" s="76">
        <v>0</v>
      </c>
      <c r="V1141" s="76">
        <v>0</v>
      </c>
      <c r="W1141" s="76">
        <v>0</v>
      </c>
      <c r="X1141" s="76">
        <v>0</v>
      </c>
      <c r="Y1141" s="76">
        <v>0</v>
      </c>
      <c r="Z1141" s="76">
        <v>0</v>
      </c>
      <c r="AA1141" s="77"/>
    </row>
    <row r="1142" spans="1:27">
      <c r="A1142" s="73">
        <v>2150799</v>
      </c>
      <c r="B1142" s="73" t="s">
        <v>3089</v>
      </c>
      <c r="C1142" s="75">
        <v>6903</v>
      </c>
      <c r="D1142" s="75">
        <v>6882</v>
      </c>
      <c r="E1142" s="76">
        <v>21</v>
      </c>
      <c r="F1142" s="76">
        <v>5035</v>
      </c>
      <c r="G1142" s="76">
        <v>102</v>
      </c>
      <c r="H1142" s="76">
        <v>0</v>
      </c>
      <c r="I1142" s="76">
        <v>0</v>
      </c>
      <c r="J1142" s="76">
        <v>4</v>
      </c>
      <c r="K1142" s="76">
        <v>0</v>
      </c>
      <c r="L1142" s="76">
        <v>20</v>
      </c>
      <c r="M1142" s="76">
        <v>10</v>
      </c>
      <c r="N1142" s="76">
        <v>0</v>
      </c>
      <c r="O1142" s="76">
        <v>56</v>
      </c>
      <c r="P1142" s="76">
        <v>59</v>
      </c>
      <c r="Q1142" s="76">
        <v>0</v>
      </c>
      <c r="R1142" s="76">
        <v>68</v>
      </c>
      <c r="S1142" s="76">
        <v>0</v>
      </c>
      <c r="T1142" s="76">
        <v>25</v>
      </c>
      <c r="U1142" s="76">
        <v>1503</v>
      </c>
      <c r="V1142" s="76">
        <v>0</v>
      </c>
      <c r="W1142" s="76">
        <v>0</v>
      </c>
      <c r="X1142" s="76">
        <v>0</v>
      </c>
      <c r="Y1142" s="76">
        <v>0</v>
      </c>
      <c r="Z1142" s="76">
        <v>0</v>
      </c>
      <c r="AA1142" s="77"/>
    </row>
    <row r="1143" spans="1:27">
      <c r="A1143" s="73">
        <v>21508</v>
      </c>
      <c r="B1143" s="74" t="s">
        <v>3092</v>
      </c>
      <c r="C1143" s="75">
        <v>456713</v>
      </c>
      <c r="D1143" s="75">
        <v>295300</v>
      </c>
      <c r="E1143" s="76">
        <v>161413</v>
      </c>
      <c r="F1143" s="76">
        <v>84220</v>
      </c>
      <c r="G1143" s="76">
        <v>17637</v>
      </c>
      <c r="H1143" s="76">
        <v>27354</v>
      </c>
      <c r="I1143" s="76">
        <v>9950</v>
      </c>
      <c r="J1143" s="76">
        <v>19583</v>
      </c>
      <c r="K1143" s="76">
        <v>5886</v>
      </c>
      <c r="L1143" s="76">
        <v>10725</v>
      </c>
      <c r="M1143" s="76">
        <v>2091</v>
      </c>
      <c r="N1143" s="76">
        <v>11280</v>
      </c>
      <c r="O1143" s="76">
        <v>26609</v>
      </c>
      <c r="P1143" s="76">
        <v>24898</v>
      </c>
      <c r="Q1143" s="76">
        <v>1736</v>
      </c>
      <c r="R1143" s="76">
        <v>23684</v>
      </c>
      <c r="S1143" s="76">
        <v>1107</v>
      </c>
      <c r="T1143" s="76">
        <v>12727</v>
      </c>
      <c r="U1143" s="76">
        <v>12312</v>
      </c>
      <c r="V1143" s="76">
        <v>3523</v>
      </c>
      <c r="W1143" s="76">
        <v>0</v>
      </c>
      <c r="X1143" s="76">
        <v>1345</v>
      </c>
      <c r="Y1143" s="76">
        <v>1934</v>
      </c>
      <c r="Z1143" s="76">
        <v>244</v>
      </c>
      <c r="AA1143" s="77"/>
    </row>
    <row r="1144" spans="1:27">
      <c r="A1144" s="73">
        <v>2150801</v>
      </c>
      <c r="B1144" s="73" t="s">
        <v>595</v>
      </c>
      <c r="C1144" s="75">
        <v>2202</v>
      </c>
      <c r="D1144" s="75">
        <v>2202</v>
      </c>
      <c r="E1144" s="76">
        <v>0</v>
      </c>
      <c r="F1144" s="76">
        <v>0</v>
      </c>
      <c r="G1144" s="76">
        <v>144</v>
      </c>
      <c r="H1144" s="76">
        <v>991</v>
      </c>
      <c r="I1144" s="76">
        <v>181</v>
      </c>
      <c r="J1144" s="76">
        <v>151</v>
      </c>
      <c r="K1144" s="76">
        <v>0</v>
      </c>
      <c r="L1144" s="76">
        <v>3</v>
      </c>
      <c r="M1144" s="76">
        <v>0</v>
      </c>
      <c r="N1144" s="76">
        <v>197</v>
      </c>
      <c r="O1144" s="76">
        <v>535</v>
      </c>
      <c r="P1144" s="76">
        <v>0</v>
      </c>
      <c r="Q1144" s="76">
        <v>0</v>
      </c>
      <c r="R1144" s="76">
        <v>0</v>
      </c>
      <c r="S1144" s="76">
        <v>0</v>
      </c>
      <c r="T1144" s="76">
        <v>0</v>
      </c>
      <c r="U1144" s="76">
        <v>0</v>
      </c>
      <c r="V1144" s="76">
        <v>0</v>
      </c>
      <c r="W1144" s="76">
        <v>0</v>
      </c>
      <c r="X1144" s="76">
        <v>0</v>
      </c>
      <c r="Y1144" s="76">
        <v>0</v>
      </c>
      <c r="Z1144" s="76">
        <v>0</v>
      </c>
      <c r="AA1144" s="77"/>
    </row>
    <row r="1145" spans="1:27">
      <c r="A1145" s="73">
        <v>2150802</v>
      </c>
      <c r="B1145" s="73" t="s">
        <v>598</v>
      </c>
      <c r="C1145" s="75">
        <v>128</v>
      </c>
      <c r="D1145" s="75">
        <v>128</v>
      </c>
      <c r="E1145" s="76">
        <v>0</v>
      </c>
      <c r="F1145" s="76">
        <v>0</v>
      </c>
      <c r="G1145" s="76">
        <v>0</v>
      </c>
      <c r="H1145" s="76">
        <v>106</v>
      </c>
      <c r="I1145" s="76">
        <v>0</v>
      </c>
      <c r="J1145" s="76">
        <v>22</v>
      </c>
      <c r="K1145" s="76">
        <v>0</v>
      </c>
      <c r="L1145" s="76">
        <v>0</v>
      </c>
      <c r="M1145" s="76">
        <v>0</v>
      </c>
      <c r="N1145" s="76">
        <v>0</v>
      </c>
      <c r="O1145" s="76">
        <v>0</v>
      </c>
      <c r="P1145" s="76">
        <v>0</v>
      </c>
      <c r="Q1145" s="76">
        <v>0</v>
      </c>
      <c r="R1145" s="76">
        <v>0</v>
      </c>
      <c r="S1145" s="76">
        <v>0</v>
      </c>
      <c r="T1145" s="76">
        <v>0</v>
      </c>
      <c r="U1145" s="76">
        <v>0</v>
      </c>
      <c r="V1145" s="76">
        <v>0</v>
      </c>
      <c r="W1145" s="76">
        <v>0</v>
      </c>
      <c r="X1145" s="76">
        <v>0</v>
      </c>
      <c r="Y1145" s="76">
        <v>0</v>
      </c>
      <c r="Z1145" s="76">
        <v>0</v>
      </c>
      <c r="AA1145" s="77"/>
    </row>
    <row r="1146" spans="1:27">
      <c r="A1146" s="73">
        <v>2150803</v>
      </c>
      <c r="B1146" s="73" t="s">
        <v>601</v>
      </c>
      <c r="C1146" s="75">
        <v>151</v>
      </c>
      <c r="D1146" s="75">
        <v>151</v>
      </c>
      <c r="E1146" s="76">
        <v>0</v>
      </c>
      <c r="F1146" s="76">
        <v>0</v>
      </c>
      <c r="G1146" s="76">
        <v>151</v>
      </c>
      <c r="H1146" s="76">
        <v>0</v>
      </c>
      <c r="I1146" s="76">
        <v>0</v>
      </c>
      <c r="J1146" s="76">
        <v>0</v>
      </c>
      <c r="K1146" s="76">
        <v>0</v>
      </c>
      <c r="L1146" s="76">
        <v>0</v>
      </c>
      <c r="M1146" s="76">
        <v>0</v>
      </c>
      <c r="N1146" s="76">
        <v>0</v>
      </c>
      <c r="O1146" s="76">
        <v>0</v>
      </c>
      <c r="P1146" s="76">
        <v>0</v>
      </c>
      <c r="Q1146" s="76">
        <v>0</v>
      </c>
      <c r="R1146" s="76">
        <v>0</v>
      </c>
      <c r="S1146" s="76">
        <v>0</v>
      </c>
      <c r="T1146" s="76">
        <v>0</v>
      </c>
      <c r="U1146" s="76">
        <v>0</v>
      </c>
      <c r="V1146" s="76">
        <v>0</v>
      </c>
      <c r="W1146" s="76">
        <v>0</v>
      </c>
      <c r="X1146" s="76">
        <v>0</v>
      </c>
      <c r="Y1146" s="76">
        <v>0</v>
      </c>
      <c r="Z1146" s="76">
        <v>0</v>
      </c>
      <c r="AA1146" s="77"/>
    </row>
    <row r="1147" spans="1:27">
      <c r="A1147" s="73">
        <v>2150804</v>
      </c>
      <c r="B1147" s="73" t="s">
        <v>3099</v>
      </c>
      <c r="C1147" s="75">
        <v>2895</v>
      </c>
      <c r="D1147" s="75">
        <v>2895</v>
      </c>
      <c r="E1147" s="76">
        <v>0</v>
      </c>
      <c r="F1147" s="76">
        <v>1736</v>
      </c>
      <c r="G1147" s="76">
        <v>0</v>
      </c>
      <c r="H1147" s="76">
        <v>392</v>
      </c>
      <c r="I1147" s="76">
        <v>149</v>
      </c>
      <c r="J1147" s="76">
        <v>132</v>
      </c>
      <c r="K1147" s="76">
        <v>29</v>
      </c>
      <c r="L1147" s="76">
        <v>63</v>
      </c>
      <c r="M1147" s="76">
        <v>15</v>
      </c>
      <c r="N1147" s="76">
        <v>90</v>
      </c>
      <c r="O1147" s="76">
        <v>57</v>
      </c>
      <c r="P1147" s="76">
        <v>39</v>
      </c>
      <c r="Q1147" s="76">
        <v>0</v>
      </c>
      <c r="R1147" s="76">
        <v>42</v>
      </c>
      <c r="S1147" s="76">
        <v>24</v>
      </c>
      <c r="T1147" s="76">
        <v>55</v>
      </c>
      <c r="U1147" s="76">
        <v>72</v>
      </c>
      <c r="V1147" s="76">
        <v>0</v>
      </c>
      <c r="W1147" s="76">
        <v>0</v>
      </c>
      <c r="X1147" s="76">
        <v>0</v>
      </c>
      <c r="Y1147" s="76">
        <v>0</v>
      </c>
      <c r="Z1147" s="76">
        <v>0</v>
      </c>
      <c r="AA1147" s="77"/>
    </row>
    <row r="1148" spans="1:27">
      <c r="A1148" s="73">
        <v>2150805</v>
      </c>
      <c r="B1148" s="73" t="s">
        <v>3100</v>
      </c>
      <c r="C1148" s="75">
        <v>248853</v>
      </c>
      <c r="D1148" s="75">
        <v>137649</v>
      </c>
      <c r="E1148" s="76">
        <v>111204</v>
      </c>
      <c r="F1148" s="76">
        <v>19428</v>
      </c>
      <c r="G1148" s="76">
        <v>16658</v>
      </c>
      <c r="H1148" s="76">
        <v>17665</v>
      </c>
      <c r="I1148" s="76">
        <v>6699</v>
      </c>
      <c r="J1148" s="76">
        <v>17193</v>
      </c>
      <c r="K1148" s="76">
        <v>5686</v>
      </c>
      <c r="L1148" s="76">
        <v>6698</v>
      </c>
      <c r="M1148" s="76">
        <v>1368</v>
      </c>
      <c r="N1148" s="76">
        <v>9931</v>
      </c>
      <c r="O1148" s="76">
        <v>10269</v>
      </c>
      <c r="P1148" s="76">
        <v>7343</v>
      </c>
      <c r="Q1148" s="76">
        <v>1662</v>
      </c>
      <c r="R1148" s="76">
        <v>1858</v>
      </c>
      <c r="S1148" s="76">
        <v>956</v>
      </c>
      <c r="T1148" s="76">
        <v>2000</v>
      </c>
      <c r="U1148" s="76">
        <v>9233</v>
      </c>
      <c r="V1148" s="76">
        <v>3024</v>
      </c>
      <c r="W1148" s="76">
        <v>0</v>
      </c>
      <c r="X1148" s="76">
        <v>1164</v>
      </c>
      <c r="Y1148" s="76">
        <v>1635</v>
      </c>
      <c r="Z1148" s="76">
        <v>225</v>
      </c>
      <c r="AA1148" s="77"/>
    </row>
    <row r="1149" spans="1:27">
      <c r="A1149" s="73">
        <v>2150899</v>
      </c>
      <c r="B1149" s="73" t="s">
        <v>3102</v>
      </c>
      <c r="C1149" s="75">
        <v>202484</v>
      </c>
      <c r="D1149" s="75">
        <v>152275</v>
      </c>
      <c r="E1149" s="76">
        <v>50209</v>
      </c>
      <c r="F1149" s="76">
        <v>63056</v>
      </c>
      <c r="G1149" s="76">
        <v>684</v>
      </c>
      <c r="H1149" s="76">
        <v>8200</v>
      </c>
      <c r="I1149" s="76">
        <v>2921</v>
      </c>
      <c r="J1149" s="76">
        <v>2085</v>
      </c>
      <c r="K1149" s="76">
        <v>171</v>
      </c>
      <c r="L1149" s="76">
        <v>3961</v>
      </c>
      <c r="M1149" s="76">
        <v>708</v>
      </c>
      <c r="N1149" s="76">
        <v>1062</v>
      </c>
      <c r="O1149" s="76">
        <v>15748</v>
      </c>
      <c r="P1149" s="76">
        <v>17516</v>
      </c>
      <c r="Q1149" s="76">
        <v>74</v>
      </c>
      <c r="R1149" s="76">
        <v>21784</v>
      </c>
      <c r="S1149" s="76">
        <v>127</v>
      </c>
      <c r="T1149" s="76">
        <v>10672</v>
      </c>
      <c r="U1149" s="76">
        <v>3007</v>
      </c>
      <c r="V1149" s="76">
        <v>499</v>
      </c>
      <c r="W1149" s="76">
        <v>0</v>
      </c>
      <c r="X1149" s="76">
        <v>181</v>
      </c>
      <c r="Y1149" s="76">
        <v>299</v>
      </c>
      <c r="Z1149" s="76">
        <v>19</v>
      </c>
      <c r="AA1149" s="77"/>
    </row>
    <row r="1150" spans="1:27">
      <c r="A1150" s="73">
        <v>21599</v>
      </c>
      <c r="B1150" s="74" t="s">
        <v>5079</v>
      </c>
      <c r="C1150" s="75">
        <v>242892</v>
      </c>
      <c r="D1150" s="75">
        <v>181446</v>
      </c>
      <c r="E1150" s="76">
        <v>61446</v>
      </c>
      <c r="F1150" s="76">
        <v>25080</v>
      </c>
      <c r="G1150" s="76">
        <v>905</v>
      </c>
      <c r="H1150" s="76">
        <v>5975</v>
      </c>
      <c r="I1150" s="76">
        <v>2154</v>
      </c>
      <c r="J1150" s="76">
        <v>18646</v>
      </c>
      <c r="K1150" s="76">
        <v>1195</v>
      </c>
      <c r="L1150" s="76">
        <v>1480</v>
      </c>
      <c r="M1150" s="76">
        <v>650</v>
      </c>
      <c r="N1150" s="76">
        <v>2418</v>
      </c>
      <c r="O1150" s="76">
        <v>6733</v>
      </c>
      <c r="P1150" s="76">
        <v>740</v>
      </c>
      <c r="Q1150" s="76">
        <v>730</v>
      </c>
      <c r="R1150" s="76">
        <v>1710</v>
      </c>
      <c r="S1150" s="76">
        <v>21</v>
      </c>
      <c r="T1150" s="76">
        <v>900</v>
      </c>
      <c r="U1150" s="76">
        <v>1950</v>
      </c>
      <c r="V1150" s="76">
        <v>110159</v>
      </c>
      <c r="W1150" s="76">
        <v>100000</v>
      </c>
      <c r="X1150" s="76">
        <v>9959</v>
      </c>
      <c r="Y1150" s="76">
        <v>200</v>
      </c>
      <c r="Z1150" s="76">
        <v>0</v>
      </c>
      <c r="AA1150" s="77"/>
    </row>
    <row r="1151" spans="1:27">
      <c r="A1151" s="73">
        <v>2159901</v>
      </c>
      <c r="B1151" s="73" t="s">
        <v>3107</v>
      </c>
      <c r="C1151" s="75">
        <v>0</v>
      </c>
      <c r="D1151" s="75">
        <v>0</v>
      </c>
      <c r="E1151" s="76">
        <v>0</v>
      </c>
      <c r="F1151" s="76">
        <v>0</v>
      </c>
      <c r="G1151" s="76">
        <v>0</v>
      </c>
      <c r="H1151" s="76">
        <v>0</v>
      </c>
      <c r="I1151" s="76">
        <v>0</v>
      </c>
      <c r="J1151" s="76">
        <v>0</v>
      </c>
      <c r="K1151" s="76">
        <v>0</v>
      </c>
      <c r="L1151" s="76">
        <v>0</v>
      </c>
      <c r="M1151" s="76">
        <v>0</v>
      </c>
      <c r="N1151" s="76">
        <v>0</v>
      </c>
      <c r="O1151" s="76">
        <v>0</v>
      </c>
      <c r="P1151" s="76">
        <v>0</v>
      </c>
      <c r="Q1151" s="76">
        <v>0</v>
      </c>
      <c r="R1151" s="76">
        <v>0</v>
      </c>
      <c r="S1151" s="76">
        <v>0</v>
      </c>
      <c r="T1151" s="76">
        <v>0</v>
      </c>
      <c r="U1151" s="76">
        <v>0</v>
      </c>
      <c r="V1151" s="76">
        <v>0</v>
      </c>
      <c r="W1151" s="76">
        <v>0</v>
      </c>
      <c r="X1151" s="76">
        <v>0</v>
      </c>
      <c r="Y1151" s="76">
        <v>0</v>
      </c>
      <c r="Z1151" s="76">
        <v>0</v>
      </c>
      <c r="AA1151" s="77"/>
    </row>
    <row r="1152" spans="1:27">
      <c r="A1152" s="73">
        <v>2159902</v>
      </c>
      <c r="B1152" s="73" t="s">
        <v>5080</v>
      </c>
      <c r="C1152" s="75">
        <v>18124</v>
      </c>
      <c r="D1152" s="75">
        <v>14224</v>
      </c>
      <c r="E1152" s="76">
        <v>3900</v>
      </c>
      <c r="F1152" s="76">
        <v>2767</v>
      </c>
      <c r="G1152" s="76">
        <v>0</v>
      </c>
      <c r="H1152" s="76">
        <v>1203</v>
      </c>
      <c r="I1152" s="76">
        <v>912</v>
      </c>
      <c r="J1152" s="76">
        <v>2885</v>
      </c>
      <c r="K1152" s="76">
        <v>0</v>
      </c>
      <c r="L1152" s="76">
        <v>80</v>
      </c>
      <c r="M1152" s="76">
        <v>70</v>
      </c>
      <c r="N1152" s="76">
        <v>463</v>
      </c>
      <c r="O1152" s="76">
        <v>2759</v>
      </c>
      <c r="P1152" s="76">
        <v>0</v>
      </c>
      <c r="Q1152" s="76">
        <v>230</v>
      </c>
      <c r="R1152" s="76">
        <v>940</v>
      </c>
      <c r="S1152" s="76">
        <v>65</v>
      </c>
      <c r="T1152" s="76">
        <v>0</v>
      </c>
      <c r="U1152" s="76">
        <v>850</v>
      </c>
      <c r="V1152" s="76">
        <v>1000</v>
      </c>
      <c r="W1152" s="76">
        <v>0</v>
      </c>
      <c r="X1152" s="76">
        <v>1000</v>
      </c>
      <c r="Y1152" s="76">
        <v>0</v>
      </c>
      <c r="Z1152" s="76">
        <v>0</v>
      </c>
      <c r="AA1152" s="77"/>
    </row>
    <row r="1153" spans="1:27">
      <c r="A1153" s="73">
        <v>2159904</v>
      </c>
      <c r="B1153" s="73" t="s">
        <v>3110</v>
      </c>
      <c r="C1153" s="75">
        <v>27567</v>
      </c>
      <c r="D1153" s="75">
        <v>23923</v>
      </c>
      <c r="E1153" s="76">
        <v>3644</v>
      </c>
      <c r="F1153" s="76">
        <v>5490</v>
      </c>
      <c r="G1153" s="76">
        <v>900</v>
      </c>
      <c r="H1153" s="76">
        <v>1470</v>
      </c>
      <c r="I1153" s="76">
        <v>848</v>
      </c>
      <c r="J1153" s="76">
        <v>4948</v>
      </c>
      <c r="K1153" s="76">
        <v>1180</v>
      </c>
      <c r="L1153" s="76">
        <v>1400</v>
      </c>
      <c r="M1153" s="76">
        <v>500</v>
      </c>
      <c r="N1153" s="76">
        <v>1018</v>
      </c>
      <c r="O1153" s="76">
        <v>2100</v>
      </c>
      <c r="P1153" s="76">
        <v>740</v>
      </c>
      <c r="Q1153" s="76">
        <v>500</v>
      </c>
      <c r="R1153" s="76">
        <v>460</v>
      </c>
      <c r="S1153" s="76">
        <v>-41</v>
      </c>
      <c r="T1153" s="76">
        <v>900</v>
      </c>
      <c r="U1153" s="76">
        <v>800</v>
      </c>
      <c r="V1153" s="76">
        <v>710</v>
      </c>
      <c r="W1153" s="76">
        <v>0</v>
      </c>
      <c r="X1153" s="76">
        <v>510</v>
      </c>
      <c r="Y1153" s="76">
        <v>200</v>
      </c>
      <c r="Z1153" s="76">
        <v>0</v>
      </c>
      <c r="AA1153" s="77"/>
    </row>
    <row r="1154" spans="1:27">
      <c r="A1154" s="73">
        <v>2159905</v>
      </c>
      <c r="B1154" s="73" t="s">
        <v>3111</v>
      </c>
      <c r="C1154" s="75">
        <v>10</v>
      </c>
      <c r="D1154" s="75">
        <v>10</v>
      </c>
      <c r="E1154" s="76">
        <v>0</v>
      </c>
      <c r="F1154" s="76">
        <v>0</v>
      </c>
      <c r="G1154" s="76">
        <v>0</v>
      </c>
      <c r="H1154" s="76">
        <v>0</v>
      </c>
      <c r="I1154" s="76">
        <v>0</v>
      </c>
      <c r="J1154" s="76">
        <v>0</v>
      </c>
      <c r="K1154" s="76">
        <v>0</v>
      </c>
      <c r="L1154" s="76">
        <v>0</v>
      </c>
      <c r="M1154" s="76">
        <v>0</v>
      </c>
      <c r="N1154" s="76">
        <v>0</v>
      </c>
      <c r="O1154" s="76">
        <v>0</v>
      </c>
      <c r="P1154" s="76">
        <v>0</v>
      </c>
      <c r="Q1154" s="76">
        <v>0</v>
      </c>
      <c r="R1154" s="76">
        <v>10</v>
      </c>
      <c r="S1154" s="76">
        <v>0</v>
      </c>
      <c r="T1154" s="76">
        <v>0</v>
      </c>
      <c r="U1154" s="76">
        <v>0</v>
      </c>
      <c r="V1154" s="76">
        <v>0</v>
      </c>
      <c r="W1154" s="76">
        <v>0</v>
      </c>
      <c r="X1154" s="76">
        <v>0</v>
      </c>
      <c r="Y1154" s="76">
        <v>0</v>
      </c>
      <c r="Z1154" s="76">
        <v>0</v>
      </c>
      <c r="AA1154" s="77"/>
    </row>
    <row r="1155" spans="1:27">
      <c r="A1155" s="73">
        <v>2159906</v>
      </c>
      <c r="B1155" s="73" t="s">
        <v>3113</v>
      </c>
      <c r="C1155" s="75">
        <v>100</v>
      </c>
      <c r="D1155" s="75">
        <v>100</v>
      </c>
      <c r="E1155" s="76">
        <v>0</v>
      </c>
      <c r="F1155" s="76">
        <v>0</v>
      </c>
      <c r="G1155" s="76">
        <v>0</v>
      </c>
      <c r="H1155" s="76">
        <v>0</v>
      </c>
      <c r="I1155" s="76">
        <v>0</v>
      </c>
      <c r="J1155" s="76">
        <v>100</v>
      </c>
      <c r="K1155" s="76">
        <v>0</v>
      </c>
      <c r="L1155" s="76">
        <v>0</v>
      </c>
      <c r="M1155" s="76">
        <v>0</v>
      </c>
      <c r="N1155" s="76">
        <v>0</v>
      </c>
      <c r="O1155" s="76">
        <v>0</v>
      </c>
      <c r="P1155" s="76">
        <v>0</v>
      </c>
      <c r="Q1155" s="76">
        <v>0</v>
      </c>
      <c r="R1155" s="76">
        <v>0</v>
      </c>
      <c r="S1155" s="76">
        <v>0</v>
      </c>
      <c r="T1155" s="76">
        <v>0</v>
      </c>
      <c r="U1155" s="76">
        <v>0</v>
      </c>
      <c r="V1155" s="76">
        <v>0</v>
      </c>
      <c r="W1155" s="76">
        <v>0</v>
      </c>
      <c r="X1155" s="76">
        <v>0</v>
      </c>
      <c r="Y1155" s="76">
        <v>0</v>
      </c>
      <c r="Z1155" s="76">
        <v>0</v>
      </c>
      <c r="AA1155" s="77"/>
    </row>
    <row r="1156" spans="1:27">
      <c r="A1156" s="73">
        <v>2159999</v>
      </c>
      <c r="B1156" s="73" t="s">
        <v>5081</v>
      </c>
      <c r="C1156" s="75">
        <v>197091</v>
      </c>
      <c r="D1156" s="75">
        <v>143189</v>
      </c>
      <c r="E1156" s="76">
        <v>53902</v>
      </c>
      <c r="F1156" s="76">
        <v>16823</v>
      </c>
      <c r="G1156" s="76">
        <v>5</v>
      </c>
      <c r="H1156" s="76">
        <v>3302</v>
      </c>
      <c r="I1156" s="76">
        <v>394</v>
      </c>
      <c r="J1156" s="76">
        <v>10713</v>
      </c>
      <c r="K1156" s="76">
        <v>15</v>
      </c>
      <c r="L1156" s="76">
        <v>0</v>
      </c>
      <c r="M1156" s="76">
        <v>80</v>
      </c>
      <c r="N1156" s="76">
        <v>937</v>
      </c>
      <c r="O1156" s="76">
        <v>1874</v>
      </c>
      <c r="P1156" s="76">
        <v>0</v>
      </c>
      <c r="Q1156" s="76">
        <v>0</v>
      </c>
      <c r="R1156" s="76">
        <v>300</v>
      </c>
      <c r="S1156" s="76">
        <v>-3</v>
      </c>
      <c r="T1156" s="76">
        <v>0</v>
      </c>
      <c r="U1156" s="76">
        <v>300</v>
      </c>
      <c r="V1156" s="76">
        <v>108449</v>
      </c>
      <c r="W1156" s="76">
        <v>100000</v>
      </c>
      <c r="X1156" s="76">
        <v>8449</v>
      </c>
      <c r="Y1156" s="76">
        <v>0</v>
      </c>
      <c r="Z1156" s="76">
        <v>0</v>
      </c>
      <c r="AA1156" s="77"/>
    </row>
    <row r="1157" spans="1:27">
      <c r="A1157" s="73">
        <v>216</v>
      </c>
      <c r="B1157" s="74" t="s">
        <v>3117</v>
      </c>
      <c r="C1157" s="75">
        <v>335852</v>
      </c>
      <c r="D1157" s="75">
        <v>283773</v>
      </c>
      <c r="E1157" s="76">
        <v>52079</v>
      </c>
      <c r="F1157" s="76">
        <v>53090</v>
      </c>
      <c r="G1157" s="76">
        <v>11782</v>
      </c>
      <c r="H1157" s="76">
        <v>20420</v>
      </c>
      <c r="I1157" s="76">
        <v>14640</v>
      </c>
      <c r="J1157" s="76">
        <v>34450</v>
      </c>
      <c r="K1157" s="76">
        <v>9481</v>
      </c>
      <c r="L1157" s="76">
        <v>11099</v>
      </c>
      <c r="M1157" s="76">
        <v>7692</v>
      </c>
      <c r="N1157" s="76">
        <v>13036</v>
      </c>
      <c r="O1157" s="76">
        <v>23418</v>
      </c>
      <c r="P1157" s="76">
        <v>15331</v>
      </c>
      <c r="Q1157" s="76">
        <v>9414</v>
      </c>
      <c r="R1157" s="76">
        <v>49629</v>
      </c>
      <c r="S1157" s="76">
        <v>4016</v>
      </c>
      <c r="T1157" s="76">
        <v>11835</v>
      </c>
      <c r="U1157" s="76">
        <v>13412</v>
      </c>
      <c r="V1157" s="76">
        <v>1560</v>
      </c>
      <c r="W1157" s="76">
        <v>0</v>
      </c>
      <c r="X1157" s="76">
        <v>898</v>
      </c>
      <c r="Y1157" s="76">
        <v>632</v>
      </c>
      <c r="Z1157" s="76">
        <v>30</v>
      </c>
      <c r="AA1157" s="77"/>
    </row>
    <row r="1158" spans="1:27">
      <c r="A1158" s="73">
        <v>21602</v>
      </c>
      <c r="B1158" s="74" t="s">
        <v>3120</v>
      </c>
      <c r="C1158" s="75">
        <v>103184</v>
      </c>
      <c r="D1158" s="75">
        <v>74491</v>
      </c>
      <c r="E1158" s="76">
        <v>28693</v>
      </c>
      <c r="F1158" s="76">
        <v>6709</v>
      </c>
      <c r="G1158" s="76">
        <v>3045</v>
      </c>
      <c r="H1158" s="76">
        <v>13275</v>
      </c>
      <c r="I1158" s="76">
        <v>5149</v>
      </c>
      <c r="J1158" s="76">
        <v>7888</v>
      </c>
      <c r="K1158" s="76">
        <v>5049</v>
      </c>
      <c r="L1158" s="76">
        <v>2397</v>
      </c>
      <c r="M1158" s="76">
        <v>2558</v>
      </c>
      <c r="N1158" s="76">
        <v>5753</v>
      </c>
      <c r="O1158" s="76">
        <v>3203</v>
      </c>
      <c r="P1158" s="76">
        <v>5756</v>
      </c>
      <c r="Q1158" s="76">
        <v>1461</v>
      </c>
      <c r="R1158" s="76">
        <v>1831</v>
      </c>
      <c r="S1158" s="76">
        <v>1523</v>
      </c>
      <c r="T1158" s="76">
        <v>1201</v>
      </c>
      <c r="U1158" s="76">
        <v>7631</v>
      </c>
      <c r="V1158" s="76">
        <v>564</v>
      </c>
      <c r="W1158" s="76">
        <v>0</v>
      </c>
      <c r="X1158" s="76">
        <v>365</v>
      </c>
      <c r="Y1158" s="76">
        <v>169</v>
      </c>
      <c r="Z1158" s="76">
        <v>30</v>
      </c>
      <c r="AA1158" s="77"/>
    </row>
    <row r="1159" spans="1:27">
      <c r="A1159" s="73">
        <v>2160201</v>
      </c>
      <c r="B1159" s="73" t="s">
        <v>595</v>
      </c>
      <c r="C1159" s="75">
        <v>14933</v>
      </c>
      <c r="D1159" s="75">
        <v>14328</v>
      </c>
      <c r="E1159" s="76">
        <v>605</v>
      </c>
      <c r="F1159" s="76">
        <v>1847</v>
      </c>
      <c r="G1159" s="76">
        <v>1213</v>
      </c>
      <c r="H1159" s="76">
        <v>1236</v>
      </c>
      <c r="I1159" s="76">
        <v>1313</v>
      </c>
      <c r="J1159" s="76">
        <v>1474</v>
      </c>
      <c r="K1159" s="76">
        <v>1001</v>
      </c>
      <c r="L1159" s="76">
        <v>1000</v>
      </c>
      <c r="M1159" s="76">
        <v>272</v>
      </c>
      <c r="N1159" s="76">
        <v>1211</v>
      </c>
      <c r="O1159" s="76">
        <v>1089</v>
      </c>
      <c r="P1159" s="76">
        <v>498</v>
      </c>
      <c r="Q1159" s="76">
        <v>405</v>
      </c>
      <c r="R1159" s="76">
        <v>387</v>
      </c>
      <c r="S1159" s="76">
        <v>408</v>
      </c>
      <c r="T1159" s="76">
        <v>216</v>
      </c>
      <c r="U1159" s="76">
        <v>546</v>
      </c>
      <c r="V1159" s="76">
        <v>249</v>
      </c>
      <c r="W1159" s="76">
        <v>0</v>
      </c>
      <c r="X1159" s="76">
        <v>138</v>
      </c>
      <c r="Y1159" s="76">
        <v>111</v>
      </c>
      <c r="Z1159" s="76">
        <v>0</v>
      </c>
      <c r="AA1159" s="77"/>
    </row>
    <row r="1160" spans="1:27">
      <c r="A1160" s="73">
        <v>2160202</v>
      </c>
      <c r="B1160" s="73" t="s">
        <v>598</v>
      </c>
      <c r="C1160" s="75">
        <v>917</v>
      </c>
      <c r="D1160" s="75">
        <v>917</v>
      </c>
      <c r="E1160" s="76">
        <v>0</v>
      </c>
      <c r="F1160" s="76">
        <v>38</v>
      </c>
      <c r="G1160" s="76">
        <v>7</v>
      </c>
      <c r="H1160" s="76">
        <v>149</v>
      </c>
      <c r="I1160" s="76">
        <v>5</v>
      </c>
      <c r="J1160" s="76">
        <v>83</v>
      </c>
      <c r="K1160" s="76">
        <v>73</v>
      </c>
      <c r="L1160" s="76">
        <v>5</v>
      </c>
      <c r="M1160" s="76">
        <v>7</v>
      </c>
      <c r="N1160" s="76">
        <v>148</v>
      </c>
      <c r="O1160" s="76">
        <v>23</v>
      </c>
      <c r="P1160" s="76">
        <v>0</v>
      </c>
      <c r="Q1160" s="76">
        <v>91</v>
      </c>
      <c r="R1160" s="76">
        <v>90</v>
      </c>
      <c r="S1160" s="76">
        <v>70</v>
      </c>
      <c r="T1160" s="76">
        <v>40</v>
      </c>
      <c r="U1160" s="76">
        <v>88</v>
      </c>
      <c r="V1160" s="76">
        <v>0</v>
      </c>
      <c r="W1160" s="76">
        <v>0</v>
      </c>
      <c r="X1160" s="76">
        <v>0</v>
      </c>
      <c r="Y1160" s="76">
        <v>0</v>
      </c>
      <c r="Z1160" s="76">
        <v>0</v>
      </c>
      <c r="AA1160" s="77"/>
    </row>
    <row r="1161" spans="1:27">
      <c r="A1161" s="73">
        <v>2160203</v>
      </c>
      <c r="B1161" s="73" t="s">
        <v>601</v>
      </c>
      <c r="C1161" s="75">
        <v>3</v>
      </c>
      <c r="D1161" s="75">
        <v>3</v>
      </c>
      <c r="E1161" s="76">
        <v>0</v>
      </c>
      <c r="F1161" s="76">
        <v>0</v>
      </c>
      <c r="G1161" s="76">
        <v>0</v>
      </c>
      <c r="H1161" s="76">
        <v>0</v>
      </c>
      <c r="I1161" s="76">
        <v>0</v>
      </c>
      <c r="J1161" s="76">
        <v>0</v>
      </c>
      <c r="K1161" s="76">
        <v>0</v>
      </c>
      <c r="L1161" s="76">
        <v>3</v>
      </c>
      <c r="M1161" s="76">
        <v>0</v>
      </c>
      <c r="N1161" s="76">
        <v>0</v>
      </c>
      <c r="O1161" s="76">
        <v>0</v>
      </c>
      <c r="P1161" s="76">
        <v>0</v>
      </c>
      <c r="Q1161" s="76">
        <v>0</v>
      </c>
      <c r="R1161" s="76">
        <v>0</v>
      </c>
      <c r="S1161" s="76">
        <v>0</v>
      </c>
      <c r="T1161" s="76">
        <v>0</v>
      </c>
      <c r="U1161" s="76">
        <v>0</v>
      </c>
      <c r="V1161" s="76">
        <v>0</v>
      </c>
      <c r="W1161" s="76">
        <v>0</v>
      </c>
      <c r="X1161" s="76">
        <v>0</v>
      </c>
      <c r="Y1161" s="76">
        <v>0</v>
      </c>
      <c r="Z1161" s="76">
        <v>0</v>
      </c>
      <c r="AA1161" s="77"/>
    </row>
    <row r="1162" spans="1:27">
      <c r="A1162" s="73">
        <v>2160216</v>
      </c>
      <c r="B1162" s="73" t="s">
        <v>3126</v>
      </c>
      <c r="C1162" s="75">
        <v>3</v>
      </c>
      <c r="D1162" s="75">
        <v>3</v>
      </c>
      <c r="E1162" s="76">
        <v>0</v>
      </c>
      <c r="F1162" s="76">
        <v>0</v>
      </c>
      <c r="G1162" s="76">
        <v>0</v>
      </c>
      <c r="H1162" s="76">
        <v>0</v>
      </c>
      <c r="I1162" s="76">
        <v>0</v>
      </c>
      <c r="J1162" s="76">
        <v>0</v>
      </c>
      <c r="K1162" s="76">
        <v>0</v>
      </c>
      <c r="L1162" s="76">
        <v>0</v>
      </c>
      <c r="M1162" s="76">
        <v>0</v>
      </c>
      <c r="N1162" s="76">
        <v>0</v>
      </c>
      <c r="O1162" s="76">
        <v>3</v>
      </c>
      <c r="P1162" s="76">
        <v>0</v>
      </c>
      <c r="Q1162" s="76">
        <v>0</v>
      </c>
      <c r="R1162" s="76">
        <v>0</v>
      </c>
      <c r="S1162" s="76">
        <v>0</v>
      </c>
      <c r="T1162" s="76">
        <v>0</v>
      </c>
      <c r="U1162" s="76">
        <v>0</v>
      </c>
      <c r="V1162" s="76">
        <v>0</v>
      </c>
      <c r="W1162" s="76">
        <v>0</v>
      </c>
      <c r="X1162" s="76">
        <v>0</v>
      </c>
      <c r="Y1162" s="76">
        <v>0</v>
      </c>
      <c r="Z1162" s="76">
        <v>0</v>
      </c>
      <c r="AA1162" s="77"/>
    </row>
    <row r="1163" spans="1:27">
      <c r="A1163" s="73">
        <v>2160217</v>
      </c>
      <c r="B1163" s="73" t="s">
        <v>3129</v>
      </c>
      <c r="C1163" s="75">
        <v>486</v>
      </c>
      <c r="D1163" s="75">
        <v>486</v>
      </c>
      <c r="E1163" s="76">
        <v>0</v>
      </c>
      <c r="F1163" s="76">
        <v>0</v>
      </c>
      <c r="G1163" s="76">
        <v>9</v>
      </c>
      <c r="H1163" s="76">
        <v>57</v>
      </c>
      <c r="I1163" s="76">
        <v>6</v>
      </c>
      <c r="J1163" s="76">
        <v>75</v>
      </c>
      <c r="K1163" s="76">
        <v>31</v>
      </c>
      <c r="L1163" s="76">
        <v>13</v>
      </c>
      <c r="M1163" s="76">
        <v>14</v>
      </c>
      <c r="N1163" s="76">
        <v>19</v>
      </c>
      <c r="O1163" s="76">
        <v>50</v>
      </c>
      <c r="P1163" s="76">
        <v>15</v>
      </c>
      <c r="Q1163" s="76">
        <v>8</v>
      </c>
      <c r="R1163" s="76">
        <v>152</v>
      </c>
      <c r="S1163" s="76">
        <v>8</v>
      </c>
      <c r="T1163" s="76">
        <v>11</v>
      </c>
      <c r="U1163" s="76">
        <v>18</v>
      </c>
      <c r="V1163" s="76">
        <v>0</v>
      </c>
      <c r="W1163" s="76">
        <v>0</v>
      </c>
      <c r="X1163" s="76">
        <v>0</v>
      </c>
      <c r="Y1163" s="76">
        <v>0</v>
      </c>
      <c r="Z1163" s="76">
        <v>0</v>
      </c>
      <c r="AA1163" s="77"/>
    </row>
    <row r="1164" spans="1:27">
      <c r="A1164" s="73">
        <v>2160218</v>
      </c>
      <c r="B1164" s="73" t="s">
        <v>3131</v>
      </c>
      <c r="C1164" s="75">
        <v>1009</v>
      </c>
      <c r="D1164" s="75">
        <v>1009</v>
      </c>
      <c r="E1164" s="76">
        <v>0</v>
      </c>
      <c r="F1164" s="76">
        <v>60</v>
      </c>
      <c r="G1164" s="76">
        <v>0</v>
      </c>
      <c r="H1164" s="76">
        <v>0</v>
      </c>
      <c r="I1164" s="76">
        <v>85</v>
      </c>
      <c r="J1164" s="76">
        <v>125</v>
      </c>
      <c r="K1164" s="76">
        <v>53</v>
      </c>
      <c r="L1164" s="76">
        <v>109</v>
      </c>
      <c r="M1164" s="76">
        <v>0</v>
      </c>
      <c r="N1164" s="76">
        <v>92</v>
      </c>
      <c r="O1164" s="76">
        <v>61</v>
      </c>
      <c r="P1164" s="76">
        <v>0</v>
      </c>
      <c r="Q1164" s="76">
        <v>0</v>
      </c>
      <c r="R1164" s="76">
        <v>0</v>
      </c>
      <c r="S1164" s="76">
        <v>40</v>
      </c>
      <c r="T1164" s="76">
        <v>122</v>
      </c>
      <c r="U1164" s="76">
        <v>262</v>
      </c>
      <c r="V1164" s="76">
        <v>0</v>
      </c>
      <c r="W1164" s="76">
        <v>0</v>
      </c>
      <c r="X1164" s="76">
        <v>0</v>
      </c>
      <c r="Y1164" s="76">
        <v>0</v>
      </c>
      <c r="Z1164" s="76">
        <v>0</v>
      </c>
      <c r="AA1164" s="77"/>
    </row>
    <row r="1165" spans="1:27">
      <c r="A1165" s="73">
        <v>2160219</v>
      </c>
      <c r="B1165" s="73" t="s">
        <v>3134</v>
      </c>
      <c r="C1165" s="75">
        <v>10595</v>
      </c>
      <c r="D1165" s="75">
        <v>10595</v>
      </c>
      <c r="E1165" s="76">
        <v>0</v>
      </c>
      <c r="F1165" s="76">
        <v>319</v>
      </c>
      <c r="G1165" s="76">
        <v>0</v>
      </c>
      <c r="H1165" s="76">
        <v>422</v>
      </c>
      <c r="I1165" s="76">
        <v>643</v>
      </c>
      <c r="J1165" s="76">
        <v>236</v>
      </c>
      <c r="K1165" s="76">
        <v>157</v>
      </c>
      <c r="L1165" s="76">
        <v>104</v>
      </c>
      <c r="M1165" s="76">
        <v>1646</v>
      </c>
      <c r="N1165" s="76">
        <v>1809</v>
      </c>
      <c r="O1165" s="76">
        <v>427</v>
      </c>
      <c r="P1165" s="76">
        <v>261</v>
      </c>
      <c r="Q1165" s="76">
        <v>156</v>
      </c>
      <c r="R1165" s="76">
        <v>10</v>
      </c>
      <c r="S1165" s="76">
        <v>73</v>
      </c>
      <c r="T1165" s="76">
        <v>138</v>
      </c>
      <c r="U1165" s="76">
        <v>4194</v>
      </c>
      <c r="V1165" s="76">
        <v>0</v>
      </c>
      <c r="W1165" s="76">
        <v>0</v>
      </c>
      <c r="X1165" s="76">
        <v>0</v>
      </c>
      <c r="Y1165" s="76">
        <v>0</v>
      </c>
      <c r="Z1165" s="76">
        <v>0</v>
      </c>
      <c r="AA1165" s="77"/>
    </row>
    <row r="1166" spans="1:27">
      <c r="A1166" s="73">
        <v>2160250</v>
      </c>
      <c r="B1166" s="73" t="s">
        <v>622</v>
      </c>
      <c r="C1166" s="75">
        <v>701</v>
      </c>
      <c r="D1166" s="75">
        <v>704</v>
      </c>
      <c r="E1166" s="76">
        <v>-3</v>
      </c>
      <c r="F1166" s="76">
        <v>0</v>
      </c>
      <c r="G1166" s="76">
        <v>16</v>
      </c>
      <c r="H1166" s="76">
        <v>0</v>
      </c>
      <c r="I1166" s="76">
        <v>93</v>
      </c>
      <c r="J1166" s="76">
        <v>139</v>
      </c>
      <c r="K1166" s="76">
        <v>262</v>
      </c>
      <c r="L1166" s="76">
        <v>0</v>
      </c>
      <c r="M1166" s="76">
        <v>0</v>
      </c>
      <c r="N1166" s="76">
        <v>102</v>
      </c>
      <c r="O1166" s="76">
        <v>38</v>
      </c>
      <c r="P1166" s="76">
        <v>0</v>
      </c>
      <c r="Q1166" s="76">
        <v>0</v>
      </c>
      <c r="R1166" s="76">
        <v>54</v>
      </c>
      <c r="S1166" s="76">
        <v>0</v>
      </c>
      <c r="T1166" s="76">
        <v>0</v>
      </c>
      <c r="U1166" s="76">
        <v>0</v>
      </c>
      <c r="V1166" s="76">
        <v>0</v>
      </c>
      <c r="W1166" s="76">
        <v>0</v>
      </c>
      <c r="X1166" s="76">
        <v>0</v>
      </c>
      <c r="Y1166" s="76">
        <v>0</v>
      </c>
      <c r="Z1166" s="76">
        <v>0</v>
      </c>
      <c r="AA1166" s="77"/>
    </row>
    <row r="1167" spans="1:27">
      <c r="A1167" s="73">
        <v>2160299</v>
      </c>
      <c r="B1167" s="73" t="s">
        <v>3139</v>
      </c>
      <c r="C1167" s="75">
        <v>74537</v>
      </c>
      <c r="D1167" s="75">
        <v>46446</v>
      </c>
      <c r="E1167" s="76">
        <v>28091</v>
      </c>
      <c r="F1167" s="76">
        <v>4445</v>
      </c>
      <c r="G1167" s="76">
        <v>1800</v>
      </c>
      <c r="H1167" s="76">
        <v>11411</v>
      </c>
      <c r="I1167" s="76">
        <v>3004</v>
      </c>
      <c r="J1167" s="76">
        <v>5756</v>
      </c>
      <c r="K1167" s="76">
        <v>3472</v>
      </c>
      <c r="L1167" s="76">
        <v>1163</v>
      </c>
      <c r="M1167" s="76">
        <v>619</v>
      </c>
      <c r="N1167" s="76">
        <v>2372</v>
      </c>
      <c r="O1167" s="76">
        <v>1512</v>
      </c>
      <c r="P1167" s="76">
        <v>4982</v>
      </c>
      <c r="Q1167" s="76">
        <v>801</v>
      </c>
      <c r="R1167" s="76">
        <v>1138</v>
      </c>
      <c r="S1167" s="76">
        <v>924</v>
      </c>
      <c r="T1167" s="76">
        <v>674</v>
      </c>
      <c r="U1167" s="76">
        <v>2523</v>
      </c>
      <c r="V1167" s="76">
        <v>315</v>
      </c>
      <c r="W1167" s="76">
        <v>0</v>
      </c>
      <c r="X1167" s="76">
        <v>227</v>
      </c>
      <c r="Y1167" s="76">
        <v>58</v>
      </c>
      <c r="Z1167" s="76">
        <v>30</v>
      </c>
      <c r="AA1167" s="77"/>
    </row>
    <row r="1168" spans="1:27">
      <c r="A1168" s="73">
        <v>21605</v>
      </c>
      <c r="B1168" s="74" t="s">
        <v>5082</v>
      </c>
      <c r="C1168" s="75">
        <v>156674</v>
      </c>
      <c r="D1168" s="75">
        <v>146685</v>
      </c>
      <c r="E1168" s="76">
        <v>9989</v>
      </c>
      <c r="F1168" s="76">
        <v>18356</v>
      </c>
      <c r="G1168" s="76">
        <v>8052</v>
      </c>
      <c r="H1168" s="76">
        <v>6027</v>
      </c>
      <c r="I1168" s="76">
        <v>6935</v>
      </c>
      <c r="J1168" s="76">
        <v>21426</v>
      </c>
      <c r="K1168" s="76">
        <v>2223</v>
      </c>
      <c r="L1168" s="76">
        <v>7302</v>
      </c>
      <c r="M1168" s="76">
        <v>3020</v>
      </c>
      <c r="N1168" s="76">
        <v>5331</v>
      </c>
      <c r="O1168" s="76">
        <v>14668</v>
      </c>
      <c r="P1168" s="76">
        <v>7269</v>
      </c>
      <c r="Q1168" s="76">
        <v>5988</v>
      </c>
      <c r="R1168" s="76">
        <v>42160</v>
      </c>
      <c r="S1168" s="76">
        <v>3620</v>
      </c>
      <c r="T1168" s="76">
        <v>7890</v>
      </c>
      <c r="U1168" s="76">
        <v>4104</v>
      </c>
      <c r="V1168" s="76">
        <v>867</v>
      </c>
      <c r="W1168" s="76">
        <v>0</v>
      </c>
      <c r="X1168" s="76">
        <v>447</v>
      </c>
      <c r="Y1168" s="76">
        <v>420</v>
      </c>
      <c r="Z1168" s="76">
        <v>0</v>
      </c>
      <c r="AA1168" s="77"/>
    </row>
    <row r="1169" spans="1:27">
      <c r="A1169" s="73">
        <v>2160501</v>
      </c>
      <c r="B1169" s="73" t="s">
        <v>595</v>
      </c>
      <c r="C1169" s="75">
        <v>14716</v>
      </c>
      <c r="D1169" s="75">
        <v>13735</v>
      </c>
      <c r="E1169" s="76">
        <v>981</v>
      </c>
      <c r="F1169" s="76">
        <v>1353</v>
      </c>
      <c r="G1169" s="76">
        <v>971</v>
      </c>
      <c r="H1169" s="76">
        <v>794</v>
      </c>
      <c r="I1169" s="76">
        <v>605</v>
      </c>
      <c r="J1169" s="76">
        <v>1657</v>
      </c>
      <c r="K1169" s="76">
        <v>517</v>
      </c>
      <c r="L1169" s="76">
        <v>1081</v>
      </c>
      <c r="M1169" s="76">
        <v>553</v>
      </c>
      <c r="N1169" s="76">
        <v>340</v>
      </c>
      <c r="O1169" s="76">
        <v>1367</v>
      </c>
      <c r="P1169" s="76">
        <v>499</v>
      </c>
      <c r="Q1169" s="76">
        <v>382</v>
      </c>
      <c r="R1169" s="76">
        <v>1791</v>
      </c>
      <c r="S1169" s="76">
        <v>407</v>
      </c>
      <c r="T1169" s="76">
        <v>938</v>
      </c>
      <c r="U1169" s="76">
        <v>480</v>
      </c>
      <c r="V1169" s="76">
        <v>0</v>
      </c>
      <c r="W1169" s="76">
        <v>0</v>
      </c>
      <c r="X1169" s="76">
        <v>0</v>
      </c>
      <c r="Y1169" s="76">
        <v>0</v>
      </c>
      <c r="Z1169" s="76">
        <v>0</v>
      </c>
      <c r="AA1169" s="77"/>
    </row>
    <row r="1170" spans="1:27">
      <c r="A1170" s="73">
        <v>2160502</v>
      </c>
      <c r="B1170" s="73" t="s">
        <v>598</v>
      </c>
      <c r="C1170" s="75">
        <v>1556</v>
      </c>
      <c r="D1170" s="75">
        <v>1556</v>
      </c>
      <c r="E1170" s="76">
        <v>0</v>
      </c>
      <c r="F1170" s="76">
        <v>14</v>
      </c>
      <c r="G1170" s="76">
        <v>47</v>
      </c>
      <c r="H1170" s="76">
        <v>190</v>
      </c>
      <c r="I1170" s="76">
        <v>33</v>
      </c>
      <c r="J1170" s="76">
        <v>100</v>
      </c>
      <c r="K1170" s="76">
        <v>54</v>
      </c>
      <c r="L1170" s="76">
        <v>261</v>
      </c>
      <c r="M1170" s="76">
        <v>1</v>
      </c>
      <c r="N1170" s="76">
        <v>464</v>
      </c>
      <c r="O1170" s="76">
        <v>46</v>
      </c>
      <c r="P1170" s="76">
        <v>0</v>
      </c>
      <c r="Q1170" s="76">
        <v>12</v>
      </c>
      <c r="R1170" s="76">
        <v>177</v>
      </c>
      <c r="S1170" s="76">
        <v>7</v>
      </c>
      <c r="T1170" s="76">
        <v>146</v>
      </c>
      <c r="U1170" s="76">
        <v>0</v>
      </c>
      <c r="V1170" s="76">
        <v>0</v>
      </c>
      <c r="W1170" s="76">
        <v>0</v>
      </c>
      <c r="X1170" s="76">
        <v>0</v>
      </c>
      <c r="Y1170" s="76">
        <v>0</v>
      </c>
      <c r="Z1170" s="76">
        <v>0</v>
      </c>
      <c r="AA1170" s="77"/>
    </row>
    <row r="1171" spans="1:27">
      <c r="A1171" s="73">
        <v>2160503</v>
      </c>
      <c r="B1171" s="73" t="s">
        <v>601</v>
      </c>
      <c r="C1171" s="75">
        <v>3197</v>
      </c>
      <c r="D1171" s="75">
        <v>3156</v>
      </c>
      <c r="E1171" s="76">
        <v>41</v>
      </c>
      <c r="F1171" s="76">
        <v>0</v>
      </c>
      <c r="G1171" s="76">
        <v>167</v>
      </c>
      <c r="H1171" s="76">
        <v>0</v>
      </c>
      <c r="I1171" s="76">
        <v>0</v>
      </c>
      <c r="J1171" s="76">
        <v>0</v>
      </c>
      <c r="K1171" s="76">
        <v>0</v>
      </c>
      <c r="L1171" s="76">
        <v>0</v>
      </c>
      <c r="M1171" s="76">
        <v>0</v>
      </c>
      <c r="N1171" s="76">
        <v>0</v>
      </c>
      <c r="O1171" s="76">
        <v>0</v>
      </c>
      <c r="P1171" s="76">
        <v>0</v>
      </c>
      <c r="Q1171" s="76">
        <v>0</v>
      </c>
      <c r="R1171" s="76">
        <v>3009</v>
      </c>
      <c r="S1171" s="76">
        <v>0</v>
      </c>
      <c r="T1171" s="76">
        <v>0</v>
      </c>
      <c r="U1171" s="76">
        <v>0</v>
      </c>
      <c r="V1171" s="76">
        <v>0</v>
      </c>
      <c r="W1171" s="76">
        <v>0</v>
      </c>
      <c r="X1171" s="76">
        <v>0</v>
      </c>
      <c r="Y1171" s="76">
        <v>0</v>
      </c>
      <c r="Z1171" s="76">
        <v>0</v>
      </c>
      <c r="AA1171" s="77"/>
    </row>
    <row r="1172" spans="1:27">
      <c r="A1172" s="73">
        <v>2160504</v>
      </c>
      <c r="B1172" s="73" t="s">
        <v>1643</v>
      </c>
      <c r="C1172" s="75">
        <v>27738</v>
      </c>
      <c r="D1172" s="75">
        <v>23547</v>
      </c>
      <c r="E1172" s="76">
        <v>4191</v>
      </c>
      <c r="F1172" s="76">
        <v>1167</v>
      </c>
      <c r="G1172" s="76">
        <v>1891</v>
      </c>
      <c r="H1172" s="76">
        <v>1609</v>
      </c>
      <c r="I1172" s="76">
        <v>1211</v>
      </c>
      <c r="J1172" s="76">
        <v>4725</v>
      </c>
      <c r="K1172" s="76">
        <v>327</v>
      </c>
      <c r="L1172" s="76">
        <v>2975</v>
      </c>
      <c r="M1172" s="76">
        <v>289</v>
      </c>
      <c r="N1172" s="76">
        <v>703</v>
      </c>
      <c r="O1172" s="76">
        <v>1875</v>
      </c>
      <c r="P1172" s="76">
        <v>1009</v>
      </c>
      <c r="Q1172" s="76">
        <v>2623</v>
      </c>
      <c r="R1172" s="76">
        <v>2382</v>
      </c>
      <c r="S1172" s="76">
        <v>68</v>
      </c>
      <c r="T1172" s="76">
        <v>198</v>
      </c>
      <c r="U1172" s="76">
        <v>488</v>
      </c>
      <c r="V1172" s="76">
        <v>7</v>
      </c>
      <c r="W1172" s="76">
        <v>0</v>
      </c>
      <c r="X1172" s="76">
        <v>7</v>
      </c>
      <c r="Y1172" s="76">
        <v>0</v>
      </c>
      <c r="Z1172" s="76">
        <v>0</v>
      </c>
      <c r="AA1172" s="77"/>
    </row>
    <row r="1173" spans="1:27">
      <c r="A1173" s="73">
        <v>2160505</v>
      </c>
      <c r="B1173" s="73" t="s">
        <v>1646</v>
      </c>
      <c r="C1173" s="75">
        <v>3633</v>
      </c>
      <c r="D1173" s="75">
        <v>3633</v>
      </c>
      <c r="E1173" s="76">
        <v>0</v>
      </c>
      <c r="F1173" s="76">
        <v>687</v>
      </c>
      <c r="G1173" s="76">
        <v>0</v>
      </c>
      <c r="H1173" s="76">
        <v>0</v>
      </c>
      <c r="I1173" s="76">
        <v>238</v>
      </c>
      <c r="J1173" s="76">
        <v>1227</v>
      </c>
      <c r="K1173" s="76">
        <v>5</v>
      </c>
      <c r="L1173" s="76">
        <v>48</v>
      </c>
      <c r="M1173" s="76">
        <v>23</v>
      </c>
      <c r="N1173" s="76">
        <v>171</v>
      </c>
      <c r="O1173" s="76">
        <v>176</v>
      </c>
      <c r="P1173" s="76">
        <v>58</v>
      </c>
      <c r="Q1173" s="76">
        <v>0</v>
      </c>
      <c r="R1173" s="76">
        <v>3024</v>
      </c>
      <c r="S1173" s="76">
        <v>5</v>
      </c>
      <c r="T1173" s="76">
        <v>0</v>
      </c>
      <c r="U1173" s="76">
        <v>0</v>
      </c>
      <c r="V1173" s="76">
        <v>0</v>
      </c>
      <c r="W1173" s="76">
        <v>0</v>
      </c>
      <c r="X1173" s="76">
        <v>0</v>
      </c>
      <c r="Y1173" s="76">
        <v>0</v>
      </c>
      <c r="Z1173" s="76">
        <v>0</v>
      </c>
      <c r="AA1173" s="77"/>
    </row>
    <row r="1174" spans="1:27">
      <c r="A1174" s="73">
        <v>2160599</v>
      </c>
      <c r="B1174" s="73" t="s">
        <v>5083</v>
      </c>
      <c r="C1174" s="75">
        <v>105834</v>
      </c>
      <c r="D1174" s="75">
        <v>101058</v>
      </c>
      <c r="E1174" s="76">
        <v>4776</v>
      </c>
      <c r="F1174" s="76">
        <v>15135</v>
      </c>
      <c r="G1174" s="76">
        <v>4976</v>
      </c>
      <c r="H1174" s="76">
        <v>3434</v>
      </c>
      <c r="I1174" s="76">
        <v>4848</v>
      </c>
      <c r="J1174" s="76">
        <v>13717</v>
      </c>
      <c r="K1174" s="76">
        <v>1320</v>
      </c>
      <c r="L1174" s="76">
        <v>2937</v>
      </c>
      <c r="M1174" s="76">
        <v>2154</v>
      </c>
      <c r="N1174" s="76">
        <v>3653</v>
      </c>
      <c r="O1174" s="76">
        <v>11204</v>
      </c>
      <c r="P1174" s="76">
        <v>5703</v>
      </c>
      <c r="Q1174" s="76">
        <v>2971</v>
      </c>
      <c r="R1174" s="76">
        <v>31777</v>
      </c>
      <c r="S1174" s="76">
        <v>3133</v>
      </c>
      <c r="T1174" s="76">
        <v>6608</v>
      </c>
      <c r="U1174" s="76">
        <v>3136</v>
      </c>
      <c r="V1174" s="76">
        <v>860</v>
      </c>
      <c r="W1174" s="76">
        <v>0</v>
      </c>
      <c r="X1174" s="76">
        <v>440</v>
      </c>
      <c r="Y1174" s="76">
        <v>420</v>
      </c>
      <c r="Z1174" s="76">
        <v>0</v>
      </c>
      <c r="AA1174" s="77"/>
    </row>
    <row r="1175" spans="1:27">
      <c r="A1175" s="73">
        <v>21606</v>
      </c>
      <c r="B1175" s="74" t="s">
        <v>3141</v>
      </c>
      <c r="C1175" s="75">
        <v>47721</v>
      </c>
      <c r="D1175" s="75">
        <v>35135</v>
      </c>
      <c r="E1175" s="76">
        <v>12586</v>
      </c>
      <c r="F1175" s="76">
        <v>20348</v>
      </c>
      <c r="G1175" s="76">
        <v>317</v>
      </c>
      <c r="H1175" s="76">
        <v>1103</v>
      </c>
      <c r="I1175" s="76">
        <v>2018</v>
      </c>
      <c r="J1175" s="76">
        <v>3286</v>
      </c>
      <c r="K1175" s="76">
        <v>206</v>
      </c>
      <c r="L1175" s="76">
        <v>1289</v>
      </c>
      <c r="M1175" s="76">
        <v>2109</v>
      </c>
      <c r="N1175" s="76">
        <v>98</v>
      </c>
      <c r="O1175" s="76">
        <v>259</v>
      </c>
      <c r="P1175" s="76">
        <v>1503</v>
      </c>
      <c r="Q1175" s="76">
        <v>1965</v>
      </c>
      <c r="R1175" s="76">
        <v>58</v>
      </c>
      <c r="S1175" s="76">
        <v>-1110</v>
      </c>
      <c r="T1175" s="76">
        <v>1144</v>
      </c>
      <c r="U1175" s="76">
        <v>396</v>
      </c>
      <c r="V1175" s="76">
        <v>123</v>
      </c>
      <c r="W1175" s="76">
        <v>0</v>
      </c>
      <c r="X1175" s="76">
        <v>80</v>
      </c>
      <c r="Y1175" s="76">
        <v>43</v>
      </c>
      <c r="Z1175" s="76">
        <v>0</v>
      </c>
      <c r="AA1175" s="77"/>
    </row>
    <row r="1176" spans="1:27">
      <c r="A1176" s="73">
        <v>2160601</v>
      </c>
      <c r="B1176" s="73" t="s">
        <v>595</v>
      </c>
      <c r="C1176" s="75">
        <v>590</v>
      </c>
      <c r="D1176" s="75">
        <v>590</v>
      </c>
      <c r="E1176" s="76">
        <v>0</v>
      </c>
      <c r="F1176" s="76">
        <v>0</v>
      </c>
      <c r="G1176" s="76">
        <v>112</v>
      </c>
      <c r="H1176" s="76">
        <v>0</v>
      </c>
      <c r="I1176" s="76">
        <v>0</v>
      </c>
      <c r="J1176" s="76">
        <v>0</v>
      </c>
      <c r="K1176" s="76">
        <v>20</v>
      </c>
      <c r="L1176" s="76">
        <v>66</v>
      </c>
      <c r="M1176" s="76">
        <v>0</v>
      </c>
      <c r="N1176" s="76">
        <v>0</v>
      </c>
      <c r="O1176" s="76">
        <v>0</v>
      </c>
      <c r="P1176" s="76">
        <v>0</v>
      </c>
      <c r="Q1176" s="76">
        <v>0</v>
      </c>
      <c r="R1176" s="76">
        <v>0</v>
      </c>
      <c r="S1176" s="76">
        <v>0</v>
      </c>
      <c r="T1176" s="76">
        <v>392</v>
      </c>
      <c r="U1176" s="76">
        <v>0</v>
      </c>
      <c r="V1176" s="76">
        <v>0</v>
      </c>
      <c r="W1176" s="76">
        <v>0</v>
      </c>
      <c r="X1176" s="76">
        <v>0</v>
      </c>
      <c r="Y1176" s="76">
        <v>0</v>
      </c>
      <c r="Z1176" s="76">
        <v>0</v>
      </c>
      <c r="AA1176" s="77"/>
    </row>
    <row r="1177" spans="1:27">
      <c r="A1177" s="73">
        <v>2160602</v>
      </c>
      <c r="B1177" s="73" t="s">
        <v>598</v>
      </c>
      <c r="C1177" s="75">
        <v>352</v>
      </c>
      <c r="D1177" s="75">
        <v>352</v>
      </c>
      <c r="E1177" s="76">
        <v>0</v>
      </c>
      <c r="F1177" s="76">
        <v>0</v>
      </c>
      <c r="G1177" s="76">
        <v>0</v>
      </c>
      <c r="H1177" s="76">
        <v>0</v>
      </c>
      <c r="I1177" s="76">
        <v>0</v>
      </c>
      <c r="J1177" s="76">
        <v>0</v>
      </c>
      <c r="K1177" s="76">
        <v>0</v>
      </c>
      <c r="L1177" s="76">
        <v>0</v>
      </c>
      <c r="M1177" s="76">
        <v>0</v>
      </c>
      <c r="N1177" s="76">
        <v>0</v>
      </c>
      <c r="O1177" s="76">
        <v>0</v>
      </c>
      <c r="P1177" s="76">
        <v>0</v>
      </c>
      <c r="Q1177" s="76">
        <v>0</v>
      </c>
      <c r="R1177" s="76">
        <v>0</v>
      </c>
      <c r="S1177" s="76">
        <v>0</v>
      </c>
      <c r="T1177" s="76">
        <v>352</v>
      </c>
      <c r="U1177" s="76">
        <v>0</v>
      </c>
      <c r="V1177" s="76">
        <v>0</v>
      </c>
      <c r="W1177" s="76">
        <v>0</v>
      </c>
      <c r="X1177" s="76">
        <v>0</v>
      </c>
      <c r="Y1177" s="76">
        <v>0</v>
      </c>
      <c r="Z1177" s="76">
        <v>0</v>
      </c>
      <c r="AA1177" s="77"/>
    </row>
    <row r="1178" spans="1:27">
      <c r="A1178" s="73">
        <v>2160603</v>
      </c>
      <c r="B1178" s="73" t="s">
        <v>601</v>
      </c>
      <c r="C1178" s="75">
        <v>23</v>
      </c>
      <c r="D1178" s="75">
        <v>23</v>
      </c>
      <c r="E1178" s="76">
        <v>0</v>
      </c>
      <c r="F1178" s="76">
        <v>0</v>
      </c>
      <c r="G1178" s="76">
        <v>23</v>
      </c>
      <c r="H1178" s="76">
        <v>0</v>
      </c>
      <c r="I1178" s="76">
        <v>0</v>
      </c>
      <c r="J1178" s="76">
        <v>0</v>
      </c>
      <c r="K1178" s="76">
        <v>0</v>
      </c>
      <c r="L1178" s="76">
        <v>0</v>
      </c>
      <c r="M1178" s="76">
        <v>0</v>
      </c>
      <c r="N1178" s="76">
        <v>0</v>
      </c>
      <c r="O1178" s="76">
        <v>0</v>
      </c>
      <c r="P1178" s="76">
        <v>0</v>
      </c>
      <c r="Q1178" s="76">
        <v>0</v>
      </c>
      <c r="R1178" s="76">
        <v>0</v>
      </c>
      <c r="S1178" s="76">
        <v>0</v>
      </c>
      <c r="T1178" s="76">
        <v>0</v>
      </c>
      <c r="U1178" s="76">
        <v>0</v>
      </c>
      <c r="V1178" s="76">
        <v>0</v>
      </c>
      <c r="W1178" s="76">
        <v>0</v>
      </c>
      <c r="X1178" s="76">
        <v>0</v>
      </c>
      <c r="Y1178" s="76">
        <v>0</v>
      </c>
      <c r="Z1178" s="76">
        <v>0</v>
      </c>
      <c r="AA1178" s="77"/>
    </row>
    <row r="1179" spans="1:27">
      <c r="A1179" s="73">
        <v>2160607</v>
      </c>
      <c r="B1179" s="73" t="s">
        <v>3145</v>
      </c>
      <c r="C1179" s="75">
        <v>10</v>
      </c>
      <c r="D1179" s="75">
        <v>10</v>
      </c>
      <c r="E1179" s="76">
        <v>0</v>
      </c>
      <c r="F1179" s="76">
        <v>0</v>
      </c>
      <c r="G1179" s="76">
        <v>0</v>
      </c>
      <c r="H1179" s="76">
        <v>0</v>
      </c>
      <c r="I1179" s="76">
        <v>10</v>
      </c>
      <c r="J1179" s="76">
        <v>0</v>
      </c>
      <c r="K1179" s="76">
        <v>0</v>
      </c>
      <c r="L1179" s="76">
        <v>0</v>
      </c>
      <c r="M1179" s="76">
        <v>0</v>
      </c>
      <c r="N1179" s="76">
        <v>0</v>
      </c>
      <c r="O1179" s="76">
        <v>0</v>
      </c>
      <c r="P1179" s="76">
        <v>0</v>
      </c>
      <c r="Q1179" s="76">
        <v>0</v>
      </c>
      <c r="R1179" s="76">
        <v>0</v>
      </c>
      <c r="S1179" s="76">
        <v>0</v>
      </c>
      <c r="T1179" s="76">
        <v>0</v>
      </c>
      <c r="U1179" s="76">
        <v>0</v>
      </c>
      <c r="V1179" s="76">
        <v>0</v>
      </c>
      <c r="W1179" s="76">
        <v>0</v>
      </c>
      <c r="X1179" s="76">
        <v>0</v>
      </c>
      <c r="Y1179" s="76">
        <v>0</v>
      </c>
      <c r="Z1179" s="76">
        <v>0</v>
      </c>
      <c r="AA1179" s="77"/>
    </row>
    <row r="1180" spans="1:27">
      <c r="A1180" s="73">
        <v>2160699</v>
      </c>
      <c r="B1180" s="73" t="s">
        <v>3148</v>
      </c>
      <c r="C1180" s="75">
        <v>46746</v>
      </c>
      <c r="D1180" s="75">
        <v>34160</v>
      </c>
      <c r="E1180" s="76">
        <v>12586</v>
      </c>
      <c r="F1180" s="76">
        <v>20348</v>
      </c>
      <c r="G1180" s="76">
        <v>182</v>
      </c>
      <c r="H1180" s="76">
        <v>1103</v>
      </c>
      <c r="I1180" s="76">
        <v>2008</v>
      </c>
      <c r="J1180" s="76">
        <v>3286</v>
      </c>
      <c r="K1180" s="76">
        <v>186</v>
      </c>
      <c r="L1180" s="76">
        <v>1223</v>
      </c>
      <c r="M1180" s="76">
        <v>2109</v>
      </c>
      <c r="N1180" s="76">
        <v>98</v>
      </c>
      <c r="O1180" s="76">
        <v>259</v>
      </c>
      <c r="P1180" s="76">
        <v>1503</v>
      </c>
      <c r="Q1180" s="76">
        <v>1965</v>
      </c>
      <c r="R1180" s="76">
        <v>58</v>
      </c>
      <c r="S1180" s="76">
        <v>-1110</v>
      </c>
      <c r="T1180" s="76">
        <v>400</v>
      </c>
      <c r="U1180" s="76">
        <v>396</v>
      </c>
      <c r="V1180" s="76">
        <v>123</v>
      </c>
      <c r="W1180" s="76">
        <v>0</v>
      </c>
      <c r="X1180" s="76">
        <v>80</v>
      </c>
      <c r="Y1180" s="76">
        <v>43</v>
      </c>
      <c r="Z1180" s="76">
        <v>0</v>
      </c>
      <c r="AA1180" s="77"/>
    </row>
    <row r="1181" spans="1:27">
      <c r="A1181" s="73">
        <v>21699</v>
      </c>
      <c r="B1181" s="74" t="s">
        <v>5084</v>
      </c>
      <c r="C1181" s="75">
        <v>28273</v>
      </c>
      <c r="D1181" s="75">
        <v>27462</v>
      </c>
      <c r="E1181" s="76">
        <v>811</v>
      </c>
      <c r="F1181" s="76">
        <v>7677</v>
      </c>
      <c r="G1181" s="76">
        <v>368</v>
      </c>
      <c r="H1181" s="76">
        <v>15</v>
      </c>
      <c r="I1181" s="76">
        <v>538</v>
      </c>
      <c r="J1181" s="76">
        <v>1850</v>
      </c>
      <c r="K1181" s="76">
        <v>2003</v>
      </c>
      <c r="L1181" s="76">
        <v>111</v>
      </c>
      <c r="M1181" s="76">
        <v>5</v>
      </c>
      <c r="N1181" s="76">
        <v>1854</v>
      </c>
      <c r="O1181" s="76">
        <v>5288</v>
      </c>
      <c r="P1181" s="76">
        <v>803</v>
      </c>
      <c r="Q1181" s="76">
        <v>0</v>
      </c>
      <c r="R1181" s="76">
        <v>5580</v>
      </c>
      <c r="S1181" s="76">
        <v>-17</v>
      </c>
      <c r="T1181" s="76">
        <v>1600</v>
      </c>
      <c r="U1181" s="76">
        <v>1281</v>
      </c>
      <c r="V1181" s="76">
        <v>6</v>
      </c>
      <c r="W1181" s="76">
        <v>0</v>
      </c>
      <c r="X1181" s="76">
        <v>6</v>
      </c>
      <c r="Y1181" s="76">
        <v>0</v>
      </c>
      <c r="Z1181" s="76">
        <v>0</v>
      </c>
      <c r="AA1181" s="77"/>
    </row>
    <row r="1182" spans="1:27">
      <c r="A1182" s="73">
        <v>2169901</v>
      </c>
      <c r="B1182" s="73" t="s">
        <v>3153</v>
      </c>
      <c r="C1182" s="75">
        <v>6364</v>
      </c>
      <c r="D1182" s="75">
        <v>5784</v>
      </c>
      <c r="E1182" s="76">
        <v>580</v>
      </c>
      <c r="F1182" s="76">
        <v>3342</v>
      </c>
      <c r="G1182" s="76">
        <v>0</v>
      </c>
      <c r="H1182" s="76">
        <v>0</v>
      </c>
      <c r="I1182" s="76">
        <v>0</v>
      </c>
      <c r="J1182" s="76">
        <v>0</v>
      </c>
      <c r="K1182" s="76">
        <v>0</v>
      </c>
      <c r="L1182" s="76">
        <v>0</v>
      </c>
      <c r="M1182" s="76">
        <v>0</v>
      </c>
      <c r="N1182" s="76">
        <v>0</v>
      </c>
      <c r="O1182" s="76">
        <v>1050</v>
      </c>
      <c r="P1182" s="76">
        <v>111</v>
      </c>
      <c r="Q1182" s="76">
        <v>0</v>
      </c>
      <c r="R1182" s="76">
        <v>1500</v>
      </c>
      <c r="S1182" s="76">
        <v>0</v>
      </c>
      <c r="T1182" s="76">
        <v>0</v>
      </c>
      <c r="U1182" s="76">
        <v>1281</v>
      </c>
      <c r="V1182" s="76">
        <v>0</v>
      </c>
      <c r="W1182" s="76">
        <v>0</v>
      </c>
      <c r="X1182" s="76">
        <v>0</v>
      </c>
      <c r="Y1182" s="76">
        <v>0</v>
      </c>
      <c r="Z1182" s="76">
        <v>0</v>
      </c>
      <c r="AA1182" s="77"/>
    </row>
    <row r="1183" spans="1:27">
      <c r="A1183" s="73">
        <v>2169999</v>
      </c>
      <c r="B1183" s="73" t="s">
        <v>5085</v>
      </c>
      <c r="C1183" s="75">
        <v>21909</v>
      </c>
      <c r="D1183" s="75">
        <v>21678</v>
      </c>
      <c r="E1183" s="76">
        <v>231</v>
      </c>
      <c r="F1183" s="76">
        <v>4335</v>
      </c>
      <c r="G1183" s="76">
        <v>368</v>
      </c>
      <c r="H1183" s="76">
        <v>15</v>
      </c>
      <c r="I1183" s="76">
        <v>538</v>
      </c>
      <c r="J1183" s="76">
        <v>1850</v>
      </c>
      <c r="K1183" s="76">
        <v>2003</v>
      </c>
      <c r="L1183" s="76">
        <v>111</v>
      </c>
      <c r="M1183" s="76">
        <v>5</v>
      </c>
      <c r="N1183" s="76">
        <v>1854</v>
      </c>
      <c r="O1183" s="76">
        <v>4238</v>
      </c>
      <c r="P1183" s="76">
        <v>692</v>
      </c>
      <c r="Q1183" s="76">
        <v>0</v>
      </c>
      <c r="R1183" s="76">
        <v>4080</v>
      </c>
      <c r="S1183" s="76">
        <v>-17</v>
      </c>
      <c r="T1183" s="76">
        <v>1600</v>
      </c>
      <c r="U1183" s="76">
        <v>0</v>
      </c>
      <c r="V1183" s="76">
        <v>6</v>
      </c>
      <c r="W1183" s="76">
        <v>0</v>
      </c>
      <c r="X1183" s="76">
        <v>6</v>
      </c>
      <c r="Y1183" s="76">
        <v>0</v>
      </c>
      <c r="Z1183" s="76">
        <v>0</v>
      </c>
      <c r="AA1183" s="77"/>
    </row>
    <row r="1184" spans="1:27">
      <c r="A1184" s="73">
        <v>217</v>
      </c>
      <c r="B1184" s="74" t="s">
        <v>3158</v>
      </c>
      <c r="C1184" s="75">
        <v>23159</v>
      </c>
      <c r="D1184" s="75">
        <v>21895</v>
      </c>
      <c r="E1184" s="76">
        <v>1264</v>
      </c>
      <c r="F1184" s="76">
        <v>9445</v>
      </c>
      <c r="G1184" s="76">
        <v>370</v>
      </c>
      <c r="H1184" s="76">
        <v>712</v>
      </c>
      <c r="I1184" s="76">
        <v>126</v>
      </c>
      <c r="J1184" s="76">
        <v>142</v>
      </c>
      <c r="K1184" s="76">
        <v>645</v>
      </c>
      <c r="L1184" s="76">
        <v>6830</v>
      </c>
      <c r="M1184" s="76">
        <v>343</v>
      </c>
      <c r="N1184" s="76">
        <v>375</v>
      </c>
      <c r="O1184" s="76">
        <v>904</v>
      </c>
      <c r="P1184" s="76">
        <v>849</v>
      </c>
      <c r="Q1184" s="76">
        <v>92</v>
      </c>
      <c r="R1184" s="76">
        <v>330</v>
      </c>
      <c r="S1184" s="76">
        <v>88</v>
      </c>
      <c r="T1184" s="76">
        <v>112</v>
      </c>
      <c r="U1184" s="76">
        <v>260</v>
      </c>
      <c r="V1184" s="76">
        <v>271</v>
      </c>
      <c r="W1184" s="76">
        <v>0</v>
      </c>
      <c r="X1184" s="76">
        <v>228</v>
      </c>
      <c r="Y1184" s="76">
        <v>8</v>
      </c>
      <c r="Z1184" s="76">
        <v>35</v>
      </c>
      <c r="AA1184" s="77"/>
    </row>
    <row r="1185" spans="1:27">
      <c r="A1185" s="73">
        <v>21701</v>
      </c>
      <c r="B1185" s="74" t="s">
        <v>3160</v>
      </c>
      <c r="C1185" s="75">
        <v>1422</v>
      </c>
      <c r="D1185" s="75">
        <v>1422</v>
      </c>
      <c r="E1185" s="76">
        <v>0</v>
      </c>
      <c r="F1185" s="76">
        <v>677</v>
      </c>
      <c r="G1185" s="76">
        <v>205</v>
      </c>
      <c r="H1185" s="76">
        <v>3</v>
      </c>
      <c r="I1185" s="76">
        <v>0</v>
      </c>
      <c r="J1185" s="76">
        <v>25</v>
      </c>
      <c r="K1185" s="76">
        <v>282</v>
      </c>
      <c r="L1185" s="76">
        <v>14</v>
      </c>
      <c r="M1185" s="76">
        <v>0</v>
      </c>
      <c r="N1185" s="76">
        <v>15</v>
      </c>
      <c r="O1185" s="76">
        <v>60</v>
      </c>
      <c r="P1185" s="76">
        <v>10</v>
      </c>
      <c r="Q1185" s="76">
        <v>10</v>
      </c>
      <c r="R1185" s="76">
        <v>0</v>
      </c>
      <c r="S1185" s="76">
        <v>0</v>
      </c>
      <c r="T1185" s="76">
        <v>20</v>
      </c>
      <c r="U1185" s="76">
        <v>66</v>
      </c>
      <c r="V1185" s="76">
        <v>35</v>
      </c>
      <c r="W1185" s="76">
        <v>0</v>
      </c>
      <c r="X1185" s="76">
        <v>0</v>
      </c>
      <c r="Y1185" s="76">
        <v>0</v>
      </c>
      <c r="Z1185" s="76">
        <v>35</v>
      </c>
      <c r="AA1185" s="77"/>
    </row>
    <row r="1186" spans="1:27">
      <c r="A1186" s="73">
        <v>2170101</v>
      </c>
      <c r="B1186" s="73" t="s">
        <v>595</v>
      </c>
      <c r="C1186" s="75">
        <v>595</v>
      </c>
      <c r="D1186" s="75">
        <v>595</v>
      </c>
      <c r="E1186" s="76">
        <v>0</v>
      </c>
      <c r="F1186" s="76">
        <v>510</v>
      </c>
      <c r="G1186" s="76">
        <v>20</v>
      </c>
      <c r="H1186" s="76">
        <v>0</v>
      </c>
      <c r="I1186" s="76">
        <v>0</v>
      </c>
      <c r="J1186" s="76">
        <v>5</v>
      </c>
      <c r="K1186" s="76">
        <v>30</v>
      </c>
      <c r="L1186" s="76">
        <v>4</v>
      </c>
      <c r="M1186" s="76">
        <v>0</v>
      </c>
      <c r="N1186" s="76">
        <v>0</v>
      </c>
      <c r="O1186" s="76">
        <v>16</v>
      </c>
      <c r="P1186" s="76">
        <v>10</v>
      </c>
      <c r="Q1186" s="76">
        <v>0</v>
      </c>
      <c r="R1186" s="76">
        <v>0</v>
      </c>
      <c r="S1186" s="76">
        <v>0</v>
      </c>
      <c r="T1186" s="76">
        <v>0</v>
      </c>
      <c r="U1186" s="76">
        <v>0</v>
      </c>
      <c r="V1186" s="76">
        <v>0</v>
      </c>
      <c r="W1186" s="76">
        <v>0</v>
      </c>
      <c r="X1186" s="76">
        <v>0</v>
      </c>
      <c r="Y1186" s="76">
        <v>0</v>
      </c>
      <c r="Z1186" s="76">
        <v>0</v>
      </c>
      <c r="AA1186" s="77"/>
    </row>
    <row r="1187" spans="1:27">
      <c r="A1187" s="73">
        <v>2170102</v>
      </c>
      <c r="B1187" s="73" t="s">
        <v>598</v>
      </c>
      <c r="C1187" s="75">
        <v>310</v>
      </c>
      <c r="D1187" s="75">
        <v>310</v>
      </c>
      <c r="E1187" s="76">
        <v>0</v>
      </c>
      <c r="F1187" s="76">
        <v>70</v>
      </c>
      <c r="G1187" s="76">
        <v>135</v>
      </c>
      <c r="H1187" s="76">
        <v>0</v>
      </c>
      <c r="I1187" s="76">
        <v>0</v>
      </c>
      <c r="J1187" s="76">
        <v>0</v>
      </c>
      <c r="K1187" s="76">
        <v>0</v>
      </c>
      <c r="L1187" s="76">
        <v>0</v>
      </c>
      <c r="M1187" s="76">
        <v>0</v>
      </c>
      <c r="N1187" s="76">
        <v>14</v>
      </c>
      <c r="O1187" s="76">
        <v>36</v>
      </c>
      <c r="P1187" s="76">
        <v>0</v>
      </c>
      <c r="Q1187" s="76">
        <v>0</v>
      </c>
      <c r="R1187" s="76">
        <v>0</v>
      </c>
      <c r="S1187" s="76">
        <v>0</v>
      </c>
      <c r="T1187" s="76">
        <v>20</v>
      </c>
      <c r="U1187" s="76">
        <v>0</v>
      </c>
      <c r="V1187" s="76">
        <v>35</v>
      </c>
      <c r="W1187" s="76">
        <v>0</v>
      </c>
      <c r="X1187" s="76">
        <v>0</v>
      </c>
      <c r="Y1187" s="76">
        <v>0</v>
      </c>
      <c r="Z1187" s="76">
        <v>35</v>
      </c>
      <c r="AA1187" s="77"/>
    </row>
    <row r="1188" spans="1:27">
      <c r="A1188" s="73">
        <v>2170103</v>
      </c>
      <c r="B1188" s="73" t="s">
        <v>601</v>
      </c>
      <c r="C1188" s="75">
        <v>0</v>
      </c>
      <c r="D1188" s="75">
        <v>0</v>
      </c>
      <c r="E1188" s="76">
        <v>0</v>
      </c>
      <c r="F1188" s="76">
        <v>0</v>
      </c>
      <c r="G1188" s="76">
        <v>0</v>
      </c>
      <c r="H1188" s="76">
        <v>0</v>
      </c>
      <c r="I1188" s="76">
        <v>0</v>
      </c>
      <c r="J1188" s="76">
        <v>0</v>
      </c>
      <c r="K1188" s="76">
        <v>0</v>
      </c>
      <c r="L1188" s="76">
        <v>0</v>
      </c>
      <c r="M1188" s="76">
        <v>0</v>
      </c>
      <c r="N1188" s="76">
        <v>0</v>
      </c>
      <c r="O1188" s="76">
        <v>0</v>
      </c>
      <c r="P1188" s="76">
        <v>0</v>
      </c>
      <c r="Q1188" s="76">
        <v>0</v>
      </c>
      <c r="R1188" s="76">
        <v>0</v>
      </c>
      <c r="S1188" s="76">
        <v>0</v>
      </c>
      <c r="T1188" s="76">
        <v>0</v>
      </c>
      <c r="U1188" s="76">
        <v>0</v>
      </c>
      <c r="V1188" s="76">
        <v>0</v>
      </c>
      <c r="W1188" s="76">
        <v>0</v>
      </c>
      <c r="X1188" s="76">
        <v>0</v>
      </c>
      <c r="Y1188" s="76">
        <v>0</v>
      </c>
      <c r="Z1188" s="76">
        <v>0</v>
      </c>
      <c r="AA1188" s="77"/>
    </row>
    <row r="1189" spans="1:27">
      <c r="A1189" s="73">
        <v>2170104</v>
      </c>
      <c r="B1189" s="73" t="s">
        <v>3168</v>
      </c>
      <c r="C1189" s="75">
        <v>0</v>
      </c>
      <c r="D1189" s="75">
        <v>0</v>
      </c>
      <c r="E1189" s="76">
        <v>0</v>
      </c>
      <c r="F1189" s="76">
        <v>0</v>
      </c>
      <c r="G1189" s="76">
        <v>0</v>
      </c>
      <c r="H1189" s="76">
        <v>0</v>
      </c>
      <c r="I1189" s="76">
        <v>0</v>
      </c>
      <c r="J1189" s="76">
        <v>0</v>
      </c>
      <c r="K1189" s="76">
        <v>0</v>
      </c>
      <c r="L1189" s="76">
        <v>0</v>
      </c>
      <c r="M1189" s="76">
        <v>0</v>
      </c>
      <c r="N1189" s="76">
        <v>0</v>
      </c>
      <c r="O1189" s="76">
        <v>0</v>
      </c>
      <c r="P1189" s="76">
        <v>0</v>
      </c>
      <c r="Q1189" s="76">
        <v>0</v>
      </c>
      <c r="R1189" s="76">
        <v>0</v>
      </c>
      <c r="S1189" s="76">
        <v>0</v>
      </c>
      <c r="T1189" s="76">
        <v>0</v>
      </c>
      <c r="U1189" s="76">
        <v>0</v>
      </c>
      <c r="V1189" s="76">
        <v>0</v>
      </c>
      <c r="W1189" s="76">
        <v>0</v>
      </c>
      <c r="X1189" s="76">
        <v>0</v>
      </c>
      <c r="Y1189" s="76">
        <v>0</v>
      </c>
      <c r="Z1189" s="76">
        <v>0</v>
      </c>
      <c r="AA1189" s="77"/>
    </row>
    <row r="1190" spans="1:27">
      <c r="A1190" s="73">
        <v>2170150</v>
      </c>
      <c r="B1190" s="73" t="s">
        <v>622</v>
      </c>
      <c r="C1190" s="75">
        <v>0</v>
      </c>
      <c r="D1190" s="75">
        <v>0</v>
      </c>
      <c r="E1190" s="76">
        <v>0</v>
      </c>
      <c r="F1190" s="76">
        <v>0</v>
      </c>
      <c r="G1190" s="76">
        <v>0</v>
      </c>
      <c r="H1190" s="76">
        <v>0</v>
      </c>
      <c r="I1190" s="76">
        <v>0</v>
      </c>
      <c r="J1190" s="76">
        <v>0</v>
      </c>
      <c r="K1190" s="76">
        <v>0</v>
      </c>
      <c r="L1190" s="76">
        <v>0</v>
      </c>
      <c r="M1190" s="76">
        <v>0</v>
      </c>
      <c r="N1190" s="76">
        <v>0</v>
      </c>
      <c r="O1190" s="76">
        <v>0</v>
      </c>
      <c r="P1190" s="76">
        <v>0</v>
      </c>
      <c r="Q1190" s="76">
        <v>0</v>
      </c>
      <c r="R1190" s="76">
        <v>0</v>
      </c>
      <c r="S1190" s="76">
        <v>0</v>
      </c>
      <c r="T1190" s="76">
        <v>0</v>
      </c>
      <c r="U1190" s="76">
        <v>0</v>
      </c>
      <c r="V1190" s="76">
        <v>0</v>
      </c>
      <c r="W1190" s="76">
        <v>0</v>
      </c>
      <c r="X1190" s="76">
        <v>0</v>
      </c>
      <c r="Y1190" s="76">
        <v>0</v>
      </c>
      <c r="Z1190" s="76">
        <v>0</v>
      </c>
      <c r="AA1190" s="77"/>
    </row>
    <row r="1191" spans="1:27">
      <c r="A1191" s="73">
        <v>2170199</v>
      </c>
      <c r="B1191" s="73" t="s">
        <v>3172</v>
      </c>
      <c r="C1191" s="75">
        <v>517</v>
      </c>
      <c r="D1191" s="75">
        <v>517</v>
      </c>
      <c r="E1191" s="76">
        <v>0</v>
      </c>
      <c r="F1191" s="76">
        <v>97</v>
      </c>
      <c r="G1191" s="76">
        <v>50</v>
      </c>
      <c r="H1191" s="76">
        <v>3</v>
      </c>
      <c r="I1191" s="76">
        <v>0</v>
      </c>
      <c r="J1191" s="76">
        <v>20</v>
      </c>
      <c r="K1191" s="76">
        <v>252</v>
      </c>
      <c r="L1191" s="76">
        <v>10</v>
      </c>
      <c r="M1191" s="76">
        <v>0</v>
      </c>
      <c r="N1191" s="76">
        <v>1</v>
      </c>
      <c r="O1191" s="76">
        <v>8</v>
      </c>
      <c r="P1191" s="76">
        <v>0</v>
      </c>
      <c r="Q1191" s="76">
        <v>10</v>
      </c>
      <c r="R1191" s="76">
        <v>0</v>
      </c>
      <c r="S1191" s="76">
        <v>0</v>
      </c>
      <c r="T1191" s="76">
        <v>0</v>
      </c>
      <c r="U1191" s="76">
        <v>66</v>
      </c>
      <c r="V1191" s="76">
        <v>0</v>
      </c>
      <c r="W1191" s="76">
        <v>0</v>
      </c>
      <c r="X1191" s="76">
        <v>0</v>
      </c>
      <c r="Y1191" s="76">
        <v>0</v>
      </c>
      <c r="Z1191" s="76">
        <v>0</v>
      </c>
      <c r="AA1191" s="77"/>
    </row>
    <row r="1192" spans="1:27">
      <c r="A1192" s="73">
        <v>21702</v>
      </c>
      <c r="B1192" s="74" t="s">
        <v>3174</v>
      </c>
      <c r="C1192" s="75">
        <v>546</v>
      </c>
      <c r="D1192" s="75">
        <v>496</v>
      </c>
      <c r="E1192" s="76">
        <v>50</v>
      </c>
      <c r="F1192" s="76">
        <v>0</v>
      </c>
      <c r="G1192" s="76">
        <v>0</v>
      </c>
      <c r="H1192" s="76">
        <v>196</v>
      </c>
      <c r="I1192" s="76">
        <v>2</v>
      </c>
      <c r="J1192" s="76">
        <v>-10</v>
      </c>
      <c r="K1192" s="76">
        <v>30</v>
      </c>
      <c r="L1192" s="76">
        <v>56</v>
      </c>
      <c r="M1192" s="76">
        <v>0</v>
      </c>
      <c r="N1192" s="76">
        <v>0</v>
      </c>
      <c r="O1192" s="76">
        <v>15</v>
      </c>
      <c r="P1192" s="76">
        <v>0</v>
      </c>
      <c r="Q1192" s="76">
        <v>0</v>
      </c>
      <c r="R1192" s="76">
        <v>0</v>
      </c>
      <c r="S1192" s="76">
        <v>0</v>
      </c>
      <c r="T1192" s="76">
        <v>5</v>
      </c>
      <c r="U1192" s="76">
        <v>10</v>
      </c>
      <c r="V1192" s="76">
        <v>196</v>
      </c>
      <c r="W1192" s="76">
        <v>0</v>
      </c>
      <c r="X1192" s="76">
        <v>196</v>
      </c>
      <c r="Y1192" s="76">
        <v>0</v>
      </c>
      <c r="Z1192" s="76">
        <v>0</v>
      </c>
      <c r="AA1192" s="77"/>
    </row>
    <row r="1193" spans="1:27">
      <c r="A1193" s="73">
        <v>2170201</v>
      </c>
      <c r="B1193" s="73" t="s">
        <v>3176</v>
      </c>
      <c r="C1193" s="75">
        <v>0</v>
      </c>
      <c r="D1193" s="75">
        <v>0</v>
      </c>
      <c r="E1193" s="76">
        <v>0</v>
      </c>
      <c r="F1193" s="76">
        <v>0</v>
      </c>
      <c r="G1193" s="76">
        <v>0</v>
      </c>
      <c r="H1193" s="76">
        <v>0</v>
      </c>
      <c r="I1193" s="76">
        <v>0</v>
      </c>
      <c r="J1193" s="76">
        <v>0</v>
      </c>
      <c r="K1193" s="76">
        <v>0</v>
      </c>
      <c r="L1193" s="76">
        <v>0</v>
      </c>
      <c r="M1193" s="76">
        <v>0</v>
      </c>
      <c r="N1193" s="76">
        <v>0</v>
      </c>
      <c r="O1193" s="76">
        <v>0</v>
      </c>
      <c r="P1193" s="76">
        <v>0</v>
      </c>
      <c r="Q1193" s="76">
        <v>0</v>
      </c>
      <c r="R1193" s="76">
        <v>0</v>
      </c>
      <c r="S1193" s="76">
        <v>0</v>
      </c>
      <c r="T1193" s="76">
        <v>0</v>
      </c>
      <c r="U1193" s="76">
        <v>0</v>
      </c>
      <c r="V1193" s="76">
        <v>0</v>
      </c>
      <c r="W1193" s="76">
        <v>0</v>
      </c>
      <c r="X1193" s="76">
        <v>0</v>
      </c>
      <c r="Y1193" s="76">
        <v>0</v>
      </c>
      <c r="Z1193" s="76">
        <v>0</v>
      </c>
      <c r="AA1193" s="77"/>
    </row>
    <row r="1194" spans="1:27">
      <c r="A1194" s="73">
        <v>2170202</v>
      </c>
      <c r="B1194" s="73" t="s">
        <v>3179</v>
      </c>
      <c r="C1194" s="75">
        <v>0</v>
      </c>
      <c r="D1194" s="75">
        <v>0</v>
      </c>
      <c r="E1194" s="76">
        <v>0</v>
      </c>
      <c r="F1194" s="76">
        <v>0</v>
      </c>
      <c r="G1194" s="76">
        <v>0</v>
      </c>
      <c r="H1194" s="76">
        <v>0</v>
      </c>
      <c r="I1194" s="76">
        <v>0</v>
      </c>
      <c r="J1194" s="76">
        <v>0</v>
      </c>
      <c r="K1194" s="76">
        <v>0</v>
      </c>
      <c r="L1194" s="76">
        <v>0</v>
      </c>
      <c r="M1194" s="76">
        <v>0</v>
      </c>
      <c r="N1194" s="76">
        <v>0</v>
      </c>
      <c r="O1194" s="76">
        <v>0</v>
      </c>
      <c r="P1194" s="76">
        <v>0</v>
      </c>
      <c r="Q1194" s="76">
        <v>0</v>
      </c>
      <c r="R1194" s="76">
        <v>0</v>
      </c>
      <c r="S1194" s="76">
        <v>0</v>
      </c>
      <c r="T1194" s="76">
        <v>5</v>
      </c>
      <c r="U1194" s="76">
        <v>0</v>
      </c>
      <c r="V1194" s="76">
        <v>0</v>
      </c>
      <c r="W1194" s="76">
        <v>0</v>
      </c>
      <c r="X1194" s="76">
        <v>0</v>
      </c>
      <c r="Y1194" s="76">
        <v>0</v>
      </c>
      <c r="Z1194" s="76">
        <v>0</v>
      </c>
      <c r="AA1194" s="77"/>
    </row>
    <row r="1195" spans="1:27">
      <c r="A1195" s="73">
        <v>2170203</v>
      </c>
      <c r="B1195" s="73" t="s">
        <v>3182</v>
      </c>
      <c r="C1195" s="75">
        <v>0</v>
      </c>
      <c r="D1195" s="75">
        <v>0</v>
      </c>
      <c r="E1195" s="76">
        <v>0</v>
      </c>
      <c r="F1195" s="76">
        <v>0</v>
      </c>
      <c r="G1195" s="76">
        <v>0</v>
      </c>
      <c r="H1195" s="76">
        <v>0</v>
      </c>
      <c r="I1195" s="76">
        <v>0</v>
      </c>
      <c r="J1195" s="76">
        <v>0</v>
      </c>
      <c r="K1195" s="76">
        <v>0</v>
      </c>
      <c r="L1195" s="76">
        <v>0</v>
      </c>
      <c r="M1195" s="76">
        <v>0</v>
      </c>
      <c r="N1195" s="76">
        <v>0</v>
      </c>
      <c r="O1195" s="76">
        <v>0</v>
      </c>
      <c r="P1195" s="76">
        <v>0</v>
      </c>
      <c r="Q1195" s="76">
        <v>0</v>
      </c>
      <c r="R1195" s="76">
        <v>0</v>
      </c>
      <c r="S1195" s="76">
        <v>0</v>
      </c>
      <c r="T1195" s="76">
        <v>0</v>
      </c>
      <c r="U1195" s="76">
        <v>10</v>
      </c>
      <c r="V1195" s="76">
        <v>0</v>
      </c>
      <c r="W1195" s="76">
        <v>0</v>
      </c>
      <c r="X1195" s="76">
        <v>0</v>
      </c>
      <c r="Y1195" s="76">
        <v>0</v>
      </c>
      <c r="Z1195" s="76">
        <v>0</v>
      </c>
      <c r="AA1195" s="77"/>
    </row>
    <row r="1196" spans="1:27">
      <c r="A1196" s="73">
        <v>2170204</v>
      </c>
      <c r="B1196" s="73" t="s">
        <v>3185</v>
      </c>
      <c r="C1196" s="75">
        <v>-10</v>
      </c>
      <c r="D1196" s="75">
        <v>-10</v>
      </c>
      <c r="E1196" s="76">
        <v>0</v>
      </c>
      <c r="F1196" s="76">
        <v>0</v>
      </c>
      <c r="G1196" s="76">
        <v>0</v>
      </c>
      <c r="H1196" s="76">
        <v>0</v>
      </c>
      <c r="I1196" s="76">
        <v>0</v>
      </c>
      <c r="J1196" s="76">
        <v>-10</v>
      </c>
      <c r="K1196" s="76">
        <v>0</v>
      </c>
      <c r="L1196" s="76">
        <v>0</v>
      </c>
      <c r="M1196" s="76">
        <v>0</v>
      </c>
      <c r="N1196" s="76">
        <v>0</v>
      </c>
      <c r="O1196" s="76">
        <v>0</v>
      </c>
      <c r="P1196" s="76">
        <v>0</v>
      </c>
      <c r="Q1196" s="76">
        <v>0</v>
      </c>
      <c r="R1196" s="76">
        <v>0</v>
      </c>
      <c r="S1196" s="76">
        <v>0</v>
      </c>
      <c r="T1196" s="76">
        <v>0</v>
      </c>
      <c r="U1196" s="76">
        <v>0</v>
      </c>
      <c r="V1196" s="76">
        <v>0</v>
      </c>
      <c r="W1196" s="76">
        <v>0</v>
      </c>
      <c r="X1196" s="76">
        <v>0</v>
      </c>
      <c r="Y1196" s="76">
        <v>0</v>
      </c>
      <c r="Z1196" s="76">
        <v>0</v>
      </c>
      <c r="AA1196" s="77"/>
    </row>
    <row r="1197" spans="1:27">
      <c r="A1197" s="73">
        <v>2170205</v>
      </c>
      <c r="B1197" s="73" t="s">
        <v>3188</v>
      </c>
      <c r="C1197" s="75">
        <v>50</v>
      </c>
      <c r="D1197" s="75">
        <v>0</v>
      </c>
      <c r="E1197" s="76">
        <v>50</v>
      </c>
      <c r="F1197" s="76">
        <v>0</v>
      </c>
      <c r="G1197" s="76">
        <v>0</v>
      </c>
      <c r="H1197" s="76">
        <v>0</v>
      </c>
      <c r="I1197" s="76">
        <v>0</v>
      </c>
      <c r="J1197" s="76">
        <v>0</v>
      </c>
      <c r="K1197" s="76">
        <v>0</v>
      </c>
      <c r="L1197" s="76">
        <v>0</v>
      </c>
      <c r="M1197" s="76">
        <v>0</v>
      </c>
      <c r="N1197" s="76">
        <v>0</v>
      </c>
      <c r="O1197" s="76">
        <v>0</v>
      </c>
      <c r="P1197" s="76">
        <v>0</v>
      </c>
      <c r="Q1197" s="76">
        <v>0</v>
      </c>
      <c r="R1197" s="76">
        <v>0</v>
      </c>
      <c r="S1197" s="76">
        <v>0</v>
      </c>
      <c r="T1197" s="76">
        <v>0</v>
      </c>
      <c r="U1197" s="76">
        <v>0</v>
      </c>
      <c r="V1197" s="76">
        <v>0</v>
      </c>
      <c r="W1197" s="76">
        <v>0</v>
      </c>
      <c r="X1197" s="76">
        <v>0</v>
      </c>
      <c r="Y1197" s="76">
        <v>0</v>
      </c>
      <c r="Z1197" s="76">
        <v>0</v>
      </c>
      <c r="AA1197" s="77"/>
    </row>
    <row r="1198" spans="1:27">
      <c r="A1198" s="73">
        <v>2170206</v>
      </c>
      <c r="B1198" s="73" t="s">
        <v>3191</v>
      </c>
      <c r="C1198" s="75">
        <v>0</v>
      </c>
      <c r="D1198" s="75">
        <v>0</v>
      </c>
      <c r="E1198" s="76">
        <v>0</v>
      </c>
      <c r="F1198" s="76">
        <v>0</v>
      </c>
      <c r="G1198" s="76">
        <v>0</v>
      </c>
      <c r="H1198" s="76">
        <v>0</v>
      </c>
      <c r="I1198" s="76">
        <v>0</v>
      </c>
      <c r="J1198" s="76">
        <v>0</v>
      </c>
      <c r="K1198" s="76">
        <v>0</v>
      </c>
      <c r="L1198" s="76">
        <v>0</v>
      </c>
      <c r="M1198" s="76">
        <v>0</v>
      </c>
      <c r="N1198" s="76">
        <v>0</v>
      </c>
      <c r="O1198" s="76">
        <v>0</v>
      </c>
      <c r="P1198" s="76">
        <v>0</v>
      </c>
      <c r="Q1198" s="76">
        <v>0</v>
      </c>
      <c r="R1198" s="76">
        <v>0</v>
      </c>
      <c r="S1198" s="76">
        <v>0</v>
      </c>
      <c r="T1198" s="76">
        <v>0</v>
      </c>
      <c r="U1198" s="76">
        <v>0</v>
      </c>
      <c r="V1198" s="76">
        <v>0</v>
      </c>
      <c r="W1198" s="76">
        <v>0</v>
      </c>
      <c r="X1198" s="76">
        <v>0</v>
      </c>
      <c r="Y1198" s="76">
        <v>0</v>
      </c>
      <c r="Z1198" s="76">
        <v>0</v>
      </c>
      <c r="AA1198" s="77"/>
    </row>
    <row r="1199" spans="1:27">
      <c r="A1199" s="73">
        <v>2170207</v>
      </c>
      <c r="B1199" s="73" t="s">
        <v>3193</v>
      </c>
      <c r="C1199" s="75">
        <v>0</v>
      </c>
      <c r="D1199" s="75">
        <v>0</v>
      </c>
      <c r="E1199" s="76">
        <v>0</v>
      </c>
      <c r="F1199" s="76">
        <v>0</v>
      </c>
      <c r="G1199" s="76">
        <v>0</v>
      </c>
      <c r="H1199" s="76">
        <v>0</v>
      </c>
      <c r="I1199" s="76">
        <v>0</v>
      </c>
      <c r="J1199" s="76">
        <v>0</v>
      </c>
      <c r="K1199" s="76">
        <v>0</v>
      </c>
      <c r="L1199" s="76">
        <v>0</v>
      </c>
      <c r="M1199" s="76">
        <v>0</v>
      </c>
      <c r="N1199" s="76">
        <v>0</v>
      </c>
      <c r="O1199" s="76">
        <v>0</v>
      </c>
      <c r="P1199" s="76">
        <v>0</v>
      </c>
      <c r="Q1199" s="76">
        <v>0</v>
      </c>
      <c r="R1199" s="76">
        <v>0</v>
      </c>
      <c r="S1199" s="76">
        <v>0</v>
      </c>
      <c r="T1199" s="76">
        <v>0</v>
      </c>
      <c r="U1199" s="76">
        <v>0</v>
      </c>
      <c r="V1199" s="76">
        <v>0</v>
      </c>
      <c r="W1199" s="76">
        <v>0</v>
      </c>
      <c r="X1199" s="76">
        <v>0</v>
      </c>
      <c r="Y1199" s="76">
        <v>0</v>
      </c>
      <c r="Z1199" s="76">
        <v>0</v>
      </c>
      <c r="AA1199" s="77"/>
    </row>
    <row r="1200" spans="1:27">
      <c r="A1200" s="73">
        <v>2170208</v>
      </c>
      <c r="B1200" s="73" t="s">
        <v>3196</v>
      </c>
      <c r="C1200" s="75">
        <v>0</v>
      </c>
      <c r="D1200" s="75">
        <v>0</v>
      </c>
      <c r="E1200" s="76">
        <v>0</v>
      </c>
      <c r="F1200" s="76">
        <v>0</v>
      </c>
      <c r="G1200" s="76">
        <v>0</v>
      </c>
      <c r="H1200" s="76">
        <v>0</v>
      </c>
      <c r="I1200" s="76">
        <v>0</v>
      </c>
      <c r="J1200" s="76">
        <v>0</v>
      </c>
      <c r="K1200" s="76">
        <v>0</v>
      </c>
      <c r="L1200" s="76">
        <v>0</v>
      </c>
      <c r="M1200" s="76">
        <v>0</v>
      </c>
      <c r="N1200" s="76">
        <v>0</v>
      </c>
      <c r="O1200" s="76">
        <v>0</v>
      </c>
      <c r="P1200" s="76">
        <v>0</v>
      </c>
      <c r="Q1200" s="76">
        <v>0</v>
      </c>
      <c r="R1200" s="76">
        <v>0</v>
      </c>
      <c r="S1200" s="76">
        <v>0</v>
      </c>
      <c r="T1200" s="76">
        <v>0</v>
      </c>
      <c r="U1200" s="76">
        <v>0</v>
      </c>
      <c r="V1200" s="76">
        <v>0</v>
      </c>
      <c r="W1200" s="76">
        <v>0</v>
      </c>
      <c r="X1200" s="76">
        <v>0</v>
      </c>
      <c r="Y1200" s="76">
        <v>0</v>
      </c>
      <c r="Z1200" s="76">
        <v>0</v>
      </c>
      <c r="AA1200" s="77"/>
    </row>
    <row r="1201" spans="1:27">
      <c r="A1201" s="73">
        <v>2170299</v>
      </c>
      <c r="B1201" s="73" t="s">
        <v>3199</v>
      </c>
      <c r="C1201" s="75">
        <v>506</v>
      </c>
      <c r="D1201" s="75">
        <v>506</v>
      </c>
      <c r="E1201" s="76">
        <v>0</v>
      </c>
      <c r="F1201" s="76">
        <v>0</v>
      </c>
      <c r="G1201" s="76">
        <v>0</v>
      </c>
      <c r="H1201" s="76">
        <v>196</v>
      </c>
      <c r="I1201" s="76">
        <v>2</v>
      </c>
      <c r="J1201" s="76">
        <v>0</v>
      </c>
      <c r="K1201" s="76">
        <v>30</v>
      </c>
      <c r="L1201" s="76">
        <v>56</v>
      </c>
      <c r="M1201" s="76">
        <v>0</v>
      </c>
      <c r="N1201" s="76">
        <v>0</v>
      </c>
      <c r="O1201" s="76">
        <v>15</v>
      </c>
      <c r="P1201" s="76">
        <v>0</v>
      </c>
      <c r="Q1201" s="76">
        <v>0</v>
      </c>
      <c r="R1201" s="76">
        <v>0</v>
      </c>
      <c r="S1201" s="76">
        <v>0</v>
      </c>
      <c r="T1201" s="76">
        <v>0</v>
      </c>
      <c r="U1201" s="76">
        <v>0</v>
      </c>
      <c r="V1201" s="76">
        <v>196</v>
      </c>
      <c r="W1201" s="76">
        <v>0</v>
      </c>
      <c r="X1201" s="76">
        <v>196</v>
      </c>
      <c r="Y1201" s="76">
        <v>0</v>
      </c>
      <c r="Z1201" s="76">
        <v>0</v>
      </c>
      <c r="AA1201" s="77"/>
    </row>
    <row r="1202" spans="1:27">
      <c r="A1202" s="73">
        <v>21703</v>
      </c>
      <c r="B1202" s="74" t="s">
        <v>3202</v>
      </c>
      <c r="C1202" s="75">
        <v>12082</v>
      </c>
      <c r="D1202" s="75">
        <v>12082</v>
      </c>
      <c r="E1202" s="76">
        <v>0</v>
      </c>
      <c r="F1202" s="76">
        <v>4747</v>
      </c>
      <c r="G1202" s="76">
        <v>42</v>
      </c>
      <c r="H1202" s="76">
        <v>0</v>
      </c>
      <c r="I1202" s="76">
        <v>0</v>
      </c>
      <c r="J1202" s="76">
        <v>11</v>
      </c>
      <c r="K1202" s="76">
        <v>30</v>
      </c>
      <c r="L1202" s="76">
        <v>6510</v>
      </c>
      <c r="M1202" s="76">
        <v>0</v>
      </c>
      <c r="N1202" s="76">
        <v>50</v>
      </c>
      <c r="O1202" s="76">
        <v>300</v>
      </c>
      <c r="P1202" s="76">
        <v>30</v>
      </c>
      <c r="Q1202" s="76">
        <v>0</v>
      </c>
      <c r="R1202" s="76">
        <v>300</v>
      </c>
      <c r="S1202" s="76">
        <v>0</v>
      </c>
      <c r="T1202" s="76">
        <v>0</v>
      </c>
      <c r="U1202" s="76">
        <v>62</v>
      </c>
      <c r="V1202" s="76">
        <v>0</v>
      </c>
      <c r="W1202" s="76">
        <v>0</v>
      </c>
      <c r="X1202" s="76">
        <v>0</v>
      </c>
      <c r="Y1202" s="76">
        <v>0</v>
      </c>
      <c r="Z1202" s="76">
        <v>0</v>
      </c>
      <c r="AA1202" s="77"/>
    </row>
    <row r="1203" spans="1:27">
      <c r="A1203" s="73">
        <v>2170301</v>
      </c>
      <c r="B1203" s="73" t="s">
        <v>3205</v>
      </c>
      <c r="C1203" s="75">
        <v>0</v>
      </c>
      <c r="D1203" s="75">
        <v>0</v>
      </c>
      <c r="E1203" s="76">
        <v>0</v>
      </c>
      <c r="F1203" s="76">
        <v>0</v>
      </c>
      <c r="G1203" s="76">
        <v>0</v>
      </c>
      <c r="H1203" s="76">
        <v>0</v>
      </c>
      <c r="I1203" s="76">
        <v>0</v>
      </c>
      <c r="J1203" s="76">
        <v>0</v>
      </c>
      <c r="K1203" s="76">
        <v>0</v>
      </c>
      <c r="L1203" s="76">
        <v>0</v>
      </c>
      <c r="M1203" s="76">
        <v>0</v>
      </c>
      <c r="N1203" s="76">
        <v>0</v>
      </c>
      <c r="O1203" s="76">
        <v>0</v>
      </c>
      <c r="P1203" s="76">
        <v>0</v>
      </c>
      <c r="Q1203" s="76">
        <v>0</v>
      </c>
      <c r="R1203" s="76">
        <v>0</v>
      </c>
      <c r="S1203" s="76">
        <v>0</v>
      </c>
      <c r="T1203" s="76">
        <v>0</v>
      </c>
      <c r="U1203" s="76">
        <v>0</v>
      </c>
      <c r="V1203" s="76">
        <v>0</v>
      </c>
      <c r="W1203" s="76">
        <v>0</v>
      </c>
      <c r="X1203" s="76">
        <v>0</v>
      </c>
      <c r="Y1203" s="76">
        <v>0</v>
      </c>
      <c r="Z1203" s="76">
        <v>0</v>
      </c>
      <c r="AA1203" s="77"/>
    </row>
    <row r="1204" spans="1:27">
      <c r="A1204" s="73">
        <v>2170302</v>
      </c>
      <c r="B1204" s="73" t="s">
        <v>5086</v>
      </c>
      <c r="C1204" s="75">
        <v>0</v>
      </c>
      <c r="D1204" s="75">
        <v>0</v>
      </c>
      <c r="E1204" s="76">
        <v>0</v>
      </c>
      <c r="F1204" s="76">
        <v>0</v>
      </c>
      <c r="G1204" s="76">
        <v>0</v>
      </c>
      <c r="H1204" s="76">
        <v>0</v>
      </c>
      <c r="I1204" s="76">
        <v>0</v>
      </c>
      <c r="J1204" s="76">
        <v>0</v>
      </c>
      <c r="K1204" s="76">
        <v>0</v>
      </c>
      <c r="L1204" s="76">
        <v>0</v>
      </c>
      <c r="M1204" s="76">
        <v>0</v>
      </c>
      <c r="N1204" s="76">
        <v>0</v>
      </c>
      <c r="O1204" s="76">
        <v>0</v>
      </c>
      <c r="P1204" s="76">
        <v>0</v>
      </c>
      <c r="Q1204" s="76">
        <v>0</v>
      </c>
      <c r="R1204" s="76">
        <v>0</v>
      </c>
      <c r="S1204" s="76">
        <v>0</v>
      </c>
      <c r="T1204" s="76">
        <v>0</v>
      </c>
      <c r="U1204" s="76">
        <v>0</v>
      </c>
      <c r="V1204" s="76">
        <v>0</v>
      </c>
      <c r="W1204" s="76">
        <v>0</v>
      </c>
      <c r="X1204" s="76">
        <v>0</v>
      </c>
      <c r="Y1204" s="76">
        <v>0</v>
      </c>
      <c r="Z1204" s="76">
        <v>0</v>
      </c>
      <c r="AA1204" s="77"/>
    </row>
    <row r="1205" spans="1:27">
      <c r="A1205" s="73">
        <v>2170303</v>
      </c>
      <c r="B1205" s="73" t="s">
        <v>3209</v>
      </c>
      <c r="C1205" s="75">
        <v>10528</v>
      </c>
      <c r="D1205" s="75">
        <v>10528</v>
      </c>
      <c r="E1205" s="76">
        <v>0</v>
      </c>
      <c r="F1205" s="76">
        <v>4528</v>
      </c>
      <c r="G1205" s="76">
        <v>0</v>
      </c>
      <c r="H1205" s="76">
        <v>0</v>
      </c>
      <c r="I1205" s="76">
        <v>0</v>
      </c>
      <c r="J1205" s="76">
        <v>0</v>
      </c>
      <c r="K1205" s="76">
        <v>0</v>
      </c>
      <c r="L1205" s="76">
        <v>6000</v>
      </c>
      <c r="M1205" s="76">
        <v>0</v>
      </c>
      <c r="N1205" s="76">
        <v>0</v>
      </c>
      <c r="O1205" s="76">
        <v>0</v>
      </c>
      <c r="P1205" s="76">
        <v>0</v>
      </c>
      <c r="Q1205" s="76">
        <v>0</v>
      </c>
      <c r="R1205" s="76">
        <v>0</v>
      </c>
      <c r="S1205" s="76">
        <v>0</v>
      </c>
      <c r="T1205" s="76">
        <v>0</v>
      </c>
      <c r="U1205" s="76">
        <v>0</v>
      </c>
      <c r="V1205" s="76">
        <v>0</v>
      </c>
      <c r="W1205" s="76">
        <v>0</v>
      </c>
      <c r="X1205" s="76">
        <v>0</v>
      </c>
      <c r="Y1205" s="76">
        <v>0</v>
      </c>
      <c r="Z1205" s="76">
        <v>0</v>
      </c>
      <c r="AA1205" s="77"/>
    </row>
    <row r="1206" spans="1:27">
      <c r="A1206" s="73">
        <v>2170304</v>
      </c>
      <c r="B1206" s="73" t="s">
        <v>3210</v>
      </c>
      <c r="C1206" s="75">
        <v>0</v>
      </c>
      <c r="D1206" s="75">
        <v>0</v>
      </c>
      <c r="E1206" s="76">
        <v>0</v>
      </c>
      <c r="F1206" s="76">
        <v>0</v>
      </c>
      <c r="G1206" s="76">
        <v>0</v>
      </c>
      <c r="H1206" s="76">
        <v>0</v>
      </c>
      <c r="I1206" s="76">
        <v>0</v>
      </c>
      <c r="J1206" s="76">
        <v>0</v>
      </c>
      <c r="K1206" s="76">
        <v>0</v>
      </c>
      <c r="L1206" s="76">
        <v>0</v>
      </c>
      <c r="M1206" s="76">
        <v>0</v>
      </c>
      <c r="N1206" s="76">
        <v>0</v>
      </c>
      <c r="O1206" s="76">
        <v>0</v>
      </c>
      <c r="P1206" s="76">
        <v>0</v>
      </c>
      <c r="Q1206" s="76">
        <v>0</v>
      </c>
      <c r="R1206" s="76">
        <v>0</v>
      </c>
      <c r="S1206" s="76">
        <v>0</v>
      </c>
      <c r="T1206" s="76">
        <v>0</v>
      </c>
      <c r="U1206" s="76">
        <v>0</v>
      </c>
      <c r="V1206" s="76">
        <v>0</v>
      </c>
      <c r="W1206" s="76">
        <v>0</v>
      </c>
      <c r="X1206" s="76">
        <v>0</v>
      </c>
      <c r="Y1206" s="76">
        <v>0</v>
      </c>
      <c r="Z1206" s="76">
        <v>0</v>
      </c>
      <c r="AA1206" s="77"/>
    </row>
    <row r="1207" spans="1:27">
      <c r="A1207" s="73">
        <v>2170399</v>
      </c>
      <c r="B1207" s="73" t="s">
        <v>3211</v>
      </c>
      <c r="C1207" s="75">
        <v>1554</v>
      </c>
      <c r="D1207" s="75">
        <v>1554</v>
      </c>
      <c r="E1207" s="76">
        <v>0</v>
      </c>
      <c r="F1207" s="76">
        <v>219</v>
      </c>
      <c r="G1207" s="76">
        <v>42</v>
      </c>
      <c r="H1207" s="76">
        <v>0</v>
      </c>
      <c r="I1207" s="76">
        <v>0</v>
      </c>
      <c r="J1207" s="76">
        <v>11</v>
      </c>
      <c r="K1207" s="76">
        <v>30</v>
      </c>
      <c r="L1207" s="76">
        <v>510</v>
      </c>
      <c r="M1207" s="76">
        <v>0</v>
      </c>
      <c r="N1207" s="76">
        <v>50</v>
      </c>
      <c r="O1207" s="76">
        <v>300</v>
      </c>
      <c r="P1207" s="76">
        <v>30</v>
      </c>
      <c r="Q1207" s="76">
        <v>0</v>
      </c>
      <c r="R1207" s="76">
        <v>300</v>
      </c>
      <c r="S1207" s="76">
        <v>0</v>
      </c>
      <c r="T1207" s="76">
        <v>0</v>
      </c>
      <c r="U1207" s="76">
        <v>62</v>
      </c>
      <c r="V1207" s="76">
        <v>0</v>
      </c>
      <c r="W1207" s="76">
        <v>0</v>
      </c>
      <c r="X1207" s="76">
        <v>0</v>
      </c>
      <c r="Y1207" s="76">
        <v>0</v>
      </c>
      <c r="Z1207" s="76">
        <v>0</v>
      </c>
      <c r="AA1207" s="77"/>
    </row>
    <row r="1208" spans="1:27">
      <c r="A1208" s="73">
        <v>21704</v>
      </c>
      <c r="B1208" s="74" t="s">
        <v>3213</v>
      </c>
      <c r="C1208" s="75">
        <v>0</v>
      </c>
      <c r="D1208" s="75">
        <v>0</v>
      </c>
      <c r="E1208" s="76">
        <v>0</v>
      </c>
      <c r="F1208" s="76">
        <v>0</v>
      </c>
      <c r="G1208" s="76">
        <v>0</v>
      </c>
      <c r="H1208" s="76">
        <v>0</v>
      </c>
      <c r="I1208" s="76">
        <v>0</v>
      </c>
      <c r="J1208" s="76">
        <v>0</v>
      </c>
      <c r="K1208" s="76">
        <v>0</v>
      </c>
      <c r="L1208" s="76">
        <v>0</v>
      </c>
      <c r="M1208" s="76">
        <v>0</v>
      </c>
      <c r="N1208" s="76">
        <v>0</v>
      </c>
      <c r="O1208" s="76">
        <v>0</v>
      </c>
      <c r="P1208" s="76">
        <v>0</v>
      </c>
      <c r="Q1208" s="76">
        <v>0</v>
      </c>
      <c r="R1208" s="76">
        <v>0</v>
      </c>
      <c r="S1208" s="76">
        <v>0</v>
      </c>
      <c r="T1208" s="76">
        <v>0</v>
      </c>
      <c r="U1208" s="76">
        <v>0</v>
      </c>
      <c r="V1208" s="76">
        <v>0</v>
      </c>
      <c r="W1208" s="76">
        <v>0</v>
      </c>
      <c r="X1208" s="76">
        <v>0</v>
      </c>
      <c r="Y1208" s="76">
        <v>0</v>
      </c>
      <c r="Z1208" s="76">
        <v>0</v>
      </c>
      <c r="AA1208" s="77"/>
    </row>
    <row r="1209" spans="1:27">
      <c r="A1209" s="73">
        <v>2170401</v>
      </c>
      <c r="B1209" s="73" t="s">
        <v>3216</v>
      </c>
      <c r="C1209" s="75">
        <v>0</v>
      </c>
      <c r="D1209" s="75">
        <v>0</v>
      </c>
      <c r="E1209" s="76">
        <v>0</v>
      </c>
      <c r="F1209" s="76">
        <v>0</v>
      </c>
      <c r="G1209" s="76">
        <v>0</v>
      </c>
      <c r="H1209" s="76">
        <v>0</v>
      </c>
      <c r="I1209" s="76">
        <v>0</v>
      </c>
      <c r="J1209" s="76">
        <v>0</v>
      </c>
      <c r="K1209" s="76">
        <v>0</v>
      </c>
      <c r="L1209" s="76">
        <v>0</v>
      </c>
      <c r="M1209" s="76">
        <v>0</v>
      </c>
      <c r="N1209" s="76">
        <v>0</v>
      </c>
      <c r="O1209" s="76">
        <v>0</v>
      </c>
      <c r="P1209" s="76">
        <v>0</v>
      </c>
      <c r="Q1209" s="76">
        <v>0</v>
      </c>
      <c r="R1209" s="76">
        <v>0</v>
      </c>
      <c r="S1209" s="76">
        <v>0</v>
      </c>
      <c r="T1209" s="76">
        <v>0</v>
      </c>
      <c r="U1209" s="76">
        <v>0</v>
      </c>
      <c r="V1209" s="76">
        <v>0</v>
      </c>
      <c r="W1209" s="76">
        <v>0</v>
      </c>
      <c r="X1209" s="76">
        <v>0</v>
      </c>
      <c r="Y1209" s="76">
        <v>0</v>
      </c>
      <c r="Z1209" s="76">
        <v>0</v>
      </c>
      <c r="AA1209" s="77"/>
    </row>
    <row r="1210" spans="1:27">
      <c r="A1210" s="73">
        <v>2170499</v>
      </c>
      <c r="B1210" s="73" t="s">
        <v>3219</v>
      </c>
      <c r="C1210" s="75">
        <v>0</v>
      </c>
      <c r="D1210" s="75">
        <v>0</v>
      </c>
      <c r="E1210" s="76">
        <v>0</v>
      </c>
      <c r="F1210" s="76">
        <v>0</v>
      </c>
      <c r="G1210" s="76">
        <v>0</v>
      </c>
      <c r="H1210" s="76">
        <v>0</v>
      </c>
      <c r="I1210" s="76">
        <v>0</v>
      </c>
      <c r="J1210" s="76">
        <v>0</v>
      </c>
      <c r="K1210" s="76">
        <v>0</v>
      </c>
      <c r="L1210" s="76">
        <v>0</v>
      </c>
      <c r="M1210" s="76">
        <v>0</v>
      </c>
      <c r="N1210" s="76">
        <v>0</v>
      </c>
      <c r="O1210" s="76">
        <v>0</v>
      </c>
      <c r="P1210" s="76">
        <v>0</v>
      </c>
      <c r="Q1210" s="76">
        <v>0</v>
      </c>
      <c r="R1210" s="76">
        <v>0</v>
      </c>
      <c r="S1210" s="76">
        <v>0</v>
      </c>
      <c r="T1210" s="76">
        <v>0</v>
      </c>
      <c r="U1210" s="76">
        <v>0</v>
      </c>
      <c r="V1210" s="76">
        <v>0</v>
      </c>
      <c r="W1210" s="76">
        <v>0</v>
      </c>
      <c r="X1210" s="76">
        <v>0</v>
      </c>
      <c r="Y1210" s="76">
        <v>0</v>
      </c>
      <c r="Z1210" s="76">
        <v>0</v>
      </c>
      <c r="AA1210" s="77"/>
    </row>
    <row r="1211" spans="1:27">
      <c r="A1211" s="73">
        <v>21799</v>
      </c>
      <c r="B1211" s="74" t="s">
        <v>5087</v>
      </c>
      <c r="C1211" s="75">
        <v>9109</v>
      </c>
      <c r="D1211" s="75">
        <v>7895</v>
      </c>
      <c r="E1211" s="76">
        <v>1214</v>
      </c>
      <c r="F1211" s="76">
        <v>4021</v>
      </c>
      <c r="G1211" s="76">
        <v>123</v>
      </c>
      <c r="H1211" s="76">
        <v>513</v>
      </c>
      <c r="I1211" s="76">
        <v>124</v>
      </c>
      <c r="J1211" s="76">
        <v>116</v>
      </c>
      <c r="K1211" s="76">
        <v>303</v>
      </c>
      <c r="L1211" s="76">
        <v>250</v>
      </c>
      <c r="M1211" s="76">
        <v>343</v>
      </c>
      <c r="N1211" s="76">
        <v>310</v>
      </c>
      <c r="O1211" s="76">
        <v>529</v>
      </c>
      <c r="P1211" s="76">
        <v>809</v>
      </c>
      <c r="Q1211" s="76">
        <v>82</v>
      </c>
      <c r="R1211" s="76">
        <v>30</v>
      </c>
      <c r="S1211" s="76">
        <v>88</v>
      </c>
      <c r="T1211" s="76">
        <v>87</v>
      </c>
      <c r="U1211" s="76">
        <v>122</v>
      </c>
      <c r="V1211" s="76">
        <v>40</v>
      </c>
      <c r="W1211" s="76">
        <v>0</v>
      </c>
      <c r="X1211" s="76">
        <v>32</v>
      </c>
      <c r="Y1211" s="76">
        <v>8</v>
      </c>
      <c r="Z1211" s="76">
        <v>0</v>
      </c>
      <c r="AA1211" s="77"/>
    </row>
    <row r="1212" spans="1:27">
      <c r="A1212" s="73">
        <v>2179901</v>
      </c>
      <c r="B1212" s="73" t="s">
        <v>5088</v>
      </c>
      <c r="C1212" s="75">
        <v>9109</v>
      </c>
      <c r="D1212" s="75">
        <v>7895</v>
      </c>
      <c r="E1212" s="76">
        <v>1214</v>
      </c>
      <c r="F1212" s="76">
        <v>4021</v>
      </c>
      <c r="G1212" s="76">
        <v>123</v>
      </c>
      <c r="H1212" s="76">
        <v>513</v>
      </c>
      <c r="I1212" s="76">
        <v>124</v>
      </c>
      <c r="J1212" s="76">
        <v>116</v>
      </c>
      <c r="K1212" s="76">
        <v>303</v>
      </c>
      <c r="L1212" s="76">
        <v>250</v>
      </c>
      <c r="M1212" s="76">
        <v>343</v>
      </c>
      <c r="N1212" s="76">
        <v>310</v>
      </c>
      <c r="O1212" s="76">
        <v>529</v>
      </c>
      <c r="P1212" s="76">
        <v>809</v>
      </c>
      <c r="Q1212" s="76">
        <v>82</v>
      </c>
      <c r="R1212" s="76">
        <v>30</v>
      </c>
      <c r="S1212" s="76">
        <v>88</v>
      </c>
      <c r="T1212" s="76">
        <v>87</v>
      </c>
      <c r="U1212" s="76">
        <v>122</v>
      </c>
      <c r="V1212" s="76">
        <v>40</v>
      </c>
      <c r="W1212" s="76">
        <v>0</v>
      </c>
      <c r="X1212" s="76">
        <v>32</v>
      </c>
      <c r="Y1212" s="76">
        <v>8</v>
      </c>
      <c r="Z1212" s="76">
        <v>0</v>
      </c>
      <c r="AA1212" s="77"/>
    </row>
    <row r="1213" spans="1:27">
      <c r="A1213" s="73">
        <v>219</v>
      </c>
      <c r="B1213" s="74" t="s">
        <v>3227</v>
      </c>
      <c r="C1213" s="75">
        <v>400</v>
      </c>
      <c r="D1213" s="75">
        <v>100</v>
      </c>
      <c r="E1213" s="76">
        <v>300</v>
      </c>
      <c r="F1213" s="76">
        <v>0</v>
      </c>
      <c r="G1213" s="76">
        <v>0</v>
      </c>
      <c r="H1213" s="76">
        <v>0</v>
      </c>
      <c r="I1213" s="76">
        <v>0</v>
      </c>
      <c r="J1213" s="76">
        <v>100</v>
      </c>
      <c r="K1213" s="76">
        <v>0</v>
      </c>
      <c r="L1213" s="76">
        <v>0</v>
      </c>
      <c r="M1213" s="76">
        <v>0</v>
      </c>
      <c r="N1213" s="76">
        <v>0</v>
      </c>
      <c r="O1213" s="76">
        <v>0</v>
      </c>
      <c r="P1213" s="76">
        <v>0</v>
      </c>
      <c r="Q1213" s="76">
        <v>0</v>
      </c>
      <c r="R1213" s="76">
        <v>0</v>
      </c>
      <c r="S1213" s="76">
        <v>0</v>
      </c>
      <c r="T1213" s="76">
        <v>0</v>
      </c>
      <c r="U1213" s="76">
        <v>0</v>
      </c>
      <c r="V1213" s="76">
        <v>0</v>
      </c>
      <c r="W1213" s="76">
        <v>0</v>
      </c>
      <c r="X1213" s="76">
        <v>0</v>
      </c>
      <c r="Y1213" s="76">
        <v>0</v>
      </c>
      <c r="Z1213" s="76">
        <v>0</v>
      </c>
      <c r="AA1213" s="77"/>
    </row>
    <row r="1214" spans="1:27">
      <c r="A1214" s="73">
        <v>21901</v>
      </c>
      <c r="B1214" s="74" t="s">
        <v>3230</v>
      </c>
      <c r="C1214" s="75">
        <v>0</v>
      </c>
      <c r="D1214" s="75">
        <v>0</v>
      </c>
      <c r="E1214" s="76">
        <v>0</v>
      </c>
      <c r="F1214" s="76">
        <v>0</v>
      </c>
      <c r="G1214" s="76">
        <v>0</v>
      </c>
      <c r="H1214" s="76">
        <v>0</v>
      </c>
      <c r="I1214" s="76">
        <v>0</v>
      </c>
      <c r="J1214" s="76">
        <v>0</v>
      </c>
      <c r="K1214" s="76">
        <v>0</v>
      </c>
      <c r="L1214" s="76">
        <v>0</v>
      </c>
      <c r="M1214" s="76">
        <v>0</v>
      </c>
      <c r="N1214" s="76">
        <v>0</v>
      </c>
      <c r="O1214" s="76">
        <v>0</v>
      </c>
      <c r="P1214" s="76">
        <v>0</v>
      </c>
      <c r="Q1214" s="76">
        <v>0</v>
      </c>
      <c r="R1214" s="76">
        <v>0</v>
      </c>
      <c r="S1214" s="76">
        <v>0</v>
      </c>
      <c r="T1214" s="76">
        <v>0</v>
      </c>
      <c r="U1214" s="76">
        <v>0</v>
      </c>
      <c r="V1214" s="76">
        <v>0</v>
      </c>
      <c r="W1214" s="76">
        <v>0</v>
      </c>
      <c r="X1214" s="76">
        <v>0</v>
      </c>
      <c r="Y1214" s="76">
        <v>0</v>
      </c>
      <c r="Z1214" s="76">
        <v>0</v>
      </c>
      <c r="AA1214" s="77"/>
    </row>
    <row r="1215" spans="1:27">
      <c r="A1215" s="73">
        <v>21902</v>
      </c>
      <c r="B1215" s="74" t="s">
        <v>3233</v>
      </c>
      <c r="C1215" s="75">
        <v>0</v>
      </c>
      <c r="D1215" s="75">
        <v>0</v>
      </c>
      <c r="E1215" s="76">
        <v>0</v>
      </c>
      <c r="F1215" s="76">
        <v>0</v>
      </c>
      <c r="G1215" s="76">
        <v>0</v>
      </c>
      <c r="H1215" s="76">
        <v>0</v>
      </c>
      <c r="I1215" s="76">
        <v>0</v>
      </c>
      <c r="J1215" s="76">
        <v>0</v>
      </c>
      <c r="K1215" s="76">
        <v>0</v>
      </c>
      <c r="L1215" s="76">
        <v>0</v>
      </c>
      <c r="M1215" s="76">
        <v>0</v>
      </c>
      <c r="N1215" s="76">
        <v>0</v>
      </c>
      <c r="O1215" s="76">
        <v>0</v>
      </c>
      <c r="P1215" s="76">
        <v>0</v>
      </c>
      <c r="Q1215" s="76">
        <v>0</v>
      </c>
      <c r="R1215" s="76">
        <v>0</v>
      </c>
      <c r="S1215" s="76">
        <v>0</v>
      </c>
      <c r="T1215" s="76">
        <v>0</v>
      </c>
      <c r="U1215" s="76">
        <v>0</v>
      </c>
      <c r="V1215" s="76">
        <v>0</v>
      </c>
      <c r="W1215" s="76">
        <v>0</v>
      </c>
      <c r="X1215" s="76">
        <v>0</v>
      </c>
      <c r="Y1215" s="76">
        <v>0</v>
      </c>
      <c r="Z1215" s="76">
        <v>0</v>
      </c>
      <c r="AA1215" s="77"/>
    </row>
    <row r="1216" spans="1:27">
      <c r="A1216" s="73">
        <v>21903</v>
      </c>
      <c r="B1216" s="74" t="s">
        <v>3235</v>
      </c>
      <c r="C1216" s="75">
        <v>0</v>
      </c>
      <c r="D1216" s="75">
        <v>0</v>
      </c>
      <c r="E1216" s="76">
        <v>0</v>
      </c>
      <c r="F1216" s="76">
        <v>0</v>
      </c>
      <c r="G1216" s="76">
        <v>0</v>
      </c>
      <c r="H1216" s="76">
        <v>0</v>
      </c>
      <c r="I1216" s="76">
        <v>0</v>
      </c>
      <c r="J1216" s="76">
        <v>0</v>
      </c>
      <c r="K1216" s="76">
        <v>0</v>
      </c>
      <c r="L1216" s="76">
        <v>0</v>
      </c>
      <c r="M1216" s="76">
        <v>0</v>
      </c>
      <c r="N1216" s="76">
        <v>0</v>
      </c>
      <c r="O1216" s="76">
        <v>0</v>
      </c>
      <c r="P1216" s="76">
        <v>0</v>
      </c>
      <c r="Q1216" s="76">
        <v>0</v>
      </c>
      <c r="R1216" s="76">
        <v>0</v>
      </c>
      <c r="S1216" s="76">
        <v>0</v>
      </c>
      <c r="T1216" s="76">
        <v>0</v>
      </c>
      <c r="U1216" s="76">
        <v>0</v>
      </c>
      <c r="V1216" s="76">
        <v>0</v>
      </c>
      <c r="W1216" s="76">
        <v>0</v>
      </c>
      <c r="X1216" s="76">
        <v>0</v>
      </c>
      <c r="Y1216" s="76">
        <v>0</v>
      </c>
      <c r="Z1216" s="76">
        <v>0</v>
      </c>
      <c r="AA1216" s="77"/>
    </row>
    <row r="1217" spans="1:27">
      <c r="A1217" s="73">
        <v>21904</v>
      </c>
      <c r="B1217" s="74" t="s">
        <v>3237</v>
      </c>
      <c r="C1217" s="75">
        <v>0</v>
      </c>
      <c r="D1217" s="75">
        <v>0</v>
      </c>
      <c r="E1217" s="76">
        <v>0</v>
      </c>
      <c r="F1217" s="76">
        <v>0</v>
      </c>
      <c r="G1217" s="76">
        <v>0</v>
      </c>
      <c r="H1217" s="76">
        <v>0</v>
      </c>
      <c r="I1217" s="76">
        <v>0</v>
      </c>
      <c r="J1217" s="76">
        <v>0</v>
      </c>
      <c r="K1217" s="76">
        <v>0</v>
      </c>
      <c r="L1217" s="76">
        <v>0</v>
      </c>
      <c r="M1217" s="76">
        <v>0</v>
      </c>
      <c r="N1217" s="76">
        <v>0</v>
      </c>
      <c r="O1217" s="76">
        <v>0</v>
      </c>
      <c r="P1217" s="76">
        <v>0</v>
      </c>
      <c r="Q1217" s="76">
        <v>0</v>
      </c>
      <c r="R1217" s="76">
        <v>0</v>
      </c>
      <c r="S1217" s="76">
        <v>0</v>
      </c>
      <c r="T1217" s="76">
        <v>0</v>
      </c>
      <c r="U1217" s="76">
        <v>0</v>
      </c>
      <c r="V1217" s="76">
        <v>0</v>
      </c>
      <c r="W1217" s="76">
        <v>0</v>
      </c>
      <c r="X1217" s="76">
        <v>0</v>
      </c>
      <c r="Y1217" s="76">
        <v>0</v>
      </c>
      <c r="Z1217" s="76">
        <v>0</v>
      </c>
      <c r="AA1217" s="77"/>
    </row>
    <row r="1218" spans="1:27">
      <c r="A1218" s="73">
        <v>21905</v>
      </c>
      <c r="B1218" s="74" t="s">
        <v>3239</v>
      </c>
      <c r="C1218" s="75">
        <v>0</v>
      </c>
      <c r="D1218" s="75">
        <v>0</v>
      </c>
      <c r="E1218" s="76">
        <v>0</v>
      </c>
      <c r="F1218" s="76">
        <v>0</v>
      </c>
      <c r="G1218" s="76">
        <v>0</v>
      </c>
      <c r="H1218" s="76">
        <v>0</v>
      </c>
      <c r="I1218" s="76">
        <v>0</v>
      </c>
      <c r="J1218" s="76">
        <v>0</v>
      </c>
      <c r="K1218" s="76">
        <v>0</v>
      </c>
      <c r="L1218" s="76">
        <v>0</v>
      </c>
      <c r="M1218" s="76">
        <v>0</v>
      </c>
      <c r="N1218" s="76">
        <v>0</v>
      </c>
      <c r="O1218" s="76">
        <v>0</v>
      </c>
      <c r="P1218" s="76">
        <v>0</v>
      </c>
      <c r="Q1218" s="76">
        <v>0</v>
      </c>
      <c r="R1218" s="76">
        <v>0</v>
      </c>
      <c r="S1218" s="76">
        <v>0</v>
      </c>
      <c r="T1218" s="76">
        <v>0</v>
      </c>
      <c r="U1218" s="76">
        <v>0</v>
      </c>
      <c r="V1218" s="76">
        <v>0</v>
      </c>
      <c r="W1218" s="76">
        <v>0</v>
      </c>
      <c r="X1218" s="76">
        <v>0</v>
      </c>
      <c r="Y1218" s="76">
        <v>0</v>
      </c>
      <c r="Z1218" s="76">
        <v>0</v>
      </c>
      <c r="AA1218" s="77"/>
    </row>
    <row r="1219" spans="1:27">
      <c r="A1219" s="73">
        <v>21906</v>
      </c>
      <c r="B1219" s="74" t="s">
        <v>2506</v>
      </c>
      <c r="C1219" s="75">
        <v>0</v>
      </c>
      <c r="D1219" s="75">
        <v>0</v>
      </c>
      <c r="E1219" s="76">
        <v>0</v>
      </c>
      <c r="F1219" s="76">
        <v>0</v>
      </c>
      <c r="G1219" s="76">
        <v>0</v>
      </c>
      <c r="H1219" s="76">
        <v>0</v>
      </c>
      <c r="I1219" s="76">
        <v>0</v>
      </c>
      <c r="J1219" s="76">
        <v>0</v>
      </c>
      <c r="K1219" s="76">
        <v>0</v>
      </c>
      <c r="L1219" s="76">
        <v>0</v>
      </c>
      <c r="M1219" s="76">
        <v>0</v>
      </c>
      <c r="N1219" s="76">
        <v>0</v>
      </c>
      <c r="O1219" s="76">
        <v>0</v>
      </c>
      <c r="P1219" s="76">
        <v>0</v>
      </c>
      <c r="Q1219" s="76">
        <v>0</v>
      </c>
      <c r="R1219" s="76">
        <v>0</v>
      </c>
      <c r="S1219" s="76">
        <v>0</v>
      </c>
      <c r="T1219" s="76">
        <v>0</v>
      </c>
      <c r="U1219" s="76">
        <v>0</v>
      </c>
      <c r="V1219" s="76">
        <v>0</v>
      </c>
      <c r="W1219" s="76">
        <v>0</v>
      </c>
      <c r="X1219" s="76">
        <v>0</v>
      </c>
      <c r="Y1219" s="76">
        <v>0</v>
      </c>
      <c r="Z1219" s="76">
        <v>0</v>
      </c>
      <c r="AA1219" s="77"/>
    </row>
    <row r="1220" spans="1:27">
      <c r="A1220" s="73">
        <v>21907</v>
      </c>
      <c r="B1220" s="74" t="s">
        <v>3244</v>
      </c>
      <c r="C1220" s="75">
        <v>0</v>
      </c>
      <c r="D1220" s="75">
        <v>0</v>
      </c>
      <c r="E1220" s="76">
        <v>0</v>
      </c>
      <c r="F1220" s="76">
        <v>0</v>
      </c>
      <c r="G1220" s="76">
        <v>0</v>
      </c>
      <c r="H1220" s="76">
        <v>0</v>
      </c>
      <c r="I1220" s="76">
        <v>0</v>
      </c>
      <c r="J1220" s="76">
        <v>0</v>
      </c>
      <c r="K1220" s="76">
        <v>0</v>
      </c>
      <c r="L1220" s="76">
        <v>0</v>
      </c>
      <c r="M1220" s="76">
        <v>0</v>
      </c>
      <c r="N1220" s="76">
        <v>0</v>
      </c>
      <c r="O1220" s="76">
        <v>0</v>
      </c>
      <c r="P1220" s="76">
        <v>0</v>
      </c>
      <c r="Q1220" s="76">
        <v>0</v>
      </c>
      <c r="R1220" s="76">
        <v>0</v>
      </c>
      <c r="S1220" s="76">
        <v>0</v>
      </c>
      <c r="T1220" s="76">
        <v>0</v>
      </c>
      <c r="U1220" s="76">
        <v>0</v>
      </c>
      <c r="V1220" s="76">
        <v>0</v>
      </c>
      <c r="W1220" s="76">
        <v>0</v>
      </c>
      <c r="X1220" s="76">
        <v>0</v>
      </c>
      <c r="Y1220" s="76">
        <v>0</v>
      </c>
      <c r="Z1220" s="76">
        <v>0</v>
      </c>
      <c r="AA1220" s="77"/>
    </row>
    <row r="1221" spans="1:27">
      <c r="A1221" s="73">
        <v>21908</v>
      </c>
      <c r="B1221" s="74" t="s">
        <v>3247</v>
      </c>
      <c r="C1221" s="75">
        <v>0</v>
      </c>
      <c r="D1221" s="75">
        <v>0</v>
      </c>
      <c r="E1221" s="76">
        <v>0</v>
      </c>
      <c r="F1221" s="76">
        <v>0</v>
      </c>
      <c r="G1221" s="76">
        <v>0</v>
      </c>
      <c r="H1221" s="76">
        <v>0</v>
      </c>
      <c r="I1221" s="76">
        <v>0</v>
      </c>
      <c r="J1221" s="76">
        <v>0</v>
      </c>
      <c r="K1221" s="76">
        <v>0</v>
      </c>
      <c r="L1221" s="76">
        <v>0</v>
      </c>
      <c r="M1221" s="76">
        <v>0</v>
      </c>
      <c r="N1221" s="76">
        <v>0</v>
      </c>
      <c r="O1221" s="76">
        <v>0</v>
      </c>
      <c r="P1221" s="76">
        <v>0</v>
      </c>
      <c r="Q1221" s="76">
        <v>0</v>
      </c>
      <c r="R1221" s="76">
        <v>0</v>
      </c>
      <c r="S1221" s="76">
        <v>0</v>
      </c>
      <c r="T1221" s="76">
        <v>0</v>
      </c>
      <c r="U1221" s="76">
        <v>0</v>
      </c>
      <c r="V1221" s="76">
        <v>0</v>
      </c>
      <c r="W1221" s="76">
        <v>0</v>
      </c>
      <c r="X1221" s="76">
        <v>0</v>
      </c>
      <c r="Y1221" s="76">
        <v>0</v>
      </c>
      <c r="Z1221" s="76">
        <v>0</v>
      </c>
      <c r="AA1221" s="77"/>
    </row>
    <row r="1222" spans="1:27">
      <c r="A1222" s="73">
        <v>21999</v>
      </c>
      <c r="B1222" s="74" t="s">
        <v>1091</v>
      </c>
      <c r="C1222" s="75">
        <v>400</v>
      </c>
      <c r="D1222" s="75">
        <v>100</v>
      </c>
      <c r="E1222" s="76">
        <v>300</v>
      </c>
      <c r="F1222" s="76">
        <v>0</v>
      </c>
      <c r="G1222" s="76">
        <v>0</v>
      </c>
      <c r="H1222" s="76">
        <v>0</v>
      </c>
      <c r="I1222" s="76">
        <v>0</v>
      </c>
      <c r="J1222" s="76">
        <v>100</v>
      </c>
      <c r="K1222" s="76">
        <v>0</v>
      </c>
      <c r="L1222" s="76">
        <v>0</v>
      </c>
      <c r="M1222" s="76">
        <v>0</v>
      </c>
      <c r="N1222" s="76">
        <v>0</v>
      </c>
      <c r="O1222" s="76">
        <v>0</v>
      </c>
      <c r="P1222" s="76">
        <v>0</v>
      </c>
      <c r="Q1222" s="76">
        <v>0</v>
      </c>
      <c r="R1222" s="76">
        <v>0</v>
      </c>
      <c r="S1222" s="76">
        <v>0</v>
      </c>
      <c r="T1222" s="76">
        <v>0</v>
      </c>
      <c r="U1222" s="76">
        <v>0</v>
      </c>
      <c r="V1222" s="76">
        <v>0</v>
      </c>
      <c r="W1222" s="76">
        <v>0</v>
      </c>
      <c r="X1222" s="76">
        <v>0</v>
      </c>
      <c r="Y1222" s="76">
        <v>0</v>
      </c>
      <c r="Z1222" s="76">
        <v>0</v>
      </c>
      <c r="AA1222" s="77"/>
    </row>
    <row r="1223" spans="1:27">
      <c r="A1223" s="73">
        <v>220</v>
      </c>
      <c r="B1223" s="74" t="s">
        <v>5089</v>
      </c>
      <c r="C1223" s="75">
        <v>796677</v>
      </c>
      <c r="D1223" s="75">
        <v>718086</v>
      </c>
      <c r="E1223" s="76">
        <v>78591</v>
      </c>
      <c r="F1223" s="76">
        <v>67510</v>
      </c>
      <c r="G1223" s="76">
        <v>95432</v>
      </c>
      <c r="H1223" s="76">
        <v>63835</v>
      </c>
      <c r="I1223" s="76">
        <v>31116</v>
      </c>
      <c r="J1223" s="76">
        <v>75264</v>
      </c>
      <c r="K1223" s="76">
        <v>39241</v>
      </c>
      <c r="L1223" s="76">
        <v>33466</v>
      </c>
      <c r="M1223" s="76">
        <v>22040</v>
      </c>
      <c r="N1223" s="76">
        <v>54239</v>
      </c>
      <c r="O1223" s="76">
        <v>54359</v>
      </c>
      <c r="P1223" s="76">
        <v>42902</v>
      </c>
      <c r="Q1223" s="76">
        <v>15463</v>
      </c>
      <c r="R1223" s="76">
        <v>24644</v>
      </c>
      <c r="S1223" s="76">
        <v>11871</v>
      </c>
      <c r="T1223" s="76">
        <v>20186</v>
      </c>
      <c r="U1223" s="76">
        <v>34126</v>
      </c>
      <c r="V1223" s="76">
        <v>31615</v>
      </c>
      <c r="W1223" s="76">
        <v>28579</v>
      </c>
      <c r="X1223" s="76">
        <v>1525</v>
      </c>
      <c r="Y1223" s="76">
        <v>882</v>
      </c>
      <c r="Z1223" s="76">
        <v>629</v>
      </c>
      <c r="AA1223" s="77"/>
    </row>
    <row r="1224" spans="1:27">
      <c r="A1224" s="73">
        <v>22001</v>
      </c>
      <c r="B1224" s="74" t="s">
        <v>5090</v>
      </c>
      <c r="C1224" s="75">
        <v>727677</v>
      </c>
      <c r="D1224" s="75">
        <v>678361</v>
      </c>
      <c r="E1224" s="76">
        <v>49316</v>
      </c>
      <c r="F1224" s="76">
        <v>60612</v>
      </c>
      <c r="G1224" s="76">
        <v>92776</v>
      </c>
      <c r="H1224" s="76">
        <v>60351</v>
      </c>
      <c r="I1224" s="76">
        <v>28707</v>
      </c>
      <c r="J1224" s="76">
        <v>73024</v>
      </c>
      <c r="K1224" s="76">
        <v>37489</v>
      </c>
      <c r="L1224" s="76">
        <v>29966</v>
      </c>
      <c r="M1224" s="76">
        <v>21291</v>
      </c>
      <c r="N1224" s="76">
        <v>51270</v>
      </c>
      <c r="O1224" s="76">
        <v>51544</v>
      </c>
      <c r="P1224" s="76">
        <v>40522</v>
      </c>
      <c r="Q1224" s="76">
        <v>14257</v>
      </c>
      <c r="R1224" s="76">
        <v>23431</v>
      </c>
      <c r="S1224" s="76">
        <v>10414</v>
      </c>
      <c r="T1224" s="76">
        <v>18788</v>
      </c>
      <c r="U1224" s="76">
        <v>31872</v>
      </c>
      <c r="V1224" s="76">
        <v>31298</v>
      </c>
      <c r="W1224" s="76">
        <v>28579</v>
      </c>
      <c r="X1224" s="76">
        <v>1353</v>
      </c>
      <c r="Y1224" s="76">
        <v>738</v>
      </c>
      <c r="Z1224" s="76">
        <v>628</v>
      </c>
      <c r="AA1224" s="77"/>
    </row>
    <row r="1225" spans="1:27">
      <c r="A1225" s="73">
        <v>2200101</v>
      </c>
      <c r="B1225" s="73" t="s">
        <v>595</v>
      </c>
      <c r="C1225" s="75">
        <v>77919</v>
      </c>
      <c r="D1225" s="75">
        <v>76330</v>
      </c>
      <c r="E1225" s="76">
        <v>1589</v>
      </c>
      <c r="F1225" s="76">
        <v>12102</v>
      </c>
      <c r="G1225" s="76">
        <v>5849</v>
      </c>
      <c r="H1225" s="76">
        <v>7491</v>
      </c>
      <c r="I1225" s="76">
        <v>5217</v>
      </c>
      <c r="J1225" s="76">
        <v>7798</v>
      </c>
      <c r="K1225" s="76">
        <v>6393</v>
      </c>
      <c r="L1225" s="76">
        <v>4408</v>
      </c>
      <c r="M1225" s="76">
        <v>1409</v>
      </c>
      <c r="N1225" s="76">
        <v>4733</v>
      </c>
      <c r="O1225" s="76">
        <v>5757</v>
      </c>
      <c r="P1225" s="76">
        <v>2866</v>
      </c>
      <c r="Q1225" s="76">
        <v>2241</v>
      </c>
      <c r="R1225" s="76">
        <v>2137</v>
      </c>
      <c r="S1225" s="76">
        <v>1615</v>
      </c>
      <c r="T1225" s="76">
        <v>1239</v>
      </c>
      <c r="U1225" s="76">
        <v>3529</v>
      </c>
      <c r="V1225" s="76">
        <v>1544</v>
      </c>
      <c r="W1225" s="76">
        <v>106</v>
      </c>
      <c r="X1225" s="76">
        <v>715</v>
      </c>
      <c r="Y1225" s="76">
        <v>496</v>
      </c>
      <c r="Z1225" s="76">
        <v>227</v>
      </c>
      <c r="AA1225" s="77"/>
    </row>
    <row r="1226" spans="1:27">
      <c r="A1226" s="73">
        <v>2200102</v>
      </c>
      <c r="B1226" s="73" t="s">
        <v>598</v>
      </c>
      <c r="C1226" s="75">
        <v>11576</v>
      </c>
      <c r="D1226" s="75">
        <v>11531</v>
      </c>
      <c r="E1226" s="76">
        <v>45</v>
      </c>
      <c r="F1226" s="76">
        <v>2755</v>
      </c>
      <c r="G1226" s="76">
        <v>8</v>
      </c>
      <c r="H1226" s="76">
        <v>758</v>
      </c>
      <c r="I1226" s="76">
        <v>330</v>
      </c>
      <c r="J1226" s="76">
        <v>549</v>
      </c>
      <c r="K1226" s="76">
        <v>660</v>
      </c>
      <c r="L1226" s="76">
        <v>23</v>
      </c>
      <c r="M1226" s="76">
        <v>125</v>
      </c>
      <c r="N1226" s="76">
        <v>4059</v>
      </c>
      <c r="O1226" s="76">
        <v>634</v>
      </c>
      <c r="P1226" s="76">
        <v>175</v>
      </c>
      <c r="Q1226" s="76">
        <v>442</v>
      </c>
      <c r="R1226" s="76">
        <v>547</v>
      </c>
      <c r="S1226" s="76">
        <v>26</v>
      </c>
      <c r="T1226" s="76">
        <v>302</v>
      </c>
      <c r="U1226" s="76">
        <v>11</v>
      </c>
      <c r="V1226" s="76">
        <v>126</v>
      </c>
      <c r="W1226" s="76">
        <v>14</v>
      </c>
      <c r="X1226" s="76">
        <v>17</v>
      </c>
      <c r="Y1226" s="76">
        <v>0</v>
      </c>
      <c r="Z1226" s="76">
        <v>95</v>
      </c>
      <c r="AA1226" s="77"/>
    </row>
    <row r="1227" spans="1:27">
      <c r="A1227" s="73">
        <v>2200103</v>
      </c>
      <c r="B1227" s="73" t="s">
        <v>601</v>
      </c>
      <c r="C1227" s="75">
        <v>240</v>
      </c>
      <c r="D1227" s="75">
        <v>119</v>
      </c>
      <c r="E1227" s="76">
        <v>121</v>
      </c>
      <c r="F1227" s="76">
        <v>0</v>
      </c>
      <c r="G1227" s="76">
        <v>0</v>
      </c>
      <c r="H1227" s="76">
        <v>0</v>
      </c>
      <c r="I1227" s="76">
        <v>0</v>
      </c>
      <c r="J1227" s="76">
        <v>0</v>
      </c>
      <c r="K1227" s="76">
        <v>0</v>
      </c>
      <c r="L1227" s="76">
        <v>119</v>
      </c>
      <c r="M1227" s="76">
        <v>0</v>
      </c>
      <c r="N1227" s="76">
        <v>0</v>
      </c>
      <c r="O1227" s="76">
        <v>0</v>
      </c>
      <c r="P1227" s="76">
        <v>0</v>
      </c>
      <c r="Q1227" s="76">
        <v>0</v>
      </c>
      <c r="R1227" s="76">
        <v>0</v>
      </c>
      <c r="S1227" s="76">
        <v>0</v>
      </c>
      <c r="T1227" s="76">
        <v>0</v>
      </c>
      <c r="U1227" s="76">
        <v>0</v>
      </c>
      <c r="V1227" s="76">
        <v>0</v>
      </c>
      <c r="W1227" s="76">
        <v>0</v>
      </c>
      <c r="X1227" s="76">
        <v>0</v>
      </c>
      <c r="Y1227" s="76">
        <v>0</v>
      </c>
      <c r="Z1227" s="76">
        <v>0</v>
      </c>
      <c r="AA1227" s="77"/>
    </row>
    <row r="1228" spans="1:27">
      <c r="A1228" s="73">
        <v>2200104</v>
      </c>
      <c r="B1228" s="73" t="s">
        <v>5091</v>
      </c>
      <c r="C1228" s="75">
        <v>3605</v>
      </c>
      <c r="D1228" s="75">
        <v>2406</v>
      </c>
      <c r="E1228" s="76">
        <v>1199</v>
      </c>
      <c r="F1228" s="76">
        <v>197</v>
      </c>
      <c r="G1228" s="76">
        <v>103</v>
      </c>
      <c r="H1228" s="76">
        <v>77</v>
      </c>
      <c r="I1228" s="76">
        <v>77</v>
      </c>
      <c r="J1228" s="76">
        <v>467</v>
      </c>
      <c r="K1228" s="76">
        <v>55</v>
      </c>
      <c r="L1228" s="76">
        <v>12</v>
      </c>
      <c r="M1228" s="76">
        <v>152</v>
      </c>
      <c r="N1228" s="76">
        <v>221</v>
      </c>
      <c r="O1228" s="76">
        <v>212</v>
      </c>
      <c r="P1228" s="76">
        <v>210</v>
      </c>
      <c r="Q1228" s="76">
        <v>17</v>
      </c>
      <c r="R1228" s="76">
        <v>110</v>
      </c>
      <c r="S1228" s="76">
        <v>100</v>
      </c>
      <c r="T1228" s="76">
        <v>0</v>
      </c>
      <c r="U1228" s="76">
        <v>111</v>
      </c>
      <c r="V1228" s="76">
        <v>285</v>
      </c>
      <c r="W1228" s="76">
        <v>250</v>
      </c>
      <c r="X1228" s="76">
        <v>35</v>
      </c>
      <c r="Y1228" s="76">
        <v>0</v>
      </c>
      <c r="Z1228" s="76">
        <v>0</v>
      </c>
      <c r="AA1228" s="77"/>
    </row>
    <row r="1229" spans="1:27">
      <c r="A1229" s="73">
        <v>2200105</v>
      </c>
      <c r="B1229" s="73" t="s">
        <v>3260</v>
      </c>
      <c r="C1229" s="75">
        <v>2424</v>
      </c>
      <c r="D1229" s="75">
        <v>2424</v>
      </c>
      <c r="E1229" s="76">
        <v>0</v>
      </c>
      <c r="F1229" s="76">
        <v>141</v>
      </c>
      <c r="G1229" s="76">
        <v>133</v>
      </c>
      <c r="H1229" s="76">
        <v>115</v>
      </c>
      <c r="I1229" s="76">
        <v>25</v>
      </c>
      <c r="J1229" s="76">
        <v>272</v>
      </c>
      <c r="K1229" s="76">
        <v>60</v>
      </c>
      <c r="L1229" s="76">
        <v>732</v>
      </c>
      <c r="M1229" s="76">
        <v>0</v>
      </c>
      <c r="N1229" s="76">
        <v>26</v>
      </c>
      <c r="O1229" s="76">
        <v>58</v>
      </c>
      <c r="P1229" s="76">
        <v>12</v>
      </c>
      <c r="Q1229" s="76">
        <v>0</v>
      </c>
      <c r="R1229" s="76">
        <v>828</v>
      </c>
      <c r="S1229" s="76">
        <v>7</v>
      </c>
      <c r="T1229" s="76">
        <v>10</v>
      </c>
      <c r="U1229" s="76">
        <v>5</v>
      </c>
      <c r="V1229" s="76">
        <v>0</v>
      </c>
      <c r="W1229" s="76">
        <v>0</v>
      </c>
      <c r="X1229" s="76">
        <v>0</v>
      </c>
      <c r="Y1229" s="76">
        <v>0</v>
      </c>
      <c r="Z1229" s="76">
        <v>0</v>
      </c>
      <c r="AA1229" s="77"/>
    </row>
    <row r="1230" spans="1:27">
      <c r="A1230" s="73">
        <v>2200106</v>
      </c>
      <c r="B1230" s="73" t="s">
        <v>3263</v>
      </c>
      <c r="C1230" s="75">
        <v>109608</v>
      </c>
      <c r="D1230" s="75">
        <v>109608</v>
      </c>
      <c r="E1230" s="76">
        <v>0</v>
      </c>
      <c r="F1230" s="76">
        <v>15448</v>
      </c>
      <c r="G1230" s="76">
        <v>2028</v>
      </c>
      <c r="H1230" s="76">
        <v>10376</v>
      </c>
      <c r="I1230" s="76">
        <v>4533</v>
      </c>
      <c r="J1230" s="76">
        <v>7000</v>
      </c>
      <c r="K1230" s="76">
        <v>7000</v>
      </c>
      <c r="L1230" s="76">
        <v>4310</v>
      </c>
      <c r="M1230" s="76">
        <v>3000</v>
      </c>
      <c r="N1230" s="76">
        <v>12529</v>
      </c>
      <c r="O1230" s="76">
        <v>16058</v>
      </c>
      <c r="P1230" s="76">
        <v>14534</v>
      </c>
      <c r="Q1230" s="76">
        <v>5466</v>
      </c>
      <c r="R1230" s="76">
        <v>2100</v>
      </c>
      <c r="S1230" s="76">
        <v>0</v>
      </c>
      <c r="T1230" s="76">
        <v>500</v>
      </c>
      <c r="U1230" s="76">
        <v>4710</v>
      </c>
      <c r="V1230" s="76">
        <v>16</v>
      </c>
      <c r="W1230" s="76">
        <v>0</v>
      </c>
      <c r="X1230" s="76">
        <v>16</v>
      </c>
      <c r="Y1230" s="76">
        <v>0</v>
      </c>
      <c r="Z1230" s="76">
        <v>0</v>
      </c>
      <c r="AA1230" s="77"/>
    </row>
    <row r="1231" spans="1:27">
      <c r="A1231" s="73">
        <v>2200107</v>
      </c>
      <c r="B1231" s="73" t="s">
        <v>5092</v>
      </c>
      <c r="C1231" s="75">
        <v>275</v>
      </c>
      <c r="D1231" s="75">
        <v>275</v>
      </c>
      <c r="E1231" s="76">
        <v>0</v>
      </c>
      <c r="F1231" s="76">
        <v>0</v>
      </c>
      <c r="G1231" s="76">
        <v>5</v>
      </c>
      <c r="H1231" s="76">
        <v>0</v>
      </c>
      <c r="I1231" s="76">
        <v>0</v>
      </c>
      <c r="J1231" s="76">
        <v>0</v>
      </c>
      <c r="K1231" s="76">
        <v>0</v>
      </c>
      <c r="L1231" s="76">
        <v>90</v>
      </c>
      <c r="M1231" s="76">
        <v>0</v>
      </c>
      <c r="N1231" s="76">
        <v>0</v>
      </c>
      <c r="O1231" s="76">
        <v>0</v>
      </c>
      <c r="P1231" s="76">
        <v>0</v>
      </c>
      <c r="Q1231" s="76">
        <v>0</v>
      </c>
      <c r="R1231" s="76">
        <v>180</v>
      </c>
      <c r="S1231" s="76">
        <v>0</v>
      </c>
      <c r="T1231" s="76">
        <v>0</v>
      </c>
      <c r="U1231" s="76">
        <v>0</v>
      </c>
      <c r="V1231" s="76">
        <v>0</v>
      </c>
      <c r="W1231" s="76">
        <v>0</v>
      </c>
      <c r="X1231" s="76">
        <v>0</v>
      </c>
      <c r="Y1231" s="76">
        <v>0</v>
      </c>
      <c r="Z1231" s="76">
        <v>0</v>
      </c>
      <c r="AA1231" s="77"/>
    </row>
    <row r="1232" spans="1:27">
      <c r="A1232" s="73">
        <v>2200108</v>
      </c>
      <c r="B1232" s="73" t="s">
        <v>5093</v>
      </c>
      <c r="C1232" s="75">
        <v>760</v>
      </c>
      <c r="D1232" s="75">
        <v>760</v>
      </c>
      <c r="E1232" s="76">
        <v>0</v>
      </c>
      <c r="F1232" s="76">
        <v>161</v>
      </c>
      <c r="G1232" s="76">
        <v>40</v>
      </c>
      <c r="H1232" s="76">
        <v>0</v>
      </c>
      <c r="I1232" s="76">
        <v>21</v>
      </c>
      <c r="J1232" s="76">
        <v>0</v>
      </c>
      <c r="K1232" s="76">
        <v>0</v>
      </c>
      <c r="L1232" s="76">
        <v>-14</v>
      </c>
      <c r="M1232" s="76">
        <v>0</v>
      </c>
      <c r="N1232" s="76">
        <v>2</v>
      </c>
      <c r="O1232" s="76">
        <v>91</v>
      </c>
      <c r="P1232" s="76">
        <v>20</v>
      </c>
      <c r="Q1232" s="76">
        <v>0</v>
      </c>
      <c r="R1232" s="76">
        <v>409</v>
      </c>
      <c r="S1232" s="76">
        <v>0</v>
      </c>
      <c r="T1232" s="76">
        <v>0</v>
      </c>
      <c r="U1232" s="76">
        <v>10</v>
      </c>
      <c r="V1232" s="76">
        <v>20</v>
      </c>
      <c r="W1232" s="76">
        <v>0</v>
      </c>
      <c r="X1232" s="76">
        <v>20</v>
      </c>
      <c r="Y1232" s="76">
        <v>0</v>
      </c>
      <c r="Z1232" s="76">
        <v>0</v>
      </c>
      <c r="AA1232" s="77"/>
    </row>
    <row r="1233" spans="1:27">
      <c r="A1233" s="73">
        <v>2200109</v>
      </c>
      <c r="B1233" s="73" t="s">
        <v>5094</v>
      </c>
      <c r="C1233" s="75">
        <v>1324</v>
      </c>
      <c r="D1233" s="75">
        <v>1218</v>
      </c>
      <c r="E1233" s="76">
        <v>106</v>
      </c>
      <c r="F1233" s="76">
        <v>0</v>
      </c>
      <c r="G1233" s="76">
        <v>0</v>
      </c>
      <c r="H1233" s="76">
        <v>12</v>
      </c>
      <c r="I1233" s="76">
        <v>0</v>
      </c>
      <c r="J1233" s="76">
        <v>0</v>
      </c>
      <c r="K1233" s="76">
        <v>3</v>
      </c>
      <c r="L1233" s="76">
        <v>160</v>
      </c>
      <c r="M1233" s="76">
        <v>0</v>
      </c>
      <c r="N1233" s="76">
        <v>7</v>
      </c>
      <c r="O1233" s="76">
        <v>191</v>
      </c>
      <c r="P1233" s="76">
        <v>0</v>
      </c>
      <c r="Q1233" s="76">
        <v>0</v>
      </c>
      <c r="R1233" s="76">
        <v>630</v>
      </c>
      <c r="S1233" s="76">
        <v>35</v>
      </c>
      <c r="T1233" s="76">
        <v>114</v>
      </c>
      <c r="U1233" s="76">
        <v>66</v>
      </c>
      <c r="V1233" s="76">
        <v>0</v>
      </c>
      <c r="W1233" s="76">
        <v>0</v>
      </c>
      <c r="X1233" s="76">
        <v>0</v>
      </c>
      <c r="Y1233" s="76">
        <v>0</v>
      </c>
      <c r="Z1233" s="76">
        <v>0</v>
      </c>
      <c r="AA1233" s="77"/>
    </row>
    <row r="1234" spans="1:27">
      <c r="A1234" s="73">
        <v>2200110</v>
      </c>
      <c r="B1234" s="73" t="s">
        <v>3272</v>
      </c>
      <c r="C1234" s="75">
        <v>42891</v>
      </c>
      <c r="D1234" s="75">
        <v>42891</v>
      </c>
      <c r="E1234" s="76">
        <v>0</v>
      </c>
      <c r="F1234" s="76">
        <v>0</v>
      </c>
      <c r="G1234" s="76">
        <v>1127</v>
      </c>
      <c r="H1234" s="76">
        <v>181</v>
      </c>
      <c r="I1234" s="76">
        <v>5057</v>
      </c>
      <c r="J1234" s="76">
        <v>6310</v>
      </c>
      <c r="K1234" s="76">
        <v>6558</v>
      </c>
      <c r="L1234" s="76">
        <v>3342</v>
      </c>
      <c r="M1234" s="76">
        <v>1500</v>
      </c>
      <c r="N1234" s="76">
        <v>6626</v>
      </c>
      <c r="O1234" s="76">
        <v>2398</v>
      </c>
      <c r="P1234" s="76">
        <v>941</v>
      </c>
      <c r="Q1234" s="76">
        <v>793</v>
      </c>
      <c r="R1234" s="76">
        <v>2550</v>
      </c>
      <c r="S1234" s="76">
        <v>960</v>
      </c>
      <c r="T1234" s="76">
        <v>1710</v>
      </c>
      <c r="U1234" s="76">
        <v>3405</v>
      </c>
      <c r="V1234" s="76">
        <v>0</v>
      </c>
      <c r="W1234" s="76">
        <v>0</v>
      </c>
      <c r="X1234" s="76">
        <v>0</v>
      </c>
      <c r="Y1234" s="76">
        <v>0</v>
      </c>
      <c r="Z1234" s="76">
        <v>0</v>
      </c>
      <c r="AA1234" s="77"/>
    </row>
    <row r="1235" spans="1:27">
      <c r="A1235" s="73">
        <v>2200111</v>
      </c>
      <c r="B1235" s="73" t="s">
        <v>3681</v>
      </c>
      <c r="C1235" s="75">
        <v>232897</v>
      </c>
      <c r="D1235" s="75">
        <v>222810</v>
      </c>
      <c r="E1235" s="76">
        <v>10087</v>
      </c>
      <c r="F1235" s="76">
        <v>4989</v>
      </c>
      <c r="G1235" s="76">
        <v>79349</v>
      </c>
      <c r="H1235" s="76">
        <v>8572</v>
      </c>
      <c r="I1235" s="76">
        <v>6285</v>
      </c>
      <c r="J1235" s="76">
        <v>15112</v>
      </c>
      <c r="K1235" s="76">
        <v>9958</v>
      </c>
      <c r="L1235" s="76">
        <v>10532</v>
      </c>
      <c r="M1235" s="76">
        <v>2094</v>
      </c>
      <c r="N1235" s="76">
        <v>14008</v>
      </c>
      <c r="O1235" s="76">
        <v>17342</v>
      </c>
      <c r="P1235" s="76">
        <v>7485</v>
      </c>
      <c r="Q1235" s="76">
        <v>4811</v>
      </c>
      <c r="R1235" s="76">
        <v>9546</v>
      </c>
      <c r="S1235" s="76">
        <v>7431</v>
      </c>
      <c r="T1235" s="76">
        <v>12311</v>
      </c>
      <c r="U1235" s="76">
        <v>12132</v>
      </c>
      <c r="V1235" s="76">
        <v>453</v>
      </c>
      <c r="W1235" s="76">
        <v>0</v>
      </c>
      <c r="X1235" s="76">
        <v>27</v>
      </c>
      <c r="Y1235" s="76">
        <v>120</v>
      </c>
      <c r="Z1235" s="76">
        <v>306</v>
      </c>
      <c r="AA1235" s="77"/>
    </row>
    <row r="1236" spans="1:27">
      <c r="A1236" s="73">
        <v>2200112</v>
      </c>
      <c r="B1236" s="73" t="s">
        <v>3274</v>
      </c>
      <c r="C1236" s="75">
        <v>87026</v>
      </c>
      <c r="D1236" s="75">
        <v>62026</v>
      </c>
      <c r="E1236" s="76">
        <v>25000</v>
      </c>
      <c r="F1236" s="76">
        <v>6334</v>
      </c>
      <c r="G1236" s="76">
        <v>501</v>
      </c>
      <c r="H1236" s="76">
        <v>0</v>
      </c>
      <c r="I1236" s="76">
        <v>1480</v>
      </c>
      <c r="J1236" s="76">
        <v>345</v>
      </c>
      <c r="K1236" s="76">
        <v>0</v>
      </c>
      <c r="L1236" s="76">
        <v>2480</v>
      </c>
      <c r="M1236" s="76">
        <v>9653</v>
      </c>
      <c r="N1236" s="76">
        <v>10</v>
      </c>
      <c r="O1236" s="76">
        <v>318</v>
      </c>
      <c r="P1236" s="76">
        <v>11308</v>
      </c>
      <c r="Q1236" s="76">
        <v>0</v>
      </c>
      <c r="R1236" s="76">
        <v>0</v>
      </c>
      <c r="S1236" s="76">
        <v>0</v>
      </c>
      <c r="T1236" s="76">
        <v>0</v>
      </c>
      <c r="U1236" s="76">
        <v>1596</v>
      </c>
      <c r="V1236" s="76">
        <v>28000</v>
      </c>
      <c r="W1236" s="76">
        <v>28000</v>
      </c>
      <c r="X1236" s="76">
        <v>0</v>
      </c>
      <c r="Y1236" s="76">
        <v>0</v>
      </c>
      <c r="Z1236" s="76">
        <v>0</v>
      </c>
      <c r="AA1236" s="77"/>
    </row>
    <row r="1237" spans="1:27">
      <c r="A1237" s="73">
        <v>2200113</v>
      </c>
      <c r="B1237" s="73" t="s">
        <v>5095</v>
      </c>
      <c r="C1237" s="75">
        <v>-71</v>
      </c>
      <c r="D1237" s="75">
        <v>151</v>
      </c>
      <c r="E1237" s="76">
        <v>-222</v>
      </c>
      <c r="F1237" s="76">
        <v>18</v>
      </c>
      <c r="G1237" s="76">
        <v>0</v>
      </c>
      <c r="H1237" s="76">
        <v>0</v>
      </c>
      <c r="I1237" s="76">
        <v>0</v>
      </c>
      <c r="J1237" s="76">
        <v>0</v>
      </c>
      <c r="K1237" s="76">
        <v>0</v>
      </c>
      <c r="L1237" s="76">
        <v>122</v>
      </c>
      <c r="M1237" s="76">
        <v>0</v>
      </c>
      <c r="N1237" s="76">
        <v>0</v>
      </c>
      <c r="O1237" s="76">
        <v>0</v>
      </c>
      <c r="P1237" s="76">
        <v>0</v>
      </c>
      <c r="Q1237" s="76">
        <v>6</v>
      </c>
      <c r="R1237" s="76">
        <v>0</v>
      </c>
      <c r="S1237" s="76">
        <v>5</v>
      </c>
      <c r="T1237" s="76">
        <v>0</v>
      </c>
      <c r="U1237" s="76">
        <v>0</v>
      </c>
      <c r="V1237" s="76">
        <v>0</v>
      </c>
      <c r="W1237" s="76">
        <v>0</v>
      </c>
      <c r="X1237" s="76">
        <v>0</v>
      </c>
      <c r="Y1237" s="76">
        <v>0</v>
      </c>
      <c r="Z1237" s="76">
        <v>0</v>
      </c>
      <c r="AA1237" s="77"/>
    </row>
    <row r="1238" spans="1:27">
      <c r="A1238" s="73">
        <v>2200114</v>
      </c>
      <c r="B1238" s="73" t="s">
        <v>3279</v>
      </c>
      <c r="C1238" s="75">
        <v>1443</v>
      </c>
      <c r="D1238" s="75">
        <v>1443</v>
      </c>
      <c r="E1238" s="76">
        <v>0</v>
      </c>
      <c r="F1238" s="76">
        <v>50</v>
      </c>
      <c r="G1238" s="76">
        <v>12</v>
      </c>
      <c r="H1238" s="76">
        <v>214</v>
      </c>
      <c r="I1238" s="76">
        <v>50</v>
      </c>
      <c r="J1238" s="76">
        <v>-89</v>
      </c>
      <c r="K1238" s="76">
        <v>75</v>
      </c>
      <c r="L1238" s="76">
        <v>23</v>
      </c>
      <c r="M1238" s="76">
        <v>0</v>
      </c>
      <c r="N1238" s="76">
        <v>0</v>
      </c>
      <c r="O1238" s="76">
        <v>15</v>
      </c>
      <c r="P1238" s="76">
        <v>0</v>
      </c>
      <c r="Q1238" s="76">
        <v>0</v>
      </c>
      <c r="R1238" s="76">
        <v>733</v>
      </c>
      <c r="S1238" s="76">
        <v>60</v>
      </c>
      <c r="T1238" s="76">
        <v>0</v>
      </c>
      <c r="U1238" s="76">
        <v>300</v>
      </c>
      <c r="V1238" s="76">
        <v>0</v>
      </c>
      <c r="W1238" s="76">
        <v>0</v>
      </c>
      <c r="X1238" s="76">
        <v>0</v>
      </c>
      <c r="Y1238" s="76">
        <v>0</v>
      </c>
      <c r="Z1238" s="76">
        <v>0</v>
      </c>
      <c r="AA1238" s="77"/>
    </row>
    <row r="1239" spans="1:27">
      <c r="A1239" s="73">
        <v>2200115</v>
      </c>
      <c r="B1239" s="73" t="s">
        <v>3282</v>
      </c>
      <c r="C1239" s="75">
        <v>0</v>
      </c>
      <c r="D1239" s="75">
        <v>0</v>
      </c>
      <c r="E1239" s="76">
        <v>0</v>
      </c>
      <c r="F1239" s="76">
        <v>0</v>
      </c>
      <c r="G1239" s="76">
        <v>0</v>
      </c>
      <c r="H1239" s="76">
        <v>0</v>
      </c>
      <c r="I1239" s="76">
        <v>0</v>
      </c>
      <c r="J1239" s="76">
        <v>0</v>
      </c>
      <c r="K1239" s="76">
        <v>0</v>
      </c>
      <c r="L1239" s="76">
        <v>0</v>
      </c>
      <c r="M1239" s="76">
        <v>0</v>
      </c>
      <c r="N1239" s="76">
        <v>0</v>
      </c>
      <c r="O1239" s="76">
        <v>0</v>
      </c>
      <c r="P1239" s="76">
        <v>0</v>
      </c>
      <c r="Q1239" s="76">
        <v>0</v>
      </c>
      <c r="R1239" s="76">
        <v>0</v>
      </c>
      <c r="S1239" s="76">
        <v>0</v>
      </c>
      <c r="T1239" s="76">
        <v>0</v>
      </c>
      <c r="U1239" s="76">
        <v>0</v>
      </c>
      <c r="V1239" s="76">
        <v>0</v>
      </c>
      <c r="W1239" s="76">
        <v>0</v>
      </c>
      <c r="X1239" s="76">
        <v>0</v>
      </c>
      <c r="Y1239" s="76">
        <v>0</v>
      </c>
      <c r="Z1239" s="76">
        <v>0</v>
      </c>
      <c r="AA1239" s="77"/>
    </row>
    <row r="1240" spans="1:27">
      <c r="A1240" s="73">
        <v>2200116</v>
      </c>
      <c r="B1240" s="73" t="s">
        <v>3285</v>
      </c>
      <c r="C1240" s="75">
        <v>-724</v>
      </c>
      <c r="D1240" s="75">
        <v>0</v>
      </c>
      <c r="E1240" s="76">
        <v>-724</v>
      </c>
      <c r="F1240" s="76">
        <v>0</v>
      </c>
      <c r="G1240" s="76">
        <v>0</v>
      </c>
      <c r="H1240" s="76">
        <v>0</v>
      </c>
      <c r="I1240" s="76">
        <v>0</v>
      </c>
      <c r="J1240" s="76">
        <v>0</v>
      </c>
      <c r="K1240" s="76">
        <v>0</v>
      </c>
      <c r="L1240" s="76">
        <v>0</v>
      </c>
      <c r="M1240" s="76">
        <v>0</v>
      </c>
      <c r="N1240" s="76">
        <v>0</v>
      </c>
      <c r="O1240" s="76">
        <v>0</v>
      </c>
      <c r="P1240" s="76">
        <v>0</v>
      </c>
      <c r="Q1240" s="76">
        <v>0</v>
      </c>
      <c r="R1240" s="76">
        <v>0</v>
      </c>
      <c r="S1240" s="76">
        <v>0</v>
      </c>
      <c r="T1240" s="76">
        <v>0</v>
      </c>
      <c r="U1240" s="76">
        <v>0</v>
      </c>
      <c r="V1240" s="76">
        <v>0</v>
      </c>
      <c r="W1240" s="76">
        <v>0</v>
      </c>
      <c r="X1240" s="76">
        <v>0</v>
      </c>
      <c r="Y1240" s="76">
        <v>0</v>
      </c>
      <c r="Z1240" s="76">
        <v>0</v>
      </c>
      <c r="AA1240" s="77"/>
    </row>
    <row r="1241" spans="1:27">
      <c r="A1241" s="73">
        <v>2200119</v>
      </c>
      <c r="B1241" s="73" t="s">
        <v>3288</v>
      </c>
      <c r="C1241" s="75">
        <v>5493</v>
      </c>
      <c r="D1241" s="75">
        <v>0</v>
      </c>
      <c r="E1241" s="76">
        <v>5493</v>
      </c>
      <c r="F1241" s="76">
        <v>0</v>
      </c>
      <c r="G1241" s="76">
        <v>0</v>
      </c>
      <c r="H1241" s="76">
        <v>0</v>
      </c>
      <c r="I1241" s="76">
        <v>0</v>
      </c>
      <c r="J1241" s="76">
        <v>0</v>
      </c>
      <c r="K1241" s="76">
        <v>0</v>
      </c>
      <c r="L1241" s="76">
        <v>0</v>
      </c>
      <c r="M1241" s="76">
        <v>0</v>
      </c>
      <c r="N1241" s="76">
        <v>0</v>
      </c>
      <c r="O1241" s="76">
        <v>0</v>
      </c>
      <c r="P1241" s="76">
        <v>0</v>
      </c>
      <c r="Q1241" s="76">
        <v>0</v>
      </c>
      <c r="R1241" s="76">
        <v>0</v>
      </c>
      <c r="S1241" s="76">
        <v>0</v>
      </c>
      <c r="T1241" s="76">
        <v>0</v>
      </c>
      <c r="U1241" s="76">
        <v>0</v>
      </c>
      <c r="V1241" s="76">
        <v>0</v>
      </c>
      <c r="W1241" s="76">
        <v>0</v>
      </c>
      <c r="X1241" s="76">
        <v>0</v>
      </c>
      <c r="Y1241" s="76">
        <v>0</v>
      </c>
      <c r="Z1241" s="76">
        <v>0</v>
      </c>
      <c r="AA1241" s="77"/>
    </row>
    <row r="1242" spans="1:27">
      <c r="A1242" s="73">
        <v>2200120</v>
      </c>
      <c r="B1242" s="73" t="s">
        <v>5096</v>
      </c>
      <c r="C1242" s="75">
        <v>82011</v>
      </c>
      <c r="D1242" s="75">
        <v>77083</v>
      </c>
      <c r="E1242" s="76">
        <v>4928</v>
      </c>
      <c r="F1242" s="76">
        <v>14831</v>
      </c>
      <c r="G1242" s="76">
        <v>-1115</v>
      </c>
      <c r="H1242" s="76">
        <v>11225</v>
      </c>
      <c r="I1242" s="76">
        <v>4272</v>
      </c>
      <c r="J1242" s="76">
        <v>29491</v>
      </c>
      <c r="K1242" s="76">
        <v>5583</v>
      </c>
      <c r="L1242" s="76">
        <v>1092</v>
      </c>
      <c r="M1242" s="76">
        <v>561</v>
      </c>
      <c r="N1242" s="76">
        <v>5262</v>
      </c>
      <c r="O1242" s="76">
        <v>1334</v>
      </c>
      <c r="P1242" s="76">
        <v>254</v>
      </c>
      <c r="Q1242" s="76">
        <v>-581</v>
      </c>
      <c r="R1242" s="76">
        <v>831</v>
      </c>
      <c r="S1242" s="76">
        <v>-526</v>
      </c>
      <c r="T1242" s="76">
        <v>2398</v>
      </c>
      <c r="U1242" s="76">
        <v>814</v>
      </c>
      <c r="V1242" s="76">
        <v>443</v>
      </c>
      <c r="W1242" s="76">
        <v>0</v>
      </c>
      <c r="X1242" s="76">
        <v>321</v>
      </c>
      <c r="Y1242" s="76">
        <v>122</v>
      </c>
      <c r="Z1242" s="76">
        <v>0</v>
      </c>
      <c r="AA1242" s="77"/>
    </row>
    <row r="1243" spans="1:27">
      <c r="A1243" s="73">
        <v>2200150</v>
      </c>
      <c r="B1243" s="73" t="s">
        <v>622</v>
      </c>
      <c r="C1243" s="75">
        <v>12051</v>
      </c>
      <c r="D1243" s="75">
        <v>9806</v>
      </c>
      <c r="E1243" s="76">
        <v>2245</v>
      </c>
      <c r="F1243" s="76">
        <v>585</v>
      </c>
      <c r="G1243" s="76">
        <v>1051</v>
      </c>
      <c r="H1243" s="76">
        <v>1914</v>
      </c>
      <c r="I1243" s="76">
        <v>707</v>
      </c>
      <c r="J1243" s="76">
        <v>1246</v>
      </c>
      <c r="K1243" s="76">
        <v>551</v>
      </c>
      <c r="L1243" s="76">
        <v>445</v>
      </c>
      <c r="M1243" s="76">
        <v>577</v>
      </c>
      <c r="N1243" s="76">
        <v>0</v>
      </c>
      <c r="O1243" s="76">
        <v>765</v>
      </c>
      <c r="P1243" s="76">
        <v>319</v>
      </c>
      <c r="Q1243" s="76">
        <v>46</v>
      </c>
      <c r="R1243" s="76">
        <v>855</v>
      </c>
      <c r="S1243" s="76">
        <v>183</v>
      </c>
      <c r="T1243" s="76">
        <v>0</v>
      </c>
      <c r="U1243" s="76">
        <v>213</v>
      </c>
      <c r="V1243" s="76">
        <v>349</v>
      </c>
      <c r="W1243" s="76">
        <v>209</v>
      </c>
      <c r="X1243" s="76">
        <v>140</v>
      </c>
      <c r="Y1243" s="76">
        <v>0</v>
      </c>
      <c r="Z1243" s="76">
        <v>0</v>
      </c>
      <c r="AA1243" s="77"/>
    </row>
    <row r="1244" spans="1:27">
      <c r="A1244" s="73">
        <v>2200199</v>
      </c>
      <c r="B1244" s="73" t="s">
        <v>5097</v>
      </c>
      <c r="C1244" s="75">
        <v>56929</v>
      </c>
      <c r="D1244" s="75">
        <v>57480</v>
      </c>
      <c r="E1244" s="76">
        <v>-551</v>
      </c>
      <c r="F1244" s="76">
        <v>3001</v>
      </c>
      <c r="G1244" s="76">
        <v>3685</v>
      </c>
      <c r="H1244" s="76">
        <v>19416</v>
      </c>
      <c r="I1244" s="76">
        <v>653</v>
      </c>
      <c r="J1244" s="76">
        <v>4523</v>
      </c>
      <c r="K1244" s="76">
        <v>593</v>
      </c>
      <c r="L1244" s="76">
        <v>2090</v>
      </c>
      <c r="M1244" s="76">
        <v>2220</v>
      </c>
      <c r="N1244" s="76">
        <v>3787</v>
      </c>
      <c r="O1244" s="76">
        <v>6371</v>
      </c>
      <c r="P1244" s="76">
        <v>2398</v>
      </c>
      <c r="Q1244" s="76">
        <v>1016</v>
      </c>
      <c r="R1244" s="76">
        <v>1975</v>
      </c>
      <c r="S1244" s="76">
        <v>518</v>
      </c>
      <c r="T1244" s="76">
        <v>204</v>
      </c>
      <c r="U1244" s="76">
        <v>4970</v>
      </c>
      <c r="V1244" s="76">
        <v>62</v>
      </c>
      <c r="W1244" s="76">
        <v>0</v>
      </c>
      <c r="X1244" s="76">
        <v>62</v>
      </c>
      <c r="Y1244" s="76">
        <v>0</v>
      </c>
      <c r="Z1244" s="76">
        <v>0</v>
      </c>
      <c r="AA1244" s="77"/>
    </row>
    <row r="1245" spans="1:27">
      <c r="A1245" s="73">
        <v>22002</v>
      </c>
      <c r="B1245" s="74" t="s">
        <v>3295</v>
      </c>
      <c r="C1245" s="75">
        <v>0</v>
      </c>
      <c r="D1245" s="75">
        <v>0</v>
      </c>
      <c r="E1245" s="76">
        <v>0</v>
      </c>
      <c r="F1245" s="76">
        <v>0</v>
      </c>
      <c r="G1245" s="76">
        <v>0</v>
      </c>
      <c r="H1245" s="76">
        <v>0</v>
      </c>
      <c r="I1245" s="76">
        <v>20</v>
      </c>
      <c r="J1245" s="76">
        <v>0</v>
      </c>
      <c r="K1245" s="76">
        <v>0</v>
      </c>
      <c r="L1245" s="76">
        <v>0</v>
      </c>
      <c r="M1245" s="76">
        <v>0</v>
      </c>
      <c r="N1245" s="76">
        <v>0</v>
      </c>
      <c r="O1245" s="76">
        <v>0</v>
      </c>
      <c r="P1245" s="76">
        <v>0</v>
      </c>
      <c r="Q1245" s="76">
        <v>0</v>
      </c>
      <c r="R1245" s="76">
        <v>0</v>
      </c>
      <c r="S1245" s="76">
        <v>0</v>
      </c>
      <c r="T1245" s="76">
        <v>0</v>
      </c>
      <c r="U1245" s="76">
        <v>0</v>
      </c>
      <c r="V1245" s="76">
        <v>0</v>
      </c>
      <c r="W1245" s="76">
        <v>0</v>
      </c>
      <c r="X1245" s="76">
        <v>0</v>
      </c>
      <c r="Y1245" s="76">
        <v>0</v>
      </c>
      <c r="Z1245" s="76">
        <v>0</v>
      </c>
      <c r="AA1245" s="77"/>
    </row>
    <row r="1246" spans="1:27">
      <c r="A1246" s="73">
        <v>2200201</v>
      </c>
      <c r="B1246" s="73" t="s">
        <v>595</v>
      </c>
      <c r="C1246" s="75">
        <v>0</v>
      </c>
      <c r="D1246" s="75">
        <v>0</v>
      </c>
      <c r="E1246" s="76">
        <v>0</v>
      </c>
      <c r="F1246" s="76">
        <v>0</v>
      </c>
      <c r="G1246" s="76">
        <v>0</v>
      </c>
      <c r="H1246" s="76">
        <v>0</v>
      </c>
      <c r="I1246" s="76">
        <v>0</v>
      </c>
      <c r="J1246" s="76">
        <v>0</v>
      </c>
      <c r="K1246" s="76">
        <v>0</v>
      </c>
      <c r="L1246" s="76">
        <v>0</v>
      </c>
      <c r="M1246" s="76">
        <v>0</v>
      </c>
      <c r="N1246" s="76">
        <v>0</v>
      </c>
      <c r="O1246" s="76">
        <v>0</v>
      </c>
      <c r="P1246" s="76">
        <v>0</v>
      </c>
      <c r="Q1246" s="76">
        <v>0</v>
      </c>
      <c r="R1246" s="76">
        <v>0</v>
      </c>
      <c r="S1246" s="76">
        <v>0</v>
      </c>
      <c r="T1246" s="76">
        <v>0</v>
      </c>
      <c r="U1246" s="76">
        <v>0</v>
      </c>
      <c r="V1246" s="76">
        <v>0</v>
      </c>
      <c r="W1246" s="76">
        <v>0</v>
      </c>
      <c r="X1246" s="76">
        <v>0</v>
      </c>
      <c r="Y1246" s="76">
        <v>0</v>
      </c>
      <c r="Z1246" s="76">
        <v>0</v>
      </c>
      <c r="AA1246" s="77"/>
    </row>
    <row r="1247" spans="1:27">
      <c r="A1247" s="73">
        <v>2200202</v>
      </c>
      <c r="B1247" s="73" t="s">
        <v>598</v>
      </c>
      <c r="C1247" s="75">
        <v>0</v>
      </c>
      <c r="D1247" s="75">
        <v>0</v>
      </c>
      <c r="E1247" s="76">
        <v>0</v>
      </c>
      <c r="F1247" s="76">
        <v>0</v>
      </c>
      <c r="G1247" s="76">
        <v>0</v>
      </c>
      <c r="H1247" s="76">
        <v>0</v>
      </c>
      <c r="I1247" s="76">
        <v>0</v>
      </c>
      <c r="J1247" s="76">
        <v>0</v>
      </c>
      <c r="K1247" s="76">
        <v>0</v>
      </c>
      <c r="L1247" s="76">
        <v>0</v>
      </c>
      <c r="M1247" s="76">
        <v>0</v>
      </c>
      <c r="N1247" s="76">
        <v>0</v>
      </c>
      <c r="O1247" s="76">
        <v>0</v>
      </c>
      <c r="P1247" s="76">
        <v>0</v>
      </c>
      <c r="Q1247" s="76">
        <v>0</v>
      </c>
      <c r="R1247" s="76">
        <v>0</v>
      </c>
      <c r="S1247" s="76">
        <v>0</v>
      </c>
      <c r="T1247" s="76">
        <v>0</v>
      </c>
      <c r="U1247" s="76">
        <v>0</v>
      </c>
      <c r="V1247" s="76">
        <v>0</v>
      </c>
      <c r="W1247" s="76">
        <v>0</v>
      </c>
      <c r="X1247" s="76">
        <v>0</v>
      </c>
      <c r="Y1247" s="76">
        <v>0</v>
      </c>
      <c r="Z1247" s="76">
        <v>0</v>
      </c>
      <c r="AA1247" s="77"/>
    </row>
    <row r="1248" spans="1:27">
      <c r="A1248" s="73">
        <v>2200203</v>
      </c>
      <c r="B1248" s="73" t="s">
        <v>601</v>
      </c>
      <c r="C1248" s="75">
        <v>0</v>
      </c>
      <c r="D1248" s="75">
        <v>0</v>
      </c>
      <c r="E1248" s="76">
        <v>0</v>
      </c>
      <c r="F1248" s="76">
        <v>0</v>
      </c>
      <c r="G1248" s="76">
        <v>0</v>
      </c>
      <c r="H1248" s="76">
        <v>0</v>
      </c>
      <c r="I1248" s="76">
        <v>0</v>
      </c>
      <c r="J1248" s="76">
        <v>0</v>
      </c>
      <c r="K1248" s="76">
        <v>0</v>
      </c>
      <c r="L1248" s="76">
        <v>0</v>
      </c>
      <c r="M1248" s="76">
        <v>0</v>
      </c>
      <c r="N1248" s="76">
        <v>0</v>
      </c>
      <c r="O1248" s="76">
        <v>0</v>
      </c>
      <c r="P1248" s="76">
        <v>0</v>
      </c>
      <c r="Q1248" s="76">
        <v>0</v>
      </c>
      <c r="R1248" s="76">
        <v>0</v>
      </c>
      <c r="S1248" s="76">
        <v>0</v>
      </c>
      <c r="T1248" s="76">
        <v>0</v>
      </c>
      <c r="U1248" s="76">
        <v>0</v>
      </c>
      <c r="V1248" s="76">
        <v>0</v>
      </c>
      <c r="W1248" s="76">
        <v>0</v>
      </c>
      <c r="X1248" s="76">
        <v>0</v>
      </c>
      <c r="Y1248" s="76">
        <v>0</v>
      </c>
      <c r="Z1248" s="76">
        <v>0</v>
      </c>
      <c r="AA1248" s="77"/>
    </row>
    <row r="1249" spans="1:27">
      <c r="A1249" s="73">
        <v>2200204</v>
      </c>
      <c r="B1249" s="73" t="s">
        <v>3301</v>
      </c>
      <c r="C1249" s="75">
        <v>0</v>
      </c>
      <c r="D1249" s="75">
        <v>0</v>
      </c>
      <c r="E1249" s="76">
        <v>0</v>
      </c>
      <c r="F1249" s="76">
        <v>0</v>
      </c>
      <c r="G1249" s="76">
        <v>0</v>
      </c>
      <c r="H1249" s="76">
        <v>0</v>
      </c>
      <c r="I1249" s="76">
        <v>0</v>
      </c>
      <c r="J1249" s="76">
        <v>0</v>
      </c>
      <c r="K1249" s="76">
        <v>0</v>
      </c>
      <c r="L1249" s="76">
        <v>0</v>
      </c>
      <c r="M1249" s="76">
        <v>0</v>
      </c>
      <c r="N1249" s="76">
        <v>0</v>
      </c>
      <c r="O1249" s="76">
        <v>0</v>
      </c>
      <c r="P1249" s="76">
        <v>0</v>
      </c>
      <c r="Q1249" s="76">
        <v>0</v>
      </c>
      <c r="R1249" s="76">
        <v>0</v>
      </c>
      <c r="S1249" s="76">
        <v>0</v>
      </c>
      <c r="T1249" s="76">
        <v>0</v>
      </c>
      <c r="U1249" s="76">
        <v>0</v>
      </c>
      <c r="V1249" s="76">
        <v>0</v>
      </c>
      <c r="W1249" s="76">
        <v>0</v>
      </c>
      <c r="X1249" s="76">
        <v>0</v>
      </c>
      <c r="Y1249" s="76">
        <v>0</v>
      </c>
      <c r="Z1249" s="76">
        <v>0</v>
      </c>
      <c r="AA1249" s="77"/>
    </row>
    <row r="1250" spans="1:27">
      <c r="A1250" s="73">
        <v>2200205</v>
      </c>
      <c r="B1250" s="73" t="s">
        <v>3304</v>
      </c>
      <c r="C1250" s="75">
        <v>0</v>
      </c>
      <c r="D1250" s="75">
        <v>0</v>
      </c>
      <c r="E1250" s="76">
        <v>0</v>
      </c>
      <c r="F1250" s="76">
        <v>0</v>
      </c>
      <c r="G1250" s="76">
        <v>0</v>
      </c>
      <c r="H1250" s="76">
        <v>0</v>
      </c>
      <c r="I1250" s="76">
        <v>0</v>
      </c>
      <c r="J1250" s="76">
        <v>0</v>
      </c>
      <c r="K1250" s="76">
        <v>0</v>
      </c>
      <c r="L1250" s="76">
        <v>0</v>
      </c>
      <c r="M1250" s="76">
        <v>0</v>
      </c>
      <c r="N1250" s="76">
        <v>0</v>
      </c>
      <c r="O1250" s="76">
        <v>0</v>
      </c>
      <c r="P1250" s="76">
        <v>0</v>
      </c>
      <c r="Q1250" s="76">
        <v>0</v>
      </c>
      <c r="R1250" s="76">
        <v>0</v>
      </c>
      <c r="S1250" s="76">
        <v>0</v>
      </c>
      <c r="T1250" s="76">
        <v>0</v>
      </c>
      <c r="U1250" s="76">
        <v>0</v>
      </c>
      <c r="V1250" s="76">
        <v>0</v>
      </c>
      <c r="W1250" s="76">
        <v>0</v>
      </c>
      <c r="X1250" s="76">
        <v>0</v>
      </c>
      <c r="Y1250" s="76">
        <v>0</v>
      </c>
      <c r="Z1250" s="76">
        <v>0</v>
      </c>
      <c r="AA1250" s="77"/>
    </row>
    <row r="1251" spans="1:27">
      <c r="A1251" s="73">
        <v>2200206</v>
      </c>
      <c r="B1251" s="73" t="s">
        <v>3307</v>
      </c>
      <c r="C1251" s="75">
        <v>0</v>
      </c>
      <c r="D1251" s="75">
        <v>0</v>
      </c>
      <c r="E1251" s="76">
        <v>0</v>
      </c>
      <c r="F1251" s="76">
        <v>0</v>
      </c>
      <c r="G1251" s="76">
        <v>0</v>
      </c>
      <c r="H1251" s="76">
        <v>0</v>
      </c>
      <c r="I1251" s="76">
        <v>0</v>
      </c>
      <c r="J1251" s="76">
        <v>0</v>
      </c>
      <c r="K1251" s="76">
        <v>0</v>
      </c>
      <c r="L1251" s="76">
        <v>0</v>
      </c>
      <c r="M1251" s="76">
        <v>0</v>
      </c>
      <c r="N1251" s="76">
        <v>0</v>
      </c>
      <c r="O1251" s="76">
        <v>0</v>
      </c>
      <c r="P1251" s="76">
        <v>0</v>
      </c>
      <c r="Q1251" s="76">
        <v>0</v>
      </c>
      <c r="R1251" s="76">
        <v>0</v>
      </c>
      <c r="S1251" s="76">
        <v>0</v>
      </c>
      <c r="T1251" s="76">
        <v>0</v>
      </c>
      <c r="U1251" s="76">
        <v>0</v>
      </c>
      <c r="V1251" s="76">
        <v>0</v>
      </c>
      <c r="W1251" s="76">
        <v>0</v>
      </c>
      <c r="X1251" s="76">
        <v>0</v>
      </c>
      <c r="Y1251" s="76">
        <v>0</v>
      </c>
      <c r="Z1251" s="76">
        <v>0</v>
      </c>
      <c r="AA1251" s="77"/>
    </row>
    <row r="1252" spans="1:27">
      <c r="A1252" s="73">
        <v>2200207</v>
      </c>
      <c r="B1252" s="73" t="s">
        <v>3309</v>
      </c>
      <c r="C1252" s="75">
        <v>0</v>
      </c>
      <c r="D1252" s="75">
        <v>0</v>
      </c>
      <c r="E1252" s="76">
        <v>0</v>
      </c>
      <c r="F1252" s="76">
        <v>0</v>
      </c>
      <c r="G1252" s="76">
        <v>0</v>
      </c>
      <c r="H1252" s="76">
        <v>0</v>
      </c>
      <c r="I1252" s="76">
        <v>0</v>
      </c>
      <c r="J1252" s="76">
        <v>0</v>
      </c>
      <c r="K1252" s="76">
        <v>0</v>
      </c>
      <c r="L1252" s="76">
        <v>0</v>
      </c>
      <c r="M1252" s="76">
        <v>0</v>
      </c>
      <c r="N1252" s="76">
        <v>0</v>
      </c>
      <c r="O1252" s="76">
        <v>0</v>
      </c>
      <c r="P1252" s="76">
        <v>0</v>
      </c>
      <c r="Q1252" s="76">
        <v>0</v>
      </c>
      <c r="R1252" s="76">
        <v>0</v>
      </c>
      <c r="S1252" s="76">
        <v>0</v>
      </c>
      <c r="T1252" s="76">
        <v>0</v>
      </c>
      <c r="U1252" s="76">
        <v>0</v>
      </c>
      <c r="V1252" s="76">
        <v>0</v>
      </c>
      <c r="W1252" s="76">
        <v>0</v>
      </c>
      <c r="X1252" s="76">
        <v>0</v>
      </c>
      <c r="Y1252" s="76">
        <v>0</v>
      </c>
      <c r="Z1252" s="76">
        <v>0</v>
      </c>
      <c r="AA1252" s="77"/>
    </row>
    <row r="1253" spans="1:27">
      <c r="A1253" s="73">
        <v>2200208</v>
      </c>
      <c r="B1253" s="73" t="s">
        <v>3312</v>
      </c>
      <c r="C1253" s="75">
        <v>0</v>
      </c>
      <c r="D1253" s="75">
        <v>0</v>
      </c>
      <c r="E1253" s="76">
        <v>0</v>
      </c>
      <c r="F1253" s="76">
        <v>0</v>
      </c>
      <c r="G1253" s="76">
        <v>0</v>
      </c>
      <c r="H1253" s="76">
        <v>0</v>
      </c>
      <c r="I1253" s="76">
        <v>0</v>
      </c>
      <c r="J1253" s="76">
        <v>0</v>
      </c>
      <c r="K1253" s="76">
        <v>0</v>
      </c>
      <c r="L1253" s="76">
        <v>0</v>
      </c>
      <c r="M1253" s="76">
        <v>0</v>
      </c>
      <c r="N1253" s="76">
        <v>0</v>
      </c>
      <c r="O1253" s="76">
        <v>0</v>
      </c>
      <c r="P1253" s="76">
        <v>0</v>
      </c>
      <c r="Q1253" s="76">
        <v>0</v>
      </c>
      <c r="R1253" s="76">
        <v>0</v>
      </c>
      <c r="S1253" s="76">
        <v>0</v>
      </c>
      <c r="T1253" s="76">
        <v>0</v>
      </c>
      <c r="U1253" s="76">
        <v>0</v>
      </c>
      <c r="V1253" s="76">
        <v>0</v>
      </c>
      <c r="W1253" s="76">
        <v>0</v>
      </c>
      <c r="X1253" s="76">
        <v>0</v>
      </c>
      <c r="Y1253" s="76">
        <v>0</v>
      </c>
      <c r="Z1253" s="76">
        <v>0</v>
      </c>
      <c r="AA1253" s="77"/>
    </row>
    <row r="1254" spans="1:27">
      <c r="A1254" s="73">
        <v>2200209</v>
      </c>
      <c r="B1254" s="73" t="s">
        <v>3315</v>
      </c>
      <c r="C1254" s="75">
        <v>0</v>
      </c>
      <c r="D1254" s="75">
        <v>0</v>
      </c>
      <c r="E1254" s="76">
        <v>0</v>
      </c>
      <c r="F1254" s="76">
        <v>0</v>
      </c>
      <c r="G1254" s="76">
        <v>0</v>
      </c>
      <c r="H1254" s="76">
        <v>0</v>
      </c>
      <c r="I1254" s="76">
        <v>20</v>
      </c>
      <c r="J1254" s="76">
        <v>0</v>
      </c>
      <c r="K1254" s="76">
        <v>0</v>
      </c>
      <c r="L1254" s="76">
        <v>0</v>
      </c>
      <c r="M1254" s="76">
        <v>0</v>
      </c>
      <c r="N1254" s="76">
        <v>0</v>
      </c>
      <c r="O1254" s="76">
        <v>0</v>
      </c>
      <c r="P1254" s="76">
        <v>0</v>
      </c>
      <c r="Q1254" s="76">
        <v>0</v>
      </c>
      <c r="R1254" s="76">
        <v>0</v>
      </c>
      <c r="S1254" s="76">
        <v>0</v>
      </c>
      <c r="T1254" s="76">
        <v>0</v>
      </c>
      <c r="U1254" s="76">
        <v>0</v>
      </c>
      <c r="V1254" s="76">
        <v>0</v>
      </c>
      <c r="W1254" s="76">
        <v>0</v>
      </c>
      <c r="X1254" s="76">
        <v>0</v>
      </c>
      <c r="Y1254" s="76">
        <v>0</v>
      </c>
      <c r="Z1254" s="76">
        <v>0</v>
      </c>
      <c r="AA1254" s="77"/>
    </row>
    <row r="1255" spans="1:27">
      <c r="A1255" s="73">
        <v>2200210</v>
      </c>
      <c r="B1255" s="73" t="s">
        <v>3318</v>
      </c>
      <c r="C1255" s="75">
        <v>0</v>
      </c>
      <c r="D1255" s="75">
        <v>0</v>
      </c>
      <c r="E1255" s="76">
        <v>0</v>
      </c>
      <c r="F1255" s="76">
        <v>0</v>
      </c>
      <c r="G1255" s="76">
        <v>0</v>
      </c>
      <c r="H1255" s="76">
        <v>0</v>
      </c>
      <c r="I1255" s="76">
        <v>0</v>
      </c>
      <c r="J1255" s="76">
        <v>0</v>
      </c>
      <c r="K1255" s="76">
        <v>0</v>
      </c>
      <c r="L1255" s="76">
        <v>0</v>
      </c>
      <c r="M1255" s="76">
        <v>0</v>
      </c>
      <c r="N1255" s="76">
        <v>0</v>
      </c>
      <c r="O1255" s="76">
        <v>0</v>
      </c>
      <c r="P1255" s="76">
        <v>0</v>
      </c>
      <c r="Q1255" s="76">
        <v>0</v>
      </c>
      <c r="R1255" s="76">
        <v>0</v>
      </c>
      <c r="S1255" s="76">
        <v>0</v>
      </c>
      <c r="T1255" s="76">
        <v>0</v>
      </c>
      <c r="U1255" s="76">
        <v>0</v>
      </c>
      <c r="V1255" s="76">
        <v>0</v>
      </c>
      <c r="W1255" s="76">
        <v>0</v>
      </c>
      <c r="X1255" s="76">
        <v>0</v>
      </c>
      <c r="Y1255" s="76">
        <v>0</v>
      </c>
      <c r="Z1255" s="76">
        <v>0</v>
      </c>
      <c r="AA1255" s="77"/>
    </row>
    <row r="1256" spans="1:27">
      <c r="A1256" s="73">
        <v>2200211</v>
      </c>
      <c r="B1256" s="73" t="s">
        <v>3321</v>
      </c>
      <c r="C1256" s="75">
        <v>0</v>
      </c>
      <c r="D1256" s="75">
        <v>0</v>
      </c>
      <c r="E1256" s="76">
        <v>0</v>
      </c>
      <c r="F1256" s="76">
        <v>0</v>
      </c>
      <c r="G1256" s="76">
        <v>0</v>
      </c>
      <c r="H1256" s="76">
        <v>0</v>
      </c>
      <c r="I1256" s="76">
        <v>0</v>
      </c>
      <c r="J1256" s="76">
        <v>0</v>
      </c>
      <c r="K1256" s="76">
        <v>0</v>
      </c>
      <c r="L1256" s="76">
        <v>0</v>
      </c>
      <c r="M1256" s="76">
        <v>0</v>
      </c>
      <c r="N1256" s="76">
        <v>0</v>
      </c>
      <c r="O1256" s="76">
        <v>0</v>
      </c>
      <c r="P1256" s="76">
        <v>0</v>
      </c>
      <c r="Q1256" s="76">
        <v>0</v>
      </c>
      <c r="R1256" s="76">
        <v>0</v>
      </c>
      <c r="S1256" s="76">
        <v>0</v>
      </c>
      <c r="T1256" s="76">
        <v>0</v>
      </c>
      <c r="U1256" s="76">
        <v>0</v>
      </c>
      <c r="V1256" s="76">
        <v>0</v>
      </c>
      <c r="W1256" s="76">
        <v>0</v>
      </c>
      <c r="X1256" s="76">
        <v>0</v>
      </c>
      <c r="Y1256" s="76">
        <v>0</v>
      </c>
      <c r="Z1256" s="76">
        <v>0</v>
      </c>
      <c r="AA1256" s="77"/>
    </row>
    <row r="1257" spans="1:27">
      <c r="A1257" s="73">
        <v>2200212</v>
      </c>
      <c r="B1257" s="73" t="s">
        <v>3324</v>
      </c>
      <c r="C1257" s="75">
        <v>0</v>
      </c>
      <c r="D1257" s="75">
        <v>0</v>
      </c>
      <c r="E1257" s="76">
        <v>0</v>
      </c>
      <c r="F1257" s="76">
        <v>0</v>
      </c>
      <c r="G1257" s="76">
        <v>0</v>
      </c>
      <c r="H1257" s="76">
        <v>0</v>
      </c>
      <c r="I1257" s="76">
        <v>0</v>
      </c>
      <c r="J1257" s="76">
        <v>0</v>
      </c>
      <c r="K1257" s="76">
        <v>0</v>
      </c>
      <c r="L1257" s="76">
        <v>0</v>
      </c>
      <c r="M1257" s="76">
        <v>0</v>
      </c>
      <c r="N1257" s="76">
        <v>0</v>
      </c>
      <c r="O1257" s="76">
        <v>0</v>
      </c>
      <c r="P1257" s="76">
        <v>0</v>
      </c>
      <c r="Q1257" s="76">
        <v>0</v>
      </c>
      <c r="R1257" s="76">
        <v>0</v>
      </c>
      <c r="S1257" s="76">
        <v>0</v>
      </c>
      <c r="T1257" s="76">
        <v>0</v>
      </c>
      <c r="U1257" s="76">
        <v>0</v>
      </c>
      <c r="V1257" s="76">
        <v>0</v>
      </c>
      <c r="W1257" s="76">
        <v>0</v>
      </c>
      <c r="X1257" s="76">
        <v>0</v>
      </c>
      <c r="Y1257" s="76">
        <v>0</v>
      </c>
      <c r="Z1257" s="76">
        <v>0</v>
      </c>
      <c r="AA1257" s="77"/>
    </row>
    <row r="1258" spans="1:27">
      <c r="A1258" s="73">
        <v>2200213</v>
      </c>
      <c r="B1258" s="73" t="s">
        <v>3326</v>
      </c>
      <c r="C1258" s="75">
        <v>0</v>
      </c>
      <c r="D1258" s="75">
        <v>0</v>
      </c>
      <c r="E1258" s="76">
        <v>0</v>
      </c>
      <c r="F1258" s="76">
        <v>0</v>
      </c>
      <c r="G1258" s="76">
        <v>0</v>
      </c>
      <c r="H1258" s="76">
        <v>0</v>
      </c>
      <c r="I1258" s="76">
        <v>0</v>
      </c>
      <c r="J1258" s="76">
        <v>0</v>
      </c>
      <c r="K1258" s="76">
        <v>0</v>
      </c>
      <c r="L1258" s="76">
        <v>0</v>
      </c>
      <c r="M1258" s="76">
        <v>0</v>
      </c>
      <c r="N1258" s="76">
        <v>0</v>
      </c>
      <c r="O1258" s="76">
        <v>0</v>
      </c>
      <c r="P1258" s="76">
        <v>0</v>
      </c>
      <c r="Q1258" s="76">
        <v>0</v>
      </c>
      <c r="R1258" s="76">
        <v>0</v>
      </c>
      <c r="S1258" s="76">
        <v>0</v>
      </c>
      <c r="T1258" s="76">
        <v>0</v>
      </c>
      <c r="U1258" s="76">
        <v>0</v>
      </c>
      <c r="V1258" s="76">
        <v>0</v>
      </c>
      <c r="W1258" s="76">
        <v>0</v>
      </c>
      <c r="X1258" s="76">
        <v>0</v>
      </c>
      <c r="Y1258" s="76">
        <v>0</v>
      </c>
      <c r="Z1258" s="76">
        <v>0</v>
      </c>
      <c r="AA1258" s="77"/>
    </row>
    <row r="1259" spans="1:27">
      <c r="A1259" s="73">
        <v>2200214</v>
      </c>
      <c r="B1259" s="73" t="s">
        <v>5098</v>
      </c>
      <c r="C1259" s="75">
        <v>0</v>
      </c>
      <c r="D1259" s="75">
        <v>0</v>
      </c>
      <c r="E1259" s="76">
        <v>0</v>
      </c>
      <c r="F1259" s="76">
        <v>0</v>
      </c>
      <c r="G1259" s="76">
        <v>0</v>
      </c>
      <c r="H1259" s="76">
        <v>0</v>
      </c>
      <c r="I1259" s="76">
        <v>0</v>
      </c>
      <c r="J1259" s="76">
        <v>0</v>
      </c>
      <c r="K1259" s="76">
        <v>0</v>
      </c>
      <c r="L1259" s="76">
        <v>0</v>
      </c>
      <c r="M1259" s="76">
        <v>0</v>
      </c>
      <c r="N1259" s="76">
        <v>0</v>
      </c>
      <c r="O1259" s="76">
        <v>0</v>
      </c>
      <c r="P1259" s="76">
        <v>0</v>
      </c>
      <c r="Q1259" s="76">
        <v>0</v>
      </c>
      <c r="R1259" s="76">
        <v>0</v>
      </c>
      <c r="S1259" s="76">
        <v>0</v>
      </c>
      <c r="T1259" s="76">
        <v>0</v>
      </c>
      <c r="U1259" s="76">
        <v>0</v>
      </c>
      <c r="V1259" s="76">
        <v>0</v>
      </c>
      <c r="W1259" s="76">
        <v>0</v>
      </c>
      <c r="X1259" s="76">
        <v>0</v>
      </c>
      <c r="Y1259" s="76">
        <v>0</v>
      </c>
      <c r="Z1259" s="76">
        <v>0</v>
      </c>
      <c r="AA1259" s="77"/>
    </row>
    <row r="1260" spans="1:27">
      <c r="A1260" s="73">
        <v>2200215</v>
      </c>
      <c r="B1260" s="73" t="s">
        <v>3328</v>
      </c>
      <c r="C1260" s="75">
        <v>0</v>
      </c>
      <c r="D1260" s="75">
        <v>0</v>
      </c>
      <c r="E1260" s="76">
        <v>0</v>
      </c>
      <c r="F1260" s="76">
        <v>0</v>
      </c>
      <c r="G1260" s="76">
        <v>0</v>
      </c>
      <c r="H1260" s="76">
        <v>0</v>
      </c>
      <c r="I1260" s="76">
        <v>0</v>
      </c>
      <c r="J1260" s="76">
        <v>0</v>
      </c>
      <c r="K1260" s="76">
        <v>0</v>
      </c>
      <c r="L1260" s="76">
        <v>0</v>
      </c>
      <c r="M1260" s="76">
        <v>0</v>
      </c>
      <c r="N1260" s="76">
        <v>0</v>
      </c>
      <c r="O1260" s="76">
        <v>0</v>
      </c>
      <c r="P1260" s="76">
        <v>0</v>
      </c>
      <c r="Q1260" s="76">
        <v>0</v>
      </c>
      <c r="R1260" s="76">
        <v>0</v>
      </c>
      <c r="S1260" s="76">
        <v>0</v>
      </c>
      <c r="T1260" s="76">
        <v>0</v>
      </c>
      <c r="U1260" s="76">
        <v>0</v>
      </c>
      <c r="V1260" s="76">
        <v>0</v>
      </c>
      <c r="W1260" s="76">
        <v>0</v>
      </c>
      <c r="X1260" s="76">
        <v>0</v>
      </c>
      <c r="Y1260" s="76">
        <v>0</v>
      </c>
      <c r="Z1260" s="76">
        <v>0</v>
      </c>
      <c r="AA1260" s="77"/>
    </row>
    <row r="1261" spans="1:27">
      <c r="A1261" s="73">
        <v>2200216</v>
      </c>
      <c r="B1261" s="73" t="s">
        <v>5099</v>
      </c>
      <c r="C1261" s="75">
        <v>0</v>
      </c>
      <c r="D1261" s="75">
        <v>0</v>
      </c>
      <c r="E1261" s="76">
        <v>0</v>
      </c>
      <c r="F1261" s="76">
        <v>0</v>
      </c>
      <c r="G1261" s="76">
        <v>0</v>
      </c>
      <c r="H1261" s="76">
        <v>0</v>
      </c>
      <c r="I1261" s="76">
        <v>0</v>
      </c>
      <c r="J1261" s="76">
        <v>0</v>
      </c>
      <c r="K1261" s="76">
        <v>0</v>
      </c>
      <c r="L1261" s="76">
        <v>0</v>
      </c>
      <c r="M1261" s="76">
        <v>0</v>
      </c>
      <c r="N1261" s="76">
        <v>0</v>
      </c>
      <c r="O1261" s="76">
        <v>0</v>
      </c>
      <c r="P1261" s="76">
        <v>0</v>
      </c>
      <c r="Q1261" s="76">
        <v>0</v>
      </c>
      <c r="R1261" s="76">
        <v>0</v>
      </c>
      <c r="S1261" s="76">
        <v>0</v>
      </c>
      <c r="T1261" s="76">
        <v>0</v>
      </c>
      <c r="U1261" s="76">
        <v>0</v>
      </c>
      <c r="V1261" s="76">
        <v>0</v>
      </c>
      <c r="W1261" s="76">
        <v>0</v>
      </c>
      <c r="X1261" s="76">
        <v>0</v>
      </c>
      <c r="Y1261" s="76">
        <v>0</v>
      </c>
      <c r="Z1261" s="76">
        <v>0</v>
      </c>
      <c r="AA1261" s="77"/>
    </row>
    <row r="1262" spans="1:27">
      <c r="A1262" s="73">
        <v>2200217</v>
      </c>
      <c r="B1262" s="73" t="s">
        <v>3330</v>
      </c>
      <c r="C1262" s="75">
        <v>0</v>
      </c>
      <c r="D1262" s="75">
        <v>0</v>
      </c>
      <c r="E1262" s="76">
        <v>0</v>
      </c>
      <c r="F1262" s="76">
        <v>0</v>
      </c>
      <c r="G1262" s="76">
        <v>0</v>
      </c>
      <c r="H1262" s="76">
        <v>0</v>
      </c>
      <c r="I1262" s="76">
        <v>0</v>
      </c>
      <c r="J1262" s="76">
        <v>0</v>
      </c>
      <c r="K1262" s="76">
        <v>0</v>
      </c>
      <c r="L1262" s="76">
        <v>0</v>
      </c>
      <c r="M1262" s="76">
        <v>0</v>
      </c>
      <c r="N1262" s="76">
        <v>0</v>
      </c>
      <c r="O1262" s="76">
        <v>0</v>
      </c>
      <c r="P1262" s="76">
        <v>0</v>
      </c>
      <c r="Q1262" s="76">
        <v>0</v>
      </c>
      <c r="R1262" s="76">
        <v>0</v>
      </c>
      <c r="S1262" s="76">
        <v>0</v>
      </c>
      <c r="T1262" s="76">
        <v>0</v>
      </c>
      <c r="U1262" s="76">
        <v>0</v>
      </c>
      <c r="V1262" s="76">
        <v>0</v>
      </c>
      <c r="W1262" s="76">
        <v>0</v>
      </c>
      <c r="X1262" s="76">
        <v>0</v>
      </c>
      <c r="Y1262" s="76">
        <v>0</v>
      </c>
      <c r="Z1262" s="76">
        <v>0</v>
      </c>
      <c r="AA1262" s="77"/>
    </row>
    <row r="1263" spans="1:27">
      <c r="A1263" s="73">
        <v>2200250</v>
      </c>
      <c r="B1263" s="73" t="s">
        <v>622</v>
      </c>
      <c r="C1263" s="75">
        <v>0</v>
      </c>
      <c r="D1263" s="75">
        <v>0</v>
      </c>
      <c r="E1263" s="76">
        <v>0</v>
      </c>
      <c r="F1263" s="76">
        <v>0</v>
      </c>
      <c r="G1263" s="76">
        <v>0</v>
      </c>
      <c r="H1263" s="76">
        <v>0</v>
      </c>
      <c r="I1263" s="76">
        <v>0</v>
      </c>
      <c r="J1263" s="76">
        <v>0</v>
      </c>
      <c r="K1263" s="76">
        <v>0</v>
      </c>
      <c r="L1263" s="76">
        <v>0</v>
      </c>
      <c r="M1263" s="76">
        <v>0</v>
      </c>
      <c r="N1263" s="76">
        <v>0</v>
      </c>
      <c r="O1263" s="76">
        <v>0</v>
      </c>
      <c r="P1263" s="76">
        <v>0</v>
      </c>
      <c r="Q1263" s="76">
        <v>0</v>
      </c>
      <c r="R1263" s="76">
        <v>0</v>
      </c>
      <c r="S1263" s="76">
        <v>0</v>
      </c>
      <c r="T1263" s="76">
        <v>0</v>
      </c>
      <c r="U1263" s="76">
        <v>0</v>
      </c>
      <c r="V1263" s="76">
        <v>0</v>
      </c>
      <c r="W1263" s="76">
        <v>0</v>
      </c>
      <c r="X1263" s="76">
        <v>0</v>
      </c>
      <c r="Y1263" s="76">
        <v>0</v>
      </c>
      <c r="Z1263" s="76">
        <v>0</v>
      </c>
      <c r="AA1263" s="77"/>
    </row>
    <row r="1264" spans="1:27">
      <c r="A1264" s="73">
        <v>2200299</v>
      </c>
      <c r="B1264" s="73" t="s">
        <v>3337</v>
      </c>
      <c r="C1264" s="75">
        <v>0</v>
      </c>
      <c r="D1264" s="75">
        <v>0</v>
      </c>
      <c r="E1264" s="76">
        <v>0</v>
      </c>
      <c r="F1264" s="76">
        <v>0</v>
      </c>
      <c r="G1264" s="76">
        <v>0</v>
      </c>
      <c r="H1264" s="76">
        <v>0</v>
      </c>
      <c r="I1264" s="76">
        <v>0</v>
      </c>
      <c r="J1264" s="76">
        <v>0</v>
      </c>
      <c r="K1264" s="76">
        <v>0</v>
      </c>
      <c r="L1264" s="76">
        <v>0</v>
      </c>
      <c r="M1264" s="76">
        <v>0</v>
      </c>
      <c r="N1264" s="76">
        <v>0</v>
      </c>
      <c r="O1264" s="76">
        <v>0</v>
      </c>
      <c r="P1264" s="76">
        <v>0</v>
      </c>
      <c r="Q1264" s="76">
        <v>0</v>
      </c>
      <c r="R1264" s="76">
        <v>0</v>
      </c>
      <c r="S1264" s="76">
        <v>0</v>
      </c>
      <c r="T1264" s="76">
        <v>0</v>
      </c>
      <c r="U1264" s="76">
        <v>0</v>
      </c>
      <c r="V1264" s="76">
        <v>0</v>
      </c>
      <c r="W1264" s="76">
        <v>0</v>
      </c>
      <c r="X1264" s="76">
        <v>0</v>
      </c>
      <c r="Y1264" s="76">
        <v>0</v>
      </c>
      <c r="Z1264" s="76">
        <v>0</v>
      </c>
      <c r="AA1264" s="77"/>
    </row>
    <row r="1265" spans="1:27">
      <c r="A1265" s="73">
        <v>22003</v>
      </c>
      <c r="B1265" s="74" t="s">
        <v>3340</v>
      </c>
      <c r="C1265" s="75">
        <v>15086</v>
      </c>
      <c r="D1265" s="75">
        <v>4585</v>
      </c>
      <c r="E1265" s="76">
        <v>10501</v>
      </c>
      <c r="F1265" s="76">
        <v>3296</v>
      </c>
      <c r="G1265" s="76">
        <v>195</v>
      </c>
      <c r="H1265" s="76">
        <v>0</v>
      </c>
      <c r="I1265" s="76">
        <v>5</v>
      </c>
      <c r="J1265" s="76">
        <v>0</v>
      </c>
      <c r="K1265" s="76">
        <v>4</v>
      </c>
      <c r="L1265" s="76">
        <v>228</v>
      </c>
      <c r="M1265" s="76">
        <v>62</v>
      </c>
      <c r="N1265" s="76">
        <v>42</v>
      </c>
      <c r="O1265" s="76">
        <v>0</v>
      </c>
      <c r="P1265" s="76">
        <v>4</v>
      </c>
      <c r="Q1265" s="76">
        <v>206</v>
      </c>
      <c r="R1265" s="76">
        <v>0</v>
      </c>
      <c r="S1265" s="76">
        <v>24</v>
      </c>
      <c r="T1265" s="76">
        <v>19</v>
      </c>
      <c r="U1265" s="76">
        <v>500</v>
      </c>
      <c r="V1265" s="76">
        <v>0</v>
      </c>
      <c r="W1265" s="76">
        <v>0</v>
      </c>
      <c r="X1265" s="76">
        <v>0</v>
      </c>
      <c r="Y1265" s="76">
        <v>0</v>
      </c>
      <c r="Z1265" s="76">
        <v>0</v>
      </c>
      <c r="AA1265" s="77"/>
    </row>
    <row r="1266" spans="1:27">
      <c r="A1266" s="73">
        <v>2200301</v>
      </c>
      <c r="B1266" s="73" t="s">
        <v>595</v>
      </c>
      <c r="C1266" s="75">
        <v>361</v>
      </c>
      <c r="D1266" s="75">
        <v>0</v>
      </c>
      <c r="E1266" s="76">
        <v>361</v>
      </c>
      <c r="F1266" s="76">
        <v>0</v>
      </c>
      <c r="G1266" s="76">
        <v>0</v>
      </c>
      <c r="H1266" s="76">
        <v>0</v>
      </c>
      <c r="I1266" s="76">
        <v>0</v>
      </c>
      <c r="J1266" s="76">
        <v>0</v>
      </c>
      <c r="K1266" s="76">
        <v>0</v>
      </c>
      <c r="L1266" s="76">
        <v>0</v>
      </c>
      <c r="M1266" s="76">
        <v>0</v>
      </c>
      <c r="N1266" s="76">
        <v>0</v>
      </c>
      <c r="O1266" s="76">
        <v>0</v>
      </c>
      <c r="P1266" s="76">
        <v>0</v>
      </c>
      <c r="Q1266" s="76">
        <v>0</v>
      </c>
      <c r="R1266" s="76">
        <v>0</v>
      </c>
      <c r="S1266" s="76">
        <v>0</v>
      </c>
      <c r="T1266" s="76">
        <v>0</v>
      </c>
      <c r="U1266" s="76">
        <v>0</v>
      </c>
      <c r="V1266" s="76">
        <v>0</v>
      </c>
      <c r="W1266" s="76">
        <v>0</v>
      </c>
      <c r="X1266" s="76">
        <v>0</v>
      </c>
      <c r="Y1266" s="76">
        <v>0</v>
      </c>
      <c r="Z1266" s="76">
        <v>0</v>
      </c>
      <c r="AA1266" s="77"/>
    </row>
    <row r="1267" spans="1:27">
      <c r="A1267" s="73">
        <v>2200302</v>
      </c>
      <c r="B1267" s="73" t="s">
        <v>598</v>
      </c>
      <c r="C1267" s="75">
        <v>65</v>
      </c>
      <c r="D1267" s="75">
        <v>65</v>
      </c>
      <c r="E1267" s="76">
        <v>0</v>
      </c>
      <c r="F1267" s="76">
        <v>63</v>
      </c>
      <c r="G1267" s="76">
        <v>0</v>
      </c>
      <c r="H1267" s="76">
        <v>0</v>
      </c>
      <c r="I1267" s="76">
        <v>2</v>
      </c>
      <c r="J1267" s="76">
        <v>0</v>
      </c>
      <c r="K1267" s="76">
        <v>0</v>
      </c>
      <c r="L1267" s="76">
        <v>0</v>
      </c>
      <c r="M1267" s="76">
        <v>0</v>
      </c>
      <c r="N1267" s="76">
        <v>0</v>
      </c>
      <c r="O1267" s="76">
        <v>0</v>
      </c>
      <c r="P1267" s="76">
        <v>0</v>
      </c>
      <c r="Q1267" s="76">
        <v>0</v>
      </c>
      <c r="R1267" s="76">
        <v>0</v>
      </c>
      <c r="S1267" s="76">
        <v>0</v>
      </c>
      <c r="T1267" s="76">
        <v>0</v>
      </c>
      <c r="U1267" s="76">
        <v>0</v>
      </c>
      <c r="V1267" s="76">
        <v>0</v>
      </c>
      <c r="W1267" s="76">
        <v>0</v>
      </c>
      <c r="X1267" s="76">
        <v>0</v>
      </c>
      <c r="Y1267" s="76">
        <v>0</v>
      </c>
      <c r="Z1267" s="76">
        <v>0</v>
      </c>
      <c r="AA1267" s="77"/>
    </row>
    <row r="1268" spans="1:27">
      <c r="A1268" s="73">
        <v>2200303</v>
      </c>
      <c r="B1268" s="73" t="s">
        <v>601</v>
      </c>
      <c r="C1268" s="75">
        <v>37</v>
      </c>
      <c r="D1268" s="75">
        <v>0</v>
      </c>
      <c r="E1268" s="76">
        <v>37</v>
      </c>
      <c r="F1268" s="76">
        <v>0</v>
      </c>
      <c r="G1268" s="76">
        <v>0</v>
      </c>
      <c r="H1268" s="76">
        <v>0</v>
      </c>
      <c r="I1268" s="76">
        <v>0</v>
      </c>
      <c r="J1268" s="76">
        <v>0</v>
      </c>
      <c r="K1268" s="76">
        <v>0</v>
      </c>
      <c r="L1268" s="76">
        <v>0</v>
      </c>
      <c r="M1268" s="76">
        <v>0</v>
      </c>
      <c r="N1268" s="76">
        <v>0</v>
      </c>
      <c r="O1268" s="76">
        <v>0</v>
      </c>
      <c r="P1268" s="76">
        <v>0</v>
      </c>
      <c r="Q1268" s="76">
        <v>0</v>
      </c>
      <c r="R1268" s="76">
        <v>0</v>
      </c>
      <c r="S1268" s="76">
        <v>0</v>
      </c>
      <c r="T1268" s="76">
        <v>0</v>
      </c>
      <c r="U1268" s="76">
        <v>0</v>
      </c>
      <c r="V1268" s="76">
        <v>0</v>
      </c>
      <c r="W1268" s="76">
        <v>0</v>
      </c>
      <c r="X1268" s="76">
        <v>0</v>
      </c>
      <c r="Y1268" s="76">
        <v>0</v>
      </c>
      <c r="Z1268" s="76">
        <v>0</v>
      </c>
      <c r="AA1268" s="77"/>
    </row>
    <row r="1269" spans="1:27">
      <c r="A1269" s="73">
        <v>2200304</v>
      </c>
      <c r="B1269" s="73" t="s">
        <v>3348</v>
      </c>
      <c r="C1269" s="75">
        <v>5049</v>
      </c>
      <c r="D1269" s="75">
        <v>2921</v>
      </c>
      <c r="E1269" s="76">
        <v>2128</v>
      </c>
      <c r="F1269" s="76">
        <v>2475</v>
      </c>
      <c r="G1269" s="76">
        <v>0</v>
      </c>
      <c r="H1269" s="76">
        <v>0</v>
      </c>
      <c r="I1269" s="76">
        <v>-58</v>
      </c>
      <c r="J1269" s="76">
        <v>0</v>
      </c>
      <c r="K1269" s="76">
        <v>4</v>
      </c>
      <c r="L1269" s="76">
        <v>0</v>
      </c>
      <c r="M1269" s="76">
        <v>0</v>
      </c>
      <c r="N1269" s="76">
        <v>0</v>
      </c>
      <c r="O1269" s="76">
        <v>0</v>
      </c>
      <c r="P1269" s="76">
        <v>0</v>
      </c>
      <c r="Q1269" s="76">
        <v>0</v>
      </c>
      <c r="R1269" s="76">
        <v>0</v>
      </c>
      <c r="S1269" s="76">
        <v>0</v>
      </c>
      <c r="T1269" s="76">
        <v>0</v>
      </c>
      <c r="U1269" s="76">
        <v>500</v>
      </c>
      <c r="V1269" s="76">
        <v>0</v>
      </c>
      <c r="W1269" s="76">
        <v>0</v>
      </c>
      <c r="X1269" s="76">
        <v>0</v>
      </c>
      <c r="Y1269" s="76">
        <v>0</v>
      </c>
      <c r="Z1269" s="76">
        <v>0</v>
      </c>
      <c r="AA1269" s="77"/>
    </row>
    <row r="1270" spans="1:27">
      <c r="A1270" s="73">
        <v>2200305</v>
      </c>
      <c r="B1270" s="73" t="s">
        <v>3351</v>
      </c>
      <c r="C1270" s="75">
        <v>0</v>
      </c>
      <c r="D1270" s="75">
        <v>0</v>
      </c>
      <c r="E1270" s="76">
        <v>0</v>
      </c>
      <c r="F1270" s="76">
        <v>0</v>
      </c>
      <c r="G1270" s="76">
        <v>0</v>
      </c>
      <c r="H1270" s="76">
        <v>0</v>
      </c>
      <c r="I1270" s="76">
        <v>0</v>
      </c>
      <c r="J1270" s="76">
        <v>0</v>
      </c>
      <c r="K1270" s="76">
        <v>0</v>
      </c>
      <c r="L1270" s="76">
        <v>0</v>
      </c>
      <c r="M1270" s="76">
        <v>0</v>
      </c>
      <c r="N1270" s="76">
        <v>0</v>
      </c>
      <c r="O1270" s="76">
        <v>0</v>
      </c>
      <c r="P1270" s="76">
        <v>0</v>
      </c>
      <c r="Q1270" s="76">
        <v>0</v>
      </c>
      <c r="R1270" s="76">
        <v>0</v>
      </c>
      <c r="S1270" s="76">
        <v>0</v>
      </c>
      <c r="T1270" s="76">
        <v>0</v>
      </c>
      <c r="U1270" s="76">
        <v>0</v>
      </c>
      <c r="V1270" s="76">
        <v>0</v>
      </c>
      <c r="W1270" s="76">
        <v>0</v>
      </c>
      <c r="X1270" s="76">
        <v>0</v>
      </c>
      <c r="Y1270" s="76">
        <v>0</v>
      </c>
      <c r="Z1270" s="76">
        <v>0</v>
      </c>
      <c r="AA1270" s="77"/>
    </row>
    <row r="1271" spans="1:27">
      <c r="A1271" s="73">
        <v>2200306</v>
      </c>
      <c r="B1271" s="73" t="s">
        <v>3354</v>
      </c>
      <c r="C1271" s="75">
        <v>22</v>
      </c>
      <c r="D1271" s="75">
        <v>72</v>
      </c>
      <c r="E1271" s="76">
        <v>-50</v>
      </c>
      <c r="F1271" s="76">
        <v>0</v>
      </c>
      <c r="G1271" s="76">
        <v>72</v>
      </c>
      <c r="H1271" s="76">
        <v>0</v>
      </c>
      <c r="I1271" s="76">
        <v>0</v>
      </c>
      <c r="J1271" s="76">
        <v>0</v>
      </c>
      <c r="K1271" s="76">
        <v>0</v>
      </c>
      <c r="L1271" s="76">
        <v>0</v>
      </c>
      <c r="M1271" s="76">
        <v>0</v>
      </c>
      <c r="N1271" s="76">
        <v>0</v>
      </c>
      <c r="O1271" s="76">
        <v>0</v>
      </c>
      <c r="P1271" s="76">
        <v>0</v>
      </c>
      <c r="Q1271" s="76">
        <v>0</v>
      </c>
      <c r="R1271" s="76">
        <v>0</v>
      </c>
      <c r="S1271" s="76">
        <v>0</v>
      </c>
      <c r="T1271" s="76">
        <v>0</v>
      </c>
      <c r="U1271" s="76">
        <v>0</v>
      </c>
      <c r="V1271" s="76">
        <v>0</v>
      </c>
      <c r="W1271" s="76">
        <v>0</v>
      </c>
      <c r="X1271" s="76">
        <v>0</v>
      </c>
      <c r="Y1271" s="76">
        <v>0</v>
      </c>
      <c r="Z1271" s="76">
        <v>0</v>
      </c>
      <c r="AA1271" s="77"/>
    </row>
    <row r="1272" spans="1:27">
      <c r="A1272" s="73">
        <v>2200350</v>
      </c>
      <c r="B1272" s="73" t="s">
        <v>622</v>
      </c>
      <c r="C1272" s="75">
        <v>2878</v>
      </c>
      <c r="D1272" s="75">
        <v>386</v>
      </c>
      <c r="E1272" s="76">
        <v>2492</v>
      </c>
      <c r="F1272" s="76">
        <v>324</v>
      </c>
      <c r="G1272" s="76">
        <v>0</v>
      </c>
      <c r="H1272" s="76">
        <v>0</v>
      </c>
      <c r="I1272" s="76">
        <v>0</v>
      </c>
      <c r="J1272" s="76">
        <v>0</v>
      </c>
      <c r="K1272" s="76">
        <v>0</v>
      </c>
      <c r="L1272" s="76">
        <v>0</v>
      </c>
      <c r="M1272" s="76">
        <v>62</v>
      </c>
      <c r="N1272" s="76">
        <v>0</v>
      </c>
      <c r="O1272" s="76">
        <v>0</v>
      </c>
      <c r="P1272" s="76">
        <v>0</v>
      </c>
      <c r="Q1272" s="76">
        <v>0</v>
      </c>
      <c r="R1272" s="76">
        <v>0</v>
      </c>
      <c r="S1272" s="76">
        <v>0</v>
      </c>
      <c r="T1272" s="76">
        <v>0</v>
      </c>
      <c r="U1272" s="76">
        <v>0</v>
      </c>
      <c r="V1272" s="76">
        <v>0</v>
      </c>
      <c r="W1272" s="76">
        <v>0</v>
      </c>
      <c r="X1272" s="76">
        <v>0</v>
      </c>
      <c r="Y1272" s="76">
        <v>0</v>
      </c>
      <c r="Z1272" s="76">
        <v>0</v>
      </c>
      <c r="AA1272" s="77"/>
    </row>
    <row r="1273" spans="1:27">
      <c r="A1273" s="73">
        <v>2200399</v>
      </c>
      <c r="B1273" s="73" t="s">
        <v>3359</v>
      </c>
      <c r="C1273" s="75">
        <v>6674</v>
      </c>
      <c r="D1273" s="75">
        <v>1141</v>
      </c>
      <c r="E1273" s="76">
        <v>5533</v>
      </c>
      <c r="F1273" s="76">
        <v>434</v>
      </c>
      <c r="G1273" s="76">
        <v>123</v>
      </c>
      <c r="H1273" s="76">
        <v>0</v>
      </c>
      <c r="I1273" s="76">
        <v>61</v>
      </c>
      <c r="J1273" s="76">
        <v>0</v>
      </c>
      <c r="K1273" s="76">
        <v>0</v>
      </c>
      <c r="L1273" s="76">
        <v>228</v>
      </c>
      <c r="M1273" s="76">
        <v>0</v>
      </c>
      <c r="N1273" s="76">
        <v>42</v>
      </c>
      <c r="O1273" s="76">
        <v>0</v>
      </c>
      <c r="P1273" s="76">
        <v>4</v>
      </c>
      <c r="Q1273" s="76">
        <v>206</v>
      </c>
      <c r="R1273" s="76">
        <v>0</v>
      </c>
      <c r="S1273" s="76">
        <v>24</v>
      </c>
      <c r="T1273" s="76">
        <v>19</v>
      </c>
      <c r="U1273" s="76">
        <v>0</v>
      </c>
      <c r="V1273" s="76">
        <v>0</v>
      </c>
      <c r="W1273" s="76">
        <v>0</v>
      </c>
      <c r="X1273" s="76">
        <v>0</v>
      </c>
      <c r="Y1273" s="76">
        <v>0</v>
      </c>
      <c r="Z1273" s="76">
        <v>0</v>
      </c>
      <c r="AA1273" s="77"/>
    </row>
    <row r="1274" spans="1:27">
      <c r="A1274" s="73">
        <v>22004</v>
      </c>
      <c r="B1274" s="74" t="s">
        <v>3644</v>
      </c>
      <c r="C1274" s="75">
        <v>34011</v>
      </c>
      <c r="D1274" s="75">
        <v>19136</v>
      </c>
      <c r="E1274" s="76">
        <v>14875</v>
      </c>
      <c r="F1274" s="76">
        <v>1886</v>
      </c>
      <c r="G1274" s="76">
        <v>1354</v>
      </c>
      <c r="H1274" s="76">
        <v>1513</v>
      </c>
      <c r="I1274" s="76">
        <v>932</v>
      </c>
      <c r="J1274" s="76">
        <v>1514</v>
      </c>
      <c r="K1274" s="76">
        <v>851</v>
      </c>
      <c r="L1274" s="76">
        <v>1562</v>
      </c>
      <c r="M1274" s="76">
        <v>418</v>
      </c>
      <c r="N1274" s="76">
        <v>1256</v>
      </c>
      <c r="O1274" s="76">
        <v>1953</v>
      </c>
      <c r="P1274" s="76">
        <v>1636</v>
      </c>
      <c r="Q1274" s="76">
        <v>652</v>
      </c>
      <c r="R1274" s="76">
        <v>797</v>
      </c>
      <c r="S1274" s="76">
        <v>1026</v>
      </c>
      <c r="T1274" s="76">
        <v>697</v>
      </c>
      <c r="U1274" s="76">
        <v>895</v>
      </c>
      <c r="V1274" s="76">
        <v>157</v>
      </c>
      <c r="W1274" s="76">
        <v>0</v>
      </c>
      <c r="X1274" s="76">
        <v>70</v>
      </c>
      <c r="Y1274" s="76">
        <v>86</v>
      </c>
      <c r="Z1274" s="76">
        <v>1</v>
      </c>
      <c r="AA1274" s="77"/>
    </row>
    <row r="1275" spans="1:27">
      <c r="A1275" s="73">
        <v>2200401</v>
      </c>
      <c r="B1275" s="73" t="s">
        <v>595</v>
      </c>
      <c r="C1275" s="75">
        <v>6325</v>
      </c>
      <c r="D1275" s="75">
        <v>6325</v>
      </c>
      <c r="E1275" s="76">
        <v>0</v>
      </c>
      <c r="F1275" s="76">
        <v>840</v>
      </c>
      <c r="G1275" s="76">
        <v>325</v>
      </c>
      <c r="H1275" s="76">
        <v>541</v>
      </c>
      <c r="I1275" s="76">
        <v>527</v>
      </c>
      <c r="J1275" s="76">
        <v>386</v>
      </c>
      <c r="K1275" s="76">
        <v>397</v>
      </c>
      <c r="L1275" s="76">
        <v>557</v>
      </c>
      <c r="M1275" s="76">
        <v>95</v>
      </c>
      <c r="N1275" s="76">
        <v>554</v>
      </c>
      <c r="O1275" s="76">
        <v>472</v>
      </c>
      <c r="P1275" s="76">
        <v>374</v>
      </c>
      <c r="Q1275" s="76">
        <v>409</v>
      </c>
      <c r="R1275" s="76">
        <v>217</v>
      </c>
      <c r="S1275" s="76">
        <v>221</v>
      </c>
      <c r="T1275" s="76">
        <v>147</v>
      </c>
      <c r="U1275" s="76">
        <v>263</v>
      </c>
      <c r="V1275" s="76">
        <v>0</v>
      </c>
      <c r="W1275" s="76">
        <v>0</v>
      </c>
      <c r="X1275" s="76">
        <v>0</v>
      </c>
      <c r="Y1275" s="76">
        <v>0</v>
      </c>
      <c r="Z1275" s="76">
        <v>0</v>
      </c>
      <c r="AA1275" s="77"/>
    </row>
    <row r="1276" spans="1:27">
      <c r="A1276" s="73">
        <v>2200402</v>
      </c>
      <c r="B1276" s="73" t="s">
        <v>598</v>
      </c>
      <c r="C1276" s="75">
        <v>413</v>
      </c>
      <c r="D1276" s="75">
        <v>413</v>
      </c>
      <c r="E1276" s="76">
        <v>0</v>
      </c>
      <c r="F1276" s="76">
        <v>15</v>
      </c>
      <c r="G1276" s="76">
        <v>8</v>
      </c>
      <c r="H1276" s="76">
        <v>93</v>
      </c>
      <c r="I1276" s="76">
        <v>11</v>
      </c>
      <c r="J1276" s="76">
        <v>40</v>
      </c>
      <c r="K1276" s="76">
        <v>0</v>
      </c>
      <c r="L1276" s="76">
        <v>17</v>
      </c>
      <c r="M1276" s="76">
        <v>8</v>
      </c>
      <c r="N1276" s="76">
        <v>38</v>
      </c>
      <c r="O1276" s="76">
        <v>14</v>
      </c>
      <c r="P1276" s="76">
        <v>0</v>
      </c>
      <c r="Q1276" s="76">
        <v>128</v>
      </c>
      <c r="R1276" s="76">
        <v>3</v>
      </c>
      <c r="S1276" s="76">
        <v>2</v>
      </c>
      <c r="T1276" s="76">
        <v>15</v>
      </c>
      <c r="U1276" s="76">
        <v>21</v>
      </c>
      <c r="V1276" s="76">
        <v>0</v>
      </c>
      <c r="W1276" s="76">
        <v>0</v>
      </c>
      <c r="X1276" s="76">
        <v>0</v>
      </c>
      <c r="Y1276" s="76">
        <v>0</v>
      </c>
      <c r="Z1276" s="76">
        <v>0</v>
      </c>
      <c r="AA1276" s="77"/>
    </row>
    <row r="1277" spans="1:27">
      <c r="A1277" s="73">
        <v>2200403</v>
      </c>
      <c r="B1277" s="73" t="s">
        <v>601</v>
      </c>
      <c r="C1277" s="75">
        <v>43</v>
      </c>
      <c r="D1277" s="75">
        <v>43</v>
      </c>
      <c r="E1277" s="76">
        <v>0</v>
      </c>
      <c r="F1277" s="76">
        <v>0</v>
      </c>
      <c r="G1277" s="76">
        <v>0</v>
      </c>
      <c r="H1277" s="76">
        <v>0</v>
      </c>
      <c r="I1277" s="76">
        <v>0</v>
      </c>
      <c r="J1277" s="76">
        <v>36</v>
      </c>
      <c r="K1277" s="76">
        <v>0</v>
      </c>
      <c r="L1277" s="76">
        <v>2</v>
      </c>
      <c r="M1277" s="76">
        <v>0</v>
      </c>
      <c r="N1277" s="76">
        <v>0</v>
      </c>
      <c r="O1277" s="76">
        <v>0</v>
      </c>
      <c r="P1277" s="76">
        <v>0</v>
      </c>
      <c r="Q1277" s="76">
        <v>5</v>
      </c>
      <c r="R1277" s="76">
        <v>0</v>
      </c>
      <c r="S1277" s="76">
        <v>0</v>
      </c>
      <c r="T1277" s="76">
        <v>0</v>
      </c>
      <c r="U1277" s="76">
        <v>0</v>
      </c>
      <c r="V1277" s="76">
        <v>0</v>
      </c>
      <c r="W1277" s="76">
        <v>0</v>
      </c>
      <c r="X1277" s="76">
        <v>0</v>
      </c>
      <c r="Y1277" s="76">
        <v>0</v>
      </c>
      <c r="Z1277" s="76">
        <v>0</v>
      </c>
      <c r="AA1277" s="77"/>
    </row>
    <row r="1278" spans="1:27">
      <c r="A1278" s="73">
        <v>2200404</v>
      </c>
      <c r="B1278" s="73" t="s">
        <v>3651</v>
      </c>
      <c r="C1278" s="75">
        <v>1615</v>
      </c>
      <c r="D1278" s="75">
        <v>1060</v>
      </c>
      <c r="E1278" s="76">
        <v>555</v>
      </c>
      <c r="F1278" s="76">
        <v>281</v>
      </c>
      <c r="G1278" s="76">
        <v>61</v>
      </c>
      <c r="H1278" s="76">
        <v>36</v>
      </c>
      <c r="I1278" s="76">
        <v>11</v>
      </c>
      <c r="J1278" s="76">
        <v>173</v>
      </c>
      <c r="K1278" s="76">
        <v>16</v>
      </c>
      <c r="L1278" s="76">
        <v>131</v>
      </c>
      <c r="M1278" s="76">
        <v>5</v>
      </c>
      <c r="N1278" s="76">
        <v>36</v>
      </c>
      <c r="O1278" s="76">
        <v>129</v>
      </c>
      <c r="P1278" s="76">
        <v>2</v>
      </c>
      <c r="Q1278" s="76">
        <v>2</v>
      </c>
      <c r="R1278" s="76">
        <v>31</v>
      </c>
      <c r="S1278" s="76">
        <v>8</v>
      </c>
      <c r="T1278" s="76">
        <v>0</v>
      </c>
      <c r="U1278" s="76">
        <v>40</v>
      </c>
      <c r="V1278" s="76">
        <v>98</v>
      </c>
      <c r="W1278" s="76">
        <v>0</v>
      </c>
      <c r="X1278" s="76">
        <v>11</v>
      </c>
      <c r="Y1278" s="76">
        <v>86</v>
      </c>
      <c r="Z1278" s="76">
        <v>1</v>
      </c>
      <c r="AA1278" s="77"/>
    </row>
    <row r="1279" spans="1:27">
      <c r="A1279" s="73">
        <v>2200405</v>
      </c>
      <c r="B1279" s="73" t="s">
        <v>3654</v>
      </c>
      <c r="C1279" s="75">
        <v>904</v>
      </c>
      <c r="D1279" s="75">
        <v>806</v>
      </c>
      <c r="E1279" s="76">
        <v>98</v>
      </c>
      <c r="F1279" s="76">
        <v>130</v>
      </c>
      <c r="G1279" s="76">
        <v>50</v>
      </c>
      <c r="H1279" s="76">
        <v>117</v>
      </c>
      <c r="I1279" s="76">
        <v>152</v>
      </c>
      <c r="J1279" s="76">
        <v>33</v>
      </c>
      <c r="K1279" s="76">
        <v>30</v>
      </c>
      <c r="L1279" s="76">
        <v>26</v>
      </c>
      <c r="M1279" s="76">
        <v>21</v>
      </c>
      <c r="N1279" s="76">
        <v>61</v>
      </c>
      <c r="O1279" s="76">
        <v>34</v>
      </c>
      <c r="P1279" s="76">
        <v>38</v>
      </c>
      <c r="Q1279" s="76">
        <v>15</v>
      </c>
      <c r="R1279" s="76">
        <v>40</v>
      </c>
      <c r="S1279" s="76">
        <v>16</v>
      </c>
      <c r="T1279" s="76">
        <v>18</v>
      </c>
      <c r="U1279" s="76">
        <v>25</v>
      </c>
      <c r="V1279" s="76">
        <v>0</v>
      </c>
      <c r="W1279" s="76">
        <v>0</v>
      </c>
      <c r="X1279" s="76">
        <v>0</v>
      </c>
      <c r="Y1279" s="76">
        <v>0</v>
      </c>
      <c r="Z1279" s="76">
        <v>0</v>
      </c>
      <c r="AA1279" s="77"/>
    </row>
    <row r="1280" spans="1:27">
      <c r="A1280" s="73">
        <v>2200406</v>
      </c>
      <c r="B1280" s="73" t="s">
        <v>3657</v>
      </c>
      <c r="C1280" s="75">
        <v>625</v>
      </c>
      <c r="D1280" s="75">
        <v>625</v>
      </c>
      <c r="E1280" s="76">
        <v>0</v>
      </c>
      <c r="F1280" s="76">
        <v>75</v>
      </c>
      <c r="G1280" s="76">
        <v>0</v>
      </c>
      <c r="H1280" s="76">
        <v>126</v>
      </c>
      <c r="I1280" s="76">
        <v>84</v>
      </c>
      <c r="J1280" s="76">
        <v>12</v>
      </c>
      <c r="K1280" s="76">
        <v>7</v>
      </c>
      <c r="L1280" s="76">
        <v>103</v>
      </c>
      <c r="M1280" s="76">
        <v>0</v>
      </c>
      <c r="N1280" s="76">
        <v>36</v>
      </c>
      <c r="O1280" s="76">
        <v>32</v>
      </c>
      <c r="P1280" s="76">
        <v>68</v>
      </c>
      <c r="Q1280" s="76">
        <v>0</v>
      </c>
      <c r="R1280" s="76">
        <v>2</v>
      </c>
      <c r="S1280" s="76">
        <v>56</v>
      </c>
      <c r="T1280" s="76">
        <v>0</v>
      </c>
      <c r="U1280" s="76">
        <v>24</v>
      </c>
      <c r="V1280" s="76">
        <v>0</v>
      </c>
      <c r="W1280" s="76">
        <v>0</v>
      </c>
      <c r="X1280" s="76">
        <v>0</v>
      </c>
      <c r="Y1280" s="76">
        <v>0</v>
      </c>
      <c r="Z1280" s="76">
        <v>0</v>
      </c>
      <c r="AA1280" s="77"/>
    </row>
    <row r="1281" spans="1:27">
      <c r="A1281" s="73">
        <v>2200407</v>
      </c>
      <c r="B1281" s="73" t="s">
        <v>3660</v>
      </c>
      <c r="C1281" s="75">
        <v>20206</v>
      </c>
      <c r="D1281" s="75">
        <v>5914</v>
      </c>
      <c r="E1281" s="76">
        <v>14292</v>
      </c>
      <c r="F1281" s="76">
        <v>346</v>
      </c>
      <c r="G1281" s="76">
        <v>266</v>
      </c>
      <c r="H1281" s="76">
        <v>489</v>
      </c>
      <c r="I1281" s="76">
        <v>-271</v>
      </c>
      <c r="J1281" s="76">
        <v>380</v>
      </c>
      <c r="K1281" s="76">
        <v>226</v>
      </c>
      <c r="L1281" s="76">
        <v>546</v>
      </c>
      <c r="M1281" s="76">
        <v>93</v>
      </c>
      <c r="N1281" s="76">
        <v>409</v>
      </c>
      <c r="O1281" s="76">
        <v>718</v>
      </c>
      <c r="P1281" s="76">
        <v>985</v>
      </c>
      <c r="Q1281" s="76">
        <v>93</v>
      </c>
      <c r="R1281" s="76">
        <v>267</v>
      </c>
      <c r="S1281" s="76">
        <v>568</v>
      </c>
      <c r="T1281" s="76">
        <v>517</v>
      </c>
      <c r="U1281" s="76">
        <v>282</v>
      </c>
      <c r="V1281" s="76">
        <v>0</v>
      </c>
      <c r="W1281" s="76">
        <v>0</v>
      </c>
      <c r="X1281" s="76">
        <v>0</v>
      </c>
      <c r="Y1281" s="76">
        <v>0</v>
      </c>
      <c r="Z1281" s="76">
        <v>0</v>
      </c>
      <c r="AA1281" s="77"/>
    </row>
    <row r="1282" spans="1:27">
      <c r="A1282" s="73">
        <v>2200408</v>
      </c>
      <c r="B1282" s="73" t="s">
        <v>3663</v>
      </c>
      <c r="C1282" s="75">
        <v>-148</v>
      </c>
      <c r="D1282" s="75">
        <v>30</v>
      </c>
      <c r="E1282" s="76">
        <v>-178</v>
      </c>
      <c r="F1282" s="76">
        <v>0</v>
      </c>
      <c r="G1282" s="76">
        <v>0</v>
      </c>
      <c r="H1282" s="76">
        <v>0</v>
      </c>
      <c r="I1282" s="76">
        <v>0</v>
      </c>
      <c r="J1282" s="76">
        <v>0</v>
      </c>
      <c r="K1282" s="76">
        <v>23</v>
      </c>
      <c r="L1282" s="76">
        <v>0</v>
      </c>
      <c r="M1282" s="76">
        <v>0</v>
      </c>
      <c r="N1282" s="76">
        <v>0</v>
      </c>
      <c r="O1282" s="76">
        <v>1</v>
      </c>
      <c r="P1282" s="76">
        <v>4</v>
      </c>
      <c r="Q1282" s="76">
        <v>0</v>
      </c>
      <c r="R1282" s="76">
        <v>0</v>
      </c>
      <c r="S1282" s="76">
        <v>2</v>
      </c>
      <c r="T1282" s="76">
        <v>0</v>
      </c>
      <c r="U1282" s="76">
        <v>0</v>
      </c>
      <c r="V1282" s="76">
        <v>0</v>
      </c>
      <c r="W1282" s="76">
        <v>0</v>
      </c>
      <c r="X1282" s="76">
        <v>0</v>
      </c>
      <c r="Y1282" s="76">
        <v>0</v>
      </c>
      <c r="Z1282" s="76">
        <v>0</v>
      </c>
      <c r="AA1282" s="77"/>
    </row>
    <row r="1283" spans="1:27">
      <c r="A1283" s="73">
        <v>2200409</v>
      </c>
      <c r="B1283" s="73" t="s">
        <v>3666</v>
      </c>
      <c r="C1283" s="75">
        <v>318</v>
      </c>
      <c r="D1283" s="75">
        <v>294</v>
      </c>
      <c r="E1283" s="76">
        <v>24</v>
      </c>
      <c r="F1283" s="76">
        <v>0</v>
      </c>
      <c r="G1283" s="76">
        <v>10</v>
      </c>
      <c r="H1283" s="76">
        <v>90</v>
      </c>
      <c r="I1283" s="76">
        <v>49</v>
      </c>
      <c r="J1283" s="76">
        <v>9</v>
      </c>
      <c r="K1283" s="76">
        <v>12</v>
      </c>
      <c r="L1283" s="76">
        <v>10</v>
      </c>
      <c r="M1283" s="76">
        <v>0</v>
      </c>
      <c r="N1283" s="76">
        <v>20</v>
      </c>
      <c r="O1283" s="76">
        <v>15</v>
      </c>
      <c r="P1283" s="76">
        <v>16</v>
      </c>
      <c r="Q1283" s="76">
        <v>0</v>
      </c>
      <c r="R1283" s="76">
        <v>0</v>
      </c>
      <c r="S1283" s="76">
        <v>29</v>
      </c>
      <c r="T1283" s="76">
        <v>0</v>
      </c>
      <c r="U1283" s="76">
        <v>31</v>
      </c>
      <c r="V1283" s="76">
        <v>3</v>
      </c>
      <c r="W1283" s="76">
        <v>0</v>
      </c>
      <c r="X1283" s="76">
        <v>3</v>
      </c>
      <c r="Y1283" s="76">
        <v>0</v>
      </c>
      <c r="Z1283" s="76">
        <v>0</v>
      </c>
      <c r="AA1283" s="77"/>
    </row>
    <row r="1284" spans="1:27">
      <c r="A1284" s="73">
        <v>2200410</v>
      </c>
      <c r="B1284" s="73" t="s">
        <v>3669</v>
      </c>
      <c r="C1284" s="75">
        <v>16</v>
      </c>
      <c r="D1284" s="75">
        <v>70</v>
      </c>
      <c r="E1284" s="76">
        <v>-54</v>
      </c>
      <c r="F1284" s="76">
        <v>0</v>
      </c>
      <c r="G1284" s="76">
        <v>28</v>
      </c>
      <c r="H1284" s="76">
        <v>0</v>
      </c>
      <c r="I1284" s="76">
        <v>0</v>
      </c>
      <c r="J1284" s="76">
        <v>0</v>
      </c>
      <c r="K1284" s="76">
        <v>0</v>
      </c>
      <c r="L1284" s="76">
        <v>4</v>
      </c>
      <c r="M1284" s="76">
        <v>0</v>
      </c>
      <c r="N1284" s="76">
        <v>0</v>
      </c>
      <c r="O1284" s="76">
        <v>20</v>
      </c>
      <c r="P1284" s="76">
        <v>0</v>
      </c>
      <c r="Q1284" s="76">
        <v>0</v>
      </c>
      <c r="R1284" s="76">
        <v>0</v>
      </c>
      <c r="S1284" s="76">
        <v>2</v>
      </c>
      <c r="T1284" s="76">
        <v>0</v>
      </c>
      <c r="U1284" s="76">
        <v>12</v>
      </c>
      <c r="V1284" s="76">
        <v>4</v>
      </c>
      <c r="W1284" s="76">
        <v>0</v>
      </c>
      <c r="X1284" s="76">
        <v>4</v>
      </c>
      <c r="Y1284" s="76">
        <v>0</v>
      </c>
      <c r="Z1284" s="76">
        <v>0</v>
      </c>
      <c r="AA1284" s="77"/>
    </row>
    <row r="1285" spans="1:27">
      <c r="A1285" s="73">
        <v>2200450</v>
      </c>
      <c r="B1285" s="73" t="s">
        <v>3672</v>
      </c>
      <c r="C1285" s="75">
        <v>3057</v>
      </c>
      <c r="D1285" s="75">
        <v>2889</v>
      </c>
      <c r="E1285" s="76">
        <v>168</v>
      </c>
      <c r="F1285" s="76">
        <v>78</v>
      </c>
      <c r="G1285" s="76">
        <v>590</v>
      </c>
      <c r="H1285" s="76">
        <v>0</v>
      </c>
      <c r="I1285" s="76">
        <v>246</v>
      </c>
      <c r="J1285" s="76">
        <v>434</v>
      </c>
      <c r="K1285" s="76">
        <v>36</v>
      </c>
      <c r="L1285" s="76">
        <v>148</v>
      </c>
      <c r="M1285" s="76">
        <v>97</v>
      </c>
      <c r="N1285" s="76">
        <v>102</v>
      </c>
      <c r="O1285" s="76">
        <v>470</v>
      </c>
      <c r="P1285" s="76">
        <v>119</v>
      </c>
      <c r="Q1285" s="76">
        <v>0</v>
      </c>
      <c r="R1285" s="76">
        <v>164</v>
      </c>
      <c r="S1285" s="76">
        <v>122</v>
      </c>
      <c r="T1285" s="76">
        <v>0</v>
      </c>
      <c r="U1285" s="76">
        <v>193</v>
      </c>
      <c r="V1285" s="76">
        <v>52</v>
      </c>
      <c r="W1285" s="76">
        <v>0</v>
      </c>
      <c r="X1285" s="76">
        <v>52</v>
      </c>
      <c r="Y1285" s="76">
        <v>0</v>
      </c>
      <c r="Z1285" s="76">
        <v>0</v>
      </c>
      <c r="AA1285" s="77"/>
    </row>
    <row r="1286" spans="1:27">
      <c r="A1286" s="73">
        <v>2200499</v>
      </c>
      <c r="B1286" s="73" t="s">
        <v>3675</v>
      </c>
      <c r="C1286" s="75">
        <v>637</v>
      </c>
      <c r="D1286" s="75">
        <v>667</v>
      </c>
      <c r="E1286" s="76">
        <v>-30</v>
      </c>
      <c r="F1286" s="76">
        <v>121</v>
      </c>
      <c r="G1286" s="76">
        <v>16</v>
      </c>
      <c r="H1286" s="76">
        <v>21</v>
      </c>
      <c r="I1286" s="76">
        <v>123</v>
      </c>
      <c r="J1286" s="76">
        <v>11</v>
      </c>
      <c r="K1286" s="76">
        <v>104</v>
      </c>
      <c r="L1286" s="76">
        <v>18</v>
      </c>
      <c r="M1286" s="76">
        <v>99</v>
      </c>
      <c r="N1286" s="76">
        <v>0</v>
      </c>
      <c r="O1286" s="76">
        <v>48</v>
      </c>
      <c r="P1286" s="76">
        <v>30</v>
      </c>
      <c r="Q1286" s="76">
        <v>0</v>
      </c>
      <c r="R1286" s="76">
        <v>73</v>
      </c>
      <c r="S1286" s="76">
        <v>0</v>
      </c>
      <c r="T1286" s="76">
        <v>0</v>
      </c>
      <c r="U1286" s="76">
        <v>4</v>
      </c>
      <c r="V1286" s="76">
        <v>0</v>
      </c>
      <c r="W1286" s="76">
        <v>0</v>
      </c>
      <c r="X1286" s="76">
        <v>0</v>
      </c>
      <c r="Y1286" s="76">
        <v>0</v>
      </c>
      <c r="Z1286" s="76">
        <v>0</v>
      </c>
      <c r="AA1286" s="77"/>
    </row>
    <row r="1287" spans="1:27">
      <c r="A1287" s="73">
        <v>22005</v>
      </c>
      <c r="B1287" s="74" t="s">
        <v>3362</v>
      </c>
      <c r="C1287" s="75">
        <v>19790</v>
      </c>
      <c r="D1287" s="75">
        <v>15897</v>
      </c>
      <c r="E1287" s="76">
        <v>3893</v>
      </c>
      <c r="F1287" s="76">
        <v>1649</v>
      </c>
      <c r="G1287" s="76">
        <v>1107</v>
      </c>
      <c r="H1287" s="76">
        <v>1971</v>
      </c>
      <c r="I1287" s="76">
        <v>1441</v>
      </c>
      <c r="J1287" s="76">
        <v>726</v>
      </c>
      <c r="K1287" s="76">
        <v>897</v>
      </c>
      <c r="L1287" s="76">
        <v>1710</v>
      </c>
      <c r="M1287" s="76">
        <v>269</v>
      </c>
      <c r="N1287" s="76">
        <v>1671</v>
      </c>
      <c r="O1287" s="76">
        <v>862</v>
      </c>
      <c r="P1287" s="76">
        <v>731</v>
      </c>
      <c r="Q1287" s="76">
        <v>348</v>
      </c>
      <c r="R1287" s="76">
        <v>416</v>
      </c>
      <c r="S1287" s="76">
        <v>407</v>
      </c>
      <c r="T1287" s="76">
        <v>682</v>
      </c>
      <c r="U1287" s="76">
        <v>859</v>
      </c>
      <c r="V1287" s="76">
        <v>160</v>
      </c>
      <c r="W1287" s="76">
        <v>0</v>
      </c>
      <c r="X1287" s="76">
        <v>102</v>
      </c>
      <c r="Y1287" s="76">
        <v>58</v>
      </c>
      <c r="Z1287" s="76">
        <v>0</v>
      </c>
      <c r="AA1287" s="77"/>
    </row>
    <row r="1288" spans="1:27">
      <c r="A1288" s="73">
        <v>2200501</v>
      </c>
      <c r="B1288" s="73" t="s">
        <v>595</v>
      </c>
      <c r="C1288" s="75">
        <v>2165</v>
      </c>
      <c r="D1288" s="75">
        <v>2165</v>
      </c>
      <c r="E1288" s="76">
        <v>0</v>
      </c>
      <c r="F1288" s="76">
        <v>138</v>
      </c>
      <c r="G1288" s="76">
        <v>196</v>
      </c>
      <c r="H1288" s="76">
        <v>112</v>
      </c>
      <c r="I1288" s="76">
        <v>276</v>
      </c>
      <c r="J1288" s="76">
        <v>71</v>
      </c>
      <c r="K1288" s="76">
        <v>191</v>
      </c>
      <c r="L1288" s="76">
        <v>184</v>
      </c>
      <c r="M1288" s="76">
        <v>63</v>
      </c>
      <c r="N1288" s="76">
        <v>178</v>
      </c>
      <c r="O1288" s="76">
        <v>11</v>
      </c>
      <c r="P1288" s="76">
        <v>0</v>
      </c>
      <c r="Q1288" s="76">
        <v>37</v>
      </c>
      <c r="R1288" s="76">
        <v>106</v>
      </c>
      <c r="S1288" s="76">
        <v>290</v>
      </c>
      <c r="T1288" s="76">
        <v>112</v>
      </c>
      <c r="U1288" s="76">
        <v>200</v>
      </c>
      <c r="V1288" s="76">
        <v>0</v>
      </c>
      <c r="W1288" s="76">
        <v>0</v>
      </c>
      <c r="X1288" s="76">
        <v>0</v>
      </c>
      <c r="Y1288" s="76">
        <v>0</v>
      </c>
      <c r="Z1288" s="76">
        <v>0</v>
      </c>
      <c r="AA1288" s="77"/>
    </row>
    <row r="1289" spans="1:27">
      <c r="A1289" s="73">
        <v>2200502</v>
      </c>
      <c r="B1289" s="73" t="s">
        <v>598</v>
      </c>
      <c r="C1289" s="75">
        <v>118</v>
      </c>
      <c r="D1289" s="75">
        <v>118</v>
      </c>
      <c r="E1289" s="76">
        <v>0</v>
      </c>
      <c r="F1289" s="76">
        <v>3</v>
      </c>
      <c r="G1289" s="76">
        <v>0</v>
      </c>
      <c r="H1289" s="76">
        <v>0</v>
      </c>
      <c r="I1289" s="76">
        <v>0</v>
      </c>
      <c r="J1289" s="76">
        <v>11</v>
      </c>
      <c r="K1289" s="76">
        <v>0</v>
      </c>
      <c r="L1289" s="76">
        <v>2</v>
      </c>
      <c r="M1289" s="76">
        <v>0</v>
      </c>
      <c r="N1289" s="76">
        <v>48</v>
      </c>
      <c r="O1289" s="76">
        <v>0</v>
      </c>
      <c r="P1289" s="76">
        <v>0</v>
      </c>
      <c r="Q1289" s="76">
        <v>54</v>
      </c>
      <c r="R1289" s="76">
        <v>0</v>
      </c>
      <c r="S1289" s="76">
        <v>0</v>
      </c>
      <c r="T1289" s="76">
        <v>0</v>
      </c>
      <c r="U1289" s="76">
        <v>0</v>
      </c>
      <c r="V1289" s="76">
        <v>0</v>
      </c>
      <c r="W1289" s="76">
        <v>0</v>
      </c>
      <c r="X1289" s="76">
        <v>0</v>
      </c>
      <c r="Y1289" s="76">
        <v>0</v>
      </c>
      <c r="Z1289" s="76">
        <v>0</v>
      </c>
      <c r="AA1289" s="77"/>
    </row>
    <row r="1290" spans="1:27">
      <c r="A1290" s="73">
        <v>2200503</v>
      </c>
      <c r="B1290" s="73" t="s">
        <v>601</v>
      </c>
      <c r="C1290" s="75">
        <v>0</v>
      </c>
      <c r="D1290" s="75">
        <v>0</v>
      </c>
      <c r="E1290" s="76">
        <v>0</v>
      </c>
      <c r="F1290" s="76">
        <v>0</v>
      </c>
      <c r="G1290" s="76">
        <v>0</v>
      </c>
      <c r="H1290" s="76">
        <v>0</v>
      </c>
      <c r="I1290" s="76">
        <v>0</v>
      </c>
      <c r="J1290" s="76">
        <v>0</v>
      </c>
      <c r="K1290" s="76">
        <v>0</v>
      </c>
      <c r="L1290" s="76">
        <v>0</v>
      </c>
      <c r="M1290" s="76">
        <v>0</v>
      </c>
      <c r="N1290" s="76">
        <v>0</v>
      </c>
      <c r="O1290" s="76">
        <v>0</v>
      </c>
      <c r="P1290" s="76">
        <v>0</v>
      </c>
      <c r="Q1290" s="76">
        <v>0</v>
      </c>
      <c r="R1290" s="76">
        <v>0</v>
      </c>
      <c r="S1290" s="76">
        <v>0</v>
      </c>
      <c r="T1290" s="76">
        <v>0</v>
      </c>
      <c r="U1290" s="76">
        <v>0</v>
      </c>
      <c r="V1290" s="76">
        <v>0</v>
      </c>
      <c r="W1290" s="76">
        <v>0</v>
      </c>
      <c r="X1290" s="76">
        <v>0</v>
      </c>
      <c r="Y1290" s="76">
        <v>0</v>
      </c>
      <c r="Z1290" s="76">
        <v>0</v>
      </c>
      <c r="AA1290" s="77"/>
    </row>
    <row r="1291" spans="1:27">
      <c r="A1291" s="73">
        <v>2200504</v>
      </c>
      <c r="B1291" s="73" t="s">
        <v>3368</v>
      </c>
      <c r="C1291" s="75">
        <v>3131</v>
      </c>
      <c r="D1291" s="75">
        <v>3131</v>
      </c>
      <c r="E1291" s="76">
        <v>0</v>
      </c>
      <c r="F1291" s="76">
        <v>163</v>
      </c>
      <c r="G1291" s="76">
        <v>560</v>
      </c>
      <c r="H1291" s="76">
        <v>125</v>
      </c>
      <c r="I1291" s="76">
        <v>146</v>
      </c>
      <c r="J1291" s="76">
        <v>96</v>
      </c>
      <c r="K1291" s="76">
        <v>409</v>
      </c>
      <c r="L1291" s="76">
        <v>460</v>
      </c>
      <c r="M1291" s="76">
        <v>42</v>
      </c>
      <c r="N1291" s="76">
        <v>157</v>
      </c>
      <c r="O1291" s="76">
        <v>147</v>
      </c>
      <c r="P1291" s="76">
        <v>314</v>
      </c>
      <c r="Q1291" s="76">
        <v>155</v>
      </c>
      <c r="R1291" s="76">
        <v>12</v>
      </c>
      <c r="S1291" s="76">
        <v>27</v>
      </c>
      <c r="T1291" s="76">
        <v>0</v>
      </c>
      <c r="U1291" s="76">
        <v>196</v>
      </c>
      <c r="V1291" s="76">
        <v>130</v>
      </c>
      <c r="W1291" s="76">
        <v>0</v>
      </c>
      <c r="X1291" s="76">
        <v>72</v>
      </c>
      <c r="Y1291" s="76">
        <v>58</v>
      </c>
      <c r="Z1291" s="76">
        <v>0</v>
      </c>
      <c r="AA1291" s="77"/>
    </row>
    <row r="1292" spans="1:27">
      <c r="A1292" s="73">
        <v>2200505</v>
      </c>
      <c r="B1292" s="73" t="s">
        <v>5100</v>
      </c>
      <c r="C1292" s="75">
        <v>0</v>
      </c>
      <c r="D1292" s="75">
        <v>0</v>
      </c>
      <c r="E1292" s="76">
        <v>0</v>
      </c>
      <c r="F1292" s="76">
        <v>0</v>
      </c>
      <c r="G1292" s="76">
        <v>0</v>
      </c>
      <c r="H1292" s="76">
        <v>0</v>
      </c>
      <c r="I1292" s="76">
        <v>0</v>
      </c>
      <c r="J1292" s="76">
        <v>0</v>
      </c>
      <c r="K1292" s="76">
        <v>0</v>
      </c>
      <c r="L1292" s="76">
        <v>0</v>
      </c>
      <c r="M1292" s="76">
        <v>0</v>
      </c>
      <c r="N1292" s="76">
        <v>0</v>
      </c>
      <c r="O1292" s="76">
        <v>0</v>
      </c>
      <c r="P1292" s="76">
        <v>0</v>
      </c>
      <c r="Q1292" s="76">
        <v>0</v>
      </c>
      <c r="R1292" s="76">
        <v>0</v>
      </c>
      <c r="S1292" s="76">
        <v>0</v>
      </c>
      <c r="T1292" s="76">
        <v>0</v>
      </c>
      <c r="U1292" s="76">
        <v>0</v>
      </c>
      <c r="V1292" s="76">
        <v>0</v>
      </c>
      <c r="W1292" s="76">
        <v>0</v>
      </c>
      <c r="X1292" s="76">
        <v>0</v>
      </c>
      <c r="Y1292" s="76">
        <v>0</v>
      </c>
      <c r="Z1292" s="76">
        <v>0</v>
      </c>
      <c r="AA1292" s="77"/>
    </row>
    <row r="1293" spans="1:27">
      <c r="A1293" s="73">
        <v>2200506</v>
      </c>
      <c r="B1293" s="73" t="s">
        <v>3371</v>
      </c>
      <c r="C1293" s="75">
        <v>27</v>
      </c>
      <c r="D1293" s="75">
        <v>27</v>
      </c>
      <c r="E1293" s="76">
        <v>0</v>
      </c>
      <c r="F1293" s="76">
        <v>0</v>
      </c>
      <c r="G1293" s="76">
        <v>0</v>
      </c>
      <c r="H1293" s="76">
        <v>13</v>
      </c>
      <c r="I1293" s="76">
        <v>5</v>
      </c>
      <c r="J1293" s="76">
        <v>0</v>
      </c>
      <c r="K1293" s="76">
        <v>0</v>
      </c>
      <c r="L1293" s="76">
        <v>0</v>
      </c>
      <c r="M1293" s="76">
        <v>0</v>
      </c>
      <c r="N1293" s="76">
        <v>0</v>
      </c>
      <c r="O1293" s="76">
        <v>1</v>
      </c>
      <c r="P1293" s="76">
        <v>8</v>
      </c>
      <c r="Q1293" s="76">
        <v>0</v>
      </c>
      <c r="R1293" s="76">
        <v>0</v>
      </c>
      <c r="S1293" s="76">
        <v>0</v>
      </c>
      <c r="T1293" s="76">
        <v>0</v>
      </c>
      <c r="U1293" s="76">
        <v>0</v>
      </c>
      <c r="V1293" s="76">
        <v>0</v>
      </c>
      <c r="W1293" s="76">
        <v>0</v>
      </c>
      <c r="X1293" s="76">
        <v>0</v>
      </c>
      <c r="Y1293" s="76">
        <v>0</v>
      </c>
      <c r="Z1293" s="76">
        <v>0</v>
      </c>
      <c r="AA1293" s="77"/>
    </row>
    <row r="1294" spans="1:27">
      <c r="A1294" s="73">
        <v>2200507</v>
      </c>
      <c r="B1294" s="73" t="s">
        <v>3374</v>
      </c>
      <c r="C1294" s="75">
        <v>83</v>
      </c>
      <c r="D1294" s="75">
        <v>32</v>
      </c>
      <c r="E1294" s="76">
        <v>51</v>
      </c>
      <c r="F1294" s="76">
        <v>21</v>
      </c>
      <c r="G1294" s="76">
        <v>0</v>
      </c>
      <c r="H1294" s="76">
        <v>0</v>
      </c>
      <c r="I1294" s="76">
        <v>0</v>
      </c>
      <c r="J1294" s="76">
        <v>0</v>
      </c>
      <c r="K1294" s="76">
        <v>5</v>
      </c>
      <c r="L1294" s="76">
        <v>0</v>
      </c>
      <c r="M1294" s="76">
        <v>0</v>
      </c>
      <c r="N1294" s="76">
        <v>0</v>
      </c>
      <c r="O1294" s="76">
        <v>0</v>
      </c>
      <c r="P1294" s="76">
        <v>0</v>
      </c>
      <c r="Q1294" s="76">
        <v>0</v>
      </c>
      <c r="R1294" s="76">
        <v>0</v>
      </c>
      <c r="S1294" s="76">
        <v>0</v>
      </c>
      <c r="T1294" s="76">
        <v>0</v>
      </c>
      <c r="U1294" s="76">
        <v>6</v>
      </c>
      <c r="V1294" s="76">
        <v>0</v>
      </c>
      <c r="W1294" s="76">
        <v>0</v>
      </c>
      <c r="X1294" s="76">
        <v>0</v>
      </c>
      <c r="Y1294" s="76">
        <v>0</v>
      </c>
      <c r="Z1294" s="76">
        <v>0</v>
      </c>
      <c r="AA1294" s="77"/>
    </row>
    <row r="1295" spans="1:27">
      <c r="A1295" s="73">
        <v>2200508</v>
      </c>
      <c r="B1295" s="73" t="s">
        <v>3377</v>
      </c>
      <c r="C1295" s="75">
        <v>477</v>
      </c>
      <c r="D1295" s="75">
        <v>359</v>
      </c>
      <c r="E1295" s="76">
        <v>118</v>
      </c>
      <c r="F1295" s="76">
        <v>20</v>
      </c>
      <c r="G1295" s="76">
        <v>0</v>
      </c>
      <c r="H1295" s="76">
        <v>0</v>
      </c>
      <c r="I1295" s="76">
        <v>258</v>
      </c>
      <c r="J1295" s="76">
        <v>33</v>
      </c>
      <c r="K1295" s="76">
        <v>0</v>
      </c>
      <c r="L1295" s="76">
        <v>0</v>
      </c>
      <c r="M1295" s="76">
        <v>5</v>
      </c>
      <c r="N1295" s="76">
        <v>0</v>
      </c>
      <c r="O1295" s="76">
        <v>41</v>
      </c>
      <c r="P1295" s="76">
        <v>0</v>
      </c>
      <c r="Q1295" s="76">
        <v>2</v>
      </c>
      <c r="R1295" s="76">
        <v>0</v>
      </c>
      <c r="S1295" s="76">
        <v>0</v>
      </c>
      <c r="T1295" s="76">
        <v>0</v>
      </c>
      <c r="U1295" s="76">
        <v>0</v>
      </c>
      <c r="V1295" s="76">
        <v>0</v>
      </c>
      <c r="W1295" s="76">
        <v>0</v>
      </c>
      <c r="X1295" s="76">
        <v>0</v>
      </c>
      <c r="Y1295" s="76">
        <v>0</v>
      </c>
      <c r="Z1295" s="76">
        <v>0</v>
      </c>
      <c r="AA1295" s="77"/>
    </row>
    <row r="1296" spans="1:27">
      <c r="A1296" s="73">
        <v>2200509</v>
      </c>
      <c r="B1296" s="73" t="s">
        <v>3380</v>
      </c>
      <c r="C1296" s="75">
        <v>9176</v>
      </c>
      <c r="D1296" s="75">
        <v>6509</v>
      </c>
      <c r="E1296" s="76">
        <v>2667</v>
      </c>
      <c r="F1296" s="76">
        <v>713</v>
      </c>
      <c r="G1296" s="76">
        <v>274</v>
      </c>
      <c r="H1296" s="76">
        <v>1376</v>
      </c>
      <c r="I1296" s="76">
        <v>569</v>
      </c>
      <c r="J1296" s="76">
        <v>411</v>
      </c>
      <c r="K1296" s="76">
        <v>236</v>
      </c>
      <c r="L1296" s="76">
        <v>810</v>
      </c>
      <c r="M1296" s="76">
        <v>76</v>
      </c>
      <c r="N1296" s="76">
        <v>1032</v>
      </c>
      <c r="O1296" s="76">
        <v>319</v>
      </c>
      <c r="P1296" s="76">
        <v>175</v>
      </c>
      <c r="Q1296" s="76">
        <v>40</v>
      </c>
      <c r="R1296" s="76">
        <v>205</v>
      </c>
      <c r="S1296" s="76">
        <v>40</v>
      </c>
      <c r="T1296" s="76">
        <v>100</v>
      </c>
      <c r="U1296" s="76">
        <v>103</v>
      </c>
      <c r="V1296" s="76">
        <v>30</v>
      </c>
      <c r="W1296" s="76">
        <v>0</v>
      </c>
      <c r="X1296" s="76">
        <v>30</v>
      </c>
      <c r="Y1296" s="76">
        <v>0</v>
      </c>
      <c r="Z1296" s="76">
        <v>0</v>
      </c>
      <c r="AA1296" s="77"/>
    </row>
    <row r="1297" spans="1:27">
      <c r="A1297" s="73">
        <v>2200510</v>
      </c>
      <c r="B1297" s="73" t="s">
        <v>3383</v>
      </c>
      <c r="C1297" s="75">
        <v>448</v>
      </c>
      <c r="D1297" s="75">
        <v>448</v>
      </c>
      <c r="E1297" s="76">
        <v>0</v>
      </c>
      <c r="F1297" s="76">
        <v>14</v>
      </c>
      <c r="G1297" s="76">
        <v>77</v>
      </c>
      <c r="H1297" s="76">
        <v>42</v>
      </c>
      <c r="I1297" s="76">
        <v>19</v>
      </c>
      <c r="J1297" s="76">
        <v>35</v>
      </c>
      <c r="K1297" s="76">
        <v>25</v>
      </c>
      <c r="L1297" s="76">
        <v>32</v>
      </c>
      <c r="M1297" s="76">
        <v>7</v>
      </c>
      <c r="N1297" s="76">
        <v>53</v>
      </c>
      <c r="O1297" s="76">
        <v>12</v>
      </c>
      <c r="P1297" s="76">
        <v>0</v>
      </c>
      <c r="Q1297" s="76">
        <v>47</v>
      </c>
      <c r="R1297" s="76">
        <v>30</v>
      </c>
      <c r="S1297" s="76">
        <v>1</v>
      </c>
      <c r="T1297" s="76">
        <v>7</v>
      </c>
      <c r="U1297" s="76">
        <v>47</v>
      </c>
      <c r="V1297" s="76">
        <v>0</v>
      </c>
      <c r="W1297" s="76">
        <v>0</v>
      </c>
      <c r="X1297" s="76">
        <v>0</v>
      </c>
      <c r="Y1297" s="76">
        <v>0</v>
      </c>
      <c r="Z1297" s="76">
        <v>0</v>
      </c>
      <c r="AA1297" s="77"/>
    </row>
    <row r="1298" spans="1:27">
      <c r="A1298" s="73">
        <v>2200511</v>
      </c>
      <c r="B1298" s="73" t="s">
        <v>3386</v>
      </c>
      <c r="C1298" s="75">
        <v>1546</v>
      </c>
      <c r="D1298" s="75">
        <v>989</v>
      </c>
      <c r="E1298" s="76">
        <v>557</v>
      </c>
      <c r="F1298" s="76">
        <v>256</v>
      </c>
      <c r="G1298" s="76">
        <v>0</v>
      </c>
      <c r="H1298" s="76">
        <v>40</v>
      </c>
      <c r="I1298" s="76">
        <v>0</v>
      </c>
      <c r="J1298" s="76">
        <v>12</v>
      </c>
      <c r="K1298" s="76">
        <v>0</v>
      </c>
      <c r="L1298" s="76">
        <v>0</v>
      </c>
      <c r="M1298" s="76">
        <v>0</v>
      </c>
      <c r="N1298" s="76">
        <v>203</v>
      </c>
      <c r="O1298" s="76">
        <v>3</v>
      </c>
      <c r="P1298" s="76">
        <v>0</v>
      </c>
      <c r="Q1298" s="76">
        <v>0</v>
      </c>
      <c r="R1298" s="76">
        <v>5</v>
      </c>
      <c r="S1298" s="76">
        <v>0</v>
      </c>
      <c r="T1298" s="76">
        <v>438</v>
      </c>
      <c r="U1298" s="76">
        <v>32</v>
      </c>
      <c r="V1298" s="76">
        <v>0</v>
      </c>
      <c r="W1298" s="76">
        <v>0</v>
      </c>
      <c r="X1298" s="76">
        <v>0</v>
      </c>
      <c r="Y1298" s="76">
        <v>0</v>
      </c>
      <c r="Z1298" s="76">
        <v>0</v>
      </c>
      <c r="AA1298" s="77"/>
    </row>
    <row r="1299" spans="1:27">
      <c r="A1299" s="73">
        <v>2200512</v>
      </c>
      <c r="B1299" s="73" t="s">
        <v>3389</v>
      </c>
      <c r="C1299" s="75">
        <v>0</v>
      </c>
      <c r="D1299" s="75">
        <v>0</v>
      </c>
      <c r="E1299" s="76">
        <v>0</v>
      </c>
      <c r="F1299" s="76">
        <v>0</v>
      </c>
      <c r="G1299" s="76">
        <v>0</v>
      </c>
      <c r="H1299" s="76">
        <v>0</v>
      </c>
      <c r="I1299" s="76">
        <v>0</v>
      </c>
      <c r="J1299" s="76">
        <v>0</v>
      </c>
      <c r="K1299" s="76">
        <v>0</v>
      </c>
      <c r="L1299" s="76">
        <v>0</v>
      </c>
      <c r="M1299" s="76">
        <v>0</v>
      </c>
      <c r="N1299" s="76">
        <v>0</v>
      </c>
      <c r="O1299" s="76">
        <v>0</v>
      </c>
      <c r="P1299" s="76">
        <v>0</v>
      </c>
      <c r="Q1299" s="76">
        <v>0</v>
      </c>
      <c r="R1299" s="76">
        <v>0</v>
      </c>
      <c r="S1299" s="76">
        <v>0</v>
      </c>
      <c r="T1299" s="76">
        <v>0</v>
      </c>
      <c r="U1299" s="76">
        <v>0</v>
      </c>
      <c r="V1299" s="76">
        <v>0</v>
      </c>
      <c r="W1299" s="76">
        <v>0</v>
      </c>
      <c r="X1299" s="76">
        <v>0</v>
      </c>
      <c r="Y1299" s="76">
        <v>0</v>
      </c>
      <c r="Z1299" s="76">
        <v>0</v>
      </c>
      <c r="AA1299" s="77"/>
    </row>
    <row r="1300" spans="1:27">
      <c r="A1300" s="73">
        <v>2200513</v>
      </c>
      <c r="B1300" s="73" t="s">
        <v>3392</v>
      </c>
      <c r="C1300" s="75">
        <v>30</v>
      </c>
      <c r="D1300" s="75">
        <v>30</v>
      </c>
      <c r="E1300" s="76">
        <v>0</v>
      </c>
      <c r="F1300" s="76">
        <v>0</v>
      </c>
      <c r="G1300" s="76">
        <v>0</v>
      </c>
      <c r="H1300" s="76">
        <v>0</v>
      </c>
      <c r="I1300" s="76">
        <v>0</v>
      </c>
      <c r="J1300" s="76">
        <v>0</v>
      </c>
      <c r="K1300" s="76">
        <v>30</v>
      </c>
      <c r="L1300" s="76">
        <v>0</v>
      </c>
      <c r="M1300" s="76">
        <v>0</v>
      </c>
      <c r="N1300" s="76">
        <v>0</v>
      </c>
      <c r="O1300" s="76">
        <v>0</v>
      </c>
      <c r="P1300" s="76">
        <v>0</v>
      </c>
      <c r="Q1300" s="76">
        <v>0</v>
      </c>
      <c r="R1300" s="76">
        <v>0</v>
      </c>
      <c r="S1300" s="76">
        <v>0</v>
      </c>
      <c r="T1300" s="76">
        <v>0</v>
      </c>
      <c r="U1300" s="76">
        <v>0</v>
      </c>
      <c r="V1300" s="76">
        <v>0</v>
      </c>
      <c r="W1300" s="76">
        <v>0</v>
      </c>
      <c r="X1300" s="76">
        <v>0</v>
      </c>
      <c r="Y1300" s="76">
        <v>0</v>
      </c>
      <c r="Z1300" s="76">
        <v>0</v>
      </c>
      <c r="AA1300" s="77"/>
    </row>
    <row r="1301" spans="1:27">
      <c r="A1301" s="73">
        <v>2200514</v>
      </c>
      <c r="B1301" s="73" t="s">
        <v>3395</v>
      </c>
      <c r="C1301" s="75">
        <v>0</v>
      </c>
      <c r="D1301" s="75">
        <v>0</v>
      </c>
      <c r="E1301" s="76">
        <v>0</v>
      </c>
      <c r="F1301" s="76">
        <v>0</v>
      </c>
      <c r="G1301" s="76">
        <v>0</v>
      </c>
      <c r="H1301" s="76">
        <v>0</v>
      </c>
      <c r="I1301" s="76">
        <v>0</v>
      </c>
      <c r="J1301" s="76">
        <v>0</v>
      </c>
      <c r="K1301" s="76">
        <v>0</v>
      </c>
      <c r="L1301" s="76">
        <v>0</v>
      </c>
      <c r="M1301" s="76">
        <v>0</v>
      </c>
      <c r="N1301" s="76">
        <v>0</v>
      </c>
      <c r="O1301" s="76">
        <v>0</v>
      </c>
      <c r="P1301" s="76">
        <v>0</v>
      </c>
      <c r="Q1301" s="76">
        <v>0</v>
      </c>
      <c r="R1301" s="76">
        <v>0</v>
      </c>
      <c r="S1301" s="76">
        <v>0</v>
      </c>
      <c r="T1301" s="76">
        <v>0</v>
      </c>
      <c r="U1301" s="76">
        <v>0</v>
      </c>
      <c r="V1301" s="76">
        <v>0</v>
      </c>
      <c r="W1301" s="76">
        <v>0</v>
      </c>
      <c r="X1301" s="76">
        <v>0</v>
      </c>
      <c r="Y1301" s="76">
        <v>0</v>
      </c>
      <c r="Z1301" s="76">
        <v>0</v>
      </c>
      <c r="AA1301" s="77"/>
    </row>
    <row r="1302" spans="1:27">
      <c r="A1302" s="73">
        <v>2200599</v>
      </c>
      <c r="B1302" s="73" t="s">
        <v>3398</v>
      </c>
      <c r="C1302" s="75">
        <v>2589</v>
      </c>
      <c r="D1302" s="75">
        <v>2089</v>
      </c>
      <c r="E1302" s="76">
        <v>500</v>
      </c>
      <c r="F1302" s="76">
        <v>321</v>
      </c>
      <c r="G1302" s="76">
        <v>0</v>
      </c>
      <c r="H1302" s="76">
        <v>263</v>
      </c>
      <c r="I1302" s="76">
        <v>168</v>
      </c>
      <c r="J1302" s="76">
        <v>57</v>
      </c>
      <c r="K1302" s="76">
        <v>1</v>
      </c>
      <c r="L1302" s="76">
        <v>222</v>
      </c>
      <c r="M1302" s="76">
        <v>76</v>
      </c>
      <c r="N1302" s="76">
        <v>0</v>
      </c>
      <c r="O1302" s="76">
        <v>328</v>
      </c>
      <c r="P1302" s="76">
        <v>234</v>
      </c>
      <c r="Q1302" s="76">
        <v>13</v>
      </c>
      <c r="R1302" s="76">
        <v>58</v>
      </c>
      <c r="S1302" s="76">
        <v>49</v>
      </c>
      <c r="T1302" s="76">
        <v>25</v>
      </c>
      <c r="U1302" s="76">
        <v>275</v>
      </c>
      <c r="V1302" s="76">
        <v>0</v>
      </c>
      <c r="W1302" s="76">
        <v>0</v>
      </c>
      <c r="X1302" s="76">
        <v>0</v>
      </c>
      <c r="Y1302" s="76">
        <v>0</v>
      </c>
      <c r="Z1302" s="76">
        <v>0</v>
      </c>
      <c r="AA1302" s="77"/>
    </row>
    <row r="1303" spans="1:27">
      <c r="A1303" s="73">
        <v>22099</v>
      </c>
      <c r="B1303" s="74" t="s">
        <v>5101</v>
      </c>
      <c r="C1303" s="75">
        <v>113</v>
      </c>
      <c r="D1303" s="75">
        <v>107</v>
      </c>
      <c r="E1303" s="76">
        <v>6</v>
      </c>
      <c r="F1303" s="76">
        <v>67</v>
      </c>
      <c r="G1303" s="76">
        <v>0</v>
      </c>
      <c r="H1303" s="76">
        <v>0</v>
      </c>
      <c r="I1303" s="76">
        <v>11</v>
      </c>
      <c r="J1303" s="76">
        <v>0</v>
      </c>
      <c r="K1303" s="76">
        <v>0</v>
      </c>
      <c r="L1303" s="76">
        <v>0</v>
      </c>
      <c r="M1303" s="76">
        <v>0</v>
      </c>
      <c r="N1303" s="76">
        <v>0</v>
      </c>
      <c r="O1303" s="76">
        <v>0</v>
      </c>
      <c r="P1303" s="76">
        <v>9</v>
      </c>
      <c r="Q1303" s="76">
        <v>0</v>
      </c>
      <c r="R1303" s="76">
        <v>0</v>
      </c>
      <c r="S1303" s="76">
        <v>0</v>
      </c>
      <c r="T1303" s="76">
        <v>0</v>
      </c>
      <c r="U1303" s="76">
        <v>0</v>
      </c>
      <c r="V1303" s="76">
        <v>0</v>
      </c>
      <c r="W1303" s="76">
        <v>0</v>
      </c>
      <c r="X1303" s="76">
        <v>0</v>
      </c>
      <c r="Y1303" s="76">
        <v>0</v>
      </c>
      <c r="Z1303" s="76">
        <v>0</v>
      </c>
      <c r="AA1303" s="77"/>
    </row>
    <row r="1304" spans="1:27">
      <c r="A1304" s="73">
        <v>221</v>
      </c>
      <c r="B1304" s="74" t="s">
        <v>3407</v>
      </c>
      <c r="C1304" s="75">
        <v>2109248</v>
      </c>
      <c r="D1304" s="75">
        <v>2047988</v>
      </c>
      <c r="E1304" s="76">
        <v>61260</v>
      </c>
      <c r="F1304" s="76">
        <v>262207</v>
      </c>
      <c r="G1304" s="76">
        <v>258924</v>
      </c>
      <c r="H1304" s="76">
        <v>165780</v>
      </c>
      <c r="I1304" s="76">
        <v>81317</v>
      </c>
      <c r="J1304" s="76">
        <v>233205</v>
      </c>
      <c r="K1304" s="76">
        <v>127979</v>
      </c>
      <c r="L1304" s="76">
        <v>147720</v>
      </c>
      <c r="M1304" s="76">
        <v>32009</v>
      </c>
      <c r="N1304" s="76">
        <v>116560</v>
      </c>
      <c r="O1304" s="76">
        <v>134414</v>
      </c>
      <c r="P1304" s="76">
        <v>130356</v>
      </c>
      <c r="Q1304" s="76">
        <v>45003</v>
      </c>
      <c r="R1304" s="76">
        <v>81188</v>
      </c>
      <c r="S1304" s="76">
        <v>43498</v>
      </c>
      <c r="T1304" s="76">
        <v>33371</v>
      </c>
      <c r="U1304" s="76">
        <v>141349</v>
      </c>
      <c r="V1304" s="76">
        <v>36099</v>
      </c>
      <c r="W1304" s="76">
        <v>0</v>
      </c>
      <c r="X1304" s="76">
        <v>11330</v>
      </c>
      <c r="Y1304" s="76">
        <v>15762</v>
      </c>
      <c r="Z1304" s="76">
        <v>9007</v>
      </c>
      <c r="AA1304" s="77"/>
    </row>
    <row r="1305" spans="1:27">
      <c r="A1305" s="73">
        <v>22101</v>
      </c>
      <c r="B1305" s="74" t="s">
        <v>3409</v>
      </c>
      <c r="C1305" s="75">
        <v>1444908</v>
      </c>
      <c r="D1305" s="75">
        <v>1438826</v>
      </c>
      <c r="E1305" s="76">
        <v>6082</v>
      </c>
      <c r="F1305" s="76">
        <v>161603</v>
      </c>
      <c r="G1305" s="76">
        <v>185601</v>
      </c>
      <c r="H1305" s="76">
        <v>130865</v>
      </c>
      <c r="I1305" s="76">
        <v>41793</v>
      </c>
      <c r="J1305" s="76">
        <v>189367</v>
      </c>
      <c r="K1305" s="76">
        <v>83065</v>
      </c>
      <c r="L1305" s="76">
        <v>107123</v>
      </c>
      <c r="M1305" s="76">
        <v>12475</v>
      </c>
      <c r="N1305" s="76">
        <v>81282</v>
      </c>
      <c r="O1305" s="76">
        <v>117806</v>
      </c>
      <c r="P1305" s="76">
        <v>91712</v>
      </c>
      <c r="Q1305" s="76">
        <v>27486</v>
      </c>
      <c r="R1305" s="76">
        <v>53434</v>
      </c>
      <c r="S1305" s="76">
        <v>20055</v>
      </c>
      <c r="T1305" s="76">
        <v>18296</v>
      </c>
      <c r="U1305" s="76">
        <v>112714</v>
      </c>
      <c r="V1305" s="76">
        <v>27232</v>
      </c>
      <c r="W1305" s="76">
        <v>0</v>
      </c>
      <c r="X1305" s="76">
        <v>6372</v>
      </c>
      <c r="Y1305" s="76">
        <v>11853</v>
      </c>
      <c r="Z1305" s="76">
        <v>9007</v>
      </c>
      <c r="AA1305" s="77"/>
    </row>
    <row r="1306" spans="1:27">
      <c r="A1306" s="73">
        <v>2210101</v>
      </c>
      <c r="B1306" s="73" t="s">
        <v>3412</v>
      </c>
      <c r="C1306" s="75">
        <v>20481</v>
      </c>
      <c r="D1306" s="75">
        <v>20481</v>
      </c>
      <c r="E1306" s="76">
        <v>0</v>
      </c>
      <c r="F1306" s="76">
        <v>1493</v>
      </c>
      <c r="G1306" s="76">
        <v>928</v>
      </c>
      <c r="H1306" s="76">
        <v>0</v>
      </c>
      <c r="I1306" s="76">
        <v>522</v>
      </c>
      <c r="J1306" s="76">
        <v>-607</v>
      </c>
      <c r="K1306" s="76">
        <v>2953</v>
      </c>
      <c r="L1306" s="76">
        <v>682</v>
      </c>
      <c r="M1306" s="76">
        <v>1125</v>
      </c>
      <c r="N1306" s="76">
        <v>687</v>
      </c>
      <c r="O1306" s="76">
        <v>530</v>
      </c>
      <c r="P1306" s="76">
        <v>1047</v>
      </c>
      <c r="Q1306" s="76">
        <v>1817</v>
      </c>
      <c r="R1306" s="76">
        <v>0</v>
      </c>
      <c r="S1306" s="76">
        <v>371</v>
      </c>
      <c r="T1306" s="76">
        <v>1448</v>
      </c>
      <c r="U1306" s="76">
        <v>6985</v>
      </c>
      <c r="V1306" s="76">
        <v>500</v>
      </c>
      <c r="W1306" s="76">
        <v>0</v>
      </c>
      <c r="X1306" s="76">
        <v>0</v>
      </c>
      <c r="Y1306" s="76">
        <v>500</v>
      </c>
      <c r="Z1306" s="76">
        <v>0</v>
      </c>
      <c r="AA1306" s="77"/>
    </row>
    <row r="1307" spans="1:27">
      <c r="A1307" s="73">
        <v>2210102</v>
      </c>
      <c r="B1307" s="73" t="s">
        <v>3415</v>
      </c>
      <c r="C1307" s="75">
        <v>0</v>
      </c>
      <c r="D1307" s="75">
        <v>0</v>
      </c>
      <c r="E1307" s="76">
        <v>0</v>
      </c>
      <c r="F1307" s="76">
        <v>0</v>
      </c>
      <c r="G1307" s="76">
        <v>0</v>
      </c>
      <c r="H1307" s="76">
        <v>0</v>
      </c>
      <c r="I1307" s="76">
        <v>0</v>
      </c>
      <c r="J1307" s="76">
        <v>0</v>
      </c>
      <c r="K1307" s="76">
        <v>0</v>
      </c>
      <c r="L1307" s="76">
        <v>0</v>
      </c>
      <c r="M1307" s="76">
        <v>0</v>
      </c>
      <c r="N1307" s="76">
        <v>0</v>
      </c>
      <c r="O1307" s="76">
        <v>0</v>
      </c>
      <c r="P1307" s="76">
        <v>0</v>
      </c>
      <c r="Q1307" s="76">
        <v>0</v>
      </c>
      <c r="R1307" s="76">
        <v>0</v>
      </c>
      <c r="S1307" s="76">
        <v>0</v>
      </c>
      <c r="T1307" s="76">
        <v>0</v>
      </c>
      <c r="U1307" s="76">
        <v>0</v>
      </c>
      <c r="V1307" s="76">
        <v>0</v>
      </c>
      <c r="W1307" s="76">
        <v>0</v>
      </c>
      <c r="X1307" s="76">
        <v>0</v>
      </c>
      <c r="Y1307" s="76">
        <v>0</v>
      </c>
      <c r="Z1307" s="76">
        <v>0</v>
      </c>
      <c r="AA1307" s="77"/>
    </row>
    <row r="1308" spans="1:27">
      <c r="A1308" s="73">
        <v>2210103</v>
      </c>
      <c r="B1308" s="73" t="s">
        <v>3416</v>
      </c>
      <c r="C1308" s="75">
        <v>269144</v>
      </c>
      <c r="D1308" s="75">
        <v>269144</v>
      </c>
      <c r="E1308" s="76">
        <v>0</v>
      </c>
      <c r="F1308" s="76">
        <v>13455</v>
      </c>
      <c r="G1308" s="76">
        <v>22486</v>
      </c>
      <c r="H1308" s="76">
        <v>42832</v>
      </c>
      <c r="I1308" s="76">
        <v>17011</v>
      </c>
      <c r="J1308" s="76">
        <v>55859</v>
      </c>
      <c r="K1308" s="76">
        <v>8812</v>
      </c>
      <c r="L1308" s="76">
        <v>1686</v>
      </c>
      <c r="M1308" s="76">
        <v>142</v>
      </c>
      <c r="N1308" s="76">
        <v>8558</v>
      </c>
      <c r="O1308" s="76">
        <v>32565</v>
      </c>
      <c r="P1308" s="76">
        <v>26936</v>
      </c>
      <c r="Q1308" s="76">
        <v>3748</v>
      </c>
      <c r="R1308" s="76">
        <v>5911</v>
      </c>
      <c r="S1308" s="76">
        <v>21</v>
      </c>
      <c r="T1308" s="76">
        <v>4794</v>
      </c>
      <c r="U1308" s="76">
        <v>14432</v>
      </c>
      <c r="V1308" s="76">
        <v>7507</v>
      </c>
      <c r="W1308" s="76">
        <v>0</v>
      </c>
      <c r="X1308" s="76">
        <v>3614</v>
      </c>
      <c r="Y1308" s="76">
        <v>2611</v>
      </c>
      <c r="Z1308" s="76">
        <v>1282</v>
      </c>
      <c r="AA1308" s="77"/>
    </row>
    <row r="1309" spans="1:27">
      <c r="A1309" s="73">
        <v>2210104</v>
      </c>
      <c r="B1309" s="73" t="s">
        <v>3417</v>
      </c>
      <c r="C1309" s="75">
        <v>0</v>
      </c>
      <c r="D1309" s="75">
        <v>0</v>
      </c>
      <c r="E1309" s="76">
        <v>0</v>
      </c>
      <c r="F1309" s="76">
        <v>0</v>
      </c>
      <c r="G1309" s="76">
        <v>0</v>
      </c>
      <c r="H1309" s="76">
        <v>0</v>
      </c>
      <c r="I1309" s="76">
        <v>0</v>
      </c>
      <c r="J1309" s="76">
        <v>0</v>
      </c>
      <c r="K1309" s="76">
        <v>0</v>
      </c>
      <c r="L1309" s="76">
        <v>0</v>
      </c>
      <c r="M1309" s="76">
        <v>0</v>
      </c>
      <c r="N1309" s="76">
        <v>0</v>
      </c>
      <c r="O1309" s="76">
        <v>0</v>
      </c>
      <c r="P1309" s="76">
        <v>0</v>
      </c>
      <c r="Q1309" s="76">
        <v>0</v>
      </c>
      <c r="R1309" s="76">
        <v>0</v>
      </c>
      <c r="S1309" s="76">
        <v>0</v>
      </c>
      <c r="T1309" s="76">
        <v>0</v>
      </c>
      <c r="U1309" s="76">
        <v>0</v>
      </c>
      <c r="V1309" s="76">
        <v>0</v>
      </c>
      <c r="W1309" s="76">
        <v>0</v>
      </c>
      <c r="X1309" s="76">
        <v>0</v>
      </c>
      <c r="Y1309" s="76">
        <v>0</v>
      </c>
      <c r="Z1309" s="76">
        <v>0</v>
      </c>
      <c r="AA1309" s="77"/>
    </row>
    <row r="1310" spans="1:27">
      <c r="A1310" s="73">
        <v>2210105</v>
      </c>
      <c r="B1310" s="73" t="s">
        <v>3418</v>
      </c>
      <c r="C1310" s="75">
        <v>601913</v>
      </c>
      <c r="D1310" s="75">
        <v>598868</v>
      </c>
      <c r="E1310" s="76">
        <v>3045</v>
      </c>
      <c r="F1310" s="76">
        <v>38943</v>
      </c>
      <c r="G1310" s="76">
        <v>86763</v>
      </c>
      <c r="H1310" s="76">
        <v>46215</v>
      </c>
      <c r="I1310" s="76">
        <v>14700</v>
      </c>
      <c r="J1310" s="76">
        <v>41171</v>
      </c>
      <c r="K1310" s="76">
        <v>31204</v>
      </c>
      <c r="L1310" s="76">
        <v>80580</v>
      </c>
      <c r="M1310" s="76">
        <v>6869</v>
      </c>
      <c r="N1310" s="76">
        <v>49877</v>
      </c>
      <c r="O1310" s="76">
        <v>49392</v>
      </c>
      <c r="P1310" s="76">
        <v>41407</v>
      </c>
      <c r="Q1310" s="76">
        <v>8863</v>
      </c>
      <c r="R1310" s="76">
        <v>28078</v>
      </c>
      <c r="S1310" s="76">
        <v>14089</v>
      </c>
      <c r="T1310" s="76">
        <v>5634</v>
      </c>
      <c r="U1310" s="76">
        <v>53432</v>
      </c>
      <c r="V1310" s="76">
        <v>1144</v>
      </c>
      <c r="W1310" s="76">
        <v>0</v>
      </c>
      <c r="X1310" s="76">
        <v>765</v>
      </c>
      <c r="Y1310" s="76">
        <v>379</v>
      </c>
      <c r="Z1310" s="76">
        <v>0</v>
      </c>
      <c r="AA1310" s="77"/>
    </row>
    <row r="1311" spans="1:27">
      <c r="A1311" s="73">
        <v>2210106</v>
      </c>
      <c r="B1311" s="73" t="s">
        <v>3421</v>
      </c>
      <c r="C1311" s="75">
        <v>190096</v>
      </c>
      <c r="D1311" s="75">
        <v>190096</v>
      </c>
      <c r="E1311" s="76">
        <v>0</v>
      </c>
      <c r="F1311" s="76">
        <v>52523</v>
      </c>
      <c r="G1311" s="76">
        <v>14734</v>
      </c>
      <c r="H1311" s="76">
        <v>9768</v>
      </c>
      <c r="I1311" s="76">
        <v>1098</v>
      </c>
      <c r="J1311" s="76">
        <v>33367</v>
      </c>
      <c r="K1311" s="76">
        <v>20498</v>
      </c>
      <c r="L1311" s="76">
        <v>4739</v>
      </c>
      <c r="M1311" s="76">
        <v>2933</v>
      </c>
      <c r="N1311" s="76">
        <v>8388</v>
      </c>
      <c r="O1311" s="76">
        <v>11381</v>
      </c>
      <c r="P1311" s="76">
        <v>4601</v>
      </c>
      <c r="Q1311" s="76">
        <v>3002</v>
      </c>
      <c r="R1311" s="76">
        <v>8890</v>
      </c>
      <c r="S1311" s="76">
        <v>2408</v>
      </c>
      <c r="T1311" s="76">
        <v>1377</v>
      </c>
      <c r="U1311" s="76">
        <v>4713</v>
      </c>
      <c r="V1311" s="76">
        <v>7765</v>
      </c>
      <c r="W1311" s="76">
        <v>0</v>
      </c>
      <c r="X1311" s="76">
        <v>316</v>
      </c>
      <c r="Y1311" s="76">
        <v>1721</v>
      </c>
      <c r="Z1311" s="76">
        <v>5728</v>
      </c>
      <c r="AA1311" s="77"/>
    </row>
    <row r="1312" spans="1:27">
      <c r="A1312" s="73">
        <v>2210107</v>
      </c>
      <c r="B1312" s="73" t="s">
        <v>3424</v>
      </c>
      <c r="C1312" s="75">
        <v>15079</v>
      </c>
      <c r="D1312" s="75">
        <v>15079</v>
      </c>
      <c r="E1312" s="76">
        <v>0</v>
      </c>
      <c r="F1312" s="76">
        <v>100</v>
      </c>
      <c r="G1312" s="76">
        <v>1155</v>
      </c>
      <c r="H1312" s="76">
        <v>1092</v>
      </c>
      <c r="I1312" s="76">
        <v>1051</v>
      </c>
      <c r="J1312" s="76">
        <v>3282</v>
      </c>
      <c r="K1312" s="76">
        <v>1374</v>
      </c>
      <c r="L1312" s="76">
        <v>221</v>
      </c>
      <c r="M1312" s="76">
        <v>298</v>
      </c>
      <c r="N1312" s="76">
        <v>732</v>
      </c>
      <c r="O1312" s="76">
        <v>2130</v>
      </c>
      <c r="P1312" s="76">
        <v>486</v>
      </c>
      <c r="Q1312" s="76">
        <v>250</v>
      </c>
      <c r="R1312" s="76">
        <v>230</v>
      </c>
      <c r="S1312" s="76">
        <v>500</v>
      </c>
      <c r="T1312" s="76">
        <v>1063</v>
      </c>
      <c r="U1312" s="76">
        <v>1105</v>
      </c>
      <c r="V1312" s="76">
        <v>10</v>
      </c>
      <c r="W1312" s="76">
        <v>0</v>
      </c>
      <c r="X1312" s="76">
        <v>0</v>
      </c>
      <c r="Y1312" s="76">
        <v>0</v>
      </c>
      <c r="Z1312" s="76">
        <v>10</v>
      </c>
      <c r="AA1312" s="77"/>
    </row>
    <row r="1313" spans="1:27">
      <c r="A1313" s="73">
        <v>2210199</v>
      </c>
      <c r="B1313" s="73" t="s">
        <v>3427</v>
      </c>
      <c r="C1313" s="75">
        <v>348195</v>
      </c>
      <c r="D1313" s="75">
        <v>345158</v>
      </c>
      <c r="E1313" s="76">
        <v>3037</v>
      </c>
      <c r="F1313" s="76">
        <v>55089</v>
      </c>
      <c r="G1313" s="76">
        <v>59535</v>
      </c>
      <c r="H1313" s="76">
        <v>30958</v>
      </c>
      <c r="I1313" s="76">
        <v>7411</v>
      </c>
      <c r="J1313" s="76">
        <v>56295</v>
      </c>
      <c r="K1313" s="76">
        <v>18224</v>
      </c>
      <c r="L1313" s="76">
        <v>19215</v>
      </c>
      <c r="M1313" s="76">
        <v>1108</v>
      </c>
      <c r="N1313" s="76">
        <v>13040</v>
      </c>
      <c r="O1313" s="76">
        <v>21808</v>
      </c>
      <c r="P1313" s="76">
        <v>17235</v>
      </c>
      <c r="Q1313" s="76">
        <v>9806</v>
      </c>
      <c r="R1313" s="76">
        <v>10325</v>
      </c>
      <c r="S1313" s="76">
        <v>2666</v>
      </c>
      <c r="T1313" s="76">
        <v>3980</v>
      </c>
      <c r="U1313" s="76">
        <v>32047</v>
      </c>
      <c r="V1313" s="76">
        <v>10306</v>
      </c>
      <c r="W1313" s="76">
        <v>0</v>
      </c>
      <c r="X1313" s="76">
        <v>1677</v>
      </c>
      <c r="Y1313" s="76">
        <v>6642</v>
      </c>
      <c r="Z1313" s="76">
        <v>1987</v>
      </c>
      <c r="AA1313" s="77"/>
    </row>
    <row r="1314" spans="1:27">
      <c r="A1314" s="73">
        <v>22102</v>
      </c>
      <c r="B1314" s="74" t="s">
        <v>3430</v>
      </c>
      <c r="C1314" s="75">
        <v>657365</v>
      </c>
      <c r="D1314" s="75">
        <v>602187</v>
      </c>
      <c r="E1314" s="76">
        <v>55178</v>
      </c>
      <c r="F1314" s="76">
        <v>100376</v>
      </c>
      <c r="G1314" s="76">
        <v>72666</v>
      </c>
      <c r="H1314" s="76">
        <v>34227</v>
      </c>
      <c r="I1314" s="76">
        <v>39465</v>
      </c>
      <c r="J1314" s="76">
        <v>43838</v>
      </c>
      <c r="K1314" s="76">
        <v>44914</v>
      </c>
      <c r="L1314" s="76">
        <v>40597</v>
      </c>
      <c r="M1314" s="76">
        <v>19156</v>
      </c>
      <c r="N1314" s="76">
        <v>35278</v>
      </c>
      <c r="O1314" s="76">
        <v>14163</v>
      </c>
      <c r="P1314" s="76">
        <v>36124</v>
      </c>
      <c r="Q1314" s="76">
        <v>17517</v>
      </c>
      <c r="R1314" s="76">
        <v>27754</v>
      </c>
      <c r="S1314" s="76">
        <v>23443</v>
      </c>
      <c r="T1314" s="76">
        <v>15075</v>
      </c>
      <c r="U1314" s="76">
        <v>28635</v>
      </c>
      <c r="V1314" s="76">
        <v>8867</v>
      </c>
      <c r="W1314" s="76">
        <v>0</v>
      </c>
      <c r="X1314" s="76">
        <v>4958</v>
      </c>
      <c r="Y1314" s="76">
        <v>3909</v>
      </c>
      <c r="Z1314" s="76">
        <v>0</v>
      </c>
      <c r="AA1314" s="77"/>
    </row>
    <row r="1315" spans="1:27">
      <c r="A1315" s="73">
        <v>2210201</v>
      </c>
      <c r="B1315" s="73" t="s">
        <v>3433</v>
      </c>
      <c r="C1315" s="75">
        <v>601754</v>
      </c>
      <c r="D1315" s="75">
        <v>546551</v>
      </c>
      <c r="E1315" s="76">
        <v>55203</v>
      </c>
      <c r="F1315" s="76">
        <v>85784</v>
      </c>
      <c r="G1315" s="76">
        <v>60162</v>
      </c>
      <c r="H1315" s="76">
        <v>33410</v>
      </c>
      <c r="I1315" s="76">
        <v>35052</v>
      </c>
      <c r="J1315" s="76">
        <v>43777</v>
      </c>
      <c r="K1315" s="76">
        <v>44808</v>
      </c>
      <c r="L1315" s="76">
        <v>38815</v>
      </c>
      <c r="M1315" s="76">
        <v>17537</v>
      </c>
      <c r="N1315" s="76">
        <v>35072</v>
      </c>
      <c r="O1315" s="76">
        <v>13868</v>
      </c>
      <c r="P1315" s="76">
        <v>31168</v>
      </c>
      <c r="Q1315" s="76">
        <v>17517</v>
      </c>
      <c r="R1315" s="76">
        <v>24342</v>
      </c>
      <c r="S1315" s="76">
        <v>13352</v>
      </c>
      <c r="T1315" s="76">
        <v>14775</v>
      </c>
      <c r="U1315" s="76">
        <v>28154</v>
      </c>
      <c r="V1315" s="76">
        <v>8867</v>
      </c>
      <c r="W1315" s="76">
        <v>0</v>
      </c>
      <c r="X1315" s="76">
        <v>4958</v>
      </c>
      <c r="Y1315" s="76">
        <v>3909</v>
      </c>
      <c r="Z1315" s="76">
        <v>0</v>
      </c>
      <c r="AA1315" s="77"/>
    </row>
    <row r="1316" spans="1:27">
      <c r="A1316" s="73">
        <v>2210202</v>
      </c>
      <c r="B1316" s="73" t="s">
        <v>3436</v>
      </c>
      <c r="C1316" s="75">
        <v>0</v>
      </c>
      <c r="D1316" s="75">
        <v>0</v>
      </c>
      <c r="E1316" s="76">
        <v>0</v>
      </c>
      <c r="F1316" s="76">
        <v>0</v>
      </c>
      <c r="G1316" s="76">
        <v>0</v>
      </c>
      <c r="H1316" s="76">
        <v>0</v>
      </c>
      <c r="I1316" s="76">
        <v>0</v>
      </c>
      <c r="J1316" s="76">
        <v>0</v>
      </c>
      <c r="K1316" s="76">
        <v>0</v>
      </c>
      <c r="L1316" s="76">
        <v>0</v>
      </c>
      <c r="M1316" s="76">
        <v>0</v>
      </c>
      <c r="N1316" s="76">
        <v>0</v>
      </c>
      <c r="O1316" s="76">
        <v>0</v>
      </c>
      <c r="P1316" s="76">
        <v>0</v>
      </c>
      <c r="Q1316" s="76">
        <v>0</v>
      </c>
      <c r="R1316" s="76">
        <v>0</v>
      </c>
      <c r="S1316" s="76">
        <v>3134</v>
      </c>
      <c r="T1316" s="76">
        <v>0</v>
      </c>
      <c r="U1316" s="76">
        <v>0</v>
      </c>
      <c r="V1316" s="76">
        <v>0</v>
      </c>
      <c r="W1316" s="76">
        <v>0</v>
      </c>
      <c r="X1316" s="76">
        <v>0</v>
      </c>
      <c r="Y1316" s="76">
        <v>0</v>
      </c>
      <c r="Z1316" s="76">
        <v>0</v>
      </c>
      <c r="AA1316" s="77"/>
    </row>
    <row r="1317" spans="1:27">
      <c r="A1317" s="73">
        <v>2210203</v>
      </c>
      <c r="B1317" s="73" t="s">
        <v>3439</v>
      </c>
      <c r="C1317" s="75">
        <v>55611</v>
      </c>
      <c r="D1317" s="75">
        <v>55636</v>
      </c>
      <c r="E1317" s="76">
        <v>-25</v>
      </c>
      <c r="F1317" s="76">
        <v>14592</v>
      </c>
      <c r="G1317" s="76">
        <v>12504</v>
      </c>
      <c r="H1317" s="76">
        <v>817</v>
      </c>
      <c r="I1317" s="76">
        <v>4413</v>
      </c>
      <c r="J1317" s="76">
        <v>61</v>
      </c>
      <c r="K1317" s="76">
        <v>106</v>
      </c>
      <c r="L1317" s="76">
        <v>1782</v>
      </c>
      <c r="M1317" s="76">
        <v>1619</v>
      </c>
      <c r="N1317" s="76">
        <v>206</v>
      </c>
      <c r="O1317" s="76">
        <v>295</v>
      </c>
      <c r="P1317" s="76">
        <v>4956</v>
      </c>
      <c r="Q1317" s="76">
        <v>0</v>
      </c>
      <c r="R1317" s="76">
        <v>3412</v>
      </c>
      <c r="S1317" s="76">
        <v>6957</v>
      </c>
      <c r="T1317" s="76">
        <v>300</v>
      </c>
      <c r="U1317" s="76">
        <v>481</v>
      </c>
      <c r="V1317" s="76">
        <v>0</v>
      </c>
      <c r="W1317" s="76">
        <v>0</v>
      </c>
      <c r="X1317" s="76">
        <v>0</v>
      </c>
      <c r="Y1317" s="76">
        <v>0</v>
      </c>
      <c r="Z1317" s="76">
        <v>0</v>
      </c>
      <c r="AA1317" s="77"/>
    </row>
    <row r="1318" spans="1:27">
      <c r="A1318" s="73">
        <v>22103</v>
      </c>
      <c r="B1318" s="74" t="s">
        <v>3442</v>
      </c>
      <c r="C1318" s="75">
        <v>6975</v>
      </c>
      <c r="D1318" s="75">
        <v>6975</v>
      </c>
      <c r="E1318" s="76">
        <v>0</v>
      </c>
      <c r="F1318" s="76">
        <v>228</v>
      </c>
      <c r="G1318" s="76">
        <v>657</v>
      </c>
      <c r="H1318" s="76">
        <v>688</v>
      </c>
      <c r="I1318" s="76">
        <v>59</v>
      </c>
      <c r="J1318" s="76">
        <v>0</v>
      </c>
      <c r="K1318" s="76">
        <v>0</v>
      </c>
      <c r="L1318" s="76">
        <v>0</v>
      </c>
      <c r="M1318" s="76">
        <v>378</v>
      </c>
      <c r="N1318" s="76">
        <v>0</v>
      </c>
      <c r="O1318" s="76">
        <v>2445</v>
      </c>
      <c r="P1318" s="76">
        <v>2520</v>
      </c>
      <c r="Q1318" s="76">
        <v>0</v>
      </c>
      <c r="R1318" s="76">
        <v>0</v>
      </c>
      <c r="S1318" s="76">
        <v>0</v>
      </c>
      <c r="T1318" s="76">
        <v>0</v>
      </c>
      <c r="U1318" s="76">
        <v>0</v>
      </c>
      <c r="V1318" s="76">
        <v>0</v>
      </c>
      <c r="W1318" s="76">
        <v>0</v>
      </c>
      <c r="X1318" s="76">
        <v>0</v>
      </c>
      <c r="Y1318" s="76">
        <v>0</v>
      </c>
      <c r="Z1318" s="76">
        <v>0</v>
      </c>
      <c r="AA1318" s="77"/>
    </row>
    <row r="1319" spans="1:27">
      <c r="A1319" s="73">
        <v>2210301</v>
      </c>
      <c r="B1319" s="73" t="s">
        <v>3445</v>
      </c>
      <c r="C1319" s="75">
        <v>2832</v>
      </c>
      <c r="D1319" s="75">
        <v>2832</v>
      </c>
      <c r="E1319" s="76">
        <v>0</v>
      </c>
      <c r="F1319" s="76">
        <v>66</v>
      </c>
      <c r="G1319" s="76">
        <v>238</v>
      </c>
      <c r="H1319" s="76">
        <v>0</v>
      </c>
      <c r="I1319" s="76">
        <v>8</v>
      </c>
      <c r="J1319" s="76">
        <v>0</v>
      </c>
      <c r="K1319" s="76">
        <v>0</v>
      </c>
      <c r="L1319" s="76">
        <v>0</v>
      </c>
      <c r="M1319" s="76">
        <v>0</v>
      </c>
      <c r="N1319" s="76">
        <v>0</v>
      </c>
      <c r="O1319" s="76">
        <v>0</v>
      </c>
      <c r="P1319" s="76">
        <v>2520</v>
      </c>
      <c r="Q1319" s="76">
        <v>0</v>
      </c>
      <c r="R1319" s="76">
        <v>0</v>
      </c>
      <c r="S1319" s="76">
        <v>0</v>
      </c>
      <c r="T1319" s="76">
        <v>0</v>
      </c>
      <c r="U1319" s="76">
        <v>0</v>
      </c>
      <c r="V1319" s="76">
        <v>0</v>
      </c>
      <c r="W1319" s="76">
        <v>0</v>
      </c>
      <c r="X1319" s="76">
        <v>0</v>
      </c>
      <c r="Y1319" s="76">
        <v>0</v>
      </c>
      <c r="Z1319" s="76">
        <v>0</v>
      </c>
      <c r="AA1319" s="77"/>
    </row>
    <row r="1320" spans="1:27">
      <c r="A1320" s="73">
        <v>2210399</v>
      </c>
      <c r="B1320" s="73" t="s">
        <v>3450</v>
      </c>
      <c r="C1320" s="75">
        <v>4143</v>
      </c>
      <c r="D1320" s="75">
        <v>4143</v>
      </c>
      <c r="E1320" s="76">
        <v>0</v>
      </c>
      <c r="F1320" s="76">
        <v>162</v>
      </c>
      <c r="G1320" s="76">
        <v>419</v>
      </c>
      <c r="H1320" s="76">
        <v>688</v>
      </c>
      <c r="I1320" s="76">
        <v>51</v>
      </c>
      <c r="J1320" s="76">
        <v>0</v>
      </c>
      <c r="K1320" s="76">
        <v>0</v>
      </c>
      <c r="L1320" s="76">
        <v>0</v>
      </c>
      <c r="M1320" s="76">
        <v>378</v>
      </c>
      <c r="N1320" s="76">
        <v>0</v>
      </c>
      <c r="O1320" s="76">
        <v>2445</v>
      </c>
      <c r="P1320" s="76">
        <v>0</v>
      </c>
      <c r="Q1320" s="76">
        <v>0</v>
      </c>
      <c r="R1320" s="76">
        <v>0</v>
      </c>
      <c r="S1320" s="76">
        <v>0</v>
      </c>
      <c r="T1320" s="76">
        <v>0</v>
      </c>
      <c r="U1320" s="76">
        <v>0</v>
      </c>
      <c r="V1320" s="76">
        <v>0</v>
      </c>
      <c r="W1320" s="76">
        <v>0</v>
      </c>
      <c r="X1320" s="76">
        <v>0</v>
      </c>
      <c r="Y1320" s="76">
        <v>0</v>
      </c>
      <c r="Z1320" s="76">
        <v>0</v>
      </c>
      <c r="AA1320" s="77"/>
    </row>
    <row r="1321" spans="1:27">
      <c r="A1321" s="73">
        <v>222</v>
      </c>
      <c r="B1321" s="74" t="s">
        <v>3453</v>
      </c>
      <c r="C1321" s="75">
        <v>176179</v>
      </c>
      <c r="D1321" s="75">
        <v>108082</v>
      </c>
      <c r="E1321" s="76">
        <v>68097</v>
      </c>
      <c r="F1321" s="76">
        <v>32332</v>
      </c>
      <c r="G1321" s="76">
        <v>4063</v>
      </c>
      <c r="H1321" s="76">
        <v>7081</v>
      </c>
      <c r="I1321" s="76">
        <v>8077</v>
      </c>
      <c r="J1321" s="76">
        <v>6680</v>
      </c>
      <c r="K1321" s="76">
        <v>10992</v>
      </c>
      <c r="L1321" s="76">
        <v>3265</v>
      </c>
      <c r="M1321" s="76">
        <v>2339</v>
      </c>
      <c r="N1321" s="76">
        <v>5585</v>
      </c>
      <c r="O1321" s="76">
        <v>6379</v>
      </c>
      <c r="P1321" s="76">
        <v>3036</v>
      </c>
      <c r="Q1321" s="76">
        <v>3842</v>
      </c>
      <c r="R1321" s="76">
        <v>2259</v>
      </c>
      <c r="S1321" s="76">
        <v>1358</v>
      </c>
      <c r="T1321" s="76">
        <v>1918</v>
      </c>
      <c r="U1321" s="76">
        <v>7414</v>
      </c>
      <c r="V1321" s="76">
        <v>1300</v>
      </c>
      <c r="W1321" s="76">
        <v>0</v>
      </c>
      <c r="X1321" s="76">
        <v>633</v>
      </c>
      <c r="Y1321" s="76">
        <v>667</v>
      </c>
      <c r="Z1321" s="76">
        <v>0</v>
      </c>
      <c r="AA1321" s="77"/>
    </row>
    <row r="1322" spans="1:27">
      <c r="A1322" s="73">
        <v>22201</v>
      </c>
      <c r="B1322" s="74" t="s">
        <v>3455</v>
      </c>
      <c r="C1322" s="75">
        <v>122586</v>
      </c>
      <c r="D1322" s="75">
        <v>64804</v>
      </c>
      <c r="E1322" s="76">
        <v>57782</v>
      </c>
      <c r="F1322" s="76">
        <v>19809</v>
      </c>
      <c r="G1322" s="76">
        <v>3306</v>
      </c>
      <c r="H1322" s="76">
        <v>3886</v>
      </c>
      <c r="I1322" s="76">
        <v>6046</v>
      </c>
      <c r="J1322" s="76">
        <v>4690</v>
      </c>
      <c r="K1322" s="76">
        <v>3884</v>
      </c>
      <c r="L1322" s="76">
        <v>2053</v>
      </c>
      <c r="M1322" s="76">
        <v>1548</v>
      </c>
      <c r="N1322" s="76">
        <v>4011</v>
      </c>
      <c r="O1322" s="76">
        <v>4238</v>
      </c>
      <c r="P1322" s="76">
        <v>2001</v>
      </c>
      <c r="Q1322" s="76">
        <v>2095</v>
      </c>
      <c r="R1322" s="76">
        <v>1638</v>
      </c>
      <c r="S1322" s="76">
        <v>1095</v>
      </c>
      <c r="T1322" s="76">
        <v>760</v>
      </c>
      <c r="U1322" s="76">
        <v>3059</v>
      </c>
      <c r="V1322" s="76">
        <v>694</v>
      </c>
      <c r="W1322" s="76">
        <v>0</v>
      </c>
      <c r="X1322" s="76">
        <v>80</v>
      </c>
      <c r="Y1322" s="76">
        <v>614</v>
      </c>
      <c r="Z1322" s="76">
        <v>0</v>
      </c>
      <c r="AA1322" s="77"/>
    </row>
    <row r="1323" spans="1:27">
      <c r="A1323" s="73">
        <v>2220101</v>
      </c>
      <c r="B1323" s="73" t="s">
        <v>595</v>
      </c>
      <c r="C1323" s="75">
        <v>13997</v>
      </c>
      <c r="D1323" s="75">
        <v>13312</v>
      </c>
      <c r="E1323" s="76">
        <v>685</v>
      </c>
      <c r="F1323" s="76">
        <v>1369</v>
      </c>
      <c r="G1323" s="76">
        <v>894</v>
      </c>
      <c r="H1323" s="76">
        <v>1024</v>
      </c>
      <c r="I1323" s="76">
        <v>1251</v>
      </c>
      <c r="J1323" s="76">
        <v>1585</v>
      </c>
      <c r="K1323" s="76">
        <v>699</v>
      </c>
      <c r="L1323" s="76">
        <v>486</v>
      </c>
      <c r="M1323" s="76">
        <v>389</v>
      </c>
      <c r="N1323" s="76">
        <v>869</v>
      </c>
      <c r="O1323" s="76">
        <v>1721</v>
      </c>
      <c r="P1323" s="76">
        <v>480</v>
      </c>
      <c r="Q1323" s="76">
        <v>358</v>
      </c>
      <c r="R1323" s="76">
        <v>508</v>
      </c>
      <c r="S1323" s="76">
        <v>310</v>
      </c>
      <c r="T1323" s="76">
        <v>440</v>
      </c>
      <c r="U1323" s="76">
        <v>757</v>
      </c>
      <c r="V1323" s="76">
        <v>173</v>
      </c>
      <c r="W1323" s="76">
        <v>0</v>
      </c>
      <c r="X1323" s="76">
        <v>0</v>
      </c>
      <c r="Y1323" s="76">
        <v>173</v>
      </c>
      <c r="Z1323" s="76">
        <v>0</v>
      </c>
      <c r="AA1323" s="77"/>
    </row>
    <row r="1324" spans="1:27">
      <c r="A1324" s="73">
        <v>2220102</v>
      </c>
      <c r="B1324" s="73" t="s">
        <v>598</v>
      </c>
      <c r="C1324" s="75">
        <v>1260</v>
      </c>
      <c r="D1324" s="75">
        <v>1260</v>
      </c>
      <c r="E1324" s="76">
        <v>0</v>
      </c>
      <c r="F1324" s="76">
        <v>110</v>
      </c>
      <c r="G1324" s="76">
        <v>10</v>
      </c>
      <c r="H1324" s="76">
        <v>0</v>
      </c>
      <c r="I1324" s="76">
        <v>30</v>
      </c>
      <c r="J1324" s="76">
        <v>80</v>
      </c>
      <c r="K1324" s="76">
        <v>109</v>
      </c>
      <c r="L1324" s="76">
        <v>86</v>
      </c>
      <c r="M1324" s="76">
        <v>8</v>
      </c>
      <c r="N1324" s="76">
        <v>297</v>
      </c>
      <c r="O1324" s="76">
        <v>70</v>
      </c>
      <c r="P1324" s="76">
        <v>31</v>
      </c>
      <c r="Q1324" s="76">
        <v>252</v>
      </c>
      <c r="R1324" s="76">
        <v>65</v>
      </c>
      <c r="S1324" s="76">
        <v>8</v>
      </c>
      <c r="T1324" s="76">
        <v>46</v>
      </c>
      <c r="U1324" s="76">
        <v>58</v>
      </c>
      <c r="V1324" s="76">
        <v>0</v>
      </c>
      <c r="W1324" s="76">
        <v>0</v>
      </c>
      <c r="X1324" s="76">
        <v>0</v>
      </c>
      <c r="Y1324" s="76">
        <v>0</v>
      </c>
      <c r="Z1324" s="76">
        <v>0</v>
      </c>
      <c r="AA1324" s="77"/>
    </row>
    <row r="1325" spans="1:27">
      <c r="A1325" s="73">
        <v>2220103</v>
      </c>
      <c r="B1325" s="73" t="s">
        <v>601</v>
      </c>
      <c r="C1325" s="75">
        <v>296</v>
      </c>
      <c r="D1325" s="75">
        <v>0</v>
      </c>
      <c r="E1325" s="76">
        <v>296</v>
      </c>
      <c r="F1325" s="76">
        <v>0</v>
      </c>
      <c r="G1325" s="76">
        <v>0</v>
      </c>
      <c r="H1325" s="76">
        <v>0</v>
      </c>
      <c r="I1325" s="76">
        <v>0</v>
      </c>
      <c r="J1325" s="76">
        <v>0</v>
      </c>
      <c r="K1325" s="76">
        <v>0</v>
      </c>
      <c r="L1325" s="76">
        <v>0</v>
      </c>
      <c r="M1325" s="76">
        <v>0</v>
      </c>
      <c r="N1325" s="76">
        <v>0</v>
      </c>
      <c r="O1325" s="76">
        <v>0</v>
      </c>
      <c r="P1325" s="76">
        <v>0</v>
      </c>
      <c r="Q1325" s="76">
        <v>0</v>
      </c>
      <c r="R1325" s="76">
        <v>0</v>
      </c>
      <c r="S1325" s="76">
        <v>0</v>
      </c>
      <c r="T1325" s="76">
        <v>0</v>
      </c>
      <c r="U1325" s="76">
        <v>0</v>
      </c>
      <c r="V1325" s="76">
        <v>0</v>
      </c>
      <c r="W1325" s="76">
        <v>0</v>
      </c>
      <c r="X1325" s="76">
        <v>0</v>
      </c>
      <c r="Y1325" s="76">
        <v>0</v>
      </c>
      <c r="Z1325" s="76">
        <v>0</v>
      </c>
      <c r="AA1325" s="77"/>
    </row>
    <row r="1326" spans="1:27">
      <c r="A1326" s="73">
        <v>2220104</v>
      </c>
      <c r="B1326" s="73" t="s">
        <v>3460</v>
      </c>
      <c r="C1326" s="75">
        <v>5</v>
      </c>
      <c r="D1326" s="75">
        <v>5</v>
      </c>
      <c r="E1326" s="76">
        <v>0</v>
      </c>
      <c r="F1326" s="76">
        <v>5</v>
      </c>
      <c r="G1326" s="76">
        <v>0</v>
      </c>
      <c r="H1326" s="76">
        <v>0</v>
      </c>
      <c r="I1326" s="76">
        <v>0</v>
      </c>
      <c r="J1326" s="76">
        <v>0</v>
      </c>
      <c r="K1326" s="76">
        <v>0</v>
      </c>
      <c r="L1326" s="76">
        <v>0</v>
      </c>
      <c r="M1326" s="76">
        <v>0</v>
      </c>
      <c r="N1326" s="76">
        <v>0</v>
      </c>
      <c r="O1326" s="76">
        <v>0</v>
      </c>
      <c r="P1326" s="76">
        <v>0</v>
      </c>
      <c r="Q1326" s="76">
        <v>0</v>
      </c>
      <c r="R1326" s="76">
        <v>0</v>
      </c>
      <c r="S1326" s="76">
        <v>0</v>
      </c>
      <c r="T1326" s="76">
        <v>0</v>
      </c>
      <c r="U1326" s="76">
        <v>0</v>
      </c>
      <c r="V1326" s="76">
        <v>0</v>
      </c>
      <c r="W1326" s="76">
        <v>0</v>
      </c>
      <c r="X1326" s="76">
        <v>0</v>
      </c>
      <c r="Y1326" s="76">
        <v>0</v>
      </c>
      <c r="Z1326" s="76">
        <v>0</v>
      </c>
      <c r="AA1326" s="77"/>
    </row>
    <row r="1327" spans="1:27">
      <c r="A1327" s="73">
        <v>2220105</v>
      </c>
      <c r="B1327" s="73" t="s">
        <v>3462</v>
      </c>
      <c r="C1327" s="75">
        <v>191</v>
      </c>
      <c r="D1327" s="75">
        <v>191</v>
      </c>
      <c r="E1327" s="76">
        <v>0</v>
      </c>
      <c r="F1327" s="76">
        <v>12</v>
      </c>
      <c r="G1327" s="76">
        <v>11</v>
      </c>
      <c r="H1327" s="76">
        <v>7</v>
      </c>
      <c r="I1327" s="76">
        <v>22</v>
      </c>
      <c r="J1327" s="76">
        <v>47</v>
      </c>
      <c r="K1327" s="76">
        <v>5</v>
      </c>
      <c r="L1327" s="76">
        <v>0</v>
      </c>
      <c r="M1327" s="76">
        <v>0</v>
      </c>
      <c r="N1327" s="76">
        <v>7</v>
      </c>
      <c r="O1327" s="76">
        <v>27</v>
      </c>
      <c r="P1327" s="76">
        <v>7</v>
      </c>
      <c r="Q1327" s="76">
        <v>12</v>
      </c>
      <c r="R1327" s="76">
        <v>2</v>
      </c>
      <c r="S1327" s="76">
        <v>19</v>
      </c>
      <c r="T1327" s="76">
        <v>0</v>
      </c>
      <c r="U1327" s="76">
        <v>13</v>
      </c>
      <c r="V1327" s="76">
        <v>0</v>
      </c>
      <c r="W1327" s="76">
        <v>0</v>
      </c>
      <c r="X1327" s="76">
        <v>0</v>
      </c>
      <c r="Y1327" s="76">
        <v>0</v>
      </c>
      <c r="Z1327" s="76">
        <v>0</v>
      </c>
      <c r="AA1327" s="77"/>
    </row>
    <row r="1328" spans="1:27">
      <c r="A1328" s="73">
        <v>2220106</v>
      </c>
      <c r="B1328" s="73" t="s">
        <v>3464</v>
      </c>
      <c r="C1328" s="75">
        <v>987</v>
      </c>
      <c r="D1328" s="75">
        <v>943</v>
      </c>
      <c r="E1328" s="76">
        <v>44</v>
      </c>
      <c r="F1328" s="76">
        <v>30</v>
      </c>
      <c r="G1328" s="76">
        <v>12</v>
      </c>
      <c r="H1328" s="76">
        <v>9</v>
      </c>
      <c r="I1328" s="76">
        <v>13</v>
      </c>
      <c r="J1328" s="76">
        <v>7</v>
      </c>
      <c r="K1328" s="76">
        <v>33</v>
      </c>
      <c r="L1328" s="76">
        <v>45</v>
      </c>
      <c r="M1328" s="76">
        <v>27</v>
      </c>
      <c r="N1328" s="76">
        <v>113</v>
      </c>
      <c r="O1328" s="76">
        <v>20</v>
      </c>
      <c r="P1328" s="76">
        <v>11</v>
      </c>
      <c r="Q1328" s="76">
        <v>555</v>
      </c>
      <c r="R1328" s="76">
        <v>4</v>
      </c>
      <c r="S1328" s="76">
        <v>4</v>
      </c>
      <c r="T1328" s="76">
        <v>19</v>
      </c>
      <c r="U1328" s="76">
        <v>43</v>
      </c>
      <c r="V1328" s="76">
        <v>0</v>
      </c>
      <c r="W1328" s="76">
        <v>0</v>
      </c>
      <c r="X1328" s="76">
        <v>0</v>
      </c>
      <c r="Y1328" s="76">
        <v>0</v>
      </c>
      <c r="Z1328" s="76">
        <v>0</v>
      </c>
      <c r="AA1328" s="77"/>
    </row>
    <row r="1329" spans="1:27">
      <c r="A1329" s="73">
        <v>2220107</v>
      </c>
      <c r="B1329" s="73" t="s">
        <v>3467</v>
      </c>
      <c r="C1329" s="75">
        <v>225</v>
      </c>
      <c r="D1329" s="75">
        <v>225</v>
      </c>
      <c r="E1329" s="76">
        <v>0</v>
      </c>
      <c r="F1329" s="76">
        <v>0</v>
      </c>
      <c r="G1329" s="76">
        <v>25</v>
      </c>
      <c r="H1329" s="76">
        <v>0</v>
      </c>
      <c r="I1329" s="76">
        <v>27</v>
      </c>
      <c r="J1329" s="76">
        <v>0</v>
      </c>
      <c r="K1329" s="76">
        <v>0</v>
      </c>
      <c r="L1329" s="76">
        <v>0</v>
      </c>
      <c r="M1329" s="76">
        <v>0</v>
      </c>
      <c r="N1329" s="76">
        <v>0</v>
      </c>
      <c r="O1329" s="76">
        <v>0</v>
      </c>
      <c r="P1329" s="76">
        <v>168</v>
      </c>
      <c r="Q1329" s="76">
        <v>0</v>
      </c>
      <c r="R1329" s="76">
        <v>0</v>
      </c>
      <c r="S1329" s="76">
        <v>0</v>
      </c>
      <c r="T1329" s="76">
        <v>0</v>
      </c>
      <c r="U1329" s="76">
        <v>0</v>
      </c>
      <c r="V1329" s="76">
        <v>5</v>
      </c>
      <c r="W1329" s="76">
        <v>0</v>
      </c>
      <c r="X1329" s="76">
        <v>5</v>
      </c>
      <c r="Y1329" s="76">
        <v>0</v>
      </c>
      <c r="Z1329" s="76">
        <v>0</v>
      </c>
      <c r="AA1329" s="77"/>
    </row>
    <row r="1330" spans="1:27">
      <c r="A1330" s="73">
        <v>2220112</v>
      </c>
      <c r="B1330" s="73" t="s">
        <v>3470</v>
      </c>
      <c r="C1330" s="75">
        <v>4704</v>
      </c>
      <c r="D1330" s="75">
        <v>2292</v>
      </c>
      <c r="E1330" s="76">
        <v>2412</v>
      </c>
      <c r="F1330" s="76">
        <v>254</v>
      </c>
      <c r="G1330" s="76">
        <v>216</v>
      </c>
      <c r="H1330" s="76">
        <v>140</v>
      </c>
      <c r="I1330" s="76">
        <v>716</v>
      </c>
      <c r="J1330" s="76">
        <v>148</v>
      </c>
      <c r="K1330" s="76">
        <v>0</v>
      </c>
      <c r="L1330" s="76">
        <v>6</v>
      </c>
      <c r="M1330" s="76">
        <v>66</v>
      </c>
      <c r="N1330" s="76">
        <v>108</v>
      </c>
      <c r="O1330" s="76">
        <v>118</v>
      </c>
      <c r="P1330" s="76">
        <v>77</v>
      </c>
      <c r="Q1330" s="76">
        <v>0</v>
      </c>
      <c r="R1330" s="76">
        <v>293</v>
      </c>
      <c r="S1330" s="76">
        <v>0</v>
      </c>
      <c r="T1330" s="76">
        <v>0</v>
      </c>
      <c r="U1330" s="76">
        <v>0</v>
      </c>
      <c r="V1330" s="76">
        <v>150</v>
      </c>
      <c r="W1330" s="76">
        <v>0</v>
      </c>
      <c r="X1330" s="76">
        <v>0</v>
      </c>
      <c r="Y1330" s="76">
        <v>150</v>
      </c>
      <c r="Z1330" s="76">
        <v>0</v>
      </c>
      <c r="AA1330" s="77"/>
    </row>
    <row r="1331" spans="1:27">
      <c r="A1331" s="73">
        <v>2220113</v>
      </c>
      <c r="B1331" s="73" t="s">
        <v>3473</v>
      </c>
      <c r="C1331" s="75">
        <v>1093</v>
      </c>
      <c r="D1331" s="75">
        <v>1093</v>
      </c>
      <c r="E1331" s="76">
        <v>0</v>
      </c>
      <c r="F1331" s="76">
        <v>1093</v>
      </c>
      <c r="G1331" s="76">
        <v>0</v>
      </c>
      <c r="H1331" s="76">
        <v>0</v>
      </c>
      <c r="I1331" s="76">
        <v>0</v>
      </c>
      <c r="J1331" s="76">
        <v>0</v>
      </c>
      <c r="K1331" s="76">
        <v>0</v>
      </c>
      <c r="L1331" s="76">
        <v>0</v>
      </c>
      <c r="M1331" s="76">
        <v>0</v>
      </c>
      <c r="N1331" s="76">
        <v>0</v>
      </c>
      <c r="O1331" s="76">
        <v>0</v>
      </c>
      <c r="P1331" s="76">
        <v>0</v>
      </c>
      <c r="Q1331" s="76">
        <v>0</v>
      </c>
      <c r="R1331" s="76">
        <v>0</v>
      </c>
      <c r="S1331" s="76">
        <v>0</v>
      </c>
      <c r="T1331" s="76">
        <v>0</v>
      </c>
      <c r="U1331" s="76">
        <v>0</v>
      </c>
      <c r="V1331" s="76">
        <v>0</v>
      </c>
      <c r="W1331" s="76">
        <v>0</v>
      </c>
      <c r="X1331" s="76">
        <v>0</v>
      </c>
      <c r="Y1331" s="76">
        <v>0</v>
      </c>
      <c r="Z1331" s="76">
        <v>0</v>
      </c>
      <c r="AA1331" s="77"/>
    </row>
    <row r="1332" spans="1:27">
      <c r="A1332" s="73">
        <v>2220114</v>
      </c>
      <c r="B1332" s="73" t="s">
        <v>3475</v>
      </c>
      <c r="C1332" s="75">
        <v>155</v>
      </c>
      <c r="D1332" s="75">
        <v>155</v>
      </c>
      <c r="E1332" s="76">
        <v>0</v>
      </c>
      <c r="F1332" s="76">
        <v>0</v>
      </c>
      <c r="G1332" s="76">
        <v>0</v>
      </c>
      <c r="H1332" s="76">
        <v>0</v>
      </c>
      <c r="I1332" s="76">
        <v>0</v>
      </c>
      <c r="J1332" s="76">
        <v>0</v>
      </c>
      <c r="K1332" s="76">
        <v>0</v>
      </c>
      <c r="L1332" s="76">
        <v>136</v>
      </c>
      <c r="M1332" s="76">
        <v>0</v>
      </c>
      <c r="N1332" s="76">
        <v>0</v>
      </c>
      <c r="O1332" s="76">
        <v>19</v>
      </c>
      <c r="P1332" s="76">
        <v>0</v>
      </c>
      <c r="Q1332" s="76">
        <v>0</v>
      </c>
      <c r="R1332" s="76">
        <v>0</v>
      </c>
      <c r="S1332" s="76">
        <v>0</v>
      </c>
      <c r="T1332" s="76">
        <v>0</v>
      </c>
      <c r="U1332" s="76">
        <v>0</v>
      </c>
      <c r="V1332" s="76">
        <v>0</v>
      </c>
      <c r="W1332" s="76">
        <v>0</v>
      </c>
      <c r="X1332" s="76">
        <v>0</v>
      </c>
      <c r="Y1332" s="76">
        <v>0</v>
      </c>
      <c r="Z1332" s="76">
        <v>0</v>
      </c>
      <c r="AA1332" s="77"/>
    </row>
    <row r="1333" spans="1:27">
      <c r="A1333" s="73">
        <v>2220115</v>
      </c>
      <c r="B1333" s="73" t="s">
        <v>3477</v>
      </c>
      <c r="C1333" s="75">
        <v>65981</v>
      </c>
      <c r="D1333" s="75">
        <v>16887</v>
      </c>
      <c r="E1333" s="76">
        <v>49094</v>
      </c>
      <c r="F1333" s="76">
        <v>3777</v>
      </c>
      <c r="G1333" s="76">
        <v>1395</v>
      </c>
      <c r="H1333" s="76">
        <v>1328</v>
      </c>
      <c r="I1333" s="76">
        <v>1998</v>
      </c>
      <c r="J1333" s="76">
        <v>1004</v>
      </c>
      <c r="K1333" s="76">
        <v>875</v>
      </c>
      <c r="L1333" s="76">
        <v>823</v>
      </c>
      <c r="M1333" s="76">
        <v>800</v>
      </c>
      <c r="N1333" s="76">
        <v>1394</v>
      </c>
      <c r="O1333" s="76">
        <v>602</v>
      </c>
      <c r="P1333" s="76">
        <v>588</v>
      </c>
      <c r="Q1333" s="76">
        <v>827</v>
      </c>
      <c r="R1333" s="76">
        <v>192</v>
      </c>
      <c r="S1333" s="76">
        <v>295</v>
      </c>
      <c r="T1333" s="76">
        <v>180</v>
      </c>
      <c r="U1333" s="76">
        <v>681</v>
      </c>
      <c r="V1333" s="76">
        <v>133</v>
      </c>
      <c r="W1333" s="76">
        <v>0</v>
      </c>
      <c r="X1333" s="76">
        <v>75</v>
      </c>
      <c r="Y1333" s="76">
        <v>58</v>
      </c>
      <c r="Z1333" s="76">
        <v>0</v>
      </c>
      <c r="AA1333" s="77"/>
    </row>
    <row r="1334" spans="1:27">
      <c r="A1334" s="73">
        <v>2220118</v>
      </c>
      <c r="B1334" s="73" t="s">
        <v>3480</v>
      </c>
      <c r="C1334" s="75">
        <v>3035</v>
      </c>
      <c r="D1334" s="75">
        <v>5</v>
      </c>
      <c r="E1334" s="76">
        <v>3030</v>
      </c>
      <c r="F1334" s="76">
        <v>0</v>
      </c>
      <c r="G1334" s="76">
        <v>0</v>
      </c>
      <c r="H1334" s="76">
        <v>5</v>
      </c>
      <c r="I1334" s="76">
        <v>0</v>
      </c>
      <c r="J1334" s="76">
        <v>0</v>
      </c>
      <c r="K1334" s="76">
        <v>0</v>
      </c>
      <c r="L1334" s="76">
        <v>0</v>
      </c>
      <c r="M1334" s="76">
        <v>0</v>
      </c>
      <c r="N1334" s="76">
        <v>0</v>
      </c>
      <c r="O1334" s="76">
        <v>0</v>
      </c>
      <c r="P1334" s="76">
        <v>0</v>
      </c>
      <c r="Q1334" s="76">
        <v>0</v>
      </c>
      <c r="R1334" s="76">
        <v>0</v>
      </c>
      <c r="S1334" s="76">
        <v>0</v>
      </c>
      <c r="T1334" s="76">
        <v>0</v>
      </c>
      <c r="U1334" s="76">
        <v>0</v>
      </c>
      <c r="V1334" s="76">
        <v>0</v>
      </c>
      <c r="W1334" s="76">
        <v>0</v>
      </c>
      <c r="X1334" s="76">
        <v>0</v>
      </c>
      <c r="Y1334" s="76">
        <v>0</v>
      </c>
      <c r="Z1334" s="76">
        <v>0</v>
      </c>
      <c r="AA1334" s="77"/>
    </row>
    <row r="1335" spans="1:27">
      <c r="A1335" s="73">
        <v>2220150</v>
      </c>
      <c r="B1335" s="73" t="s">
        <v>622</v>
      </c>
      <c r="C1335" s="75">
        <v>519</v>
      </c>
      <c r="D1335" s="75">
        <v>519</v>
      </c>
      <c r="E1335" s="76">
        <v>0</v>
      </c>
      <c r="F1335" s="76">
        <v>0</v>
      </c>
      <c r="G1335" s="76">
        <v>162</v>
      </c>
      <c r="H1335" s="76">
        <v>0</v>
      </c>
      <c r="I1335" s="76">
        <v>73</v>
      </c>
      <c r="J1335" s="76">
        <v>45</v>
      </c>
      <c r="K1335" s="76">
        <v>121</v>
      </c>
      <c r="L1335" s="76">
        <v>0</v>
      </c>
      <c r="M1335" s="76">
        <v>0</v>
      </c>
      <c r="N1335" s="76">
        <v>0</v>
      </c>
      <c r="O1335" s="76">
        <v>0</v>
      </c>
      <c r="P1335" s="76">
        <v>15</v>
      </c>
      <c r="Q1335" s="76">
        <v>10</v>
      </c>
      <c r="R1335" s="76">
        <v>42</v>
      </c>
      <c r="S1335" s="76">
        <v>52</v>
      </c>
      <c r="T1335" s="76">
        <v>0</v>
      </c>
      <c r="U1335" s="76">
        <v>0</v>
      </c>
      <c r="V1335" s="76">
        <v>0</v>
      </c>
      <c r="W1335" s="76">
        <v>0</v>
      </c>
      <c r="X1335" s="76">
        <v>0</v>
      </c>
      <c r="Y1335" s="76">
        <v>0</v>
      </c>
      <c r="Z1335" s="76">
        <v>0</v>
      </c>
      <c r="AA1335" s="77"/>
    </row>
    <row r="1336" spans="1:27">
      <c r="A1336" s="73">
        <v>2220199</v>
      </c>
      <c r="B1336" s="73" t="s">
        <v>3483</v>
      </c>
      <c r="C1336" s="75">
        <v>30138</v>
      </c>
      <c r="D1336" s="75">
        <v>27917</v>
      </c>
      <c r="E1336" s="76">
        <v>2221</v>
      </c>
      <c r="F1336" s="76">
        <v>13159</v>
      </c>
      <c r="G1336" s="76">
        <v>581</v>
      </c>
      <c r="H1336" s="76">
        <v>1373</v>
      </c>
      <c r="I1336" s="76">
        <v>1916</v>
      </c>
      <c r="J1336" s="76">
        <v>1774</v>
      </c>
      <c r="K1336" s="76">
        <v>2042</v>
      </c>
      <c r="L1336" s="76">
        <v>471</v>
      </c>
      <c r="M1336" s="76">
        <v>258</v>
      </c>
      <c r="N1336" s="76">
        <v>1223</v>
      </c>
      <c r="O1336" s="76">
        <v>1661</v>
      </c>
      <c r="P1336" s="76">
        <v>624</v>
      </c>
      <c r="Q1336" s="76">
        <v>81</v>
      </c>
      <c r="R1336" s="76">
        <v>532</v>
      </c>
      <c r="S1336" s="76">
        <v>407</v>
      </c>
      <c r="T1336" s="76">
        <v>75</v>
      </c>
      <c r="U1336" s="76">
        <v>1507</v>
      </c>
      <c r="V1336" s="76">
        <v>233</v>
      </c>
      <c r="W1336" s="76">
        <v>0</v>
      </c>
      <c r="X1336" s="76">
        <v>0</v>
      </c>
      <c r="Y1336" s="76">
        <v>233</v>
      </c>
      <c r="Z1336" s="76">
        <v>0</v>
      </c>
      <c r="AA1336" s="77"/>
    </row>
    <row r="1337" spans="1:27">
      <c r="A1337" s="73">
        <v>22202</v>
      </c>
      <c r="B1337" s="74" t="s">
        <v>3485</v>
      </c>
      <c r="C1337" s="75">
        <v>1140</v>
      </c>
      <c r="D1337" s="75">
        <v>1140</v>
      </c>
      <c r="E1337" s="76">
        <v>0</v>
      </c>
      <c r="F1337" s="76">
        <v>63</v>
      </c>
      <c r="G1337" s="76">
        <v>236</v>
      </c>
      <c r="H1337" s="76">
        <v>181</v>
      </c>
      <c r="I1337" s="76">
        <v>0</v>
      </c>
      <c r="J1337" s="76">
        <v>0</v>
      </c>
      <c r="K1337" s="76">
        <v>0</v>
      </c>
      <c r="L1337" s="76">
        <v>0</v>
      </c>
      <c r="M1337" s="76">
        <v>0</v>
      </c>
      <c r="N1337" s="76">
        <v>8</v>
      </c>
      <c r="O1337" s="76">
        <v>368</v>
      </c>
      <c r="P1337" s="76">
        <v>10</v>
      </c>
      <c r="Q1337" s="76">
        <v>0</v>
      </c>
      <c r="R1337" s="76">
        <v>80</v>
      </c>
      <c r="S1337" s="76">
        <v>0</v>
      </c>
      <c r="T1337" s="76">
        <v>0</v>
      </c>
      <c r="U1337" s="76">
        <v>194</v>
      </c>
      <c r="V1337" s="76">
        <v>0</v>
      </c>
      <c r="W1337" s="76">
        <v>0</v>
      </c>
      <c r="X1337" s="76">
        <v>0</v>
      </c>
      <c r="Y1337" s="76">
        <v>0</v>
      </c>
      <c r="Z1337" s="76">
        <v>0</v>
      </c>
      <c r="AA1337" s="77"/>
    </row>
    <row r="1338" spans="1:27">
      <c r="A1338" s="73">
        <v>2220201</v>
      </c>
      <c r="B1338" s="73" t="s">
        <v>595</v>
      </c>
      <c r="C1338" s="75">
        <v>524</v>
      </c>
      <c r="D1338" s="75">
        <v>524</v>
      </c>
      <c r="E1338" s="76">
        <v>0</v>
      </c>
      <c r="F1338" s="76">
        <v>63</v>
      </c>
      <c r="G1338" s="76">
        <v>0</v>
      </c>
      <c r="H1338" s="76">
        <v>0</v>
      </c>
      <c r="I1338" s="76">
        <v>0</v>
      </c>
      <c r="J1338" s="76">
        <v>0</v>
      </c>
      <c r="K1338" s="76">
        <v>0</v>
      </c>
      <c r="L1338" s="76">
        <v>0</v>
      </c>
      <c r="M1338" s="76">
        <v>0</v>
      </c>
      <c r="N1338" s="76">
        <v>0</v>
      </c>
      <c r="O1338" s="76">
        <v>367</v>
      </c>
      <c r="P1338" s="76">
        <v>0</v>
      </c>
      <c r="Q1338" s="76">
        <v>0</v>
      </c>
      <c r="R1338" s="76">
        <v>0</v>
      </c>
      <c r="S1338" s="76">
        <v>0</v>
      </c>
      <c r="T1338" s="76">
        <v>0</v>
      </c>
      <c r="U1338" s="76">
        <v>94</v>
      </c>
      <c r="V1338" s="76">
        <v>0</v>
      </c>
      <c r="W1338" s="76">
        <v>0</v>
      </c>
      <c r="X1338" s="76">
        <v>0</v>
      </c>
      <c r="Y1338" s="76">
        <v>0</v>
      </c>
      <c r="Z1338" s="76">
        <v>0</v>
      </c>
      <c r="AA1338" s="77"/>
    </row>
    <row r="1339" spans="1:27">
      <c r="A1339" s="73">
        <v>2220202</v>
      </c>
      <c r="B1339" s="73" t="s">
        <v>598</v>
      </c>
      <c r="C1339" s="75">
        <v>118</v>
      </c>
      <c r="D1339" s="75">
        <v>118</v>
      </c>
      <c r="E1339" s="76">
        <v>0</v>
      </c>
      <c r="F1339" s="76">
        <v>0</v>
      </c>
      <c r="G1339" s="76">
        <v>0</v>
      </c>
      <c r="H1339" s="76">
        <v>0</v>
      </c>
      <c r="I1339" s="76">
        <v>0</v>
      </c>
      <c r="J1339" s="76">
        <v>0</v>
      </c>
      <c r="K1339" s="76">
        <v>0</v>
      </c>
      <c r="L1339" s="76">
        <v>0</v>
      </c>
      <c r="M1339" s="76">
        <v>0</v>
      </c>
      <c r="N1339" s="76">
        <v>8</v>
      </c>
      <c r="O1339" s="76">
        <v>0</v>
      </c>
      <c r="P1339" s="76">
        <v>10</v>
      </c>
      <c r="Q1339" s="76">
        <v>0</v>
      </c>
      <c r="R1339" s="76">
        <v>0</v>
      </c>
      <c r="S1339" s="76">
        <v>0</v>
      </c>
      <c r="T1339" s="76">
        <v>0</v>
      </c>
      <c r="U1339" s="76">
        <v>100</v>
      </c>
      <c r="V1339" s="76">
        <v>0</v>
      </c>
      <c r="W1339" s="76">
        <v>0</v>
      </c>
      <c r="X1339" s="76">
        <v>0</v>
      </c>
      <c r="Y1339" s="76">
        <v>0</v>
      </c>
      <c r="Z1339" s="76">
        <v>0</v>
      </c>
      <c r="AA1339" s="77"/>
    </row>
    <row r="1340" spans="1:27">
      <c r="A1340" s="73">
        <v>2220203</v>
      </c>
      <c r="B1340" s="73" t="s">
        <v>601</v>
      </c>
      <c r="C1340" s="75">
        <v>0</v>
      </c>
      <c r="D1340" s="75">
        <v>0</v>
      </c>
      <c r="E1340" s="76">
        <v>0</v>
      </c>
      <c r="F1340" s="76">
        <v>0</v>
      </c>
      <c r="G1340" s="76">
        <v>0</v>
      </c>
      <c r="H1340" s="76">
        <v>0</v>
      </c>
      <c r="I1340" s="76">
        <v>0</v>
      </c>
      <c r="J1340" s="76">
        <v>0</v>
      </c>
      <c r="K1340" s="76">
        <v>0</v>
      </c>
      <c r="L1340" s="76">
        <v>0</v>
      </c>
      <c r="M1340" s="76">
        <v>0</v>
      </c>
      <c r="N1340" s="76">
        <v>0</v>
      </c>
      <c r="O1340" s="76">
        <v>0</v>
      </c>
      <c r="P1340" s="76">
        <v>0</v>
      </c>
      <c r="Q1340" s="76">
        <v>0</v>
      </c>
      <c r="R1340" s="76">
        <v>0</v>
      </c>
      <c r="S1340" s="76">
        <v>0</v>
      </c>
      <c r="T1340" s="76">
        <v>0</v>
      </c>
      <c r="U1340" s="76">
        <v>0</v>
      </c>
      <c r="V1340" s="76">
        <v>0</v>
      </c>
      <c r="W1340" s="76">
        <v>0</v>
      </c>
      <c r="X1340" s="76">
        <v>0</v>
      </c>
      <c r="Y1340" s="76">
        <v>0</v>
      </c>
      <c r="Z1340" s="76">
        <v>0</v>
      </c>
      <c r="AA1340" s="77"/>
    </row>
    <row r="1341" spans="1:27">
      <c r="A1341" s="73">
        <v>2220204</v>
      </c>
      <c r="B1341" s="73" t="s">
        <v>3494</v>
      </c>
      <c r="C1341" s="75">
        <v>0</v>
      </c>
      <c r="D1341" s="75">
        <v>0</v>
      </c>
      <c r="E1341" s="76">
        <v>0</v>
      </c>
      <c r="F1341" s="76">
        <v>0</v>
      </c>
      <c r="G1341" s="76">
        <v>0</v>
      </c>
      <c r="H1341" s="76">
        <v>0</v>
      </c>
      <c r="I1341" s="76">
        <v>0</v>
      </c>
      <c r="J1341" s="76">
        <v>0</v>
      </c>
      <c r="K1341" s="76">
        <v>0</v>
      </c>
      <c r="L1341" s="76">
        <v>0</v>
      </c>
      <c r="M1341" s="76">
        <v>0</v>
      </c>
      <c r="N1341" s="76">
        <v>0</v>
      </c>
      <c r="O1341" s="76">
        <v>0</v>
      </c>
      <c r="P1341" s="76">
        <v>0</v>
      </c>
      <c r="Q1341" s="76">
        <v>0</v>
      </c>
      <c r="R1341" s="76">
        <v>0</v>
      </c>
      <c r="S1341" s="76">
        <v>0</v>
      </c>
      <c r="T1341" s="76">
        <v>0</v>
      </c>
      <c r="U1341" s="76">
        <v>0</v>
      </c>
      <c r="V1341" s="76">
        <v>0</v>
      </c>
      <c r="W1341" s="76">
        <v>0</v>
      </c>
      <c r="X1341" s="76">
        <v>0</v>
      </c>
      <c r="Y1341" s="76">
        <v>0</v>
      </c>
      <c r="Z1341" s="76">
        <v>0</v>
      </c>
      <c r="AA1341" s="77"/>
    </row>
    <row r="1342" spans="1:27">
      <c r="A1342" s="73">
        <v>2220205</v>
      </c>
      <c r="B1342" s="73" t="s">
        <v>3497</v>
      </c>
      <c r="C1342" s="75">
        <v>0</v>
      </c>
      <c r="D1342" s="75">
        <v>0</v>
      </c>
      <c r="E1342" s="76">
        <v>0</v>
      </c>
      <c r="F1342" s="76">
        <v>0</v>
      </c>
      <c r="G1342" s="76">
        <v>0</v>
      </c>
      <c r="H1342" s="76">
        <v>0</v>
      </c>
      <c r="I1342" s="76">
        <v>0</v>
      </c>
      <c r="J1342" s="76">
        <v>0</v>
      </c>
      <c r="K1342" s="76">
        <v>0</v>
      </c>
      <c r="L1342" s="76">
        <v>0</v>
      </c>
      <c r="M1342" s="76">
        <v>0</v>
      </c>
      <c r="N1342" s="76">
        <v>0</v>
      </c>
      <c r="O1342" s="76">
        <v>0</v>
      </c>
      <c r="P1342" s="76">
        <v>0</v>
      </c>
      <c r="Q1342" s="76">
        <v>0</v>
      </c>
      <c r="R1342" s="76">
        <v>0</v>
      </c>
      <c r="S1342" s="76">
        <v>0</v>
      </c>
      <c r="T1342" s="76">
        <v>0</v>
      </c>
      <c r="U1342" s="76">
        <v>0</v>
      </c>
      <c r="V1342" s="76">
        <v>0</v>
      </c>
      <c r="W1342" s="76">
        <v>0</v>
      </c>
      <c r="X1342" s="76">
        <v>0</v>
      </c>
      <c r="Y1342" s="76">
        <v>0</v>
      </c>
      <c r="Z1342" s="76">
        <v>0</v>
      </c>
      <c r="AA1342" s="77"/>
    </row>
    <row r="1343" spans="1:27">
      <c r="A1343" s="73">
        <v>2220206</v>
      </c>
      <c r="B1343" s="73" t="s">
        <v>3500</v>
      </c>
      <c r="C1343" s="75">
        <v>0</v>
      </c>
      <c r="D1343" s="75">
        <v>0</v>
      </c>
      <c r="E1343" s="76">
        <v>0</v>
      </c>
      <c r="F1343" s="76">
        <v>0</v>
      </c>
      <c r="G1343" s="76">
        <v>0</v>
      </c>
      <c r="H1343" s="76">
        <v>0</v>
      </c>
      <c r="I1343" s="76">
        <v>0</v>
      </c>
      <c r="J1343" s="76">
        <v>0</v>
      </c>
      <c r="K1343" s="76">
        <v>0</v>
      </c>
      <c r="L1343" s="76">
        <v>0</v>
      </c>
      <c r="M1343" s="76">
        <v>0</v>
      </c>
      <c r="N1343" s="76">
        <v>0</v>
      </c>
      <c r="O1343" s="76">
        <v>0</v>
      </c>
      <c r="P1343" s="76">
        <v>0</v>
      </c>
      <c r="Q1343" s="76">
        <v>0</v>
      </c>
      <c r="R1343" s="76">
        <v>0</v>
      </c>
      <c r="S1343" s="76">
        <v>0</v>
      </c>
      <c r="T1343" s="76">
        <v>0</v>
      </c>
      <c r="U1343" s="76">
        <v>0</v>
      </c>
      <c r="V1343" s="76">
        <v>0</v>
      </c>
      <c r="W1343" s="76">
        <v>0</v>
      </c>
      <c r="X1343" s="76">
        <v>0</v>
      </c>
      <c r="Y1343" s="76">
        <v>0</v>
      </c>
      <c r="Z1343" s="76">
        <v>0</v>
      </c>
      <c r="AA1343" s="77"/>
    </row>
    <row r="1344" spans="1:27">
      <c r="A1344" s="73">
        <v>2220207</v>
      </c>
      <c r="B1344" s="73" t="s">
        <v>3503</v>
      </c>
      <c r="C1344" s="75">
        <v>0</v>
      </c>
      <c r="D1344" s="75">
        <v>0</v>
      </c>
      <c r="E1344" s="76">
        <v>0</v>
      </c>
      <c r="F1344" s="76">
        <v>0</v>
      </c>
      <c r="G1344" s="76">
        <v>0</v>
      </c>
      <c r="H1344" s="76">
        <v>0</v>
      </c>
      <c r="I1344" s="76">
        <v>0</v>
      </c>
      <c r="J1344" s="76">
        <v>0</v>
      </c>
      <c r="K1344" s="76">
        <v>0</v>
      </c>
      <c r="L1344" s="76">
        <v>0</v>
      </c>
      <c r="M1344" s="76">
        <v>0</v>
      </c>
      <c r="N1344" s="76">
        <v>0</v>
      </c>
      <c r="O1344" s="76">
        <v>0</v>
      </c>
      <c r="P1344" s="76">
        <v>0</v>
      </c>
      <c r="Q1344" s="76">
        <v>0</v>
      </c>
      <c r="R1344" s="76">
        <v>0</v>
      </c>
      <c r="S1344" s="76">
        <v>0</v>
      </c>
      <c r="T1344" s="76">
        <v>0</v>
      </c>
      <c r="U1344" s="76">
        <v>0</v>
      </c>
      <c r="V1344" s="76">
        <v>0</v>
      </c>
      <c r="W1344" s="76">
        <v>0</v>
      </c>
      <c r="X1344" s="76">
        <v>0</v>
      </c>
      <c r="Y1344" s="76">
        <v>0</v>
      </c>
      <c r="Z1344" s="76">
        <v>0</v>
      </c>
      <c r="AA1344" s="77"/>
    </row>
    <row r="1345" spans="1:27">
      <c r="A1345" s="73">
        <v>2220209</v>
      </c>
      <c r="B1345" s="73" t="s">
        <v>3506</v>
      </c>
      <c r="C1345" s="75">
        <v>0</v>
      </c>
      <c r="D1345" s="75">
        <v>0</v>
      </c>
      <c r="E1345" s="76">
        <v>0</v>
      </c>
      <c r="F1345" s="76">
        <v>0</v>
      </c>
      <c r="G1345" s="76">
        <v>0</v>
      </c>
      <c r="H1345" s="76">
        <v>0</v>
      </c>
      <c r="I1345" s="76">
        <v>0</v>
      </c>
      <c r="J1345" s="76">
        <v>0</v>
      </c>
      <c r="K1345" s="76">
        <v>0</v>
      </c>
      <c r="L1345" s="76">
        <v>0</v>
      </c>
      <c r="M1345" s="76">
        <v>0</v>
      </c>
      <c r="N1345" s="76">
        <v>0</v>
      </c>
      <c r="O1345" s="76">
        <v>0</v>
      </c>
      <c r="P1345" s="76">
        <v>0</v>
      </c>
      <c r="Q1345" s="76">
        <v>0</v>
      </c>
      <c r="R1345" s="76">
        <v>0</v>
      </c>
      <c r="S1345" s="76">
        <v>0</v>
      </c>
      <c r="T1345" s="76">
        <v>0</v>
      </c>
      <c r="U1345" s="76">
        <v>0</v>
      </c>
      <c r="V1345" s="76">
        <v>0</v>
      </c>
      <c r="W1345" s="76">
        <v>0</v>
      </c>
      <c r="X1345" s="76">
        <v>0</v>
      </c>
      <c r="Y1345" s="76">
        <v>0</v>
      </c>
      <c r="Z1345" s="76">
        <v>0</v>
      </c>
      <c r="AA1345" s="77"/>
    </row>
    <row r="1346" spans="1:27">
      <c r="A1346" s="73">
        <v>2220210</v>
      </c>
      <c r="B1346" s="73" t="s">
        <v>3509</v>
      </c>
      <c r="C1346" s="75">
        <v>0</v>
      </c>
      <c r="D1346" s="75">
        <v>0</v>
      </c>
      <c r="E1346" s="76">
        <v>0</v>
      </c>
      <c r="F1346" s="76">
        <v>0</v>
      </c>
      <c r="G1346" s="76">
        <v>0</v>
      </c>
      <c r="H1346" s="76">
        <v>0</v>
      </c>
      <c r="I1346" s="76">
        <v>0</v>
      </c>
      <c r="J1346" s="76">
        <v>0</v>
      </c>
      <c r="K1346" s="76">
        <v>0</v>
      </c>
      <c r="L1346" s="76">
        <v>0</v>
      </c>
      <c r="M1346" s="76">
        <v>0</v>
      </c>
      <c r="N1346" s="76">
        <v>0</v>
      </c>
      <c r="O1346" s="76">
        <v>0</v>
      </c>
      <c r="P1346" s="76">
        <v>0</v>
      </c>
      <c r="Q1346" s="76">
        <v>0</v>
      </c>
      <c r="R1346" s="76">
        <v>0</v>
      </c>
      <c r="S1346" s="76">
        <v>0</v>
      </c>
      <c r="T1346" s="76">
        <v>0</v>
      </c>
      <c r="U1346" s="76">
        <v>0</v>
      </c>
      <c r="V1346" s="76">
        <v>0</v>
      </c>
      <c r="W1346" s="76">
        <v>0</v>
      </c>
      <c r="X1346" s="76">
        <v>0</v>
      </c>
      <c r="Y1346" s="76">
        <v>0</v>
      </c>
      <c r="Z1346" s="76">
        <v>0</v>
      </c>
      <c r="AA1346" s="77"/>
    </row>
    <row r="1347" spans="1:27">
      <c r="A1347" s="73">
        <v>2220211</v>
      </c>
      <c r="B1347" s="73" t="s">
        <v>3512</v>
      </c>
      <c r="C1347" s="75">
        <v>494</v>
      </c>
      <c r="D1347" s="75">
        <v>494</v>
      </c>
      <c r="E1347" s="76">
        <v>0</v>
      </c>
      <c r="F1347" s="76">
        <v>0</v>
      </c>
      <c r="G1347" s="76">
        <v>236</v>
      </c>
      <c r="H1347" s="76">
        <v>178</v>
      </c>
      <c r="I1347" s="76">
        <v>0</v>
      </c>
      <c r="J1347" s="76">
        <v>0</v>
      </c>
      <c r="K1347" s="76">
        <v>0</v>
      </c>
      <c r="L1347" s="76">
        <v>0</v>
      </c>
      <c r="M1347" s="76">
        <v>0</v>
      </c>
      <c r="N1347" s="76">
        <v>0</v>
      </c>
      <c r="O1347" s="76">
        <v>0</v>
      </c>
      <c r="P1347" s="76">
        <v>0</v>
      </c>
      <c r="Q1347" s="76">
        <v>0</v>
      </c>
      <c r="R1347" s="76">
        <v>80</v>
      </c>
      <c r="S1347" s="76">
        <v>0</v>
      </c>
      <c r="T1347" s="76">
        <v>0</v>
      </c>
      <c r="U1347" s="76">
        <v>0</v>
      </c>
      <c r="V1347" s="76">
        <v>0</v>
      </c>
      <c r="W1347" s="76">
        <v>0</v>
      </c>
      <c r="X1347" s="76">
        <v>0</v>
      </c>
      <c r="Y1347" s="76">
        <v>0</v>
      </c>
      <c r="Z1347" s="76">
        <v>0</v>
      </c>
      <c r="AA1347" s="77"/>
    </row>
    <row r="1348" spans="1:27">
      <c r="A1348" s="73">
        <v>2220212</v>
      </c>
      <c r="B1348" s="73" t="s">
        <v>3514</v>
      </c>
      <c r="C1348" s="75">
        <v>0</v>
      </c>
      <c r="D1348" s="75">
        <v>0</v>
      </c>
      <c r="E1348" s="76">
        <v>0</v>
      </c>
      <c r="F1348" s="76">
        <v>0</v>
      </c>
      <c r="G1348" s="76">
        <v>0</v>
      </c>
      <c r="H1348" s="76">
        <v>0</v>
      </c>
      <c r="I1348" s="76">
        <v>0</v>
      </c>
      <c r="J1348" s="76">
        <v>0</v>
      </c>
      <c r="K1348" s="76">
        <v>0</v>
      </c>
      <c r="L1348" s="76">
        <v>0</v>
      </c>
      <c r="M1348" s="76">
        <v>0</v>
      </c>
      <c r="N1348" s="76">
        <v>0</v>
      </c>
      <c r="O1348" s="76">
        <v>0</v>
      </c>
      <c r="P1348" s="76">
        <v>0</v>
      </c>
      <c r="Q1348" s="76">
        <v>0</v>
      </c>
      <c r="R1348" s="76">
        <v>0</v>
      </c>
      <c r="S1348" s="76">
        <v>0</v>
      </c>
      <c r="T1348" s="76">
        <v>0</v>
      </c>
      <c r="U1348" s="76">
        <v>0</v>
      </c>
      <c r="V1348" s="76">
        <v>0</v>
      </c>
      <c r="W1348" s="76">
        <v>0</v>
      </c>
      <c r="X1348" s="76">
        <v>0</v>
      </c>
      <c r="Y1348" s="76">
        <v>0</v>
      </c>
      <c r="Z1348" s="76">
        <v>0</v>
      </c>
      <c r="AA1348" s="77"/>
    </row>
    <row r="1349" spans="1:27">
      <c r="A1349" s="73">
        <v>2220250</v>
      </c>
      <c r="B1349" s="73" t="s">
        <v>622</v>
      </c>
      <c r="C1349" s="75">
        <v>0</v>
      </c>
      <c r="D1349" s="75">
        <v>0</v>
      </c>
      <c r="E1349" s="76">
        <v>0</v>
      </c>
      <c r="F1349" s="76">
        <v>0</v>
      </c>
      <c r="G1349" s="76">
        <v>0</v>
      </c>
      <c r="H1349" s="76">
        <v>0</v>
      </c>
      <c r="I1349" s="76">
        <v>0</v>
      </c>
      <c r="J1349" s="76">
        <v>0</v>
      </c>
      <c r="K1349" s="76">
        <v>0</v>
      </c>
      <c r="L1349" s="76">
        <v>0</v>
      </c>
      <c r="M1349" s="76">
        <v>0</v>
      </c>
      <c r="N1349" s="76">
        <v>0</v>
      </c>
      <c r="O1349" s="76">
        <v>0</v>
      </c>
      <c r="P1349" s="76">
        <v>0</v>
      </c>
      <c r="Q1349" s="76">
        <v>0</v>
      </c>
      <c r="R1349" s="76">
        <v>0</v>
      </c>
      <c r="S1349" s="76">
        <v>0</v>
      </c>
      <c r="T1349" s="76">
        <v>0</v>
      </c>
      <c r="U1349" s="76">
        <v>0</v>
      </c>
      <c r="V1349" s="76">
        <v>0</v>
      </c>
      <c r="W1349" s="76">
        <v>0</v>
      </c>
      <c r="X1349" s="76">
        <v>0</v>
      </c>
      <c r="Y1349" s="76">
        <v>0</v>
      </c>
      <c r="Z1349" s="76">
        <v>0</v>
      </c>
      <c r="AA1349" s="77"/>
    </row>
    <row r="1350" spans="1:27">
      <c r="A1350" s="73">
        <v>2220299</v>
      </c>
      <c r="B1350" s="73" t="s">
        <v>3517</v>
      </c>
      <c r="C1350" s="75">
        <v>4</v>
      </c>
      <c r="D1350" s="75">
        <v>4</v>
      </c>
      <c r="E1350" s="76">
        <v>0</v>
      </c>
      <c r="F1350" s="76">
        <v>0</v>
      </c>
      <c r="G1350" s="76">
        <v>0</v>
      </c>
      <c r="H1350" s="76">
        <v>3</v>
      </c>
      <c r="I1350" s="76">
        <v>0</v>
      </c>
      <c r="J1350" s="76">
        <v>0</v>
      </c>
      <c r="K1350" s="76">
        <v>0</v>
      </c>
      <c r="L1350" s="76">
        <v>0</v>
      </c>
      <c r="M1350" s="76">
        <v>0</v>
      </c>
      <c r="N1350" s="76">
        <v>0</v>
      </c>
      <c r="O1350" s="76">
        <v>1</v>
      </c>
      <c r="P1350" s="76">
        <v>0</v>
      </c>
      <c r="Q1350" s="76">
        <v>0</v>
      </c>
      <c r="R1350" s="76">
        <v>0</v>
      </c>
      <c r="S1350" s="76">
        <v>0</v>
      </c>
      <c r="T1350" s="76">
        <v>0</v>
      </c>
      <c r="U1350" s="76">
        <v>0</v>
      </c>
      <c r="V1350" s="76">
        <v>0</v>
      </c>
      <c r="W1350" s="76">
        <v>0</v>
      </c>
      <c r="X1350" s="76">
        <v>0</v>
      </c>
      <c r="Y1350" s="76">
        <v>0</v>
      </c>
      <c r="Z1350" s="76">
        <v>0</v>
      </c>
      <c r="AA1350" s="77"/>
    </row>
    <row r="1351" spans="1:27">
      <c r="A1351" s="73">
        <v>22203</v>
      </c>
      <c r="B1351" s="74" t="s">
        <v>3520</v>
      </c>
      <c r="C1351" s="75">
        <v>0</v>
      </c>
      <c r="D1351" s="75">
        <v>0</v>
      </c>
      <c r="E1351" s="76">
        <v>0</v>
      </c>
      <c r="F1351" s="76">
        <v>0</v>
      </c>
      <c r="G1351" s="76">
        <v>0</v>
      </c>
      <c r="H1351" s="76">
        <v>0</v>
      </c>
      <c r="I1351" s="76">
        <v>0</v>
      </c>
      <c r="J1351" s="76">
        <v>0</v>
      </c>
      <c r="K1351" s="76">
        <v>0</v>
      </c>
      <c r="L1351" s="76">
        <v>0</v>
      </c>
      <c r="M1351" s="76">
        <v>0</v>
      </c>
      <c r="N1351" s="76">
        <v>0</v>
      </c>
      <c r="O1351" s="76">
        <v>0</v>
      </c>
      <c r="P1351" s="76">
        <v>0</v>
      </c>
      <c r="Q1351" s="76">
        <v>0</v>
      </c>
      <c r="R1351" s="76">
        <v>0</v>
      </c>
      <c r="S1351" s="76">
        <v>0</v>
      </c>
      <c r="T1351" s="76">
        <v>0</v>
      </c>
      <c r="U1351" s="76">
        <v>0</v>
      </c>
      <c r="V1351" s="76">
        <v>0</v>
      </c>
      <c r="W1351" s="76">
        <v>0</v>
      </c>
      <c r="X1351" s="76">
        <v>0</v>
      </c>
      <c r="Y1351" s="76">
        <v>0</v>
      </c>
      <c r="Z1351" s="76">
        <v>0</v>
      </c>
      <c r="AA1351" s="77"/>
    </row>
    <row r="1352" spans="1:27">
      <c r="A1352" s="73">
        <v>2220301</v>
      </c>
      <c r="B1352" s="73" t="s">
        <v>5102</v>
      </c>
      <c r="C1352" s="75">
        <v>0</v>
      </c>
      <c r="D1352" s="75">
        <v>0</v>
      </c>
      <c r="E1352" s="76">
        <v>0</v>
      </c>
      <c r="F1352" s="76">
        <v>0</v>
      </c>
      <c r="G1352" s="76">
        <v>0</v>
      </c>
      <c r="H1352" s="76">
        <v>0</v>
      </c>
      <c r="I1352" s="76">
        <v>0</v>
      </c>
      <c r="J1352" s="76">
        <v>0</v>
      </c>
      <c r="K1352" s="76">
        <v>0</v>
      </c>
      <c r="L1352" s="76">
        <v>0</v>
      </c>
      <c r="M1352" s="76">
        <v>0</v>
      </c>
      <c r="N1352" s="76">
        <v>0</v>
      </c>
      <c r="O1352" s="76">
        <v>0</v>
      </c>
      <c r="P1352" s="76">
        <v>0</v>
      </c>
      <c r="Q1352" s="76">
        <v>0</v>
      </c>
      <c r="R1352" s="76">
        <v>0</v>
      </c>
      <c r="S1352" s="76">
        <v>0</v>
      </c>
      <c r="T1352" s="76">
        <v>0</v>
      </c>
      <c r="U1352" s="76">
        <v>0</v>
      </c>
      <c r="V1352" s="76">
        <v>0</v>
      </c>
      <c r="W1352" s="76">
        <v>0</v>
      </c>
      <c r="X1352" s="76">
        <v>0</v>
      </c>
      <c r="Y1352" s="76">
        <v>0</v>
      </c>
      <c r="Z1352" s="76">
        <v>0</v>
      </c>
      <c r="AA1352" s="77"/>
    </row>
    <row r="1353" spans="1:27">
      <c r="A1353" s="73">
        <v>2220302</v>
      </c>
      <c r="B1353" s="73" t="s">
        <v>5103</v>
      </c>
      <c r="C1353" s="75">
        <v>0</v>
      </c>
      <c r="D1353" s="75">
        <v>0</v>
      </c>
      <c r="E1353" s="76">
        <v>0</v>
      </c>
      <c r="F1353" s="76">
        <v>0</v>
      </c>
      <c r="G1353" s="76">
        <v>0</v>
      </c>
      <c r="H1353" s="76">
        <v>0</v>
      </c>
      <c r="I1353" s="76">
        <v>0</v>
      </c>
      <c r="J1353" s="76">
        <v>0</v>
      </c>
      <c r="K1353" s="76">
        <v>0</v>
      </c>
      <c r="L1353" s="76">
        <v>0</v>
      </c>
      <c r="M1353" s="76">
        <v>0</v>
      </c>
      <c r="N1353" s="76">
        <v>0</v>
      </c>
      <c r="O1353" s="76">
        <v>0</v>
      </c>
      <c r="P1353" s="76">
        <v>0</v>
      </c>
      <c r="Q1353" s="76">
        <v>0</v>
      </c>
      <c r="R1353" s="76">
        <v>0</v>
      </c>
      <c r="S1353" s="76">
        <v>0</v>
      </c>
      <c r="T1353" s="76">
        <v>0</v>
      </c>
      <c r="U1353" s="76">
        <v>0</v>
      </c>
      <c r="V1353" s="76">
        <v>0</v>
      </c>
      <c r="W1353" s="76">
        <v>0</v>
      </c>
      <c r="X1353" s="76">
        <v>0</v>
      </c>
      <c r="Y1353" s="76">
        <v>0</v>
      </c>
      <c r="Z1353" s="76">
        <v>0</v>
      </c>
      <c r="AA1353" s="77"/>
    </row>
    <row r="1354" spans="1:27">
      <c r="A1354" s="73">
        <v>2220303</v>
      </c>
      <c r="B1354" s="73" t="s">
        <v>3526</v>
      </c>
      <c r="C1354" s="75">
        <v>0</v>
      </c>
      <c r="D1354" s="75">
        <v>0</v>
      </c>
      <c r="E1354" s="76">
        <v>0</v>
      </c>
      <c r="F1354" s="76">
        <v>0</v>
      </c>
      <c r="G1354" s="76">
        <v>0</v>
      </c>
      <c r="H1354" s="76">
        <v>0</v>
      </c>
      <c r="I1354" s="76">
        <v>0</v>
      </c>
      <c r="J1354" s="76">
        <v>0</v>
      </c>
      <c r="K1354" s="76">
        <v>0</v>
      </c>
      <c r="L1354" s="76">
        <v>0</v>
      </c>
      <c r="M1354" s="76">
        <v>0</v>
      </c>
      <c r="N1354" s="76">
        <v>0</v>
      </c>
      <c r="O1354" s="76">
        <v>0</v>
      </c>
      <c r="P1354" s="76">
        <v>0</v>
      </c>
      <c r="Q1354" s="76">
        <v>0</v>
      </c>
      <c r="R1354" s="76">
        <v>0</v>
      </c>
      <c r="S1354" s="76">
        <v>0</v>
      </c>
      <c r="T1354" s="76">
        <v>0</v>
      </c>
      <c r="U1354" s="76">
        <v>0</v>
      </c>
      <c r="V1354" s="76">
        <v>0</v>
      </c>
      <c r="W1354" s="76">
        <v>0</v>
      </c>
      <c r="X1354" s="76">
        <v>0</v>
      </c>
      <c r="Y1354" s="76">
        <v>0</v>
      </c>
      <c r="Z1354" s="76">
        <v>0</v>
      </c>
      <c r="AA1354" s="77"/>
    </row>
    <row r="1355" spans="1:27">
      <c r="A1355" s="73">
        <v>2220304</v>
      </c>
      <c r="B1355" s="73" t="s">
        <v>3529</v>
      </c>
      <c r="C1355" s="75">
        <v>0</v>
      </c>
      <c r="D1355" s="75">
        <v>0</v>
      </c>
      <c r="E1355" s="76">
        <v>0</v>
      </c>
      <c r="F1355" s="76">
        <v>0</v>
      </c>
      <c r="G1355" s="76">
        <v>0</v>
      </c>
      <c r="H1355" s="76">
        <v>0</v>
      </c>
      <c r="I1355" s="76">
        <v>0</v>
      </c>
      <c r="J1355" s="76">
        <v>0</v>
      </c>
      <c r="K1355" s="76">
        <v>0</v>
      </c>
      <c r="L1355" s="76">
        <v>0</v>
      </c>
      <c r="M1355" s="76">
        <v>0</v>
      </c>
      <c r="N1355" s="76">
        <v>0</v>
      </c>
      <c r="O1355" s="76">
        <v>0</v>
      </c>
      <c r="P1355" s="76">
        <v>0</v>
      </c>
      <c r="Q1355" s="76">
        <v>0</v>
      </c>
      <c r="R1355" s="76">
        <v>0</v>
      </c>
      <c r="S1355" s="76">
        <v>0</v>
      </c>
      <c r="T1355" s="76">
        <v>0</v>
      </c>
      <c r="U1355" s="76">
        <v>0</v>
      </c>
      <c r="V1355" s="76">
        <v>0</v>
      </c>
      <c r="W1355" s="76">
        <v>0</v>
      </c>
      <c r="X1355" s="76">
        <v>0</v>
      </c>
      <c r="Y1355" s="76">
        <v>0</v>
      </c>
      <c r="Z1355" s="76">
        <v>0</v>
      </c>
      <c r="AA1355" s="77"/>
    </row>
    <row r="1356" spans="1:27">
      <c r="A1356" s="73">
        <v>2220399</v>
      </c>
      <c r="B1356" s="73" t="s">
        <v>5104</v>
      </c>
      <c r="C1356" s="75">
        <v>0</v>
      </c>
      <c r="D1356" s="75">
        <v>0</v>
      </c>
      <c r="E1356" s="76">
        <v>0</v>
      </c>
      <c r="F1356" s="76">
        <v>0</v>
      </c>
      <c r="G1356" s="76">
        <v>0</v>
      </c>
      <c r="H1356" s="76">
        <v>0</v>
      </c>
      <c r="I1356" s="76">
        <v>0</v>
      </c>
      <c r="J1356" s="76">
        <v>0</v>
      </c>
      <c r="K1356" s="76">
        <v>0</v>
      </c>
      <c r="L1356" s="76">
        <v>0</v>
      </c>
      <c r="M1356" s="76">
        <v>0</v>
      </c>
      <c r="N1356" s="76">
        <v>0</v>
      </c>
      <c r="O1356" s="76">
        <v>0</v>
      </c>
      <c r="P1356" s="76">
        <v>0</v>
      </c>
      <c r="Q1356" s="76">
        <v>0</v>
      </c>
      <c r="R1356" s="76">
        <v>0</v>
      </c>
      <c r="S1356" s="76">
        <v>0</v>
      </c>
      <c r="T1356" s="76">
        <v>0</v>
      </c>
      <c r="U1356" s="76">
        <v>0</v>
      </c>
      <c r="V1356" s="76">
        <v>0</v>
      </c>
      <c r="W1356" s="76">
        <v>0</v>
      </c>
      <c r="X1356" s="76">
        <v>0</v>
      </c>
      <c r="Y1356" s="76">
        <v>0</v>
      </c>
      <c r="Z1356" s="76">
        <v>0</v>
      </c>
      <c r="AA1356" s="77"/>
    </row>
    <row r="1357" spans="1:27">
      <c r="A1357" s="73">
        <v>22204</v>
      </c>
      <c r="B1357" s="74" t="s">
        <v>3535</v>
      </c>
      <c r="C1357" s="75">
        <v>35792</v>
      </c>
      <c r="D1357" s="75">
        <v>32129</v>
      </c>
      <c r="E1357" s="76">
        <v>3663</v>
      </c>
      <c r="F1357" s="76">
        <v>12433</v>
      </c>
      <c r="G1357" s="76">
        <v>521</v>
      </c>
      <c r="H1357" s="76">
        <v>2726</v>
      </c>
      <c r="I1357" s="76">
        <v>1558</v>
      </c>
      <c r="J1357" s="76">
        <v>1646</v>
      </c>
      <c r="K1357" s="76">
        <v>6044</v>
      </c>
      <c r="L1357" s="76">
        <v>537</v>
      </c>
      <c r="M1357" s="76">
        <v>159</v>
      </c>
      <c r="N1357" s="76">
        <v>1548</v>
      </c>
      <c r="O1357" s="76">
        <v>1746</v>
      </c>
      <c r="P1357" s="76">
        <v>175</v>
      </c>
      <c r="Q1357" s="76">
        <v>0</v>
      </c>
      <c r="R1357" s="76">
        <v>454</v>
      </c>
      <c r="S1357" s="76">
        <v>263</v>
      </c>
      <c r="T1357" s="76">
        <v>1158</v>
      </c>
      <c r="U1357" s="76">
        <v>638</v>
      </c>
      <c r="V1357" s="76">
        <v>523</v>
      </c>
      <c r="W1357" s="76">
        <v>0</v>
      </c>
      <c r="X1357" s="76">
        <v>523</v>
      </c>
      <c r="Y1357" s="76">
        <v>0</v>
      </c>
      <c r="Z1357" s="76">
        <v>0</v>
      </c>
      <c r="AA1357" s="77"/>
    </row>
    <row r="1358" spans="1:27">
      <c r="A1358" s="73">
        <v>2220401</v>
      </c>
      <c r="B1358" s="73" t="s">
        <v>5105</v>
      </c>
      <c r="C1358" s="75">
        <v>3594</v>
      </c>
      <c r="D1358" s="75">
        <v>3594</v>
      </c>
      <c r="E1358" s="76">
        <v>0</v>
      </c>
      <c r="F1358" s="76">
        <v>1900</v>
      </c>
      <c r="G1358" s="76">
        <v>22</v>
      </c>
      <c r="H1358" s="76">
        <v>159</v>
      </c>
      <c r="I1358" s="76">
        <v>0</v>
      </c>
      <c r="J1358" s="76">
        <v>22</v>
      </c>
      <c r="K1358" s="76">
        <v>505</v>
      </c>
      <c r="L1358" s="76">
        <v>273</v>
      </c>
      <c r="M1358" s="76">
        <v>0</v>
      </c>
      <c r="N1358" s="76">
        <v>0</v>
      </c>
      <c r="O1358" s="76">
        <v>70</v>
      </c>
      <c r="P1358" s="76">
        <v>0</v>
      </c>
      <c r="Q1358" s="76">
        <v>0</v>
      </c>
      <c r="R1358" s="76">
        <v>120</v>
      </c>
      <c r="S1358" s="76">
        <v>0</v>
      </c>
      <c r="T1358" s="76">
        <v>0</v>
      </c>
      <c r="U1358" s="76">
        <v>0</v>
      </c>
      <c r="V1358" s="76">
        <v>523</v>
      </c>
      <c r="W1358" s="76">
        <v>0</v>
      </c>
      <c r="X1358" s="76">
        <v>523</v>
      </c>
      <c r="Y1358" s="76">
        <v>0</v>
      </c>
      <c r="Z1358" s="76">
        <v>0</v>
      </c>
      <c r="AA1358" s="77"/>
    </row>
    <row r="1359" spans="1:27">
      <c r="A1359" s="73">
        <v>2220402</v>
      </c>
      <c r="B1359" s="73" t="s">
        <v>3541</v>
      </c>
      <c r="C1359" s="75">
        <v>3085</v>
      </c>
      <c r="D1359" s="75">
        <v>3085</v>
      </c>
      <c r="E1359" s="76">
        <v>0</v>
      </c>
      <c r="F1359" s="76">
        <v>2573</v>
      </c>
      <c r="G1359" s="76">
        <v>124</v>
      </c>
      <c r="H1359" s="76">
        <v>164</v>
      </c>
      <c r="I1359" s="76">
        <v>0</v>
      </c>
      <c r="J1359" s="76">
        <v>20</v>
      </c>
      <c r="K1359" s="76">
        <v>10</v>
      </c>
      <c r="L1359" s="76">
        <v>0</v>
      </c>
      <c r="M1359" s="76">
        <v>0</v>
      </c>
      <c r="N1359" s="76">
        <v>0</v>
      </c>
      <c r="O1359" s="76">
        <v>0</v>
      </c>
      <c r="P1359" s="76">
        <v>50</v>
      </c>
      <c r="Q1359" s="76">
        <v>0</v>
      </c>
      <c r="R1359" s="76">
        <v>0</v>
      </c>
      <c r="S1359" s="76">
        <v>0</v>
      </c>
      <c r="T1359" s="76">
        <v>0</v>
      </c>
      <c r="U1359" s="76">
        <v>144</v>
      </c>
      <c r="V1359" s="76">
        <v>0</v>
      </c>
      <c r="W1359" s="76">
        <v>0</v>
      </c>
      <c r="X1359" s="76">
        <v>0</v>
      </c>
      <c r="Y1359" s="76">
        <v>0</v>
      </c>
      <c r="Z1359" s="76">
        <v>0</v>
      </c>
      <c r="AA1359" s="77"/>
    </row>
    <row r="1360" spans="1:27">
      <c r="A1360" s="73">
        <v>2220403</v>
      </c>
      <c r="B1360" s="73" t="s">
        <v>5106</v>
      </c>
      <c r="C1360" s="75">
        <v>25099</v>
      </c>
      <c r="D1360" s="75">
        <v>21436</v>
      </c>
      <c r="E1360" s="76">
        <v>3663</v>
      </c>
      <c r="F1360" s="76">
        <v>4401</v>
      </c>
      <c r="G1360" s="76">
        <v>375</v>
      </c>
      <c r="H1360" s="76">
        <v>2376</v>
      </c>
      <c r="I1360" s="76">
        <v>1522</v>
      </c>
      <c r="J1360" s="76">
        <v>1575</v>
      </c>
      <c r="K1360" s="76">
        <v>5426</v>
      </c>
      <c r="L1360" s="76">
        <v>227</v>
      </c>
      <c r="M1360" s="76">
        <v>159</v>
      </c>
      <c r="N1360" s="76">
        <v>1548</v>
      </c>
      <c r="O1360" s="76">
        <v>1676</v>
      </c>
      <c r="P1360" s="76">
        <v>125</v>
      </c>
      <c r="Q1360" s="76">
        <v>0</v>
      </c>
      <c r="R1360" s="76">
        <v>334</v>
      </c>
      <c r="S1360" s="76">
        <v>263</v>
      </c>
      <c r="T1360" s="76">
        <v>1155</v>
      </c>
      <c r="U1360" s="76">
        <v>274</v>
      </c>
      <c r="V1360" s="76">
        <v>0</v>
      </c>
      <c r="W1360" s="76">
        <v>0</v>
      </c>
      <c r="X1360" s="76">
        <v>0</v>
      </c>
      <c r="Y1360" s="76">
        <v>0</v>
      </c>
      <c r="Z1360" s="76">
        <v>0</v>
      </c>
      <c r="AA1360" s="77"/>
    </row>
    <row r="1361" spans="1:27">
      <c r="A1361" s="73">
        <v>2220404</v>
      </c>
      <c r="B1361" s="73" t="s">
        <v>3546</v>
      </c>
      <c r="C1361" s="75">
        <v>0</v>
      </c>
      <c r="D1361" s="75">
        <v>0</v>
      </c>
      <c r="E1361" s="76">
        <v>0</v>
      </c>
      <c r="F1361" s="76">
        <v>0</v>
      </c>
      <c r="G1361" s="76">
        <v>0</v>
      </c>
      <c r="H1361" s="76">
        <v>0</v>
      </c>
      <c r="I1361" s="76">
        <v>0</v>
      </c>
      <c r="J1361" s="76">
        <v>0</v>
      </c>
      <c r="K1361" s="76">
        <v>0</v>
      </c>
      <c r="L1361" s="76">
        <v>0</v>
      </c>
      <c r="M1361" s="76">
        <v>0</v>
      </c>
      <c r="N1361" s="76">
        <v>0</v>
      </c>
      <c r="O1361" s="76">
        <v>0</v>
      </c>
      <c r="P1361" s="76">
        <v>0</v>
      </c>
      <c r="Q1361" s="76">
        <v>0</v>
      </c>
      <c r="R1361" s="76">
        <v>0</v>
      </c>
      <c r="S1361" s="76">
        <v>0</v>
      </c>
      <c r="T1361" s="76">
        <v>0</v>
      </c>
      <c r="U1361" s="76">
        <v>0</v>
      </c>
      <c r="V1361" s="76">
        <v>0</v>
      </c>
      <c r="W1361" s="76">
        <v>0</v>
      </c>
      <c r="X1361" s="76">
        <v>0</v>
      </c>
      <c r="Y1361" s="76">
        <v>0</v>
      </c>
      <c r="Z1361" s="76">
        <v>0</v>
      </c>
      <c r="AA1361" s="77"/>
    </row>
    <row r="1362" spans="1:27">
      <c r="A1362" s="73">
        <v>2220499</v>
      </c>
      <c r="B1362" s="73" t="s">
        <v>3548</v>
      </c>
      <c r="C1362" s="75">
        <v>4014</v>
      </c>
      <c r="D1362" s="75">
        <v>4014</v>
      </c>
      <c r="E1362" s="76">
        <v>0</v>
      </c>
      <c r="F1362" s="76">
        <v>3559</v>
      </c>
      <c r="G1362" s="76">
        <v>0</v>
      </c>
      <c r="H1362" s="76">
        <v>27</v>
      </c>
      <c r="I1362" s="76">
        <v>36</v>
      </c>
      <c r="J1362" s="76">
        <v>29</v>
      </c>
      <c r="K1362" s="76">
        <v>103</v>
      </c>
      <c r="L1362" s="76">
        <v>37</v>
      </c>
      <c r="M1362" s="76">
        <v>0</v>
      </c>
      <c r="N1362" s="76">
        <v>0</v>
      </c>
      <c r="O1362" s="76">
        <v>0</v>
      </c>
      <c r="P1362" s="76">
        <v>0</v>
      </c>
      <c r="Q1362" s="76">
        <v>0</v>
      </c>
      <c r="R1362" s="76">
        <v>0</v>
      </c>
      <c r="S1362" s="76">
        <v>0</v>
      </c>
      <c r="T1362" s="76">
        <v>3</v>
      </c>
      <c r="U1362" s="76">
        <v>220</v>
      </c>
      <c r="V1362" s="76">
        <v>0</v>
      </c>
      <c r="W1362" s="76">
        <v>0</v>
      </c>
      <c r="X1362" s="76">
        <v>0</v>
      </c>
      <c r="Y1362" s="76">
        <v>0</v>
      </c>
      <c r="Z1362" s="76">
        <v>0</v>
      </c>
      <c r="AA1362" s="77"/>
    </row>
    <row r="1363" spans="1:27">
      <c r="A1363" s="73">
        <v>22205</v>
      </c>
      <c r="B1363" s="74" t="s">
        <v>3550</v>
      </c>
      <c r="C1363" s="75">
        <v>16661</v>
      </c>
      <c r="D1363" s="75">
        <v>10009</v>
      </c>
      <c r="E1363" s="76">
        <v>6652</v>
      </c>
      <c r="F1363" s="76">
        <v>27</v>
      </c>
      <c r="G1363" s="76">
        <v>0</v>
      </c>
      <c r="H1363" s="76">
        <v>288</v>
      </c>
      <c r="I1363" s="76">
        <v>473</v>
      </c>
      <c r="J1363" s="76">
        <v>344</v>
      </c>
      <c r="K1363" s="76">
        <v>1064</v>
      </c>
      <c r="L1363" s="76">
        <v>675</v>
      </c>
      <c r="M1363" s="76">
        <v>632</v>
      </c>
      <c r="N1363" s="76">
        <v>18</v>
      </c>
      <c r="O1363" s="76">
        <v>27</v>
      </c>
      <c r="P1363" s="76">
        <v>850</v>
      </c>
      <c r="Q1363" s="76">
        <v>1747</v>
      </c>
      <c r="R1363" s="76">
        <v>87</v>
      </c>
      <c r="S1363" s="76">
        <v>0</v>
      </c>
      <c r="T1363" s="76">
        <v>0</v>
      </c>
      <c r="U1363" s="76">
        <v>3523</v>
      </c>
      <c r="V1363" s="76">
        <v>83</v>
      </c>
      <c r="W1363" s="76">
        <v>0</v>
      </c>
      <c r="X1363" s="76">
        <v>30</v>
      </c>
      <c r="Y1363" s="76">
        <v>53</v>
      </c>
      <c r="Z1363" s="76">
        <v>0</v>
      </c>
      <c r="AA1363" s="77"/>
    </row>
    <row r="1364" spans="1:27">
      <c r="A1364" s="73">
        <v>2220501</v>
      </c>
      <c r="B1364" s="73" t="s">
        <v>3553</v>
      </c>
      <c r="C1364" s="75">
        <v>0</v>
      </c>
      <c r="D1364" s="75">
        <v>0</v>
      </c>
      <c r="E1364" s="76">
        <v>0</v>
      </c>
      <c r="F1364" s="76">
        <v>0</v>
      </c>
      <c r="G1364" s="76">
        <v>0</v>
      </c>
      <c r="H1364" s="76">
        <v>0</v>
      </c>
      <c r="I1364" s="76">
        <v>0</v>
      </c>
      <c r="J1364" s="76">
        <v>0</v>
      </c>
      <c r="K1364" s="76">
        <v>0</v>
      </c>
      <c r="L1364" s="76">
        <v>0</v>
      </c>
      <c r="M1364" s="76">
        <v>0</v>
      </c>
      <c r="N1364" s="76">
        <v>0</v>
      </c>
      <c r="O1364" s="76">
        <v>0</v>
      </c>
      <c r="P1364" s="76">
        <v>0</v>
      </c>
      <c r="Q1364" s="76">
        <v>0</v>
      </c>
      <c r="R1364" s="76">
        <v>0</v>
      </c>
      <c r="S1364" s="76">
        <v>0</v>
      </c>
      <c r="T1364" s="76">
        <v>0</v>
      </c>
      <c r="U1364" s="76">
        <v>0</v>
      </c>
      <c r="V1364" s="76">
        <v>0</v>
      </c>
      <c r="W1364" s="76">
        <v>0</v>
      </c>
      <c r="X1364" s="76">
        <v>0</v>
      </c>
      <c r="Y1364" s="76">
        <v>0</v>
      </c>
      <c r="Z1364" s="76">
        <v>0</v>
      </c>
      <c r="AA1364" s="77"/>
    </row>
    <row r="1365" spans="1:27">
      <c r="A1365" s="73">
        <v>2220502</v>
      </c>
      <c r="B1365" s="73" t="s">
        <v>3555</v>
      </c>
      <c r="C1365" s="75">
        <v>9234</v>
      </c>
      <c r="D1365" s="75">
        <v>9234</v>
      </c>
      <c r="E1365" s="76">
        <v>0</v>
      </c>
      <c r="F1365" s="76">
        <v>0</v>
      </c>
      <c r="G1365" s="76">
        <v>0</v>
      </c>
      <c r="H1365" s="76">
        <v>0</v>
      </c>
      <c r="I1365" s="76">
        <v>473</v>
      </c>
      <c r="J1365" s="76">
        <v>261</v>
      </c>
      <c r="K1365" s="76">
        <v>957</v>
      </c>
      <c r="L1365" s="76">
        <v>620</v>
      </c>
      <c r="M1365" s="76">
        <v>632</v>
      </c>
      <c r="N1365" s="76">
        <v>0</v>
      </c>
      <c r="O1365" s="76">
        <v>0</v>
      </c>
      <c r="P1365" s="76">
        <v>850</v>
      </c>
      <c r="Q1365" s="76">
        <v>1747</v>
      </c>
      <c r="R1365" s="76">
        <v>0</v>
      </c>
      <c r="S1365" s="76">
        <v>0</v>
      </c>
      <c r="T1365" s="76">
        <v>0</v>
      </c>
      <c r="U1365" s="76">
        <v>3523</v>
      </c>
      <c r="V1365" s="76">
        <v>0</v>
      </c>
      <c r="W1365" s="76">
        <v>0</v>
      </c>
      <c r="X1365" s="76">
        <v>0</v>
      </c>
      <c r="Y1365" s="76">
        <v>0</v>
      </c>
      <c r="Z1365" s="76">
        <v>0</v>
      </c>
      <c r="AA1365" s="77"/>
    </row>
    <row r="1366" spans="1:27">
      <c r="A1366" s="73">
        <v>2220503</v>
      </c>
      <c r="B1366" s="73" t="s">
        <v>3558</v>
      </c>
      <c r="C1366" s="75">
        <v>673</v>
      </c>
      <c r="D1366" s="75">
        <v>640</v>
      </c>
      <c r="E1366" s="76">
        <v>33</v>
      </c>
      <c r="F1366" s="76">
        <v>27</v>
      </c>
      <c r="G1366" s="76">
        <v>0</v>
      </c>
      <c r="H1366" s="76">
        <v>268</v>
      </c>
      <c r="I1366" s="76">
        <v>0</v>
      </c>
      <c r="J1366" s="76">
        <v>53</v>
      </c>
      <c r="K1366" s="76">
        <v>107</v>
      </c>
      <c r="L1366" s="76">
        <v>0</v>
      </c>
      <c r="M1366" s="76">
        <v>0</v>
      </c>
      <c r="N1366" s="76">
        <v>18</v>
      </c>
      <c r="O1366" s="76">
        <v>27</v>
      </c>
      <c r="P1366" s="76">
        <v>0</v>
      </c>
      <c r="Q1366" s="76">
        <v>0</v>
      </c>
      <c r="R1366" s="76">
        <v>87</v>
      </c>
      <c r="S1366" s="76">
        <v>0</v>
      </c>
      <c r="T1366" s="76">
        <v>0</v>
      </c>
      <c r="U1366" s="76">
        <v>0</v>
      </c>
      <c r="V1366" s="76">
        <v>53</v>
      </c>
      <c r="W1366" s="76">
        <v>0</v>
      </c>
      <c r="X1366" s="76">
        <v>0</v>
      </c>
      <c r="Y1366" s="76">
        <v>53</v>
      </c>
      <c r="Z1366" s="76">
        <v>0</v>
      </c>
      <c r="AA1366" s="77"/>
    </row>
    <row r="1367" spans="1:27">
      <c r="A1367" s="73">
        <v>2220504</v>
      </c>
      <c r="B1367" s="73" t="s">
        <v>3561</v>
      </c>
      <c r="C1367" s="75">
        <v>6676</v>
      </c>
      <c r="D1367" s="75">
        <v>125</v>
      </c>
      <c r="E1367" s="76">
        <v>6551</v>
      </c>
      <c r="F1367" s="76">
        <v>0</v>
      </c>
      <c r="G1367" s="76">
        <v>0</v>
      </c>
      <c r="H1367" s="76">
        <v>20</v>
      </c>
      <c r="I1367" s="76">
        <v>0</v>
      </c>
      <c r="J1367" s="76">
        <v>20</v>
      </c>
      <c r="K1367" s="76">
        <v>0</v>
      </c>
      <c r="L1367" s="76">
        <v>55</v>
      </c>
      <c r="M1367" s="76">
        <v>0</v>
      </c>
      <c r="N1367" s="76">
        <v>0</v>
      </c>
      <c r="O1367" s="76">
        <v>0</v>
      </c>
      <c r="P1367" s="76">
        <v>0</v>
      </c>
      <c r="Q1367" s="76">
        <v>0</v>
      </c>
      <c r="R1367" s="76">
        <v>0</v>
      </c>
      <c r="S1367" s="76">
        <v>0</v>
      </c>
      <c r="T1367" s="76">
        <v>0</v>
      </c>
      <c r="U1367" s="76">
        <v>0</v>
      </c>
      <c r="V1367" s="76">
        <v>30</v>
      </c>
      <c r="W1367" s="76">
        <v>0</v>
      </c>
      <c r="X1367" s="76">
        <v>30</v>
      </c>
      <c r="Y1367" s="76">
        <v>0</v>
      </c>
      <c r="Z1367" s="76">
        <v>0</v>
      </c>
      <c r="AA1367" s="77"/>
    </row>
    <row r="1368" spans="1:27">
      <c r="A1368" s="73">
        <v>2220505</v>
      </c>
      <c r="B1368" s="73" t="s">
        <v>3564</v>
      </c>
      <c r="C1368" s="75">
        <v>0</v>
      </c>
      <c r="D1368" s="75">
        <v>0</v>
      </c>
      <c r="E1368" s="76">
        <v>0</v>
      </c>
      <c r="F1368" s="76">
        <v>0</v>
      </c>
      <c r="G1368" s="76">
        <v>0</v>
      </c>
      <c r="H1368" s="76">
        <v>0</v>
      </c>
      <c r="I1368" s="76">
        <v>0</v>
      </c>
      <c r="J1368" s="76">
        <v>0</v>
      </c>
      <c r="K1368" s="76">
        <v>0</v>
      </c>
      <c r="L1368" s="76">
        <v>0</v>
      </c>
      <c r="M1368" s="76">
        <v>0</v>
      </c>
      <c r="N1368" s="76">
        <v>0</v>
      </c>
      <c r="O1368" s="76">
        <v>0</v>
      </c>
      <c r="P1368" s="76">
        <v>0</v>
      </c>
      <c r="Q1368" s="76">
        <v>0</v>
      </c>
      <c r="R1368" s="76">
        <v>0</v>
      </c>
      <c r="S1368" s="76">
        <v>0</v>
      </c>
      <c r="T1368" s="76">
        <v>0</v>
      </c>
      <c r="U1368" s="76">
        <v>0</v>
      </c>
      <c r="V1368" s="76">
        <v>0</v>
      </c>
      <c r="W1368" s="76">
        <v>0</v>
      </c>
      <c r="X1368" s="76">
        <v>0</v>
      </c>
      <c r="Y1368" s="76">
        <v>0</v>
      </c>
      <c r="Z1368" s="76">
        <v>0</v>
      </c>
      <c r="AA1368" s="77"/>
    </row>
    <row r="1369" spans="1:27">
      <c r="A1369" s="73">
        <v>2220506</v>
      </c>
      <c r="B1369" s="73" t="s">
        <v>3567</v>
      </c>
      <c r="C1369" s="75">
        <v>0</v>
      </c>
      <c r="D1369" s="75">
        <v>0</v>
      </c>
      <c r="E1369" s="76">
        <v>0</v>
      </c>
      <c r="F1369" s="76">
        <v>0</v>
      </c>
      <c r="G1369" s="76">
        <v>0</v>
      </c>
      <c r="H1369" s="76">
        <v>0</v>
      </c>
      <c r="I1369" s="76">
        <v>0</v>
      </c>
      <c r="J1369" s="76">
        <v>0</v>
      </c>
      <c r="K1369" s="76">
        <v>0</v>
      </c>
      <c r="L1369" s="76">
        <v>0</v>
      </c>
      <c r="M1369" s="76">
        <v>0</v>
      </c>
      <c r="N1369" s="76">
        <v>0</v>
      </c>
      <c r="O1369" s="76">
        <v>0</v>
      </c>
      <c r="P1369" s="76">
        <v>0</v>
      </c>
      <c r="Q1369" s="76">
        <v>0</v>
      </c>
      <c r="R1369" s="76">
        <v>0</v>
      </c>
      <c r="S1369" s="76">
        <v>0</v>
      </c>
      <c r="T1369" s="76">
        <v>0</v>
      </c>
      <c r="U1369" s="76">
        <v>0</v>
      </c>
      <c r="V1369" s="76">
        <v>0</v>
      </c>
      <c r="W1369" s="76">
        <v>0</v>
      </c>
      <c r="X1369" s="76">
        <v>0</v>
      </c>
      <c r="Y1369" s="76">
        <v>0</v>
      </c>
      <c r="Z1369" s="76">
        <v>0</v>
      </c>
      <c r="AA1369" s="77"/>
    </row>
    <row r="1370" spans="1:27">
      <c r="A1370" s="73">
        <v>2220507</v>
      </c>
      <c r="B1370" s="73" t="s">
        <v>3569</v>
      </c>
      <c r="C1370" s="75">
        <v>0</v>
      </c>
      <c r="D1370" s="75">
        <v>0</v>
      </c>
      <c r="E1370" s="76">
        <v>0</v>
      </c>
      <c r="F1370" s="76">
        <v>0</v>
      </c>
      <c r="G1370" s="76">
        <v>0</v>
      </c>
      <c r="H1370" s="76">
        <v>0</v>
      </c>
      <c r="I1370" s="76">
        <v>0</v>
      </c>
      <c r="J1370" s="76">
        <v>0</v>
      </c>
      <c r="K1370" s="76">
        <v>0</v>
      </c>
      <c r="L1370" s="76">
        <v>0</v>
      </c>
      <c r="M1370" s="76">
        <v>0</v>
      </c>
      <c r="N1370" s="76">
        <v>0</v>
      </c>
      <c r="O1370" s="76">
        <v>0</v>
      </c>
      <c r="P1370" s="76">
        <v>0</v>
      </c>
      <c r="Q1370" s="76">
        <v>0</v>
      </c>
      <c r="R1370" s="76">
        <v>0</v>
      </c>
      <c r="S1370" s="76">
        <v>0</v>
      </c>
      <c r="T1370" s="76">
        <v>0</v>
      </c>
      <c r="U1370" s="76">
        <v>0</v>
      </c>
      <c r="V1370" s="76">
        <v>0</v>
      </c>
      <c r="W1370" s="76">
        <v>0</v>
      </c>
      <c r="X1370" s="76">
        <v>0</v>
      </c>
      <c r="Y1370" s="76">
        <v>0</v>
      </c>
      <c r="Z1370" s="76">
        <v>0</v>
      </c>
      <c r="AA1370" s="77"/>
    </row>
    <row r="1371" spans="1:27">
      <c r="A1371" s="73">
        <v>2220508</v>
      </c>
      <c r="B1371" s="73" t="s">
        <v>3572</v>
      </c>
      <c r="C1371" s="75">
        <v>68</v>
      </c>
      <c r="D1371" s="75">
        <v>0</v>
      </c>
      <c r="E1371" s="76">
        <v>68</v>
      </c>
      <c r="F1371" s="76">
        <v>0</v>
      </c>
      <c r="G1371" s="76">
        <v>0</v>
      </c>
      <c r="H1371" s="76">
        <v>0</v>
      </c>
      <c r="I1371" s="76">
        <v>0</v>
      </c>
      <c r="J1371" s="76">
        <v>0</v>
      </c>
      <c r="K1371" s="76">
        <v>0</v>
      </c>
      <c r="L1371" s="76">
        <v>0</v>
      </c>
      <c r="M1371" s="76">
        <v>0</v>
      </c>
      <c r="N1371" s="76">
        <v>0</v>
      </c>
      <c r="O1371" s="76">
        <v>0</v>
      </c>
      <c r="P1371" s="76">
        <v>0</v>
      </c>
      <c r="Q1371" s="76">
        <v>0</v>
      </c>
      <c r="R1371" s="76">
        <v>0</v>
      </c>
      <c r="S1371" s="76">
        <v>0</v>
      </c>
      <c r="T1371" s="76">
        <v>0</v>
      </c>
      <c r="U1371" s="76">
        <v>0</v>
      </c>
      <c r="V1371" s="76">
        <v>0</v>
      </c>
      <c r="W1371" s="76">
        <v>0</v>
      </c>
      <c r="X1371" s="76">
        <v>0</v>
      </c>
      <c r="Y1371" s="76">
        <v>0</v>
      </c>
      <c r="Z1371" s="76">
        <v>0</v>
      </c>
      <c r="AA1371" s="77"/>
    </row>
    <row r="1372" spans="1:27">
      <c r="A1372" s="73">
        <v>2220509</v>
      </c>
      <c r="B1372" s="73" t="s">
        <v>3575</v>
      </c>
      <c r="C1372" s="75">
        <v>10</v>
      </c>
      <c r="D1372" s="75">
        <v>10</v>
      </c>
      <c r="E1372" s="76">
        <v>0</v>
      </c>
      <c r="F1372" s="76">
        <v>0</v>
      </c>
      <c r="G1372" s="76">
        <v>0</v>
      </c>
      <c r="H1372" s="76">
        <v>0</v>
      </c>
      <c r="I1372" s="76">
        <v>0</v>
      </c>
      <c r="J1372" s="76">
        <v>10</v>
      </c>
      <c r="K1372" s="76">
        <v>0</v>
      </c>
      <c r="L1372" s="76">
        <v>0</v>
      </c>
      <c r="M1372" s="76">
        <v>0</v>
      </c>
      <c r="N1372" s="76">
        <v>0</v>
      </c>
      <c r="O1372" s="76">
        <v>0</v>
      </c>
      <c r="P1372" s="76">
        <v>0</v>
      </c>
      <c r="Q1372" s="76">
        <v>0</v>
      </c>
      <c r="R1372" s="76">
        <v>0</v>
      </c>
      <c r="S1372" s="76">
        <v>0</v>
      </c>
      <c r="T1372" s="76">
        <v>0</v>
      </c>
      <c r="U1372" s="76">
        <v>0</v>
      </c>
      <c r="V1372" s="76">
        <v>0</v>
      </c>
      <c r="W1372" s="76">
        <v>0</v>
      </c>
      <c r="X1372" s="76">
        <v>0</v>
      </c>
      <c r="Y1372" s="76">
        <v>0</v>
      </c>
      <c r="Z1372" s="76">
        <v>0</v>
      </c>
      <c r="AA1372" s="77"/>
    </row>
    <row r="1373" spans="1:27">
      <c r="A1373" s="73">
        <v>2220510</v>
      </c>
      <c r="B1373" s="73" t="s">
        <v>3577</v>
      </c>
      <c r="C1373" s="75">
        <v>0</v>
      </c>
      <c r="D1373" s="75">
        <v>0</v>
      </c>
      <c r="E1373" s="76">
        <v>0</v>
      </c>
      <c r="F1373" s="76">
        <v>0</v>
      </c>
      <c r="G1373" s="76">
        <v>0</v>
      </c>
      <c r="H1373" s="76">
        <v>0</v>
      </c>
      <c r="I1373" s="76">
        <v>0</v>
      </c>
      <c r="J1373" s="76">
        <v>0</v>
      </c>
      <c r="K1373" s="76">
        <v>0</v>
      </c>
      <c r="L1373" s="76">
        <v>0</v>
      </c>
      <c r="M1373" s="76">
        <v>0</v>
      </c>
      <c r="N1373" s="76">
        <v>0</v>
      </c>
      <c r="O1373" s="76">
        <v>0</v>
      </c>
      <c r="P1373" s="76">
        <v>0</v>
      </c>
      <c r="Q1373" s="76">
        <v>0</v>
      </c>
      <c r="R1373" s="76">
        <v>0</v>
      </c>
      <c r="S1373" s="76">
        <v>0</v>
      </c>
      <c r="T1373" s="76">
        <v>0</v>
      </c>
      <c r="U1373" s="76">
        <v>0</v>
      </c>
      <c r="V1373" s="76">
        <v>0</v>
      </c>
      <c r="W1373" s="76">
        <v>0</v>
      </c>
      <c r="X1373" s="76">
        <v>0</v>
      </c>
      <c r="Y1373" s="76">
        <v>0</v>
      </c>
      <c r="Z1373" s="76">
        <v>0</v>
      </c>
      <c r="AA1373" s="77"/>
    </row>
    <row r="1374" spans="1:27">
      <c r="A1374" s="73">
        <v>2220599</v>
      </c>
      <c r="B1374" s="73" t="s">
        <v>3579</v>
      </c>
      <c r="C1374" s="75">
        <v>0</v>
      </c>
      <c r="D1374" s="75">
        <v>0</v>
      </c>
      <c r="E1374" s="76">
        <v>0</v>
      </c>
      <c r="F1374" s="76">
        <v>0</v>
      </c>
      <c r="G1374" s="76">
        <v>0</v>
      </c>
      <c r="H1374" s="76">
        <v>0</v>
      </c>
      <c r="I1374" s="76">
        <v>0</v>
      </c>
      <c r="J1374" s="76">
        <v>0</v>
      </c>
      <c r="K1374" s="76">
        <v>0</v>
      </c>
      <c r="L1374" s="76">
        <v>0</v>
      </c>
      <c r="M1374" s="76">
        <v>0</v>
      </c>
      <c r="N1374" s="76">
        <v>0</v>
      </c>
      <c r="O1374" s="76">
        <v>0</v>
      </c>
      <c r="P1374" s="76">
        <v>0</v>
      </c>
      <c r="Q1374" s="76">
        <v>0</v>
      </c>
      <c r="R1374" s="76">
        <v>0</v>
      </c>
      <c r="S1374" s="76">
        <v>0</v>
      </c>
      <c r="T1374" s="76">
        <v>0</v>
      </c>
      <c r="U1374" s="76">
        <v>0</v>
      </c>
      <c r="V1374" s="76">
        <v>0</v>
      </c>
      <c r="W1374" s="76">
        <v>0</v>
      </c>
      <c r="X1374" s="76">
        <v>0</v>
      </c>
      <c r="Y1374" s="76">
        <v>0</v>
      </c>
      <c r="Z1374" s="76">
        <v>0</v>
      </c>
      <c r="AA1374" s="77"/>
    </row>
    <row r="1375" spans="1:27">
      <c r="A1375" s="73">
        <v>232</v>
      </c>
      <c r="B1375" s="74" t="s">
        <v>3715</v>
      </c>
      <c r="C1375" s="75">
        <v>201221</v>
      </c>
      <c r="D1375" s="75">
        <v>147739</v>
      </c>
      <c r="E1375" s="76">
        <v>53482</v>
      </c>
      <c r="F1375" s="76">
        <v>0</v>
      </c>
      <c r="G1375" s="76">
        <v>0</v>
      </c>
      <c r="H1375" s="76">
        <v>0</v>
      </c>
      <c r="I1375" s="76">
        <v>0</v>
      </c>
      <c r="J1375" s="76">
        <v>0</v>
      </c>
      <c r="K1375" s="76">
        <v>0</v>
      </c>
      <c r="L1375" s="76">
        <v>0</v>
      </c>
      <c r="M1375" s="76">
        <v>0</v>
      </c>
      <c r="N1375" s="76">
        <v>0</v>
      </c>
      <c r="O1375" s="76">
        <v>0</v>
      </c>
      <c r="P1375" s="76">
        <v>0</v>
      </c>
      <c r="Q1375" s="76">
        <v>0</v>
      </c>
      <c r="R1375" s="76">
        <v>0</v>
      </c>
      <c r="S1375" s="76">
        <v>0</v>
      </c>
      <c r="T1375" s="76">
        <v>0</v>
      </c>
      <c r="U1375" s="76">
        <v>0</v>
      </c>
      <c r="V1375" s="76">
        <v>0</v>
      </c>
      <c r="W1375" s="76">
        <v>0</v>
      </c>
      <c r="X1375" s="76">
        <v>0</v>
      </c>
      <c r="Y1375" s="76">
        <v>0</v>
      </c>
      <c r="Z1375" s="76">
        <v>0</v>
      </c>
      <c r="AA1375" s="77"/>
    </row>
    <row r="1376" spans="1:27">
      <c r="A1376" s="73">
        <v>2320301</v>
      </c>
      <c r="B1376" s="74" t="s">
        <v>5107</v>
      </c>
      <c r="C1376" s="75">
        <v>192643</v>
      </c>
      <c r="D1376" s="75">
        <v>142643</v>
      </c>
      <c r="E1376" s="76">
        <v>50000</v>
      </c>
      <c r="F1376" s="76">
        <v>0</v>
      </c>
      <c r="G1376" s="76">
        <v>0</v>
      </c>
      <c r="H1376" s="76">
        <v>0</v>
      </c>
      <c r="I1376" s="76">
        <v>0</v>
      </c>
      <c r="J1376" s="76">
        <v>0</v>
      </c>
      <c r="K1376" s="76">
        <v>0</v>
      </c>
      <c r="L1376" s="76">
        <v>0</v>
      </c>
      <c r="M1376" s="76">
        <v>0</v>
      </c>
      <c r="N1376" s="76">
        <v>0</v>
      </c>
      <c r="O1376" s="76">
        <v>0</v>
      </c>
      <c r="P1376" s="76">
        <v>0</v>
      </c>
      <c r="Q1376" s="76">
        <v>0</v>
      </c>
      <c r="R1376" s="76">
        <v>0</v>
      </c>
      <c r="S1376" s="76">
        <v>0</v>
      </c>
      <c r="T1376" s="76">
        <v>0</v>
      </c>
      <c r="U1376" s="76">
        <v>0</v>
      </c>
      <c r="V1376" s="76">
        <v>0</v>
      </c>
      <c r="W1376" s="76">
        <v>0</v>
      </c>
      <c r="X1376" s="76">
        <v>0</v>
      </c>
      <c r="Y1376" s="76">
        <v>0</v>
      </c>
      <c r="Z1376" s="76">
        <v>0</v>
      </c>
      <c r="AA1376" s="77"/>
    </row>
    <row r="1377" spans="1:27">
      <c r="A1377" s="73">
        <v>23202</v>
      </c>
      <c r="B1377" s="74" t="s">
        <v>5108</v>
      </c>
      <c r="C1377" s="75">
        <v>0</v>
      </c>
      <c r="D1377" s="75">
        <v>0</v>
      </c>
      <c r="E1377" s="76">
        <v>0</v>
      </c>
      <c r="F1377" s="76">
        <v>0</v>
      </c>
      <c r="G1377" s="76">
        <v>0</v>
      </c>
      <c r="H1377" s="76">
        <v>0</v>
      </c>
      <c r="I1377" s="76">
        <v>0</v>
      </c>
      <c r="J1377" s="76">
        <v>0</v>
      </c>
      <c r="K1377" s="76">
        <v>0</v>
      </c>
      <c r="L1377" s="76">
        <v>0</v>
      </c>
      <c r="M1377" s="76">
        <v>0</v>
      </c>
      <c r="N1377" s="76">
        <v>0</v>
      </c>
      <c r="O1377" s="76">
        <v>0</v>
      </c>
      <c r="P1377" s="76">
        <v>0</v>
      </c>
      <c r="Q1377" s="76">
        <v>0</v>
      </c>
      <c r="R1377" s="76">
        <v>0</v>
      </c>
      <c r="S1377" s="76">
        <v>0</v>
      </c>
      <c r="T1377" s="76">
        <v>0</v>
      </c>
      <c r="U1377" s="76">
        <v>0</v>
      </c>
      <c r="V1377" s="76">
        <v>0</v>
      </c>
      <c r="W1377" s="76">
        <v>0</v>
      </c>
      <c r="X1377" s="76">
        <v>0</v>
      </c>
      <c r="Y1377" s="76">
        <v>0</v>
      </c>
      <c r="Z1377" s="76">
        <v>0</v>
      </c>
      <c r="AA1377" s="77"/>
    </row>
    <row r="1378" spans="1:27">
      <c r="A1378" s="73">
        <v>2320202</v>
      </c>
      <c r="B1378" s="73" t="s">
        <v>5109</v>
      </c>
      <c r="C1378" s="75">
        <v>0</v>
      </c>
      <c r="D1378" s="75">
        <v>0</v>
      </c>
      <c r="E1378" s="76">
        <v>0</v>
      </c>
      <c r="F1378" s="76">
        <v>0</v>
      </c>
      <c r="G1378" s="76">
        <v>0</v>
      </c>
      <c r="H1378" s="76">
        <v>0</v>
      </c>
      <c r="I1378" s="76">
        <v>0</v>
      </c>
      <c r="J1378" s="76">
        <v>0</v>
      </c>
      <c r="K1378" s="76">
        <v>0</v>
      </c>
      <c r="L1378" s="76">
        <v>0</v>
      </c>
      <c r="M1378" s="76">
        <v>0</v>
      </c>
      <c r="N1378" s="76">
        <v>0</v>
      </c>
      <c r="O1378" s="76">
        <v>0</v>
      </c>
      <c r="P1378" s="76">
        <v>0</v>
      </c>
      <c r="Q1378" s="76">
        <v>0</v>
      </c>
      <c r="R1378" s="76">
        <v>0</v>
      </c>
      <c r="S1378" s="76">
        <v>0</v>
      </c>
      <c r="T1378" s="76">
        <v>0</v>
      </c>
      <c r="U1378" s="76">
        <v>0</v>
      </c>
      <c r="V1378" s="76">
        <v>0</v>
      </c>
      <c r="W1378" s="76">
        <v>0</v>
      </c>
      <c r="X1378" s="76">
        <v>0</v>
      </c>
      <c r="Y1378" s="76">
        <v>0</v>
      </c>
      <c r="Z1378" s="76">
        <v>0</v>
      </c>
      <c r="AA1378" s="77"/>
    </row>
    <row r="1379" spans="1:27">
      <c r="A1379" s="73">
        <v>2280902</v>
      </c>
      <c r="B1379" s="73" t="s">
        <v>5110</v>
      </c>
      <c r="C1379" s="75">
        <v>0</v>
      </c>
      <c r="D1379" s="75">
        <v>0</v>
      </c>
      <c r="E1379" s="76">
        <v>0</v>
      </c>
      <c r="F1379" s="76">
        <v>0</v>
      </c>
      <c r="G1379" s="76">
        <v>0</v>
      </c>
      <c r="H1379" s="76">
        <v>0</v>
      </c>
      <c r="I1379" s="76">
        <v>0</v>
      </c>
      <c r="J1379" s="76">
        <v>0</v>
      </c>
      <c r="K1379" s="76">
        <v>0</v>
      </c>
      <c r="L1379" s="76">
        <v>0</v>
      </c>
      <c r="M1379" s="76">
        <v>0</v>
      </c>
      <c r="N1379" s="76">
        <v>0</v>
      </c>
      <c r="O1379" s="76">
        <v>0</v>
      </c>
      <c r="P1379" s="76">
        <v>0</v>
      </c>
      <c r="Q1379" s="76">
        <v>0</v>
      </c>
      <c r="R1379" s="76">
        <v>0</v>
      </c>
      <c r="S1379" s="76">
        <v>0</v>
      </c>
      <c r="T1379" s="76">
        <v>0</v>
      </c>
      <c r="U1379" s="76">
        <v>0</v>
      </c>
      <c r="V1379" s="76">
        <v>0</v>
      </c>
      <c r="W1379" s="76">
        <v>0</v>
      </c>
      <c r="X1379" s="76">
        <v>0</v>
      </c>
      <c r="Y1379" s="76">
        <v>0</v>
      </c>
      <c r="Z1379" s="76">
        <v>0</v>
      </c>
      <c r="AA1379" s="77"/>
    </row>
    <row r="1380" spans="1:27">
      <c r="A1380" s="73">
        <v>2280903</v>
      </c>
      <c r="B1380" s="73" t="s">
        <v>5111</v>
      </c>
      <c r="C1380" s="75">
        <v>0</v>
      </c>
      <c r="D1380" s="75">
        <v>0</v>
      </c>
      <c r="E1380" s="76">
        <v>0</v>
      </c>
      <c r="F1380" s="76">
        <v>0</v>
      </c>
      <c r="G1380" s="76">
        <v>0</v>
      </c>
      <c r="H1380" s="76">
        <v>0</v>
      </c>
      <c r="I1380" s="76">
        <v>0</v>
      </c>
      <c r="J1380" s="76">
        <v>0</v>
      </c>
      <c r="K1380" s="76">
        <v>0</v>
      </c>
      <c r="L1380" s="76">
        <v>0</v>
      </c>
      <c r="M1380" s="76">
        <v>0</v>
      </c>
      <c r="N1380" s="76">
        <v>0</v>
      </c>
      <c r="O1380" s="76">
        <v>0</v>
      </c>
      <c r="P1380" s="76">
        <v>0</v>
      </c>
      <c r="Q1380" s="76">
        <v>0</v>
      </c>
      <c r="R1380" s="76">
        <v>0</v>
      </c>
      <c r="S1380" s="76">
        <v>0</v>
      </c>
      <c r="T1380" s="76">
        <v>0</v>
      </c>
      <c r="U1380" s="76">
        <v>0</v>
      </c>
      <c r="V1380" s="76">
        <v>0</v>
      </c>
      <c r="W1380" s="76">
        <v>0</v>
      </c>
      <c r="X1380" s="76">
        <v>0</v>
      </c>
      <c r="Y1380" s="76">
        <v>0</v>
      </c>
      <c r="Z1380" s="76">
        <v>0</v>
      </c>
      <c r="AA1380" s="77"/>
    </row>
    <row r="1381" spans="1:27">
      <c r="A1381" s="73">
        <v>2280904</v>
      </c>
      <c r="B1381" s="73" t="s">
        <v>5112</v>
      </c>
      <c r="C1381" s="75">
        <v>0</v>
      </c>
      <c r="D1381" s="75">
        <v>0</v>
      </c>
      <c r="E1381" s="76">
        <v>0</v>
      </c>
      <c r="F1381" s="76">
        <v>0</v>
      </c>
      <c r="G1381" s="76">
        <v>0</v>
      </c>
      <c r="H1381" s="76">
        <v>0</v>
      </c>
      <c r="I1381" s="76">
        <v>0</v>
      </c>
      <c r="J1381" s="76">
        <v>0</v>
      </c>
      <c r="K1381" s="76">
        <v>0</v>
      </c>
      <c r="L1381" s="76">
        <v>0</v>
      </c>
      <c r="M1381" s="76">
        <v>0</v>
      </c>
      <c r="N1381" s="76">
        <v>0</v>
      </c>
      <c r="O1381" s="76">
        <v>0</v>
      </c>
      <c r="P1381" s="76">
        <v>0</v>
      </c>
      <c r="Q1381" s="76">
        <v>0</v>
      </c>
      <c r="R1381" s="76">
        <v>0</v>
      </c>
      <c r="S1381" s="76">
        <v>0</v>
      </c>
      <c r="T1381" s="76">
        <v>0</v>
      </c>
      <c r="U1381" s="76">
        <v>0</v>
      </c>
      <c r="V1381" s="76">
        <v>0</v>
      </c>
      <c r="W1381" s="76">
        <v>0</v>
      </c>
      <c r="X1381" s="76">
        <v>0</v>
      </c>
      <c r="Y1381" s="76">
        <v>0</v>
      </c>
      <c r="Z1381" s="76">
        <v>0</v>
      </c>
      <c r="AA1381" s="77"/>
    </row>
    <row r="1382" spans="1:27">
      <c r="A1382" s="73">
        <v>2280905</v>
      </c>
      <c r="B1382" s="73" t="s">
        <v>5113</v>
      </c>
      <c r="C1382" s="75">
        <v>0</v>
      </c>
      <c r="D1382" s="75">
        <v>0</v>
      </c>
      <c r="E1382" s="76">
        <v>0</v>
      </c>
      <c r="F1382" s="76">
        <v>0</v>
      </c>
      <c r="G1382" s="76">
        <v>0</v>
      </c>
      <c r="H1382" s="76">
        <v>0</v>
      </c>
      <c r="I1382" s="76">
        <v>0</v>
      </c>
      <c r="J1382" s="76">
        <v>0</v>
      </c>
      <c r="K1382" s="76">
        <v>0</v>
      </c>
      <c r="L1382" s="76">
        <v>0</v>
      </c>
      <c r="M1382" s="76">
        <v>0</v>
      </c>
      <c r="N1382" s="76">
        <v>0</v>
      </c>
      <c r="O1382" s="76">
        <v>0</v>
      </c>
      <c r="P1382" s="76">
        <v>0</v>
      </c>
      <c r="Q1382" s="76">
        <v>0</v>
      </c>
      <c r="R1382" s="76">
        <v>0</v>
      </c>
      <c r="S1382" s="76">
        <v>0</v>
      </c>
      <c r="T1382" s="76">
        <v>0</v>
      </c>
      <c r="U1382" s="76">
        <v>0</v>
      </c>
      <c r="V1382" s="76">
        <v>0</v>
      </c>
      <c r="W1382" s="76">
        <v>0</v>
      </c>
      <c r="X1382" s="76">
        <v>0</v>
      </c>
      <c r="Y1382" s="76">
        <v>0</v>
      </c>
      <c r="Z1382" s="76">
        <v>0</v>
      </c>
      <c r="AA1382" s="77"/>
    </row>
    <row r="1383" spans="1:27">
      <c r="A1383" s="73">
        <v>2280906</v>
      </c>
      <c r="B1383" s="73" t="s">
        <v>5114</v>
      </c>
      <c r="C1383" s="75">
        <v>0</v>
      </c>
      <c r="D1383" s="75">
        <v>0</v>
      </c>
      <c r="E1383" s="76">
        <v>0</v>
      </c>
      <c r="F1383" s="76">
        <v>0</v>
      </c>
      <c r="G1383" s="76">
        <v>0</v>
      </c>
      <c r="H1383" s="76">
        <v>0</v>
      </c>
      <c r="I1383" s="76">
        <v>0</v>
      </c>
      <c r="J1383" s="76">
        <v>0</v>
      </c>
      <c r="K1383" s="76">
        <v>0</v>
      </c>
      <c r="L1383" s="76">
        <v>0</v>
      </c>
      <c r="M1383" s="76">
        <v>0</v>
      </c>
      <c r="N1383" s="76">
        <v>0</v>
      </c>
      <c r="O1383" s="76">
        <v>0</v>
      </c>
      <c r="P1383" s="76">
        <v>0</v>
      </c>
      <c r="Q1383" s="76">
        <v>0</v>
      </c>
      <c r="R1383" s="76">
        <v>0</v>
      </c>
      <c r="S1383" s="76">
        <v>0</v>
      </c>
      <c r="T1383" s="76">
        <v>0</v>
      </c>
      <c r="U1383" s="76">
        <v>0</v>
      </c>
      <c r="V1383" s="76">
        <v>0</v>
      </c>
      <c r="W1383" s="76">
        <v>0</v>
      </c>
      <c r="X1383" s="76">
        <v>0</v>
      </c>
      <c r="Y1383" s="76">
        <v>0</v>
      </c>
      <c r="Z1383" s="76">
        <v>0</v>
      </c>
      <c r="AA1383" s="77"/>
    </row>
    <row r="1384" spans="1:27">
      <c r="A1384" s="73">
        <v>233</v>
      </c>
      <c r="B1384" s="74" t="s">
        <v>5115</v>
      </c>
      <c r="C1384" s="75">
        <v>8578</v>
      </c>
      <c r="D1384" s="75">
        <v>5096</v>
      </c>
      <c r="E1384" s="76">
        <v>3482</v>
      </c>
      <c r="F1384" s="76">
        <v>0</v>
      </c>
      <c r="G1384" s="76">
        <v>0</v>
      </c>
      <c r="H1384" s="76">
        <v>0</v>
      </c>
      <c r="I1384" s="76">
        <v>0</v>
      </c>
      <c r="J1384" s="76">
        <v>0</v>
      </c>
      <c r="K1384" s="76">
        <v>0</v>
      </c>
      <c r="L1384" s="76">
        <v>0</v>
      </c>
      <c r="M1384" s="76">
        <v>0</v>
      </c>
      <c r="N1384" s="76">
        <v>0</v>
      </c>
      <c r="O1384" s="76">
        <v>0</v>
      </c>
      <c r="P1384" s="76">
        <v>0</v>
      </c>
      <c r="Q1384" s="76">
        <v>0</v>
      </c>
      <c r="R1384" s="76">
        <v>0</v>
      </c>
      <c r="S1384" s="76">
        <v>0</v>
      </c>
      <c r="T1384" s="76">
        <v>0</v>
      </c>
      <c r="U1384" s="76">
        <v>0</v>
      </c>
      <c r="V1384" s="76">
        <v>0</v>
      </c>
      <c r="W1384" s="76">
        <v>0</v>
      </c>
      <c r="X1384" s="76">
        <v>0</v>
      </c>
      <c r="Y1384" s="76">
        <v>0</v>
      </c>
      <c r="Z1384" s="76">
        <v>0</v>
      </c>
      <c r="AA1384" s="77"/>
    </row>
    <row r="1385" spans="1:27">
      <c r="A1385" s="73">
        <v>23303</v>
      </c>
      <c r="B1385" s="73" t="s">
        <v>5116</v>
      </c>
      <c r="C1385" s="75">
        <v>8578</v>
      </c>
      <c r="D1385" s="75">
        <v>5096</v>
      </c>
      <c r="E1385" s="76">
        <v>3482</v>
      </c>
      <c r="F1385" s="76">
        <v>0</v>
      </c>
      <c r="G1385" s="76">
        <v>0</v>
      </c>
      <c r="H1385" s="76">
        <v>0</v>
      </c>
      <c r="I1385" s="76">
        <v>0</v>
      </c>
      <c r="J1385" s="76">
        <v>0</v>
      </c>
      <c r="K1385" s="76">
        <v>0</v>
      </c>
      <c r="L1385" s="76">
        <v>0</v>
      </c>
      <c r="M1385" s="76">
        <v>0</v>
      </c>
      <c r="N1385" s="76">
        <v>0</v>
      </c>
      <c r="O1385" s="76">
        <v>0</v>
      </c>
      <c r="P1385" s="76">
        <v>0</v>
      </c>
      <c r="Q1385" s="76">
        <v>0</v>
      </c>
      <c r="R1385" s="76">
        <v>0</v>
      </c>
      <c r="S1385" s="76">
        <v>0</v>
      </c>
      <c r="T1385" s="76">
        <v>0</v>
      </c>
      <c r="U1385" s="76">
        <v>0</v>
      </c>
      <c r="V1385" s="76">
        <v>0</v>
      </c>
      <c r="W1385" s="76">
        <v>0</v>
      </c>
      <c r="X1385" s="76">
        <v>0</v>
      </c>
      <c r="Y1385" s="76">
        <v>0</v>
      </c>
      <c r="Z1385" s="76">
        <v>0</v>
      </c>
      <c r="AA1385" s="77"/>
    </row>
    <row r="1386" spans="1:27">
      <c r="A1386" s="73">
        <v>23302</v>
      </c>
      <c r="B1386" s="73" t="s">
        <v>5117</v>
      </c>
      <c r="C1386" s="75">
        <v>0</v>
      </c>
      <c r="D1386" s="75">
        <v>0</v>
      </c>
      <c r="E1386" s="76">
        <v>0</v>
      </c>
      <c r="F1386" s="76">
        <v>0</v>
      </c>
      <c r="G1386" s="76">
        <v>0</v>
      </c>
      <c r="H1386" s="76">
        <v>0</v>
      </c>
      <c r="I1386" s="76">
        <v>0</v>
      </c>
      <c r="J1386" s="76">
        <v>0</v>
      </c>
      <c r="K1386" s="76">
        <v>0</v>
      </c>
      <c r="L1386" s="76">
        <v>0</v>
      </c>
      <c r="M1386" s="76">
        <v>0</v>
      </c>
      <c r="N1386" s="76">
        <v>0</v>
      </c>
      <c r="O1386" s="76">
        <v>0</v>
      </c>
      <c r="P1386" s="76">
        <v>0</v>
      </c>
      <c r="Q1386" s="76">
        <v>0</v>
      </c>
      <c r="R1386" s="76">
        <v>0</v>
      </c>
      <c r="S1386" s="76">
        <v>0</v>
      </c>
      <c r="T1386" s="76">
        <v>0</v>
      </c>
      <c r="U1386" s="76">
        <v>0</v>
      </c>
      <c r="V1386" s="76">
        <v>0</v>
      </c>
      <c r="W1386" s="76">
        <v>0</v>
      </c>
      <c r="X1386" s="76">
        <v>0</v>
      </c>
      <c r="Y1386" s="76">
        <v>0</v>
      </c>
      <c r="Z1386" s="76">
        <v>0</v>
      </c>
      <c r="AA1386" s="77"/>
    </row>
    <row r="1387" spans="1:27">
      <c r="A1387" s="73">
        <v>22811</v>
      </c>
      <c r="B1387" s="74" t="s">
        <v>5118</v>
      </c>
      <c r="C1387" s="75">
        <v>0</v>
      </c>
      <c r="D1387" s="75">
        <v>0</v>
      </c>
      <c r="E1387" s="76">
        <v>0</v>
      </c>
      <c r="F1387" s="76">
        <v>0</v>
      </c>
      <c r="G1387" s="76">
        <v>0</v>
      </c>
      <c r="H1387" s="76">
        <v>0</v>
      </c>
      <c r="I1387" s="76">
        <v>0</v>
      </c>
      <c r="J1387" s="76">
        <v>0</v>
      </c>
      <c r="K1387" s="76">
        <v>0</v>
      </c>
      <c r="L1387" s="76">
        <v>0</v>
      </c>
      <c r="M1387" s="76">
        <v>0</v>
      </c>
      <c r="N1387" s="76">
        <v>0</v>
      </c>
      <c r="O1387" s="76">
        <v>0</v>
      </c>
      <c r="P1387" s="76">
        <v>0</v>
      </c>
      <c r="Q1387" s="76">
        <v>0</v>
      </c>
      <c r="R1387" s="76">
        <v>0</v>
      </c>
      <c r="S1387" s="76">
        <v>0</v>
      </c>
      <c r="T1387" s="76">
        <v>0</v>
      </c>
      <c r="U1387" s="76">
        <v>0</v>
      </c>
      <c r="V1387" s="76">
        <v>0</v>
      </c>
      <c r="W1387" s="76">
        <v>0</v>
      </c>
      <c r="X1387" s="76">
        <v>0</v>
      </c>
      <c r="Y1387" s="76">
        <v>0</v>
      </c>
      <c r="Z1387" s="76">
        <v>0</v>
      </c>
      <c r="AA1387" s="77"/>
    </row>
    <row r="1388" spans="1:27">
      <c r="A1388" s="73">
        <v>23203</v>
      </c>
      <c r="B1388" s="74" t="s">
        <v>5119</v>
      </c>
      <c r="C1388" s="75"/>
      <c r="D1388" s="75">
        <v>0</v>
      </c>
      <c r="E1388" s="76">
        <v>0</v>
      </c>
      <c r="F1388" s="76">
        <v>0</v>
      </c>
      <c r="G1388" s="76">
        <v>0</v>
      </c>
      <c r="H1388" s="76">
        <v>0</v>
      </c>
      <c r="I1388" s="76">
        <v>0</v>
      </c>
      <c r="J1388" s="76">
        <v>0</v>
      </c>
      <c r="K1388" s="76">
        <v>0</v>
      </c>
      <c r="L1388" s="76">
        <v>0</v>
      </c>
      <c r="M1388" s="76">
        <v>0</v>
      </c>
      <c r="N1388" s="76">
        <v>0</v>
      </c>
      <c r="O1388" s="76">
        <v>0</v>
      </c>
      <c r="P1388" s="76">
        <v>0</v>
      </c>
      <c r="Q1388" s="76">
        <v>0</v>
      </c>
      <c r="R1388" s="76">
        <v>0</v>
      </c>
      <c r="S1388" s="76">
        <v>0</v>
      </c>
      <c r="T1388" s="76">
        <v>0</v>
      </c>
      <c r="U1388" s="76">
        <v>0</v>
      </c>
      <c r="V1388" s="76">
        <v>0</v>
      </c>
      <c r="W1388" s="76">
        <v>0</v>
      </c>
      <c r="X1388" s="76">
        <v>0</v>
      </c>
      <c r="Y1388" s="76">
        <v>0</v>
      </c>
      <c r="Z1388" s="76">
        <v>0</v>
      </c>
      <c r="AA1388" s="77"/>
    </row>
    <row r="1389" spans="1:27">
      <c r="A1389" s="73">
        <v>2320301</v>
      </c>
      <c r="B1389" s="73" t="s">
        <v>5120</v>
      </c>
      <c r="C1389" s="75">
        <v>0</v>
      </c>
      <c r="D1389" s="75">
        <v>0</v>
      </c>
      <c r="E1389" s="76">
        <v>0</v>
      </c>
      <c r="F1389" s="76">
        <v>0</v>
      </c>
      <c r="G1389" s="76">
        <v>0</v>
      </c>
      <c r="H1389" s="76">
        <v>0</v>
      </c>
      <c r="I1389" s="76">
        <v>0</v>
      </c>
      <c r="J1389" s="76">
        <v>0</v>
      </c>
      <c r="K1389" s="76">
        <v>0</v>
      </c>
      <c r="L1389" s="76">
        <v>0</v>
      </c>
      <c r="M1389" s="76">
        <v>0</v>
      </c>
      <c r="N1389" s="76">
        <v>0</v>
      </c>
      <c r="O1389" s="76">
        <v>0</v>
      </c>
      <c r="P1389" s="76">
        <v>0</v>
      </c>
      <c r="Q1389" s="76">
        <v>0</v>
      </c>
      <c r="R1389" s="76">
        <v>0</v>
      </c>
      <c r="S1389" s="76">
        <v>0</v>
      </c>
      <c r="T1389" s="76">
        <v>0</v>
      </c>
      <c r="U1389" s="76">
        <v>0</v>
      </c>
      <c r="V1389" s="76">
        <v>0</v>
      </c>
      <c r="W1389" s="76">
        <v>0</v>
      </c>
      <c r="X1389" s="76">
        <v>0</v>
      </c>
      <c r="Y1389" s="76">
        <v>0</v>
      </c>
      <c r="Z1389" s="76">
        <v>0</v>
      </c>
      <c r="AA1389" s="77"/>
    </row>
    <row r="1390" spans="1:27">
      <c r="A1390" s="73">
        <v>2320304</v>
      </c>
      <c r="B1390" s="73" t="s">
        <v>5121</v>
      </c>
      <c r="C1390" s="75">
        <v>0</v>
      </c>
      <c r="D1390" s="75">
        <v>0</v>
      </c>
      <c r="E1390" s="76">
        <v>0</v>
      </c>
      <c r="F1390" s="76">
        <v>0</v>
      </c>
      <c r="G1390" s="76">
        <v>0</v>
      </c>
      <c r="H1390" s="76">
        <v>0</v>
      </c>
      <c r="I1390" s="76">
        <v>0</v>
      </c>
      <c r="J1390" s="76">
        <v>0</v>
      </c>
      <c r="K1390" s="76">
        <v>0</v>
      </c>
      <c r="L1390" s="76">
        <v>0</v>
      </c>
      <c r="M1390" s="76">
        <v>0</v>
      </c>
      <c r="N1390" s="76">
        <v>0</v>
      </c>
      <c r="O1390" s="76">
        <v>0</v>
      </c>
      <c r="P1390" s="76">
        <v>0</v>
      </c>
      <c r="Q1390" s="76">
        <v>0</v>
      </c>
      <c r="R1390" s="76">
        <v>0</v>
      </c>
      <c r="S1390" s="76">
        <v>0</v>
      </c>
      <c r="T1390" s="76">
        <v>0</v>
      </c>
      <c r="U1390" s="76">
        <v>0</v>
      </c>
      <c r="V1390" s="76">
        <v>0</v>
      </c>
      <c r="W1390" s="76">
        <v>0</v>
      </c>
      <c r="X1390" s="76">
        <v>0</v>
      </c>
      <c r="Y1390" s="76">
        <v>0</v>
      </c>
      <c r="Z1390" s="76">
        <v>0</v>
      </c>
      <c r="AA1390" s="77"/>
    </row>
    <row r="1391" spans="1:27">
      <c r="A1391" s="73">
        <v>229</v>
      </c>
      <c r="B1391" s="74" t="s">
        <v>5122</v>
      </c>
      <c r="C1391" s="75">
        <v>879205</v>
      </c>
      <c r="D1391" s="75">
        <v>836384</v>
      </c>
      <c r="E1391" s="76">
        <v>42821</v>
      </c>
      <c r="F1391" s="76">
        <v>149290</v>
      </c>
      <c r="G1391" s="76">
        <v>581399</v>
      </c>
      <c r="H1391" s="76">
        <v>12065</v>
      </c>
      <c r="I1391" s="76">
        <v>92352</v>
      </c>
      <c r="J1391" s="76">
        <v>7924</v>
      </c>
      <c r="K1391" s="76">
        <v>5071</v>
      </c>
      <c r="L1391" s="76">
        <v>19916</v>
      </c>
      <c r="M1391" s="76">
        <v>5699</v>
      </c>
      <c r="N1391" s="76">
        <v>786</v>
      </c>
      <c r="O1391" s="76">
        <v>2222</v>
      </c>
      <c r="P1391" s="76">
        <v>3832</v>
      </c>
      <c r="Q1391" s="76">
        <v>10641</v>
      </c>
      <c r="R1391" s="76">
        <v>10258</v>
      </c>
      <c r="S1391" s="76">
        <v>2520</v>
      </c>
      <c r="T1391" s="76">
        <v>18419</v>
      </c>
      <c r="U1391" s="76">
        <v>13225</v>
      </c>
      <c r="V1391" s="76">
        <v>12641</v>
      </c>
      <c r="W1391" s="76">
        <v>141</v>
      </c>
      <c r="X1391" s="76">
        <v>12500</v>
      </c>
      <c r="Y1391" s="76">
        <v>0</v>
      </c>
      <c r="Z1391" s="76">
        <v>0</v>
      </c>
      <c r="AA1391" s="77"/>
    </row>
    <row r="1392" spans="1:27">
      <c r="A1392" s="73">
        <v>22999</v>
      </c>
      <c r="B1392" s="74" t="s">
        <v>5123</v>
      </c>
      <c r="C1392" s="75">
        <v>879205</v>
      </c>
      <c r="D1392" s="75">
        <v>836384</v>
      </c>
      <c r="E1392" s="76">
        <v>42821</v>
      </c>
      <c r="F1392" s="76">
        <v>149290</v>
      </c>
      <c r="G1392" s="76">
        <v>581399</v>
      </c>
      <c r="H1392" s="76">
        <v>12065</v>
      </c>
      <c r="I1392" s="76">
        <v>92352</v>
      </c>
      <c r="J1392" s="76">
        <v>7924</v>
      </c>
      <c r="K1392" s="76">
        <v>5071</v>
      </c>
      <c r="L1392" s="76">
        <v>19916</v>
      </c>
      <c r="M1392" s="76">
        <v>5699</v>
      </c>
      <c r="N1392" s="76">
        <v>786</v>
      </c>
      <c r="O1392" s="76">
        <v>2222</v>
      </c>
      <c r="P1392" s="76">
        <v>3832</v>
      </c>
      <c r="Q1392" s="76">
        <v>10641</v>
      </c>
      <c r="R1392" s="76">
        <v>10258</v>
      </c>
      <c r="S1392" s="76">
        <v>2520</v>
      </c>
      <c r="T1392" s="76">
        <v>18419</v>
      </c>
      <c r="U1392" s="76">
        <v>13225</v>
      </c>
      <c r="V1392" s="76">
        <v>12641</v>
      </c>
      <c r="W1392" s="76">
        <v>141</v>
      </c>
      <c r="X1392" s="76">
        <v>12500</v>
      </c>
      <c r="Y1392" s="76">
        <v>0</v>
      </c>
      <c r="Z1392" s="76">
        <v>0</v>
      </c>
      <c r="AA1392" s="77"/>
    </row>
    <row r="1393" spans="1:27">
      <c r="A1393" s="73">
        <v>2299901</v>
      </c>
      <c r="B1393" s="73" t="s">
        <v>5124</v>
      </c>
      <c r="C1393" s="75">
        <v>879205</v>
      </c>
      <c r="D1393" s="75">
        <v>836384</v>
      </c>
      <c r="E1393" s="76">
        <v>42821</v>
      </c>
      <c r="F1393" s="76">
        <v>149290</v>
      </c>
      <c r="G1393" s="76">
        <v>581399</v>
      </c>
      <c r="H1393" s="76">
        <v>12065</v>
      </c>
      <c r="I1393" s="76">
        <v>92352</v>
      </c>
      <c r="J1393" s="76">
        <v>7924</v>
      </c>
      <c r="K1393" s="76">
        <v>5071</v>
      </c>
      <c r="L1393" s="76">
        <v>19916</v>
      </c>
      <c r="M1393" s="76">
        <v>5699</v>
      </c>
      <c r="N1393" s="76">
        <v>786</v>
      </c>
      <c r="O1393" s="76">
        <v>2222</v>
      </c>
      <c r="P1393" s="76">
        <v>3832</v>
      </c>
      <c r="Q1393" s="76">
        <v>10641</v>
      </c>
      <c r="R1393" s="76">
        <v>10258</v>
      </c>
      <c r="S1393" s="76">
        <v>2520</v>
      </c>
      <c r="T1393" s="76">
        <v>18419</v>
      </c>
      <c r="U1393" s="76">
        <v>13225</v>
      </c>
      <c r="V1393" s="76">
        <v>12641</v>
      </c>
      <c r="W1393" s="76">
        <v>141</v>
      </c>
      <c r="X1393" s="76">
        <v>12500</v>
      </c>
      <c r="Y1393" s="76">
        <v>0</v>
      </c>
      <c r="Z1393" s="76">
        <v>0</v>
      </c>
      <c r="AA1393" s="77"/>
    </row>
    <row r="1394" spans="1:27">
      <c r="A1394" s="73"/>
      <c r="B1394" s="73"/>
      <c r="C1394" s="75"/>
      <c r="D1394" s="75">
        <v>0</v>
      </c>
      <c r="E1394" s="76">
        <v>0</v>
      </c>
      <c r="F1394" s="76">
        <v>0</v>
      </c>
      <c r="G1394" s="76">
        <v>0</v>
      </c>
      <c r="H1394" s="76">
        <v>0</v>
      </c>
      <c r="I1394" s="76">
        <v>0</v>
      </c>
      <c r="J1394" s="76">
        <v>0</v>
      </c>
      <c r="K1394" s="76">
        <v>0</v>
      </c>
      <c r="L1394" s="76">
        <v>0</v>
      </c>
      <c r="M1394" s="76">
        <v>0</v>
      </c>
      <c r="N1394" s="76">
        <v>0</v>
      </c>
      <c r="O1394" s="76">
        <v>0</v>
      </c>
      <c r="P1394" s="76">
        <v>0</v>
      </c>
      <c r="Q1394" s="76">
        <v>0</v>
      </c>
      <c r="R1394" s="76">
        <v>0</v>
      </c>
      <c r="S1394" s="76">
        <v>0</v>
      </c>
      <c r="T1394" s="76">
        <v>0</v>
      </c>
      <c r="U1394" s="76">
        <v>0</v>
      </c>
      <c r="V1394" s="76">
        <v>0</v>
      </c>
      <c r="W1394" s="76">
        <v>0</v>
      </c>
      <c r="X1394" s="76">
        <v>0</v>
      </c>
      <c r="Y1394" s="76">
        <v>0</v>
      </c>
      <c r="Z1394" s="76">
        <v>0</v>
      </c>
      <c r="AA1394" s="77"/>
    </row>
    <row r="1395" spans="1:27">
      <c r="A1395" s="73"/>
      <c r="B1395" s="74" t="s">
        <v>3739</v>
      </c>
      <c r="C1395" s="75">
        <v>4465169</v>
      </c>
      <c r="D1395" s="75">
        <v>4121825</v>
      </c>
      <c r="E1395" s="76">
        <v>345401</v>
      </c>
      <c r="F1395" s="76">
        <v>1502016</v>
      </c>
      <c r="G1395" s="76">
        <v>147722</v>
      </c>
      <c r="H1395" s="76">
        <v>296295</v>
      </c>
      <c r="I1395" s="76">
        <v>167174</v>
      </c>
      <c r="J1395" s="76">
        <v>380848</v>
      </c>
      <c r="K1395" s="76">
        <v>154137</v>
      </c>
      <c r="L1395" s="76">
        <v>116029</v>
      </c>
      <c r="M1395" s="76">
        <v>75508</v>
      </c>
      <c r="N1395" s="76">
        <v>187943</v>
      </c>
      <c r="O1395" s="76">
        <v>258999</v>
      </c>
      <c r="P1395" s="76">
        <v>214904</v>
      </c>
      <c r="Q1395" s="76">
        <v>51445</v>
      </c>
      <c r="R1395" s="76">
        <v>66377</v>
      </c>
      <c r="S1395" s="76">
        <v>15402</v>
      </c>
      <c r="T1395" s="76">
        <v>32138</v>
      </c>
      <c r="U1395" s="76">
        <v>77429</v>
      </c>
      <c r="V1395" s="76">
        <v>377459</v>
      </c>
      <c r="W1395" s="76">
        <v>162068</v>
      </c>
      <c r="X1395" s="76">
        <v>163836</v>
      </c>
      <c r="Y1395" s="76">
        <v>41682</v>
      </c>
      <c r="Z1395" s="76">
        <v>9873</v>
      </c>
      <c r="AA1395" s="77"/>
    </row>
    <row r="1396" spans="1:27">
      <c r="A1396" s="73">
        <v>206</v>
      </c>
      <c r="B1396" s="74" t="s">
        <v>1462</v>
      </c>
      <c r="C1396" s="75"/>
      <c r="D1396" s="75">
        <v>0</v>
      </c>
      <c r="E1396" s="76">
        <v>0</v>
      </c>
      <c r="F1396" s="76">
        <v>0</v>
      </c>
      <c r="G1396" s="76">
        <v>0</v>
      </c>
      <c r="H1396" s="76">
        <v>0</v>
      </c>
      <c r="I1396" s="76">
        <v>0</v>
      </c>
      <c r="J1396" s="76">
        <v>0</v>
      </c>
      <c r="K1396" s="76">
        <v>0</v>
      </c>
      <c r="L1396" s="76">
        <v>0</v>
      </c>
      <c r="M1396" s="76">
        <v>0</v>
      </c>
      <c r="N1396" s="76">
        <v>0</v>
      </c>
      <c r="O1396" s="76">
        <v>0</v>
      </c>
      <c r="P1396" s="76">
        <v>0</v>
      </c>
      <c r="Q1396" s="76">
        <v>0</v>
      </c>
      <c r="R1396" s="76">
        <v>0</v>
      </c>
      <c r="S1396" s="76">
        <v>0</v>
      </c>
      <c r="T1396" s="76">
        <v>0</v>
      </c>
      <c r="U1396" s="76">
        <v>0</v>
      </c>
      <c r="V1396" s="76">
        <v>0</v>
      </c>
      <c r="W1396" s="76">
        <v>0</v>
      </c>
      <c r="X1396" s="76">
        <v>0</v>
      </c>
      <c r="Y1396" s="76">
        <v>0</v>
      </c>
      <c r="Z1396" s="76">
        <v>0</v>
      </c>
      <c r="AA1396" s="77"/>
    </row>
    <row r="1397" spans="1:27">
      <c r="A1397" s="73">
        <v>20610</v>
      </c>
      <c r="B1397" s="73" t="s">
        <v>3742</v>
      </c>
      <c r="C1397" s="75">
        <v>0</v>
      </c>
      <c r="D1397" s="75">
        <v>0</v>
      </c>
      <c r="E1397" s="76">
        <v>0</v>
      </c>
      <c r="F1397" s="76">
        <v>0</v>
      </c>
      <c r="G1397" s="76">
        <v>0</v>
      </c>
      <c r="H1397" s="76">
        <v>0</v>
      </c>
      <c r="I1397" s="76">
        <v>0</v>
      </c>
      <c r="J1397" s="76">
        <v>0</v>
      </c>
      <c r="K1397" s="76">
        <v>0</v>
      </c>
      <c r="L1397" s="76">
        <v>0</v>
      </c>
      <c r="M1397" s="76">
        <v>0</v>
      </c>
      <c r="N1397" s="76">
        <v>0</v>
      </c>
      <c r="O1397" s="76">
        <v>0</v>
      </c>
      <c r="P1397" s="76">
        <v>0</v>
      </c>
      <c r="Q1397" s="76">
        <v>0</v>
      </c>
      <c r="R1397" s="76">
        <v>0</v>
      </c>
      <c r="S1397" s="76">
        <v>0</v>
      </c>
      <c r="T1397" s="76">
        <v>0</v>
      </c>
      <c r="U1397" s="76">
        <v>0</v>
      </c>
      <c r="V1397" s="76">
        <v>0</v>
      </c>
      <c r="W1397" s="76">
        <v>0</v>
      </c>
      <c r="X1397" s="76">
        <v>0</v>
      </c>
      <c r="Y1397" s="76">
        <v>0</v>
      </c>
      <c r="Z1397" s="76">
        <v>0</v>
      </c>
      <c r="AA1397" s="77"/>
    </row>
    <row r="1398" spans="1:27">
      <c r="A1398" s="73">
        <v>2061001</v>
      </c>
      <c r="B1398" s="73" t="s">
        <v>3743</v>
      </c>
      <c r="C1398" s="75">
        <v>0</v>
      </c>
      <c r="D1398" s="75">
        <v>0</v>
      </c>
      <c r="E1398" s="76">
        <v>0</v>
      </c>
      <c r="F1398" s="76">
        <v>0</v>
      </c>
      <c r="G1398" s="76">
        <v>0</v>
      </c>
      <c r="H1398" s="76">
        <v>0</v>
      </c>
      <c r="I1398" s="76">
        <v>0</v>
      </c>
      <c r="J1398" s="76">
        <v>0</v>
      </c>
      <c r="K1398" s="76">
        <v>0</v>
      </c>
      <c r="L1398" s="76">
        <v>0</v>
      </c>
      <c r="M1398" s="76">
        <v>0</v>
      </c>
      <c r="N1398" s="76">
        <v>0</v>
      </c>
      <c r="O1398" s="76">
        <v>0</v>
      </c>
      <c r="P1398" s="76">
        <v>0</v>
      </c>
      <c r="Q1398" s="76">
        <v>0</v>
      </c>
      <c r="R1398" s="76">
        <v>0</v>
      </c>
      <c r="S1398" s="76">
        <v>0</v>
      </c>
      <c r="T1398" s="76">
        <v>0</v>
      </c>
      <c r="U1398" s="76">
        <v>0</v>
      </c>
      <c r="V1398" s="76">
        <v>0</v>
      </c>
      <c r="W1398" s="76">
        <v>0</v>
      </c>
      <c r="X1398" s="76">
        <v>0</v>
      </c>
      <c r="Y1398" s="76">
        <v>0</v>
      </c>
      <c r="Z1398" s="76">
        <v>0</v>
      </c>
      <c r="AA1398" s="77"/>
    </row>
    <row r="1399" spans="1:27">
      <c r="A1399" s="73">
        <v>2061002</v>
      </c>
      <c r="B1399" s="73" t="s">
        <v>3744</v>
      </c>
      <c r="C1399" s="75">
        <v>0</v>
      </c>
      <c r="D1399" s="75">
        <v>0</v>
      </c>
      <c r="E1399" s="76">
        <v>0</v>
      </c>
      <c r="F1399" s="76">
        <v>0</v>
      </c>
      <c r="G1399" s="76">
        <v>0</v>
      </c>
      <c r="H1399" s="76">
        <v>0</v>
      </c>
      <c r="I1399" s="76">
        <v>0</v>
      </c>
      <c r="J1399" s="76">
        <v>0</v>
      </c>
      <c r="K1399" s="76">
        <v>0</v>
      </c>
      <c r="L1399" s="76">
        <v>0</v>
      </c>
      <c r="M1399" s="76">
        <v>0</v>
      </c>
      <c r="N1399" s="76">
        <v>0</v>
      </c>
      <c r="O1399" s="76">
        <v>0</v>
      </c>
      <c r="P1399" s="76">
        <v>0</v>
      </c>
      <c r="Q1399" s="76">
        <v>0</v>
      </c>
      <c r="R1399" s="76">
        <v>0</v>
      </c>
      <c r="S1399" s="76">
        <v>0</v>
      </c>
      <c r="T1399" s="76">
        <v>0</v>
      </c>
      <c r="U1399" s="76">
        <v>0</v>
      </c>
      <c r="V1399" s="76">
        <v>0</v>
      </c>
      <c r="W1399" s="76">
        <v>0</v>
      </c>
      <c r="X1399" s="76">
        <v>0</v>
      </c>
      <c r="Y1399" s="76">
        <v>0</v>
      </c>
      <c r="Z1399" s="76">
        <v>0</v>
      </c>
      <c r="AA1399" s="77"/>
    </row>
    <row r="1400" spans="1:27">
      <c r="A1400" s="73">
        <v>2061003</v>
      </c>
      <c r="B1400" s="73" t="s">
        <v>3745</v>
      </c>
      <c r="C1400" s="75">
        <v>0</v>
      </c>
      <c r="D1400" s="75">
        <v>0</v>
      </c>
      <c r="E1400" s="76">
        <v>0</v>
      </c>
      <c r="F1400" s="76">
        <v>0</v>
      </c>
      <c r="G1400" s="76">
        <v>0</v>
      </c>
      <c r="H1400" s="76">
        <v>0</v>
      </c>
      <c r="I1400" s="76">
        <v>0</v>
      </c>
      <c r="J1400" s="76">
        <v>0</v>
      </c>
      <c r="K1400" s="76">
        <v>0</v>
      </c>
      <c r="L1400" s="76">
        <v>0</v>
      </c>
      <c r="M1400" s="76">
        <v>0</v>
      </c>
      <c r="N1400" s="76">
        <v>0</v>
      </c>
      <c r="O1400" s="76">
        <v>0</v>
      </c>
      <c r="P1400" s="76">
        <v>0</v>
      </c>
      <c r="Q1400" s="76">
        <v>0</v>
      </c>
      <c r="R1400" s="76">
        <v>0</v>
      </c>
      <c r="S1400" s="76">
        <v>0</v>
      </c>
      <c r="T1400" s="76">
        <v>0</v>
      </c>
      <c r="U1400" s="76">
        <v>0</v>
      </c>
      <c r="V1400" s="76">
        <v>0</v>
      </c>
      <c r="W1400" s="76">
        <v>0</v>
      </c>
      <c r="X1400" s="76">
        <v>0</v>
      </c>
      <c r="Y1400" s="76">
        <v>0</v>
      </c>
      <c r="Z1400" s="76">
        <v>0</v>
      </c>
      <c r="AA1400" s="77"/>
    </row>
    <row r="1401" spans="1:27">
      <c r="A1401" s="73">
        <v>2061004</v>
      </c>
      <c r="B1401" s="73" t="s">
        <v>3746</v>
      </c>
      <c r="C1401" s="75">
        <v>0</v>
      </c>
      <c r="D1401" s="75">
        <v>0</v>
      </c>
      <c r="E1401" s="76">
        <v>0</v>
      </c>
      <c r="F1401" s="76">
        <v>0</v>
      </c>
      <c r="G1401" s="76">
        <v>0</v>
      </c>
      <c r="H1401" s="76">
        <v>0</v>
      </c>
      <c r="I1401" s="76">
        <v>0</v>
      </c>
      <c r="J1401" s="76">
        <v>0</v>
      </c>
      <c r="K1401" s="76">
        <v>0</v>
      </c>
      <c r="L1401" s="76">
        <v>0</v>
      </c>
      <c r="M1401" s="76">
        <v>0</v>
      </c>
      <c r="N1401" s="76">
        <v>0</v>
      </c>
      <c r="O1401" s="76">
        <v>0</v>
      </c>
      <c r="P1401" s="76">
        <v>0</v>
      </c>
      <c r="Q1401" s="76">
        <v>0</v>
      </c>
      <c r="R1401" s="76">
        <v>0</v>
      </c>
      <c r="S1401" s="76">
        <v>0</v>
      </c>
      <c r="T1401" s="76">
        <v>0</v>
      </c>
      <c r="U1401" s="76">
        <v>0</v>
      </c>
      <c r="V1401" s="76">
        <v>0</v>
      </c>
      <c r="W1401" s="76">
        <v>0</v>
      </c>
      <c r="X1401" s="76">
        <v>0</v>
      </c>
      <c r="Y1401" s="76">
        <v>0</v>
      </c>
      <c r="Z1401" s="76">
        <v>0</v>
      </c>
      <c r="AA1401" s="77"/>
    </row>
    <row r="1402" spans="1:27">
      <c r="A1402" s="73">
        <v>2061005</v>
      </c>
      <c r="B1402" s="73" t="s">
        <v>3747</v>
      </c>
      <c r="C1402" s="75">
        <v>0</v>
      </c>
      <c r="D1402" s="75">
        <v>0</v>
      </c>
      <c r="E1402" s="76">
        <v>0</v>
      </c>
      <c r="F1402" s="76">
        <v>0</v>
      </c>
      <c r="G1402" s="76">
        <v>0</v>
      </c>
      <c r="H1402" s="76">
        <v>0</v>
      </c>
      <c r="I1402" s="76">
        <v>0</v>
      </c>
      <c r="J1402" s="76">
        <v>0</v>
      </c>
      <c r="K1402" s="76">
        <v>0</v>
      </c>
      <c r="L1402" s="76">
        <v>0</v>
      </c>
      <c r="M1402" s="76">
        <v>0</v>
      </c>
      <c r="N1402" s="76">
        <v>0</v>
      </c>
      <c r="O1402" s="76">
        <v>0</v>
      </c>
      <c r="P1402" s="76">
        <v>0</v>
      </c>
      <c r="Q1402" s="76">
        <v>0</v>
      </c>
      <c r="R1402" s="76">
        <v>0</v>
      </c>
      <c r="S1402" s="76">
        <v>0</v>
      </c>
      <c r="T1402" s="76">
        <v>0</v>
      </c>
      <c r="U1402" s="76">
        <v>0</v>
      </c>
      <c r="V1402" s="76">
        <v>0</v>
      </c>
      <c r="W1402" s="76">
        <v>0</v>
      </c>
      <c r="X1402" s="76">
        <v>0</v>
      </c>
      <c r="Y1402" s="76">
        <v>0</v>
      </c>
      <c r="Z1402" s="76">
        <v>0</v>
      </c>
      <c r="AA1402" s="77"/>
    </row>
    <row r="1403" spans="1:27">
      <c r="A1403" s="73">
        <v>2061099</v>
      </c>
      <c r="B1403" s="73" t="s">
        <v>3748</v>
      </c>
      <c r="C1403" s="75">
        <v>0</v>
      </c>
      <c r="D1403" s="75">
        <v>0</v>
      </c>
      <c r="E1403" s="76">
        <v>0</v>
      </c>
      <c r="F1403" s="76">
        <v>0</v>
      </c>
      <c r="G1403" s="76">
        <v>0</v>
      </c>
      <c r="H1403" s="76">
        <v>0</v>
      </c>
      <c r="I1403" s="76">
        <v>0</v>
      </c>
      <c r="J1403" s="76">
        <v>0</v>
      </c>
      <c r="K1403" s="76">
        <v>0</v>
      </c>
      <c r="L1403" s="76">
        <v>0</v>
      </c>
      <c r="M1403" s="76">
        <v>0</v>
      </c>
      <c r="N1403" s="76">
        <v>0</v>
      </c>
      <c r="O1403" s="76">
        <v>0</v>
      </c>
      <c r="P1403" s="76">
        <v>0</v>
      </c>
      <c r="Q1403" s="76">
        <v>0</v>
      </c>
      <c r="R1403" s="76">
        <v>0</v>
      </c>
      <c r="S1403" s="76">
        <v>0</v>
      </c>
      <c r="T1403" s="76">
        <v>0</v>
      </c>
      <c r="U1403" s="76">
        <v>0</v>
      </c>
      <c r="V1403" s="76">
        <v>0</v>
      </c>
      <c r="W1403" s="76">
        <v>0</v>
      </c>
      <c r="X1403" s="76">
        <v>0</v>
      </c>
      <c r="Y1403" s="76">
        <v>0</v>
      </c>
      <c r="Z1403" s="76">
        <v>0</v>
      </c>
      <c r="AA1403" s="77"/>
    </row>
    <row r="1404" spans="1:27">
      <c r="A1404" s="73">
        <v>207</v>
      </c>
      <c r="B1404" s="74" t="s">
        <v>4948</v>
      </c>
      <c r="C1404" s="75">
        <v>8193</v>
      </c>
      <c r="D1404" s="75">
        <v>6306</v>
      </c>
      <c r="E1404" s="76">
        <v>1887</v>
      </c>
      <c r="F1404" s="76">
        <v>338</v>
      </c>
      <c r="G1404" s="76">
        <v>380</v>
      </c>
      <c r="H1404" s="76">
        <v>60</v>
      </c>
      <c r="I1404" s="76">
        <v>120</v>
      </c>
      <c r="J1404" s="76">
        <v>780</v>
      </c>
      <c r="K1404" s="76">
        <v>612</v>
      </c>
      <c r="L1404" s="76">
        <v>533</v>
      </c>
      <c r="M1404" s="76">
        <v>206</v>
      </c>
      <c r="N1404" s="76">
        <v>520</v>
      </c>
      <c r="O1404" s="76">
        <v>843</v>
      </c>
      <c r="P1404" s="76">
        <v>220</v>
      </c>
      <c r="Q1404" s="76">
        <v>253</v>
      </c>
      <c r="R1404" s="76">
        <v>256</v>
      </c>
      <c r="S1404" s="76">
        <v>380</v>
      </c>
      <c r="T1404" s="76">
        <v>160</v>
      </c>
      <c r="U1404" s="76">
        <v>525</v>
      </c>
      <c r="V1404" s="76">
        <v>120</v>
      </c>
      <c r="W1404" s="76">
        <v>0</v>
      </c>
      <c r="X1404" s="76">
        <v>60</v>
      </c>
      <c r="Y1404" s="76">
        <v>60</v>
      </c>
      <c r="Z1404" s="76">
        <v>0</v>
      </c>
      <c r="AA1404" s="77"/>
    </row>
    <row r="1405" spans="1:27">
      <c r="A1405" s="73">
        <v>20707</v>
      </c>
      <c r="B1405" s="73" t="s">
        <v>5125</v>
      </c>
      <c r="C1405" s="75">
        <v>8193</v>
      </c>
      <c r="D1405" s="75">
        <v>6306</v>
      </c>
      <c r="E1405" s="76">
        <v>1887</v>
      </c>
      <c r="F1405" s="76">
        <v>338</v>
      </c>
      <c r="G1405" s="76">
        <v>380</v>
      </c>
      <c r="H1405" s="76">
        <v>60</v>
      </c>
      <c r="I1405" s="76">
        <v>120</v>
      </c>
      <c r="J1405" s="76">
        <v>780</v>
      </c>
      <c r="K1405" s="76">
        <v>612</v>
      </c>
      <c r="L1405" s="76">
        <v>533</v>
      </c>
      <c r="M1405" s="76">
        <v>206</v>
      </c>
      <c r="N1405" s="76">
        <v>520</v>
      </c>
      <c r="O1405" s="76">
        <v>843</v>
      </c>
      <c r="P1405" s="76">
        <v>220</v>
      </c>
      <c r="Q1405" s="76">
        <v>253</v>
      </c>
      <c r="R1405" s="76">
        <v>256</v>
      </c>
      <c r="S1405" s="76">
        <v>380</v>
      </c>
      <c r="T1405" s="76">
        <v>160</v>
      </c>
      <c r="U1405" s="76">
        <v>525</v>
      </c>
      <c r="V1405" s="76">
        <v>120</v>
      </c>
      <c r="W1405" s="76">
        <v>0</v>
      </c>
      <c r="X1405" s="76">
        <v>60</v>
      </c>
      <c r="Y1405" s="76">
        <v>60</v>
      </c>
      <c r="Z1405" s="76">
        <v>0</v>
      </c>
      <c r="AA1405" s="77"/>
    </row>
    <row r="1406" spans="1:27">
      <c r="A1406" s="73">
        <v>2070701</v>
      </c>
      <c r="B1406" s="73" t="s">
        <v>3750</v>
      </c>
      <c r="C1406" s="75">
        <v>180</v>
      </c>
      <c r="D1406" s="75">
        <v>180</v>
      </c>
      <c r="E1406" s="76">
        <v>0</v>
      </c>
      <c r="F1406" s="76">
        <v>158</v>
      </c>
      <c r="G1406" s="76">
        <v>0</v>
      </c>
      <c r="H1406" s="76">
        <v>0</v>
      </c>
      <c r="I1406" s="76">
        <v>0</v>
      </c>
      <c r="J1406" s="76">
        <v>0</v>
      </c>
      <c r="K1406" s="76">
        <v>0</v>
      </c>
      <c r="L1406" s="76">
        <v>0</v>
      </c>
      <c r="M1406" s="76">
        <v>3</v>
      </c>
      <c r="N1406" s="76">
        <v>0</v>
      </c>
      <c r="O1406" s="76">
        <v>3</v>
      </c>
      <c r="P1406" s="76">
        <v>0</v>
      </c>
      <c r="Q1406" s="76">
        <v>0</v>
      </c>
      <c r="R1406" s="76">
        <v>16</v>
      </c>
      <c r="S1406" s="76">
        <v>0</v>
      </c>
      <c r="T1406" s="76">
        <v>0</v>
      </c>
      <c r="U1406" s="76">
        <v>0</v>
      </c>
      <c r="V1406" s="76">
        <v>0</v>
      </c>
      <c r="W1406" s="76">
        <v>0</v>
      </c>
      <c r="X1406" s="76">
        <v>0</v>
      </c>
      <c r="Y1406" s="76">
        <v>0</v>
      </c>
      <c r="Z1406" s="76">
        <v>0</v>
      </c>
      <c r="AA1406" s="77"/>
    </row>
    <row r="1407" spans="1:27">
      <c r="A1407" s="73">
        <v>2070702</v>
      </c>
      <c r="B1407" s="73" t="s">
        <v>3761</v>
      </c>
      <c r="C1407" s="75">
        <v>6819</v>
      </c>
      <c r="D1407" s="75">
        <v>5712</v>
      </c>
      <c r="E1407" s="76">
        <v>1187</v>
      </c>
      <c r="F1407" s="76">
        <v>180</v>
      </c>
      <c r="G1407" s="76">
        <v>380</v>
      </c>
      <c r="H1407" s="76">
        <v>60</v>
      </c>
      <c r="I1407" s="76">
        <v>120</v>
      </c>
      <c r="J1407" s="76">
        <v>720</v>
      </c>
      <c r="K1407" s="76">
        <v>540</v>
      </c>
      <c r="L1407" s="76">
        <v>492</v>
      </c>
      <c r="M1407" s="76">
        <v>160</v>
      </c>
      <c r="N1407" s="76">
        <v>520</v>
      </c>
      <c r="O1407" s="76">
        <v>840</v>
      </c>
      <c r="P1407" s="76">
        <v>220</v>
      </c>
      <c r="Q1407" s="76">
        <v>180</v>
      </c>
      <c r="R1407" s="76">
        <v>240</v>
      </c>
      <c r="S1407" s="76">
        <v>300</v>
      </c>
      <c r="T1407" s="76">
        <v>160</v>
      </c>
      <c r="U1407" s="76">
        <v>480</v>
      </c>
      <c r="V1407" s="76">
        <v>120</v>
      </c>
      <c r="W1407" s="76">
        <v>0</v>
      </c>
      <c r="X1407" s="76">
        <v>60</v>
      </c>
      <c r="Y1407" s="76">
        <v>60</v>
      </c>
      <c r="Z1407" s="76">
        <v>0</v>
      </c>
      <c r="AA1407" s="77"/>
    </row>
    <row r="1408" spans="1:27">
      <c r="A1408" s="73">
        <v>2070703</v>
      </c>
      <c r="B1408" s="73" t="s">
        <v>5126</v>
      </c>
      <c r="C1408" s="75">
        <v>1114</v>
      </c>
      <c r="D1408" s="75">
        <v>414</v>
      </c>
      <c r="E1408" s="76">
        <v>700</v>
      </c>
      <c r="F1408" s="76">
        <v>0</v>
      </c>
      <c r="G1408" s="76">
        <v>0</v>
      </c>
      <c r="H1408" s="76">
        <v>0</v>
      </c>
      <c r="I1408" s="76">
        <v>0</v>
      </c>
      <c r="J1408" s="76">
        <v>60</v>
      </c>
      <c r="K1408" s="76">
        <v>72</v>
      </c>
      <c r="L1408" s="76">
        <v>41</v>
      </c>
      <c r="M1408" s="76">
        <v>43</v>
      </c>
      <c r="N1408" s="76">
        <v>0</v>
      </c>
      <c r="O1408" s="76">
        <v>0</v>
      </c>
      <c r="P1408" s="76">
        <v>0</v>
      </c>
      <c r="Q1408" s="76">
        <v>73</v>
      </c>
      <c r="R1408" s="76">
        <v>0</v>
      </c>
      <c r="S1408" s="76">
        <v>80</v>
      </c>
      <c r="T1408" s="76">
        <v>0</v>
      </c>
      <c r="U1408" s="76">
        <v>45</v>
      </c>
      <c r="V1408" s="76">
        <v>0</v>
      </c>
      <c r="W1408" s="76">
        <v>0</v>
      </c>
      <c r="X1408" s="76">
        <v>0</v>
      </c>
      <c r="Y1408" s="76">
        <v>0</v>
      </c>
      <c r="Z1408" s="76">
        <v>0</v>
      </c>
      <c r="AA1408" s="77"/>
    </row>
    <row r="1409" spans="1:27">
      <c r="A1409" s="73">
        <v>2070799</v>
      </c>
      <c r="B1409" s="73" t="s">
        <v>3753</v>
      </c>
      <c r="C1409" s="75">
        <v>80</v>
      </c>
      <c r="D1409" s="75">
        <v>0</v>
      </c>
      <c r="E1409" s="76">
        <v>0</v>
      </c>
      <c r="F1409" s="76">
        <v>0</v>
      </c>
      <c r="G1409" s="76">
        <v>0</v>
      </c>
      <c r="H1409" s="76">
        <v>0</v>
      </c>
      <c r="I1409" s="76">
        <v>0</v>
      </c>
      <c r="J1409" s="76">
        <v>0</v>
      </c>
      <c r="K1409" s="76">
        <v>0</v>
      </c>
      <c r="L1409" s="76">
        <v>0</v>
      </c>
      <c r="M1409" s="76">
        <v>0</v>
      </c>
      <c r="N1409" s="76">
        <v>0</v>
      </c>
      <c r="O1409" s="76">
        <v>0</v>
      </c>
      <c r="P1409" s="76">
        <v>0</v>
      </c>
      <c r="Q1409" s="76">
        <v>0</v>
      </c>
      <c r="R1409" s="76">
        <v>0</v>
      </c>
      <c r="S1409" s="76">
        <v>0</v>
      </c>
      <c r="T1409" s="76">
        <v>0</v>
      </c>
      <c r="U1409" s="76">
        <v>0</v>
      </c>
      <c r="V1409" s="76">
        <v>0</v>
      </c>
      <c r="W1409" s="76">
        <v>0</v>
      </c>
      <c r="X1409" s="76">
        <v>0</v>
      </c>
      <c r="Y1409" s="76">
        <v>0</v>
      </c>
      <c r="Z1409" s="76">
        <v>0</v>
      </c>
      <c r="AA1409" s="77"/>
    </row>
    <row r="1410" spans="1:27">
      <c r="A1410" s="73">
        <v>208</v>
      </c>
      <c r="B1410" s="74" t="s">
        <v>1736</v>
      </c>
      <c r="C1410" s="75">
        <v>103301</v>
      </c>
      <c r="D1410" s="75">
        <v>103355</v>
      </c>
      <c r="E1410" s="76">
        <v>590</v>
      </c>
      <c r="F1410" s="76">
        <v>2542</v>
      </c>
      <c r="G1410" s="76">
        <v>17674</v>
      </c>
      <c r="H1410" s="76">
        <v>25678</v>
      </c>
      <c r="I1410" s="76">
        <v>4526</v>
      </c>
      <c r="J1410" s="76">
        <v>8432</v>
      </c>
      <c r="K1410" s="76">
        <v>6117</v>
      </c>
      <c r="L1410" s="76">
        <v>5644</v>
      </c>
      <c r="M1410" s="76">
        <v>1269</v>
      </c>
      <c r="N1410" s="76">
        <v>2078</v>
      </c>
      <c r="O1410" s="76">
        <v>5229</v>
      </c>
      <c r="P1410" s="76">
        <v>7890</v>
      </c>
      <c r="Q1410" s="76">
        <v>4426</v>
      </c>
      <c r="R1410" s="76">
        <v>5008</v>
      </c>
      <c r="S1410" s="76">
        <v>4034</v>
      </c>
      <c r="T1410" s="76">
        <v>216</v>
      </c>
      <c r="U1410" s="76">
        <v>1724</v>
      </c>
      <c r="V1410" s="76">
        <v>868</v>
      </c>
      <c r="W1410" s="76">
        <v>8</v>
      </c>
      <c r="X1410" s="76">
        <v>357</v>
      </c>
      <c r="Y1410" s="76">
        <v>390</v>
      </c>
      <c r="Z1410" s="76">
        <v>113</v>
      </c>
      <c r="AA1410" s="77"/>
    </row>
    <row r="1411" spans="1:27">
      <c r="A1411" s="73">
        <v>20822</v>
      </c>
      <c r="B1411" s="73" t="s">
        <v>3763</v>
      </c>
      <c r="C1411" s="75">
        <v>96748</v>
      </c>
      <c r="D1411" s="75">
        <v>96802</v>
      </c>
      <c r="E1411" s="76">
        <v>590</v>
      </c>
      <c r="F1411" s="76">
        <v>1750</v>
      </c>
      <c r="G1411" s="76">
        <v>17674</v>
      </c>
      <c r="H1411" s="76">
        <v>22678</v>
      </c>
      <c r="I1411" s="76">
        <v>2529</v>
      </c>
      <c r="J1411" s="76">
        <v>7910</v>
      </c>
      <c r="K1411" s="76">
        <v>6075</v>
      </c>
      <c r="L1411" s="76">
        <v>5644</v>
      </c>
      <c r="M1411" s="76">
        <v>1269</v>
      </c>
      <c r="N1411" s="76">
        <v>2078</v>
      </c>
      <c r="O1411" s="76">
        <v>5029</v>
      </c>
      <c r="P1411" s="76">
        <v>7890</v>
      </c>
      <c r="Q1411" s="76">
        <v>4426</v>
      </c>
      <c r="R1411" s="76">
        <v>5008</v>
      </c>
      <c r="S1411" s="76">
        <v>4034</v>
      </c>
      <c r="T1411" s="76">
        <v>216</v>
      </c>
      <c r="U1411" s="76">
        <v>1724</v>
      </c>
      <c r="V1411" s="76">
        <v>868</v>
      </c>
      <c r="W1411" s="76">
        <v>8</v>
      </c>
      <c r="X1411" s="76">
        <v>357</v>
      </c>
      <c r="Y1411" s="76">
        <v>390</v>
      </c>
      <c r="Z1411" s="76">
        <v>113</v>
      </c>
      <c r="AA1411" s="77"/>
    </row>
    <row r="1412" spans="1:27">
      <c r="A1412" s="73">
        <v>2082201</v>
      </c>
      <c r="B1412" s="73" t="s">
        <v>3764</v>
      </c>
      <c r="C1412" s="75">
        <v>40267</v>
      </c>
      <c r="D1412" s="75">
        <v>40536</v>
      </c>
      <c r="E1412" s="76">
        <v>0</v>
      </c>
      <c r="F1412" s="76">
        <v>1739</v>
      </c>
      <c r="G1412" s="76">
        <v>6812</v>
      </c>
      <c r="H1412" s="76">
        <v>4730</v>
      </c>
      <c r="I1412" s="76">
        <v>1738</v>
      </c>
      <c r="J1412" s="76">
        <v>2402</v>
      </c>
      <c r="K1412" s="76">
        <v>1161</v>
      </c>
      <c r="L1412" s="76">
        <v>2815</v>
      </c>
      <c r="M1412" s="76">
        <v>294</v>
      </c>
      <c r="N1412" s="76">
        <v>1864</v>
      </c>
      <c r="O1412" s="76">
        <v>3165</v>
      </c>
      <c r="P1412" s="76">
        <v>1011</v>
      </c>
      <c r="Q1412" s="76">
        <v>990</v>
      </c>
      <c r="R1412" s="76">
        <v>4998</v>
      </c>
      <c r="S1412" s="76">
        <v>4031</v>
      </c>
      <c r="T1412" s="76">
        <v>212</v>
      </c>
      <c r="U1412" s="76">
        <v>1714</v>
      </c>
      <c r="V1412" s="76">
        <v>860</v>
      </c>
      <c r="W1412" s="76">
        <v>0</v>
      </c>
      <c r="X1412" s="76">
        <v>357</v>
      </c>
      <c r="Y1412" s="76">
        <v>390</v>
      </c>
      <c r="Z1412" s="76">
        <v>113</v>
      </c>
      <c r="AA1412" s="77"/>
    </row>
    <row r="1413" spans="1:27">
      <c r="A1413" s="73">
        <v>2082202</v>
      </c>
      <c r="B1413" s="73" t="s">
        <v>3765</v>
      </c>
      <c r="C1413" s="75">
        <v>17591</v>
      </c>
      <c r="D1413" s="75">
        <v>17336</v>
      </c>
      <c r="E1413" s="76">
        <v>0</v>
      </c>
      <c r="F1413" s="76">
        <v>0</v>
      </c>
      <c r="G1413" s="76">
        <v>1350</v>
      </c>
      <c r="H1413" s="76">
        <v>7490</v>
      </c>
      <c r="I1413" s="76">
        <v>778</v>
      </c>
      <c r="J1413" s="76">
        <v>2280</v>
      </c>
      <c r="K1413" s="76">
        <v>1198</v>
      </c>
      <c r="L1413" s="76">
        <v>2829</v>
      </c>
      <c r="M1413" s="76">
        <v>970</v>
      </c>
      <c r="N1413" s="76">
        <v>204</v>
      </c>
      <c r="O1413" s="76">
        <v>0</v>
      </c>
      <c r="P1413" s="76">
        <v>199</v>
      </c>
      <c r="Q1413" s="76">
        <v>38</v>
      </c>
      <c r="R1413" s="76">
        <v>0</v>
      </c>
      <c r="S1413" s="76">
        <v>0</v>
      </c>
      <c r="T1413" s="76">
        <v>0</v>
      </c>
      <c r="U1413" s="76">
        <v>0</v>
      </c>
      <c r="V1413" s="76">
        <v>0</v>
      </c>
      <c r="W1413" s="76">
        <v>0</v>
      </c>
      <c r="X1413" s="76">
        <v>0</v>
      </c>
      <c r="Y1413" s="76">
        <v>0</v>
      </c>
      <c r="Z1413" s="76">
        <v>0</v>
      </c>
      <c r="AA1413" s="77"/>
    </row>
    <row r="1414" spans="1:27">
      <c r="A1414" s="73">
        <v>2082299</v>
      </c>
      <c r="B1414" s="73" t="s">
        <v>3766</v>
      </c>
      <c r="C1414" s="75">
        <v>38890</v>
      </c>
      <c r="D1414" s="75">
        <v>38930</v>
      </c>
      <c r="E1414" s="76">
        <v>590</v>
      </c>
      <c r="F1414" s="76">
        <v>11</v>
      </c>
      <c r="G1414" s="76">
        <v>9512</v>
      </c>
      <c r="H1414" s="76">
        <v>10458</v>
      </c>
      <c r="I1414" s="76">
        <v>13</v>
      </c>
      <c r="J1414" s="76">
        <v>3228</v>
      </c>
      <c r="K1414" s="76">
        <v>3716</v>
      </c>
      <c r="L1414" s="76">
        <v>0</v>
      </c>
      <c r="M1414" s="76">
        <v>5</v>
      </c>
      <c r="N1414" s="76">
        <v>10</v>
      </c>
      <c r="O1414" s="76">
        <v>1864</v>
      </c>
      <c r="P1414" s="76">
        <v>6680</v>
      </c>
      <c r="Q1414" s="76">
        <v>3398</v>
      </c>
      <c r="R1414" s="76">
        <v>10</v>
      </c>
      <c r="S1414" s="76">
        <v>3</v>
      </c>
      <c r="T1414" s="76">
        <v>4</v>
      </c>
      <c r="U1414" s="76">
        <v>10</v>
      </c>
      <c r="V1414" s="76">
        <v>8</v>
      </c>
      <c r="W1414" s="76">
        <v>8</v>
      </c>
      <c r="X1414" s="76">
        <v>0</v>
      </c>
      <c r="Y1414" s="76">
        <v>0</v>
      </c>
      <c r="Z1414" s="76">
        <v>0</v>
      </c>
      <c r="AA1414" s="77"/>
    </row>
    <row r="1415" spans="1:27">
      <c r="A1415" s="73">
        <v>20823</v>
      </c>
      <c r="B1415" s="73" t="s">
        <v>5127</v>
      </c>
      <c r="C1415" s="75">
        <v>6553</v>
      </c>
      <c r="D1415" s="75">
        <v>6553</v>
      </c>
      <c r="E1415" s="76">
        <v>0</v>
      </c>
      <c r="F1415" s="76">
        <v>792</v>
      </c>
      <c r="G1415" s="76">
        <v>0</v>
      </c>
      <c r="H1415" s="76">
        <v>3000</v>
      </c>
      <c r="I1415" s="76">
        <v>1997</v>
      </c>
      <c r="J1415" s="76">
        <v>522</v>
      </c>
      <c r="K1415" s="76">
        <v>42</v>
      </c>
      <c r="L1415" s="76">
        <v>0</v>
      </c>
      <c r="M1415" s="76">
        <v>0</v>
      </c>
      <c r="N1415" s="76">
        <v>0</v>
      </c>
      <c r="O1415" s="76">
        <v>200</v>
      </c>
      <c r="P1415" s="76">
        <v>0</v>
      </c>
      <c r="Q1415" s="76">
        <v>0</v>
      </c>
      <c r="R1415" s="76">
        <v>0</v>
      </c>
      <c r="S1415" s="76">
        <v>0</v>
      </c>
      <c r="T1415" s="76">
        <v>0</v>
      </c>
      <c r="U1415" s="76">
        <v>0</v>
      </c>
      <c r="V1415" s="76">
        <v>0</v>
      </c>
      <c r="W1415" s="76">
        <v>0</v>
      </c>
      <c r="X1415" s="76">
        <v>0</v>
      </c>
      <c r="Y1415" s="76">
        <v>0</v>
      </c>
      <c r="Z1415" s="76">
        <v>0</v>
      </c>
      <c r="AA1415" s="77"/>
    </row>
    <row r="1416" spans="1:27">
      <c r="A1416" s="73">
        <v>2082301</v>
      </c>
      <c r="B1416" s="73" t="s">
        <v>3764</v>
      </c>
      <c r="C1416" s="75">
        <v>5</v>
      </c>
      <c r="D1416" s="75">
        <v>5</v>
      </c>
      <c r="E1416" s="76">
        <v>0</v>
      </c>
      <c r="F1416" s="76">
        <v>0</v>
      </c>
      <c r="G1416" s="76">
        <v>0</v>
      </c>
      <c r="H1416" s="76">
        <v>0</v>
      </c>
      <c r="I1416" s="76">
        <v>5</v>
      </c>
      <c r="J1416" s="76">
        <v>0</v>
      </c>
      <c r="K1416" s="76">
        <v>0</v>
      </c>
      <c r="L1416" s="76">
        <v>0</v>
      </c>
      <c r="M1416" s="76">
        <v>0</v>
      </c>
      <c r="N1416" s="76">
        <v>0</v>
      </c>
      <c r="O1416" s="76">
        <v>0</v>
      </c>
      <c r="P1416" s="76">
        <v>0</v>
      </c>
      <c r="Q1416" s="76">
        <v>0</v>
      </c>
      <c r="R1416" s="76">
        <v>0</v>
      </c>
      <c r="S1416" s="76">
        <v>0</v>
      </c>
      <c r="T1416" s="76">
        <v>0</v>
      </c>
      <c r="U1416" s="76">
        <v>0</v>
      </c>
      <c r="V1416" s="76">
        <v>0</v>
      </c>
      <c r="W1416" s="76">
        <v>0</v>
      </c>
      <c r="X1416" s="76">
        <v>0</v>
      </c>
      <c r="Y1416" s="76">
        <v>0</v>
      </c>
      <c r="Z1416" s="76">
        <v>0</v>
      </c>
      <c r="AA1416" s="77"/>
    </row>
    <row r="1417" spans="1:27">
      <c r="A1417" s="73">
        <v>2082302</v>
      </c>
      <c r="B1417" s="73" t="s">
        <v>3765</v>
      </c>
      <c r="C1417" s="75">
        <v>4917</v>
      </c>
      <c r="D1417" s="75">
        <v>4917</v>
      </c>
      <c r="E1417" s="76">
        <v>0</v>
      </c>
      <c r="F1417" s="76">
        <v>48</v>
      </c>
      <c r="G1417" s="76">
        <v>0</v>
      </c>
      <c r="H1417" s="76">
        <v>3000</v>
      </c>
      <c r="I1417" s="76">
        <v>1827</v>
      </c>
      <c r="J1417" s="76">
        <v>0</v>
      </c>
      <c r="K1417" s="76">
        <v>42</v>
      </c>
      <c r="L1417" s="76">
        <v>0</v>
      </c>
      <c r="M1417" s="76">
        <v>0</v>
      </c>
      <c r="N1417" s="76">
        <v>0</v>
      </c>
      <c r="O1417" s="76">
        <v>0</v>
      </c>
      <c r="P1417" s="76">
        <v>0</v>
      </c>
      <c r="Q1417" s="76">
        <v>0</v>
      </c>
      <c r="R1417" s="76">
        <v>0</v>
      </c>
      <c r="S1417" s="76">
        <v>0</v>
      </c>
      <c r="T1417" s="76">
        <v>0</v>
      </c>
      <c r="U1417" s="76">
        <v>0</v>
      </c>
      <c r="V1417" s="76">
        <v>0</v>
      </c>
      <c r="W1417" s="76">
        <v>0</v>
      </c>
      <c r="X1417" s="76">
        <v>0</v>
      </c>
      <c r="Y1417" s="76">
        <v>0</v>
      </c>
      <c r="Z1417" s="76">
        <v>0</v>
      </c>
      <c r="AA1417" s="77"/>
    </row>
    <row r="1418" spans="1:27">
      <c r="A1418" s="73">
        <v>2082399</v>
      </c>
      <c r="B1418" s="73" t="s">
        <v>3768</v>
      </c>
      <c r="C1418" s="75">
        <v>1631</v>
      </c>
      <c r="D1418" s="75">
        <v>1631</v>
      </c>
      <c r="E1418" s="76">
        <v>0</v>
      </c>
      <c r="F1418" s="76">
        <v>744</v>
      </c>
      <c r="G1418" s="76">
        <v>0</v>
      </c>
      <c r="H1418" s="76">
        <v>0</v>
      </c>
      <c r="I1418" s="76">
        <v>165</v>
      </c>
      <c r="J1418" s="76">
        <v>522</v>
      </c>
      <c r="K1418" s="76">
        <v>0</v>
      </c>
      <c r="L1418" s="76">
        <v>0</v>
      </c>
      <c r="M1418" s="76">
        <v>0</v>
      </c>
      <c r="N1418" s="76">
        <v>0</v>
      </c>
      <c r="O1418" s="76">
        <v>200</v>
      </c>
      <c r="P1418" s="76">
        <v>0</v>
      </c>
      <c r="Q1418" s="76">
        <v>0</v>
      </c>
      <c r="R1418" s="76">
        <v>0</v>
      </c>
      <c r="S1418" s="76">
        <v>0</v>
      </c>
      <c r="T1418" s="76">
        <v>0</v>
      </c>
      <c r="U1418" s="76">
        <v>0</v>
      </c>
      <c r="V1418" s="76">
        <v>0</v>
      </c>
      <c r="W1418" s="76">
        <v>0</v>
      </c>
      <c r="X1418" s="76">
        <v>0</v>
      </c>
      <c r="Y1418" s="76">
        <v>0</v>
      </c>
      <c r="Z1418" s="76">
        <v>0</v>
      </c>
      <c r="AA1418" s="77"/>
    </row>
    <row r="1419" spans="1:27">
      <c r="A1419" s="73">
        <v>211</v>
      </c>
      <c r="B1419" s="74" t="s">
        <v>2231</v>
      </c>
      <c r="C1419" s="75"/>
      <c r="D1419" s="75">
        <v>0</v>
      </c>
      <c r="E1419" s="76">
        <v>0</v>
      </c>
      <c r="F1419" s="76">
        <v>0</v>
      </c>
      <c r="G1419" s="76">
        <v>0</v>
      </c>
      <c r="H1419" s="76">
        <v>0</v>
      </c>
      <c r="I1419" s="76">
        <v>0</v>
      </c>
      <c r="J1419" s="76">
        <v>0</v>
      </c>
      <c r="K1419" s="76">
        <v>0</v>
      </c>
      <c r="L1419" s="76">
        <v>0</v>
      </c>
      <c r="M1419" s="76">
        <v>0</v>
      </c>
      <c r="N1419" s="76">
        <v>0</v>
      </c>
      <c r="O1419" s="76">
        <v>0</v>
      </c>
      <c r="P1419" s="76">
        <v>0</v>
      </c>
      <c r="Q1419" s="76">
        <v>0</v>
      </c>
      <c r="R1419" s="76">
        <v>0</v>
      </c>
      <c r="S1419" s="76">
        <v>0</v>
      </c>
      <c r="T1419" s="76">
        <v>0</v>
      </c>
      <c r="U1419" s="76">
        <v>0</v>
      </c>
      <c r="V1419" s="76">
        <v>0</v>
      </c>
      <c r="W1419" s="76">
        <v>0</v>
      </c>
      <c r="X1419" s="76">
        <v>0</v>
      </c>
      <c r="Y1419" s="76">
        <v>0</v>
      </c>
      <c r="Z1419" s="76">
        <v>0</v>
      </c>
      <c r="AA1419" s="77"/>
    </row>
    <row r="1420" spans="1:27">
      <c r="A1420" s="73">
        <v>21160</v>
      </c>
      <c r="B1420" s="73" t="s">
        <v>3771</v>
      </c>
      <c r="C1420" s="75">
        <v>0</v>
      </c>
      <c r="D1420" s="75">
        <v>0</v>
      </c>
      <c r="E1420" s="76">
        <v>0</v>
      </c>
      <c r="F1420" s="76">
        <v>0</v>
      </c>
      <c r="G1420" s="76">
        <v>0</v>
      </c>
      <c r="H1420" s="76">
        <v>0</v>
      </c>
      <c r="I1420" s="76">
        <v>0</v>
      </c>
      <c r="J1420" s="76">
        <v>0</v>
      </c>
      <c r="K1420" s="76">
        <v>0</v>
      </c>
      <c r="L1420" s="76">
        <v>0</v>
      </c>
      <c r="M1420" s="76">
        <v>0</v>
      </c>
      <c r="N1420" s="76">
        <v>0</v>
      </c>
      <c r="O1420" s="76">
        <v>0</v>
      </c>
      <c r="P1420" s="76">
        <v>0</v>
      </c>
      <c r="Q1420" s="76">
        <v>0</v>
      </c>
      <c r="R1420" s="76">
        <v>0</v>
      </c>
      <c r="S1420" s="76">
        <v>0</v>
      </c>
      <c r="T1420" s="76">
        <v>0</v>
      </c>
      <c r="U1420" s="76">
        <v>0</v>
      </c>
      <c r="V1420" s="76">
        <v>0</v>
      </c>
      <c r="W1420" s="76">
        <v>0</v>
      </c>
      <c r="X1420" s="76">
        <v>0</v>
      </c>
      <c r="Y1420" s="76">
        <v>0</v>
      </c>
      <c r="Z1420" s="76">
        <v>0</v>
      </c>
      <c r="AA1420" s="77"/>
    </row>
    <row r="1421" spans="1:27">
      <c r="A1421" s="73">
        <v>2116001</v>
      </c>
      <c r="B1421" s="73" t="s">
        <v>3772</v>
      </c>
      <c r="C1421" s="75">
        <v>0</v>
      </c>
      <c r="D1421" s="75">
        <v>0</v>
      </c>
      <c r="E1421" s="76">
        <v>0</v>
      </c>
      <c r="F1421" s="76">
        <v>0</v>
      </c>
      <c r="G1421" s="76">
        <v>0</v>
      </c>
      <c r="H1421" s="76">
        <v>0</v>
      </c>
      <c r="I1421" s="76">
        <v>0</v>
      </c>
      <c r="J1421" s="76">
        <v>0</v>
      </c>
      <c r="K1421" s="76">
        <v>0</v>
      </c>
      <c r="L1421" s="76">
        <v>0</v>
      </c>
      <c r="M1421" s="76">
        <v>0</v>
      </c>
      <c r="N1421" s="76">
        <v>0</v>
      </c>
      <c r="O1421" s="76">
        <v>0</v>
      </c>
      <c r="P1421" s="76">
        <v>0</v>
      </c>
      <c r="Q1421" s="76">
        <v>0</v>
      </c>
      <c r="R1421" s="76">
        <v>0</v>
      </c>
      <c r="S1421" s="76">
        <v>0</v>
      </c>
      <c r="T1421" s="76">
        <v>0</v>
      </c>
      <c r="U1421" s="76">
        <v>0</v>
      </c>
      <c r="V1421" s="76">
        <v>0</v>
      </c>
      <c r="W1421" s="76">
        <v>0</v>
      </c>
      <c r="X1421" s="76">
        <v>0</v>
      </c>
      <c r="Y1421" s="76">
        <v>0</v>
      </c>
      <c r="Z1421" s="76">
        <v>0</v>
      </c>
      <c r="AA1421" s="77"/>
    </row>
    <row r="1422" spans="1:27">
      <c r="A1422" s="73">
        <v>2116002</v>
      </c>
      <c r="B1422" s="73" t="s">
        <v>3773</v>
      </c>
      <c r="C1422" s="75">
        <v>0</v>
      </c>
      <c r="D1422" s="75">
        <v>0</v>
      </c>
      <c r="E1422" s="76">
        <v>0</v>
      </c>
      <c r="F1422" s="76">
        <v>0</v>
      </c>
      <c r="G1422" s="76">
        <v>0</v>
      </c>
      <c r="H1422" s="76">
        <v>0</v>
      </c>
      <c r="I1422" s="76">
        <v>0</v>
      </c>
      <c r="J1422" s="76">
        <v>0</v>
      </c>
      <c r="K1422" s="76">
        <v>0</v>
      </c>
      <c r="L1422" s="76">
        <v>0</v>
      </c>
      <c r="M1422" s="76">
        <v>0</v>
      </c>
      <c r="N1422" s="76">
        <v>0</v>
      </c>
      <c r="O1422" s="76">
        <v>0</v>
      </c>
      <c r="P1422" s="76">
        <v>0</v>
      </c>
      <c r="Q1422" s="76">
        <v>0</v>
      </c>
      <c r="R1422" s="76">
        <v>0</v>
      </c>
      <c r="S1422" s="76">
        <v>0</v>
      </c>
      <c r="T1422" s="76">
        <v>0</v>
      </c>
      <c r="U1422" s="76">
        <v>0</v>
      </c>
      <c r="V1422" s="76">
        <v>0</v>
      </c>
      <c r="W1422" s="76">
        <v>0</v>
      </c>
      <c r="X1422" s="76">
        <v>0</v>
      </c>
      <c r="Y1422" s="76">
        <v>0</v>
      </c>
      <c r="Z1422" s="76">
        <v>0</v>
      </c>
      <c r="AA1422" s="77"/>
    </row>
    <row r="1423" spans="1:27">
      <c r="A1423" s="73">
        <v>2116003</v>
      </c>
      <c r="B1423" s="73" t="s">
        <v>3774</v>
      </c>
      <c r="C1423" s="75">
        <v>0</v>
      </c>
      <c r="D1423" s="75">
        <v>0</v>
      </c>
      <c r="E1423" s="76">
        <v>0</v>
      </c>
      <c r="F1423" s="76">
        <v>0</v>
      </c>
      <c r="G1423" s="76">
        <v>0</v>
      </c>
      <c r="H1423" s="76">
        <v>0</v>
      </c>
      <c r="I1423" s="76">
        <v>0</v>
      </c>
      <c r="J1423" s="76">
        <v>0</v>
      </c>
      <c r="K1423" s="76">
        <v>0</v>
      </c>
      <c r="L1423" s="76">
        <v>0</v>
      </c>
      <c r="M1423" s="76">
        <v>0</v>
      </c>
      <c r="N1423" s="76">
        <v>0</v>
      </c>
      <c r="O1423" s="76">
        <v>0</v>
      </c>
      <c r="P1423" s="76">
        <v>0</v>
      </c>
      <c r="Q1423" s="76">
        <v>0</v>
      </c>
      <c r="R1423" s="76">
        <v>0</v>
      </c>
      <c r="S1423" s="76">
        <v>0</v>
      </c>
      <c r="T1423" s="76">
        <v>0</v>
      </c>
      <c r="U1423" s="76">
        <v>0</v>
      </c>
      <c r="V1423" s="76">
        <v>0</v>
      </c>
      <c r="W1423" s="76">
        <v>0</v>
      </c>
      <c r="X1423" s="76">
        <v>0</v>
      </c>
      <c r="Y1423" s="76">
        <v>0</v>
      </c>
      <c r="Z1423" s="76">
        <v>0</v>
      </c>
      <c r="AA1423" s="77"/>
    </row>
    <row r="1424" spans="1:27">
      <c r="A1424" s="73">
        <v>2116099</v>
      </c>
      <c r="B1424" s="73" t="s">
        <v>3775</v>
      </c>
      <c r="C1424" s="75">
        <v>0</v>
      </c>
      <c r="D1424" s="75">
        <v>0</v>
      </c>
      <c r="E1424" s="76">
        <v>0</v>
      </c>
      <c r="F1424" s="76">
        <v>0</v>
      </c>
      <c r="G1424" s="76">
        <v>0</v>
      </c>
      <c r="H1424" s="76">
        <v>0</v>
      </c>
      <c r="I1424" s="76">
        <v>0</v>
      </c>
      <c r="J1424" s="76">
        <v>0</v>
      </c>
      <c r="K1424" s="76">
        <v>0</v>
      </c>
      <c r="L1424" s="76">
        <v>0</v>
      </c>
      <c r="M1424" s="76">
        <v>0</v>
      </c>
      <c r="N1424" s="76">
        <v>0</v>
      </c>
      <c r="O1424" s="76">
        <v>0</v>
      </c>
      <c r="P1424" s="76">
        <v>0</v>
      </c>
      <c r="Q1424" s="76">
        <v>0</v>
      </c>
      <c r="R1424" s="76">
        <v>0</v>
      </c>
      <c r="S1424" s="76">
        <v>0</v>
      </c>
      <c r="T1424" s="76">
        <v>0</v>
      </c>
      <c r="U1424" s="76">
        <v>0</v>
      </c>
      <c r="V1424" s="76">
        <v>0</v>
      </c>
      <c r="W1424" s="76">
        <v>0</v>
      </c>
      <c r="X1424" s="76">
        <v>0</v>
      </c>
      <c r="Y1424" s="76">
        <v>0</v>
      </c>
      <c r="Z1424" s="76">
        <v>0</v>
      </c>
      <c r="AA1424" s="77"/>
    </row>
    <row r="1425" spans="1:27">
      <c r="A1425" s="73">
        <v>21161</v>
      </c>
      <c r="B1425" s="73" t="s">
        <v>3776</v>
      </c>
      <c r="C1425" s="75">
        <v>0</v>
      </c>
      <c r="D1425" s="75">
        <v>0</v>
      </c>
      <c r="E1425" s="76">
        <v>0</v>
      </c>
      <c r="F1425" s="76">
        <v>0</v>
      </c>
      <c r="G1425" s="76">
        <v>0</v>
      </c>
      <c r="H1425" s="76">
        <v>0</v>
      </c>
      <c r="I1425" s="76">
        <v>0</v>
      </c>
      <c r="J1425" s="76">
        <v>0</v>
      </c>
      <c r="K1425" s="76">
        <v>0</v>
      </c>
      <c r="L1425" s="76">
        <v>0</v>
      </c>
      <c r="M1425" s="76">
        <v>0</v>
      </c>
      <c r="N1425" s="76">
        <v>0</v>
      </c>
      <c r="O1425" s="76">
        <v>0</v>
      </c>
      <c r="P1425" s="76">
        <v>0</v>
      </c>
      <c r="Q1425" s="76">
        <v>0</v>
      </c>
      <c r="R1425" s="76">
        <v>0</v>
      </c>
      <c r="S1425" s="76">
        <v>0</v>
      </c>
      <c r="T1425" s="76">
        <v>0</v>
      </c>
      <c r="U1425" s="76">
        <v>0</v>
      </c>
      <c r="V1425" s="76">
        <v>0</v>
      </c>
      <c r="W1425" s="76">
        <v>0</v>
      </c>
      <c r="X1425" s="76">
        <v>0</v>
      </c>
      <c r="Y1425" s="76">
        <v>0</v>
      </c>
      <c r="Z1425" s="76">
        <v>0</v>
      </c>
      <c r="AA1425" s="77"/>
    </row>
    <row r="1426" spans="1:27">
      <c r="A1426" s="73">
        <v>2116101</v>
      </c>
      <c r="B1426" s="73" t="s">
        <v>3777</v>
      </c>
      <c r="C1426" s="75">
        <v>0</v>
      </c>
      <c r="D1426" s="75">
        <v>0</v>
      </c>
      <c r="E1426" s="76">
        <v>0</v>
      </c>
      <c r="F1426" s="76">
        <v>0</v>
      </c>
      <c r="G1426" s="76">
        <v>0</v>
      </c>
      <c r="H1426" s="76">
        <v>0</v>
      </c>
      <c r="I1426" s="76">
        <v>0</v>
      </c>
      <c r="J1426" s="76">
        <v>0</v>
      </c>
      <c r="K1426" s="76">
        <v>0</v>
      </c>
      <c r="L1426" s="76">
        <v>0</v>
      </c>
      <c r="M1426" s="76">
        <v>0</v>
      </c>
      <c r="N1426" s="76">
        <v>0</v>
      </c>
      <c r="O1426" s="76">
        <v>0</v>
      </c>
      <c r="P1426" s="76">
        <v>0</v>
      </c>
      <c r="Q1426" s="76">
        <v>0</v>
      </c>
      <c r="R1426" s="76">
        <v>0</v>
      </c>
      <c r="S1426" s="76">
        <v>0</v>
      </c>
      <c r="T1426" s="76">
        <v>0</v>
      </c>
      <c r="U1426" s="76">
        <v>0</v>
      </c>
      <c r="V1426" s="76">
        <v>0</v>
      </c>
      <c r="W1426" s="76">
        <v>0</v>
      </c>
      <c r="X1426" s="76">
        <v>0</v>
      </c>
      <c r="Y1426" s="76">
        <v>0</v>
      </c>
      <c r="Z1426" s="76">
        <v>0</v>
      </c>
      <c r="AA1426" s="77"/>
    </row>
    <row r="1427" spans="1:27">
      <c r="A1427" s="73">
        <v>2116102</v>
      </c>
      <c r="B1427" s="73" t="s">
        <v>3778</v>
      </c>
      <c r="C1427" s="75">
        <v>0</v>
      </c>
      <c r="D1427" s="75">
        <v>0</v>
      </c>
      <c r="E1427" s="76">
        <v>0</v>
      </c>
      <c r="F1427" s="76">
        <v>0</v>
      </c>
      <c r="G1427" s="76">
        <v>0</v>
      </c>
      <c r="H1427" s="76">
        <v>0</v>
      </c>
      <c r="I1427" s="76">
        <v>0</v>
      </c>
      <c r="J1427" s="76">
        <v>0</v>
      </c>
      <c r="K1427" s="76">
        <v>0</v>
      </c>
      <c r="L1427" s="76">
        <v>0</v>
      </c>
      <c r="M1427" s="76">
        <v>0</v>
      </c>
      <c r="N1427" s="76">
        <v>0</v>
      </c>
      <c r="O1427" s="76">
        <v>0</v>
      </c>
      <c r="P1427" s="76">
        <v>0</v>
      </c>
      <c r="Q1427" s="76">
        <v>0</v>
      </c>
      <c r="R1427" s="76">
        <v>0</v>
      </c>
      <c r="S1427" s="76">
        <v>0</v>
      </c>
      <c r="T1427" s="76">
        <v>0</v>
      </c>
      <c r="U1427" s="76">
        <v>0</v>
      </c>
      <c r="V1427" s="76">
        <v>0</v>
      </c>
      <c r="W1427" s="76">
        <v>0</v>
      </c>
      <c r="X1427" s="76">
        <v>0</v>
      </c>
      <c r="Y1427" s="76">
        <v>0</v>
      </c>
      <c r="Z1427" s="76">
        <v>0</v>
      </c>
      <c r="AA1427" s="77"/>
    </row>
    <row r="1428" spans="1:27">
      <c r="A1428" s="73">
        <v>2116103</v>
      </c>
      <c r="B1428" s="73" t="s">
        <v>3779</v>
      </c>
      <c r="C1428" s="75">
        <v>0</v>
      </c>
      <c r="D1428" s="75">
        <v>0</v>
      </c>
      <c r="E1428" s="76">
        <v>0</v>
      </c>
      <c r="F1428" s="76">
        <v>0</v>
      </c>
      <c r="G1428" s="76">
        <v>0</v>
      </c>
      <c r="H1428" s="76">
        <v>0</v>
      </c>
      <c r="I1428" s="76">
        <v>0</v>
      </c>
      <c r="J1428" s="76">
        <v>0</v>
      </c>
      <c r="K1428" s="76">
        <v>0</v>
      </c>
      <c r="L1428" s="76">
        <v>0</v>
      </c>
      <c r="M1428" s="76">
        <v>0</v>
      </c>
      <c r="N1428" s="76">
        <v>0</v>
      </c>
      <c r="O1428" s="76">
        <v>0</v>
      </c>
      <c r="P1428" s="76">
        <v>0</v>
      </c>
      <c r="Q1428" s="76">
        <v>0</v>
      </c>
      <c r="R1428" s="76">
        <v>0</v>
      </c>
      <c r="S1428" s="76">
        <v>0</v>
      </c>
      <c r="T1428" s="76">
        <v>0</v>
      </c>
      <c r="U1428" s="76">
        <v>0</v>
      </c>
      <c r="V1428" s="76">
        <v>0</v>
      </c>
      <c r="W1428" s="76">
        <v>0</v>
      </c>
      <c r="X1428" s="76">
        <v>0</v>
      </c>
      <c r="Y1428" s="76">
        <v>0</v>
      </c>
      <c r="Z1428" s="76">
        <v>0</v>
      </c>
      <c r="AA1428" s="77"/>
    </row>
    <row r="1429" spans="1:27">
      <c r="A1429" s="73">
        <v>2116104</v>
      </c>
      <c r="B1429" s="73" t="s">
        <v>3780</v>
      </c>
      <c r="C1429" s="75">
        <v>0</v>
      </c>
      <c r="D1429" s="75">
        <v>0</v>
      </c>
      <c r="E1429" s="76">
        <v>0</v>
      </c>
      <c r="F1429" s="76">
        <v>0</v>
      </c>
      <c r="G1429" s="76">
        <v>0</v>
      </c>
      <c r="H1429" s="76">
        <v>0</v>
      </c>
      <c r="I1429" s="76">
        <v>0</v>
      </c>
      <c r="J1429" s="76">
        <v>0</v>
      </c>
      <c r="K1429" s="76">
        <v>0</v>
      </c>
      <c r="L1429" s="76">
        <v>0</v>
      </c>
      <c r="M1429" s="76">
        <v>0</v>
      </c>
      <c r="N1429" s="76">
        <v>0</v>
      </c>
      <c r="O1429" s="76">
        <v>0</v>
      </c>
      <c r="P1429" s="76">
        <v>0</v>
      </c>
      <c r="Q1429" s="76">
        <v>0</v>
      </c>
      <c r="R1429" s="76">
        <v>0</v>
      </c>
      <c r="S1429" s="76">
        <v>0</v>
      </c>
      <c r="T1429" s="76">
        <v>0</v>
      </c>
      <c r="U1429" s="76">
        <v>0</v>
      </c>
      <c r="V1429" s="76">
        <v>0</v>
      </c>
      <c r="W1429" s="76">
        <v>0</v>
      </c>
      <c r="X1429" s="76">
        <v>0</v>
      </c>
      <c r="Y1429" s="76">
        <v>0</v>
      </c>
      <c r="Z1429" s="76">
        <v>0</v>
      </c>
      <c r="AA1429" s="77"/>
    </row>
    <row r="1430" spans="1:27">
      <c r="A1430" s="73">
        <v>212</v>
      </c>
      <c r="B1430" s="74" t="s">
        <v>2447</v>
      </c>
      <c r="C1430" s="75">
        <v>3554616</v>
      </c>
      <c r="D1430" s="75">
        <v>3549707</v>
      </c>
      <c r="E1430" s="76">
        <v>6493</v>
      </c>
      <c r="F1430" s="76">
        <v>1469841</v>
      </c>
      <c r="G1430" s="76">
        <v>89322</v>
      </c>
      <c r="H1430" s="76">
        <v>200485</v>
      </c>
      <c r="I1430" s="76">
        <v>135693</v>
      </c>
      <c r="J1430" s="76">
        <v>329660</v>
      </c>
      <c r="K1430" s="76">
        <v>122103</v>
      </c>
      <c r="L1430" s="76">
        <v>91230</v>
      </c>
      <c r="M1430" s="76">
        <v>64061</v>
      </c>
      <c r="N1430" s="76">
        <v>141635</v>
      </c>
      <c r="O1430" s="76">
        <v>212213</v>
      </c>
      <c r="P1430" s="76">
        <v>182763</v>
      </c>
      <c r="Q1430" s="76">
        <v>29359</v>
      </c>
      <c r="R1430" s="76">
        <v>39730</v>
      </c>
      <c r="S1430" s="76">
        <v>2040</v>
      </c>
      <c r="T1430" s="76">
        <v>19989</v>
      </c>
      <c r="U1430" s="76">
        <v>50283</v>
      </c>
      <c r="V1430" s="76">
        <v>369300</v>
      </c>
      <c r="W1430" s="76">
        <v>162020</v>
      </c>
      <c r="X1430" s="76">
        <v>160033</v>
      </c>
      <c r="Y1430" s="76">
        <v>38062</v>
      </c>
      <c r="Z1430" s="76">
        <v>9185</v>
      </c>
      <c r="AA1430" s="77"/>
    </row>
    <row r="1431" spans="1:27">
      <c r="A1431" s="73">
        <v>21207</v>
      </c>
      <c r="B1431" s="73" t="s">
        <v>5128</v>
      </c>
      <c r="C1431" s="75">
        <v>112326</v>
      </c>
      <c r="D1431" s="75">
        <v>111814</v>
      </c>
      <c r="E1431" s="76">
        <v>1494</v>
      </c>
      <c r="F1431" s="76">
        <v>29630</v>
      </c>
      <c r="G1431" s="76">
        <v>7424</v>
      </c>
      <c r="H1431" s="76">
        <v>14498</v>
      </c>
      <c r="I1431" s="76">
        <v>7481</v>
      </c>
      <c r="J1431" s="76">
        <v>9857</v>
      </c>
      <c r="K1431" s="76">
        <v>9244</v>
      </c>
      <c r="L1431" s="76">
        <v>6532</v>
      </c>
      <c r="M1431" s="76">
        <v>878</v>
      </c>
      <c r="N1431" s="76">
        <v>4274</v>
      </c>
      <c r="O1431" s="76">
        <v>8103</v>
      </c>
      <c r="P1431" s="76">
        <v>3725</v>
      </c>
      <c r="Q1431" s="76">
        <v>494</v>
      </c>
      <c r="R1431" s="76">
        <v>2066</v>
      </c>
      <c r="S1431" s="76">
        <v>564</v>
      </c>
      <c r="T1431" s="76">
        <v>2332</v>
      </c>
      <c r="U1431" s="76">
        <v>4712</v>
      </c>
      <c r="V1431" s="76">
        <v>0</v>
      </c>
      <c r="W1431" s="76">
        <v>0</v>
      </c>
      <c r="X1431" s="76">
        <v>0</v>
      </c>
      <c r="Y1431" s="76">
        <v>0</v>
      </c>
      <c r="Z1431" s="76">
        <v>0</v>
      </c>
      <c r="AA1431" s="77"/>
    </row>
    <row r="1432" spans="1:27">
      <c r="A1432" s="73">
        <v>2120701</v>
      </c>
      <c r="B1432" s="73" t="s">
        <v>5129</v>
      </c>
      <c r="C1432" s="75">
        <v>22877</v>
      </c>
      <c r="D1432" s="75">
        <v>21804</v>
      </c>
      <c r="E1432" s="76">
        <v>1367</v>
      </c>
      <c r="F1432" s="76">
        <v>5384</v>
      </c>
      <c r="G1432" s="76">
        <v>6056</v>
      </c>
      <c r="H1432" s="76">
        <v>894</v>
      </c>
      <c r="I1432" s="76">
        <v>277</v>
      </c>
      <c r="J1432" s="76">
        <v>1132</v>
      </c>
      <c r="K1432" s="76">
        <v>1018</v>
      </c>
      <c r="L1432" s="76">
        <v>954</v>
      </c>
      <c r="M1432" s="76">
        <v>240</v>
      </c>
      <c r="N1432" s="76">
        <v>742</v>
      </c>
      <c r="O1432" s="76">
        <v>1479</v>
      </c>
      <c r="P1432" s="76">
        <v>0</v>
      </c>
      <c r="Q1432" s="76">
        <v>300</v>
      </c>
      <c r="R1432" s="76">
        <v>1522</v>
      </c>
      <c r="S1432" s="76">
        <v>139</v>
      </c>
      <c r="T1432" s="76">
        <v>291</v>
      </c>
      <c r="U1432" s="76">
        <v>1376</v>
      </c>
      <c r="V1432" s="76">
        <v>0</v>
      </c>
      <c r="W1432" s="76">
        <v>0</v>
      </c>
      <c r="X1432" s="76">
        <v>0</v>
      </c>
      <c r="Y1432" s="76">
        <v>0</v>
      </c>
      <c r="Z1432" s="76">
        <v>0</v>
      </c>
      <c r="AA1432" s="77"/>
    </row>
    <row r="1433" spans="1:27">
      <c r="A1433" s="73">
        <v>2120702</v>
      </c>
      <c r="B1433" s="73" t="s">
        <v>3788</v>
      </c>
      <c r="C1433" s="75">
        <v>6041</v>
      </c>
      <c r="D1433" s="75">
        <v>6166</v>
      </c>
      <c r="E1433" s="76">
        <v>0</v>
      </c>
      <c r="F1433" s="76">
        <v>77</v>
      </c>
      <c r="G1433" s="76">
        <v>0</v>
      </c>
      <c r="H1433" s="76">
        <v>0</v>
      </c>
      <c r="I1433" s="76">
        <v>1815</v>
      </c>
      <c r="J1433" s="76">
        <v>382</v>
      </c>
      <c r="K1433" s="76">
        <v>339</v>
      </c>
      <c r="L1433" s="76">
        <v>51</v>
      </c>
      <c r="M1433" s="76">
        <v>350</v>
      </c>
      <c r="N1433" s="76">
        <v>1716</v>
      </c>
      <c r="O1433" s="76">
        <v>234</v>
      </c>
      <c r="P1433" s="76">
        <v>0</v>
      </c>
      <c r="Q1433" s="76">
        <v>80</v>
      </c>
      <c r="R1433" s="76">
        <v>34</v>
      </c>
      <c r="S1433" s="76">
        <v>104</v>
      </c>
      <c r="T1433" s="76">
        <v>884</v>
      </c>
      <c r="U1433" s="76">
        <v>100</v>
      </c>
      <c r="V1433" s="76">
        <v>0</v>
      </c>
      <c r="W1433" s="76">
        <v>0</v>
      </c>
      <c r="X1433" s="76">
        <v>0</v>
      </c>
      <c r="Y1433" s="76">
        <v>0</v>
      </c>
      <c r="Z1433" s="76">
        <v>0</v>
      </c>
      <c r="AA1433" s="77"/>
    </row>
    <row r="1434" spans="1:27">
      <c r="A1434" s="73">
        <v>2120704</v>
      </c>
      <c r="B1434" s="73" t="s">
        <v>3791</v>
      </c>
      <c r="C1434" s="75">
        <v>32183</v>
      </c>
      <c r="D1434" s="75">
        <v>20346</v>
      </c>
      <c r="E1434" s="76">
        <v>0</v>
      </c>
      <c r="F1434" s="76">
        <v>0</v>
      </c>
      <c r="G1434" s="76">
        <v>292</v>
      </c>
      <c r="H1434" s="76">
        <v>6500</v>
      </c>
      <c r="I1434" s="76">
        <v>3</v>
      </c>
      <c r="J1434" s="76">
        <v>3679</v>
      </c>
      <c r="K1434" s="76">
        <v>243</v>
      </c>
      <c r="L1434" s="76">
        <v>4243</v>
      </c>
      <c r="M1434" s="76">
        <v>0</v>
      </c>
      <c r="N1434" s="76">
        <v>377</v>
      </c>
      <c r="O1434" s="76">
        <v>2514</v>
      </c>
      <c r="P1434" s="76">
        <v>1713</v>
      </c>
      <c r="Q1434" s="76">
        <v>31</v>
      </c>
      <c r="R1434" s="76">
        <v>0</v>
      </c>
      <c r="S1434" s="76">
        <v>243</v>
      </c>
      <c r="T1434" s="76">
        <v>0</v>
      </c>
      <c r="U1434" s="76">
        <v>508</v>
      </c>
      <c r="V1434" s="76">
        <v>0</v>
      </c>
      <c r="W1434" s="76">
        <v>0</v>
      </c>
      <c r="X1434" s="76">
        <v>0</v>
      </c>
      <c r="Y1434" s="76">
        <v>0</v>
      </c>
      <c r="Z1434" s="76">
        <v>0</v>
      </c>
      <c r="AA1434" s="77"/>
    </row>
    <row r="1435" spans="1:27">
      <c r="A1435" s="73">
        <v>2120705</v>
      </c>
      <c r="B1435" s="73" t="s">
        <v>5130</v>
      </c>
      <c r="C1435" s="75">
        <v>33408</v>
      </c>
      <c r="D1435" s="75">
        <v>42987</v>
      </c>
      <c r="E1435" s="76">
        <v>0</v>
      </c>
      <c r="F1435" s="76">
        <v>23578</v>
      </c>
      <c r="G1435" s="76">
        <v>699</v>
      </c>
      <c r="H1435" s="76">
        <v>6391</v>
      </c>
      <c r="I1435" s="76">
        <v>4184</v>
      </c>
      <c r="J1435" s="76">
        <v>1223</v>
      </c>
      <c r="K1435" s="76">
        <v>825</v>
      </c>
      <c r="L1435" s="76">
        <v>1210</v>
      </c>
      <c r="M1435" s="76">
        <v>40</v>
      </c>
      <c r="N1435" s="76">
        <v>1271</v>
      </c>
      <c r="O1435" s="76">
        <v>2565</v>
      </c>
      <c r="P1435" s="76">
        <v>61</v>
      </c>
      <c r="Q1435" s="76">
        <v>81</v>
      </c>
      <c r="R1435" s="76">
        <v>277</v>
      </c>
      <c r="S1435" s="76">
        <v>78</v>
      </c>
      <c r="T1435" s="76">
        <v>406</v>
      </c>
      <c r="U1435" s="76">
        <v>98</v>
      </c>
      <c r="V1435" s="76">
        <v>0</v>
      </c>
      <c r="W1435" s="76">
        <v>0</v>
      </c>
      <c r="X1435" s="76">
        <v>0</v>
      </c>
      <c r="Y1435" s="76">
        <v>0</v>
      </c>
      <c r="Z1435" s="76">
        <v>0</v>
      </c>
      <c r="AA1435" s="77"/>
    </row>
    <row r="1436" spans="1:27">
      <c r="A1436" s="73">
        <v>2120706</v>
      </c>
      <c r="B1436" s="73" t="s">
        <v>3424</v>
      </c>
      <c r="C1436" s="75">
        <v>1248</v>
      </c>
      <c r="D1436" s="75">
        <v>2901</v>
      </c>
      <c r="E1436" s="76">
        <v>0</v>
      </c>
      <c r="F1436" s="76">
        <v>3</v>
      </c>
      <c r="G1436" s="76">
        <v>39</v>
      </c>
      <c r="H1436" s="76">
        <v>5</v>
      </c>
      <c r="I1436" s="76">
        <v>47</v>
      </c>
      <c r="J1436" s="76">
        <v>1695</v>
      </c>
      <c r="K1436" s="76">
        <v>0</v>
      </c>
      <c r="L1436" s="76">
        <v>0</v>
      </c>
      <c r="M1436" s="76">
        <v>118</v>
      </c>
      <c r="N1436" s="76">
        <v>0</v>
      </c>
      <c r="O1436" s="76">
        <v>0</v>
      </c>
      <c r="P1436" s="76">
        <v>0</v>
      </c>
      <c r="Q1436" s="76">
        <v>2</v>
      </c>
      <c r="R1436" s="76">
        <v>98</v>
      </c>
      <c r="S1436" s="76">
        <v>0</v>
      </c>
      <c r="T1436" s="76">
        <v>751</v>
      </c>
      <c r="U1436" s="76">
        <v>143</v>
      </c>
      <c r="V1436" s="76">
        <v>0</v>
      </c>
      <c r="W1436" s="76">
        <v>0</v>
      </c>
      <c r="X1436" s="76">
        <v>0</v>
      </c>
      <c r="Y1436" s="76">
        <v>0</v>
      </c>
      <c r="Z1436" s="76">
        <v>0</v>
      </c>
      <c r="AA1436" s="77"/>
    </row>
    <row r="1437" spans="1:27">
      <c r="A1437" s="73">
        <v>2120799</v>
      </c>
      <c r="B1437" s="73" t="s">
        <v>5131</v>
      </c>
      <c r="C1437" s="75">
        <v>16569</v>
      </c>
      <c r="D1437" s="75">
        <v>17610</v>
      </c>
      <c r="E1437" s="76">
        <v>127</v>
      </c>
      <c r="F1437" s="76">
        <v>588</v>
      </c>
      <c r="G1437" s="76">
        <v>338</v>
      </c>
      <c r="H1437" s="76">
        <v>708</v>
      </c>
      <c r="I1437" s="76">
        <v>1155</v>
      </c>
      <c r="J1437" s="76">
        <v>1746</v>
      </c>
      <c r="K1437" s="76">
        <v>6819</v>
      </c>
      <c r="L1437" s="76">
        <v>74</v>
      </c>
      <c r="M1437" s="76">
        <v>130</v>
      </c>
      <c r="N1437" s="76">
        <v>168</v>
      </c>
      <c r="O1437" s="76">
        <v>1311</v>
      </c>
      <c r="P1437" s="76">
        <v>1951</v>
      </c>
      <c r="Q1437" s="76">
        <v>0</v>
      </c>
      <c r="R1437" s="76">
        <v>135</v>
      </c>
      <c r="S1437" s="76">
        <v>0</v>
      </c>
      <c r="T1437" s="76">
        <v>0</v>
      </c>
      <c r="U1437" s="76">
        <v>2487</v>
      </c>
      <c r="V1437" s="76">
        <v>0</v>
      </c>
      <c r="W1437" s="76">
        <v>0</v>
      </c>
      <c r="X1437" s="76">
        <v>0</v>
      </c>
      <c r="Y1437" s="76">
        <v>0</v>
      </c>
      <c r="Z1437" s="76">
        <v>0</v>
      </c>
      <c r="AA1437" s="77"/>
    </row>
    <row r="1438" spans="1:27">
      <c r="A1438" s="73">
        <v>21208</v>
      </c>
      <c r="B1438" s="73" t="s">
        <v>5132</v>
      </c>
      <c r="C1438" s="75">
        <v>3064171</v>
      </c>
      <c r="D1438" s="75">
        <v>3060966</v>
      </c>
      <c r="E1438" s="76">
        <v>0</v>
      </c>
      <c r="F1438" s="76">
        <v>1273611</v>
      </c>
      <c r="G1438" s="76">
        <v>64212</v>
      </c>
      <c r="H1438" s="76">
        <v>153006</v>
      </c>
      <c r="I1438" s="76">
        <v>118052</v>
      </c>
      <c r="J1438" s="76">
        <v>298830</v>
      </c>
      <c r="K1438" s="76">
        <v>95465</v>
      </c>
      <c r="L1438" s="76">
        <v>74446</v>
      </c>
      <c r="M1438" s="76">
        <v>57815</v>
      </c>
      <c r="N1438" s="76">
        <v>119575</v>
      </c>
      <c r="O1438" s="76">
        <v>182702</v>
      </c>
      <c r="P1438" s="76">
        <v>166700</v>
      </c>
      <c r="Q1438" s="76">
        <v>24567</v>
      </c>
      <c r="R1438" s="76">
        <v>18838</v>
      </c>
      <c r="S1438" s="76">
        <v>873</v>
      </c>
      <c r="T1438" s="76">
        <v>12196</v>
      </c>
      <c r="U1438" s="76">
        <v>31901</v>
      </c>
      <c r="V1438" s="76">
        <v>368177</v>
      </c>
      <c r="W1438" s="76">
        <v>162000</v>
      </c>
      <c r="X1438" s="76">
        <v>159996</v>
      </c>
      <c r="Y1438" s="76">
        <v>36996</v>
      </c>
      <c r="Z1438" s="76">
        <v>9185</v>
      </c>
      <c r="AA1438" s="77"/>
    </row>
    <row r="1439" spans="1:27">
      <c r="A1439" s="73">
        <v>2120801</v>
      </c>
      <c r="B1439" s="73" t="s">
        <v>3782</v>
      </c>
      <c r="C1439" s="75">
        <v>1095499</v>
      </c>
      <c r="D1439" s="75">
        <v>1096135</v>
      </c>
      <c r="E1439" s="76">
        <v>0</v>
      </c>
      <c r="F1439" s="76">
        <v>531291</v>
      </c>
      <c r="G1439" s="76">
        <v>5631</v>
      </c>
      <c r="H1439" s="76">
        <v>107244</v>
      </c>
      <c r="I1439" s="76">
        <v>64306</v>
      </c>
      <c r="J1439" s="76">
        <v>59678</v>
      </c>
      <c r="K1439" s="76">
        <v>34834</v>
      </c>
      <c r="L1439" s="76">
        <v>13394</v>
      </c>
      <c r="M1439" s="76">
        <v>27901</v>
      </c>
      <c r="N1439" s="76">
        <v>21110</v>
      </c>
      <c r="O1439" s="76">
        <v>101383</v>
      </c>
      <c r="P1439" s="76">
        <v>46975</v>
      </c>
      <c r="Q1439" s="76">
        <v>9464</v>
      </c>
      <c r="R1439" s="76">
        <v>1415</v>
      </c>
      <c r="S1439" s="76">
        <v>764</v>
      </c>
      <c r="T1439" s="76">
        <v>10598</v>
      </c>
      <c r="U1439" s="76">
        <v>7469</v>
      </c>
      <c r="V1439" s="76">
        <v>52678</v>
      </c>
      <c r="W1439" s="76">
        <v>0</v>
      </c>
      <c r="X1439" s="76">
        <v>18826</v>
      </c>
      <c r="Y1439" s="76">
        <v>30962</v>
      </c>
      <c r="Z1439" s="76">
        <v>2890</v>
      </c>
      <c r="AA1439" s="77"/>
    </row>
    <row r="1440" spans="1:27">
      <c r="A1440" s="73">
        <v>2120802</v>
      </c>
      <c r="B1440" s="73" t="s">
        <v>3783</v>
      </c>
      <c r="C1440" s="75">
        <v>606975</v>
      </c>
      <c r="D1440" s="75">
        <v>606453</v>
      </c>
      <c r="E1440" s="76">
        <v>0</v>
      </c>
      <c r="F1440" s="76">
        <v>366478</v>
      </c>
      <c r="G1440" s="76">
        <v>26</v>
      </c>
      <c r="H1440" s="76">
        <v>13486</v>
      </c>
      <c r="I1440" s="76">
        <v>13205</v>
      </c>
      <c r="J1440" s="76">
        <v>20917</v>
      </c>
      <c r="K1440" s="76">
        <v>13307</v>
      </c>
      <c r="L1440" s="76">
        <v>8747</v>
      </c>
      <c r="M1440" s="76">
        <v>5805</v>
      </c>
      <c r="N1440" s="76">
        <v>27150</v>
      </c>
      <c r="O1440" s="76">
        <v>21426</v>
      </c>
      <c r="P1440" s="76">
        <v>47718</v>
      </c>
      <c r="Q1440" s="76">
        <v>8062</v>
      </c>
      <c r="R1440" s="76">
        <v>0</v>
      </c>
      <c r="S1440" s="76">
        <v>0</v>
      </c>
      <c r="T1440" s="76">
        <v>0</v>
      </c>
      <c r="U1440" s="76">
        <v>8188</v>
      </c>
      <c r="V1440" s="76">
        <v>51938</v>
      </c>
      <c r="W1440" s="76">
        <v>0</v>
      </c>
      <c r="X1440" s="76">
        <v>49183</v>
      </c>
      <c r="Y1440" s="76">
        <v>0</v>
      </c>
      <c r="Z1440" s="76">
        <v>2755</v>
      </c>
      <c r="AA1440" s="77"/>
    </row>
    <row r="1441" spans="1:27">
      <c r="A1441" s="73">
        <v>2120803</v>
      </c>
      <c r="B1441" s="73" t="s">
        <v>3784</v>
      </c>
      <c r="C1441" s="75">
        <v>472526</v>
      </c>
      <c r="D1441" s="75">
        <v>475606</v>
      </c>
      <c r="E1441" s="76">
        <v>0</v>
      </c>
      <c r="F1441" s="76">
        <v>220456</v>
      </c>
      <c r="G1441" s="76">
        <v>23561</v>
      </c>
      <c r="H1441" s="76">
        <v>6117</v>
      </c>
      <c r="I1441" s="76">
        <v>0</v>
      </c>
      <c r="J1441" s="76">
        <v>45133</v>
      </c>
      <c r="K1441" s="76">
        <v>9616</v>
      </c>
      <c r="L1441" s="76">
        <v>3335</v>
      </c>
      <c r="M1441" s="76">
        <v>12534</v>
      </c>
      <c r="N1441" s="76">
        <v>24618</v>
      </c>
      <c r="O1441" s="76">
        <v>24951</v>
      </c>
      <c r="P1441" s="76">
        <v>9856</v>
      </c>
      <c r="Q1441" s="76">
        <v>69</v>
      </c>
      <c r="R1441" s="76">
        <v>10185</v>
      </c>
      <c r="S1441" s="76">
        <v>0</v>
      </c>
      <c r="T1441" s="76">
        <v>167</v>
      </c>
      <c r="U1441" s="76">
        <v>3345</v>
      </c>
      <c r="V1441" s="76">
        <v>81663</v>
      </c>
      <c r="W1441" s="76">
        <v>0</v>
      </c>
      <c r="X1441" s="76">
        <v>77185</v>
      </c>
      <c r="Y1441" s="76">
        <v>4478</v>
      </c>
      <c r="Z1441" s="76">
        <v>0</v>
      </c>
      <c r="AA1441" s="77"/>
    </row>
    <row r="1442" spans="1:27">
      <c r="A1442" s="73">
        <v>2120804</v>
      </c>
      <c r="B1442" s="73" t="s">
        <v>3785</v>
      </c>
      <c r="C1442" s="75">
        <v>58681</v>
      </c>
      <c r="D1442" s="75">
        <v>55715</v>
      </c>
      <c r="E1442" s="76">
        <v>0</v>
      </c>
      <c r="F1442" s="76">
        <v>4908</v>
      </c>
      <c r="G1442" s="76">
        <v>141</v>
      </c>
      <c r="H1442" s="76">
        <v>2085</v>
      </c>
      <c r="I1442" s="76">
        <v>4129</v>
      </c>
      <c r="J1442" s="76">
        <v>15916</v>
      </c>
      <c r="K1442" s="76">
        <v>1528</v>
      </c>
      <c r="L1442" s="76">
        <v>200</v>
      </c>
      <c r="M1442" s="76">
        <v>100</v>
      </c>
      <c r="N1442" s="76">
        <v>7818</v>
      </c>
      <c r="O1442" s="76">
        <v>4028</v>
      </c>
      <c r="P1442" s="76">
        <v>6424</v>
      </c>
      <c r="Q1442" s="76">
        <v>677</v>
      </c>
      <c r="R1442" s="76">
        <v>3475</v>
      </c>
      <c r="S1442" s="76">
        <v>0</v>
      </c>
      <c r="T1442" s="76">
        <v>0</v>
      </c>
      <c r="U1442" s="76">
        <v>1611</v>
      </c>
      <c r="V1442" s="76">
        <v>2675</v>
      </c>
      <c r="W1442" s="76">
        <v>0</v>
      </c>
      <c r="X1442" s="76">
        <v>2675</v>
      </c>
      <c r="Y1442" s="76">
        <v>0</v>
      </c>
      <c r="Z1442" s="76">
        <v>0</v>
      </c>
      <c r="AA1442" s="77"/>
    </row>
    <row r="1443" spans="1:27">
      <c r="A1443" s="73">
        <v>2120805</v>
      </c>
      <c r="B1443" s="73" t="s">
        <v>3786</v>
      </c>
      <c r="C1443" s="75">
        <v>82472</v>
      </c>
      <c r="D1443" s="75">
        <v>82472</v>
      </c>
      <c r="E1443" s="76">
        <v>0</v>
      </c>
      <c r="F1443" s="76">
        <v>14877</v>
      </c>
      <c r="G1443" s="76">
        <v>3</v>
      </c>
      <c r="H1443" s="76">
        <v>1467</v>
      </c>
      <c r="I1443" s="76">
        <v>2600</v>
      </c>
      <c r="J1443" s="76">
        <v>7155</v>
      </c>
      <c r="K1443" s="76">
        <v>16261</v>
      </c>
      <c r="L1443" s="76">
        <v>14801</v>
      </c>
      <c r="M1443" s="76">
        <v>4036</v>
      </c>
      <c r="N1443" s="76">
        <v>3053</v>
      </c>
      <c r="O1443" s="76">
        <v>2340</v>
      </c>
      <c r="P1443" s="76">
        <v>7225</v>
      </c>
      <c r="Q1443" s="76">
        <v>100</v>
      </c>
      <c r="R1443" s="76">
        <v>85</v>
      </c>
      <c r="S1443" s="76">
        <v>0</v>
      </c>
      <c r="T1443" s="76">
        <v>11</v>
      </c>
      <c r="U1443" s="76">
        <v>532</v>
      </c>
      <c r="V1443" s="76">
        <v>7926</v>
      </c>
      <c r="W1443" s="76">
        <v>0</v>
      </c>
      <c r="X1443" s="76">
        <v>7926</v>
      </c>
      <c r="Y1443" s="76">
        <v>0</v>
      </c>
      <c r="Z1443" s="76">
        <v>0</v>
      </c>
      <c r="AA1443" s="77"/>
    </row>
    <row r="1444" spans="1:27">
      <c r="A1444" s="73">
        <v>2120806</v>
      </c>
      <c r="B1444" s="73" t="s">
        <v>3787</v>
      </c>
      <c r="C1444" s="75">
        <v>25529</v>
      </c>
      <c r="D1444" s="75">
        <v>25529</v>
      </c>
      <c r="E1444" s="76">
        <v>0</v>
      </c>
      <c r="F1444" s="76">
        <v>2074</v>
      </c>
      <c r="G1444" s="76">
        <v>132</v>
      </c>
      <c r="H1444" s="76">
        <v>513</v>
      </c>
      <c r="I1444" s="76">
        <v>2193</v>
      </c>
      <c r="J1444" s="76">
        <v>13002</v>
      </c>
      <c r="K1444" s="76">
        <v>419</v>
      </c>
      <c r="L1444" s="76">
        <v>2713</v>
      </c>
      <c r="M1444" s="76">
        <v>623</v>
      </c>
      <c r="N1444" s="76">
        <v>977</v>
      </c>
      <c r="O1444" s="76">
        <v>583</v>
      </c>
      <c r="P1444" s="76">
        <v>1416</v>
      </c>
      <c r="Q1444" s="76">
        <v>27</v>
      </c>
      <c r="R1444" s="76">
        <v>519</v>
      </c>
      <c r="S1444" s="76">
        <v>0</v>
      </c>
      <c r="T1444" s="76">
        <v>0</v>
      </c>
      <c r="U1444" s="76">
        <v>146</v>
      </c>
      <c r="V1444" s="76">
        <v>192</v>
      </c>
      <c r="W1444" s="76">
        <v>0</v>
      </c>
      <c r="X1444" s="76">
        <v>192</v>
      </c>
      <c r="Y1444" s="76">
        <v>0</v>
      </c>
      <c r="Z1444" s="76">
        <v>0</v>
      </c>
      <c r="AA1444" s="77"/>
    </row>
    <row r="1445" spans="1:27">
      <c r="A1445" s="73">
        <v>2120807</v>
      </c>
      <c r="B1445" s="73" t="s">
        <v>3788</v>
      </c>
      <c r="C1445" s="75">
        <v>86755</v>
      </c>
      <c r="D1445" s="75">
        <v>86648</v>
      </c>
      <c r="E1445" s="76">
        <v>0</v>
      </c>
      <c r="F1445" s="76">
        <v>19984</v>
      </c>
      <c r="G1445" s="76">
        <v>955</v>
      </c>
      <c r="H1445" s="76">
        <v>3513</v>
      </c>
      <c r="I1445" s="76">
        <v>227</v>
      </c>
      <c r="J1445" s="76">
        <v>12045</v>
      </c>
      <c r="K1445" s="76">
        <v>4926</v>
      </c>
      <c r="L1445" s="76">
        <v>2396</v>
      </c>
      <c r="M1445" s="76">
        <v>1689</v>
      </c>
      <c r="N1445" s="76">
        <v>592</v>
      </c>
      <c r="O1445" s="76">
        <v>4102</v>
      </c>
      <c r="P1445" s="76">
        <v>35113</v>
      </c>
      <c r="Q1445" s="76">
        <v>61</v>
      </c>
      <c r="R1445" s="76">
        <v>167</v>
      </c>
      <c r="S1445" s="76">
        <v>105</v>
      </c>
      <c r="T1445" s="76">
        <v>668</v>
      </c>
      <c r="U1445" s="76">
        <v>105</v>
      </c>
      <c r="V1445" s="76">
        <v>0</v>
      </c>
      <c r="W1445" s="76">
        <v>0</v>
      </c>
      <c r="X1445" s="76">
        <v>0</v>
      </c>
      <c r="Y1445" s="76">
        <v>0</v>
      </c>
      <c r="Z1445" s="76">
        <v>0</v>
      </c>
      <c r="AA1445" s="77"/>
    </row>
    <row r="1446" spans="1:27">
      <c r="A1446" s="73">
        <v>2120809</v>
      </c>
      <c r="B1446" s="73" t="s">
        <v>3789</v>
      </c>
      <c r="C1446" s="75">
        <v>118</v>
      </c>
      <c r="D1446" s="75">
        <v>118</v>
      </c>
      <c r="E1446" s="76">
        <v>0</v>
      </c>
      <c r="F1446" s="76">
        <v>118</v>
      </c>
      <c r="G1446" s="76">
        <v>0</v>
      </c>
      <c r="H1446" s="76">
        <v>0</v>
      </c>
      <c r="I1446" s="76">
        <v>0</v>
      </c>
      <c r="J1446" s="76">
        <v>0</v>
      </c>
      <c r="K1446" s="76">
        <v>0</v>
      </c>
      <c r="L1446" s="76">
        <v>0</v>
      </c>
      <c r="M1446" s="76">
        <v>0</v>
      </c>
      <c r="N1446" s="76">
        <v>0</v>
      </c>
      <c r="O1446" s="76">
        <v>0</v>
      </c>
      <c r="P1446" s="76">
        <v>0</v>
      </c>
      <c r="Q1446" s="76">
        <v>0</v>
      </c>
      <c r="R1446" s="76">
        <v>0</v>
      </c>
      <c r="S1446" s="76">
        <v>0</v>
      </c>
      <c r="T1446" s="76">
        <v>0</v>
      </c>
      <c r="U1446" s="76">
        <v>0</v>
      </c>
      <c r="V1446" s="76">
        <v>0</v>
      </c>
      <c r="W1446" s="76">
        <v>0</v>
      </c>
      <c r="X1446" s="76">
        <v>0</v>
      </c>
      <c r="Y1446" s="76">
        <v>0</v>
      </c>
      <c r="Z1446" s="76">
        <v>0</v>
      </c>
      <c r="AA1446" s="77"/>
    </row>
    <row r="1447" spans="1:27">
      <c r="A1447" s="73">
        <v>2120810</v>
      </c>
      <c r="B1447" s="73" t="s">
        <v>3790</v>
      </c>
      <c r="C1447" s="75">
        <v>17621</v>
      </c>
      <c r="D1447" s="75">
        <v>17621</v>
      </c>
      <c r="E1447" s="76">
        <v>0</v>
      </c>
      <c r="F1447" s="76">
        <v>0</v>
      </c>
      <c r="G1447" s="76">
        <v>2687</v>
      </c>
      <c r="H1447" s="76">
        <v>7400</v>
      </c>
      <c r="I1447" s="76">
        <v>0</v>
      </c>
      <c r="J1447" s="76">
        <v>0</v>
      </c>
      <c r="K1447" s="76">
        <v>0</v>
      </c>
      <c r="L1447" s="76">
        <v>0</v>
      </c>
      <c r="M1447" s="76">
        <v>48</v>
      </c>
      <c r="N1447" s="76">
        <v>928</v>
      </c>
      <c r="O1447" s="76">
        <v>5370</v>
      </c>
      <c r="P1447" s="76">
        <v>0</v>
      </c>
      <c r="Q1447" s="76">
        <v>0</v>
      </c>
      <c r="R1447" s="76">
        <v>1188</v>
      </c>
      <c r="S1447" s="76">
        <v>0</v>
      </c>
      <c r="T1447" s="76">
        <v>0</v>
      </c>
      <c r="U1447" s="76">
        <v>0</v>
      </c>
      <c r="V1447" s="76">
        <v>0</v>
      </c>
      <c r="W1447" s="76">
        <v>0</v>
      </c>
      <c r="X1447" s="76">
        <v>0</v>
      </c>
      <c r="Y1447" s="76">
        <v>0</v>
      </c>
      <c r="Z1447" s="76">
        <v>0</v>
      </c>
      <c r="AA1447" s="77"/>
    </row>
    <row r="1448" spans="1:27">
      <c r="A1448" s="73">
        <v>2120811</v>
      </c>
      <c r="B1448" s="73" t="s">
        <v>3791</v>
      </c>
      <c r="C1448" s="75">
        <v>90114</v>
      </c>
      <c r="D1448" s="75">
        <v>90295</v>
      </c>
      <c r="E1448" s="76">
        <v>0</v>
      </c>
      <c r="F1448" s="76">
        <v>51603</v>
      </c>
      <c r="G1448" s="76">
        <v>6803</v>
      </c>
      <c r="H1448" s="76">
        <v>365</v>
      </c>
      <c r="I1448" s="76">
        <v>3646</v>
      </c>
      <c r="J1448" s="76">
        <v>1196</v>
      </c>
      <c r="K1448" s="76">
        <v>819</v>
      </c>
      <c r="L1448" s="76">
        <v>5138</v>
      </c>
      <c r="M1448" s="76">
        <v>355</v>
      </c>
      <c r="N1448" s="76">
        <v>5445</v>
      </c>
      <c r="O1448" s="76">
        <v>4922</v>
      </c>
      <c r="P1448" s="76">
        <v>2284</v>
      </c>
      <c r="Q1448" s="76">
        <v>1721</v>
      </c>
      <c r="R1448" s="76">
        <v>158</v>
      </c>
      <c r="S1448" s="76">
        <v>2</v>
      </c>
      <c r="T1448" s="76">
        <v>604</v>
      </c>
      <c r="U1448" s="76">
        <v>1225</v>
      </c>
      <c r="V1448" s="76">
        <v>4009</v>
      </c>
      <c r="W1448" s="76">
        <v>0</v>
      </c>
      <c r="X1448" s="76">
        <v>4009</v>
      </c>
      <c r="Y1448" s="76">
        <v>0</v>
      </c>
      <c r="Z1448" s="76">
        <v>0</v>
      </c>
      <c r="AA1448" s="77"/>
    </row>
    <row r="1449" spans="1:27">
      <c r="A1449" s="73">
        <v>2120813</v>
      </c>
      <c r="B1449" s="73" t="s">
        <v>3424</v>
      </c>
      <c r="C1449" s="75">
        <v>302</v>
      </c>
      <c r="D1449" s="75">
        <v>302</v>
      </c>
      <c r="E1449" s="76">
        <v>0</v>
      </c>
      <c r="F1449" s="76">
        <v>0</v>
      </c>
      <c r="G1449" s="76">
        <v>0</v>
      </c>
      <c r="H1449" s="76">
        <v>0</v>
      </c>
      <c r="I1449" s="76">
        <v>0</v>
      </c>
      <c r="J1449" s="76">
        <v>302</v>
      </c>
      <c r="K1449" s="76">
        <v>0</v>
      </c>
      <c r="L1449" s="76">
        <v>0</v>
      </c>
      <c r="M1449" s="76">
        <v>0</v>
      </c>
      <c r="N1449" s="76">
        <v>0</v>
      </c>
      <c r="O1449" s="76">
        <v>0</v>
      </c>
      <c r="P1449" s="76">
        <v>0</v>
      </c>
      <c r="Q1449" s="76">
        <v>0</v>
      </c>
      <c r="R1449" s="76">
        <v>0</v>
      </c>
      <c r="S1449" s="76">
        <v>0</v>
      </c>
      <c r="T1449" s="76">
        <v>0</v>
      </c>
      <c r="U1449" s="76">
        <v>0</v>
      </c>
      <c r="V1449" s="76">
        <v>0</v>
      </c>
      <c r="W1449" s="76">
        <v>0</v>
      </c>
      <c r="X1449" s="76">
        <v>0</v>
      </c>
      <c r="Y1449" s="76">
        <v>0</v>
      </c>
      <c r="Z1449" s="76">
        <v>0</v>
      </c>
      <c r="AA1449" s="77"/>
    </row>
    <row r="1450" spans="1:27">
      <c r="A1450" s="73">
        <v>2120899</v>
      </c>
      <c r="B1450" s="73" t="s">
        <v>3792</v>
      </c>
      <c r="C1450" s="75">
        <v>527579</v>
      </c>
      <c r="D1450" s="75">
        <v>524072</v>
      </c>
      <c r="E1450" s="76">
        <v>0</v>
      </c>
      <c r="F1450" s="76">
        <v>61822</v>
      </c>
      <c r="G1450" s="76">
        <v>24273</v>
      </c>
      <c r="H1450" s="76">
        <v>10816</v>
      </c>
      <c r="I1450" s="76">
        <v>27746</v>
      </c>
      <c r="J1450" s="76">
        <v>123486</v>
      </c>
      <c r="K1450" s="76">
        <v>13755</v>
      </c>
      <c r="L1450" s="76">
        <v>23722</v>
      </c>
      <c r="M1450" s="76">
        <v>4724</v>
      </c>
      <c r="N1450" s="76">
        <v>27884</v>
      </c>
      <c r="O1450" s="76">
        <v>13597</v>
      </c>
      <c r="P1450" s="76">
        <v>9689</v>
      </c>
      <c r="Q1450" s="76">
        <v>4386</v>
      </c>
      <c r="R1450" s="76">
        <v>1646</v>
      </c>
      <c r="S1450" s="76">
        <v>2</v>
      </c>
      <c r="T1450" s="76">
        <v>148</v>
      </c>
      <c r="U1450" s="76">
        <v>9280</v>
      </c>
      <c r="V1450" s="76">
        <v>167096</v>
      </c>
      <c r="W1450" s="76">
        <v>162000</v>
      </c>
      <c r="X1450" s="76">
        <v>0</v>
      </c>
      <c r="Y1450" s="76">
        <v>1556</v>
      </c>
      <c r="Z1450" s="76">
        <v>3540</v>
      </c>
      <c r="AA1450" s="77"/>
    </row>
    <row r="1451" spans="1:27">
      <c r="A1451" s="73">
        <v>21209</v>
      </c>
      <c r="B1451" s="73" t="s">
        <v>5133</v>
      </c>
      <c r="C1451" s="75">
        <v>0</v>
      </c>
      <c r="D1451" s="75">
        <v>3000</v>
      </c>
      <c r="E1451" s="76">
        <v>0</v>
      </c>
      <c r="F1451" s="76">
        <v>0</v>
      </c>
      <c r="G1451" s="76">
        <v>0</v>
      </c>
      <c r="H1451" s="76">
        <v>3000</v>
      </c>
      <c r="I1451" s="76">
        <v>0</v>
      </c>
      <c r="J1451" s="76">
        <v>0</v>
      </c>
      <c r="K1451" s="76">
        <v>0</v>
      </c>
      <c r="L1451" s="76">
        <v>0</v>
      </c>
      <c r="M1451" s="76">
        <v>0</v>
      </c>
      <c r="N1451" s="76">
        <v>0</v>
      </c>
      <c r="O1451" s="76">
        <v>0</v>
      </c>
      <c r="P1451" s="76">
        <v>0</v>
      </c>
      <c r="Q1451" s="76">
        <v>0</v>
      </c>
      <c r="R1451" s="76">
        <v>0</v>
      </c>
      <c r="S1451" s="76">
        <v>0</v>
      </c>
      <c r="T1451" s="76">
        <v>0</v>
      </c>
      <c r="U1451" s="76">
        <v>0</v>
      </c>
      <c r="V1451" s="76">
        <v>0</v>
      </c>
      <c r="W1451" s="76">
        <v>0</v>
      </c>
      <c r="X1451" s="76">
        <v>0</v>
      </c>
      <c r="Y1451" s="76">
        <v>0</v>
      </c>
      <c r="Z1451" s="76">
        <v>0</v>
      </c>
      <c r="AA1451" s="77"/>
    </row>
    <row r="1452" spans="1:27">
      <c r="A1452" s="73">
        <v>2120901</v>
      </c>
      <c r="B1452" s="73" t="s">
        <v>3797</v>
      </c>
      <c r="C1452" s="75">
        <v>0</v>
      </c>
      <c r="D1452" s="75">
        <v>3000</v>
      </c>
      <c r="E1452" s="76">
        <v>0</v>
      </c>
      <c r="F1452" s="76">
        <v>0</v>
      </c>
      <c r="G1452" s="76">
        <v>0</v>
      </c>
      <c r="H1452" s="76">
        <v>3000</v>
      </c>
      <c r="I1452" s="76">
        <v>0</v>
      </c>
      <c r="J1452" s="76">
        <v>0</v>
      </c>
      <c r="K1452" s="76">
        <v>0</v>
      </c>
      <c r="L1452" s="76">
        <v>0</v>
      </c>
      <c r="M1452" s="76">
        <v>0</v>
      </c>
      <c r="N1452" s="76">
        <v>0</v>
      </c>
      <c r="O1452" s="76">
        <v>0</v>
      </c>
      <c r="P1452" s="76">
        <v>0</v>
      </c>
      <c r="Q1452" s="76">
        <v>0</v>
      </c>
      <c r="R1452" s="76">
        <v>0</v>
      </c>
      <c r="S1452" s="76">
        <v>0</v>
      </c>
      <c r="T1452" s="76">
        <v>0</v>
      </c>
      <c r="U1452" s="76">
        <v>0</v>
      </c>
      <c r="V1452" s="76">
        <v>0</v>
      </c>
      <c r="W1452" s="76">
        <v>0</v>
      </c>
      <c r="X1452" s="76">
        <v>0</v>
      </c>
      <c r="Y1452" s="76">
        <v>0</v>
      </c>
      <c r="Z1452" s="76">
        <v>0</v>
      </c>
      <c r="AA1452" s="77"/>
    </row>
    <row r="1453" spans="1:27">
      <c r="A1453" s="73">
        <v>2120902</v>
      </c>
      <c r="B1453" s="73" t="s">
        <v>3798</v>
      </c>
      <c r="C1453" s="75">
        <v>0</v>
      </c>
      <c r="D1453" s="75">
        <v>0</v>
      </c>
      <c r="E1453" s="76">
        <v>0</v>
      </c>
      <c r="F1453" s="76">
        <v>0</v>
      </c>
      <c r="G1453" s="76">
        <v>0</v>
      </c>
      <c r="H1453" s="76">
        <v>0</v>
      </c>
      <c r="I1453" s="76">
        <v>0</v>
      </c>
      <c r="J1453" s="76">
        <v>0</v>
      </c>
      <c r="K1453" s="76">
        <v>0</v>
      </c>
      <c r="L1453" s="76">
        <v>0</v>
      </c>
      <c r="M1453" s="76">
        <v>0</v>
      </c>
      <c r="N1453" s="76">
        <v>0</v>
      </c>
      <c r="O1453" s="76">
        <v>0</v>
      </c>
      <c r="P1453" s="76">
        <v>0</v>
      </c>
      <c r="Q1453" s="76">
        <v>0</v>
      </c>
      <c r="R1453" s="76">
        <v>0</v>
      </c>
      <c r="S1453" s="76">
        <v>0</v>
      </c>
      <c r="T1453" s="76">
        <v>0</v>
      </c>
      <c r="U1453" s="76">
        <v>0</v>
      </c>
      <c r="V1453" s="76">
        <v>0</v>
      </c>
      <c r="W1453" s="76">
        <v>0</v>
      </c>
      <c r="X1453" s="76">
        <v>0</v>
      </c>
      <c r="Y1453" s="76">
        <v>0</v>
      </c>
      <c r="Z1453" s="76">
        <v>0</v>
      </c>
      <c r="AA1453" s="77"/>
    </row>
    <row r="1454" spans="1:27">
      <c r="A1454" s="73">
        <v>2120903</v>
      </c>
      <c r="B1454" s="73" t="s">
        <v>3799</v>
      </c>
      <c r="C1454" s="75">
        <v>0</v>
      </c>
      <c r="D1454" s="75">
        <v>0</v>
      </c>
      <c r="E1454" s="76">
        <v>0</v>
      </c>
      <c r="F1454" s="76">
        <v>0</v>
      </c>
      <c r="G1454" s="76">
        <v>0</v>
      </c>
      <c r="H1454" s="76">
        <v>0</v>
      </c>
      <c r="I1454" s="76">
        <v>0</v>
      </c>
      <c r="J1454" s="76">
        <v>0</v>
      </c>
      <c r="K1454" s="76">
        <v>0</v>
      </c>
      <c r="L1454" s="76">
        <v>0</v>
      </c>
      <c r="M1454" s="76">
        <v>0</v>
      </c>
      <c r="N1454" s="76">
        <v>0</v>
      </c>
      <c r="O1454" s="76">
        <v>0</v>
      </c>
      <c r="P1454" s="76">
        <v>0</v>
      </c>
      <c r="Q1454" s="76">
        <v>0</v>
      </c>
      <c r="R1454" s="76">
        <v>0</v>
      </c>
      <c r="S1454" s="76">
        <v>0</v>
      </c>
      <c r="T1454" s="76">
        <v>0</v>
      </c>
      <c r="U1454" s="76">
        <v>0</v>
      </c>
      <c r="V1454" s="76">
        <v>0</v>
      </c>
      <c r="W1454" s="76">
        <v>0</v>
      </c>
      <c r="X1454" s="76">
        <v>0</v>
      </c>
      <c r="Y1454" s="76">
        <v>0</v>
      </c>
      <c r="Z1454" s="76">
        <v>0</v>
      </c>
      <c r="AA1454" s="77"/>
    </row>
    <row r="1455" spans="1:27">
      <c r="A1455" s="73">
        <v>2120904</v>
      </c>
      <c r="B1455" s="73" t="s">
        <v>3800</v>
      </c>
      <c r="C1455" s="75">
        <v>0</v>
      </c>
      <c r="D1455" s="75">
        <v>0</v>
      </c>
      <c r="E1455" s="76">
        <v>0</v>
      </c>
      <c r="F1455" s="76">
        <v>0</v>
      </c>
      <c r="G1455" s="76">
        <v>0</v>
      </c>
      <c r="H1455" s="76">
        <v>0</v>
      </c>
      <c r="I1455" s="76">
        <v>0</v>
      </c>
      <c r="J1455" s="76">
        <v>0</v>
      </c>
      <c r="K1455" s="76">
        <v>0</v>
      </c>
      <c r="L1455" s="76">
        <v>0</v>
      </c>
      <c r="M1455" s="76">
        <v>0</v>
      </c>
      <c r="N1455" s="76">
        <v>0</v>
      </c>
      <c r="O1455" s="76">
        <v>0</v>
      </c>
      <c r="P1455" s="76">
        <v>0</v>
      </c>
      <c r="Q1455" s="76">
        <v>0</v>
      </c>
      <c r="R1455" s="76">
        <v>0</v>
      </c>
      <c r="S1455" s="76">
        <v>0</v>
      </c>
      <c r="T1455" s="76">
        <v>0</v>
      </c>
      <c r="U1455" s="76">
        <v>0</v>
      </c>
      <c r="V1455" s="76">
        <v>0</v>
      </c>
      <c r="W1455" s="76">
        <v>0</v>
      </c>
      <c r="X1455" s="76">
        <v>0</v>
      </c>
      <c r="Y1455" s="76">
        <v>0</v>
      </c>
      <c r="Z1455" s="76">
        <v>0</v>
      </c>
      <c r="AA1455" s="77"/>
    </row>
    <row r="1456" spans="1:27">
      <c r="A1456" s="73">
        <v>2120999</v>
      </c>
      <c r="B1456" s="73" t="s">
        <v>5134</v>
      </c>
      <c r="C1456" s="75">
        <v>0</v>
      </c>
      <c r="D1456" s="75">
        <v>0</v>
      </c>
      <c r="E1456" s="76">
        <v>0</v>
      </c>
      <c r="F1456" s="76">
        <v>0</v>
      </c>
      <c r="G1456" s="76">
        <v>0</v>
      </c>
      <c r="H1456" s="76">
        <v>0</v>
      </c>
      <c r="I1456" s="76">
        <v>0</v>
      </c>
      <c r="J1456" s="76">
        <v>0</v>
      </c>
      <c r="K1456" s="76">
        <v>0</v>
      </c>
      <c r="L1456" s="76">
        <v>0</v>
      </c>
      <c r="M1456" s="76">
        <v>0</v>
      </c>
      <c r="N1456" s="76">
        <v>0</v>
      </c>
      <c r="O1456" s="76">
        <v>0</v>
      </c>
      <c r="P1456" s="76">
        <v>0</v>
      </c>
      <c r="Q1456" s="76">
        <v>0</v>
      </c>
      <c r="R1456" s="76">
        <v>0</v>
      </c>
      <c r="S1456" s="76">
        <v>0</v>
      </c>
      <c r="T1456" s="76">
        <v>0</v>
      </c>
      <c r="U1456" s="76">
        <v>0</v>
      </c>
      <c r="V1456" s="76">
        <v>0</v>
      </c>
      <c r="W1456" s="76">
        <v>0</v>
      </c>
      <c r="X1456" s="76">
        <v>0</v>
      </c>
      <c r="Y1456" s="76">
        <v>0</v>
      </c>
      <c r="Z1456" s="76">
        <v>0</v>
      </c>
      <c r="AA1456" s="77"/>
    </row>
    <row r="1457" spans="1:27">
      <c r="A1457" s="73">
        <v>21210</v>
      </c>
      <c r="B1457" s="73" t="s">
        <v>5135</v>
      </c>
      <c r="C1457" s="75">
        <v>10360</v>
      </c>
      <c r="D1457" s="75">
        <v>10218</v>
      </c>
      <c r="E1457" s="76">
        <v>0</v>
      </c>
      <c r="F1457" s="76">
        <v>1032</v>
      </c>
      <c r="G1457" s="76">
        <v>737</v>
      </c>
      <c r="H1457" s="76">
        <v>283</v>
      </c>
      <c r="I1457" s="76">
        <v>427</v>
      </c>
      <c r="J1457" s="76">
        <v>1280</v>
      </c>
      <c r="K1457" s="76">
        <v>552</v>
      </c>
      <c r="L1457" s="76">
        <v>172</v>
      </c>
      <c r="M1457" s="76">
        <v>135</v>
      </c>
      <c r="N1457" s="76">
        <v>513</v>
      </c>
      <c r="O1457" s="76">
        <v>3499</v>
      </c>
      <c r="P1457" s="76">
        <v>250</v>
      </c>
      <c r="Q1457" s="76">
        <v>216</v>
      </c>
      <c r="R1457" s="76">
        <v>8</v>
      </c>
      <c r="S1457" s="76">
        <v>0</v>
      </c>
      <c r="T1457" s="76">
        <v>650</v>
      </c>
      <c r="U1457" s="76">
        <v>464</v>
      </c>
      <c r="V1457" s="76">
        <v>0</v>
      </c>
      <c r="W1457" s="76">
        <v>0</v>
      </c>
      <c r="X1457" s="76">
        <v>0</v>
      </c>
      <c r="Y1457" s="76">
        <v>0</v>
      </c>
      <c r="Z1457" s="76">
        <v>0</v>
      </c>
      <c r="AA1457" s="77"/>
    </row>
    <row r="1458" spans="1:27">
      <c r="A1458" s="73">
        <v>2121001</v>
      </c>
      <c r="B1458" s="73" t="s">
        <v>3782</v>
      </c>
      <c r="C1458" s="75">
        <v>2639</v>
      </c>
      <c r="D1458" s="75">
        <v>2611</v>
      </c>
      <c r="E1458" s="76">
        <v>0</v>
      </c>
      <c r="F1458" s="76">
        <v>74</v>
      </c>
      <c r="G1458" s="76">
        <v>619</v>
      </c>
      <c r="H1458" s="76">
        <v>0</v>
      </c>
      <c r="I1458" s="76">
        <v>44</v>
      </c>
      <c r="J1458" s="76">
        <v>116</v>
      </c>
      <c r="K1458" s="76">
        <v>110</v>
      </c>
      <c r="L1458" s="76">
        <v>59</v>
      </c>
      <c r="M1458" s="76">
        <v>91</v>
      </c>
      <c r="N1458" s="76">
        <v>175</v>
      </c>
      <c r="O1458" s="76">
        <v>1275</v>
      </c>
      <c r="P1458" s="76">
        <v>9</v>
      </c>
      <c r="Q1458" s="76">
        <v>0</v>
      </c>
      <c r="R1458" s="76">
        <v>0</v>
      </c>
      <c r="S1458" s="76">
        <v>0</v>
      </c>
      <c r="T1458" s="76">
        <v>39</v>
      </c>
      <c r="U1458" s="76">
        <v>0</v>
      </c>
      <c r="V1458" s="76">
        <v>0</v>
      </c>
      <c r="W1458" s="76">
        <v>0</v>
      </c>
      <c r="X1458" s="76">
        <v>0</v>
      </c>
      <c r="Y1458" s="76">
        <v>0</v>
      </c>
      <c r="Z1458" s="76">
        <v>0</v>
      </c>
      <c r="AA1458" s="77"/>
    </row>
    <row r="1459" spans="1:27">
      <c r="A1459" s="73">
        <v>2121002</v>
      </c>
      <c r="B1459" s="73" t="s">
        <v>3783</v>
      </c>
      <c r="C1459" s="75">
        <v>1488</v>
      </c>
      <c r="D1459" s="75">
        <v>1997</v>
      </c>
      <c r="E1459" s="76">
        <v>0</v>
      </c>
      <c r="F1459" s="76">
        <v>0</v>
      </c>
      <c r="G1459" s="76">
        <v>46</v>
      </c>
      <c r="H1459" s="76">
        <v>45</v>
      </c>
      <c r="I1459" s="76">
        <v>306</v>
      </c>
      <c r="J1459" s="76">
        <v>0</v>
      </c>
      <c r="K1459" s="76">
        <v>266</v>
      </c>
      <c r="L1459" s="76">
        <v>34</v>
      </c>
      <c r="M1459" s="76">
        <v>25</v>
      </c>
      <c r="N1459" s="76">
        <v>29</v>
      </c>
      <c r="O1459" s="76">
        <v>320</v>
      </c>
      <c r="P1459" s="76">
        <v>216</v>
      </c>
      <c r="Q1459" s="76">
        <v>21</v>
      </c>
      <c r="R1459" s="76">
        <v>0</v>
      </c>
      <c r="S1459" s="76">
        <v>0</v>
      </c>
      <c r="T1459" s="76">
        <v>271</v>
      </c>
      <c r="U1459" s="76">
        <v>418</v>
      </c>
      <c r="V1459" s="76">
        <v>0</v>
      </c>
      <c r="W1459" s="76">
        <v>0</v>
      </c>
      <c r="X1459" s="76">
        <v>0</v>
      </c>
      <c r="Y1459" s="76">
        <v>0</v>
      </c>
      <c r="Z1459" s="76">
        <v>0</v>
      </c>
      <c r="AA1459" s="77"/>
    </row>
    <row r="1460" spans="1:27">
      <c r="A1460" s="73">
        <v>2121099</v>
      </c>
      <c r="B1460" s="73" t="s">
        <v>3794</v>
      </c>
      <c r="C1460" s="75">
        <v>6233</v>
      </c>
      <c r="D1460" s="75">
        <v>5610</v>
      </c>
      <c r="E1460" s="76">
        <v>0</v>
      </c>
      <c r="F1460" s="76">
        <v>958</v>
      </c>
      <c r="G1460" s="76">
        <v>72</v>
      </c>
      <c r="H1460" s="76">
        <v>238</v>
      </c>
      <c r="I1460" s="76">
        <v>77</v>
      </c>
      <c r="J1460" s="76">
        <v>1164</v>
      </c>
      <c r="K1460" s="76">
        <v>176</v>
      </c>
      <c r="L1460" s="76">
        <v>79</v>
      </c>
      <c r="M1460" s="76">
        <v>19</v>
      </c>
      <c r="N1460" s="76">
        <v>309</v>
      </c>
      <c r="O1460" s="76">
        <v>1904</v>
      </c>
      <c r="P1460" s="76">
        <v>25</v>
      </c>
      <c r="Q1460" s="76">
        <v>195</v>
      </c>
      <c r="R1460" s="76">
        <v>8</v>
      </c>
      <c r="S1460" s="76">
        <v>0</v>
      </c>
      <c r="T1460" s="76">
        <v>340</v>
      </c>
      <c r="U1460" s="76">
        <v>46</v>
      </c>
      <c r="V1460" s="76">
        <v>0</v>
      </c>
      <c r="W1460" s="76">
        <v>0</v>
      </c>
      <c r="X1460" s="76">
        <v>0</v>
      </c>
      <c r="Y1460" s="76">
        <v>0</v>
      </c>
      <c r="Z1460" s="76">
        <v>0</v>
      </c>
      <c r="AA1460" s="77"/>
    </row>
    <row r="1461" spans="1:27">
      <c r="A1461" s="73">
        <v>21211</v>
      </c>
      <c r="B1461" s="73" t="s">
        <v>5136</v>
      </c>
      <c r="C1461" s="75">
        <v>22694</v>
      </c>
      <c r="D1461" s="75">
        <v>22641</v>
      </c>
      <c r="E1461" s="76">
        <v>0</v>
      </c>
      <c r="F1461" s="76">
        <v>3640</v>
      </c>
      <c r="G1461" s="76">
        <v>1817</v>
      </c>
      <c r="H1461" s="76">
        <v>3500</v>
      </c>
      <c r="I1461" s="76">
        <v>936</v>
      </c>
      <c r="J1461" s="76">
        <v>1933</v>
      </c>
      <c r="K1461" s="76">
        <v>981</v>
      </c>
      <c r="L1461" s="76">
        <v>410</v>
      </c>
      <c r="M1461" s="76">
        <v>922</v>
      </c>
      <c r="N1461" s="76">
        <v>992</v>
      </c>
      <c r="O1461" s="76">
        <v>3919</v>
      </c>
      <c r="P1461" s="76">
        <v>1272</v>
      </c>
      <c r="Q1461" s="76">
        <v>1508</v>
      </c>
      <c r="R1461" s="76">
        <v>288</v>
      </c>
      <c r="S1461" s="76">
        <v>0</v>
      </c>
      <c r="T1461" s="76">
        <v>121</v>
      </c>
      <c r="U1461" s="76">
        <v>402</v>
      </c>
      <c r="V1461" s="76">
        <v>0</v>
      </c>
      <c r="W1461" s="76">
        <v>0</v>
      </c>
      <c r="X1461" s="76">
        <v>0</v>
      </c>
      <c r="Y1461" s="76">
        <v>0</v>
      </c>
      <c r="Z1461" s="76">
        <v>0</v>
      </c>
      <c r="AA1461" s="77"/>
    </row>
    <row r="1462" spans="1:27">
      <c r="A1462" s="73">
        <v>21212</v>
      </c>
      <c r="B1462" s="73" t="s">
        <v>5137</v>
      </c>
      <c r="C1462" s="75">
        <v>156196</v>
      </c>
      <c r="D1462" s="75">
        <v>151443</v>
      </c>
      <c r="E1462" s="76">
        <v>4999</v>
      </c>
      <c r="F1462" s="76">
        <v>6300</v>
      </c>
      <c r="G1462" s="76">
        <v>13472</v>
      </c>
      <c r="H1462" s="76">
        <v>17603</v>
      </c>
      <c r="I1462" s="76">
        <v>5081</v>
      </c>
      <c r="J1462" s="76">
        <v>14626</v>
      </c>
      <c r="K1462" s="76">
        <v>7797</v>
      </c>
      <c r="L1462" s="76">
        <v>9091</v>
      </c>
      <c r="M1462" s="76">
        <v>236</v>
      </c>
      <c r="N1462" s="76">
        <v>15798</v>
      </c>
      <c r="O1462" s="76">
        <v>12574</v>
      </c>
      <c r="P1462" s="76">
        <v>9965</v>
      </c>
      <c r="Q1462" s="76">
        <v>1830</v>
      </c>
      <c r="R1462" s="76">
        <v>18030</v>
      </c>
      <c r="S1462" s="76">
        <v>603</v>
      </c>
      <c r="T1462" s="76">
        <v>4690</v>
      </c>
      <c r="U1462" s="76">
        <v>12624</v>
      </c>
      <c r="V1462" s="76">
        <v>1123</v>
      </c>
      <c r="W1462" s="76">
        <v>20</v>
      </c>
      <c r="X1462" s="76">
        <v>37</v>
      </c>
      <c r="Y1462" s="76">
        <v>1066</v>
      </c>
      <c r="Z1462" s="76">
        <v>0</v>
      </c>
      <c r="AA1462" s="77"/>
    </row>
    <row r="1463" spans="1:27">
      <c r="A1463" s="73">
        <v>2121201</v>
      </c>
      <c r="B1463" s="73" t="s">
        <v>5138</v>
      </c>
      <c r="C1463" s="75">
        <v>3701</v>
      </c>
      <c r="D1463" s="75">
        <v>3433</v>
      </c>
      <c r="E1463" s="76">
        <v>394</v>
      </c>
      <c r="F1463" s="76">
        <v>214</v>
      </c>
      <c r="G1463" s="76">
        <v>288</v>
      </c>
      <c r="H1463" s="76">
        <v>287</v>
      </c>
      <c r="I1463" s="76">
        <v>151</v>
      </c>
      <c r="J1463" s="76">
        <v>369</v>
      </c>
      <c r="K1463" s="76">
        <v>255</v>
      </c>
      <c r="L1463" s="76">
        <v>183</v>
      </c>
      <c r="M1463" s="76">
        <v>170</v>
      </c>
      <c r="N1463" s="76">
        <v>298</v>
      </c>
      <c r="O1463" s="76">
        <v>349</v>
      </c>
      <c r="P1463" s="76">
        <v>134</v>
      </c>
      <c r="Q1463" s="76">
        <v>79</v>
      </c>
      <c r="R1463" s="76">
        <v>155</v>
      </c>
      <c r="S1463" s="76">
        <v>117</v>
      </c>
      <c r="T1463" s="76">
        <v>98</v>
      </c>
      <c r="U1463" s="76">
        <v>228</v>
      </c>
      <c r="V1463" s="76">
        <v>58</v>
      </c>
      <c r="W1463" s="76">
        <v>20</v>
      </c>
      <c r="X1463" s="76">
        <v>19</v>
      </c>
      <c r="Y1463" s="76">
        <v>19</v>
      </c>
      <c r="Z1463" s="76">
        <v>0</v>
      </c>
      <c r="AA1463" s="77"/>
    </row>
    <row r="1464" spans="1:27">
      <c r="A1464" s="73">
        <v>2121202</v>
      </c>
      <c r="B1464" s="73" t="s">
        <v>5139</v>
      </c>
      <c r="C1464" s="75">
        <v>7233</v>
      </c>
      <c r="D1464" s="75">
        <v>4460</v>
      </c>
      <c r="E1464" s="76">
        <v>2887</v>
      </c>
      <c r="F1464" s="76">
        <v>476</v>
      </c>
      <c r="G1464" s="76">
        <v>373</v>
      </c>
      <c r="H1464" s="76">
        <v>192</v>
      </c>
      <c r="I1464" s="76">
        <v>864</v>
      </c>
      <c r="J1464" s="76">
        <v>34</v>
      </c>
      <c r="K1464" s="76">
        <v>157</v>
      </c>
      <c r="L1464" s="76">
        <v>304</v>
      </c>
      <c r="M1464" s="76">
        <v>96</v>
      </c>
      <c r="N1464" s="76">
        <v>540</v>
      </c>
      <c r="O1464" s="76">
        <v>254</v>
      </c>
      <c r="P1464" s="76">
        <v>246</v>
      </c>
      <c r="Q1464" s="76">
        <v>371</v>
      </c>
      <c r="R1464" s="76">
        <v>119</v>
      </c>
      <c r="S1464" s="76">
        <v>86</v>
      </c>
      <c r="T1464" s="76">
        <v>120</v>
      </c>
      <c r="U1464" s="76">
        <v>190</v>
      </c>
      <c r="V1464" s="76">
        <v>38</v>
      </c>
      <c r="W1464" s="76">
        <v>0</v>
      </c>
      <c r="X1464" s="76">
        <v>18</v>
      </c>
      <c r="Y1464" s="76">
        <v>20</v>
      </c>
      <c r="Z1464" s="76">
        <v>0</v>
      </c>
      <c r="AA1464" s="77"/>
    </row>
    <row r="1465" spans="1:27">
      <c r="A1465" s="73">
        <v>2121203</v>
      </c>
      <c r="B1465" s="73" t="s">
        <v>5140</v>
      </c>
      <c r="C1465" s="75">
        <v>145199</v>
      </c>
      <c r="D1465" s="75">
        <v>143487</v>
      </c>
      <c r="E1465" s="76">
        <v>1718</v>
      </c>
      <c r="F1465" s="76">
        <v>5610</v>
      </c>
      <c r="G1465" s="76">
        <v>12748</v>
      </c>
      <c r="H1465" s="76">
        <v>17124</v>
      </c>
      <c r="I1465" s="76">
        <v>4066</v>
      </c>
      <c r="J1465" s="76">
        <v>14223</v>
      </c>
      <c r="K1465" s="76">
        <v>7385</v>
      </c>
      <c r="L1465" s="76">
        <v>8604</v>
      </c>
      <c r="M1465" s="76">
        <v>-30</v>
      </c>
      <c r="N1465" s="76">
        <v>14960</v>
      </c>
      <c r="O1465" s="76">
        <v>11971</v>
      </c>
      <c r="P1465" s="76">
        <v>9585</v>
      </c>
      <c r="Q1465" s="76">
        <v>1380</v>
      </c>
      <c r="R1465" s="76">
        <v>17756</v>
      </c>
      <c r="S1465" s="76">
        <v>400</v>
      </c>
      <c r="T1465" s="76">
        <v>4472</v>
      </c>
      <c r="U1465" s="76">
        <v>12206</v>
      </c>
      <c r="V1465" s="76">
        <v>1027</v>
      </c>
      <c r="W1465" s="76">
        <v>0</v>
      </c>
      <c r="X1465" s="76">
        <v>0</v>
      </c>
      <c r="Y1465" s="76">
        <v>1027</v>
      </c>
      <c r="Z1465" s="76">
        <v>0</v>
      </c>
      <c r="AA1465" s="77"/>
    </row>
    <row r="1466" spans="1:27">
      <c r="A1466" s="73">
        <v>2121204</v>
      </c>
      <c r="B1466" s="73" t="s">
        <v>5141</v>
      </c>
      <c r="C1466" s="75">
        <v>63</v>
      </c>
      <c r="D1466" s="75">
        <v>63</v>
      </c>
      <c r="E1466" s="76">
        <v>0</v>
      </c>
      <c r="F1466" s="76">
        <v>0</v>
      </c>
      <c r="G1466" s="76">
        <v>63</v>
      </c>
      <c r="H1466" s="76">
        <v>0</v>
      </c>
      <c r="I1466" s="76">
        <v>0</v>
      </c>
      <c r="J1466" s="76">
        <v>0</v>
      </c>
      <c r="K1466" s="76">
        <v>0</v>
      </c>
      <c r="L1466" s="76">
        <v>0</v>
      </c>
      <c r="M1466" s="76">
        <v>0</v>
      </c>
      <c r="N1466" s="76">
        <v>0</v>
      </c>
      <c r="O1466" s="76">
        <v>0</v>
      </c>
      <c r="P1466" s="76">
        <v>0</v>
      </c>
      <c r="Q1466" s="76">
        <v>0</v>
      </c>
      <c r="R1466" s="76">
        <v>0</v>
      </c>
      <c r="S1466" s="76">
        <v>0</v>
      </c>
      <c r="T1466" s="76">
        <v>0</v>
      </c>
      <c r="U1466" s="76">
        <v>0</v>
      </c>
      <c r="V1466" s="76">
        <v>0</v>
      </c>
      <c r="W1466" s="76">
        <v>0</v>
      </c>
      <c r="X1466" s="76">
        <v>0</v>
      </c>
      <c r="Y1466" s="76">
        <v>0</v>
      </c>
      <c r="Z1466" s="76">
        <v>0</v>
      </c>
      <c r="AA1466" s="77"/>
    </row>
    <row r="1467" spans="1:27">
      <c r="A1467" s="73">
        <v>2121299</v>
      </c>
      <c r="B1467" s="73" t="s">
        <v>5142</v>
      </c>
      <c r="C1467" s="75">
        <v>0</v>
      </c>
      <c r="D1467" s="75">
        <v>0</v>
      </c>
      <c r="E1467" s="76">
        <v>0</v>
      </c>
      <c r="F1467" s="76">
        <v>0</v>
      </c>
      <c r="G1467" s="76">
        <v>0</v>
      </c>
      <c r="H1467" s="76">
        <v>0</v>
      </c>
      <c r="I1467" s="76">
        <v>0</v>
      </c>
      <c r="J1467" s="76">
        <v>0</v>
      </c>
      <c r="K1467" s="76">
        <v>0</v>
      </c>
      <c r="L1467" s="76">
        <v>0</v>
      </c>
      <c r="M1467" s="76">
        <v>0</v>
      </c>
      <c r="N1467" s="76">
        <v>0</v>
      </c>
      <c r="O1467" s="76">
        <v>0</v>
      </c>
      <c r="P1467" s="76">
        <v>0</v>
      </c>
      <c r="Q1467" s="76">
        <v>0</v>
      </c>
      <c r="R1467" s="76">
        <v>0</v>
      </c>
      <c r="S1467" s="76">
        <v>0</v>
      </c>
      <c r="T1467" s="76">
        <v>0</v>
      </c>
      <c r="U1467" s="76">
        <v>0</v>
      </c>
      <c r="V1467" s="76">
        <v>0</v>
      </c>
      <c r="W1467" s="76">
        <v>0</v>
      </c>
      <c r="X1467" s="76">
        <v>0</v>
      </c>
      <c r="Y1467" s="76">
        <v>0</v>
      </c>
      <c r="Z1467" s="76">
        <v>0</v>
      </c>
      <c r="AA1467" s="77"/>
    </row>
    <row r="1468" spans="1:27">
      <c r="A1468" s="73">
        <v>21213</v>
      </c>
      <c r="B1468" s="73" t="s">
        <v>3796</v>
      </c>
      <c r="C1468" s="75">
        <v>181347</v>
      </c>
      <c r="D1468" s="75">
        <v>182168</v>
      </c>
      <c r="E1468" s="76">
        <v>0</v>
      </c>
      <c r="F1468" s="76">
        <v>155493</v>
      </c>
      <c r="G1468" s="76">
        <v>1478</v>
      </c>
      <c r="H1468" s="76">
        <v>7881</v>
      </c>
      <c r="I1468" s="76">
        <v>725</v>
      </c>
      <c r="J1468" s="76">
        <v>1348</v>
      </c>
      <c r="K1468" s="76">
        <v>8064</v>
      </c>
      <c r="L1468" s="76">
        <v>371</v>
      </c>
      <c r="M1468" s="76">
        <v>4075</v>
      </c>
      <c r="N1468" s="76">
        <v>0</v>
      </c>
      <c r="O1468" s="76">
        <v>1304</v>
      </c>
      <c r="P1468" s="76">
        <v>5</v>
      </c>
      <c r="Q1468" s="76">
        <v>744</v>
      </c>
      <c r="R1468" s="76">
        <v>500</v>
      </c>
      <c r="S1468" s="76">
        <v>0</v>
      </c>
      <c r="T1468" s="76">
        <v>0</v>
      </c>
      <c r="U1468" s="76">
        <v>180</v>
      </c>
      <c r="V1468" s="76">
        <v>0</v>
      </c>
      <c r="W1468" s="76">
        <v>0</v>
      </c>
      <c r="X1468" s="76">
        <v>0</v>
      </c>
      <c r="Y1468" s="76">
        <v>0</v>
      </c>
      <c r="Z1468" s="76">
        <v>0</v>
      </c>
      <c r="AA1468" s="77"/>
    </row>
    <row r="1469" spans="1:27">
      <c r="A1469" s="73">
        <v>2121301</v>
      </c>
      <c r="B1469" s="73" t="s">
        <v>3797</v>
      </c>
      <c r="C1469" s="75">
        <v>16164</v>
      </c>
      <c r="D1469" s="75">
        <v>17677</v>
      </c>
      <c r="E1469" s="76">
        <v>0</v>
      </c>
      <c r="F1469" s="76">
        <v>6319</v>
      </c>
      <c r="G1469" s="76">
        <v>1445</v>
      </c>
      <c r="H1469" s="76">
        <v>307</v>
      </c>
      <c r="I1469" s="76">
        <v>0</v>
      </c>
      <c r="J1469" s="76">
        <v>743</v>
      </c>
      <c r="K1469" s="76">
        <v>7574</v>
      </c>
      <c r="L1469" s="76">
        <v>173</v>
      </c>
      <c r="M1469" s="76">
        <v>0</v>
      </c>
      <c r="N1469" s="76">
        <v>0</v>
      </c>
      <c r="O1469" s="76">
        <v>831</v>
      </c>
      <c r="P1469" s="76">
        <v>0</v>
      </c>
      <c r="Q1469" s="76">
        <v>0</v>
      </c>
      <c r="R1469" s="76">
        <v>285</v>
      </c>
      <c r="S1469" s="76">
        <v>0</v>
      </c>
      <c r="T1469" s="76">
        <v>0</v>
      </c>
      <c r="U1469" s="76">
        <v>0</v>
      </c>
      <c r="V1469" s="76">
        <v>0</v>
      </c>
      <c r="W1469" s="76">
        <v>0</v>
      </c>
      <c r="X1469" s="76">
        <v>0</v>
      </c>
      <c r="Y1469" s="76">
        <v>0</v>
      </c>
      <c r="Z1469" s="76">
        <v>0</v>
      </c>
      <c r="AA1469" s="77"/>
    </row>
    <row r="1470" spans="1:27">
      <c r="A1470" s="73">
        <v>2121302</v>
      </c>
      <c r="B1470" s="73" t="s">
        <v>3798</v>
      </c>
      <c r="C1470" s="75">
        <v>285</v>
      </c>
      <c r="D1470" s="75">
        <v>285</v>
      </c>
      <c r="E1470" s="76">
        <v>0</v>
      </c>
      <c r="F1470" s="76">
        <v>0</v>
      </c>
      <c r="G1470" s="76">
        <v>0</v>
      </c>
      <c r="H1470" s="76">
        <v>2</v>
      </c>
      <c r="I1470" s="76">
        <v>0</v>
      </c>
      <c r="J1470" s="76">
        <v>176</v>
      </c>
      <c r="K1470" s="76">
        <v>27</v>
      </c>
      <c r="L1470" s="76">
        <v>0</v>
      </c>
      <c r="M1470" s="76">
        <v>0</v>
      </c>
      <c r="N1470" s="76">
        <v>0</v>
      </c>
      <c r="O1470" s="76">
        <v>0</v>
      </c>
      <c r="P1470" s="76">
        <v>0</v>
      </c>
      <c r="Q1470" s="76">
        <v>0</v>
      </c>
      <c r="R1470" s="76">
        <v>80</v>
      </c>
      <c r="S1470" s="76">
        <v>0</v>
      </c>
      <c r="T1470" s="76">
        <v>0</v>
      </c>
      <c r="U1470" s="76">
        <v>0</v>
      </c>
      <c r="V1470" s="76">
        <v>0</v>
      </c>
      <c r="W1470" s="76">
        <v>0</v>
      </c>
      <c r="X1470" s="76">
        <v>0</v>
      </c>
      <c r="Y1470" s="76">
        <v>0</v>
      </c>
      <c r="Z1470" s="76">
        <v>0</v>
      </c>
      <c r="AA1470" s="77"/>
    </row>
    <row r="1471" spans="1:27">
      <c r="A1471" s="73">
        <v>2121303</v>
      </c>
      <c r="B1471" s="73" t="s">
        <v>3799</v>
      </c>
      <c r="C1471" s="75">
        <v>47</v>
      </c>
      <c r="D1471" s="75">
        <v>47</v>
      </c>
      <c r="E1471" s="76">
        <v>0</v>
      </c>
      <c r="F1471" s="76">
        <v>0</v>
      </c>
      <c r="G1471" s="76">
        <v>0</v>
      </c>
      <c r="H1471" s="76">
        <v>0</v>
      </c>
      <c r="I1471" s="76">
        <v>0</v>
      </c>
      <c r="J1471" s="76">
        <v>0</v>
      </c>
      <c r="K1471" s="76">
        <v>0</v>
      </c>
      <c r="L1471" s="76">
        <v>0</v>
      </c>
      <c r="M1471" s="76">
        <v>47</v>
      </c>
      <c r="N1471" s="76">
        <v>0</v>
      </c>
      <c r="O1471" s="76">
        <v>0</v>
      </c>
      <c r="P1471" s="76">
        <v>0</v>
      </c>
      <c r="Q1471" s="76">
        <v>0</v>
      </c>
      <c r="R1471" s="76">
        <v>0</v>
      </c>
      <c r="S1471" s="76">
        <v>0</v>
      </c>
      <c r="T1471" s="76">
        <v>0</v>
      </c>
      <c r="U1471" s="76">
        <v>0</v>
      </c>
      <c r="V1471" s="76">
        <v>0</v>
      </c>
      <c r="W1471" s="76">
        <v>0</v>
      </c>
      <c r="X1471" s="76">
        <v>0</v>
      </c>
      <c r="Y1471" s="76">
        <v>0</v>
      </c>
      <c r="Z1471" s="76">
        <v>0</v>
      </c>
      <c r="AA1471" s="77"/>
    </row>
    <row r="1472" spans="1:27">
      <c r="A1472" s="73">
        <v>2121304</v>
      </c>
      <c r="B1472" s="73" t="s">
        <v>3800</v>
      </c>
      <c r="C1472" s="75">
        <v>30</v>
      </c>
      <c r="D1472" s="75">
        <v>30</v>
      </c>
      <c r="E1472" s="76">
        <v>0</v>
      </c>
      <c r="F1472" s="76">
        <v>0</v>
      </c>
      <c r="G1472" s="76">
        <v>0</v>
      </c>
      <c r="H1472" s="76">
        <v>0</v>
      </c>
      <c r="I1472" s="76">
        <v>0</v>
      </c>
      <c r="J1472" s="76">
        <v>0</v>
      </c>
      <c r="K1472" s="76">
        <v>30</v>
      </c>
      <c r="L1472" s="76">
        <v>0</v>
      </c>
      <c r="M1472" s="76">
        <v>0</v>
      </c>
      <c r="N1472" s="76">
        <v>0</v>
      </c>
      <c r="O1472" s="76">
        <v>0</v>
      </c>
      <c r="P1472" s="76">
        <v>0</v>
      </c>
      <c r="Q1472" s="76">
        <v>0</v>
      </c>
      <c r="R1472" s="76">
        <v>0</v>
      </c>
      <c r="S1472" s="76">
        <v>0</v>
      </c>
      <c r="T1472" s="76">
        <v>0</v>
      </c>
      <c r="U1472" s="76">
        <v>0</v>
      </c>
      <c r="V1472" s="76">
        <v>0</v>
      </c>
      <c r="W1472" s="76">
        <v>0</v>
      </c>
      <c r="X1472" s="76">
        <v>0</v>
      </c>
      <c r="Y1472" s="76">
        <v>0</v>
      </c>
      <c r="Z1472" s="76">
        <v>0</v>
      </c>
      <c r="AA1472" s="77"/>
    </row>
    <row r="1473" spans="1:27">
      <c r="A1473" s="73">
        <v>2121399</v>
      </c>
      <c r="B1473" s="73" t="s">
        <v>3801</v>
      </c>
      <c r="C1473" s="75">
        <v>164821</v>
      </c>
      <c r="D1473" s="75">
        <v>164129</v>
      </c>
      <c r="E1473" s="76">
        <v>0</v>
      </c>
      <c r="F1473" s="76">
        <v>149174</v>
      </c>
      <c r="G1473" s="76">
        <v>33</v>
      </c>
      <c r="H1473" s="76">
        <v>7572</v>
      </c>
      <c r="I1473" s="76">
        <v>725</v>
      </c>
      <c r="J1473" s="76">
        <v>429</v>
      </c>
      <c r="K1473" s="76">
        <v>433</v>
      </c>
      <c r="L1473" s="76">
        <v>198</v>
      </c>
      <c r="M1473" s="76">
        <v>4028</v>
      </c>
      <c r="N1473" s="76">
        <v>0</v>
      </c>
      <c r="O1473" s="76">
        <v>473</v>
      </c>
      <c r="P1473" s="76">
        <v>5</v>
      </c>
      <c r="Q1473" s="76">
        <v>744</v>
      </c>
      <c r="R1473" s="76">
        <v>135</v>
      </c>
      <c r="S1473" s="76">
        <v>0</v>
      </c>
      <c r="T1473" s="76">
        <v>0</v>
      </c>
      <c r="U1473" s="76">
        <v>180</v>
      </c>
      <c r="V1473" s="76">
        <v>0</v>
      </c>
      <c r="W1473" s="76">
        <v>0</v>
      </c>
      <c r="X1473" s="76">
        <v>0</v>
      </c>
      <c r="Y1473" s="76">
        <v>0</v>
      </c>
      <c r="Z1473" s="76">
        <v>0</v>
      </c>
      <c r="AA1473" s="77"/>
    </row>
    <row r="1474" spans="1:27">
      <c r="A1474" s="73">
        <v>21214</v>
      </c>
      <c r="B1474" s="73" t="s">
        <v>3802</v>
      </c>
      <c r="C1474" s="75">
        <v>7522</v>
      </c>
      <c r="D1474" s="75">
        <v>7457</v>
      </c>
      <c r="E1474" s="76">
        <v>0</v>
      </c>
      <c r="F1474" s="76">
        <v>135</v>
      </c>
      <c r="G1474" s="76">
        <v>182</v>
      </c>
      <c r="H1474" s="76">
        <v>714</v>
      </c>
      <c r="I1474" s="76">
        <v>2991</v>
      </c>
      <c r="J1474" s="76">
        <v>1786</v>
      </c>
      <c r="K1474" s="76">
        <v>0</v>
      </c>
      <c r="L1474" s="76">
        <v>208</v>
      </c>
      <c r="M1474" s="76">
        <v>0</v>
      </c>
      <c r="N1474" s="76">
        <v>483</v>
      </c>
      <c r="O1474" s="76">
        <v>112</v>
      </c>
      <c r="P1474" s="76">
        <v>846</v>
      </c>
      <c r="Q1474" s="76">
        <v>0</v>
      </c>
      <c r="R1474" s="76">
        <v>0</v>
      </c>
      <c r="S1474" s="76">
        <v>0</v>
      </c>
      <c r="T1474" s="76">
        <v>0</v>
      </c>
      <c r="U1474" s="76">
        <v>0</v>
      </c>
      <c r="V1474" s="76">
        <v>0</v>
      </c>
      <c r="W1474" s="76">
        <v>0</v>
      </c>
      <c r="X1474" s="76">
        <v>0</v>
      </c>
      <c r="Y1474" s="76">
        <v>0</v>
      </c>
      <c r="Z1474" s="76">
        <v>0</v>
      </c>
      <c r="AA1474" s="77"/>
    </row>
    <row r="1475" spans="1:27">
      <c r="A1475" s="73">
        <v>2121401</v>
      </c>
      <c r="B1475" s="73" t="s">
        <v>3803</v>
      </c>
      <c r="C1475" s="75">
        <v>2778</v>
      </c>
      <c r="D1475" s="75">
        <v>2642</v>
      </c>
      <c r="E1475" s="76">
        <v>0</v>
      </c>
      <c r="F1475" s="76">
        <v>0</v>
      </c>
      <c r="G1475" s="76">
        <v>0</v>
      </c>
      <c r="H1475" s="76">
        <v>390</v>
      </c>
      <c r="I1475" s="76">
        <v>433</v>
      </c>
      <c r="J1475" s="76">
        <v>351</v>
      </c>
      <c r="K1475" s="76">
        <v>0</v>
      </c>
      <c r="L1475" s="76">
        <v>198</v>
      </c>
      <c r="M1475" s="76">
        <v>0</v>
      </c>
      <c r="N1475" s="76">
        <v>483</v>
      </c>
      <c r="O1475" s="76">
        <v>0</v>
      </c>
      <c r="P1475" s="76">
        <v>787</v>
      </c>
      <c r="Q1475" s="76">
        <v>0</v>
      </c>
      <c r="R1475" s="76">
        <v>0</v>
      </c>
      <c r="S1475" s="76">
        <v>0</v>
      </c>
      <c r="T1475" s="76">
        <v>0</v>
      </c>
      <c r="U1475" s="76">
        <v>0</v>
      </c>
      <c r="V1475" s="76">
        <v>0</v>
      </c>
      <c r="W1475" s="76">
        <v>0</v>
      </c>
      <c r="X1475" s="76">
        <v>0</v>
      </c>
      <c r="Y1475" s="76">
        <v>0</v>
      </c>
      <c r="Z1475" s="76">
        <v>0</v>
      </c>
      <c r="AA1475" s="77"/>
    </row>
    <row r="1476" spans="1:27">
      <c r="A1476" s="73">
        <v>2121402</v>
      </c>
      <c r="B1476" s="73" t="s">
        <v>3804</v>
      </c>
      <c r="C1476" s="75">
        <v>116</v>
      </c>
      <c r="D1476" s="75">
        <v>116</v>
      </c>
      <c r="E1476" s="76">
        <v>0</v>
      </c>
      <c r="F1476" s="76">
        <v>0</v>
      </c>
      <c r="G1476" s="76">
        <v>0</v>
      </c>
      <c r="H1476" s="76">
        <v>0</v>
      </c>
      <c r="I1476" s="76">
        <v>0</v>
      </c>
      <c r="J1476" s="76">
        <v>47</v>
      </c>
      <c r="K1476" s="76">
        <v>0</v>
      </c>
      <c r="L1476" s="76">
        <v>10</v>
      </c>
      <c r="M1476" s="76">
        <v>0</v>
      </c>
      <c r="N1476" s="76">
        <v>0</v>
      </c>
      <c r="O1476" s="76">
        <v>0</v>
      </c>
      <c r="P1476" s="76">
        <v>59</v>
      </c>
      <c r="Q1476" s="76">
        <v>0</v>
      </c>
      <c r="R1476" s="76">
        <v>0</v>
      </c>
      <c r="S1476" s="76">
        <v>0</v>
      </c>
      <c r="T1476" s="76">
        <v>0</v>
      </c>
      <c r="U1476" s="76">
        <v>0</v>
      </c>
      <c r="V1476" s="76">
        <v>0</v>
      </c>
      <c r="W1476" s="76">
        <v>0</v>
      </c>
      <c r="X1476" s="76">
        <v>0</v>
      </c>
      <c r="Y1476" s="76">
        <v>0</v>
      </c>
      <c r="Z1476" s="76">
        <v>0</v>
      </c>
      <c r="AA1476" s="77"/>
    </row>
    <row r="1477" spans="1:27">
      <c r="A1477" s="73">
        <v>2121499</v>
      </c>
      <c r="B1477" s="73" t="s">
        <v>3805</v>
      </c>
      <c r="C1477" s="75">
        <v>4628</v>
      </c>
      <c r="D1477" s="75">
        <v>4699</v>
      </c>
      <c r="E1477" s="76">
        <v>0</v>
      </c>
      <c r="F1477" s="76">
        <v>135</v>
      </c>
      <c r="G1477" s="76">
        <v>182</v>
      </c>
      <c r="H1477" s="76">
        <v>324</v>
      </c>
      <c r="I1477" s="76">
        <v>2558</v>
      </c>
      <c r="J1477" s="76">
        <v>1388</v>
      </c>
      <c r="K1477" s="76">
        <v>0</v>
      </c>
      <c r="L1477" s="76">
        <v>0</v>
      </c>
      <c r="M1477" s="76">
        <v>0</v>
      </c>
      <c r="N1477" s="76">
        <v>0</v>
      </c>
      <c r="O1477" s="76">
        <v>112</v>
      </c>
      <c r="P1477" s="76">
        <v>0</v>
      </c>
      <c r="Q1477" s="76">
        <v>0</v>
      </c>
      <c r="R1477" s="76">
        <v>0</v>
      </c>
      <c r="S1477" s="76">
        <v>0</v>
      </c>
      <c r="T1477" s="76">
        <v>0</v>
      </c>
      <c r="U1477" s="76">
        <v>0</v>
      </c>
      <c r="V1477" s="76">
        <v>0</v>
      </c>
      <c r="W1477" s="76">
        <v>0</v>
      </c>
      <c r="X1477" s="76">
        <v>0</v>
      </c>
      <c r="Y1477" s="76">
        <v>0</v>
      </c>
      <c r="Z1477" s="76">
        <v>0</v>
      </c>
      <c r="AA1477" s="77"/>
    </row>
    <row r="1478" spans="1:27">
      <c r="A1478" s="73">
        <v>213</v>
      </c>
      <c r="B1478" s="74" t="s">
        <v>2504</v>
      </c>
      <c r="C1478" s="75">
        <v>171854</v>
      </c>
      <c r="D1478" s="75">
        <v>150972</v>
      </c>
      <c r="E1478" s="76">
        <v>21176</v>
      </c>
      <c r="F1478" s="76">
        <v>3845</v>
      </c>
      <c r="G1478" s="76">
        <v>14811</v>
      </c>
      <c r="H1478" s="76">
        <v>25052</v>
      </c>
      <c r="I1478" s="76">
        <v>3714</v>
      </c>
      <c r="J1478" s="76">
        <v>8997</v>
      </c>
      <c r="K1478" s="76">
        <v>4231</v>
      </c>
      <c r="L1478" s="76">
        <v>5209</v>
      </c>
      <c r="M1478" s="76">
        <v>2793</v>
      </c>
      <c r="N1478" s="76">
        <v>26748</v>
      </c>
      <c r="O1478" s="76">
        <v>14859</v>
      </c>
      <c r="P1478" s="76">
        <v>7447</v>
      </c>
      <c r="Q1478" s="76">
        <v>8546</v>
      </c>
      <c r="R1478" s="76">
        <v>9586</v>
      </c>
      <c r="S1478" s="76">
        <v>1091</v>
      </c>
      <c r="T1478" s="76">
        <v>2995</v>
      </c>
      <c r="U1478" s="76">
        <v>8739</v>
      </c>
      <c r="V1478" s="76">
        <v>2309</v>
      </c>
      <c r="W1478" s="76">
        <v>0</v>
      </c>
      <c r="X1478" s="76">
        <v>1028</v>
      </c>
      <c r="Y1478" s="76">
        <v>1132</v>
      </c>
      <c r="Z1478" s="76">
        <v>149</v>
      </c>
      <c r="AA1478" s="77"/>
    </row>
    <row r="1479" spans="1:27">
      <c r="A1479" s="73">
        <v>21360</v>
      </c>
      <c r="B1479" s="73" t="s">
        <v>5143</v>
      </c>
      <c r="C1479" s="75">
        <v>1000</v>
      </c>
      <c r="D1479" s="75">
        <v>1000</v>
      </c>
      <c r="E1479" s="76">
        <v>0</v>
      </c>
      <c r="F1479" s="76">
        <v>1000</v>
      </c>
      <c r="G1479" s="76">
        <v>0</v>
      </c>
      <c r="H1479" s="76">
        <v>0</v>
      </c>
      <c r="I1479" s="76">
        <v>0</v>
      </c>
      <c r="J1479" s="76">
        <v>0</v>
      </c>
      <c r="K1479" s="76">
        <v>0</v>
      </c>
      <c r="L1479" s="76">
        <v>0</v>
      </c>
      <c r="M1479" s="76">
        <v>0</v>
      </c>
      <c r="N1479" s="76">
        <v>0</v>
      </c>
      <c r="O1479" s="76">
        <v>0</v>
      </c>
      <c r="P1479" s="76">
        <v>0</v>
      </c>
      <c r="Q1479" s="76">
        <v>0</v>
      </c>
      <c r="R1479" s="76">
        <v>0</v>
      </c>
      <c r="S1479" s="76">
        <v>0</v>
      </c>
      <c r="T1479" s="76">
        <v>0</v>
      </c>
      <c r="U1479" s="76">
        <v>0</v>
      </c>
      <c r="V1479" s="76">
        <v>0</v>
      </c>
      <c r="W1479" s="76">
        <v>0</v>
      </c>
      <c r="X1479" s="76">
        <v>0</v>
      </c>
      <c r="Y1479" s="76">
        <v>0</v>
      </c>
      <c r="Z1479" s="76">
        <v>0</v>
      </c>
      <c r="AA1479" s="77"/>
    </row>
    <row r="1480" spans="1:27">
      <c r="A1480" s="73">
        <v>2136001</v>
      </c>
      <c r="B1480" s="73" t="s">
        <v>5144</v>
      </c>
      <c r="C1480" s="75">
        <v>0</v>
      </c>
      <c r="D1480" s="75">
        <v>0</v>
      </c>
      <c r="E1480" s="76">
        <v>0</v>
      </c>
      <c r="F1480" s="76">
        <v>0</v>
      </c>
      <c r="G1480" s="76">
        <v>0</v>
      </c>
      <c r="H1480" s="76">
        <v>0</v>
      </c>
      <c r="I1480" s="76">
        <v>0</v>
      </c>
      <c r="J1480" s="76">
        <v>0</v>
      </c>
      <c r="K1480" s="76">
        <v>0</v>
      </c>
      <c r="L1480" s="76">
        <v>0</v>
      </c>
      <c r="M1480" s="76">
        <v>0</v>
      </c>
      <c r="N1480" s="76">
        <v>0</v>
      </c>
      <c r="O1480" s="76">
        <v>0</v>
      </c>
      <c r="P1480" s="76">
        <v>0</v>
      </c>
      <c r="Q1480" s="76">
        <v>0</v>
      </c>
      <c r="R1480" s="76">
        <v>0</v>
      </c>
      <c r="S1480" s="76">
        <v>0</v>
      </c>
      <c r="T1480" s="76">
        <v>0</v>
      </c>
      <c r="U1480" s="76">
        <v>0</v>
      </c>
      <c r="V1480" s="76">
        <v>0</v>
      </c>
      <c r="W1480" s="76">
        <v>0</v>
      </c>
      <c r="X1480" s="76">
        <v>0</v>
      </c>
      <c r="Y1480" s="76">
        <v>0</v>
      </c>
      <c r="Z1480" s="76">
        <v>0</v>
      </c>
      <c r="AA1480" s="77"/>
    </row>
    <row r="1481" spans="1:27">
      <c r="A1481" s="73">
        <v>2136002</v>
      </c>
      <c r="B1481" s="73" t="s">
        <v>5145</v>
      </c>
      <c r="C1481" s="75">
        <v>0</v>
      </c>
      <c r="D1481" s="75">
        <v>0</v>
      </c>
      <c r="E1481" s="76">
        <v>0</v>
      </c>
      <c r="F1481" s="76">
        <v>0</v>
      </c>
      <c r="G1481" s="76">
        <v>0</v>
      </c>
      <c r="H1481" s="76">
        <v>0</v>
      </c>
      <c r="I1481" s="76">
        <v>0</v>
      </c>
      <c r="J1481" s="76">
        <v>0</v>
      </c>
      <c r="K1481" s="76">
        <v>0</v>
      </c>
      <c r="L1481" s="76">
        <v>0</v>
      </c>
      <c r="M1481" s="76">
        <v>0</v>
      </c>
      <c r="N1481" s="76">
        <v>0</v>
      </c>
      <c r="O1481" s="76">
        <v>0</v>
      </c>
      <c r="P1481" s="76">
        <v>0</v>
      </c>
      <c r="Q1481" s="76">
        <v>0</v>
      </c>
      <c r="R1481" s="76">
        <v>0</v>
      </c>
      <c r="S1481" s="76">
        <v>0</v>
      </c>
      <c r="T1481" s="76">
        <v>0</v>
      </c>
      <c r="U1481" s="76">
        <v>0</v>
      </c>
      <c r="V1481" s="76">
        <v>0</v>
      </c>
      <c r="W1481" s="76">
        <v>0</v>
      </c>
      <c r="X1481" s="76">
        <v>0</v>
      </c>
      <c r="Y1481" s="76">
        <v>0</v>
      </c>
      <c r="Z1481" s="76">
        <v>0</v>
      </c>
      <c r="AA1481" s="77"/>
    </row>
    <row r="1482" spans="1:27">
      <c r="A1482" s="73">
        <v>2136003</v>
      </c>
      <c r="B1482" s="73" t="s">
        <v>4606</v>
      </c>
      <c r="C1482" s="75">
        <v>0</v>
      </c>
      <c r="D1482" s="75">
        <v>0</v>
      </c>
      <c r="E1482" s="76">
        <v>0</v>
      </c>
      <c r="F1482" s="76">
        <v>0</v>
      </c>
      <c r="G1482" s="76">
        <v>0</v>
      </c>
      <c r="H1482" s="76">
        <v>0</v>
      </c>
      <c r="I1482" s="76">
        <v>0</v>
      </c>
      <c r="J1482" s="76">
        <v>0</v>
      </c>
      <c r="K1482" s="76">
        <v>0</v>
      </c>
      <c r="L1482" s="76">
        <v>0</v>
      </c>
      <c r="M1482" s="76">
        <v>0</v>
      </c>
      <c r="N1482" s="76">
        <v>0</v>
      </c>
      <c r="O1482" s="76">
        <v>0</v>
      </c>
      <c r="P1482" s="76">
        <v>0</v>
      </c>
      <c r="Q1482" s="76">
        <v>0</v>
      </c>
      <c r="R1482" s="76">
        <v>0</v>
      </c>
      <c r="S1482" s="76">
        <v>0</v>
      </c>
      <c r="T1482" s="76">
        <v>0</v>
      </c>
      <c r="U1482" s="76">
        <v>0</v>
      </c>
      <c r="V1482" s="76">
        <v>0</v>
      </c>
      <c r="W1482" s="76">
        <v>0</v>
      </c>
      <c r="X1482" s="76">
        <v>0</v>
      </c>
      <c r="Y1482" s="76">
        <v>0</v>
      </c>
      <c r="Z1482" s="76">
        <v>0</v>
      </c>
      <c r="AA1482" s="77"/>
    </row>
    <row r="1483" spans="1:27">
      <c r="A1483" s="73">
        <v>2136004</v>
      </c>
      <c r="B1483" s="73" t="s">
        <v>5146</v>
      </c>
      <c r="C1483" s="75">
        <v>0</v>
      </c>
      <c r="D1483" s="75">
        <v>0</v>
      </c>
      <c r="E1483" s="76">
        <v>0</v>
      </c>
      <c r="F1483" s="76">
        <v>0</v>
      </c>
      <c r="G1483" s="76">
        <v>0</v>
      </c>
      <c r="H1483" s="76">
        <v>0</v>
      </c>
      <c r="I1483" s="76">
        <v>0</v>
      </c>
      <c r="J1483" s="76">
        <v>0</v>
      </c>
      <c r="K1483" s="76">
        <v>0</v>
      </c>
      <c r="L1483" s="76">
        <v>0</v>
      </c>
      <c r="M1483" s="76">
        <v>0</v>
      </c>
      <c r="N1483" s="76">
        <v>0</v>
      </c>
      <c r="O1483" s="76">
        <v>0</v>
      </c>
      <c r="P1483" s="76">
        <v>0</v>
      </c>
      <c r="Q1483" s="76">
        <v>0</v>
      </c>
      <c r="R1483" s="76">
        <v>0</v>
      </c>
      <c r="S1483" s="76">
        <v>0</v>
      </c>
      <c r="T1483" s="76">
        <v>0</v>
      </c>
      <c r="U1483" s="76">
        <v>0</v>
      </c>
      <c r="V1483" s="76">
        <v>0</v>
      </c>
      <c r="W1483" s="76">
        <v>0</v>
      </c>
      <c r="X1483" s="76">
        <v>0</v>
      </c>
      <c r="Y1483" s="76">
        <v>0</v>
      </c>
      <c r="Z1483" s="76">
        <v>0</v>
      </c>
      <c r="AA1483" s="77"/>
    </row>
    <row r="1484" spans="1:27">
      <c r="A1484" s="73">
        <v>2136099</v>
      </c>
      <c r="B1484" s="73" t="s">
        <v>5147</v>
      </c>
      <c r="C1484" s="75">
        <v>1000</v>
      </c>
      <c r="D1484" s="75">
        <v>1000</v>
      </c>
      <c r="E1484" s="76">
        <v>0</v>
      </c>
      <c r="F1484" s="76">
        <v>1000</v>
      </c>
      <c r="G1484" s="76">
        <v>0</v>
      </c>
      <c r="H1484" s="76">
        <v>0</v>
      </c>
      <c r="I1484" s="76">
        <v>0</v>
      </c>
      <c r="J1484" s="76">
        <v>0</v>
      </c>
      <c r="K1484" s="76">
        <v>0</v>
      </c>
      <c r="L1484" s="76">
        <v>0</v>
      </c>
      <c r="M1484" s="76">
        <v>0</v>
      </c>
      <c r="N1484" s="76">
        <v>0</v>
      </c>
      <c r="O1484" s="76">
        <v>0</v>
      </c>
      <c r="P1484" s="76">
        <v>0</v>
      </c>
      <c r="Q1484" s="76">
        <v>0</v>
      </c>
      <c r="R1484" s="76">
        <v>0</v>
      </c>
      <c r="S1484" s="76">
        <v>0</v>
      </c>
      <c r="T1484" s="76">
        <v>0</v>
      </c>
      <c r="U1484" s="76">
        <v>0</v>
      </c>
      <c r="V1484" s="76">
        <v>0</v>
      </c>
      <c r="W1484" s="76">
        <v>0</v>
      </c>
      <c r="X1484" s="76">
        <v>0</v>
      </c>
      <c r="Y1484" s="76">
        <v>0</v>
      </c>
      <c r="Z1484" s="76">
        <v>0</v>
      </c>
      <c r="AA1484" s="77"/>
    </row>
    <row r="1485" spans="1:27">
      <c r="A1485" s="73">
        <v>21366</v>
      </c>
      <c r="B1485" s="73" t="s">
        <v>5148</v>
      </c>
      <c r="C1485" s="75">
        <v>114796</v>
      </c>
      <c r="D1485" s="75">
        <v>113200</v>
      </c>
      <c r="E1485" s="76">
        <v>1885</v>
      </c>
      <c r="F1485" s="76">
        <v>2364</v>
      </c>
      <c r="G1485" s="76">
        <v>13315</v>
      </c>
      <c r="H1485" s="76">
        <v>15732</v>
      </c>
      <c r="I1485" s="76">
        <v>3064</v>
      </c>
      <c r="J1485" s="76">
        <v>7939</v>
      </c>
      <c r="K1485" s="76">
        <v>3273</v>
      </c>
      <c r="L1485" s="76">
        <v>4511</v>
      </c>
      <c r="M1485" s="76">
        <v>2339</v>
      </c>
      <c r="N1485" s="76">
        <v>9209</v>
      </c>
      <c r="O1485" s="76">
        <v>14026</v>
      </c>
      <c r="P1485" s="76">
        <v>6561</v>
      </c>
      <c r="Q1485" s="76">
        <v>8291</v>
      </c>
      <c r="R1485" s="76">
        <v>8931</v>
      </c>
      <c r="S1485" s="76">
        <v>852</v>
      </c>
      <c r="T1485" s="76">
        <v>2972</v>
      </c>
      <c r="U1485" s="76">
        <v>7881</v>
      </c>
      <c r="V1485" s="76">
        <v>1940</v>
      </c>
      <c r="W1485" s="76">
        <v>0</v>
      </c>
      <c r="X1485" s="76">
        <v>880</v>
      </c>
      <c r="Y1485" s="76">
        <v>911</v>
      </c>
      <c r="Z1485" s="76">
        <v>149</v>
      </c>
      <c r="AA1485" s="77"/>
    </row>
    <row r="1486" spans="1:27">
      <c r="A1486" s="73">
        <v>2136601</v>
      </c>
      <c r="B1486" s="73" t="s">
        <v>3765</v>
      </c>
      <c r="C1486" s="75">
        <v>102648</v>
      </c>
      <c r="D1486" s="75">
        <v>102587</v>
      </c>
      <c r="E1486" s="76">
        <v>0</v>
      </c>
      <c r="F1486" s="76">
        <v>2058</v>
      </c>
      <c r="G1486" s="76">
        <v>12289</v>
      </c>
      <c r="H1486" s="76">
        <v>15039</v>
      </c>
      <c r="I1486" s="76">
        <v>2759</v>
      </c>
      <c r="J1486" s="76">
        <v>7544</v>
      </c>
      <c r="K1486" s="76">
        <v>2796</v>
      </c>
      <c r="L1486" s="76">
        <v>3638</v>
      </c>
      <c r="M1486" s="76">
        <v>2082</v>
      </c>
      <c r="N1486" s="76">
        <v>8654</v>
      </c>
      <c r="O1486" s="76">
        <v>12877</v>
      </c>
      <c r="P1486" s="76">
        <v>5200</v>
      </c>
      <c r="Q1486" s="76">
        <v>7968</v>
      </c>
      <c r="R1486" s="76">
        <v>8048</v>
      </c>
      <c r="S1486" s="76">
        <v>290</v>
      </c>
      <c r="T1486" s="76">
        <v>2808</v>
      </c>
      <c r="U1486" s="76">
        <v>6597</v>
      </c>
      <c r="V1486" s="76">
        <v>1940</v>
      </c>
      <c r="W1486" s="76">
        <v>0</v>
      </c>
      <c r="X1486" s="76">
        <v>880</v>
      </c>
      <c r="Y1486" s="76">
        <v>911</v>
      </c>
      <c r="Z1486" s="76">
        <v>149</v>
      </c>
      <c r="AA1486" s="77"/>
    </row>
    <row r="1487" spans="1:27">
      <c r="A1487" s="73">
        <v>2136602</v>
      </c>
      <c r="B1487" s="73" t="s">
        <v>3815</v>
      </c>
      <c r="C1487" s="75">
        <v>0</v>
      </c>
      <c r="D1487" s="75">
        <v>0</v>
      </c>
      <c r="E1487" s="76">
        <v>0</v>
      </c>
      <c r="F1487" s="76">
        <v>0</v>
      </c>
      <c r="G1487" s="76">
        <v>0</v>
      </c>
      <c r="H1487" s="76">
        <v>0</v>
      </c>
      <c r="I1487" s="76">
        <v>0</v>
      </c>
      <c r="J1487" s="76">
        <v>0</v>
      </c>
      <c r="K1487" s="76">
        <v>0</v>
      </c>
      <c r="L1487" s="76">
        <v>0</v>
      </c>
      <c r="M1487" s="76">
        <v>0</v>
      </c>
      <c r="N1487" s="76">
        <v>0</v>
      </c>
      <c r="O1487" s="76">
        <v>0</v>
      </c>
      <c r="P1487" s="76">
        <v>0</v>
      </c>
      <c r="Q1487" s="76">
        <v>0</v>
      </c>
      <c r="R1487" s="76">
        <v>0</v>
      </c>
      <c r="S1487" s="76">
        <v>0</v>
      </c>
      <c r="T1487" s="76">
        <v>0</v>
      </c>
      <c r="U1487" s="76">
        <v>0</v>
      </c>
      <c r="V1487" s="76">
        <v>0</v>
      </c>
      <c r="W1487" s="76">
        <v>0</v>
      </c>
      <c r="X1487" s="76">
        <v>0</v>
      </c>
      <c r="Y1487" s="76">
        <v>0</v>
      </c>
      <c r="Z1487" s="76">
        <v>0</v>
      </c>
      <c r="AA1487" s="77"/>
    </row>
    <row r="1488" spans="1:27">
      <c r="A1488" s="73">
        <v>2136603</v>
      </c>
      <c r="B1488" s="73" t="s">
        <v>3816</v>
      </c>
      <c r="C1488" s="75">
        <v>0</v>
      </c>
      <c r="D1488" s="75">
        <v>0</v>
      </c>
      <c r="E1488" s="76">
        <v>0</v>
      </c>
      <c r="F1488" s="76">
        <v>0</v>
      </c>
      <c r="G1488" s="76">
        <v>0</v>
      </c>
      <c r="H1488" s="76">
        <v>0</v>
      </c>
      <c r="I1488" s="76">
        <v>0</v>
      </c>
      <c r="J1488" s="76">
        <v>0</v>
      </c>
      <c r="K1488" s="76">
        <v>0</v>
      </c>
      <c r="L1488" s="76">
        <v>0</v>
      </c>
      <c r="M1488" s="76">
        <v>0</v>
      </c>
      <c r="N1488" s="76">
        <v>0</v>
      </c>
      <c r="O1488" s="76">
        <v>0</v>
      </c>
      <c r="P1488" s="76">
        <v>0</v>
      </c>
      <c r="Q1488" s="76">
        <v>0</v>
      </c>
      <c r="R1488" s="76">
        <v>0</v>
      </c>
      <c r="S1488" s="76">
        <v>0</v>
      </c>
      <c r="T1488" s="76">
        <v>0</v>
      </c>
      <c r="U1488" s="76">
        <v>0</v>
      </c>
      <c r="V1488" s="76">
        <v>0</v>
      </c>
      <c r="W1488" s="76">
        <v>0</v>
      </c>
      <c r="X1488" s="76">
        <v>0</v>
      </c>
      <c r="Y1488" s="76">
        <v>0</v>
      </c>
      <c r="Z1488" s="76">
        <v>0</v>
      </c>
      <c r="AA1488" s="77"/>
    </row>
    <row r="1489" spans="1:27">
      <c r="A1489" s="73">
        <v>2136699</v>
      </c>
      <c r="B1489" s="73" t="s">
        <v>3817</v>
      </c>
      <c r="C1489" s="75">
        <v>12148</v>
      </c>
      <c r="D1489" s="75">
        <v>10613</v>
      </c>
      <c r="E1489" s="76">
        <v>1885</v>
      </c>
      <c r="F1489" s="76">
        <v>306</v>
      </c>
      <c r="G1489" s="76">
        <v>1026</v>
      </c>
      <c r="H1489" s="76">
        <v>693</v>
      </c>
      <c r="I1489" s="76">
        <v>305</v>
      </c>
      <c r="J1489" s="76">
        <v>395</v>
      </c>
      <c r="K1489" s="76">
        <v>477</v>
      </c>
      <c r="L1489" s="76">
        <v>873</v>
      </c>
      <c r="M1489" s="76">
        <v>257</v>
      </c>
      <c r="N1489" s="76">
        <v>555</v>
      </c>
      <c r="O1489" s="76">
        <v>1149</v>
      </c>
      <c r="P1489" s="76">
        <v>1361</v>
      </c>
      <c r="Q1489" s="76">
        <v>323</v>
      </c>
      <c r="R1489" s="76">
        <v>883</v>
      </c>
      <c r="S1489" s="76">
        <v>562</v>
      </c>
      <c r="T1489" s="76">
        <v>164</v>
      </c>
      <c r="U1489" s="76">
        <v>1284</v>
      </c>
      <c r="V1489" s="76">
        <v>0</v>
      </c>
      <c r="W1489" s="76">
        <v>0</v>
      </c>
      <c r="X1489" s="76">
        <v>0</v>
      </c>
      <c r="Y1489" s="76">
        <v>0</v>
      </c>
      <c r="Z1489" s="76">
        <v>0</v>
      </c>
      <c r="AA1489" s="77"/>
    </row>
    <row r="1490" spans="1:27">
      <c r="A1490" s="73">
        <v>21367</v>
      </c>
      <c r="B1490" s="73" t="s">
        <v>3818</v>
      </c>
      <c r="C1490" s="75">
        <v>0</v>
      </c>
      <c r="D1490" s="75">
        <v>0</v>
      </c>
      <c r="E1490" s="76">
        <v>0</v>
      </c>
      <c r="F1490" s="76">
        <v>0</v>
      </c>
      <c r="G1490" s="76">
        <v>0</v>
      </c>
      <c r="H1490" s="76">
        <v>0</v>
      </c>
      <c r="I1490" s="76">
        <v>0</v>
      </c>
      <c r="J1490" s="76">
        <v>0</v>
      </c>
      <c r="K1490" s="76">
        <v>0</v>
      </c>
      <c r="L1490" s="76">
        <v>0</v>
      </c>
      <c r="M1490" s="76">
        <v>0</v>
      </c>
      <c r="N1490" s="76">
        <v>0</v>
      </c>
      <c r="O1490" s="76">
        <v>0</v>
      </c>
      <c r="P1490" s="76">
        <v>0</v>
      </c>
      <c r="Q1490" s="76">
        <v>0</v>
      </c>
      <c r="R1490" s="76">
        <v>0</v>
      </c>
      <c r="S1490" s="76">
        <v>0</v>
      </c>
      <c r="T1490" s="76">
        <v>0</v>
      </c>
      <c r="U1490" s="76">
        <v>0</v>
      </c>
      <c r="V1490" s="76">
        <v>0</v>
      </c>
      <c r="W1490" s="76">
        <v>0</v>
      </c>
      <c r="X1490" s="76">
        <v>0</v>
      </c>
      <c r="Y1490" s="76">
        <v>0</v>
      </c>
      <c r="Z1490" s="76">
        <v>0</v>
      </c>
      <c r="AA1490" s="77"/>
    </row>
    <row r="1491" spans="1:27">
      <c r="A1491" s="73">
        <v>2136701</v>
      </c>
      <c r="B1491" s="73" t="s">
        <v>3765</v>
      </c>
      <c r="C1491" s="75">
        <v>0</v>
      </c>
      <c r="D1491" s="75">
        <v>0</v>
      </c>
      <c r="E1491" s="76">
        <v>0</v>
      </c>
      <c r="F1491" s="76">
        <v>0</v>
      </c>
      <c r="G1491" s="76">
        <v>0</v>
      </c>
      <c r="H1491" s="76">
        <v>0</v>
      </c>
      <c r="I1491" s="76">
        <v>0</v>
      </c>
      <c r="J1491" s="76">
        <v>0</v>
      </c>
      <c r="K1491" s="76">
        <v>0</v>
      </c>
      <c r="L1491" s="76">
        <v>0</v>
      </c>
      <c r="M1491" s="76">
        <v>0</v>
      </c>
      <c r="N1491" s="76">
        <v>0</v>
      </c>
      <c r="O1491" s="76">
        <v>0</v>
      </c>
      <c r="P1491" s="76">
        <v>0</v>
      </c>
      <c r="Q1491" s="76">
        <v>0</v>
      </c>
      <c r="R1491" s="76">
        <v>0</v>
      </c>
      <c r="S1491" s="76">
        <v>0</v>
      </c>
      <c r="T1491" s="76">
        <v>0</v>
      </c>
      <c r="U1491" s="76">
        <v>0</v>
      </c>
      <c r="V1491" s="76">
        <v>0</v>
      </c>
      <c r="W1491" s="76">
        <v>0</v>
      </c>
      <c r="X1491" s="76">
        <v>0</v>
      </c>
      <c r="Y1491" s="76">
        <v>0</v>
      </c>
      <c r="Z1491" s="76">
        <v>0</v>
      </c>
      <c r="AA1491" s="77"/>
    </row>
    <row r="1492" spans="1:27">
      <c r="A1492" s="73">
        <v>2136702</v>
      </c>
      <c r="B1492" s="73" t="s">
        <v>3815</v>
      </c>
      <c r="C1492" s="75">
        <v>0</v>
      </c>
      <c r="D1492" s="75">
        <v>0</v>
      </c>
      <c r="E1492" s="76">
        <v>0</v>
      </c>
      <c r="F1492" s="76">
        <v>0</v>
      </c>
      <c r="G1492" s="76">
        <v>0</v>
      </c>
      <c r="H1492" s="76">
        <v>0</v>
      </c>
      <c r="I1492" s="76">
        <v>0</v>
      </c>
      <c r="J1492" s="76">
        <v>0</v>
      </c>
      <c r="K1492" s="76">
        <v>0</v>
      </c>
      <c r="L1492" s="76">
        <v>0</v>
      </c>
      <c r="M1492" s="76">
        <v>0</v>
      </c>
      <c r="N1492" s="76">
        <v>0</v>
      </c>
      <c r="O1492" s="76">
        <v>0</v>
      </c>
      <c r="P1492" s="76">
        <v>0</v>
      </c>
      <c r="Q1492" s="76">
        <v>0</v>
      </c>
      <c r="R1492" s="76">
        <v>0</v>
      </c>
      <c r="S1492" s="76">
        <v>0</v>
      </c>
      <c r="T1492" s="76">
        <v>0</v>
      </c>
      <c r="U1492" s="76">
        <v>0</v>
      </c>
      <c r="V1492" s="76">
        <v>0</v>
      </c>
      <c r="W1492" s="76">
        <v>0</v>
      </c>
      <c r="X1492" s="76">
        <v>0</v>
      </c>
      <c r="Y1492" s="76">
        <v>0</v>
      </c>
      <c r="Z1492" s="76">
        <v>0</v>
      </c>
      <c r="AA1492" s="77"/>
    </row>
    <row r="1493" spans="1:27">
      <c r="A1493" s="73">
        <v>2136703</v>
      </c>
      <c r="B1493" s="73" t="s">
        <v>3819</v>
      </c>
      <c r="C1493" s="75">
        <v>0</v>
      </c>
      <c r="D1493" s="75">
        <v>0</v>
      </c>
      <c r="E1493" s="76">
        <v>0</v>
      </c>
      <c r="F1493" s="76">
        <v>0</v>
      </c>
      <c r="G1493" s="76">
        <v>0</v>
      </c>
      <c r="H1493" s="76">
        <v>0</v>
      </c>
      <c r="I1493" s="76">
        <v>0</v>
      </c>
      <c r="J1493" s="76">
        <v>0</v>
      </c>
      <c r="K1493" s="76">
        <v>0</v>
      </c>
      <c r="L1493" s="76">
        <v>0</v>
      </c>
      <c r="M1493" s="76">
        <v>0</v>
      </c>
      <c r="N1493" s="76">
        <v>0</v>
      </c>
      <c r="O1493" s="76">
        <v>0</v>
      </c>
      <c r="P1493" s="76">
        <v>0</v>
      </c>
      <c r="Q1493" s="76">
        <v>0</v>
      </c>
      <c r="R1493" s="76">
        <v>0</v>
      </c>
      <c r="S1493" s="76">
        <v>0</v>
      </c>
      <c r="T1493" s="76">
        <v>0</v>
      </c>
      <c r="U1493" s="76">
        <v>0</v>
      </c>
      <c r="V1493" s="76">
        <v>0</v>
      </c>
      <c r="W1493" s="76">
        <v>0</v>
      </c>
      <c r="X1493" s="76">
        <v>0</v>
      </c>
      <c r="Y1493" s="76">
        <v>0</v>
      </c>
      <c r="Z1493" s="76">
        <v>0</v>
      </c>
      <c r="AA1493" s="77"/>
    </row>
    <row r="1494" spans="1:27">
      <c r="A1494" s="73">
        <v>2136799</v>
      </c>
      <c r="B1494" s="73" t="s">
        <v>3820</v>
      </c>
      <c r="C1494" s="75">
        <v>0</v>
      </c>
      <c r="D1494" s="75">
        <v>0</v>
      </c>
      <c r="E1494" s="76">
        <v>0</v>
      </c>
      <c r="F1494" s="76">
        <v>0</v>
      </c>
      <c r="G1494" s="76">
        <v>0</v>
      </c>
      <c r="H1494" s="76">
        <v>0</v>
      </c>
      <c r="I1494" s="76">
        <v>0</v>
      </c>
      <c r="J1494" s="76">
        <v>0</v>
      </c>
      <c r="K1494" s="76">
        <v>0</v>
      </c>
      <c r="L1494" s="76">
        <v>0</v>
      </c>
      <c r="M1494" s="76">
        <v>0</v>
      </c>
      <c r="N1494" s="76">
        <v>0</v>
      </c>
      <c r="O1494" s="76">
        <v>0</v>
      </c>
      <c r="P1494" s="76">
        <v>0</v>
      </c>
      <c r="Q1494" s="76">
        <v>0</v>
      </c>
      <c r="R1494" s="76">
        <v>0</v>
      </c>
      <c r="S1494" s="76">
        <v>0</v>
      </c>
      <c r="T1494" s="76">
        <v>0</v>
      </c>
      <c r="U1494" s="76">
        <v>0</v>
      </c>
      <c r="V1494" s="76">
        <v>0</v>
      </c>
      <c r="W1494" s="76">
        <v>0</v>
      </c>
      <c r="X1494" s="76">
        <v>0</v>
      </c>
      <c r="Y1494" s="76">
        <v>0</v>
      </c>
      <c r="Z1494" s="76">
        <v>0</v>
      </c>
      <c r="AA1494" s="77"/>
    </row>
    <row r="1495" spans="1:27">
      <c r="A1495" s="73">
        <v>21368</v>
      </c>
      <c r="B1495" s="73" t="s">
        <v>5149</v>
      </c>
      <c r="C1495" s="75">
        <v>0</v>
      </c>
      <c r="D1495" s="75">
        <v>0</v>
      </c>
      <c r="E1495" s="76">
        <v>0</v>
      </c>
      <c r="F1495" s="76">
        <v>0</v>
      </c>
      <c r="G1495" s="76">
        <v>0</v>
      </c>
      <c r="H1495" s="76">
        <v>0</v>
      </c>
      <c r="I1495" s="76">
        <v>0</v>
      </c>
      <c r="J1495" s="76">
        <v>0</v>
      </c>
      <c r="K1495" s="76">
        <v>0</v>
      </c>
      <c r="L1495" s="76">
        <v>0</v>
      </c>
      <c r="M1495" s="76">
        <v>0</v>
      </c>
      <c r="N1495" s="76">
        <v>0</v>
      </c>
      <c r="O1495" s="76">
        <v>0</v>
      </c>
      <c r="P1495" s="76">
        <v>0</v>
      </c>
      <c r="Q1495" s="76">
        <v>0</v>
      </c>
      <c r="R1495" s="76">
        <v>0</v>
      </c>
      <c r="S1495" s="76">
        <v>0</v>
      </c>
      <c r="T1495" s="76">
        <v>0</v>
      </c>
      <c r="U1495" s="76">
        <v>0</v>
      </c>
      <c r="V1495" s="76">
        <v>0</v>
      </c>
      <c r="W1495" s="76">
        <v>0</v>
      </c>
      <c r="X1495" s="76">
        <v>0</v>
      </c>
      <c r="Y1495" s="76">
        <v>0</v>
      </c>
      <c r="Z1495" s="76">
        <v>0</v>
      </c>
      <c r="AA1495" s="77"/>
    </row>
    <row r="1496" spans="1:27">
      <c r="A1496" s="73">
        <v>2136801</v>
      </c>
      <c r="B1496" s="73" t="s">
        <v>2706</v>
      </c>
      <c r="C1496" s="75">
        <v>0</v>
      </c>
      <c r="D1496" s="75">
        <v>0</v>
      </c>
      <c r="E1496" s="76">
        <v>0</v>
      </c>
      <c r="F1496" s="76">
        <v>0</v>
      </c>
      <c r="G1496" s="76">
        <v>0</v>
      </c>
      <c r="H1496" s="76">
        <v>0</v>
      </c>
      <c r="I1496" s="76">
        <v>0</v>
      </c>
      <c r="J1496" s="76">
        <v>0</v>
      </c>
      <c r="K1496" s="76">
        <v>0</v>
      </c>
      <c r="L1496" s="76">
        <v>0</v>
      </c>
      <c r="M1496" s="76">
        <v>0</v>
      </c>
      <c r="N1496" s="76">
        <v>0</v>
      </c>
      <c r="O1496" s="76">
        <v>0</v>
      </c>
      <c r="P1496" s="76">
        <v>0</v>
      </c>
      <c r="Q1496" s="76">
        <v>0</v>
      </c>
      <c r="R1496" s="76">
        <v>0</v>
      </c>
      <c r="S1496" s="76">
        <v>0</v>
      </c>
      <c r="T1496" s="76">
        <v>0</v>
      </c>
      <c r="U1496" s="76">
        <v>0</v>
      </c>
      <c r="V1496" s="76">
        <v>0</v>
      </c>
      <c r="W1496" s="76">
        <v>0</v>
      </c>
      <c r="X1496" s="76">
        <v>0</v>
      </c>
      <c r="Y1496" s="76">
        <v>0</v>
      </c>
      <c r="Z1496" s="76">
        <v>0</v>
      </c>
      <c r="AA1496" s="77"/>
    </row>
    <row r="1497" spans="1:27">
      <c r="A1497" s="73">
        <v>2136802</v>
      </c>
      <c r="B1497" s="73" t="s">
        <v>5150</v>
      </c>
      <c r="C1497" s="75">
        <v>0</v>
      </c>
      <c r="D1497" s="75">
        <v>0</v>
      </c>
      <c r="E1497" s="76">
        <v>0</v>
      </c>
      <c r="F1497" s="76">
        <v>0</v>
      </c>
      <c r="G1497" s="76">
        <v>0</v>
      </c>
      <c r="H1497" s="76">
        <v>0</v>
      </c>
      <c r="I1497" s="76">
        <v>0</v>
      </c>
      <c r="J1497" s="76">
        <v>0</v>
      </c>
      <c r="K1497" s="76">
        <v>0</v>
      </c>
      <c r="L1497" s="76">
        <v>0</v>
      </c>
      <c r="M1497" s="76">
        <v>0</v>
      </c>
      <c r="N1497" s="76">
        <v>0</v>
      </c>
      <c r="O1497" s="76">
        <v>0</v>
      </c>
      <c r="P1497" s="76">
        <v>0</v>
      </c>
      <c r="Q1497" s="76">
        <v>0</v>
      </c>
      <c r="R1497" s="76">
        <v>0</v>
      </c>
      <c r="S1497" s="76">
        <v>0</v>
      </c>
      <c r="T1497" s="76">
        <v>0</v>
      </c>
      <c r="U1497" s="76">
        <v>0</v>
      </c>
      <c r="V1497" s="76">
        <v>0</v>
      </c>
      <c r="W1497" s="76">
        <v>0</v>
      </c>
      <c r="X1497" s="76">
        <v>0</v>
      </c>
      <c r="Y1497" s="76">
        <v>0</v>
      </c>
      <c r="Z1497" s="76">
        <v>0</v>
      </c>
      <c r="AA1497" s="77"/>
    </row>
    <row r="1498" spans="1:27">
      <c r="A1498" s="73">
        <v>21369</v>
      </c>
      <c r="B1498" s="73" t="s">
        <v>5151</v>
      </c>
      <c r="C1498" s="75">
        <v>54798</v>
      </c>
      <c r="D1498" s="75">
        <v>35513</v>
      </c>
      <c r="E1498" s="76">
        <v>19291</v>
      </c>
      <c r="F1498" s="76">
        <v>342</v>
      </c>
      <c r="G1498" s="76">
        <v>1496</v>
      </c>
      <c r="H1498" s="76">
        <v>9320</v>
      </c>
      <c r="I1498" s="76">
        <v>650</v>
      </c>
      <c r="J1498" s="76">
        <v>671</v>
      </c>
      <c r="K1498" s="76">
        <v>958</v>
      </c>
      <c r="L1498" s="76">
        <v>625</v>
      </c>
      <c r="M1498" s="76">
        <v>454</v>
      </c>
      <c r="N1498" s="76">
        <v>17051</v>
      </c>
      <c r="O1498" s="76">
        <v>803</v>
      </c>
      <c r="P1498" s="76">
        <v>886</v>
      </c>
      <c r="Q1498" s="76">
        <v>255</v>
      </c>
      <c r="R1498" s="76">
        <v>655</v>
      </c>
      <c r="S1498" s="76">
        <v>239</v>
      </c>
      <c r="T1498" s="76">
        <v>23</v>
      </c>
      <c r="U1498" s="76">
        <v>779</v>
      </c>
      <c r="V1498" s="76">
        <v>306</v>
      </c>
      <c r="W1498" s="76">
        <v>0</v>
      </c>
      <c r="X1498" s="76">
        <v>148</v>
      </c>
      <c r="Y1498" s="76">
        <v>158</v>
      </c>
      <c r="Z1498" s="76">
        <v>0</v>
      </c>
      <c r="AA1498" s="77"/>
    </row>
    <row r="1499" spans="1:27">
      <c r="A1499" s="73">
        <v>2136901</v>
      </c>
      <c r="B1499" s="73" t="s">
        <v>2706</v>
      </c>
      <c r="C1499" s="75">
        <v>0</v>
      </c>
      <c r="D1499" s="75">
        <v>0</v>
      </c>
      <c r="E1499" s="76">
        <v>0</v>
      </c>
      <c r="F1499" s="76">
        <v>0</v>
      </c>
      <c r="G1499" s="76">
        <v>0</v>
      </c>
      <c r="H1499" s="76">
        <v>0</v>
      </c>
      <c r="I1499" s="76">
        <v>0</v>
      </c>
      <c r="J1499" s="76">
        <v>0</v>
      </c>
      <c r="K1499" s="76">
        <v>0</v>
      </c>
      <c r="L1499" s="76">
        <v>0</v>
      </c>
      <c r="M1499" s="76">
        <v>0</v>
      </c>
      <c r="N1499" s="76">
        <v>0</v>
      </c>
      <c r="O1499" s="76">
        <v>0</v>
      </c>
      <c r="P1499" s="76">
        <v>0</v>
      </c>
      <c r="Q1499" s="76">
        <v>0</v>
      </c>
      <c r="R1499" s="76">
        <v>0</v>
      </c>
      <c r="S1499" s="76">
        <v>0</v>
      </c>
      <c r="T1499" s="76">
        <v>0</v>
      </c>
      <c r="U1499" s="76">
        <v>0</v>
      </c>
      <c r="V1499" s="76">
        <v>0</v>
      </c>
      <c r="W1499" s="76">
        <v>0</v>
      </c>
      <c r="X1499" s="76">
        <v>0</v>
      </c>
      <c r="Y1499" s="76">
        <v>0</v>
      </c>
      <c r="Z1499" s="76">
        <v>0</v>
      </c>
      <c r="AA1499" s="77"/>
    </row>
    <row r="1500" spans="1:27">
      <c r="A1500" s="73">
        <v>2136902</v>
      </c>
      <c r="B1500" s="73" t="s">
        <v>3822</v>
      </c>
      <c r="C1500" s="75">
        <v>0</v>
      </c>
      <c r="D1500" s="75">
        <v>0</v>
      </c>
      <c r="E1500" s="76">
        <v>0</v>
      </c>
      <c r="F1500" s="76">
        <v>0</v>
      </c>
      <c r="G1500" s="76">
        <v>0</v>
      </c>
      <c r="H1500" s="76">
        <v>0</v>
      </c>
      <c r="I1500" s="76">
        <v>0</v>
      </c>
      <c r="J1500" s="76">
        <v>0</v>
      </c>
      <c r="K1500" s="76">
        <v>0</v>
      </c>
      <c r="L1500" s="76">
        <v>0</v>
      </c>
      <c r="M1500" s="76">
        <v>0</v>
      </c>
      <c r="N1500" s="76">
        <v>0</v>
      </c>
      <c r="O1500" s="76">
        <v>0</v>
      </c>
      <c r="P1500" s="76">
        <v>0</v>
      </c>
      <c r="Q1500" s="76">
        <v>0</v>
      </c>
      <c r="R1500" s="76">
        <v>0</v>
      </c>
      <c r="S1500" s="76">
        <v>0</v>
      </c>
      <c r="T1500" s="76">
        <v>0</v>
      </c>
      <c r="U1500" s="76">
        <v>0</v>
      </c>
      <c r="V1500" s="76">
        <v>0</v>
      </c>
      <c r="W1500" s="76">
        <v>0</v>
      </c>
      <c r="X1500" s="76">
        <v>0</v>
      </c>
      <c r="Y1500" s="76">
        <v>0</v>
      </c>
      <c r="Z1500" s="76">
        <v>0</v>
      </c>
      <c r="AA1500" s="77"/>
    </row>
    <row r="1501" spans="1:27">
      <c r="A1501" s="73">
        <v>2136903</v>
      </c>
      <c r="B1501" s="73" t="s">
        <v>3823</v>
      </c>
      <c r="C1501" s="75">
        <v>71</v>
      </c>
      <c r="D1501" s="75">
        <v>72</v>
      </c>
      <c r="E1501" s="76">
        <v>0</v>
      </c>
      <c r="F1501" s="76">
        <v>0</v>
      </c>
      <c r="G1501" s="76">
        <v>72</v>
      </c>
      <c r="H1501" s="76">
        <v>0</v>
      </c>
      <c r="I1501" s="76">
        <v>0</v>
      </c>
      <c r="J1501" s="76">
        <v>0</v>
      </c>
      <c r="K1501" s="76">
        <v>0</v>
      </c>
      <c r="L1501" s="76">
        <v>0</v>
      </c>
      <c r="M1501" s="76">
        <v>0</v>
      </c>
      <c r="N1501" s="76">
        <v>0</v>
      </c>
      <c r="O1501" s="76">
        <v>0</v>
      </c>
      <c r="P1501" s="76">
        <v>0</v>
      </c>
      <c r="Q1501" s="76">
        <v>0</v>
      </c>
      <c r="R1501" s="76">
        <v>0</v>
      </c>
      <c r="S1501" s="76">
        <v>0</v>
      </c>
      <c r="T1501" s="76">
        <v>0</v>
      </c>
      <c r="U1501" s="76">
        <v>0</v>
      </c>
      <c r="V1501" s="76">
        <v>0</v>
      </c>
      <c r="W1501" s="76">
        <v>0</v>
      </c>
      <c r="X1501" s="76">
        <v>0</v>
      </c>
      <c r="Y1501" s="76">
        <v>0</v>
      </c>
      <c r="Z1501" s="76">
        <v>0</v>
      </c>
      <c r="AA1501" s="77"/>
    </row>
    <row r="1502" spans="1:27">
      <c r="A1502" s="73">
        <v>2136999</v>
      </c>
      <c r="B1502" s="73" t="s">
        <v>3824</v>
      </c>
      <c r="C1502" s="75">
        <v>54727</v>
      </c>
      <c r="D1502" s="75">
        <v>35441</v>
      </c>
      <c r="E1502" s="76">
        <v>19291</v>
      </c>
      <c r="F1502" s="76">
        <v>342</v>
      </c>
      <c r="G1502" s="76">
        <v>1424</v>
      </c>
      <c r="H1502" s="76">
        <v>9320</v>
      </c>
      <c r="I1502" s="76">
        <v>650</v>
      </c>
      <c r="J1502" s="76">
        <v>671</v>
      </c>
      <c r="K1502" s="76">
        <v>958</v>
      </c>
      <c r="L1502" s="76">
        <v>625</v>
      </c>
      <c r="M1502" s="76">
        <v>454</v>
      </c>
      <c r="N1502" s="76">
        <v>17051</v>
      </c>
      <c r="O1502" s="76">
        <v>803</v>
      </c>
      <c r="P1502" s="76">
        <v>886</v>
      </c>
      <c r="Q1502" s="76">
        <v>255</v>
      </c>
      <c r="R1502" s="76">
        <v>655</v>
      </c>
      <c r="S1502" s="76">
        <v>239</v>
      </c>
      <c r="T1502" s="76">
        <v>23</v>
      </c>
      <c r="U1502" s="76">
        <v>779</v>
      </c>
      <c r="V1502" s="76">
        <v>306</v>
      </c>
      <c r="W1502" s="76">
        <v>0</v>
      </c>
      <c r="X1502" s="76">
        <v>148</v>
      </c>
      <c r="Y1502" s="76">
        <v>158</v>
      </c>
      <c r="Z1502" s="76">
        <v>0</v>
      </c>
      <c r="AA1502" s="77"/>
    </row>
    <row r="1503" spans="1:27">
      <c r="A1503" s="73">
        <v>21370</v>
      </c>
      <c r="B1503" s="73" t="s">
        <v>5152</v>
      </c>
      <c r="C1503" s="75">
        <v>1260</v>
      </c>
      <c r="D1503" s="75">
        <v>1259</v>
      </c>
      <c r="E1503" s="76">
        <v>0</v>
      </c>
      <c r="F1503" s="76">
        <v>139</v>
      </c>
      <c r="G1503" s="76">
        <v>0</v>
      </c>
      <c r="H1503" s="76">
        <v>0</v>
      </c>
      <c r="I1503" s="76">
        <v>0</v>
      </c>
      <c r="J1503" s="76">
        <v>387</v>
      </c>
      <c r="K1503" s="76">
        <v>0</v>
      </c>
      <c r="L1503" s="76">
        <v>73</v>
      </c>
      <c r="M1503" s="76">
        <v>0</v>
      </c>
      <c r="N1503" s="76">
        <v>488</v>
      </c>
      <c r="O1503" s="76">
        <v>30</v>
      </c>
      <c r="P1503" s="76">
        <v>0</v>
      </c>
      <c r="Q1503" s="76">
        <v>0</v>
      </c>
      <c r="R1503" s="76">
        <v>0</v>
      </c>
      <c r="S1503" s="76">
        <v>0</v>
      </c>
      <c r="T1503" s="76">
        <v>0</v>
      </c>
      <c r="U1503" s="76">
        <v>79</v>
      </c>
      <c r="V1503" s="76">
        <v>63</v>
      </c>
      <c r="W1503" s="76">
        <v>0</v>
      </c>
      <c r="X1503" s="76">
        <v>0</v>
      </c>
      <c r="Y1503" s="76">
        <v>63</v>
      </c>
      <c r="Z1503" s="76">
        <v>0</v>
      </c>
      <c r="AA1503" s="77"/>
    </row>
    <row r="1504" spans="1:27">
      <c r="A1504" s="73">
        <v>2137001</v>
      </c>
      <c r="B1504" s="73" t="s">
        <v>5153</v>
      </c>
      <c r="C1504" s="75">
        <v>118</v>
      </c>
      <c r="D1504" s="75">
        <v>118</v>
      </c>
      <c r="E1504" s="76">
        <v>0</v>
      </c>
      <c r="F1504" s="76">
        <v>0</v>
      </c>
      <c r="G1504" s="76">
        <v>0</v>
      </c>
      <c r="H1504" s="76">
        <v>0</v>
      </c>
      <c r="I1504" s="76">
        <v>0</v>
      </c>
      <c r="J1504" s="76">
        <v>83</v>
      </c>
      <c r="K1504" s="76">
        <v>0</v>
      </c>
      <c r="L1504" s="76">
        <v>0</v>
      </c>
      <c r="M1504" s="76">
        <v>0</v>
      </c>
      <c r="N1504" s="76">
        <v>35</v>
      </c>
      <c r="O1504" s="76">
        <v>0</v>
      </c>
      <c r="P1504" s="76">
        <v>0</v>
      </c>
      <c r="Q1504" s="76">
        <v>0</v>
      </c>
      <c r="R1504" s="76">
        <v>0</v>
      </c>
      <c r="S1504" s="76">
        <v>0</v>
      </c>
      <c r="T1504" s="76">
        <v>0</v>
      </c>
      <c r="U1504" s="76">
        <v>0</v>
      </c>
      <c r="V1504" s="76">
        <v>0</v>
      </c>
      <c r="W1504" s="76">
        <v>0</v>
      </c>
      <c r="X1504" s="76">
        <v>0</v>
      </c>
      <c r="Y1504" s="76">
        <v>0</v>
      </c>
      <c r="Z1504" s="76">
        <v>0</v>
      </c>
      <c r="AA1504" s="77"/>
    </row>
    <row r="1505" spans="1:27">
      <c r="A1505" s="73">
        <v>2137002</v>
      </c>
      <c r="B1505" s="73" t="s">
        <v>5154</v>
      </c>
      <c r="C1505" s="75">
        <v>80</v>
      </c>
      <c r="D1505" s="75">
        <v>80</v>
      </c>
      <c r="E1505" s="76">
        <v>0</v>
      </c>
      <c r="F1505" s="76">
        <v>59</v>
      </c>
      <c r="G1505" s="76">
        <v>0</v>
      </c>
      <c r="H1505" s="76">
        <v>0</v>
      </c>
      <c r="I1505" s="76">
        <v>0</v>
      </c>
      <c r="J1505" s="76">
        <v>0</v>
      </c>
      <c r="K1505" s="76">
        <v>0</v>
      </c>
      <c r="L1505" s="76">
        <v>0</v>
      </c>
      <c r="M1505" s="76">
        <v>0</v>
      </c>
      <c r="N1505" s="76">
        <v>21</v>
      </c>
      <c r="O1505" s="76">
        <v>0</v>
      </c>
      <c r="P1505" s="76">
        <v>0</v>
      </c>
      <c r="Q1505" s="76">
        <v>0</v>
      </c>
      <c r="R1505" s="76">
        <v>0</v>
      </c>
      <c r="S1505" s="76">
        <v>0</v>
      </c>
      <c r="T1505" s="76">
        <v>0</v>
      </c>
      <c r="U1505" s="76">
        <v>0</v>
      </c>
      <c r="V1505" s="76">
        <v>0</v>
      </c>
      <c r="W1505" s="76">
        <v>0</v>
      </c>
      <c r="X1505" s="76">
        <v>0</v>
      </c>
      <c r="Y1505" s="76">
        <v>0</v>
      </c>
      <c r="Z1505" s="76">
        <v>0</v>
      </c>
      <c r="AA1505" s="77"/>
    </row>
    <row r="1506" spans="1:27">
      <c r="A1506" s="73">
        <v>2137003</v>
      </c>
      <c r="B1506" s="73" t="s">
        <v>5155</v>
      </c>
      <c r="C1506" s="75">
        <v>1062</v>
      </c>
      <c r="D1506" s="75">
        <v>1061</v>
      </c>
      <c r="E1506" s="76">
        <v>0</v>
      </c>
      <c r="F1506" s="76">
        <v>80</v>
      </c>
      <c r="G1506" s="76">
        <v>0</v>
      </c>
      <c r="H1506" s="76">
        <v>0</v>
      </c>
      <c r="I1506" s="76">
        <v>0</v>
      </c>
      <c r="J1506" s="76">
        <v>304</v>
      </c>
      <c r="K1506" s="76">
        <v>0</v>
      </c>
      <c r="L1506" s="76">
        <v>73</v>
      </c>
      <c r="M1506" s="76">
        <v>0</v>
      </c>
      <c r="N1506" s="76">
        <v>432</v>
      </c>
      <c r="O1506" s="76">
        <v>30</v>
      </c>
      <c r="P1506" s="76">
        <v>0</v>
      </c>
      <c r="Q1506" s="76">
        <v>0</v>
      </c>
      <c r="R1506" s="76">
        <v>0</v>
      </c>
      <c r="S1506" s="76">
        <v>0</v>
      </c>
      <c r="T1506" s="76">
        <v>0</v>
      </c>
      <c r="U1506" s="76">
        <v>79</v>
      </c>
      <c r="V1506" s="76">
        <v>63</v>
      </c>
      <c r="W1506" s="76">
        <v>0</v>
      </c>
      <c r="X1506" s="76">
        <v>0</v>
      </c>
      <c r="Y1506" s="76">
        <v>63</v>
      </c>
      <c r="Z1506" s="76">
        <v>0</v>
      </c>
      <c r="AA1506" s="77"/>
    </row>
    <row r="1507" spans="1:27">
      <c r="A1507" s="73">
        <v>214</v>
      </c>
      <c r="B1507" s="74" t="s">
        <v>2822</v>
      </c>
      <c r="C1507" s="75">
        <v>126169</v>
      </c>
      <c r="D1507" s="75">
        <v>2775</v>
      </c>
      <c r="E1507" s="76">
        <v>123401</v>
      </c>
      <c r="F1507" s="76">
        <v>0</v>
      </c>
      <c r="G1507" s="76">
        <v>0</v>
      </c>
      <c r="H1507" s="76">
        <v>0</v>
      </c>
      <c r="I1507" s="76">
        <v>2714</v>
      </c>
      <c r="J1507" s="76">
        <v>0</v>
      </c>
      <c r="K1507" s="76">
        <v>0</v>
      </c>
      <c r="L1507" s="76">
        <v>0</v>
      </c>
      <c r="M1507" s="76">
        <v>0</v>
      </c>
      <c r="N1507" s="76">
        <v>0</v>
      </c>
      <c r="O1507" s="76">
        <v>61</v>
      </c>
      <c r="P1507" s="76">
        <v>0</v>
      </c>
      <c r="Q1507" s="76">
        <v>0</v>
      </c>
      <c r="R1507" s="76">
        <v>0</v>
      </c>
      <c r="S1507" s="76">
        <v>0</v>
      </c>
      <c r="T1507" s="76">
        <v>0</v>
      </c>
      <c r="U1507" s="76">
        <v>0</v>
      </c>
      <c r="V1507" s="76">
        <v>0</v>
      </c>
      <c r="W1507" s="76">
        <v>0</v>
      </c>
      <c r="X1507" s="76">
        <v>0</v>
      </c>
      <c r="Y1507" s="76">
        <v>0</v>
      </c>
      <c r="Z1507" s="76">
        <v>0</v>
      </c>
      <c r="AA1507" s="77"/>
    </row>
    <row r="1508" spans="1:27">
      <c r="A1508" s="73">
        <v>21402</v>
      </c>
      <c r="B1508" s="73" t="s">
        <v>2884</v>
      </c>
      <c r="C1508" s="75"/>
      <c r="D1508" s="75">
        <v>0</v>
      </c>
      <c r="E1508" s="76">
        <v>0</v>
      </c>
      <c r="F1508" s="76">
        <v>0</v>
      </c>
      <c r="G1508" s="76">
        <v>0</v>
      </c>
      <c r="H1508" s="76">
        <v>0</v>
      </c>
      <c r="I1508" s="76">
        <v>0</v>
      </c>
      <c r="J1508" s="76">
        <v>0</v>
      </c>
      <c r="K1508" s="76">
        <v>0</v>
      </c>
      <c r="L1508" s="76">
        <v>0</v>
      </c>
      <c r="M1508" s="76">
        <v>0</v>
      </c>
      <c r="N1508" s="76">
        <v>0</v>
      </c>
      <c r="O1508" s="76">
        <v>0</v>
      </c>
      <c r="P1508" s="76">
        <v>0</v>
      </c>
      <c r="Q1508" s="76">
        <v>0</v>
      </c>
      <c r="R1508" s="76">
        <v>0</v>
      </c>
      <c r="S1508" s="76">
        <v>0</v>
      </c>
      <c r="T1508" s="76">
        <v>0</v>
      </c>
      <c r="U1508" s="76">
        <v>0</v>
      </c>
      <c r="V1508" s="76">
        <v>0</v>
      </c>
      <c r="W1508" s="76">
        <v>0</v>
      </c>
      <c r="X1508" s="76">
        <v>0</v>
      </c>
      <c r="Y1508" s="76">
        <v>0</v>
      </c>
      <c r="Z1508" s="76">
        <v>0</v>
      </c>
      <c r="AA1508" s="77"/>
    </row>
    <row r="1509" spans="1:27">
      <c r="A1509" s="73">
        <v>2140280</v>
      </c>
      <c r="B1509" s="73" t="s">
        <v>5156</v>
      </c>
      <c r="C1509" s="75">
        <v>0</v>
      </c>
      <c r="D1509" s="75">
        <v>0</v>
      </c>
      <c r="E1509" s="76">
        <v>0</v>
      </c>
      <c r="F1509" s="76">
        <v>0</v>
      </c>
      <c r="G1509" s="76">
        <v>0</v>
      </c>
      <c r="H1509" s="76">
        <v>0</v>
      </c>
      <c r="I1509" s="76">
        <v>0</v>
      </c>
      <c r="J1509" s="76">
        <v>0</v>
      </c>
      <c r="K1509" s="76">
        <v>0</v>
      </c>
      <c r="L1509" s="76">
        <v>0</v>
      </c>
      <c r="M1509" s="76">
        <v>0</v>
      </c>
      <c r="N1509" s="76">
        <v>0</v>
      </c>
      <c r="O1509" s="76">
        <v>0</v>
      </c>
      <c r="P1509" s="76">
        <v>0</v>
      </c>
      <c r="Q1509" s="76">
        <v>0</v>
      </c>
      <c r="R1509" s="76">
        <v>0</v>
      </c>
      <c r="S1509" s="76">
        <v>0</v>
      </c>
      <c r="T1509" s="76">
        <v>0</v>
      </c>
      <c r="U1509" s="76">
        <v>0</v>
      </c>
      <c r="V1509" s="76">
        <v>0</v>
      </c>
      <c r="W1509" s="76">
        <v>0</v>
      </c>
      <c r="X1509" s="76">
        <v>0</v>
      </c>
      <c r="Y1509" s="76">
        <v>0</v>
      </c>
      <c r="Z1509" s="76">
        <v>0</v>
      </c>
      <c r="AA1509" s="77"/>
    </row>
    <row r="1510" spans="1:27">
      <c r="A1510" s="73">
        <v>21460</v>
      </c>
      <c r="B1510" s="73" t="s">
        <v>3829</v>
      </c>
      <c r="C1510" s="75">
        <v>0</v>
      </c>
      <c r="D1510" s="75">
        <v>0</v>
      </c>
      <c r="E1510" s="76">
        <v>0</v>
      </c>
      <c r="F1510" s="76">
        <v>0</v>
      </c>
      <c r="G1510" s="76">
        <v>0</v>
      </c>
      <c r="H1510" s="76">
        <v>0</v>
      </c>
      <c r="I1510" s="76">
        <v>0</v>
      </c>
      <c r="J1510" s="76">
        <v>0</v>
      </c>
      <c r="K1510" s="76">
        <v>0</v>
      </c>
      <c r="L1510" s="76">
        <v>0</v>
      </c>
      <c r="M1510" s="76">
        <v>0</v>
      </c>
      <c r="N1510" s="76">
        <v>0</v>
      </c>
      <c r="O1510" s="76">
        <v>0</v>
      </c>
      <c r="P1510" s="76">
        <v>0</v>
      </c>
      <c r="Q1510" s="76">
        <v>0</v>
      </c>
      <c r="R1510" s="76">
        <v>0</v>
      </c>
      <c r="S1510" s="76">
        <v>0</v>
      </c>
      <c r="T1510" s="76">
        <v>0</v>
      </c>
      <c r="U1510" s="76">
        <v>0</v>
      </c>
      <c r="V1510" s="76">
        <v>0</v>
      </c>
      <c r="W1510" s="76">
        <v>0</v>
      </c>
      <c r="X1510" s="76">
        <v>0</v>
      </c>
      <c r="Y1510" s="76">
        <v>0</v>
      </c>
      <c r="Z1510" s="76">
        <v>0</v>
      </c>
      <c r="AA1510" s="77"/>
    </row>
    <row r="1511" spans="1:27">
      <c r="A1511" s="73">
        <v>2146001</v>
      </c>
      <c r="B1511" s="73" t="s">
        <v>2833</v>
      </c>
      <c r="C1511" s="75">
        <v>0</v>
      </c>
      <c r="D1511" s="75">
        <v>0</v>
      </c>
      <c r="E1511" s="76">
        <v>0</v>
      </c>
      <c r="F1511" s="76">
        <v>0</v>
      </c>
      <c r="G1511" s="76">
        <v>0</v>
      </c>
      <c r="H1511" s="76">
        <v>0</v>
      </c>
      <c r="I1511" s="76">
        <v>0</v>
      </c>
      <c r="J1511" s="76">
        <v>0</v>
      </c>
      <c r="K1511" s="76">
        <v>0</v>
      </c>
      <c r="L1511" s="76">
        <v>0</v>
      </c>
      <c r="M1511" s="76">
        <v>0</v>
      </c>
      <c r="N1511" s="76">
        <v>0</v>
      </c>
      <c r="O1511" s="76">
        <v>0</v>
      </c>
      <c r="P1511" s="76">
        <v>0</v>
      </c>
      <c r="Q1511" s="76">
        <v>0</v>
      </c>
      <c r="R1511" s="76">
        <v>0</v>
      </c>
      <c r="S1511" s="76">
        <v>0</v>
      </c>
      <c r="T1511" s="76">
        <v>0</v>
      </c>
      <c r="U1511" s="76">
        <v>0</v>
      </c>
      <c r="V1511" s="76">
        <v>0</v>
      </c>
      <c r="W1511" s="76">
        <v>0</v>
      </c>
      <c r="X1511" s="76">
        <v>0</v>
      </c>
      <c r="Y1511" s="76">
        <v>0</v>
      </c>
      <c r="Z1511" s="76">
        <v>0</v>
      </c>
      <c r="AA1511" s="77"/>
    </row>
    <row r="1512" spans="1:27">
      <c r="A1512" s="73">
        <v>2146002</v>
      </c>
      <c r="B1512" s="73" t="s">
        <v>2836</v>
      </c>
      <c r="C1512" s="75">
        <v>0</v>
      </c>
      <c r="D1512" s="75">
        <v>0</v>
      </c>
      <c r="E1512" s="76">
        <v>0</v>
      </c>
      <c r="F1512" s="76">
        <v>0</v>
      </c>
      <c r="G1512" s="76">
        <v>0</v>
      </c>
      <c r="H1512" s="76">
        <v>0</v>
      </c>
      <c r="I1512" s="76">
        <v>0</v>
      </c>
      <c r="J1512" s="76">
        <v>0</v>
      </c>
      <c r="K1512" s="76">
        <v>0</v>
      </c>
      <c r="L1512" s="76">
        <v>0</v>
      </c>
      <c r="M1512" s="76">
        <v>0</v>
      </c>
      <c r="N1512" s="76">
        <v>0</v>
      </c>
      <c r="O1512" s="76">
        <v>0</v>
      </c>
      <c r="P1512" s="76">
        <v>0</v>
      </c>
      <c r="Q1512" s="76">
        <v>0</v>
      </c>
      <c r="R1512" s="76">
        <v>0</v>
      </c>
      <c r="S1512" s="76">
        <v>0</v>
      </c>
      <c r="T1512" s="76">
        <v>0</v>
      </c>
      <c r="U1512" s="76">
        <v>0</v>
      </c>
      <c r="V1512" s="76">
        <v>0</v>
      </c>
      <c r="W1512" s="76">
        <v>0</v>
      </c>
      <c r="X1512" s="76">
        <v>0</v>
      </c>
      <c r="Y1512" s="76">
        <v>0</v>
      </c>
      <c r="Z1512" s="76">
        <v>0</v>
      </c>
      <c r="AA1512" s="77"/>
    </row>
    <row r="1513" spans="1:27">
      <c r="A1513" s="73">
        <v>2146003</v>
      </c>
      <c r="B1513" s="73" t="s">
        <v>3830</v>
      </c>
      <c r="C1513" s="75">
        <v>0</v>
      </c>
      <c r="D1513" s="75">
        <v>0</v>
      </c>
      <c r="E1513" s="76">
        <v>0</v>
      </c>
      <c r="F1513" s="76">
        <v>0</v>
      </c>
      <c r="G1513" s="76">
        <v>0</v>
      </c>
      <c r="H1513" s="76">
        <v>0</v>
      </c>
      <c r="I1513" s="76">
        <v>0</v>
      </c>
      <c r="J1513" s="76">
        <v>0</v>
      </c>
      <c r="K1513" s="76">
        <v>0</v>
      </c>
      <c r="L1513" s="76">
        <v>0</v>
      </c>
      <c r="M1513" s="76">
        <v>0</v>
      </c>
      <c r="N1513" s="76">
        <v>0</v>
      </c>
      <c r="O1513" s="76">
        <v>0</v>
      </c>
      <c r="P1513" s="76">
        <v>0</v>
      </c>
      <c r="Q1513" s="76">
        <v>0</v>
      </c>
      <c r="R1513" s="76">
        <v>0</v>
      </c>
      <c r="S1513" s="76">
        <v>0</v>
      </c>
      <c r="T1513" s="76">
        <v>0</v>
      </c>
      <c r="U1513" s="76">
        <v>0</v>
      </c>
      <c r="V1513" s="76">
        <v>0</v>
      </c>
      <c r="W1513" s="76">
        <v>0</v>
      </c>
      <c r="X1513" s="76">
        <v>0</v>
      </c>
      <c r="Y1513" s="76">
        <v>0</v>
      </c>
      <c r="Z1513" s="76">
        <v>0</v>
      </c>
      <c r="AA1513" s="77"/>
    </row>
    <row r="1514" spans="1:27">
      <c r="A1514" s="73">
        <v>2146099</v>
      </c>
      <c r="B1514" s="73" t="s">
        <v>3831</v>
      </c>
      <c r="C1514" s="75">
        <v>0</v>
      </c>
      <c r="D1514" s="75">
        <v>0</v>
      </c>
      <c r="E1514" s="76">
        <v>0</v>
      </c>
      <c r="F1514" s="76">
        <v>0</v>
      </c>
      <c r="G1514" s="76">
        <v>0</v>
      </c>
      <c r="H1514" s="76">
        <v>0</v>
      </c>
      <c r="I1514" s="76">
        <v>0</v>
      </c>
      <c r="J1514" s="76">
        <v>0</v>
      </c>
      <c r="K1514" s="76">
        <v>0</v>
      </c>
      <c r="L1514" s="76">
        <v>0</v>
      </c>
      <c r="M1514" s="76">
        <v>0</v>
      </c>
      <c r="N1514" s="76">
        <v>0</v>
      </c>
      <c r="O1514" s="76">
        <v>0</v>
      </c>
      <c r="P1514" s="76">
        <v>0</v>
      </c>
      <c r="Q1514" s="76">
        <v>0</v>
      </c>
      <c r="R1514" s="76">
        <v>0</v>
      </c>
      <c r="S1514" s="76">
        <v>0</v>
      </c>
      <c r="T1514" s="76">
        <v>0</v>
      </c>
      <c r="U1514" s="76">
        <v>0</v>
      </c>
      <c r="V1514" s="76">
        <v>0</v>
      </c>
      <c r="W1514" s="76">
        <v>0</v>
      </c>
      <c r="X1514" s="76">
        <v>0</v>
      </c>
      <c r="Y1514" s="76">
        <v>0</v>
      </c>
      <c r="Z1514" s="76">
        <v>0</v>
      </c>
      <c r="AA1514" s="77"/>
    </row>
    <row r="1515" spans="1:27">
      <c r="A1515" s="73">
        <v>21462</v>
      </c>
      <c r="B1515" s="73" t="s">
        <v>3832</v>
      </c>
      <c r="C1515" s="75">
        <v>3768</v>
      </c>
      <c r="D1515" s="75">
        <v>61</v>
      </c>
      <c r="E1515" s="76">
        <v>1000</v>
      </c>
      <c r="F1515" s="76">
        <v>0</v>
      </c>
      <c r="G1515" s="76">
        <v>0</v>
      </c>
      <c r="H1515" s="76">
        <v>0</v>
      </c>
      <c r="I1515" s="76">
        <v>0</v>
      </c>
      <c r="J1515" s="76">
        <v>0</v>
      </c>
      <c r="K1515" s="76">
        <v>0</v>
      </c>
      <c r="L1515" s="76">
        <v>0</v>
      </c>
      <c r="M1515" s="76">
        <v>0</v>
      </c>
      <c r="N1515" s="76">
        <v>0</v>
      </c>
      <c r="O1515" s="76">
        <v>61</v>
      </c>
      <c r="P1515" s="76">
        <v>0</v>
      </c>
      <c r="Q1515" s="76">
        <v>0</v>
      </c>
      <c r="R1515" s="76">
        <v>0</v>
      </c>
      <c r="S1515" s="76">
        <v>0</v>
      </c>
      <c r="T1515" s="76">
        <v>0</v>
      </c>
      <c r="U1515" s="76">
        <v>0</v>
      </c>
      <c r="V1515" s="76">
        <v>0</v>
      </c>
      <c r="W1515" s="76">
        <v>0</v>
      </c>
      <c r="X1515" s="76">
        <v>0</v>
      </c>
      <c r="Y1515" s="76">
        <v>0</v>
      </c>
      <c r="Z1515" s="76">
        <v>0</v>
      </c>
      <c r="AA1515" s="77"/>
    </row>
    <row r="1516" spans="1:27">
      <c r="A1516" s="73">
        <v>2146201</v>
      </c>
      <c r="B1516" s="73" t="s">
        <v>3830</v>
      </c>
      <c r="C1516" s="75">
        <v>61</v>
      </c>
      <c r="D1516" s="75">
        <v>61</v>
      </c>
      <c r="E1516" s="76">
        <v>0</v>
      </c>
      <c r="F1516" s="76">
        <v>0</v>
      </c>
      <c r="G1516" s="76">
        <v>0</v>
      </c>
      <c r="H1516" s="76">
        <v>0</v>
      </c>
      <c r="I1516" s="76">
        <v>0</v>
      </c>
      <c r="J1516" s="76">
        <v>0</v>
      </c>
      <c r="K1516" s="76">
        <v>0</v>
      </c>
      <c r="L1516" s="76">
        <v>0</v>
      </c>
      <c r="M1516" s="76">
        <v>0</v>
      </c>
      <c r="N1516" s="76">
        <v>0</v>
      </c>
      <c r="O1516" s="76">
        <v>61</v>
      </c>
      <c r="P1516" s="76">
        <v>0</v>
      </c>
      <c r="Q1516" s="76">
        <v>0</v>
      </c>
      <c r="R1516" s="76">
        <v>0</v>
      </c>
      <c r="S1516" s="76">
        <v>0</v>
      </c>
      <c r="T1516" s="76">
        <v>0</v>
      </c>
      <c r="U1516" s="76">
        <v>0</v>
      </c>
      <c r="V1516" s="76">
        <v>0</v>
      </c>
      <c r="W1516" s="76">
        <v>0</v>
      </c>
      <c r="X1516" s="76">
        <v>0</v>
      </c>
      <c r="Y1516" s="76">
        <v>0</v>
      </c>
      <c r="Z1516" s="76">
        <v>0</v>
      </c>
      <c r="AA1516" s="77"/>
    </row>
    <row r="1517" spans="1:27">
      <c r="A1517" s="73">
        <v>2146202</v>
      </c>
      <c r="B1517" s="73" t="s">
        <v>3833</v>
      </c>
      <c r="C1517" s="75">
        <v>0</v>
      </c>
      <c r="D1517" s="75">
        <v>0</v>
      </c>
      <c r="E1517" s="76">
        <v>0</v>
      </c>
      <c r="F1517" s="76">
        <v>0</v>
      </c>
      <c r="G1517" s="76">
        <v>0</v>
      </c>
      <c r="H1517" s="76">
        <v>0</v>
      </c>
      <c r="I1517" s="76">
        <v>0</v>
      </c>
      <c r="J1517" s="76">
        <v>0</v>
      </c>
      <c r="K1517" s="76">
        <v>0</v>
      </c>
      <c r="L1517" s="76">
        <v>0</v>
      </c>
      <c r="M1517" s="76">
        <v>0</v>
      </c>
      <c r="N1517" s="76">
        <v>0</v>
      </c>
      <c r="O1517" s="76">
        <v>0</v>
      </c>
      <c r="P1517" s="76">
        <v>0</v>
      </c>
      <c r="Q1517" s="76">
        <v>0</v>
      </c>
      <c r="R1517" s="76">
        <v>0</v>
      </c>
      <c r="S1517" s="76">
        <v>0</v>
      </c>
      <c r="T1517" s="76">
        <v>0</v>
      </c>
      <c r="U1517" s="76">
        <v>0</v>
      </c>
      <c r="V1517" s="76">
        <v>0</v>
      </c>
      <c r="W1517" s="76">
        <v>0</v>
      </c>
      <c r="X1517" s="76">
        <v>0</v>
      </c>
      <c r="Y1517" s="76">
        <v>0</v>
      </c>
      <c r="Z1517" s="76">
        <v>0</v>
      </c>
      <c r="AA1517" s="77"/>
    </row>
    <row r="1518" spans="1:27">
      <c r="A1518" s="73">
        <v>2146203</v>
      </c>
      <c r="B1518" s="73" t="s">
        <v>3834</v>
      </c>
      <c r="C1518" s="75">
        <v>0</v>
      </c>
      <c r="D1518" s="75">
        <v>0</v>
      </c>
      <c r="E1518" s="76">
        <v>0</v>
      </c>
      <c r="F1518" s="76">
        <v>0</v>
      </c>
      <c r="G1518" s="76">
        <v>0</v>
      </c>
      <c r="H1518" s="76">
        <v>0</v>
      </c>
      <c r="I1518" s="76">
        <v>0</v>
      </c>
      <c r="J1518" s="76">
        <v>0</v>
      </c>
      <c r="K1518" s="76">
        <v>0</v>
      </c>
      <c r="L1518" s="76">
        <v>0</v>
      </c>
      <c r="M1518" s="76">
        <v>0</v>
      </c>
      <c r="N1518" s="76">
        <v>0</v>
      </c>
      <c r="O1518" s="76">
        <v>0</v>
      </c>
      <c r="P1518" s="76">
        <v>0</v>
      </c>
      <c r="Q1518" s="76">
        <v>0</v>
      </c>
      <c r="R1518" s="76">
        <v>0</v>
      </c>
      <c r="S1518" s="76">
        <v>0</v>
      </c>
      <c r="T1518" s="76">
        <v>0</v>
      </c>
      <c r="U1518" s="76">
        <v>0</v>
      </c>
      <c r="V1518" s="76">
        <v>0</v>
      </c>
      <c r="W1518" s="76">
        <v>0</v>
      </c>
      <c r="X1518" s="76">
        <v>0</v>
      </c>
      <c r="Y1518" s="76">
        <v>0</v>
      </c>
      <c r="Z1518" s="76">
        <v>0</v>
      </c>
      <c r="AA1518" s="77"/>
    </row>
    <row r="1519" spans="1:27">
      <c r="A1519" s="73">
        <v>2146299</v>
      </c>
      <c r="B1519" s="73" t="s">
        <v>3835</v>
      </c>
      <c r="C1519" s="75">
        <v>3707</v>
      </c>
      <c r="D1519" s="75">
        <v>0</v>
      </c>
      <c r="E1519" s="76">
        <v>1000</v>
      </c>
      <c r="F1519" s="76">
        <v>0</v>
      </c>
      <c r="G1519" s="76">
        <v>0</v>
      </c>
      <c r="H1519" s="76">
        <v>0</v>
      </c>
      <c r="I1519" s="76">
        <v>0</v>
      </c>
      <c r="J1519" s="76">
        <v>0</v>
      </c>
      <c r="K1519" s="76">
        <v>0</v>
      </c>
      <c r="L1519" s="76">
        <v>0</v>
      </c>
      <c r="M1519" s="76">
        <v>0</v>
      </c>
      <c r="N1519" s="76">
        <v>0</v>
      </c>
      <c r="O1519" s="76">
        <v>0</v>
      </c>
      <c r="P1519" s="76">
        <v>0</v>
      </c>
      <c r="Q1519" s="76">
        <v>0</v>
      </c>
      <c r="R1519" s="76">
        <v>0</v>
      </c>
      <c r="S1519" s="76">
        <v>0</v>
      </c>
      <c r="T1519" s="76">
        <v>0</v>
      </c>
      <c r="U1519" s="76">
        <v>0</v>
      </c>
      <c r="V1519" s="76">
        <v>0</v>
      </c>
      <c r="W1519" s="76">
        <v>0</v>
      </c>
      <c r="X1519" s="76">
        <v>0</v>
      </c>
      <c r="Y1519" s="76">
        <v>0</v>
      </c>
      <c r="Z1519" s="76">
        <v>0</v>
      </c>
      <c r="AA1519" s="77"/>
    </row>
    <row r="1520" spans="1:27">
      <c r="A1520" s="73">
        <v>21463</v>
      </c>
      <c r="B1520" s="73" t="s">
        <v>3836</v>
      </c>
      <c r="C1520" s="75">
        <v>9592</v>
      </c>
      <c r="D1520" s="75">
        <v>2714</v>
      </c>
      <c r="E1520" s="76">
        <v>9592</v>
      </c>
      <c r="F1520" s="76">
        <v>0</v>
      </c>
      <c r="G1520" s="76">
        <v>0</v>
      </c>
      <c r="H1520" s="76">
        <v>0</v>
      </c>
      <c r="I1520" s="76">
        <v>2714</v>
      </c>
      <c r="J1520" s="76">
        <v>0</v>
      </c>
      <c r="K1520" s="76">
        <v>0</v>
      </c>
      <c r="L1520" s="76">
        <v>0</v>
      </c>
      <c r="M1520" s="76">
        <v>0</v>
      </c>
      <c r="N1520" s="76">
        <v>0</v>
      </c>
      <c r="O1520" s="76">
        <v>0</v>
      </c>
      <c r="P1520" s="76">
        <v>0</v>
      </c>
      <c r="Q1520" s="76">
        <v>0</v>
      </c>
      <c r="R1520" s="76">
        <v>0</v>
      </c>
      <c r="S1520" s="76">
        <v>0</v>
      </c>
      <c r="T1520" s="76">
        <v>0</v>
      </c>
      <c r="U1520" s="76">
        <v>0</v>
      </c>
      <c r="V1520" s="76">
        <v>0</v>
      </c>
      <c r="W1520" s="76">
        <v>0</v>
      </c>
      <c r="X1520" s="76">
        <v>0</v>
      </c>
      <c r="Y1520" s="76">
        <v>0</v>
      </c>
      <c r="Z1520" s="76">
        <v>0</v>
      </c>
      <c r="AA1520" s="77"/>
    </row>
    <row r="1521" spans="1:27">
      <c r="A1521" s="73">
        <v>2146301</v>
      </c>
      <c r="B1521" s="73" t="s">
        <v>2851</v>
      </c>
      <c r="C1521" s="75">
        <v>0</v>
      </c>
      <c r="D1521" s="75">
        <v>0</v>
      </c>
      <c r="E1521" s="76">
        <v>0</v>
      </c>
      <c r="F1521" s="76">
        <v>0</v>
      </c>
      <c r="G1521" s="76">
        <v>0</v>
      </c>
      <c r="H1521" s="76">
        <v>0</v>
      </c>
      <c r="I1521" s="76">
        <v>0</v>
      </c>
      <c r="J1521" s="76">
        <v>0</v>
      </c>
      <c r="K1521" s="76">
        <v>0</v>
      </c>
      <c r="L1521" s="76">
        <v>0</v>
      </c>
      <c r="M1521" s="76">
        <v>0</v>
      </c>
      <c r="N1521" s="76">
        <v>0</v>
      </c>
      <c r="O1521" s="76">
        <v>0</v>
      </c>
      <c r="P1521" s="76">
        <v>0</v>
      </c>
      <c r="Q1521" s="76">
        <v>0</v>
      </c>
      <c r="R1521" s="76">
        <v>0</v>
      </c>
      <c r="S1521" s="76">
        <v>0</v>
      </c>
      <c r="T1521" s="76">
        <v>0</v>
      </c>
      <c r="U1521" s="76">
        <v>0</v>
      </c>
      <c r="V1521" s="76">
        <v>0</v>
      </c>
      <c r="W1521" s="76">
        <v>0</v>
      </c>
      <c r="X1521" s="76">
        <v>0</v>
      </c>
      <c r="Y1521" s="76">
        <v>0</v>
      </c>
      <c r="Z1521" s="76">
        <v>0</v>
      </c>
      <c r="AA1521" s="77"/>
    </row>
    <row r="1522" spans="1:27">
      <c r="A1522" s="73">
        <v>2146302</v>
      </c>
      <c r="B1522" s="73" t="s">
        <v>3837</v>
      </c>
      <c r="C1522" s="75">
        <v>9000</v>
      </c>
      <c r="D1522" s="75">
        <v>0</v>
      </c>
      <c r="E1522" s="76">
        <v>9000</v>
      </c>
      <c r="F1522" s="76">
        <v>0</v>
      </c>
      <c r="G1522" s="76">
        <v>0</v>
      </c>
      <c r="H1522" s="76">
        <v>0</v>
      </c>
      <c r="I1522" s="76">
        <v>0</v>
      </c>
      <c r="J1522" s="76">
        <v>0</v>
      </c>
      <c r="K1522" s="76">
        <v>0</v>
      </c>
      <c r="L1522" s="76">
        <v>0</v>
      </c>
      <c r="M1522" s="76">
        <v>0</v>
      </c>
      <c r="N1522" s="76">
        <v>0</v>
      </c>
      <c r="O1522" s="76">
        <v>0</v>
      </c>
      <c r="P1522" s="76">
        <v>0</v>
      </c>
      <c r="Q1522" s="76">
        <v>0</v>
      </c>
      <c r="R1522" s="76">
        <v>0</v>
      </c>
      <c r="S1522" s="76">
        <v>0</v>
      </c>
      <c r="T1522" s="76">
        <v>0</v>
      </c>
      <c r="U1522" s="76">
        <v>0</v>
      </c>
      <c r="V1522" s="76">
        <v>0</v>
      </c>
      <c r="W1522" s="76">
        <v>0</v>
      </c>
      <c r="X1522" s="76">
        <v>0</v>
      </c>
      <c r="Y1522" s="76">
        <v>0</v>
      </c>
      <c r="Z1522" s="76">
        <v>0</v>
      </c>
      <c r="AA1522" s="77"/>
    </row>
    <row r="1523" spans="1:27">
      <c r="A1523" s="73">
        <v>2146303</v>
      </c>
      <c r="B1523" s="73" t="s">
        <v>3838</v>
      </c>
      <c r="C1523" s="75">
        <v>592</v>
      </c>
      <c r="D1523" s="75">
        <v>0</v>
      </c>
      <c r="E1523" s="76">
        <v>592</v>
      </c>
      <c r="F1523" s="76">
        <v>0</v>
      </c>
      <c r="G1523" s="76">
        <v>0</v>
      </c>
      <c r="H1523" s="76">
        <v>0</v>
      </c>
      <c r="I1523" s="76">
        <v>0</v>
      </c>
      <c r="J1523" s="76">
        <v>0</v>
      </c>
      <c r="K1523" s="76">
        <v>0</v>
      </c>
      <c r="L1523" s="76">
        <v>0</v>
      </c>
      <c r="M1523" s="76">
        <v>0</v>
      </c>
      <c r="N1523" s="76">
        <v>0</v>
      </c>
      <c r="O1523" s="76">
        <v>0</v>
      </c>
      <c r="P1523" s="76">
        <v>0</v>
      </c>
      <c r="Q1523" s="76">
        <v>0</v>
      </c>
      <c r="R1523" s="76">
        <v>0</v>
      </c>
      <c r="S1523" s="76">
        <v>0</v>
      </c>
      <c r="T1523" s="76">
        <v>0</v>
      </c>
      <c r="U1523" s="76">
        <v>0</v>
      </c>
      <c r="V1523" s="76">
        <v>0</v>
      </c>
      <c r="W1523" s="76">
        <v>0</v>
      </c>
      <c r="X1523" s="76">
        <v>0</v>
      </c>
      <c r="Y1523" s="76">
        <v>0</v>
      </c>
      <c r="Z1523" s="76">
        <v>0</v>
      </c>
      <c r="AA1523" s="77"/>
    </row>
    <row r="1524" spans="1:27">
      <c r="A1524" s="73">
        <v>2146399</v>
      </c>
      <c r="B1524" s="73" t="s">
        <v>3839</v>
      </c>
      <c r="C1524" s="75">
        <v>0</v>
      </c>
      <c r="D1524" s="75">
        <v>2714</v>
      </c>
      <c r="E1524" s="76">
        <v>0</v>
      </c>
      <c r="F1524" s="76">
        <v>0</v>
      </c>
      <c r="G1524" s="76">
        <v>0</v>
      </c>
      <c r="H1524" s="76">
        <v>0</v>
      </c>
      <c r="I1524" s="76">
        <v>2714</v>
      </c>
      <c r="J1524" s="76">
        <v>0</v>
      </c>
      <c r="K1524" s="76">
        <v>0</v>
      </c>
      <c r="L1524" s="76">
        <v>0</v>
      </c>
      <c r="M1524" s="76">
        <v>0</v>
      </c>
      <c r="N1524" s="76">
        <v>0</v>
      </c>
      <c r="O1524" s="76">
        <v>0</v>
      </c>
      <c r="P1524" s="76">
        <v>0</v>
      </c>
      <c r="Q1524" s="76">
        <v>0</v>
      </c>
      <c r="R1524" s="76">
        <v>0</v>
      </c>
      <c r="S1524" s="76">
        <v>0</v>
      </c>
      <c r="T1524" s="76">
        <v>0</v>
      </c>
      <c r="U1524" s="76">
        <v>0</v>
      </c>
      <c r="V1524" s="76">
        <v>0</v>
      </c>
      <c r="W1524" s="76">
        <v>0</v>
      </c>
      <c r="X1524" s="76">
        <v>0</v>
      </c>
      <c r="Y1524" s="76">
        <v>0</v>
      </c>
      <c r="Z1524" s="76">
        <v>0</v>
      </c>
      <c r="AA1524" s="77"/>
    </row>
    <row r="1525" spans="1:27">
      <c r="A1525" s="73">
        <v>21464</v>
      </c>
      <c r="B1525" s="73" t="s">
        <v>3840</v>
      </c>
      <c r="C1525" s="75">
        <v>0</v>
      </c>
      <c r="D1525" s="75">
        <v>0</v>
      </c>
      <c r="E1525" s="76">
        <v>0</v>
      </c>
      <c r="F1525" s="76">
        <v>0</v>
      </c>
      <c r="G1525" s="76">
        <v>0</v>
      </c>
      <c r="H1525" s="76">
        <v>0</v>
      </c>
      <c r="I1525" s="76">
        <v>0</v>
      </c>
      <c r="J1525" s="76">
        <v>0</v>
      </c>
      <c r="K1525" s="76">
        <v>0</v>
      </c>
      <c r="L1525" s="76">
        <v>0</v>
      </c>
      <c r="M1525" s="76">
        <v>0</v>
      </c>
      <c r="N1525" s="76">
        <v>0</v>
      </c>
      <c r="O1525" s="76">
        <v>0</v>
      </c>
      <c r="P1525" s="76">
        <v>0</v>
      </c>
      <c r="Q1525" s="76">
        <v>0</v>
      </c>
      <c r="R1525" s="76">
        <v>0</v>
      </c>
      <c r="S1525" s="76">
        <v>0</v>
      </c>
      <c r="T1525" s="76">
        <v>0</v>
      </c>
      <c r="U1525" s="76">
        <v>0</v>
      </c>
      <c r="V1525" s="76">
        <v>0</v>
      </c>
      <c r="W1525" s="76">
        <v>0</v>
      </c>
      <c r="X1525" s="76">
        <v>0</v>
      </c>
      <c r="Y1525" s="76">
        <v>0</v>
      </c>
      <c r="Z1525" s="76">
        <v>0</v>
      </c>
      <c r="AA1525" s="77"/>
    </row>
    <row r="1526" spans="1:27">
      <c r="A1526" s="73">
        <v>2146401</v>
      </c>
      <c r="B1526" s="73" t="s">
        <v>3841</v>
      </c>
      <c r="C1526" s="75">
        <v>0</v>
      </c>
      <c r="D1526" s="75">
        <v>0</v>
      </c>
      <c r="E1526" s="76">
        <v>0</v>
      </c>
      <c r="F1526" s="76">
        <v>0</v>
      </c>
      <c r="G1526" s="76">
        <v>0</v>
      </c>
      <c r="H1526" s="76">
        <v>0</v>
      </c>
      <c r="I1526" s="76">
        <v>0</v>
      </c>
      <c r="J1526" s="76">
        <v>0</v>
      </c>
      <c r="K1526" s="76">
        <v>0</v>
      </c>
      <c r="L1526" s="76">
        <v>0</v>
      </c>
      <c r="M1526" s="76">
        <v>0</v>
      </c>
      <c r="N1526" s="76">
        <v>0</v>
      </c>
      <c r="O1526" s="76">
        <v>0</v>
      </c>
      <c r="P1526" s="76">
        <v>0</v>
      </c>
      <c r="Q1526" s="76">
        <v>0</v>
      </c>
      <c r="R1526" s="76">
        <v>0</v>
      </c>
      <c r="S1526" s="76">
        <v>0</v>
      </c>
      <c r="T1526" s="76">
        <v>0</v>
      </c>
      <c r="U1526" s="76">
        <v>0</v>
      </c>
      <c r="V1526" s="76">
        <v>0</v>
      </c>
      <c r="W1526" s="76">
        <v>0</v>
      </c>
      <c r="X1526" s="76">
        <v>0</v>
      </c>
      <c r="Y1526" s="76">
        <v>0</v>
      </c>
      <c r="Z1526" s="76">
        <v>0</v>
      </c>
      <c r="AA1526" s="77"/>
    </row>
    <row r="1527" spans="1:27">
      <c r="A1527" s="73">
        <v>2146402</v>
      </c>
      <c r="B1527" s="73" t="s">
        <v>3842</v>
      </c>
      <c r="C1527" s="75">
        <v>0</v>
      </c>
      <c r="D1527" s="75">
        <v>0</v>
      </c>
      <c r="E1527" s="76">
        <v>0</v>
      </c>
      <c r="F1527" s="76">
        <v>0</v>
      </c>
      <c r="G1527" s="76">
        <v>0</v>
      </c>
      <c r="H1527" s="76">
        <v>0</v>
      </c>
      <c r="I1527" s="76">
        <v>0</v>
      </c>
      <c r="J1527" s="76">
        <v>0</v>
      </c>
      <c r="K1527" s="76">
        <v>0</v>
      </c>
      <c r="L1527" s="76">
        <v>0</v>
      </c>
      <c r="M1527" s="76">
        <v>0</v>
      </c>
      <c r="N1527" s="76">
        <v>0</v>
      </c>
      <c r="O1527" s="76">
        <v>0</v>
      </c>
      <c r="P1527" s="76">
        <v>0</v>
      </c>
      <c r="Q1527" s="76">
        <v>0</v>
      </c>
      <c r="R1527" s="76">
        <v>0</v>
      </c>
      <c r="S1527" s="76">
        <v>0</v>
      </c>
      <c r="T1527" s="76">
        <v>0</v>
      </c>
      <c r="U1527" s="76">
        <v>0</v>
      </c>
      <c r="V1527" s="76">
        <v>0</v>
      </c>
      <c r="W1527" s="76">
        <v>0</v>
      </c>
      <c r="X1527" s="76">
        <v>0</v>
      </c>
      <c r="Y1527" s="76">
        <v>0</v>
      </c>
      <c r="Z1527" s="76">
        <v>0</v>
      </c>
      <c r="AA1527" s="77"/>
    </row>
    <row r="1528" spans="1:27">
      <c r="A1528" s="73">
        <v>2146403</v>
      </c>
      <c r="B1528" s="73" t="s">
        <v>3843</v>
      </c>
      <c r="C1528" s="75">
        <v>0</v>
      </c>
      <c r="D1528" s="75">
        <v>0</v>
      </c>
      <c r="E1528" s="76">
        <v>0</v>
      </c>
      <c r="F1528" s="76">
        <v>0</v>
      </c>
      <c r="G1528" s="76">
        <v>0</v>
      </c>
      <c r="H1528" s="76">
        <v>0</v>
      </c>
      <c r="I1528" s="76">
        <v>0</v>
      </c>
      <c r="J1528" s="76">
        <v>0</v>
      </c>
      <c r="K1528" s="76">
        <v>0</v>
      </c>
      <c r="L1528" s="76">
        <v>0</v>
      </c>
      <c r="M1528" s="76">
        <v>0</v>
      </c>
      <c r="N1528" s="76">
        <v>0</v>
      </c>
      <c r="O1528" s="76">
        <v>0</v>
      </c>
      <c r="P1528" s="76">
        <v>0</v>
      </c>
      <c r="Q1528" s="76">
        <v>0</v>
      </c>
      <c r="R1528" s="76">
        <v>0</v>
      </c>
      <c r="S1528" s="76">
        <v>0</v>
      </c>
      <c r="T1528" s="76">
        <v>0</v>
      </c>
      <c r="U1528" s="76">
        <v>0</v>
      </c>
      <c r="V1528" s="76">
        <v>0</v>
      </c>
      <c r="W1528" s="76">
        <v>0</v>
      </c>
      <c r="X1528" s="76">
        <v>0</v>
      </c>
      <c r="Y1528" s="76">
        <v>0</v>
      </c>
      <c r="Z1528" s="76">
        <v>0</v>
      </c>
      <c r="AA1528" s="77"/>
    </row>
    <row r="1529" spans="1:27">
      <c r="A1529" s="73">
        <v>2146404</v>
      </c>
      <c r="B1529" s="73" t="s">
        <v>3844</v>
      </c>
      <c r="C1529" s="75">
        <v>0</v>
      </c>
      <c r="D1529" s="75">
        <v>0</v>
      </c>
      <c r="E1529" s="76">
        <v>0</v>
      </c>
      <c r="F1529" s="76">
        <v>0</v>
      </c>
      <c r="G1529" s="76">
        <v>0</v>
      </c>
      <c r="H1529" s="76">
        <v>0</v>
      </c>
      <c r="I1529" s="76">
        <v>0</v>
      </c>
      <c r="J1529" s="76">
        <v>0</v>
      </c>
      <c r="K1529" s="76">
        <v>0</v>
      </c>
      <c r="L1529" s="76">
        <v>0</v>
      </c>
      <c r="M1529" s="76">
        <v>0</v>
      </c>
      <c r="N1529" s="76">
        <v>0</v>
      </c>
      <c r="O1529" s="76">
        <v>0</v>
      </c>
      <c r="P1529" s="76">
        <v>0</v>
      </c>
      <c r="Q1529" s="76">
        <v>0</v>
      </c>
      <c r="R1529" s="76">
        <v>0</v>
      </c>
      <c r="S1529" s="76">
        <v>0</v>
      </c>
      <c r="T1529" s="76">
        <v>0</v>
      </c>
      <c r="U1529" s="76">
        <v>0</v>
      </c>
      <c r="V1529" s="76">
        <v>0</v>
      </c>
      <c r="W1529" s="76">
        <v>0</v>
      </c>
      <c r="X1529" s="76">
        <v>0</v>
      </c>
      <c r="Y1529" s="76">
        <v>0</v>
      </c>
      <c r="Z1529" s="76">
        <v>0</v>
      </c>
      <c r="AA1529" s="77"/>
    </row>
    <row r="1530" spans="1:27">
      <c r="A1530" s="73">
        <v>2146405</v>
      </c>
      <c r="B1530" s="73" t="s">
        <v>3845</v>
      </c>
      <c r="C1530" s="75">
        <v>0</v>
      </c>
      <c r="D1530" s="75">
        <v>0</v>
      </c>
      <c r="E1530" s="76">
        <v>0</v>
      </c>
      <c r="F1530" s="76">
        <v>0</v>
      </c>
      <c r="G1530" s="76">
        <v>0</v>
      </c>
      <c r="H1530" s="76">
        <v>0</v>
      </c>
      <c r="I1530" s="76">
        <v>0</v>
      </c>
      <c r="J1530" s="76">
        <v>0</v>
      </c>
      <c r="K1530" s="76">
        <v>0</v>
      </c>
      <c r="L1530" s="76">
        <v>0</v>
      </c>
      <c r="M1530" s="76">
        <v>0</v>
      </c>
      <c r="N1530" s="76">
        <v>0</v>
      </c>
      <c r="O1530" s="76">
        <v>0</v>
      </c>
      <c r="P1530" s="76">
        <v>0</v>
      </c>
      <c r="Q1530" s="76">
        <v>0</v>
      </c>
      <c r="R1530" s="76">
        <v>0</v>
      </c>
      <c r="S1530" s="76">
        <v>0</v>
      </c>
      <c r="T1530" s="76">
        <v>0</v>
      </c>
      <c r="U1530" s="76">
        <v>0</v>
      </c>
      <c r="V1530" s="76">
        <v>0</v>
      </c>
      <c r="W1530" s="76">
        <v>0</v>
      </c>
      <c r="X1530" s="76">
        <v>0</v>
      </c>
      <c r="Y1530" s="76">
        <v>0</v>
      </c>
      <c r="Z1530" s="76">
        <v>0</v>
      </c>
      <c r="AA1530" s="77"/>
    </row>
    <row r="1531" spans="1:27">
      <c r="A1531" s="73">
        <v>2146406</v>
      </c>
      <c r="B1531" s="73" t="s">
        <v>3846</v>
      </c>
      <c r="C1531" s="75">
        <v>0</v>
      </c>
      <c r="D1531" s="75">
        <v>0</v>
      </c>
      <c r="E1531" s="76">
        <v>0</v>
      </c>
      <c r="F1531" s="76">
        <v>0</v>
      </c>
      <c r="G1531" s="76">
        <v>0</v>
      </c>
      <c r="H1531" s="76">
        <v>0</v>
      </c>
      <c r="I1531" s="76">
        <v>0</v>
      </c>
      <c r="J1531" s="76">
        <v>0</v>
      </c>
      <c r="K1531" s="76">
        <v>0</v>
      </c>
      <c r="L1531" s="76">
        <v>0</v>
      </c>
      <c r="M1531" s="76">
        <v>0</v>
      </c>
      <c r="N1531" s="76">
        <v>0</v>
      </c>
      <c r="O1531" s="76">
        <v>0</v>
      </c>
      <c r="P1531" s="76">
        <v>0</v>
      </c>
      <c r="Q1531" s="76">
        <v>0</v>
      </c>
      <c r="R1531" s="76">
        <v>0</v>
      </c>
      <c r="S1531" s="76">
        <v>0</v>
      </c>
      <c r="T1531" s="76">
        <v>0</v>
      </c>
      <c r="U1531" s="76">
        <v>0</v>
      </c>
      <c r="V1531" s="76">
        <v>0</v>
      </c>
      <c r="W1531" s="76">
        <v>0</v>
      </c>
      <c r="X1531" s="76">
        <v>0</v>
      </c>
      <c r="Y1531" s="76">
        <v>0</v>
      </c>
      <c r="Z1531" s="76">
        <v>0</v>
      </c>
      <c r="AA1531" s="77"/>
    </row>
    <row r="1532" spans="1:27">
      <c r="A1532" s="73">
        <v>2146407</v>
      </c>
      <c r="B1532" s="73" t="s">
        <v>3847</v>
      </c>
      <c r="C1532" s="75">
        <v>0</v>
      </c>
      <c r="D1532" s="75">
        <v>0</v>
      </c>
      <c r="E1532" s="76">
        <v>0</v>
      </c>
      <c r="F1532" s="76">
        <v>0</v>
      </c>
      <c r="G1532" s="76">
        <v>0</v>
      </c>
      <c r="H1532" s="76">
        <v>0</v>
      </c>
      <c r="I1532" s="76">
        <v>0</v>
      </c>
      <c r="J1532" s="76">
        <v>0</v>
      </c>
      <c r="K1532" s="76">
        <v>0</v>
      </c>
      <c r="L1532" s="76">
        <v>0</v>
      </c>
      <c r="M1532" s="76">
        <v>0</v>
      </c>
      <c r="N1532" s="76">
        <v>0</v>
      </c>
      <c r="O1532" s="76">
        <v>0</v>
      </c>
      <c r="P1532" s="76">
        <v>0</v>
      </c>
      <c r="Q1532" s="76">
        <v>0</v>
      </c>
      <c r="R1532" s="76">
        <v>0</v>
      </c>
      <c r="S1532" s="76">
        <v>0</v>
      </c>
      <c r="T1532" s="76">
        <v>0</v>
      </c>
      <c r="U1532" s="76">
        <v>0</v>
      </c>
      <c r="V1532" s="76">
        <v>0</v>
      </c>
      <c r="W1532" s="76">
        <v>0</v>
      </c>
      <c r="X1532" s="76">
        <v>0</v>
      </c>
      <c r="Y1532" s="76">
        <v>0</v>
      </c>
      <c r="Z1532" s="76">
        <v>0</v>
      </c>
      <c r="AA1532" s="77"/>
    </row>
    <row r="1533" spans="1:27">
      <c r="A1533" s="73">
        <v>2146499</v>
      </c>
      <c r="B1533" s="73" t="s">
        <v>3848</v>
      </c>
      <c r="C1533" s="75">
        <v>0</v>
      </c>
      <c r="D1533" s="75">
        <v>0</v>
      </c>
      <c r="E1533" s="76">
        <v>0</v>
      </c>
      <c r="F1533" s="76">
        <v>0</v>
      </c>
      <c r="G1533" s="76">
        <v>0</v>
      </c>
      <c r="H1533" s="76">
        <v>0</v>
      </c>
      <c r="I1533" s="76">
        <v>0</v>
      </c>
      <c r="J1533" s="76">
        <v>0</v>
      </c>
      <c r="K1533" s="76">
        <v>0</v>
      </c>
      <c r="L1533" s="76">
        <v>0</v>
      </c>
      <c r="M1533" s="76">
        <v>0</v>
      </c>
      <c r="N1533" s="76">
        <v>0</v>
      </c>
      <c r="O1533" s="76">
        <v>0</v>
      </c>
      <c r="P1533" s="76">
        <v>0</v>
      </c>
      <c r="Q1533" s="76">
        <v>0</v>
      </c>
      <c r="R1533" s="76">
        <v>0</v>
      </c>
      <c r="S1533" s="76">
        <v>0</v>
      </c>
      <c r="T1533" s="76">
        <v>0</v>
      </c>
      <c r="U1533" s="76">
        <v>0</v>
      </c>
      <c r="V1533" s="76">
        <v>0</v>
      </c>
      <c r="W1533" s="76">
        <v>0</v>
      </c>
      <c r="X1533" s="76">
        <v>0</v>
      </c>
      <c r="Y1533" s="76">
        <v>0</v>
      </c>
      <c r="Z1533" s="76">
        <v>0</v>
      </c>
      <c r="AA1533" s="77"/>
    </row>
    <row r="1534" spans="1:27">
      <c r="A1534" s="73">
        <v>21468</v>
      </c>
      <c r="B1534" s="73" t="s">
        <v>3849</v>
      </c>
      <c r="C1534" s="75">
        <v>0</v>
      </c>
      <c r="D1534" s="75">
        <v>0</v>
      </c>
      <c r="E1534" s="76">
        <v>0</v>
      </c>
      <c r="F1534" s="76">
        <v>0</v>
      </c>
      <c r="G1534" s="76">
        <v>0</v>
      </c>
      <c r="H1534" s="76">
        <v>0</v>
      </c>
      <c r="I1534" s="76">
        <v>0</v>
      </c>
      <c r="J1534" s="76">
        <v>0</v>
      </c>
      <c r="K1534" s="76">
        <v>0</v>
      </c>
      <c r="L1534" s="76">
        <v>0</v>
      </c>
      <c r="M1534" s="76">
        <v>0</v>
      </c>
      <c r="N1534" s="76">
        <v>0</v>
      </c>
      <c r="O1534" s="76">
        <v>0</v>
      </c>
      <c r="P1534" s="76">
        <v>0</v>
      </c>
      <c r="Q1534" s="76">
        <v>0</v>
      </c>
      <c r="R1534" s="76">
        <v>0</v>
      </c>
      <c r="S1534" s="76">
        <v>0</v>
      </c>
      <c r="T1534" s="76">
        <v>0</v>
      </c>
      <c r="U1534" s="76">
        <v>0</v>
      </c>
      <c r="V1534" s="76">
        <v>0</v>
      </c>
      <c r="W1534" s="76">
        <v>0</v>
      </c>
      <c r="X1534" s="76">
        <v>0</v>
      </c>
      <c r="Y1534" s="76">
        <v>0</v>
      </c>
      <c r="Z1534" s="76">
        <v>0</v>
      </c>
      <c r="AA1534" s="77"/>
    </row>
    <row r="1535" spans="1:27">
      <c r="A1535" s="73">
        <v>2146801</v>
      </c>
      <c r="B1535" s="73" t="s">
        <v>3850</v>
      </c>
      <c r="C1535" s="75">
        <v>0</v>
      </c>
      <c r="D1535" s="75">
        <v>0</v>
      </c>
      <c r="E1535" s="76">
        <v>0</v>
      </c>
      <c r="F1535" s="76">
        <v>0</v>
      </c>
      <c r="G1535" s="76">
        <v>0</v>
      </c>
      <c r="H1535" s="76">
        <v>0</v>
      </c>
      <c r="I1535" s="76">
        <v>0</v>
      </c>
      <c r="J1535" s="76">
        <v>0</v>
      </c>
      <c r="K1535" s="76">
        <v>0</v>
      </c>
      <c r="L1535" s="76">
        <v>0</v>
      </c>
      <c r="M1535" s="76">
        <v>0</v>
      </c>
      <c r="N1535" s="76">
        <v>0</v>
      </c>
      <c r="O1535" s="76">
        <v>0</v>
      </c>
      <c r="P1535" s="76">
        <v>0</v>
      </c>
      <c r="Q1535" s="76">
        <v>0</v>
      </c>
      <c r="R1535" s="76">
        <v>0</v>
      </c>
      <c r="S1535" s="76">
        <v>0</v>
      </c>
      <c r="T1535" s="76">
        <v>0</v>
      </c>
      <c r="U1535" s="76">
        <v>0</v>
      </c>
      <c r="V1535" s="76">
        <v>0</v>
      </c>
      <c r="W1535" s="76">
        <v>0</v>
      </c>
      <c r="X1535" s="76">
        <v>0</v>
      </c>
      <c r="Y1535" s="76">
        <v>0</v>
      </c>
      <c r="Z1535" s="76">
        <v>0</v>
      </c>
      <c r="AA1535" s="77"/>
    </row>
    <row r="1536" spans="1:27">
      <c r="A1536" s="73">
        <v>2146802</v>
      </c>
      <c r="B1536" s="73" t="s">
        <v>3851</v>
      </c>
      <c r="C1536" s="75">
        <v>0</v>
      </c>
      <c r="D1536" s="75">
        <v>0</v>
      </c>
      <c r="E1536" s="76">
        <v>0</v>
      </c>
      <c r="F1536" s="76">
        <v>0</v>
      </c>
      <c r="G1536" s="76">
        <v>0</v>
      </c>
      <c r="H1536" s="76">
        <v>0</v>
      </c>
      <c r="I1536" s="76">
        <v>0</v>
      </c>
      <c r="J1536" s="76">
        <v>0</v>
      </c>
      <c r="K1536" s="76">
        <v>0</v>
      </c>
      <c r="L1536" s="76">
        <v>0</v>
      </c>
      <c r="M1536" s="76">
        <v>0</v>
      </c>
      <c r="N1536" s="76">
        <v>0</v>
      </c>
      <c r="O1536" s="76">
        <v>0</v>
      </c>
      <c r="P1536" s="76">
        <v>0</v>
      </c>
      <c r="Q1536" s="76">
        <v>0</v>
      </c>
      <c r="R1536" s="76">
        <v>0</v>
      </c>
      <c r="S1536" s="76">
        <v>0</v>
      </c>
      <c r="T1536" s="76">
        <v>0</v>
      </c>
      <c r="U1536" s="76">
        <v>0</v>
      </c>
      <c r="V1536" s="76">
        <v>0</v>
      </c>
      <c r="W1536" s="76">
        <v>0</v>
      </c>
      <c r="X1536" s="76">
        <v>0</v>
      </c>
      <c r="Y1536" s="76">
        <v>0</v>
      </c>
      <c r="Z1536" s="76">
        <v>0</v>
      </c>
      <c r="AA1536" s="77"/>
    </row>
    <row r="1537" spans="1:27">
      <c r="A1537" s="73">
        <v>2146803</v>
      </c>
      <c r="B1537" s="73" t="s">
        <v>3852</v>
      </c>
      <c r="C1537" s="75">
        <v>0</v>
      </c>
      <c r="D1537" s="75">
        <v>0</v>
      </c>
      <c r="E1537" s="76">
        <v>0</v>
      </c>
      <c r="F1537" s="76">
        <v>0</v>
      </c>
      <c r="G1537" s="76">
        <v>0</v>
      </c>
      <c r="H1537" s="76">
        <v>0</v>
      </c>
      <c r="I1537" s="76">
        <v>0</v>
      </c>
      <c r="J1537" s="76">
        <v>0</v>
      </c>
      <c r="K1537" s="76">
        <v>0</v>
      </c>
      <c r="L1537" s="76">
        <v>0</v>
      </c>
      <c r="M1537" s="76">
        <v>0</v>
      </c>
      <c r="N1537" s="76">
        <v>0</v>
      </c>
      <c r="O1537" s="76">
        <v>0</v>
      </c>
      <c r="P1537" s="76">
        <v>0</v>
      </c>
      <c r="Q1537" s="76">
        <v>0</v>
      </c>
      <c r="R1537" s="76">
        <v>0</v>
      </c>
      <c r="S1537" s="76">
        <v>0</v>
      </c>
      <c r="T1537" s="76">
        <v>0</v>
      </c>
      <c r="U1537" s="76">
        <v>0</v>
      </c>
      <c r="V1537" s="76">
        <v>0</v>
      </c>
      <c r="W1537" s="76">
        <v>0</v>
      </c>
      <c r="X1537" s="76">
        <v>0</v>
      </c>
      <c r="Y1537" s="76">
        <v>0</v>
      </c>
      <c r="Z1537" s="76">
        <v>0</v>
      </c>
      <c r="AA1537" s="77"/>
    </row>
    <row r="1538" spans="1:27">
      <c r="A1538" s="73">
        <v>2146804</v>
      </c>
      <c r="B1538" s="73" t="s">
        <v>3853</v>
      </c>
      <c r="C1538" s="75">
        <v>0</v>
      </c>
      <c r="D1538" s="75">
        <v>0</v>
      </c>
      <c r="E1538" s="76">
        <v>0</v>
      </c>
      <c r="F1538" s="76">
        <v>0</v>
      </c>
      <c r="G1538" s="76">
        <v>0</v>
      </c>
      <c r="H1538" s="76">
        <v>0</v>
      </c>
      <c r="I1538" s="76">
        <v>0</v>
      </c>
      <c r="J1538" s="76">
        <v>0</v>
      </c>
      <c r="K1538" s="76">
        <v>0</v>
      </c>
      <c r="L1538" s="76">
        <v>0</v>
      </c>
      <c r="M1538" s="76">
        <v>0</v>
      </c>
      <c r="N1538" s="76">
        <v>0</v>
      </c>
      <c r="O1538" s="76">
        <v>0</v>
      </c>
      <c r="P1538" s="76">
        <v>0</v>
      </c>
      <c r="Q1538" s="76">
        <v>0</v>
      </c>
      <c r="R1538" s="76">
        <v>0</v>
      </c>
      <c r="S1538" s="76">
        <v>0</v>
      </c>
      <c r="T1538" s="76">
        <v>0</v>
      </c>
      <c r="U1538" s="76">
        <v>0</v>
      </c>
      <c r="V1538" s="76">
        <v>0</v>
      </c>
      <c r="W1538" s="76">
        <v>0</v>
      </c>
      <c r="X1538" s="76">
        <v>0</v>
      </c>
      <c r="Y1538" s="76">
        <v>0</v>
      </c>
      <c r="Z1538" s="76">
        <v>0</v>
      </c>
      <c r="AA1538" s="77"/>
    </row>
    <row r="1539" spans="1:27">
      <c r="A1539" s="73">
        <v>2146805</v>
      </c>
      <c r="B1539" s="73" t="s">
        <v>3854</v>
      </c>
      <c r="C1539" s="75">
        <v>0</v>
      </c>
      <c r="D1539" s="75">
        <v>0</v>
      </c>
      <c r="E1539" s="76">
        <v>0</v>
      </c>
      <c r="F1539" s="76">
        <v>0</v>
      </c>
      <c r="G1539" s="76">
        <v>0</v>
      </c>
      <c r="H1539" s="76">
        <v>0</v>
      </c>
      <c r="I1539" s="76">
        <v>0</v>
      </c>
      <c r="J1539" s="76">
        <v>0</v>
      </c>
      <c r="K1539" s="76">
        <v>0</v>
      </c>
      <c r="L1539" s="76">
        <v>0</v>
      </c>
      <c r="M1539" s="76">
        <v>0</v>
      </c>
      <c r="N1539" s="76">
        <v>0</v>
      </c>
      <c r="O1539" s="76">
        <v>0</v>
      </c>
      <c r="P1539" s="76">
        <v>0</v>
      </c>
      <c r="Q1539" s="76">
        <v>0</v>
      </c>
      <c r="R1539" s="76">
        <v>0</v>
      </c>
      <c r="S1539" s="76">
        <v>0</v>
      </c>
      <c r="T1539" s="76">
        <v>0</v>
      </c>
      <c r="U1539" s="76">
        <v>0</v>
      </c>
      <c r="V1539" s="76">
        <v>0</v>
      </c>
      <c r="W1539" s="76">
        <v>0</v>
      </c>
      <c r="X1539" s="76">
        <v>0</v>
      </c>
      <c r="Y1539" s="76">
        <v>0</v>
      </c>
      <c r="Z1539" s="76">
        <v>0</v>
      </c>
      <c r="AA1539" s="77"/>
    </row>
    <row r="1540" spans="1:27">
      <c r="A1540" s="73">
        <v>2146899</v>
      </c>
      <c r="B1540" s="73" t="s">
        <v>3855</v>
      </c>
      <c r="C1540" s="75">
        <v>0</v>
      </c>
      <c r="D1540" s="75">
        <v>0</v>
      </c>
      <c r="E1540" s="76">
        <v>0</v>
      </c>
      <c r="F1540" s="76">
        <v>0</v>
      </c>
      <c r="G1540" s="76">
        <v>0</v>
      </c>
      <c r="H1540" s="76">
        <v>0</v>
      </c>
      <c r="I1540" s="76">
        <v>0</v>
      </c>
      <c r="J1540" s="76">
        <v>0</v>
      </c>
      <c r="K1540" s="76">
        <v>0</v>
      </c>
      <c r="L1540" s="76">
        <v>0</v>
      </c>
      <c r="M1540" s="76">
        <v>0</v>
      </c>
      <c r="N1540" s="76">
        <v>0</v>
      </c>
      <c r="O1540" s="76">
        <v>0</v>
      </c>
      <c r="P1540" s="76">
        <v>0</v>
      </c>
      <c r="Q1540" s="76">
        <v>0</v>
      </c>
      <c r="R1540" s="76">
        <v>0</v>
      </c>
      <c r="S1540" s="76">
        <v>0</v>
      </c>
      <c r="T1540" s="76">
        <v>0</v>
      </c>
      <c r="U1540" s="76">
        <v>0</v>
      </c>
      <c r="V1540" s="76">
        <v>0</v>
      </c>
      <c r="W1540" s="76">
        <v>0</v>
      </c>
      <c r="X1540" s="76">
        <v>0</v>
      </c>
      <c r="Y1540" s="76">
        <v>0</v>
      </c>
      <c r="Z1540" s="76">
        <v>0</v>
      </c>
      <c r="AA1540" s="77"/>
    </row>
    <row r="1541" spans="1:27">
      <c r="A1541" s="73">
        <v>21469</v>
      </c>
      <c r="B1541" s="73" t="s">
        <v>3856</v>
      </c>
      <c r="C1541" s="75">
        <v>112809</v>
      </c>
      <c r="D1541" s="75">
        <v>0</v>
      </c>
      <c r="E1541" s="76">
        <v>112809</v>
      </c>
      <c r="F1541" s="76">
        <v>0</v>
      </c>
      <c r="G1541" s="76">
        <v>0</v>
      </c>
      <c r="H1541" s="76">
        <v>0</v>
      </c>
      <c r="I1541" s="76">
        <v>0</v>
      </c>
      <c r="J1541" s="76">
        <v>0</v>
      </c>
      <c r="K1541" s="76">
        <v>0</v>
      </c>
      <c r="L1541" s="76">
        <v>0</v>
      </c>
      <c r="M1541" s="76">
        <v>0</v>
      </c>
      <c r="N1541" s="76">
        <v>0</v>
      </c>
      <c r="O1541" s="76">
        <v>0</v>
      </c>
      <c r="P1541" s="76">
        <v>0</v>
      </c>
      <c r="Q1541" s="76">
        <v>0</v>
      </c>
      <c r="R1541" s="76">
        <v>0</v>
      </c>
      <c r="S1541" s="76">
        <v>0</v>
      </c>
      <c r="T1541" s="76">
        <v>0</v>
      </c>
      <c r="U1541" s="76">
        <v>0</v>
      </c>
      <c r="V1541" s="76">
        <v>0</v>
      </c>
      <c r="W1541" s="76">
        <v>0</v>
      </c>
      <c r="X1541" s="76">
        <v>0</v>
      </c>
      <c r="Y1541" s="76">
        <v>0</v>
      </c>
      <c r="Z1541" s="76">
        <v>0</v>
      </c>
      <c r="AA1541" s="77"/>
    </row>
    <row r="1542" spans="1:27">
      <c r="A1542" s="73">
        <v>2146901</v>
      </c>
      <c r="B1542" s="73" t="s">
        <v>3857</v>
      </c>
      <c r="C1542" s="75">
        <v>102855</v>
      </c>
      <c r="D1542" s="75">
        <v>0</v>
      </c>
      <c r="E1542" s="76">
        <v>102855</v>
      </c>
      <c r="F1542" s="76">
        <v>0</v>
      </c>
      <c r="G1542" s="76">
        <v>0</v>
      </c>
      <c r="H1542" s="76">
        <v>0</v>
      </c>
      <c r="I1542" s="76">
        <v>0</v>
      </c>
      <c r="J1542" s="76">
        <v>0</v>
      </c>
      <c r="K1542" s="76">
        <v>0</v>
      </c>
      <c r="L1542" s="76">
        <v>0</v>
      </c>
      <c r="M1542" s="76">
        <v>0</v>
      </c>
      <c r="N1542" s="76">
        <v>0</v>
      </c>
      <c r="O1542" s="76">
        <v>0</v>
      </c>
      <c r="P1542" s="76">
        <v>0</v>
      </c>
      <c r="Q1542" s="76">
        <v>0</v>
      </c>
      <c r="R1542" s="76">
        <v>0</v>
      </c>
      <c r="S1542" s="76">
        <v>0</v>
      </c>
      <c r="T1542" s="76">
        <v>0</v>
      </c>
      <c r="U1542" s="76">
        <v>0</v>
      </c>
      <c r="V1542" s="76">
        <v>0</v>
      </c>
      <c r="W1542" s="76">
        <v>0</v>
      </c>
      <c r="X1542" s="76">
        <v>0</v>
      </c>
      <c r="Y1542" s="76">
        <v>0</v>
      </c>
      <c r="Z1542" s="76">
        <v>0</v>
      </c>
      <c r="AA1542" s="77"/>
    </row>
    <row r="1543" spans="1:27">
      <c r="A1543" s="73">
        <v>2146902</v>
      </c>
      <c r="B1543" s="73" t="s">
        <v>2915</v>
      </c>
      <c r="C1543" s="75">
        <v>0</v>
      </c>
      <c r="D1543" s="75">
        <v>0</v>
      </c>
      <c r="E1543" s="76">
        <v>0</v>
      </c>
      <c r="F1543" s="76">
        <v>0</v>
      </c>
      <c r="G1543" s="76">
        <v>0</v>
      </c>
      <c r="H1543" s="76">
        <v>0</v>
      </c>
      <c r="I1543" s="76">
        <v>0</v>
      </c>
      <c r="J1543" s="76">
        <v>0</v>
      </c>
      <c r="K1543" s="76">
        <v>0</v>
      </c>
      <c r="L1543" s="76">
        <v>0</v>
      </c>
      <c r="M1543" s="76">
        <v>0</v>
      </c>
      <c r="N1543" s="76">
        <v>0</v>
      </c>
      <c r="O1543" s="76">
        <v>0</v>
      </c>
      <c r="P1543" s="76">
        <v>0</v>
      </c>
      <c r="Q1543" s="76">
        <v>0</v>
      </c>
      <c r="R1543" s="76">
        <v>0</v>
      </c>
      <c r="S1543" s="76">
        <v>0</v>
      </c>
      <c r="T1543" s="76">
        <v>0</v>
      </c>
      <c r="U1543" s="76">
        <v>0</v>
      </c>
      <c r="V1543" s="76">
        <v>0</v>
      </c>
      <c r="W1543" s="76">
        <v>0</v>
      </c>
      <c r="X1543" s="76">
        <v>0</v>
      </c>
      <c r="Y1543" s="76">
        <v>0</v>
      </c>
      <c r="Z1543" s="76">
        <v>0</v>
      </c>
      <c r="AA1543" s="77"/>
    </row>
    <row r="1544" spans="1:27">
      <c r="A1544" s="73">
        <v>2146903</v>
      </c>
      <c r="B1544" s="73" t="s">
        <v>3858</v>
      </c>
      <c r="C1544" s="75">
        <v>0</v>
      </c>
      <c r="D1544" s="75">
        <v>0</v>
      </c>
      <c r="E1544" s="76">
        <v>0</v>
      </c>
      <c r="F1544" s="76">
        <v>0</v>
      </c>
      <c r="G1544" s="76">
        <v>0</v>
      </c>
      <c r="H1544" s="76">
        <v>0</v>
      </c>
      <c r="I1544" s="76">
        <v>0</v>
      </c>
      <c r="J1544" s="76">
        <v>0</v>
      </c>
      <c r="K1544" s="76">
        <v>0</v>
      </c>
      <c r="L1544" s="76">
        <v>0</v>
      </c>
      <c r="M1544" s="76">
        <v>0</v>
      </c>
      <c r="N1544" s="76">
        <v>0</v>
      </c>
      <c r="O1544" s="76">
        <v>0</v>
      </c>
      <c r="P1544" s="76">
        <v>0</v>
      </c>
      <c r="Q1544" s="76">
        <v>0</v>
      </c>
      <c r="R1544" s="76">
        <v>0</v>
      </c>
      <c r="S1544" s="76">
        <v>0</v>
      </c>
      <c r="T1544" s="76">
        <v>0</v>
      </c>
      <c r="U1544" s="76">
        <v>0</v>
      </c>
      <c r="V1544" s="76">
        <v>0</v>
      </c>
      <c r="W1544" s="76">
        <v>0</v>
      </c>
      <c r="X1544" s="76">
        <v>0</v>
      </c>
      <c r="Y1544" s="76">
        <v>0</v>
      </c>
      <c r="Z1544" s="76">
        <v>0</v>
      </c>
      <c r="AA1544" s="77"/>
    </row>
    <row r="1545" spans="1:27">
      <c r="A1545" s="73">
        <v>2146904</v>
      </c>
      <c r="B1545" s="73" t="s">
        <v>3859</v>
      </c>
      <c r="C1545" s="75">
        <v>8864</v>
      </c>
      <c r="D1545" s="75">
        <v>0</v>
      </c>
      <c r="E1545" s="76">
        <v>8864</v>
      </c>
      <c r="F1545" s="76">
        <v>0</v>
      </c>
      <c r="G1545" s="76">
        <v>0</v>
      </c>
      <c r="H1545" s="76">
        <v>0</v>
      </c>
      <c r="I1545" s="76">
        <v>0</v>
      </c>
      <c r="J1545" s="76">
        <v>0</v>
      </c>
      <c r="K1545" s="76">
        <v>0</v>
      </c>
      <c r="L1545" s="76">
        <v>0</v>
      </c>
      <c r="M1545" s="76">
        <v>0</v>
      </c>
      <c r="N1545" s="76">
        <v>0</v>
      </c>
      <c r="O1545" s="76">
        <v>0</v>
      </c>
      <c r="P1545" s="76">
        <v>0</v>
      </c>
      <c r="Q1545" s="76">
        <v>0</v>
      </c>
      <c r="R1545" s="76">
        <v>0</v>
      </c>
      <c r="S1545" s="76">
        <v>0</v>
      </c>
      <c r="T1545" s="76">
        <v>0</v>
      </c>
      <c r="U1545" s="76">
        <v>0</v>
      </c>
      <c r="V1545" s="76">
        <v>0</v>
      </c>
      <c r="W1545" s="76">
        <v>0</v>
      </c>
      <c r="X1545" s="76">
        <v>0</v>
      </c>
      <c r="Y1545" s="76">
        <v>0</v>
      </c>
      <c r="Z1545" s="76">
        <v>0</v>
      </c>
      <c r="AA1545" s="77"/>
    </row>
    <row r="1546" spans="1:27">
      <c r="A1546" s="73">
        <v>2146905</v>
      </c>
      <c r="B1546" s="73" t="s">
        <v>5157</v>
      </c>
      <c r="C1546" s="75">
        <v>0</v>
      </c>
      <c r="D1546" s="75">
        <v>0</v>
      </c>
      <c r="E1546" s="76">
        <v>0</v>
      </c>
      <c r="F1546" s="76">
        <v>0</v>
      </c>
      <c r="G1546" s="76">
        <v>0</v>
      </c>
      <c r="H1546" s="76">
        <v>0</v>
      </c>
      <c r="I1546" s="76">
        <v>0</v>
      </c>
      <c r="J1546" s="76">
        <v>0</v>
      </c>
      <c r="K1546" s="76">
        <v>0</v>
      </c>
      <c r="L1546" s="76">
        <v>0</v>
      </c>
      <c r="M1546" s="76">
        <v>0</v>
      </c>
      <c r="N1546" s="76">
        <v>0</v>
      </c>
      <c r="O1546" s="76">
        <v>0</v>
      </c>
      <c r="P1546" s="76">
        <v>0</v>
      </c>
      <c r="Q1546" s="76">
        <v>0</v>
      </c>
      <c r="R1546" s="76">
        <v>0</v>
      </c>
      <c r="S1546" s="76">
        <v>0</v>
      </c>
      <c r="T1546" s="76">
        <v>0</v>
      </c>
      <c r="U1546" s="76">
        <v>0</v>
      </c>
      <c r="V1546" s="76">
        <v>0</v>
      </c>
      <c r="W1546" s="76">
        <v>0</v>
      </c>
      <c r="X1546" s="76">
        <v>0</v>
      </c>
      <c r="Y1546" s="76">
        <v>0</v>
      </c>
      <c r="Z1546" s="76">
        <v>0</v>
      </c>
      <c r="AA1546" s="77"/>
    </row>
    <row r="1547" spans="1:27">
      <c r="A1547" s="73">
        <v>2146906</v>
      </c>
      <c r="B1547" s="73" t="s">
        <v>3860</v>
      </c>
      <c r="C1547" s="75">
        <v>1090</v>
      </c>
      <c r="D1547" s="75">
        <v>0</v>
      </c>
      <c r="E1547" s="76">
        <v>1090</v>
      </c>
      <c r="F1547" s="76">
        <v>0</v>
      </c>
      <c r="G1547" s="76">
        <v>0</v>
      </c>
      <c r="H1547" s="76">
        <v>0</v>
      </c>
      <c r="I1547" s="76">
        <v>0</v>
      </c>
      <c r="J1547" s="76">
        <v>0</v>
      </c>
      <c r="K1547" s="76">
        <v>0</v>
      </c>
      <c r="L1547" s="76">
        <v>0</v>
      </c>
      <c r="M1547" s="76">
        <v>0</v>
      </c>
      <c r="N1547" s="76">
        <v>0</v>
      </c>
      <c r="O1547" s="76">
        <v>0</v>
      </c>
      <c r="P1547" s="76">
        <v>0</v>
      </c>
      <c r="Q1547" s="76">
        <v>0</v>
      </c>
      <c r="R1547" s="76">
        <v>0</v>
      </c>
      <c r="S1547" s="76">
        <v>0</v>
      </c>
      <c r="T1547" s="76">
        <v>0</v>
      </c>
      <c r="U1547" s="76">
        <v>0</v>
      </c>
      <c r="V1547" s="76">
        <v>0</v>
      </c>
      <c r="W1547" s="76">
        <v>0</v>
      </c>
      <c r="X1547" s="76">
        <v>0</v>
      </c>
      <c r="Y1547" s="76">
        <v>0</v>
      </c>
      <c r="Z1547" s="76">
        <v>0</v>
      </c>
      <c r="AA1547" s="77"/>
    </row>
    <row r="1548" spans="1:27">
      <c r="A1548" s="73">
        <v>2146907</v>
      </c>
      <c r="B1548" s="73" t="s">
        <v>3861</v>
      </c>
      <c r="C1548" s="75">
        <v>0</v>
      </c>
      <c r="D1548" s="75">
        <v>0</v>
      </c>
      <c r="E1548" s="76">
        <v>0</v>
      </c>
      <c r="F1548" s="76">
        <v>0</v>
      </c>
      <c r="G1548" s="76">
        <v>0</v>
      </c>
      <c r="H1548" s="76">
        <v>0</v>
      </c>
      <c r="I1548" s="76">
        <v>0</v>
      </c>
      <c r="J1548" s="76">
        <v>0</v>
      </c>
      <c r="K1548" s="76">
        <v>0</v>
      </c>
      <c r="L1548" s="76">
        <v>0</v>
      </c>
      <c r="M1548" s="76">
        <v>0</v>
      </c>
      <c r="N1548" s="76">
        <v>0</v>
      </c>
      <c r="O1548" s="76">
        <v>0</v>
      </c>
      <c r="P1548" s="76">
        <v>0</v>
      </c>
      <c r="Q1548" s="76">
        <v>0</v>
      </c>
      <c r="R1548" s="76">
        <v>0</v>
      </c>
      <c r="S1548" s="76">
        <v>0</v>
      </c>
      <c r="T1548" s="76">
        <v>0</v>
      </c>
      <c r="U1548" s="76">
        <v>0</v>
      </c>
      <c r="V1548" s="76">
        <v>0</v>
      </c>
      <c r="W1548" s="76">
        <v>0</v>
      </c>
      <c r="X1548" s="76">
        <v>0</v>
      </c>
      <c r="Y1548" s="76">
        <v>0</v>
      </c>
      <c r="Z1548" s="76">
        <v>0</v>
      </c>
      <c r="AA1548" s="77"/>
    </row>
    <row r="1549" spans="1:27">
      <c r="A1549" s="73">
        <v>2146908</v>
      </c>
      <c r="B1549" s="73" t="s">
        <v>3862</v>
      </c>
      <c r="C1549" s="75">
        <v>0</v>
      </c>
      <c r="D1549" s="75">
        <v>0</v>
      </c>
      <c r="E1549" s="76">
        <v>0</v>
      </c>
      <c r="F1549" s="76">
        <v>0</v>
      </c>
      <c r="G1549" s="76">
        <v>0</v>
      </c>
      <c r="H1549" s="76">
        <v>0</v>
      </c>
      <c r="I1549" s="76">
        <v>0</v>
      </c>
      <c r="J1549" s="76">
        <v>0</v>
      </c>
      <c r="K1549" s="76">
        <v>0</v>
      </c>
      <c r="L1549" s="76">
        <v>0</v>
      </c>
      <c r="M1549" s="76">
        <v>0</v>
      </c>
      <c r="N1549" s="76">
        <v>0</v>
      </c>
      <c r="O1549" s="76">
        <v>0</v>
      </c>
      <c r="P1549" s="76">
        <v>0</v>
      </c>
      <c r="Q1549" s="76">
        <v>0</v>
      </c>
      <c r="R1549" s="76">
        <v>0</v>
      </c>
      <c r="S1549" s="76">
        <v>0</v>
      </c>
      <c r="T1549" s="76">
        <v>0</v>
      </c>
      <c r="U1549" s="76">
        <v>0</v>
      </c>
      <c r="V1549" s="76">
        <v>0</v>
      </c>
      <c r="W1549" s="76">
        <v>0</v>
      </c>
      <c r="X1549" s="76">
        <v>0</v>
      </c>
      <c r="Y1549" s="76">
        <v>0</v>
      </c>
      <c r="Z1549" s="76">
        <v>0</v>
      </c>
      <c r="AA1549" s="77"/>
    </row>
    <row r="1550" spans="1:27">
      <c r="A1550" s="73">
        <v>2146999</v>
      </c>
      <c r="B1550" s="73" t="s">
        <v>3863</v>
      </c>
      <c r="C1550" s="75">
        <v>0</v>
      </c>
      <c r="D1550" s="75">
        <v>0</v>
      </c>
      <c r="E1550" s="76">
        <v>0</v>
      </c>
      <c r="F1550" s="76">
        <v>0</v>
      </c>
      <c r="G1550" s="76">
        <v>0</v>
      </c>
      <c r="H1550" s="76">
        <v>0</v>
      </c>
      <c r="I1550" s="76">
        <v>0</v>
      </c>
      <c r="J1550" s="76">
        <v>0</v>
      </c>
      <c r="K1550" s="76">
        <v>0</v>
      </c>
      <c r="L1550" s="76">
        <v>0</v>
      </c>
      <c r="M1550" s="76">
        <v>0</v>
      </c>
      <c r="N1550" s="76">
        <v>0</v>
      </c>
      <c r="O1550" s="76">
        <v>0</v>
      </c>
      <c r="P1550" s="76">
        <v>0</v>
      </c>
      <c r="Q1550" s="76">
        <v>0</v>
      </c>
      <c r="R1550" s="76">
        <v>0</v>
      </c>
      <c r="S1550" s="76">
        <v>0</v>
      </c>
      <c r="T1550" s="76">
        <v>0</v>
      </c>
      <c r="U1550" s="76">
        <v>0</v>
      </c>
      <c r="V1550" s="76">
        <v>0</v>
      </c>
      <c r="W1550" s="76">
        <v>0</v>
      </c>
      <c r="X1550" s="76">
        <v>0</v>
      </c>
      <c r="Y1550" s="76">
        <v>0</v>
      </c>
      <c r="Z1550" s="76">
        <v>0</v>
      </c>
      <c r="AA1550" s="77"/>
    </row>
    <row r="1551" spans="1:27">
      <c r="A1551" s="73">
        <v>215</v>
      </c>
      <c r="B1551" s="74" t="s">
        <v>2977</v>
      </c>
      <c r="C1551" s="75">
        <v>22541</v>
      </c>
      <c r="D1551" s="75">
        <v>10774</v>
      </c>
      <c r="E1551" s="76">
        <v>11617</v>
      </c>
      <c r="F1551" s="76">
        <v>972</v>
      </c>
      <c r="G1551" s="76">
        <v>229</v>
      </c>
      <c r="H1551" s="76">
        <v>1467</v>
      </c>
      <c r="I1551" s="76">
        <v>549</v>
      </c>
      <c r="J1551" s="76">
        <v>678</v>
      </c>
      <c r="K1551" s="76">
        <v>2998</v>
      </c>
      <c r="L1551" s="76">
        <v>336</v>
      </c>
      <c r="M1551" s="76">
        <v>203</v>
      </c>
      <c r="N1551" s="76">
        <v>408</v>
      </c>
      <c r="O1551" s="76">
        <v>619</v>
      </c>
      <c r="P1551" s="76">
        <v>379</v>
      </c>
      <c r="Q1551" s="76">
        <v>484</v>
      </c>
      <c r="R1551" s="76">
        <v>491</v>
      </c>
      <c r="S1551" s="76">
        <v>334</v>
      </c>
      <c r="T1551" s="76">
        <v>128</v>
      </c>
      <c r="U1551" s="76">
        <v>230</v>
      </c>
      <c r="V1551" s="76">
        <v>269</v>
      </c>
      <c r="W1551" s="76">
        <v>0</v>
      </c>
      <c r="X1551" s="76">
        <v>30</v>
      </c>
      <c r="Y1551" s="76">
        <v>0</v>
      </c>
      <c r="Z1551" s="76">
        <v>239</v>
      </c>
      <c r="AA1551" s="77"/>
    </row>
    <row r="1552" spans="1:27">
      <c r="A1552" s="73">
        <v>21505</v>
      </c>
      <c r="B1552" s="73" t="s">
        <v>3011</v>
      </c>
      <c r="C1552" s="75">
        <v>8461</v>
      </c>
      <c r="D1552" s="75">
        <v>4124</v>
      </c>
      <c r="E1552" s="76">
        <v>4187</v>
      </c>
      <c r="F1552" s="76">
        <v>283</v>
      </c>
      <c r="G1552" s="76">
        <v>124</v>
      </c>
      <c r="H1552" s="76">
        <v>525</v>
      </c>
      <c r="I1552" s="76">
        <v>484</v>
      </c>
      <c r="J1552" s="76">
        <v>108</v>
      </c>
      <c r="K1552" s="76">
        <v>135</v>
      </c>
      <c r="L1552" s="76">
        <v>87</v>
      </c>
      <c r="M1552" s="76">
        <v>72</v>
      </c>
      <c r="N1552" s="76">
        <v>96</v>
      </c>
      <c r="O1552" s="76">
        <v>414</v>
      </c>
      <c r="P1552" s="76">
        <v>274</v>
      </c>
      <c r="Q1552" s="76">
        <v>484</v>
      </c>
      <c r="R1552" s="76">
        <v>396</v>
      </c>
      <c r="S1552" s="76">
        <v>334</v>
      </c>
      <c r="T1552" s="76">
        <v>128</v>
      </c>
      <c r="U1552" s="76">
        <v>180</v>
      </c>
      <c r="V1552" s="76">
        <v>0</v>
      </c>
      <c r="W1552" s="76">
        <v>0</v>
      </c>
      <c r="X1552" s="76">
        <v>0</v>
      </c>
      <c r="Y1552" s="76">
        <v>0</v>
      </c>
      <c r="Z1552" s="76">
        <v>0</v>
      </c>
      <c r="AA1552" s="77"/>
    </row>
    <row r="1553" spans="1:27">
      <c r="A1553" s="73">
        <v>2150570</v>
      </c>
      <c r="B1553" s="73" t="s">
        <v>5158</v>
      </c>
      <c r="C1553" s="75">
        <v>8461</v>
      </c>
      <c r="D1553" s="75">
        <v>4124</v>
      </c>
      <c r="E1553" s="76">
        <v>4187</v>
      </c>
      <c r="F1553" s="76">
        <v>283</v>
      </c>
      <c r="G1553" s="76">
        <v>124</v>
      </c>
      <c r="H1553" s="76">
        <v>525</v>
      </c>
      <c r="I1553" s="76">
        <v>484</v>
      </c>
      <c r="J1553" s="76">
        <v>108</v>
      </c>
      <c r="K1553" s="76">
        <v>135</v>
      </c>
      <c r="L1553" s="76">
        <v>87</v>
      </c>
      <c r="M1553" s="76">
        <v>72</v>
      </c>
      <c r="N1553" s="76">
        <v>96</v>
      </c>
      <c r="O1553" s="76">
        <v>414</v>
      </c>
      <c r="P1553" s="76">
        <v>274</v>
      </c>
      <c r="Q1553" s="76">
        <v>484</v>
      </c>
      <c r="R1553" s="76">
        <v>396</v>
      </c>
      <c r="S1553" s="76">
        <v>334</v>
      </c>
      <c r="T1553" s="76">
        <v>128</v>
      </c>
      <c r="U1553" s="76">
        <v>180</v>
      </c>
      <c r="V1553" s="76">
        <v>0</v>
      </c>
      <c r="W1553" s="76">
        <v>0</v>
      </c>
      <c r="X1553" s="76">
        <v>0</v>
      </c>
      <c r="Y1553" s="76">
        <v>0</v>
      </c>
      <c r="Z1553" s="76">
        <v>0</v>
      </c>
      <c r="AA1553" s="77"/>
    </row>
    <row r="1554" spans="1:27">
      <c r="A1554" s="73">
        <v>21560</v>
      </c>
      <c r="B1554" s="73" t="s">
        <v>5159</v>
      </c>
      <c r="C1554" s="75">
        <v>1846</v>
      </c>
      <c r="D1554" s="75">
        <v>1736</v>
      </c>
      <c r="E1554" s="76">
        <v>109</v>
      </c>
      <c r="F1554" s="76">
        <v>256</v>
      </c>
      <c r="G1554" s="76">
        <v>75</v>
      </c>
      <c r="H1554" s="76">
        <v>480</v>
      </c>
      <c r="I1554" s="76">
        <v>5</v>
      </c>
      <c r="J1554" s="76">
        <v>134</v>
      </c>
      <c r="K1554" s="76">
        <v>31</v>
      </c>
      <c r="L1554" s="76">
        <v>244</v>
      </c>
      <c r="M1554" s="76">
        <v>86</v>
      </c>
      <c r="N1554" s="76">
        <v>50</v>
      </c>
      <c r="O1554" s="76">
        <v>135</v>
      </c>
      <c r="P1554" s="76">
        <v>105</v>
      </c>
      <c r="Q1554" s="76">
        <v>0</v>
      </c>
      <c r="R1554" s="76">
        <v>25</v>
      </c>
      <c r="S1554" s="76">
        <v>0</v>
      </c>
      <c r="T1554" s="76">
        <v>0</v>
      </c>
      <c r="U1554" s="76">
        <v>50</v>
      </c>
      <c r="V1554" s="76">
        <v>60</v>
      </c>
      <c r="W1554" s="76">
        <v>0</v>
      </c>
      <c r="X1554" s="76">
        <v>30</v>
      </c>
      <c r="Y1554" s="76">
        <v>0</v>
      </c>
      <c r="Z1554" s="76">
        <v>30</v>
      </c>
      <c r="AA1554" s="77"/>
    </row>
    <row r="1555" spans="1:27">
      <c r="A1555" s="73">
        <v>2156001</v>
      </c>
      <c r="B1555" s="73" t="s">
        <v>5160</v>
      </c>
      <c r="C1555" s="75">
        <v>556</v>
      </c>
      <c r="D1555" s="75">
        <v>556</v>
      </c>
      <c r="E1555" s="76">
        <v>0</v>
      </c>
      <c r="F1555" s="76">
        <v>40</v>
      </c>
      <c r="G1555" s="76">
        <v>0</v>
      </c>
      <c r="H1555" s="76">
        <v>40</v>
      </c>
      <c r="I1555" s="76">
        <v>0</v>
      </c>
      <c r="J1555" s="76">
        <v>50</v>
      </c>
      <c r="K1555" s="76">
        <v>0</v>
      </c>
      <c r="L1555" s="76">
        <v>216</v>
      </c>
      <c r="M1555" s="76">
        <v>0</v>
      </c>
      <c r="N1555" s="76">
        <v>0</v>
      </c>
      <c r="O1555" s="76">
        <v>110</v>
      </c>
      <c r="P1555" s="76">
        <v>80</v>
      </c>
      <c r="Q1555" s="76">
        <v>0</v>
      </c>
      <c r="R1555" s="76">
        <v>20</v>
      </c>
      <c r="S1555" s="76">
        <v>0</v>
      </c>
      <c r="T1555" s="76">
        <v>0</v>
      </c>
      <c r="U1555" s="76">
        <v>0</v>
      </c>
      <c r="V1555" s="76">
        <v>0</v>
      </c>
      <c r="W1555" s="76">
        <v>0</v>
      </c>
      <c r="X1555" s="76">
        <v>0</v>
      </c>
      <c r="Y1555" s="76">
        <v>0</v>
      </c>
      <c r="Z1555" s="76">
        <v>0</v>
      </c>
      <c r="AA1555" s="77"/>
    </row>
    <row r="1556" spans="1:27">
      <c r="A1556" s="73">
        <v>2156002</v>
      </c>
      <c r="B1556" s="73" t="s">
        <v>5161</v>
      </c>
      <c r="C1556" s="75">
        <v>736</v>
      </c>
      <c r="D1556" s="75">
        <v>736</v>
      </c>
      <c r="E1556" s="76">
        <v>0</v>
      </c>
      <c r="F1556" s="76">
        <v>123</v>
      </c>
      <c r="G1556" s="76">
        <v>30</v>
      </c>
      <c r="H1556" s="76">
        <v>353</v>
      </c>
      <c r="I1556" s="76">
        <v>0</v>
      </c>
      <c r="J1556" s="76">
        <v>50</v>
      </c>
      <c r="K1556" s="76">
        <v>0</v>
      </c>
      <c r="L1556" s="76">
        <v>0</v>
      </c>
      <c r="M1556" s="76">
        <v>20</v>
      </c>
      <c r="N1556" s="76">
        <v>50</v>
      </c>
      <c r="O1556" s="76">
        <v>10</v>
      </c>
      <c r="P1556" s="76">
        <v>20</v>
      </c>
      <c r="Q1556" s="76">
        <v>0</v>
      </c>
      <c r="R1556" s="76">
        <v>0</v>
      </c>
      <c r="S1556" s="76">
        <v>0</v>
      </c>
      <c r="T1556" s="76">
        <v>0</v>
      </c>
      <c r="U1556" s="76">
        <v>50</v>
      </c>
      <c r="V1556" s="76">
        <v>30</v>
      </c>
      <c r="W1556" s="76">
        <v>0</v>
      </c>
      <c r="X1556" s="76">
        <v>30</v>
      </c>
      <c r="Y1556" s="76">
        <v>0</v>
      </c>
      <c r="Z1556" s="76">
        <v>0</v>
      </c>
      <c r="AA1556" s="77"/>
    </row>
    <row r="1557" spans="1:27">
      <c r="A1557" s="73">
        <v>2156003</v>
      </c>
      <c r="B1557" s="73" t="s">
        <v>2614</v>
      </c>
      <c r="C1557" s="75">
        <v>0</v>
      </c>
      <c r="D1557" s="75">
        <v>0</v>
      </c>
      <c r="E1557" s="76">
        <v>0</v>
      </c>
      <c r="F1557" s="76">
        <v>0</v>
      </c>
      <c r="G1557" s="76">
        <v>0</v>
      </c>
      <c r="H1557" s="76">
        <v>0</v>
      </c>
      <c r="I1557" s="76">
        <v>0</v>
      </c>
      <c r="J1557" s="76">
        <v>0</v>
      </c>
      <c r="K1557" s="76">
        <v>0</v>
      </c>
      <c r="L1557" s="76">
        <v>0</v>
      </c>
      <c r="M1557" s="76">
        <v>0</v>
      </c>
      <c r="N1557" s="76">
        <v>0</v>
      </c>
      <c r="O1557" s="76">
        <v>0</v>
      </c>
      <c r="P1557" s="76">
        <v>0</v>
      </c>
      <c r="Q1557" s="76">
        <v>0</v>
      </c>
      <c r="R1557" s="76">
        <v>0</v>
      </c>
      <c r="S1557" s="76">
        <v>0</v>
      </c>
      <c r="T1557" s="76">
        <v>0</v>
      </c>
      <c r="U1557" s="76">
        <v>0</v>
      </c>
      <c r="V1557" s="76">
        <v>0</v>
      </c>
      <c r="W1557" s="76">
        <v>0</v>
      </c>
      <c r="X1557" s="76">
        <v>0</v>
      </c>
      <c r="Y1557" s="76">
        <v>0</v>
      </c>
      <c r="Z1557" s="76">
        <v>0</v>
      </c>
      <c r="AA1557" s="77"/>
    </row>
    <row r="1558" spans="1:27">
      <c r="A1558" s="73">
        <v>2156004</v>
      </c>
      <c r="B1558" s="73" t="s">
        <v>5162</v>
      </c>
      <c r="C1558" s="75">
        <v>75</v>
      </c>
      <c r="D1558" s="75">
        <v>75</v>
      </c>
      <c r="E1558" s="76">
        <v>0</v>
      </c>
      <c r="F1558" s="76">
        <v>25</v>
      </c>
      <c r="G1558" s="76">
        <v>0</v>
      </c>
      <c r="H1558" s="76">
        <v>5</v>
      </c>
      <c r="I1558" s="76">
        <v>5</v>
      </c>
      <c r="J1558" s="76">
        <v>5</v>
      </c>
      <c r="K1558" s="76">
        <v>5</v>
      </c>
      <c r="L1558" s="76">
        <v>5</v>
      </c>
      <c r="M1558" s="76">
        <v>10</v>
      </c>
      <c r="N1558" s="76">
        <v>0</v>
      </c>
      <c r="O1558" s="76">
        <v>5</v>
      </c>
      <c r="P1558" s="76">
        <v>5</v>
      </c>
      <c r="Q1558" s="76">
        <v>0</v>
      </c>
      <c r="R1558" s="76">
        <v>5</v>
      </c>
      <c r="S1558" s="76">
        <v>0</v>
      </c>
      <c r="T1558" s="76">
        <v>0</v>
      </c>
      <c r="U1558" s="76">
        <v>0</v>
      </c>
      <c r="V1558" s="76">
        <v>0</v>
      </c>
      <c r="W1558" s="76">
        <v>0</v>
      </c>
      <c r="X1558" s="76">
        <v>0</v>
      </c>
      <c r="Y1558" s="76">
        <v>0</v>
      </c>
      <c r="Z1558" s="76">
        <v>0</v>
      </c>
      <c r="AA1558" s="77"/>
    </row>
    <row r="1559" spans="1:27">
      <c r="A1559" s="73">
        <v>2156005</v>
      </c>
      <c r="B1559" s="73" t="s">
        <v>5163</v>
      </c>
      <c r="C1559" s="75">
        <v>116</v>
      </c>
      <c r="D1559" s="75">
        <v>40</v>
      </c>
      <c r="E1559" s="76">
        <v>76</v>
      </c>
      <c r="F1559" s="76">
        <v>30</v>
      </c>
      <c r="G1559" s="76">
        <v>0</v>
      </c>
      <c r="H1559" s="76">
        <v>10</v>
      </c>
      <c r="I1559" s="76">
        <v>0</v>
      </c>
      <c r="J1559" s="76">
        <v>0</v>
      </c>
      <c r="K1559" s="76">
        <v>0</v>
      </c>
      <c r="L1559" s="76">
        <v>0</v>
      </c>
      <c r="M1559" s="76">
        <v>0</v>
      </c>
      <c r="N1559" s="76">
        <v>0</v>
      </c>
      <c r="O1559" s="76">
        <v>0</v>
      </c>
      <c r="P1559" s="76">
        <v>0</v>
      </c>
      <c r="Q1559" s="76">
        <v>0</v>
      </c>
      <c r="R1559" s="76">
        <v>0</v>
      </c>
      <c r="S1559" s="76">
        <v>0</v>
      </c>
      <c r="T1559" s="76">
        <v>0</v>
      </c>
      <c r="U1559" s="76">
        <v>0</v>
      </c>
      <c r="V1559" s="76">
        <v>0</v>
      </c>
      <c r="W1559" s="76">
        <v>0</v>
      </c>
      <c r="X1559" s="76">
        <v>0</v>
      </c>
      <c r="Y1559" s="76">
        <v>0</v>
      </c>
      <c r="Z1559" s="76">
        <v>0</v>
      </c>
      <c r="AA1559" s="77"/>
    </row>
    <row r="1560" spans="1:27">
      <c r="A1560" s="73">
        <v>2156099</v>
      </c>
      <c r="B1560" s="73" t="s">
        <v>5164</v>
      </c>
      <c r="C1560" s="75">
        <v>363</v>
      </c>
      <c r="D1560" s="75">
        <v>329</v>
      </c>
      <c r="E1560" s="76">
        <v>33</v>
      </c>
      <c r="F1560" s="76">
        <v>38</v>
      </c>
      <c r="G1560" s="76">
        <v>45</v>
      </c>
      <c r="H1560" s="76">
        <v>72</v>
      </c>
      <c r="I1560" s="76">
        <v>0</v>
      </c>
      <c r="J1560" s="76">
        <v>29</v>
      </c>
      <c r="K1560" s="76">
        <v>26</v>
      </c>
      <c r="L1560" s="76">
        <v>23</v>
      </c>
      <c r="M1560" s="76">
        <v>56</v>
      </c>
      <c r="N1560" s="76">
        <v>0</v>
      </c>
      <c r="O1560" s="76">
        <v>10</v>
      </c>
      <c r="P1560" s="76">
        <v>0</v>
      </c>
      <c r="Q1560" s="76">
        <v>0</v>
      </c>
      <c r="R1560" s="76">
        <v>0</v>
      </c>
      <c r="S1560" s="76">
        <v>0</v>
      </c>
      <c r="T1560" s="76">
        <v>0</v>
      </c>
      <c r="U1560" s="76">
        <v>0</v>
      </c>
      <c r="V1560" s="76">
        <v>30</v>
      </c>
      <c r="W1560" s="76">
        <v>0</v>
      </c>
      <c r="X1560" s="76">
        <v>0</v>
      </c>
      <c r="Y1560" s="76">
        <v>0</v>
      </c>
      <c r="Z1560" s="76">
        <v>30</v>
      </c>
      <c r="AA1560" s="77"/>
    </row>
    <row r="1561" spans="1:27">
      <c r="A1561" s="73">
        <v>21561</v>
      </c>
      <c r="B1561" s="73" t="s">
        <v>5165</v>
      </c>
      <c r="C1561" s="75">
        <v>5031</v>
      </c>
      <c r="D1561" s="75">
        <v>4914</v>
      </c>
      <c r="E1561" s="76">
        <v>118</v>
      </c>
      <c r="F1561" s="76">
        <v>433</v>
      </c>
      <c r="G1561" s="76">
        <v>30</v>
      </c>
      <c r="H1561" s="76">
        <v>462</v>
      </c>
      <c r="I1561" s="76">
        <v>60</v>
      </c>
      <c r="J1561" s="76">
        <v>436</v>
      </c>
      <c r="K1561" s="76">
        <v>2832</v>
      </c>
      <c r="L1561" s="76">
        <v>5</v>
      </c>
      <c r="M1561" s="76">
        <v>45</v>
      </c>
      <c r="N1561" s="76">
        <v>262</v>
      </c>
      <c r="O1561" s="76">
        <v>70</v>
      </c>
      <c r="P1561" s="76">
        <v>0</v>
      </c>
      <c r="Q1561" s="76">
        <v>0</v>
      </c>
      <c r="R1561" s="76">
        <v>70</v>
      </c>
      <c r="S1561" s="76">
        <v>0</v>
      </c>
      <c r="T1561" s="76">
        <v>0</v>
      </c>
      <c r="U1561" s="76">
        <v>0</v>
      </c>
      <c r="V1561" s="76">
        <v>209</v>
      </c>
      <c r="W1561" s="76">
        <v>0</v>
      </c>
      <c r="X1561" s="76">
        <v>0</v>
      </c>
      <c r="Y1561" s="76">
        <v>0</v>
      </c>
      <c r="Z1561" s="76">
        <v>209</v>
      </c>
      <c r="AA1561" s="77"/>
    </row>
    <row r="1562" spans="1:27">
      <c r="A1562" s="73">
        <v>2156101</v>
      </c>
      <c r="B1562" s="73" t="s">
        <v>5166</v>
      </c>
      <c r="C1562" s="75">
        <v>320</v>
      </c>
      <c r="D1562" s="75">
        <v>320</v>
      </c>
      <c r="E1562" s="76">
        <v>0</v>
      </c>
      <c r="F1562" s="76">
        <v>150</v>
      </c>
      <c r="G1562" s="76">
        <v>30</v>
      </c>
      <c r="H1562" s="76">
        <v>90</v>
      </c>
      <c r="I1562" s="76">
        <v>10</v>
      </c>
      <c r="J1562" s="76">
        <v>0</v>
      </c>
      <c r="K1562" s="76">
        <v>0</v>
      </c>
      <c r="L1562" s="76">
        <v>0</v>
      </c>
      <c r="M1562" s="76">
        <v>0</v>
      </c>
      <c r="N1562" s="76">
        <v>0</v>
      </c>
      <c r="O1562" s="76">
        <v>40</v>
      </c>
      <c r="P1562" s="76">
        <v>0</v>
      </c>
      <c r="Q1562" s="76">
        <v>0</v>
      </c>
      <c r="R1562" s="76">
        <v>0</v>
      </c>
      <c r="S1562" s="76">
        <v>0</v>
      </c>
      <c r="T1562" s="76">
        <v>0</v>
      </c>
      <c r="U1562" s="76">
        <v>0</v>
      </c>
      <c r="V1562" s="76">
        <v>0</v>
      </c>
      <c r="W1562" s="76">
        <v>0</v>
      </c>
      <c r="X1562" s="76">
        <v>0</v>
      </c>
      <c r="Y1562" s="76">
        <v>0</v>
      </c>
      <c r="Z1562" s="76">
        <v>0</v>
      </c>
      <c r="AA1562" s="77"/>
    </row>
    <row r="1563" spans="1:27">
      <c r="A1563" s="73">
        <v>2156102</v>
      </c>
      <c r="B1563" s="73" t="s">
        <v>5162</v>
      </c>
      <c r="C1563" s="75">
        <v>257</v>
      </c>
      <c r="D1563" s="75">
        <v>257</v>
      </c>
      <c r="E1563" s="76">
        <v>0</v>
      </c>
      <c r="F1563" s="76">
        <v>0</v>
      </c>
      <c r="G1563" s="76">
        <v>0</v>
      </c>
      <c r="H1563" s="76">
        <v>182</v>
      </c>
      <c r="I1563" s="76">
        <v>5</v>
      </c>
      <c r="J1563" s="76">
        <v>5</v>
      </c>
      <c r="K1563" s="76">
        <v>0</v>
      </c>
      <c r="L1563" s="76">
        <v>5</v>
      </c>
      <c r="M1563" s="76">
        <v>0</v>
      </c>
      <c r="N1563" s="76">
        <v>5</v>
      </c>
      <c r="O1563" s="76">
        <v>5</v>
      </c>
      <c r="P1563" s="76">
        <v>0</v>
      </c>
      <c r="Q1563" s="76">
        <v>0</v>
      </c>
      <c r="R1563" s="76">
        <v>50</v>
      </c>
      <c r="S1563" s="76">
        <v>0</v>
      </c>
      <c r="T1563" s="76">
        <v>0</v>
      </c>
      <c r="U1563" s="76">
        <v>0</v>
      </c>
      <c r="V1563" s="76">
        <v>0</v>
      </c>
      <c r="W1563" s="76">
        <v>0</v>
      </c>
      <c r="X1563" s="76">
        <v>0</v>
      </c>
      <c r="Y1563" s="76">
        <v>0</v>
      </c>
      <c r="Z1563" s="76">
        <v>0</v>
      </c>
      <c r="AA1563" s="77"/>
    </row>
    <row r="1564" spans="1:27">
      <c r="A1564" s="73">
        <v>2156103</v>
      </c>
      <c r="B1564" s="73" t="s">
        <v>5167</v>
      </c>
      <c r="C1564" s="75">
        <v>70</v>
      </c>
      <c r="D1564" s="75">
        <v>70</v>
      </c>
      <c r="E1564" s="76">
        <v>0</v>
      </c>
      <c r="F1564" s="76">
        <v>0</v>
      </c>
      <c r="G1564" s="76">
        <v>0</v>
      </c>
      <c r="H1564" s="76">
        <v>40</v>
      </c>
      <c r="I1564" s="76">
        <v>30</v>
      </c>
      <c r="J1564" s="76">
        <v>0</v>
      </c>
      <c r="K1564" s="76">
        <v>0</v>
      </c>
      <c r="L1564" s="76">
        <v>0</v>
      </c>
      <c r="M1564" s="76">
        <v>0</v>
      </c>
      <c r="N1564" s="76">
        <v>0</v>
      </c>
      <c r="O1564" s="76">
        <v>0</v>
      </c>
      <c r="P1564" s="76">
        <v>0</v>
      </c>
      <c r="Q1564" s="76">
        <v>0</v>
      </c>
      <c r="R1564" s="76">
        <v>0</v>
      </c>
      <c r="S1564" s="76">
        <v>0</v>
      </c>
      <c r="T1564" s="76">
        <v>0</v>
      </c>
      <c r="U1564" s="76">
        <v>0</v>
      </c>
      <c r="V1564" s="76">
        <v>0</v>
      </c>
      <c r="W1564" s="76">
        <v>0</v>
      </c>
      <c r="X1564" s="76">
        <v>0</v>
      </c>
      <c r="Y1564" s="76">
        <v>0</v>
      </c>
      <c r="Z1564" s="76">
        <v>0</v>
      </c>
      <c r="AA1564" s="77"/>
    </row>
    <row r="1565" spans="1:27">
      <c r="A1565" s="73">
        <v>2156104</v>
      </c>
      <c r="B1565" s="73" t="s">
        <v>5168</v>
      </c>
      <c r="C1565" s="75">
        <v>109</v>
      </c>
      <c r="D1565" s="75">
        <v>73</v>
      </c>
      <c r="E1565" s="76">
        <v>37</v>
      </c>
      <c r="F1565" s="76">
        <v>13</v>
      </c>
      <c r="G1565" s="76">
        <v>0</v>
      </c>
      <c r="H1565" s="76">
        <v>60</v>
      </c>
      <c r="I1565" s="76">
        <v>0</v>
      </c>
      <c r="J1565" s="76">
        <v>0</v>
      </c>
      <c r="K1565" s="76">
        <v>0</v>
      </c>
      <c r="L1565" s="76">
        <v>0</v>
      </c>
      <c r="M1565" s="76">
        <v>0</v>
      </c>
      <c r="N1565" s="76">
        <v>0</v>
      </c>
      <c r="O1565" s="76">
        <v>0</v>
      </c>
      <c r="P1565" s="76">
        <v>0</v>
      </c>
      <c r="Q1565" s="76">
        <v>0</v>
      </c>
      <c r="R1565" s="76">
        <v>0</v>
      </c>
      <c r="S1565" s="76">
        <v>0</v>
      </c>
      <c r="T1565" s="76">
        <v>0</v>
      </c>
      <c r="U1565" s="76">
        <v>0</v>
      </c>
      <c r="V1565" s="76">
        <v>0</v>
      </c>
      <c r="W1565" s="76">
        <v>0</v>
      </c>
      <c r="X1565" s="76">
        <v>0</v>
      </c>
      <c r="Y1565" s="76">
        <v>0</v>
      </c>
      <c r="Z1565" s="76">
        <v>0</v>
      </c>
      <c r="AA1565" s="77"/>
    </row>
    <row r="1566" spans="1:27">
      <c r="A1566" s="73">
        <v>2156199</v>
      </c>
      <c r="B1566" s="73" t="s">
        <v>5169</v>
      </c>
      <c r="C1566" s="75">
        <v>4275</v>
      </c>
      <c r="D1566" s="75">
        <v>4194</v>
      </c>
      <c r="E1566" s="76">
        <v>81</v>
      </c>
      <c r="F1566" s="76">
        <v>270</v>
      </c>
      <c r="G1566" s="76">
        <v>0</v>
      </c>
      <c r="H1566" s="76">
        <v>90</v>
      </c>
      <c r="I1566" s="76">
        <v>15</v>
      </c>
      <c r="J1566" s="76">
        <v>431</v>
      </c>
      <c r="K1566" s="76">
        <v>2832</v>
      </c>
      <c r="L1566" s="76">
        <v>0</v>
      </c>
      <c r="M1566" s="76">
        <v>45</v>
      </c>
      <c r="N1566" s="76">
        <v>257</v>
      </c>
      <c r="O1566" s="76">
        <v>25</v>
      </c>
      <c r="P1566" s="76">
        <v>0</v>
      </c>
      <c r="Q1566" s="76">
        <v>0</v>
      </c>
      <c r="R1566" s="76">
        <v>20</v>
      </c>
      <c r="S1566" s="76">
        <v>0</v>
      </c>
      <c r="T1566" s="76">
        <v>0</v>
      </c>
      <c r="U1566" s="76">
        <v>0</v>
      </c>
      <c r="V1566" s="76">
        <v>209</v>
      </c>
      <c r="W1566" s="76">
        <v>0</v>
      </c>
      <c r="X1566" s="76">
        <v>0</v>
      </c>
      <c r="Y1566" s="76">
        <v>0</v>
      </c>
      <c r="Z1566" s="76">
        <v>209</v>
      </c>
      <c r="AA1566" s="77"/>
    </row>
    <row r="1567" spans="1:27">
      <c r="A1567" s="73">
        <v>21562</v>
      </c>
      <c r="B1567" s="73" t="s">
        <v>3871</v>
      </c>
      <c r="C1567" s="75">
        <v>7203</v>
      </c>
      <c r="D1567" s="75">
        <v>0</v>
      </c>
      <c r="E1567" s="76">
        <v>7203</v>
      </c>
      <c r="F1567" s="76">
        <v>0</v>
      </c>
      <c r="G1567" s="76">
        <v>0</v>
      </c>
      <c r="H1567" s="76">
        <v>0</v>
      </c>
      <c r="I1567" s="76">
        <v>0</v>
      </c>
      <c r="J1567" s="76">
        <v>0</v>
      </c>
      <c r="K1567" s="76">
        <v>0</v>
      </c>
      <c r="L1567" s="76">
        <v>0</v>
      </c>
      <c r="M1567" s="76">
        <v>0</v>
      </c>
      <c r="N1567" s="76">
        <v>0</v>
      </c>
      <c r="O1567" s="76">
        <v>0</v>
      </c>
      <c r="P1567" s="76">
        <v>0</v>
      </c>
      <c r="Q1567" s="76">
        <v>0</v>
      </c>
      <c r="R1567" s="76">
        <v>0</v>
      </c>
      <c r="S1567" s="76">
        <v>0</v>
      </c>
      <c r="T1567" s="76">
        <v>0</v>
      </c>
      <c r="U1567" s="76">
        <v>0</v>
      </c>
      <c r="V1567" s="76">
        <v>0</v>
      </c>
      <c r="W1567" s="76">
        <v>0</v>
      </c>
      <c r="X1567" s="76">
        <v>0</v>
      </c>
      <c r="Y1567" s="76">
        <v>0</v>
      </c>
      <c r="Z1567" s="76">
        <v>0</v>
      </c>
      <c r="AA1567" s="77"/>
    </row>
    <row r="1568" spans="1:27">
      <c r="A1568" s="73">
        <v>2156201</v>
      </c>
      <c r="B1568" s="73" t="s">
        <v>3872</v>
      </c>
      <c r="C1568" s="75">
        <v>0</v>
      </c>
      <c r="D1568" s="75">
        <v>0</v>
      </c>
      <c r="E1568" s="76">
        <v>0</v>
      </c>
      <c r="F1568" s="76">
        <v>0</v>
      </c>
      <c r="G1568" s="76">
        <v>0</v>
      </c>
      <c r="H1568" s="76">
        <v>0</v>
      </c>
      <c r="I1568" s="76">
        <v>0</v>
      </c>
      <c r="J1568" s="76">
        <v>0</v>
      </c>
      <c r="K1568" s="76">
        <v>0</v>
      </c>
      <c r="L1568" s="76">
        <v>0</v>
      </c>
      <c r="M1568" s="76">
        <v>0</v>
      </c>
      <c r="N1568" s="76">
        <v>0</v>
      </c>
      <c r="O1568" s="76">
        <v>0</v>
      </c>
      <c r="P1568" s="76">
        <v>0</v>
      </c>
      <c r="Q1568" s="76">
        <v>0</v>
      </c>
      <c r="R1568" s="76">
        <v>0</v>
      </c>
      <c r="S1568" s="76">
        <v>0</v>
      </c>
      <c r="T1568" s="76">
        <v>0</v>
      </c>
      <c r="U1568" s="76">
        <v>0</v>
      </c>
      <c r="V1568" s="76">
        <v>0</v>
      </c>
      <c r="W1568" s="76">
        <v>0</v>
      </c>
      <c r="X1568" s="76">
        <v>0</v>
      </c>
      <c r="Y1568" s="76">
        <v>0</v>
      </c>
      <c r="Z1568" s="76">
        <v>0</v>
      </c>
      <c r="AA1568" s="77"/>
    </row>
    <row r="1569" spans="1:27">
      <c r="A1569" s="73">
        <v>2156202</v>
      </c>
      <c r="B1569" s="73" t="s">
        <v>3873</v>
      </c>
      <c r="C1569" s="75">
        <v>7203</v>
      </c>
      <c r="D1569" s="75">
        <v>0</v>
      </c>
      <c r="E1569" s="76">
        <v>7203</v>
      </c>
      <c r="F1569" s="76">
        <v>0</v>
      </c>
      <c r="G1569" s="76">
        <v>0</v>
      </c>
      <c r="H1569" s="76">
        <v>0</v>
      </c>
      <c r="I1569" s="76">
        <v>0</v>
      </c>
      <c r="J1569" s="76">
        <v>0</v>
      </c>
      <c r="K1569" s="76">
        <v>0</v>
      </c>
      <c r="L1569" s="76">
        <v>0</v>
      </c>
      <c r="M1569" s="76">
        <v>0</v>
      </c>
      <c r="N1569" s="76">
        <v>0</v>
      </c>
      <c r="O1569" s="76">
        <v>0</v>
      </c>
      <c r="P1569" s="76">
        <v>0</v>
      </c>
      <c r="Q1569" s="76">
        <v>0</v>
      </c>
      <c r="R1569" s="76">
        <v>0</v>
      </c>
      <c r="S1569" s="76">
        <v>0</v>
      </c>
      <c r="T1569" s="76">
        <v>0</v>
      </c>
      <c r="U1569" s="76">
        <v>0</v>
      </c>
      <c r="V1569" s="76">
        <v>0</v>
      </c>
      <c r="W1569" s="76">
        <v>0</v>
      </c>
      <c r="X1569" s="76">
        <v>0</v>
      </c>
      <c r="Y1569" s="76">
        <v>0</v>
      </c>
      <c r="Z1569" s="76">
        <v>0</v>
      </c>
      <c r="AA1569" s="77"/>
    </row>
    <row r="1570" spans="1:27">
      <c r="A1570" s="73">
        <v>2156299</v>
      </c>
      <c r="B1570" s="73" t="s">
        <v>3874</v>
      </c>
      <c r="C1570" s="75">
        <v>0</v>
      </c>
      <c r="D1570" s="75">
        <v>0</v>
      </c>
      <c r="E1570" s="76">
        <v>0</v>
      </c>
      <c r="F1570" s="76">
        <v>0</v>
      </c>
      <c r="G1570" s="76">
        <v>0</v>
      </c>
      <c r="H1570" s="76">
        <v>0</v>
      </c>
      <c r="I1570" s="76">
        <v>0</v>
      </c>
      <c r="J1570" s="76">
        <v>0</v>
      </c>
      <c r="K1570" s="76">
        <v>0</v>
      </c>
      <c r="L1570" s="76">
        <v>0</v>
      </c>
      <c r="M1570" s="76">
        <v>0</v>
      </c>
      <c r="N1570" s="76">
        <v>0</v>
      </c>
      <c r="O1570" s="76">
        <v>0</v>
      </c>
      <c r="P1570" s="76">
        <v>0</v>
      </c>
      <c r="Q1570" s="76">
        <v>0</v>
      </c>
      <c r="R1570" s="76">
        <v>0</v>
      </c>
      <c r="S1570" s="76">
        <v>0</v>
      </c>
      <c r="T1570" s="76">
        <v>0</v>
      </c>
      <c r="U1570" s="76">
        <v>0</v>
      </c>
      <c r="V1570" s="76">
        <v>0</v>
      </c>
      <c r="W1570" s="76">
        <v>0</v>
      </c>
      <c r="X1570" s="76">
        <v>0</v>
      </c>
      <c r="Y1570" s="76">
        <v>0</v>
      </c>
      <c r="Z1570" s="76">
        <v>0</v>
      </c>
      <c r="AA1570" s="77"/>
    </row>
    <row r="1571" spans="1:27">
      <c r="A1571" s="73">
        <v>21564</v>
      </c>
      <c r="B1571" s="73" t="s">
        <v>5170</v>
      </c>
      <c r="C1571" s="75">
        <v>0</v>
      </c>
      <c r="D1571" s="75">
        <v>0</v>
      </c>
      <c r="E1571" s="76">
        <v>0</v>
      </c>
      <c r="F1571" s="76">
        <v>0</v>
      </c>
      <c r="G1571" s="76">
        <v>0</v>
      </c>
      <c r="H1571" s="76">
        <v>0</v>
      </c>
      <c r="I1571" s="76">
        <v>0</v>
      </c>
      <c r="J1571" s="76">
        <v>0</v>
      </c>
      <c r="K1571" s="76">
        <v>0</v>
      </c>
      <c r="L1571" s="76">
        <v>0</v>
      </c>
      <c r="M1571" s="76">
        <v>0</v>
      </c>
      <c r="N1571" s="76">
        <v>0</v>
      </c>
      <c r="O1571" s="76">
        <v>0</v>
      </c>
      <c r="P1571" s="76">
        <v>0</v>
      </c>
      <c r="Q1571" s="76">
        <v>0</v>
      </c>
      <c r="R1571" s="76">
        <v>0</v>
      </c>
      <c r="S1571" s="76">
        <v>0</v>
      </c>
      <c r="T1571" s="76">
        <v>0</v>
      </c>
      <c r="U1571" s="76">
        <v>0</v>
      </c>
      <c r="V1571" s="76">
        <v>0</v>
      </c>
      <c r="W1571" s="76">
        <v>0</v>
      </c>
      <c r="X1571" s="76">
        <v>0</v>
      </c>
      <c r="Y1571" s="76">
        <v>0</v>
      </c>
      <c r="Z1571" s="76">
        <v>0</v>
      </c>
      <c r="AA1571" s="77"/>
    </row>
    <row r="1572" spans="1:27">
      <c r="A1572" s="73">
        <v>2156401</v>
      </c>
      <c r="B1572" s="73" t="s">
        <v>5171</v>
      </c>
      <c r="C1572" s="75">
        <v>0</v>
      </c>
      <c r="D1572" s="75">
        <v>0</v>
      </c>
      <c r="E1572" s="76">
        <v>0</v>
      </c>
      <c r="F1572" s="76">
        <v>0</v>
      </c>
      <c r="G1572" s="76">
        <v>0</v>
      </c>
      <c r="H1572" s="76">
        <v>0</v>
      </c>
      <c r="I1572" s="76">
        <v>0</v>
      </c>
      <c r="J1572" s="76">
        <v>0</v>
      </c>
      <c r="K1572" s="76">
        <v>0</v>
      </c>
      <c r="L1572" s="76">
        <v>0</v>
      </c>
      <c r="M1572" s="76">
        <v>0</v>
      </c>
      <c r="N1572" s="76">
        <v>0</v>
      </c>
      <c r="O1572" s="76">
        <v>0</v>
      </c>
      <c r="P1572" s="76">
        <v>0</v>
      </c>
      <c r="Q1572" s="76">
        <v>0</v>
      </c>
      <c r="R1572" s="76">
        <v>0</v>
      </c>
      <c r="S1572" s="76">
        <v>0</v>
      </c>
      <c r="T1572" s="76">
        <v>0</v>
      </c>
      <c r="U1572" s="76">
        <v>0</v>
      </c>
      <c r="V1572" s="76">
        <v>0</v>
      </c>
      <c r="W1572" s="76">
        <v>0</v>
      </c>
      <c r="X1572" s="76">
        <v>0</v>
      </c>
      <c r="Y1572" s="76">
        <v>0</v>
      </c>
      <c r="Z1572" s="76">
        <v>0</v>
      </c>
      <c r="AA1572" s="77"/>
    </row>
    <row r="1573" spans="1:27">
      <c r="A1573" s="73">
        <v>2156402</v>
      </c>
      <c r="B1573" s="73" t="s">
        <v>5172</v>
      </c>
      <c r="C1573" s="75">
        <v>0</v>
      </c>
      <c r="D1573" s="75">
        <v>0</v>
      </c>
      <c r="E1573" s="76">
        <v>0</v>
      </c>
      <c r="F1573" s="76">
        <v>0</v>
      </c>
      <c r="G1573" s="76">
        <v>0</v>
      </c>
      <c r="H1573" s="76">
        <v>0</v>
      </c>
      <c r="I1573" s="76">
        <v>0</v>
      </c>
      <c r="J1573" s="76">
        <v>0</v>
      </c>
      <c r="K1573" s="76">
        <v>0</v>
      </c>
      <c r="L1573" s="76">
        <v>0</v>
      </c>
      <c r="M1573" s="76">
        <v>0</v>
      </c>
      <c r="N1573" s="76">
        <v>0</v>
      </c>
      <c r="O1573" s="76">
        <v>0</v>
      </c>
      <c r="P1573" s="76">
        <v>0</v>
      </c>
      <c r="Q1573" s="76">
        <v>0</v>
      </c>
      <c r="R1573" s="76">
        <v>0</v>
      </c>
      <c r="S1573" s="76">
        <v>0</v>
      </c>
      <c r="T1573" s="76">
        <v>0</v>
      </c>
      <c r="U1573" s="76">
        <v>0</v>
      </c>
      <c r="V1573" s="76">
        <v>0</v>
      </c>
      <c r="W1573" s="76">
        <v>0</v>
      </c>
      <c r="X1573" s="76">
        <v>0</v>
      </c>
      <c r="Y1573" s="76">
        <v>0</v>
      </c>
      <c r="Z1573" s="76">
        <v>0</v>
      </c>
      <c r="AA1573" s="77"/>
    </row>
    <row r="1574" spans="1:27">
      <c r="A1574" s="73">
        <v>216</v>
      </c>
      <c r="B1574" s="74" t="s">
        <v>3117</v>
      </c>
      <c r="C1574" s="75">
        <v>3203</v>
      </c>
      <c r="D1574" s="75">
        <v>3203</v>
      </c>
      <c r="E1574" s="76">
        <v>0</v>
      </c>
      <c r="F1574" s="76">
        <v>393</v>
      </c>
      <c r="G1574" s="76">
        <v>500</v>
      </c>
      <c r="H1574" s="76">
        <v>70</v>
      </c>
      <c r="I1574" s="76">
        <v>50</v>
      </c>
      <c r="J1574" s="76">
        <v>740</v>
      </c>
      <c r="K1574" s="76">
        <v>30</v>
      </c>
      <c r="L1574" s="76">
        <v>50</v>
      </c>
      <c r="M1574" s="76">
        <v>0</v>
      </c>
      <c r="N1574" s="76">
        <v>340</v>
      </c>
      <c r="O1574" s="76">
        <v>190</v>
      </c>
      <c r="P1574" s="76">
        <v>200</v>
      </c>
      <c r="Q1574" s="76">
        <v>0</v>
      </c>
      <c r="R1574" s="76">
        <v>160</v>
      </c>
      <c r="S1574" s="76">
        <v>90</v>
      </c>
      <c r="T1574" s="76">
        <v>200</v>
      </c>
      <c r="U1574" s="76">
        <v>190</v>
      </c>
      <c r="V1574" s="76">
        <v>0</v>
      </c>
      <c r="W1574" s="76">
        <v>0</v>
      </c>
      <c r="X1574" s="76">
        <v>0</v>
      </c>
      <c r="Y1574" s="76">
        <v>0</v>
      </c>
      <c r="Z1574" s="76">
        <v>0</v>
      </c>
      <c r="AA1574" s="77"/>
    </row>
    <row r="1575" spans="1:27">
      <c r="A1575" s="73">
        <v>21660</v>
      </c>
      <c r="B1575" s="73" t="s">
        <v>3754</v>
      </c>
      <c r="C1575" s="75">
        <v>3203</v>
      </c>
      <c r="D1575" s="75">
        <v>3203</v>
      </c>
      <c r="E1575" s="76">
        <v>0</v>
      </c>
      <c r="F1575" s="76">
        <v>393</v>
      </c>
      <c r="G1575" s="76">
        <v>500</v>
      </c>
      <c r="H1575" s="76">
        <v>70</v>
      </c>
      <c r="I1575" s="76">
        <v>50</v>
      </c>
      <c r="J1575" s="76">
        <v>740</v>
      </c>
      <c r="K1575" s="76">
        <v>30</v>
      </c>
      <c r="L1575" s="76">
        <v>50</v>
      </c>
      <c r="M1575" s="76">
        <v>0</v>
      </c>
      <c r="N1575" s="76">
        <v>340</v>
      </c>
      <c r="O1575" s="76">
        <v>190</v>
      </c>
      <c r="P1575" s="76">
        <v>200</v>
      </c>
      <c r="Q1575" s="76">
        <v>0</v>
      </c>
      <c r="R1575" s="76">
        <v>160</v>
      </c>
      <c r="S1575" s="76">
        <v>90</v>
      </c>
      <c r="T1575" s="76">
        <v>200</v>
      </c>
      <c r="U1575" s="76">
        <v>190</v>
      </c>
      <c r="V1575" s="76">
        <v>0</v>
      </c>
      <c r="W1575" s="76">
        <v>0</v>
      </c>
      <c r="X1575" s="76">
        <v>0</v>
      </c>
      <c r="Y1575" s="76">
        <v>0</v>
      </c>
      <c r="Z1575" s="76">
        <v>0</v>
      </c>
      <c r="AA1575" s="77"/>
    </row>
    <row r="1576" spans="1:27">
      <c r="A1576" s="73">
        <v>2166001</v>
      </c>
      <c r="B1576" s="73" t="s">
        <v>3755</v>
      </c>
      <c r="C1576" s="75">
        <v>0</v>
      </c>
      <c r="D1576" s="75">
        <v>0</v>
      </c>
      <c r="E1576" s="76">
        <v>0</v>
      </c>
      <c r="F1576" s="76">
        <v>0</v>
      </c>
      <c r="G1576" s="76">
        <v>0</v>
      </c>
      <c r="H1576" s="76">
        <v>0</v>
      </c>
      <c r="I1576" s="76">
        <v>0</v>
      </c>
      <c r="J1576" s="76">
        <v>0</v>
      </c>
      <c r="K1576" s="76">
        <v>0</v>
      </c>
      <c r="L1576" s="76">
        <v>0</v>
      </c>
      <c r="M1576" s="76">
        <v>0</v>
      </c>
      <c r="N1576" s="76">
        <v>0</v>
      </c>
      <c r="O1576" s="76">
        <v>0</v>
      </c>
      <c r="P1576" s="76">
        <v>0</v>
      </c>
      <c r="Q1576" s="76">
        <v>0</v>
      </c>
      <c r="R1576" s="76">
        <v>0</v>
      </c>
      <c r="S1576" s="76">
        <v>0</v>
      </c>
      <c r="T1576" s="76">
        <v>0</v>
      </c>
      <c r="U1576" s="76">
        <v>0</v>
      </c>
      <c r="V1576" s="76">
        <v>0</v>
      </c>
      <c r="W1576" s="76">
        <v>0</v>
      </c>
      <c r="X1576" s="76">
        <v>0</v>
      </c>
      <c r="Y1576" s="76">
        <v>0</v>
      </c>
      <c r="Z1576" s="76">
        <v>0</v>
      </c>
      <c r="AA1576" s="77"/>
    </row>
    <row r="1577" spans="1:27">
      <c r="A1577" s="73">
        <v>2166002</v>
      </c>
      <c r="B1577" s="73" t="s">
        <v>3756</v>
      </c>
      <c r="C1577" s="75">
        <v>0</v>
      </c>
      <c r="D1577" s="75">
        <v>0</v>
      </c>
      <c r="E1577" s="76">
        <v>0</v>
      </c>
      <c r="F1577" s="76">
        <v>0</v>
      </c>
      <c r="G1577" s="76">
        <v>0</v>
      </c>
      <c r="H1577" s="76">
        <v>0</v>
      </c>
      <c r="I1577" s="76">
        <v>0</v>
      </c>
      <c r="J1577" s="76">
        <v>0</v>
      </c>
      <c r="K1577" s="76">
        <v>0</v>
      </c>
      <c r="L1577" s="76">
        <v>0</v>
      </c>
      <c r="M1577" s="76">
        <v>0</v>
      </c>
      <c r="N1577" s="76">
        <v>0</v>
      </c>
      <c r="O1577" s="76">
        <v>0</v>
      </c>
      <c r="P1577" s="76">
        <v>0</v>
      </c>
      <c r="Q1577" s="76">
        <v>0</v>
      </c>
      <c r="R1577" s="76">
        <v>0</v>
      </c>
      <c r="S1577" s="76">
        <v>0</v>
      </c>
      <c r="T1577" s="76">
        <v>0</v>
      </c>
      <c r="U1577" s="76">
        <v>0</v>
      </c>
      <c r="V1577" s="76">
        <v>0</v>
      </c>
      <c r="W1577" s="76">
        <v>0</v>
      </c>
      <c r="X1577" s="76">
        <v>0</v>
      </c>
      <c r="Y1577" s="76">
        <v>0</v>
      </c>
      <c r="Z1577" s="76">
        <v>0</v>
      </c>
      <c r="AA1577" s="77"/>
    </row>
    <row r="1578" spans="1:27">
      <c r="A1578" s="73">
        <v>2166003</v>
      </c>
      <c r="B1578" s="73" t="s">
        <v>3757</v>
      </c>
      <c r="C1578" s="75">
        <v>0</v>
      </c>
      <c r="D1578" s="75">
        <v>0</v>
      </c>
      <c r="E1578" s="76">
        <v>0</v>
      </c>
      <c r="F1578" s="76">
        <v>0</v>
      </c>
      <c r="G1578" s="76">
        <v>0</v>
      </c>
      <c r="H1578" s="76">
        <v>0</v>
      </c>
      <c r="I1578" s="76">
        <v>0</v>
      </c>
      <c r="J1578" s="76">
        <v>0</v>
      </c>
      <c r="K1578" s="76">
        <v>0</v>
      </c>
      <c r="L1578" s="76">
        <v>0</v>
      </c>
      <c r="M1578" s="76">
        <v>0</v>
      </c>
      <c r="N1578" s="76">
        <v>0</v>
      </c>
      <c r="O1578" s="76">
        <v>0</v>
      </c>
      <c r="P1578" s="76">
        <v>0</v>
      </c>
      <c r="Q1578" s="76">
        <v>0</v>
      </c>
      <c r="R1578" s="76">
        <v>0</v>
      </c>
      <c r="S1578" s="76">
        <v>0</v>
      </c>
      <c r="T1578" s="76">
        <v>0</v>
      </c>
      <c r="U1578" s="76">
        <v>0</v>
      </c>
      <c r="V1578" s="76">
        <v>0</v>
      </c>
      <c r="W1578" s="76">
        <v>0</v>
      </c>
      <c r="X1578" s="76">
        <v>0</v>
      </c>
      <c r="Y1578" s="76">
        <v>0</v>
      </c>
      <c r="Z1578" s="76">
        <v>0</v>
      </c>
      <c r="AA1578" s="77"/>
    </row>
    <row r="1579" spans="1:27">
      <c r="A1579" s="73">
        <v>2166004</v>
      </c>
      <c r="B1579" s="73" t="s">
        <v>3758</v>
      </c>
      <c r="C1579" s="75">
        <v>3203</v>
      </c>
      <c r="D1579" s="75">
        <v>3203</v>
      </c>
      <c r="E1579" s="76">
        <v>0</v>
      </c>
      <c r="F1579" s="76">
        <v>393</v>
      </c>
      <c r="G1579" s="76">
        <v>500</v>
      </c>
      <c r="H1579" s="76">
        <v>70</v>
      </c>
      <c r="I1579" s="76">
        <v>50</v>
      </c>
      <c r="J1579" s="76">
        <v>740</v>
      </c>
      <c r="K1579" s="76">
        <v>30</v>
      </c>
      <c r="L1579" s="76">
        <v>50</v>
      </c>
      <c r="M1579" s="76">
        <v>0</v>
      </c>
      <c r="N1579" s="76">
        <v>340</v>
      </c>
      <c r="O1579" s="76">
        <v>190</v>
      </c>
      <c r="P1579" s="76">
        <v>200</v>
      </c>
      <c r="Q1579" s="76">
        <v>0</v>
      </c>
      <c r="R1579" s="76">
        <v>160</v>
      </c>
      <c r="S1579" s="76">
        <v>90</v>
      </c>
      <c r="T1579" s="76">
        <v>200</v>
      </c>
      <c r="U1579" s="76">
        <v>190</v>
      </c>
      <c r="V1579" s="76">
        <v>0</v>
      </c>
      <c r="W1579" s="76">
        <v>0</v>
      </c>
      <c r="X1579" s="76">
        <v>0</v>
      </c>
      <c r="Y1579" s="76">
        <v>0</v>
      </c>
      <c r="Z1579" s="76">
        <v>0</v>
      </c>
      <c r="AA1579" s="77"/>
    </row>
    <row r="1580" spans="1:27">
      <c r="A1580" s="73">
        <v>2166099</v>
      </c>
      <c r="B1580" s="73" t="s">
        <v>3759</v>
      </c>
      <c r="C1580" s="75">
        <v>0</v>
      </c>
      <c r="D1580" s="75">
        <v>0</v>
      </c>
      <c r="E1580" s="76">
        <v>0</v>
      </c>
      <c r="F1580" s="76">
        <v>0</v>
      </c>
      <c r="G1580" s="76">
        <v>0</v>
      </c>
      <c r="H1580" s="76">
        <v>0</v>
      </c>
      <c r="I1580" s="76">
        <v>0</v>
      </c>
      <c r="J1580" s="76">
        <v>0</v>
      </c>
      <c r="K1580" s="76">
        <v>0</v>
      </c>
      <c r="L1580" s="76">
        <v>0</v>
      </c>
      <c r="M1580" s="76">
        <v>0</v>
      </c>
      <c r="N1580" s="76">
        <v>0</v>
      </c>
      <c r="O1580" s="76">
        <v>0</v>
      </c>
      <c r="P1580" s="76">
        <v>0</v>
      </c>
      <c r="Q1580" s="76">
        <v>0</v>
      </c>
      <c r="R1580" s="76">
        <v>0</v>
      </c>
      <c r="S1580" s="76">
        <v>0</v>
      </c>
      <c r="T1580" s="76">
        <v>0</v>
      </c>
      <c r="U1580" s="76">
        <v>0</v>
      </c>
      <c r="V1580" s="76">
        <v>0</v>
      </c>
      <c r="W1580" s="76">
        <v>0</v>
      </c>
      <c r="X1580" s="76">
        <v>0</v>
      </c>
      <c r="Y1580" s="76">
        <v>0</v>
      </c>
      <c r="Z1580" s="76">
        <v>0</v>
      </c>
      <c r="AA1580" s="77"/>
    </row>
    <row r="1581" spans="1:27">
      <c r="A1581" s="73">
        <v>217</v>
      </c>
      <c r="B1581" s="74" t="s">
        <v>3158</v>
      </c>
      <c r="C1581" s="75"/>
      <c r="D1581" s="75">
        <v>0</v>
      </c>
      <c r="E1581" s="76">
        <v>0</v>
      </c>
      <c r="F1581" s="76">
        <v>0</v>
      </c>
      <c r="G1581" s="76">
        <v>0</v>
      </c>
      <c r="H1581" s="76">
        <v>0</v>
      </c>
      <c r="I1581" s="76">
        <v>0</v>
      </c>
      <c r="J1581" s="76">
        <v>0</v>
      </c>
      <c r="K1581" s="76">
        <v>0</v>
      </c>
      <c r="L1581" s="76">
        <v>0</v>
      </c>
      <c r="M1581" s="76">
        <v>0</v>
      </c>
      <c r="N1581" s="76">
        <v>0</v>
      </c>
      <c r="O1581" s="76">
        <v>0</v>
      </c>
      <c r="P1581" s="76">
        <v>0</v>
      </c>
      <c r="Q1581" s="76">
        <v>0</v>
      </c>
      <c r="R1581" s="76">
        <v>0</v>
      </c>
      <c r="S1581" s="76">
        <v>0</v>
      </c>
      <c r="T1581" s="76">
        <v>0</v>
      </c>
      <c r="U1581" s="76">
        <v>0</v>
      </c>
      <c r="V1581" s="76">
        <v>0</v>
      </c>
      <c r="W1581" s="76">
        <v>0</v>
      </c>
      <c r="X1581" s="76">
        <v>0</v>
      </c>
      <c r="Y1581" s="76">
        <v>0</v>
      </c>
      <c r="Z1581" s="76">
        <v>0</v>
      </c>
      <c r="AA1581" s="77"/>
    </row>
    <row r="1582" spans="1:27">
      <c r="A1582" s="73">
        <v>2170402</v>
      </c>
      <c r="B1582" s="73" t="s">
        <v>3875</v>
      </c>
      <c r="C1582" s="75">
        <v>0</v>
      </c>
      <c r="D1582" s="75">
        <v>0</v>
      </c>
      <c r="E1582" s="76">
        <v>0</v>
      </c>
      <c r="F1582" s="76">
        <v>0</v>
      </c>
      <c r="G1582" s="76">
        <v>0</v>
      </c>
      <c r="H1582" s="76">
        <v>0</v>
      </c>
      <c r="I1582" s="76">
        <v>0</v>
      </c>
      <c r="J1582" s="76">
        <v>0</v>
      </c>
      <c r="K1582" s="76">
        <v>0</v>
      </c>
      <c r="L1582" s="76">
        <v>0</v>
      </c>
      <c r="M1582" s="76">
        <v>0</v>
      </c>
      <c r="N1582" s="76">
        <v>0</v>
      </c>
      <c r="O1582" s="76">
        <v>0</v>
      </c>
      <c r="P1582" s="76">
        <v>0</v>
      </c>
      <c r="Q1582" s="76">
        <v>0</v>
      </c>
      <c r="R1582" s="76">
        <v>0</v>
      </c>
      <c r="S1582" s="76">
        <v>0</v>
      </c>
      <c r="T1582" s="76">
        <v>0</v>
      </c>
      <c r="U1582" s="76">
        <v>0</v>
      </c>
      <c r="V1582" s="76">
        <v>0</v>
      </c>
      <c r="W1582" s="76">
        <v>0</v>
      </c>
      <c r="X1582" s="76">
        <v>0</v>
      </c>
      <c r="Y1582" s="76">
        <v>0</v>
      </c>
      <c r="Z1582" s="76">
        <v>0</v>
      </c>
      <c r="AA1582" s="77"/>
    </row>
    <row r="1583" spans="1:27">
      <c r="A1583" s="73">
        <v>2170403</v>
      </c>
      <c r="B1583" s="73" t="s">
        <v>3876</v>
      </c>
      <c r="C1583" s="75">
        <v>0</v>
      </c>
      <c r="D1583" s="75">
        <v>0</v>
      </c>
      <c r="E1583" s="76">
        <v>0</v>
      </c>
      <c r="F1583" s="76">
        <v>0</v>
      </c>
      <c r="G1583" s="76">
        <v>0</v>
      </c>
      <c r="H1583" s="76">
        <v>0</v>
      </c>
      <c r="I1583" s="76">
        <v>0</v>
      </c>
      <c r="J1583" s="76">
        <v>0</v>
      </c>
      <c r="K1583" s="76">
        <v>0</v>
      </c>
      <c r="L1583" s="76">
        <v>0</v>
      </c>
      <c r="M1583" s="76">
        <v>0</v>
      </c>
      <c r="N1583" s="76">
        <v>0</v>
      </c>
      <c r="O1583" s="76">
        <v>0</v>
      </c>
      <c r="P1583" s="76">
        <v>0</v>
      </c>
      <c r="Q1583" s="76">
        <v>0</v>
      </c>
      <c r="R1583" s="76">
        <v>0</v>
      </c>
      <c r="S1583" s="76">
        <v>0</v>
      </c>
      <c r="T1583" s="76">
        <v>0</v>
      </c>
      <c r="U1583" s="76">
        <v>0</v>
      </c>
      <c r="V1583" s="76">
        <v>0</v>
      </c>
      <c r="W1583" s="76">
        <v>0</v>
      </c>
      <c r="X1583" s="76">
        <v>0</v>
      </c>
      <c r="Y1583" s="76">
        <v>0</v>
      </c>
      <c r="Z1583" s="76">
        <v>0</v>
      </c>
      <c r="AA1583" s="77"/>
    </row>
    <row r="1584" spans="1:27">
      <c r="A1584" s="73">
        <v>232</v>
      </c>
      <c r="B1584" s="74" t="s">
        <v>3715</v>
      </c>
      <c r="C1584" s="75">
        <v>294</v>
      </c>
      <c r="D1584" s="75">
        <v>0</v>
      </c>
      <c r="E1584" s="76">
        <v>0</v>
      </c>
      <c r="F1584" s="76">
        <v>0</v>
      </c>
      <c r="G1584" s="76">
        <v>0</v>
      </c>
      <c r="H1584" s="76">
        <v>0</v>
      </c>
      <c r="I1584" s="76">
        <v>0</v>
      </c>
      <c r="J1584" s="76">
        <v>0</v>
      </c>
      <c r="K1584" s="76">
        <v>0</v>
      </c>
      <c r="L1584" s="76">
        <v>0</v>
      </c>
      <c r="M1584" s="76">
        <v>0</v>
      </c>
      <c r="N1584" s="76">
        <v>0</v>
      </c>
      <c r="O1584" s="76">
        <v>0</v>
      </c>
      <c r="P1584" s="76">
        <v>0</v>
      </c>
      <c r="Q1584" s="76">
        <v>0</v>
      </c>
      <c r="R1584" s="76">
        <v>0</v>
      </c>
      <c r="S1584" s="76">
        <v>0</v>
      </c>
      <c r="T1584" s="76">
        <v>0</v>
      </c>
      <c r="U1584" s="76">
        <v>0</v>
      </c>
      <c r="V1584" s="76">
        <v>0</v>
      </c>
      <c r="W1584" s="76">
        <v>0</v>
      </c>
      <c r="X1584" s="76">
        <v>0</v>
      </c>
      <c r="Y1584" s="76">
        <v>0</v>
      </c>
      <c r="Z1584" s="76">
        <v>0</v>
      </c>
      <c r="AA1584" s="77"/>
    </row>
    <row r="1585" spans="1:27">
      <c r="A1585" s="73">
        <v>22815</v>
      </c>
      <c r="B1585" s="73"/>
      <c r="C1585" s="75"/>
      <c r="D1585" s="75">
        <v>0</v>
      </c>
      <c r="E1585" s="76">
        <v>0</v>
      </c>
      <c r="F1585" s="76">
        <v>0</v>
      </c>
      <c r="G1585" s="76">
        <v>0</v>
      </c>
      <c r="H1585" s="76">
        <v>0</v>
      </c>
      <c r="I1585" s="76">
        <v>0</v>
      </c>
      <c r="J1585" s="76">
        <v>0</v>
      </c>
      <c r="K1585" s="76">
        <v>0</v>
      </c>
      <c r="L1585" s="76">
        <v>0</v>
      </c>
      <c r="M1585" s="76">
        <v>0</v>
      </c>
      <c r="N1585" s="76">
        <v>0</v>
      </c>
      <c r="O1585" s="76">
        <v>0</v>
      </c>
      <c r="P1585" s="76">
        <v>0</v>
      </c>
      <c r="Q1585" s="76">
        <v>0</v>
      </c>
      <c r="R1585" s="76">
        <v>0</v>
      </c>
      <c r="S1585" s="76">
        <v>0</v>
      </c>
      <c r="T1585" s="76">
        <v>0</v>
      </c>
      <c r="U1585" s="76">
        <v>0</v>
      </c>
      <c r="V1585" s="76">
        <v>0</v>
      </c>
      <c r="W1585" s="76">
        <v>0</v>
      </c>
      <c r="X1585" s="76">
        <v>0</v>
      </c>
      <c r="Y1585" s="76">
        <v>0</v>
      </c>
      <c r="Z1585" s="76">
        <v>0</v>
      </c>
      <c r="AA1585" s="77"/>
    </row>
    <row r="1586" spans="1:27">
      <c r="A1586" s="73">
        <v>2281501</v>
      </c>
      <c r="B1586" s="73"/>
      <c r="C1586" s="75"/>
      <c r="D1586" s="75">
        <v>0</v>
      </c>
      <c r="E1586" s="76">
        <v>0</v>
      </c>
      <c r="F1586" s="76">
        <v>0</v>
      </c>
      <c r="G1586" s="76">
        <v>0</v>
      </c>
      <c r="H1586" s="76">
        <v>0</v>
      </c>
      <c r="I1586" s="76">
        <v>0</v>
      </c>
      <c r="J1586" s="76">
        <v>0</v>
      </c>
      <c r="K1586" s="76">
        <v>0</v>
      </c>
      <c r="L1586" s="76">
        <v>0</v>
      </c>
      <c r="M1586" s="76">
        <v>0</v>
      </c>
      <c r="N1586" s="76">
        <v>0</v>
      </c>
      <c r="O1586" s="76">
        <v>0</v>
      </c>
      <c r="P1586" s="76">
        <v>0</v>
      </c>
      <c r="Q1586" s="76">
        <v>0</v>
      </c>
      <c r="R1586" s="76">
        <v>0</v>
      </c>
      <c r="S1586" s="76">
        <v>0</v>
      </c>
      <c r="T1586" s="76">
        <v>0</v>
      </c>
      <c r="U1586" s="76">
        <v>0</v>
      </c>
      <c r="V1586" s="76">
        <v>0</v>
      </c>
      <c r="W1586" s="76">
        <v>0</v>
      </c>
      <c r="X1586" s="76">
        <v>0</v>
      </c>
      <c r="Y1586" s="76">
        <v>0</v>
      </c>
      <c r="Z1586" s="76">
        <v>0</v>
      </c>
      <c r="AA1586" s="77"/>
    </row>
    <row r="1587" spans="1:27">
      <c r="A1587" s="73">
        <v>233</v>
      </c>
      <c r="B1587" s="74" t="s">
        <v>5173</v>
      </c>
      <c r="C1587" s="75">
        <v>1809</v>
      </c>
      <c r="D1587" s="75">
        <v>0</v>
      </c>
      <c r="E1587" s="76">
        <v>0</v>
      </c>
      <c r="F1587" s="76">
        <v>0</v>
      </c>
      <c r="G1587" s="76">
        <v>0</v>
      </c>
      <c r="H1587" s="76">
        <v>0</v>
      </c>
      <c r="I1587" s="76">
        <v>0</v>
      </c>
      <c r="J1587" s="76">
        <v>0</v>
      </c>
      <c r="K1587" s="76">
        <v>0</v>
      </c>
      <c r="L1587" s="76">
        <v>0</v>
      </c>
      <c r="M1587" s="76">
        <v>0</v>
      </c>
      <c r="N1587" s="76">
        <v>0</v>
      </c>
      <c r="O1587" s="76">
        <v>0</v>
      </c>
      <c r="P1587" s="76">
        <v>0</v>
      </c>
      <c r="Q1587" s="76">
        <v>0</v>
      </c>
      <c r="R1587" s="76">
        <v>0</v>
      </c>
      <c r="S1587" s="76">
        <v>0</v>
      </c>
      <c r="T1587" s="76">
        <v>0</v>
      </c>
      <c r="U1587" s="76">
        <v>0</v>
      </c>
      <c r="V1587" s="76">
        <v>0</v>
      </c>
      <c r="W1587" s="76">
        <v>0</v>
      </c>
      <c r="X1587" s="76">
        <v>0</v>
      </c>
      <c r="Y1587" s="76">
        <v>0</v>
      </c>
      <c r="Z1587" s="76">
        <v>0</v>
      </c>
      <c r="AA1587" s="77"/>
    </row>
    <row r="1588" spans="1:27">
      <c r="A1588" s="73">
        <v>229</v>
      </c>
      <c r="B1588" s="74" t="s">
        <v>3356</v>
      </c>
      <c r="C1588" s="75">
        <v>473189</v>
      </c>
      <c r="D1588" s="75">
        <v>294733</v>
      </c>
      <c r="E1588" s="76">
        <v>180237</v>
      </c>
      <c r="F1588" s="76">
        <v>24085</v>
      </c>
      <c r="G1588" s="76">
        <v>24806</v>
      </c>
      <c r="H1588" s="76">
        <v>43483</v>
      </c>
      <c r="I1588" s="76">
        <v>19808</v>
      </c>
      <c r="J1588" s="76">
        <v>31561</v>
      </c>
      <c r="K1588" s="76">
        <v>18046</v>
      </c>
      <c r="L1588" s="76">
        <v>13027</v>
      </c>
      <c r="M1588" s="76">
        <v>6976</v>
      </c>
      <c r="N1588" s="76">
        <v>16214</v>
      </c>
      <c r="O1588" s="76">
        <v>24985</v>
      </c>
      <c r="P1588" s="76">
        <v>16005</v>
      </c>
      <c r="Q1588" s="76">
        <v>8377</v>
      </c>
      <c r="R1588" s="76">
        <v>11146</v>
      </c>
      <c r="S1588" s="76">
        <v>7433</v>
      </c>
      <c r="T1588" s="76">
        <v>8450</v>
      </c>
      <c r="U1588" s="76">
        <v>15738</v>
      </c>
      <c r="V1588" s="76">
        <v>4593</v>
      </c>
      <c r="W1588" s="76">
        <v>40</v>
      </c>
      <c r="X1588" s="76">
        <v>2328</v>
      </c>
      <c r="Y1588" s="76">
        <v>2038</v>
      </c>
      <c r="Z1588" s="76">
        <v>187</v>
      </c>
      <c r="AA1588" s="77"/>
    </row>
    <row r="1589" spans="1:27">
      <c r="A1589" s="73">
        <v>22904</v>
      </c>
      <c r="B1589" s="73" t="s">
        <v>5174</v>
      </c>
      <c r="C1589" s="75">
        <v>136882</v>
      </c>
      <c r="D1589" s="75">
        <v>13354</v>
      </c>
      <c r="E1589" s="76">
        <v>125706</v>
      </c>
      <c r="F1589" s="76">
        <v>624</v>
      </c>
      <c r="G1589" s="76">
        <v>4345</v>
      </c>
      <c r="H1589" s="76">
        <v>5095</v>
      </c>
      <c r="I1589" s="76">
        <v>1656</v>
      </c>
      <c r="J1589" s="76">
        <v>45</v>
      </c>
      <c r="K1589" s="76">
        <v>141</v>
      </c>
      <c r="L1589" s="76">
        <v>356</v>
      </c>
      <c r="M1589" s="76">
        <v>10</v>
      </c>
      <c r="N1589" s="76">
        <v>179</v>
      </c>
      <c r="O1589" s="76">
        <v>420</v>
      </c>
      <c r="P1589" s="76">
        <v>69</v>
      </c>
      <c r="Q1589" s="76">
        <v>206</v>
      </c>
      <c r="R1589" s="76">
        <v>64</v>
      </c>
      <c r="S1589" s="76">
        <v>0</v>
      </c>
      <c r="T1589" s="76">
        <v>6</v>
      </c>
      <c r="U1589" s="76">
        <v>138</v>
      </c>
      <c r="V1589" s="76">
        <v>0</v>
      </c>
      <c r="W1589" s="76">
        <v>0</v>
      </c>
      <c r="X1589" s="76">
        <v>0</v>
      </c>
      <c r="Y1589" s="76">
        <v>0</v>
      </c>
      <c r="Z1589" s="76">
        <v>0</v>
      </c>
      <c r="AA1589" s="77"/>
    </row>
    <row r="1590" spans="1:27">
      <c r="A1590" s="73">
        <v>22908</v>
      </c>
      <c r="B1590" s="73" t="s">
        <v>3881</v>
      </c>
      <c r="C1590" s="75">
        <v>13020</v>
      </c>
      <c r="D1590" s="75">
        <v>2319</v>
      </c>
      <c r="E1590" s="76">
        <v>10692</v>
      </c>
      <c r="F1590" s="76">
        <v>0</v>
      </c>
      <c r="G1590" s="76">
        <v>0</v>
      </c>
      <c r="H1590" s="76">
        <v>208</v>
      </c>
      <c r="I1590" s="76">
        <v>113</v>
      </c>
      <c r="J1590" s="76">
        <v>1461</v>
      </c>
      <c r="K1590" s="76">
        <v>0</v>
      </c>
      <c r="L1590" s="76">
        <v>0</v>
      </c>
      <c r="M1590" s="76">
        <v>0</v>
      </c>
      <c r="N1590" s="76">
        <v>0</v>
      </c>
      <c r="O1590" s="76">
        <v>199</v>
      </c>
      <c r="P1590" s="76">
        <v>0</v>
      </c>
      <c r="Q1590" s="76">
        <v>0</v>
      </c>
      <c r="R1590" s="76">
        <v>255</v>
      </c>
      <c r="S1590" s="76">
        <v>83</v>
      </c>
      <c r="T1590" s="76">
        <v>0</v>
      </c>
      <c r="U1590" s="76">
        <v>0</v>
      </c>
      <c r="V1590" s="76">
        <v>0</v>
      </c>
      <c r="W1590" s="76">
        <v>0</v>
      </c>
      <c r="X1590" s="76">
        <v>0</v>
      </c>
      <c r="Y1590" s="76">
        <v>0</v>
      </c>
      <c r="Z1590" s="76">
        <v>0</v>
      </c>
      <c r="AA1590" s="77"/>
    </row>
    <row r="1591" spans="1:27">
      <c r="A1591" s="73">
        <v>2290802</v>
      </c>
      <c r="B1591" s="73" t="s">
        <v>3882</v>
      </c>
      <c r="C1591" s="75">
        <v>0</v>
      </c>
      <c r="D1591" s="75">
        <v>0</v>
      </c>
      <c r="E1591" s="76">
        <v>0</v>
      </c>
      <c r="F1591" s="76">
        <v>0</v>
      </c>
      <c r="G1591" s="76">
        <v>0</v>
      </c>
      <c r="H1591" s="76">
        <v>0</v>
      </c>
      <c r="I1591" s="76">
        <v>0</v>
      </c>
      <c r="J1591" s="76">
        <v>0</v>
      </c>
      <c r="K1591" s="76">
        <v>0</v>
      </c>
      <c r="L1591" s="76">
        <v>0</v>
      </c>
      <c r="M1591" s="76">
        <v>0</v>
      </c>
      <c r="N1591" s="76">
        <v>0</v>
      </c>
      <c r="O1591" s="76">
        <v>0</v>
      </c>
      <c r="P1591" s="76">
        <v>0</v>
      </c>
      <c r="Q1591" s="76">
        <v>0</v>
      </c>
      <c r="R1591" s="76">
        <v>0</v>
      </c>
      <c r="S1591" s="76">
        <v>0</v>
      </c>
      <c r="T1591" s="76">
        <v>0</v>
      </c>
      <c r="U1591" s="76">
        <v>0</v>
      </c>
      <c r="V1591" s="76">
        <v>0</v>
      </c>
      <c r="W1591" s="76">
        <v>0</v>
      </c>
      <c r="X1591" s="76">
        <v>0</v>
      </c>
      <c r="Y1591" s="76">
        <v>0</v>
      </c>
      <c r="Z1591" s="76">
        <v>0</v>
      </c>
      <c r="AA1591" s="77"/>
    </row>
    <row r="1592" spans="1:27">
      <c r="A1592" s="73">
        <v>2290803</v>
      </c>
      <c r="B1592" s="73" t="s">
        <v>3883</v>
      </c>
      <c r="C1592" s="75">
        <v>0</v>
      </c>
      <c r="D1592" s="75">
        <v>0</v>
      </c>
      <c r="E1592" s="76">
        <v>0</v>
      </c>
      <c r="F1592" s="76">
        <v>0</v>
      </c>
      <c r="G1592" s="76">
        <v>0</v>
      </c>
      <c r="H1592" s="76">
        <v>0</v>
      </c>
      <c r="I1592" s="76">
        <v>0</v>
      </c>
      <c r="J1592" s="76">
        <v>0</v>
      </c>
      <c r="K1592" s="76">
        <v>0</v>
      </c>
      <c r="L1592" s="76">
        <v>0</v>
      </c>
      <c r="M1592" s="76">
        <v>0</v>
      </c>
      <c r="N1592" s="76">
        <v>0</v>
      </c>
      <c r="O1592" s="76">
        <v>0</v>
      </c>
      <c r="P1592" s="76">
        <v>0</v>
      </c>
      <c r="Q1592" s="76">
        <v>0</v>
      </c>
      <c r="R1592" s="76">
        <v>0</v>
      </c>
      <c r="S1592" s="76">
        <v>0</v>
      </c>
      <c r="T1592" s="76">
        <v>0</v>
      </c>
      <c r="U1592" s="76">
        <v>0</v>
      </c>
      <c r="V1592" s="76">
        <v>0</v>
      </c>
      <c r="W1592" s="76">
        <v>0</v>
      </c>
      <c r="X1592" s="76">
        <v>0</v>
      </c>
      <c r="Y1592" s="76">
        <v>0</v>
      </c>
      <c r="Z1592" s="76">
        <v>0</v>
      </c>
      <c r="AA1592" s="77"/>
    </row>
    <row r="1593" spans="1:27">
      <c r="A1593" s="73">
        <v>2290804</v>
      </c>
      <c r="B1593" s="73" t="s">
        <v>3884</v>
      </c>
      <c r="C1593" s="75">
        <v>2327</v>
      </c>
      <c r="D1593" s="75">
        <v>2319</v>
      </c>
      <c r="E1593" s="76">
        <v>0</v>
      </c>
      <c r="F1593" s="76">
        <v>0</v>
      </c>
      <c r="G1593" s="76">
        <v>0</v>
      </c>
      <c r="H1593" s="76">
        <v>208</v>
      </c>
      <c r="I1593" s="76">
        <v>113</v>
      </c>
      <c r="J1593" s="76">
        <v>1461</v>
      </c>
      <c r="K1593" s="76">
        <v>0</v>
      </c>
      <c r="L1593" s="76">
        <v>0</v>
      </c>
      <c r="M1593" s="76">
        <v>0</v>
      </c>
      <c r="N1593" s="76">
        <v>0</v>
      </c>
      <c r="O1593" s="76">
        <v>199</v>
      </c>
      <c r="P1593" s="76">
        <v>0</v>
      </c>
      <c r="Q1593" s="76">
        <v>0</v>
      </c>
      <c r="R1593" s="76">
        <v>255</v>
      </c>
      <c r="S1593" s="76">
        <v>83</v>
      </c>
      <c r="T1593" s="76">
        <v>0</v>
      </c>
      <c r="U1593" s="76">
        <v>0</v>
      </c>
      <c r="V1593" s="76">
        <v>0</v>
      </c>
      <c r="W1593" s="76">
        <v>0</v>
      </c>
      <c r="X1593" s="76">
        <v>0</v>
      </c>
      <c r="Y1593" s="76">
        <v>0</v>
      </c>
      <c r="Z1593" s="76">
        <v>0</v>
      </c>
      <c r="AA1593" s="77"/>
    </row>
    <row r="1594" spans="1:27">
      <c r="A1594" s="73">
        <v>2290805</v>
      </c>
      <c r="B1594" s="73" t="s">
        <v>3885</v>
      </c>
      <c r="C1594" s="75">
        <v>8799</v>
      </c>
      <c r="D1594" s="75">
        <v>0</v>
      </c>
      <c r="E1594" s="76">
        <v>8799</v>
      </c>
      <c r="F1594" s="76">
        <v>0</v>
      </c>
      <c r="G1594" s="76">
        <v>0</v>
      </c>
      <c r="H1594" s="76">
        <v>0</v>
      </c>
      <c r="I1594" s="76">
        <v>0</v>
      </c>
      <c r="J1594" s="76">
        <v>0</v>
      </c>
      <c r="K1594" s="76">
        <v>0</v>
      </c>
      <c r="L1594" s="76">
        <v>0</v>
      </c>
      <c r="M1594" s="76">
        <v>0</v>
      </c>
      <c r="N1594" s="76">
        <v>0</v>
      </c>
      <c r="O1594" s="76">
        <v>0</v>
      </c>
      <c r="P1594" s="76">
        <v>0</v>
      </c>
      <c r="Q1594" s="76">
        <v>0</v>
      </c>
      <c r="R1594" s="76">
        <v>0</v>
      </c>
      <c r="S1594" s="76">
        <v>0</v>
      </c>
      <c r="T1594" s="76">
        <v>0</v>
      </c>
      <c r="U1594" s="76">
        <v>0</v>
      </c>
      <c r="V1594" s="76">
        <v>0</v>
      </c>
      <c r="W1594" s="76">
        <v>0</v>
      </c>
      <c r="X1594" s="76">
        <v>0</v>
      </c>
      <c r="Y1594" s="76">
        <v>0</v>
      </c>
      <c r="Z1594" s="76">
        <v>0</v>
      </c>
      <c r="AA1594" s="77"/>
    </row>
    <row r="1595" spans="1:27">
      <c r="A1595" s="73">
        <v>2290806</v>
      </c>
      <c r="B1595" s="73" t="s">
        <v>3886</v>
      </c>
      <c r="C1595" s="75">
        <v>0</v>
      </c>
      <c r="D1595" s="75">
        <v>0</v>
      </c>
      <c r="E1595" s="76">
        <v>0</v>
      </c>
      <c r="F1595" s="76">
        <v>0</v>
      </c>
      <c r="G1595" s="76">
        <v>0</v>
      </c>
      <c r="H1595" s="76">
        <v>0</v>
      </c>
      <c r="I1595" s="76">
        <v>0</v>
      </c>
      <c r="J1595" s="76">
        <v>0</v>
      </c>
      <c r="K1595" s="76">
        <v>0</v>
      </c>
      <c r="L1595" s="76">
        <v>0</v>
      </c>
      <c r="M1595" s="76">
        <v>0</v>
      </c>
      <c r="N1595" s="76">
        <v>0</v>
      </c>
      <c r="O1595" s="76">
        <v>0</v>
      </c>
      <c r="P1595" s="76">
        <v>0</v>
      </c>
      <c r="Q1595" s="76">
        <v>0</v>
      </c>
      <c r="R1595" s="76">
        <v>0</v>
      </c>
      <c r="S1595" s="76">
        <v>0</v>
      </c>
      <c r="T1595" s="76">
        <v>0</v>
      </c>
      <c r="U1595" s="76">
        <v>0</v>
      </c>
      <c r="V1595" s="76">
        <v>0</v>
      </c>
      <c r="W1595" s="76">
        <v>0</v>
      </c>
      <c r="X1595" s="76">
        <v>0</v>
      </c>
      <c r="Y1595" s="76">
        <v>0</v>
      </c>
      <c r="Z1595" s="76">
        <v>0</v>
      </c>
      <c r="AA1595" s="77"/>
    </row>
    <row r="1596" spans="1:27">
      <c r="A1596" s="73">
        <v>2290807</v>
      </c>
      <c r="B1596" s="73" t="s">
        <v>3887</v>
      </c>
      <c r="C1596" s="75">
        <v>0</v>
      </c>
      <c r="D1596" s="75">
        <v>0</v>
      </c>
      <c r="E1596" s="76">
        <v>0</v>
      </c>
      <c r="F1596" s="76">
        <v>0</v>
      </c>
      <c r="G1596" s="76">
        <v>0</v>
      </c>
      <c r="H1596" s="76">
        <v>0</v>
      </c>
      <c r="I1596" s="76">
        <v>0</v>
      </c>
      <c r="J1596" s="76">
        <v>0</v>
      </c>
      <c r="K1596" s="76">
        <v>0</v>
      </c>
      <c r="L1596" s="76">
        <v>0</v>
      </c>
      <c r="M1596" s="76">
        <v>0</v>
      </c>
      <c r="N1596" s="76">
        <v>0</v>
      </c>
      <c r="O1596" s="76">
        <v>0</v>
      </c>
      <c r="P1596" s="76">
        <v>0</v>
      </c>
      <c r="Q1596" s="76">
        <v>0</v>
      </c>
      <c r="R1596" s="76">
        <v>0</v>
      </c>
      <c r="S1596" s="76">
        <v>0</v>
      </c>
      <c r="T1596" s="76">
        <v>0</v>
      </c>
      <c r="U1596" s="76">
        <v>0</v>
      </c>
      <c r="V1596" s="76">
        <v>0</v>
      </c>
      <c r="W1596" s="76">
        <v>0</v>
      </c>
      <c r="X1596" s="76">
        <v>0</v>
      </c>
      <c r="Y1596" s="76">
        <v>0</v>
      </c>
      <c r="Z1596" s="76">
        <v>0</v>
      </c>
      <c r="AA1596" s="77"/>
    </row>
    <row r="1597" spans="1:27">
      <c r="A1597" s="73">
        <v>2290808</v>
      </c>
      <c r="B1597" s="73" t="s">
        <v>3888</v>
      </c>
      <c r="C1597" s="75">
        <v>659</v>
      </c>
      <c r="D1597" s="75">
        <v>0</v>
      </c>
      <c r="E1597" s="76">
        <v>659</v>
      </c>
      <c r="F1597" s="76">
        <v>0</v>
      </c>
      <c r="G1597" s="76">
        <v>0</v>
      </c>
      <c r="H1597" s="76">
        <v>0</v>
      </c>
      <c r="I1597" s="76">
        <v>0</v>
      </c>
      <c r="J1597" s="76">
        <v>0</v>
      </c>
      <c r="K1597" s="76">
        <v>0</v>
      </c>
      <c r="L1597" s="76">
        <v>0</v>
      </c>
      <c r="M1597" s="76">
        <v>0</v>
      </c>
      <c r="N1597" s="76">
        <v>0</v>
      </c>
      <c r="O1597" s="76">
        <v>0</v>
      </c>
      <c r="P1597" s="76">
        <v>0</v>
      </c>
      <c r="Q1597" s="76">
        <v>0</v>
      </c>
      <c r="R1597" s="76">
        <v>0</v>
      </c>
      <c r="S1597" s="76">
        <v>0</v>
      </c>
      <c r="T1597" s="76">
        <v>0</v>
      </c>
      <c r="U1597" s="76">
        <v>0</v>
      </c>
      <c r="V1597" s="76">
        <v>0</v>
      </c>
      <c r="W1597" s="76">
        <v>0</v>
      </c>
      <c r="X1597" s="76">
        <v>0</v>
      </c>
      <c r="Y1597" s="76">
        <v>0</v>
      </c>
      <c r="Z1597" s="76">
        <v>0</v>
      </c>
      <c r="AA1597" s="77"/>
    </row>
    <row r="1598" spans="1:27">
      <c r="A1598" s="73">
        <v>2290899</v>
      </c>
      <c r="B1598" s="73" t="s">
        <v>3889</v>
      </c>
      <c r="C1598" s="75">
        <v>1235</v>
      </c>
      <c r="D1598" s="75">
        <v>0</v>
      </c>
      <c r="E1598" s="76">
        <v>1234</v>
      </c>
      <c r="F1598" s="76">
        <v>0</v>
      </c>
      <c r="G1598" s="76">
        <v>0</v>
      </c>
      <c r="H1598" s="76">
        <v>0</v>
      </c>
      <c r="I1598" s="76">
        <v>0</v>
      </c>
      <c r="J1598" s="76">
        <v>0</v>
      </c>
      <c r="K1598" s="76">
        <v>0</v>
      </c>
      <c r="L1598" s="76">
        <v>0</v>
      </c>
      <c r="M1598" s="76">
        <v>0</v>
      </c>
      <c r="N1598" s="76">
        <v>0</v>
      </c>
      <c r="O1598" s="76">
        <v>0</v>
      </c>
      <c r="P1598" s="76">
        <v>0</v>
      </c>
      <c r="Q1598" s="76">
        <v>0</v>
      </c>
      <c r="R1598" s="76">
        <v>0</v>
      </c>
      <c r="S1598" s="76">
        <v>0</v>
      </c>
      <c r="T1598" s="76">
        <v>0</v>
      </c>
      <c r="U1598" s="76">
        <v>0</v>
      </c>
      <c r="V1598" s="76">
        <v>0</v>
      </c>
      <c r="W1598" s="76">
        <v>0</v>
      </c>
      <c r="X1598" s="76">
        <v>0</v>
      </c>
      <c r="Y1598" s="76">
        <v>0</v>
      </c>
      <c r="Z1598" s="76">
        <v>0</v>
      </c>
      <c r="AA1598" s="77"/>
    </row>
    <row r="1599" spans="1:27">
      <c r="A1599" s="73">
        <v>22960</v>
      </c>
      <c r="B1599" s="73" t="s">
        <v>3890</v>
      </c>
      <c r="C1599" s="75">
        <v>323287</v>
      </c>
      <c r="D1599" s="75">
        <v>279060</v>
      </c>
      <c r="E1599" s="76">
        <v>43839</v>
      </c>
      <c r="F1599" s="76">
        <v>23461</v>
      </c>
      <c r="G1599" s="76">
        <v>20461</v>
      </c>
      <c r="H1599" s="76">
        <v>38180</v>
      </c>
      <c r="I1599" s="76">
        <v>18039</v>
      </c>
      <c r="J1599" s="76">
        <v>30055</v>
      </c>
      <c r="K1599" s="76">
        <v>17905</v>
      </c>
      <c r="L1599" s="76">
        <v>12671</v>
      </c>
      <c r="M1599" s="76">
        <v>6966</v>
      </c>
      <c r="N1599" s="76">
        <v>16035</v>
      </c>
      <c r="O1599" s="76">
        <v>24366</v>
      </c>
      <c r="P1599" s="76">
        <v>15936</v>
      </c>
      <c r="Q1599" s="76">
        <v>8171</v>
      </c>
      <c r="R1599" s="76">
        <v>10827</v>
      </c>
      <c r="S1599" s="76">
        <v>7350</v>
      </c>
      <c r="T1599" s="76">
        <v>8444</v>
      </c>
      <c r="U1599" s="76">
        <v>15600</v>
      </c>
      <c r="V1599" s="76">
        <v>4593</v>
      </c>
      <c r="W1599" s="76">
        <v>40</v>
      </c>
      <c r="X1599" s="76">
        <v>2328</v>
      </c>
      <c r="Y1599" s="76">
        <v>2038</v>
      </c>
      <c r="Z1599" s="76">
        <v>187</v>
      </c>
      <c r="AA1599" s="77"/>
    </row>
    <row r="1600" spans="1:27">
      <c r="A1600" s="73">
        <v>2296001</v>
      </c>
      <c r="B1600" s="73" t="s">
        <v>3891</v>
      </c>
      <c r="C1600" s="75">
        <v>0</v>
      </c>
      <c r="D1600" s="75">
        <v>17</v>
      </c>
      <c r="E1600" s="76">
        <v>0</v>
      </c>
      <c r="F1600" s="76">
        <v>0</v>
      </c>
      <c r="G1600" s="76">
        <v>17</v>
      </c>
      <c r="H1600" s="76">
        <v>0</v>
      </c>
      <c r="I1600" s="76">
        <v>0</v>
      </c>
      <c r="J1600" s="76">
        <v>0</v>
      </c>
      <c r="K1600" s="76">
        <v>0</v>
      </c>
      <c r="L1600" s="76">
        <v>0</v>
      </c>
      <c r="M1600" s="76">
        <v>0</v>
      </c>
      <c r="N1600" s="76">
        <v>0</v>
      </c>
      <c r="O1600" s="76">
        <v>0</v>
      </c>
      <c r="P1600" s="76">
        <v>0</v>
      </c>
      <c r="Q1600" s="76">
        <v>0</v>
      </c>
      <c r="R1600" s="76">
        <v>0</v>
      </c>
      <c r="S1600" s="76">
        <v>0</v>
      </c>
      <c r="T1600" s="76">
        <v>0</v>
      </c>
      <c r="U1600" s="76">
        <v>0</v>
      </c>
      <c r="V1600" s="76">
        <v>0</v>
      </c>
      <c r="W1600" s="76">
        <v>0</v>
      </c>
      <c r="X1600" s="76">
        <v>0</v>
      </c>
      <c r="Y1600" s="76">
        <v>0</v>
      </c>
      <c r="Z1600" s="76">
        <v>0</v>
      </c>
      <c r="AA1600" s="77"/>
    </row>
    <row r="1601" spans="1:27">
      <c r="A1601" s="73">
        <v>2296002</v>
      </c>
      <c r="B1601" s="73" t="s">
        <v>3892</v>
      </c>
      <c r="C1601" s="75">
        <v>139954</v>
      </c>
      <c r="D1601" s="75">
        <v>137063</v>
      </c>
      <c r="E1601" s="76">
        <v>2934</v>
      </c>
      <c r="F1601" s="76">
        <v>12664</v>
      </c>
      <c r="G1601" s="76">
        <v>7069</v>
      </c>
      <c r="H1601" s="76">
        <v>12353</v>
      </c>
      <c r="I1601" s="76">
        <v>10092</v>
      </c>
      <c r="J1601" s="76">
        <v>18686</v>
      </c>
      <c r="K1601" s="76">
        <v>7538</v>
      </c>
      <c r="L1601" s="76">
        <v>6643</v>
      </c>
      <c r="M1601" s="76">
        <v>3427</v>
      </c>
      <c r="N1601" s="76">
        <v>5963</v>
      </c>
      <c r="O1601" s="76">
        <v>13879</v>
      </c>
      <c r="P1601" s="76">
        <v>8308</v>
      </c>
      <c r="Q1601" s="76">
        <v>3925</v>
      </c>
      <c r="R1601" s="76">
        <v>7490</v>
      </c>
      <c r="S1601" s="76">
        <v>3964</v>
      </c>
      <c r="T1601" s="76">
        <v>4756</v>
      </c>
      <c r="U1601" s="76">
        <v>8056</v>
      </c>
      <c r="V1601" s="76">
        <v>2250</v>
      </c>
      <c r="W1601" s="76">
        <v>16</v>
      </c>
      <c r="X1601" s="76">
        <v>1368</v>
      </c>
      <c r="Y1601" s="76">
        <v>818</v>
      </c>
      <c r="Z1601" s="76">
        <v>48</v>
      </c>
      <c r="AA1601" s="77"/>
    </row>
    <row r="1602" spans="1:27">
      <c r="A1602" s="73">
        <v>2296003</v>
      </c>
      <c r="B1602" s="73" t="s">
        <v>3893</v>
      </c>
      <c r="C1602" s="75">
        <v>117992</v>
      </c>
      <c r="D1602" s="75">
        <v>82649</v>
      </c>
      <c r="E1602" s="76">
        <v>34948</v>
      </c>
      <c r="F1602" s="76">
        <v>8839</v>
      </c>
      <c r="G1602" s="76">
        <v>4054</v>
      </c>
      <c r="H1602" s="76">
        <v>10365</v>
      </c>
      <c r="I1602" s="76">
        <v>5614</v>
      </c>
      <c r="J1602" s="76">
        <v>6453</v>
      </c>
      <c r="K1602" s="76">
        <v>7799</v>
      </c>
      <c r="L1602" s="76">
        <v>3697</v>
      </c>
      <c r="M1602" s="76">
        <v>2417</v>
      </c>
      <c r="N1602" s="76">
        <v>5799</v>
      </c>
      <c r="O1602" s="76">
        <v>6627</v>
      </c>
      <c r="P1602" s="76">
        <v>4729</v>
      </c>
      <c r="Q1602" s="76">
        <v>3462</v>
      </c>
      <c r="R1602" s="76">
        <v>1478</v>
      </c>
      <c r="S1602" s="76">
        <v>2252</v>
      </c>
      <c r="T1602" s="76">
        <v>2496</v>
      </c>
      <c r="U1602" s="76">
        <v>5015</v>
      </c>
      <c r="V1602" s="76">
        <v>1553</v>
      </c>
      <c r="W1602" s="76">
        <v>0</v>
      </c>
      <c r="X1602" s="76">
        <v>727</v>
      </c>
      <c r="Y1602" s="76">
        <v>714</v>
      </c>
      <c r="Z1602" s="76">
        <v>112</v>
      </c>
      <c r="AA1602" s="77"/>
    </row>
    <row r="1603" spans="1:27">
      <c r="A1603" s="73">
        <v>2296004</v>
      </c>
      <c r="B1603" s="73" t="s">
        <v>3894</v>
      </c>
      <c r="C1603" s="75">
        <v>19764</v>
      </c>
      <c r="D1603" s="75">
        <v>19736</v>
      </c>
      <c r="E1603" s="76">
        <v>29</v>
      </c>
      <c r="F1603" s="76">
        <v>630</v>
      </c>
      <c r="G1603" s="76">
        <v>893</v>
      </c>
      <c r="H1603" s="76">
        <v>1564</v>
      </c>
      <c r="I1603" s="76">
        <v>1253</v>
      </c>
      <c r="J1603" s="76">
        <v>3364</v>
      </c>
      <c r="K1603" s="76">
        <v>1290</v>
      </c>
      <c r="L1603" s="76">
        <v>1070</v>
      </c>
      <c r="M1603" s="76">
        <v>520</v>
      </c>
      <c r="N1603" s="76">
        <v>3107</v>
      </c>
      <c r="O1603" s="76">
        <v>1830</v>
      </c>
      <c r="P1603" s="76">
        <v>950</v>
      </c>
      <c r="Q1603" s="76">
        <v>138</v>
      </c>
      <c r="R1603" s="76">
        <v>665</v>
      </c>
      <c r="S1603" s="76">
        <v>555</v>
      </c>
      <c r="T1603" s="76">
        <v>445</v>
      </c>
      <c r="U1603" s="76">
        <v>1305</v>
      </c>
      <c r="V1603" s="76">
        <v>157</v>
      </c>
      <c r="W1603" s="76">
        <v>0</v>
      </c>
      <c r="X1603" s="76">
        <v>25</v>
      </c>
      <c r="Y1603" s="76">
        <v>107</v>
      </c>
      <c r="Z1603" s="76">
        <v>25</v>
      </c>
      <c r="AA1603" s="77"/>
    </row>
    <row r="1604" spans="1:27">
      <c r="A1604" s="73">
        <v>2296005</v>
      </c>
      <c r="B1604" s="73" t="s">
        <v>3895</v>
      </c>
      <c r="C1604" s="75">
        <v>120</v>
      </c>
      <c r="D1604" s="75">
        <v>120</v>
      </c>
      <c r="E1604" s="76">
        <v>0</v>
      </c>
      <c r="F1604" s="76">
        <v>0</v>
      </c>
      <c r="G1604" s="76">
        <v>0</v>
      </c>
      <c r="H1604" s="76">
        <v>0</v>
      </c>
      <c r="I1604" s="76">
        <v>0</v>
      </c>
      <c r="J1604" s="76">
        <v>0</v>
      </c>
      <c r="K1604" s="76">
        <v>0</v>
      </c>
      <c r="L1604" s="76">
        <v>0</v>
      </c>
      <c r="M1604" s="76">
        <v>0</v>
      </c>
      <c r="N1604" s="76">
        <v>0</v>
      </c>
      <c r="O1604" s="76">
        <v>120</v>
      </c>
      <c r="P1604" s="76">
        <v>0</v>
      </c>
      <c r="Q1604" s="76">
        <v>0</v>
      </c>
      <c r="R1604" s="76">
        <v>0</v>
      </c>
      <c r="S1604" s="76">
        <v>0</v>
      </c>
      <c r="T1604" s="76">
        <v>0</v>
      </c>
      <c r="U1604" s="76">
        <v>0</v>
      </c>
      <c r="V1604" s="76">
        <v>0</v>
      </c>
      <c r="W1604" s="76">
        <v>0</v>
      </c>
      <c r="X1604" s="76">
        <v>0</v>
      </c>
      <c r="Y1604" s="76">
        <v>0</v>
      </c>
      <c r="Z1604" s="76">
        <v>0</v>
      </c>
      <c r="AA1604" s="77"/>
    </row>
    <row r="1605" spans="1:27">
      <c r="A1605" s="73">
        <v>2296006</v>
      </c>
      <c r="B1605" s="73" t="s">
        <v>3896</v>
      </c>
      <c r="C1605" s="75">
        <v>14557</v>
      </c>
      <c r="D1605" s="75">
        <v>8962</v>
      </c>
      <c r="E1605" s="76">
        <v>5598</v>
      </c>
      <c r="F1605" s="76">
        <v>368</v>
      </c>
      <c r="G1605" s="76">
        <v>775</v>
      </c>
      <c r="H1605" s="76">
        <v>1000</v>
      </c>
      <c r="I1605" s="76">
        <v>390</v>
      </c>
      <c r="J1605" s="76">
        <v>634</v>
      </c>
      <c r="K1605" s="76">
        <v>570</v>
      </c>
      <c r="L1605" s="76">
        <v>386</v>
      </c>
      <c r="M1605" s="76">
        <v>240</v>
      </c>
      <c r="N1605" s="76">
        <v>639</v>
      </c>
      <c r="O1605" s="76">
        <v>1267</v>
      </c>
      <c r="P1605" s="76">
        <v>604</v>
      </c>
      <c r="Q1605" s="76">
        <v>260</v>
      </c>
      <c r="R1605" s="76">
        <v>572</v>
      </c>
      <c r="S1605" s="76">
        <v>156</v>
      </c>
      <c r="T1605" s="76">
        <v>317</v>
      </c>
      <c r="U1605" s="76">
        <v>636</v>
      </c>
      <c r="V1605" s="76">
        <v>148</v>
      </c>
      <c r="W1605" s="76">
        <v>24</v>
      </c>
      <c r="X1605" s="76">
        <v>24</v>
      </c>
      <c r="Y1605" s="76">
        <v>98</v>
      </c>
      <c r="Z1605" s="76">
        <v>2</v>
      </c>
      <c r="AA1605" s="77"/>
    </row>
    <row r="1606" spans="1:27">
      <c r="A1606" s="73">
        <v>2296010</v>
      </c>
      <c r="B1606" s="73" t="s">
        <v>3897</v>
      </c>
      <c r="C1606" s="75">
        <v>2794</v>
      </c>
      <c r="D1606" s="75">
        <v>2597</v>
      </c>
      <c r="E1606" s="76">
        <v>180</v>
      </c>
      <c r="F1606" s="76">
        <v>257</v>
      </c>
      <c r="G1606" s="76">
        <v>276</v>
      </c>
      <c r="H1606" s="76">
        <v>354</v>
      </c>
      <c r="I1606" s="76">
        <v>45</v>
      </c>
      <c r="J1606" s="76">
        <v>251</v>
      </c>
      <c r="K1606" s="76">
        <v>115</v>
      </c>
      <c r="L1606" s="76">
        <v>155</v>
      </c>
      <c r="M1606" s="76">
        <v>0</v>
      </c>
      <c r="N1606" s="76">
        <v>20</v>
      </c>
      <c r="O1606" s="76">
        <v>122</v>
      </c>
      <c r="P1606" s="76">
        <v>350</v>
      </c>
      <c r="Q1606" s="76">
        <v>46</v>
      </c>
      <c r="R1606" s="76">
        <v>264</v>
      </c>
      <c r="S1606" s="76">
        <v>0</v>
      </c>
      <c r="T1606" s="76">
        <v>0</v>
      </c>
      <c r="U1606" s="76">
        <v>91</v>
      </c>
      <c r="V1606" s="76">
        <v>251</v>
      </c>
      <c r="W1606" s="76">
        <v>0</v>
      </c>
      <c r="X1606" s="76">
        <v>108</v>
      </c>
      <c r="Y1606" s="76">
        <v>143</v>
      </c>
      <c r="Z1606" s="76">
        <v>0</v>
      </c>
      <c r="AA1606" s="77"/>
    </row>
    <row r="1607" spans="1:27">
      <c r="A1607" s="73">
        <v>2296011</v>
      </c>
      <c r="B1607" s="73" t="s">
        <v>3898</v>
      </c>
      <c r="C1607" s="75">
        <v>0</v>
      </c>
      <c r="D1607" s="75">
        <v>0</v>
      </c>
      <c r="E1607" s="76">
        <v>0</v>
      </c>
      <c r="F1607" s="76">
        <v>0</v>
      </c>
      <c r="G1607" s="76">
        <v>0</v>
      </c>
      <c r="H1607" s="76">
        <v>0</v>
      </c>
      <c r="I1607" s="76">
        <v>0</v>
      </c>
      <c r="J1607" s="76">
        <v>0</v>
      </c>
      <c r="K1607" s="76">
        <v>0</v>
      </c>
      <c r="L1607" s="76">
        <v>0</v>
      </c>
      <c r="M1607" s="76">
        <v>0</v>
      </c>
      <c r="N1607" s="76">
        <v>0</v>
      </c>
      <c r="O1607" s="76">
        <v>0</v>
      </c>
      <c r="P1607" s="76">
        <v>0</v>
      </c>
      <c r="Q1607" s="76">
        <v>0</v>
      </c>
      <c r="R1607" s="76">
        <v>0</v>
      </c>
      <c r="S1607" s="76">
        <v>0</v>
      </c>
      <c r="T1607" s="76">
        <v>0</v>
      </c>
      <c r="U1607" s="76">
        <v>0</v>
      </c>
      <c r="V1607" s="76">
        <v>0</v>
      </c>
      <c r="W1607" s="76">
        <v>0</v>
      </c>
      <c r="X1607" s="76">
        <v>0</v>
      </c>
      <c r="Y1607" s="76">
        <v>0</v>
      </c>
      <c r="Z1607" s="76">
        <v>0</v>
      </c>
      <c r="AA1607" s="77"/>
    </row>
    <row r="1608" spans="1:27">
      <c r="A1608" s="73">
        <v>2296012</v>
      </c>
      <c r="B1608" s="73" t="s">
        <v>3899</v>
      </c>
      <c r="C1608" s="75">
        <v>0</v>
      </c>
      <c r="D1608" s="75">
        <v>0</v>
      </c>
      <c r="E1608" s="76">
        <v>0</v>
      </c>
      <c r="F1608" s="76">
        <v>0</v>
      </c>
      <c r="G1608" s="76">
        <v>0</v>
      </c>
      <c r="H1608" s="76">
        <v>0</v>
      </c>
      <c r="I1608" s="76">
        <v>0</v>
      </c>
      <c r="J1608" s="76">
        <v>0</v>
      </c>
      <c r="K1608" s="76">
        <v>0</v>
      </c>
      <c r="L1608" s="76">
        <v>0</v>
      </c>
      <c r="M1608" s="76">
        <v>0</v>
      </c>
      <c r="N1608" s="76">
        <v>0</v>
      </c>
      <c r="O1608" s="76">
        <v>0</v>
      </c>
      <c r="P1608" s="76">
        <v>0</v>
      </c>
      <c r="Q1608" s="76">
        <v>0</v>
      </c>
      <c r="R1608" s="76">
        <v>0</v>
      </c>
      <c r="S1608" s="76">
        <v>0</v>
      </c>
      <c r="T1608" s="76">
        <v>0</v>
      </c>
      <c r="U1608" s="76">
        <v>0</v>
      </c>
      <c r="V1608" s="76">
        <v>0</v>
      </c>
      <c r="W1608" s="76">
        <v>0</v>
      </c>
      <c r="X1608" s="76">
        <v>0</v>
      </c>
      <c r="Y1608" s="76">
        <v>0</v>
      </c>
      <c r="Z1608" s="76">
        <v>0</v>
      </c>
      <c r="AA1608" s="77"/>
    </row>
    <row r="1609" spans="1:27">
      <c r="A1609" s="73">
        <v>2296013</v>
      </c>
      <c r="B1609" s="73" t="s">
        <v>3900</v>
      </c>
      <c r="C1609" s="75">
        <v>9100</v>
      </c>
      <c r="D1609" s="75">
        <v>9363</v>
      </c>
      <c r="E1609" s="76">
        <v>0</v>
      </c>
      <c r="F1609" s="76">
        <v>603</v>
      </c>
      <c r="G1609" s="76">
        <v>1067</v>
      </c>
      <c r="H1609" s="76">
        <v>1208</v>
      </c>
      <c r="I1609" s="76">
        <v>284</v>
      </c>
      <c r="J1609" s="76">
        <v>637</v>
      </c>
      <c r="K1609" s="76">
        <v>502</v>
      </c>
      <c r="L1609" s="76">
        <v>674</v>
      </c>
      <c r="M1609" s="76">
        <v>362</v>
      </c>
      <c r="N1609" s="76">
        <v>467</v>
      </c>
      <c r="O1609" s="76">
        <v>520</v>
      </c>
      <c r="P1609" s="76">
        <v>822</v>
      </c>
      <c r="Q1609" s="76">
        <v>295</v>
      </c>
      <c r="R1609" s="76">
        <v>338</v>
      </c>
      <c r="S1609" s="76">
        <v>423</v>
      </c>
      <c r="T1609" s="76">
        <v>430</v>
      </c>
      <c r="U1609" s="76">
        <v>497</v>
      </c>
      <c r="V1609" s="76">
        <v>234</v>
      </c>
      <c r="W1609" s="76">
        <v>0</v>
      </c>
      <c r="X1609" s="76">
        <v>76</v>
      </c>
      <c r="Y1609" s="76">
        <v>158</v>
      </c>
      <c r="Z1609" s="76">
        <v>0</v>
      </c>
      <c r="AA1609" s="77"/>
    </row>
    <row r="1610" spans="1:27">
      <c r="A1610" s="73">
        <v>2296099</v>
      </c>
      <c r="B1610" s="73" t="s">
        <v>3901</v>
      </c>
      <c r="C1610" s="75">
        <v>19006</v>
      </c>
      <c r="D1610" s="75">
        <v>18553</v>
      </c>
      <c r="E1610" s="76">
        <v>150</v>
      </c>
      <c r="F1610" s="76">
        <v>100</v>
      </c>
      <c r="G1610" s="76">
        <v>6310</v>
      </c>
      <c r="H1610" s="76">
        <v>11336</v>
      </c>
      <c r="I1610" s="76">
        <v>361</v>
      </c>
      <c r="J1610" s="76">
        <v>30</v>
      </c>
      <c r="K1610" s="76">
        <v>91</v>
      </c>
      <c r="L1610" s="76">
        <v>46</v>
      </c>
      <c r="M1610" s="76">
        <v>0</v>
      </c>
      <c r="N1610" s="76">
        <v>40</v>
      </c>
      <c r="O1610" s="76">
        <v>1</v>
      </c>
      <c r="P1610" s="76">
        <v>173</v>
      </c>
      <c r="Q1610" s="76">
        <v>45</v>
      </c>
      <c r="R1610" s="76">
        <v>20</v>
      </c>
      <c r="S1610" s="76">
        <v>0</v>
      </c>
      <c r="T1610" s="76">
        <v>0</v>
      </c>
      <c r="U1610" s="76">
        <v>0</v>
      </c>
      <c r="V1610" s="76">
        <v>0</v>
      </c>
      <c r="W1610" s="76">
        <v>0</v>
      </c>
      <c r="X1610" s="76">
        <v>0</v>
      </c>
      <c r="Y1610" s="76">
        <v>0</v>
      </c>
      <c r="Z1610" s="76">
        <v>0</v>
      </c>
      <c r="AA1610" s="77"/>
    </row>
    <row r="1611" spans="1:27">
      <c r="A1611" s="73">
        <v>22961</v>
      </c>
      <c r="B1611" s="73" t="s">
        <v>5175</v>
      </c>
      <c r="C1611" s="75">
        <v>0</v>
      </c>
      <c r="D1611" s="75">
        <v>0</v>
      </c>
      <c r="E1611" s="76">
        <v>0</v>
      </c>
      <c r="F1611" s="76">
        <v>0</v>
      </c>
      <c r="G1611" s="76">
        <v>0</v>
      </c>
      <c r="H1611" s="76">
        <v>0</v>
      </c>
      <c r="I1611" s="76">
        <v>0</v>
      </c>
      <c r="J1611" s="76">
        <v>0</v>
      </c>
      <c r="K1611" s="76">
        <v>0</v>
      </c>
      <c r="L1611" s="76">
        <v>0</v>
      </c>
      <c r="M1611" s="76">
        <v>0</v>
      </c>
      <c r="N1611" s="76">
        <v>0</v>
      </c>
      <c r="O1611" s="76">
        <v>0</v>
      </c>
      <c r="P1611" s="76">
        <v>0</v>
      </c>
      <c r="Q1611" s="76">
        <v>0</v>
      </c>
      <c r="R1611" s="76">
        <v>0</v>
      </c>
      <c r="S1611" s="76">
        <v>0</v>
      </c>
      <c r="T1611" s="76">
        <v>0</v>
      </c>
      <c r="U1611" s="76">
        <v>0</v>
      </c>
      <c r="V1611" s="76">
        <v>0</v>
      </c>
      <c r="W1611" s="76">
        <v>0</v>
      </c>
      <c r="X1611" s="76">
        <v>0</v>
      </c>
      <c r="Y1611" s="76">
        <v>0</v>
      </c>
      <c r="Z1611" s="76">
        <v>0</v>
      </c>
      <c r="AA1611" s="77"/>
    </row>
    <row r="1612" spans="1:27">
      <c r="A1612" s="73">
        <v>231</v>
      </c>
      <c r="B1612" s="74" t="s">
        <v>5176</v>
      </c>
      <c r="C1612" s="75"/>
      <c r="D1612" s="75">
        <v>0</v>
      </c>
      <c r="E1612" s="76">
        <v>0</v>
      </c>
      <c r="F1612" s="76">
        <v>0</v>
      </c>
      <c r="G1612" s="76">
        <v>0</v>
      </c>
      <c r="H1612" s="76">
        <v>0</v>
      </c>
      <c r="I1612" s="76">
        <v>0</v>
      </c>
      <c r="J1612" s="76">
        <v>0</v>
      </c>
      <c r="K1612" s="76">
        <v>0</v>
      </c>
      <c r="L1612" s="76">
        <v>0</v>
      </c>
      <c r="M1612" s="76">
        <v>0</v>
      </c>
      <c r="N1612" s="76">
        <v>0</v>
      </c>
      <c r="O1612" s="76">
        <v>0</v>
      </c>
      <c r="P1612" s="76">
        <v>0</v>
      </c>
      <c r="Q1612" s="76">
        <v>0</v>
      </c>
      <c r="R1612" s="76">
        <v>0</v>
      </c>
      <c r="S1612" s="76">
        <v>0</v>
      </c>
      <c r="T1612" s="76">
        <v>0</v>
      </c>
      <c r="U1612" s="76">
        <v>0</v>
      </c>
      <c r="V1612" s="76">
        <v>0</v>
      </c>
      <c r="W1612" s="76">
        <v>0</v>
      </c>
      <c r="X1612" s="76">
        <v>0</v>
      </c>
      <c r="Y1612" s="76">
        <v>0</v>
      </c>
      <c r="Z1612" s="76">
        <v>0</v>
      </c>
      <c r="AA1612" s="77"/>
    </row>
    <row r="1613" spans="1:27">
      <c r="A1613" s="73">
        <v>23105</v>
      </c>
      <c r="B1613" s="73" t="s">
        <v>5177</v>
      </c>
      <c r="C1613" s="75">
        <v>0</v>
      </c>
      <c r="D1613" s="75">
        <v>0</v>
      </c>
      <c r="E1613" s="76">
        <v>0</v>
      </c>
      <c r="F1613" s="76">
        <v>0</v>
      </c>
      <c r="G1613" s="76">
        <v>0</v>
      </c>
      <c r="H1613" s="76">
        <v>0</v>
      </c>
      <c r="I1613" s="76">
        <v>0</v>
      </c>
      <c r="J1613" s="76">
        <v>0</v>
      </c>
      <c r="K1613" s="76">
        <v>0</v>
      </c>
      <c r="L1613" s="76">
        <v>0</v>
      </c>
      <c r="M1613" s="76">
        <v>0</v>
      </c>
      <c r="N1613" s="76">
        <v>0</v>
      </c>
      <c r="O1613" s="76">
        <v>0</v>
      </c>
      <c r="P1613" s="76">
        <v>0</v>
      </c>
      <c r="Q1613" s="76">
        <v>0</v>
      </c>
      <c r="R1613" s="76">
        <v>0</v>
      </c>
      <c r="S1613" s="76">
        <v>0</v>
      </c>
      <c r="T1613" s="76">
        <v>0</v>
      </c>
      <c r="U1613" s="76">
        <v>0</v>
      </c>
      <c r="V1613" s="76">
        <v>0</v>
      </c>
      <c r="W1613" s="76">
        <v>0</v>
      </c>
      <c r="X1613" s="76">
        <v>0</v>
      </c>
      <c r="Y1613" s="76">
        <v>0</v>
      </c>
      <c r="Z1613" s="76">
        <v>0</v>
      </c>
      <c r="AA1613" s="77"/>
    </row>
    <row r="1614" spans="1:27">
      <c r="A1614" s="73">
        <v>23107</v>
      </c>
      <c r="B1614" s="73" t="s">
        <v>5178</v>
      </c>
      <c r="C1614" s="75">
        <v>0</v>
      </c>
      <c r="D1614" s="75">
        <v>0</v>
      </c>
      <c r="E1614" s="76">
        <v>0</v>
      </c>
      <c r="F1614" s="76">
        <v>0</v>
      </c>
      <c r="G1614" s="76">
        <v>0</v>
      </c>
      <c r="H1614" s="76">
        <v>0</v>
      </c>
      <c r="I1614" s="76">
        <v>0</v>
      </c>
      <c r="J1614" s="76">
        <v>0</v>
      </c>
      <c r="K1614" s="76">
        <v>0</v>
      </c>
      <c r="L1614" s="76">
        <v>0</v>
      </c>
      <c r="M1614" s="76">
        <v>0</v>
      </c>
      <c r="N1614" s="76">
        <v>0</v>
      </c>
      <c r="O1614" s="76">
        <v>0</v>
      </c>
      <c r="P1614" s="76">
        <v>0</v>
      </c>
      <c r="Q1614" s="76">
        <v>0</v>
      </c>
      <c r="R1614" s="76">
        <v>0</v>
      </c>
      <c r="S1614" s="76">
        <v>0</v>
      </c>
      <c r="T1614" s="76">
        <v>0</v>
      </c>
      <c r="U1614" s="76">
        <v>0</v>
      </c>
      <c r="V1614" s="76">
        <v>0</v>
      </c>
      <c r="W1614" s="76">
        <v>0</v>
      </c>
      <c r="X1614" s="76">
        <v>0</v>
      </c>
      <c r="Y1614" s="76">
        <v>0</v>
      </c>
      <c r="Z1614" s="76">
        <v>0</v>
      </c>
      <c r="AA1614" s="77"/>
    </row>
    <row r="1615" spans="1:27">
      <c r="A1615" s="73">
        <v>23108</v>
      </c>
      <c r="B1615" s="73" t="s">
        <v>5179</v>
      </c>
      <c r="C1615" s="75">
        <v>0</v>
      </c>
      <c r="D1615" s="75">
        <v>0</v>
      </c>
      <c r="E1615" s="76">
        <v>0</v>
      </c>
      <c r="F1615" s="76">
        <v>0</v>
      </c>
      <c r="G1615" s="76">
        <v>0</v>
      </c>
      <c r="H1615" s="76">
        <v>0</v>
      </c>
      <c r="I1615" s="76">
        <v>0</v>
      </c>
      <c r="J1615" s="76">
        <v>0</v>
      </c>
      <c r="K1615" s="76">
        <v>0</v>
      </c>
      <c r="L1615" s="76">
        <v>0</v>
      </c>
      <c r="M1615" s="76">
        <v>0</v>
      </c>
      <c r="N1615" s="76">
        <v>0</v>
      </c>
      <c r="O1615" s="76">
        <v>0</v>
      </c>
      <c r="P1615" s="76">
        <v>0</v>
      </c>
      <c r="Q1615" s="76">
        <v>0</v>
      </c>
      <c r="R1615" s="76">
        <v>0</v>
      </c>
      <c r="S1615" s="76">
        <v>0</v>
      </c>
      <c r="T1615" s="76">
        <v>0</v>
      </c>
      <c r="U1615" s="76">
        <v>0</v>
      </c>
      <c r="V1615" s="76">
        <v>0</v>
      </c>
      <c r="W1615" s="76">
        <v>0</v>
      </c>
      <c r="X1615" s="76">
        <v>0</v>
      </c>
      <c r="Y1615" s="76">
        <v>0</v>
      </c>
      <c r="Z1615" s="76">
        <v>0</v>
      </c>
      <c r="AA1615" s="77"/>
    </row>
    <row r="1616" spans="1:27">
      <c r="A1616" s="73">
        <v>23110</v>
      </c>
      <c r="B1616" s="73" t="s">
        <v>5180</v>
      </c>
      <c r="C1616" s="75">
        <v>0</v>
      </c>
      <c r="D1616" s="75">
        <v>0</v>
      </c>
      <c r="E1616" s="76">
        <v>0</v>
      </c>
      <c r="F1616" s="76">
        <v>0</v>
      </c>
      <c r="G1616" s="76">
        <v>0</v>
      </c>
      <c r="H1616" s="76">
        <v>0</v>
      </c>
      <c r="I1616" s="76">
        <v>0</v>
      </c>
      <c r="J1616" s="76">
        <v>0</v>
      </c>
      <c r="K1616" s="76">
        <v>0</v>
      </c>
      <c r="L1616" s="76">
        <v>0</v>
      </c>
      <c r="M1616" s="76">
        <v>0</v>
      </c>
      <c r="N1616" s="76">
        <v>0</v>
      </c>
      <c r="O1616" s="76">
        <v>0</v>
      </c>
      <c r="P1616" s="76">
        <v>0</v>
      </c>
      <c r="Q1616" s="76">
        <v>0</v>
      </c>
      <c r="R1616" s="76">
        <v>0</v>
      </c>
      <c r="S1616" s="76">
        <v>0</v>
      </c>
      <c r="T1616" s="76">
        <v>0</v>
      </c>
      <c r="U1616" s="76">
        <v>0</v>
      </c>
      <c r="V1616" s="76">
        <v>0</v>
      </c>
      <c r="W1616" s="76">
        <v>0</v>
      </c>
      <c r="X1616" s="76">
        <v>0</v>
      </c>
      <c r="Y1616" s="76">
        <v>0</v>
      </c>
      <c r="Z1616" s="76">
        <v>0</v>
      </c>
      <c r="AA1616" s="77"/>
    </row>
    <row r="1617" spans="1:27">
      <c r="A1617" s="73">
        <v>23111</v>
      </c>
      <c r="B1617" s="73" t="s">
        <v>5181</v>
      </c>
      <c r="C1617" s="75">
        <v>0</v>
      </c>
      <c r="D1617" s="75">
        <v>0</v>
      </c>
      <c r="E1617" s="76">
        <v>0</v>
      </c>
      <c r="F1617" s="76">
        <v>0</v>
      </c>
      <c r="G1617" s="76">
        <v>0</v>
      </c>
      <c r="H1617" s="76">
        <v>0</v>
      </c>
      <c r="I1617" s="76">
        <v>0</v>
      </c>
      <c r="J1617" s="76">
        <v>0</v>
      </c>
      <c r="K1617" s="76">
        <v>0</v>
      </c>
      <c r="L1617" s="76">
        <v>0</v>
      </c>
      <c r="M1617" s="76">
        <v>0</v>
      </c>
      <c r="N1617" s="76">
        <v>0</v>
      </c>
      <c r="O1617" s="76">
        <v>0</v>
      </c>
      <c r="P1617" s="76">
        <v>0</v>
      </c>
      <c r="Q1617" s="76">
        <v>0</v>
      </c>
      <c r="R1617" s="76">
        <v>0</v>
      </c>
      <c r="S1617" s="76">
        <v>0</v>
      </c>
      <c r="T1617" s="76">
        <v>0</v>
      </c>
      <c r="U1617" s="76">
        <v>0</v>
      </c>
      <c r="V1617" s="76">
        <v>0</v>
      </c>
      <c r="W1617" s="76">
        <v>0</v>
      </c>
      <c r="X1617" s="76">
        <v>0</v>
      </c>
      <c r="Y1617" s="76">
        <v>0</v>
      </c>
      <c r="Z1617" s="76">
        <v>0</v>
      </c>
      <c r="AA1617" s="77"/>
    </row>
    <row r="1618" spans="1:27">
      <c r="A1618" s="73">
        <v>23112</v>
      </c>
      <c r="B1618" s="73" t="s">
        <v>5182</v>
      </c>
      <c r="C1618" s="75">
        <v>0</v>
      </c>
      <c r="D1618" s="75">
        <v>0</v>
      </c>
      <c r="E1618" s="76">
        <v>0</v>
      </c>
      <c r="F1618" s="76">
        <v>0</v>
      </c>
      <c r="G1618" s="76">
        <v>0</v>
      </c>
      <c r="H1618" s="76">
        <v>0</v>
      </c>
      <c r="I1618" s="76">
        <v>0</v>
      </c>
      <c r="J1618" s="76">
        <v>0</v>
      </c>
      <c r="K1618" s="76">
        <v>0</v>
      </c>
      <c r="L1618" s="76">
        <v>0</v>
      </c>
      <c r="M1618" s="76">
        <v>0</v>
      </c>
      <c r="N1618" s="76">
        <v>0</v>
      </c>
      <c r="O1618" s="76">
        <v>0</v>
      </c>
      <c r="P1618" s="76">
        <v>0</v>
      </c>
      <c r="Q1618" s="76">
        <v>0</v>
      </c>
      <c r="R1618" s="76">
        <v>0</v>
      </c>
      <c r="S1618" s="76">
        <v>0</v>
      </c>
      <c r="T1618" s="76">
        <v>0</v>
      </c>
      <c r="U1618" s="76">
        <v>0</v>
      </c>
      <c r="V1618" s="76">
        <v>0</v>
      </c>
      <c r="W1618" s="76">
        <v>0</v>
      </c>
      <c r="X1618" s="76">
        <v>0</v>
      </c>
      <c r="Y1618" s="76">
        <v>0</v>
      </c>
      <c r="Z1618" s="76">
        <v>0</v>
      </c>
      <c r="AA1618" s="77"/>
    </row>
    <row r="1619" spans="1:27">
      <c r="A1619" s="73">
        <v>23113</v>
      </c>
      <c r="B1619" s="73" t="s">
        <v>5183</v>
      </c>
      <c r="C1619" s="75">
        <v>0</v>
      </c>
      <c r="D1619" s="75">
        <v>0</v>
      </c>
      <c r="E1619" s="76">
        <v>0</v>
      </c>
      <c r="F1619" s="76">
        <v>0</v>
      </c>
      <c r="G1619" s="76">
        <v>0</v>
      </c>
      <c r="H1619" s="76">
        <v>0</v>
      </c>
      <c r="I1619" s="76">
        <v>0</v>
      </c>
      <c r="J1619" s="76">
        <v>0</v>
      </c>
      <c r="K1619" s="76">
        <v>0</v>
      </c>
      <c r="L1619" s="76">
        <v>0</v>
      </c>
      <c r="M1619" s="76">
        <v>0</v>
      </c>
      <c r="N1619" s="76">
        <v>0</v>
      </c>
      <c r="O1619" s="76">
        <v>0</v>
      </c>
      <c r="P1619" s="76">
        <v>0</v>
      </c>
      <c r="Q1619" s="76">
        <v>0</v>
      </c>
      <c r="R1619" s="76">
        <v>0</v>
      </c>
      <c r="S1619" s="76">
        <v>0</v>
      </c>
      <c r="T1619" s="76">
        <v>0</v>
      </c>
      <c r="U1619" s="76">
        <v>0</v>
      </c>
      <c r="V1619" s="76">
        <v>0</v>
      </c>
      <c r="W1619" s="76">
        <v>0</v>
      </c>
      <c r="X1619" s="76">
        <v>0</v>
      </c>
      <c r="Y1619" s="76">
        <v>0</v>
      </c>
      <c r="Z1619" s="76">
        <v>0</v>
      </c>
      <c r="AA1619" s="77"/>
    </row>
    <row r="1620" spans="1:27">
      <c r="A1620" s="73">
        <v>23114</v>
      </c>
      <c r="B1620" s="73" t="s">
        <v>5184</v>
      </c>
      <c r="C1620" s="75">
        <v>0</v>
      </c>
      <c r="D1620" s="75">
        <v>0</v>
      </c>
      <c r="E1620" s="76">
        <v>0</v>
      </c>
      <c r="F1620" s="76">
        <v>0</v>
      </c>
      <c r="G1620" s="76">
        <v>0</v>
      </c>
      <c r="H1620" s="76">
        <v>0</v>
      </c>
      <c r="I1620" s="76">
        <v>0</v>
      </c>
      <c r="J1620" s="76">
        <v>0</v>
      </c>
      <c r="K1620" s="76">
        <v>0</v>
      </c>
      <c r="L1620" s="76">
        <v>0</v>
      </c>
      <c r="M1620" s="76">
        <v>0</v>
      </c>
      <c r="N1620" s="76">
        <v>0</v>
      </c>
      <c r="O1620" s="76">
        <v>0</v>
      </c>
      <c r="P1620" s="76">
        <v>0</v>
      </c>
      <c r="Q1620" s="76">
        <v>0</v>
      </c>
      <c r="R1620" s="76">
        <v>0</v>
      </c>
      <c r="S1620" s="76">
        <v>0</v>
      </c>
      <c r="T1620" s="76">
        <v>0</v>
      </c>
      <c r="U1620" s="76">
        <v>0</v>
      </c>
      <c r="V1620" s="76">
        <v>0</v>
      </c>
      <c r="W1620" s="76">
        <v>0</v>
      </c>
      <c r="X1620" s="76">
        <v>0</v>
      </c>
      <c r="Y1620" s="76">
        <v>0</v>
      </c>
      <c r="Z1620" s="76">
        <v>0</v>
      </c>
      <c r="AA1620" s="77"/>
    </row>
    <row r="1621" spans="1:27">
      <c r="A1621" s="73">
        <v>23116</v>
      </c>
      <c r="B1621" s="73" t="s">
        <v>5185</v>
      </c>
      <c r="C1621" s="75">
        <v>0</v>
      </c>
      <c r="D1621" s="75">
        <v>0</v>
      </c>
      <c r="E1621" s="76">
        <v>0</v>
      </c>
      <c r="F1621" s="76">
        <v>0</v>
      </c>
      <c r="G1621" s="76">
        <v>0</v>
      </c>
      <c r="H1621" s="76">
        <v>0</v>
      </c>
      <c r="I1621" s="76">
        <v>0</v>
      </c>
      <c r="J1621" s="76">
        <v>0</v>
      </c>
      <c r="K1621" s="76">
        <v>0</v>
      </c>
      <c r="L1621" s="76">
        <v>0</v>
      </c>
      <c r="M1621" s="76">
        <v>0</v>
      </c>
      <c r="N1621" s="76">
        <v>0</v>
      </c>
      <c r="O1621" s="76">
        <v>0</v>
      </c>
      <c r="P1621" s="76">
        <v>0</v>
      </c>
      <c r="Q1621" s="76">
        <v>0</v>
      </c>
      <c r="R1621" s="76">
        <v>0</v>
      </c>
      <c r="S1621" s="76">
        <v>0</v>
      </c>
      <c r="T1621" s="76">
        <v>0</v>
      </c>
      <c r="U1621" s="76">
        <v>0</v>
      </c>
      <c r="V1621" s="76">
        <v>0</v>
      </c>
      <c r="W1621" s="76">
        <v>0</v>
      </c>
      <c r="X1621" s="76">
        <v>0</v>
      </c>
      <c r="Y1621" s="76">
        <v>0</v>
      </c>
      <c r="Z1621" s="76">
        <v>0</v>
      </c>
      <c r="AA1621" s="77"/>
    </row>
    <row r="1622" spans="1:27">
      <c r="A1622" s="73">
        <v>23121</v>
      </c>
      <c r="B1622" s="73" t="s">
        <v>5186</v>
      </c>
      <c r="C1622" s="75">
        <v>0</v>
      </c>
      <c r="D1622" s="75">
        <v>0</v>
      </c>
      <c r="E1622" s="76">
        <v>0</v>
      </c>
      <c r="F1622" s="76">
        <v>0</v>
      </c>
      <c r="G1622" s="76">
        <v>0</v>
      </c>
      <c r="H1622" s="76">
        <v>0</v>
      </c>
      <c r="I1622" s="76">
        <v>0</v>
      </c>
      <c r="J1622" s="76">
        <v>0</v>
      </c>
      <c r="K1622" s="76">
        <v>0</v>
      </c>
      <c r="L1622" s="76">
        <v>0</v>
      </c>
      <c r="M1622" s="76">
        <v>0</v>
      </c>
      <c r="N1622" s="76">
        <v>0</v>
      </c>
      <c r="O1622" s="76">
        <v>0</v>
      </c>
      <c r="P1622" s="76">
        <v>0</v>
      </c>
      <c r="Q1622" s="76">
        <v>0</v>
      </c>
      <c r="R1622" s="76">
        <v>0</v>
      </c>
      <c r="S1622" s="76">
        <v>0</v>
      </c>
      <c r="T1622" s="76">
        <v>0</v>
      </c>
      <c r="U1622" s="76">
        <v>0</v>
      </c>
      <c r="V1622" s="76">
        <v>0</v>
      </c>
      <c r="W1622" s="76">
        <v>0</v>
      </c>
      <c r="X1622" s="76">
        <v>0</v>
      </c>
      <c r="Y1622" s="76">
        <v>0</v>
      </c>
      <c r="Z1622" s="76">
        <v>0</v>
      </c>
      <c r="AA1622" s="77"/>
    </row>
    <row r="1623" spans="1:27">
      <c r="A1623" s="73">
        <v>23129</v>
      </c>
      <c r="B1623" s="73" t="s">
        <v>5187</v>
      </c>
      <c r="C1623" s="75">
        <v>0</v>
      </c>
      <c r="D1623" s="75">
        <v>0</v>
      </c>
      <c r="E1623" s="76">
        <v>0</v>
      </c>
      <c r="F1623" s="76">
        <v>0</v>
      </c>
      <c r="G1623" s="76">
        <v>0</v>
      </c>
      <c r="H1623" s="76">
        <v>0</v>
      </c>
      <c r="I1623" s="76">
        <v>0</v>
      </c>
      <c r="J1623" s="76">
        <v>0</v>
      </c>
      <c r="K1623" s="76">
        <v>0</v>
      </c>
      <c r="L1623" s="76">
        <v>0</v>
      </c>
      <c r="M1623" s="76">
        <v>0</v>
      </c>
      <c r="N1623" s="76">
        <v>0</v>
      </c>
      <c r="O1623" s="76">
        <v>0</v>
      </c>
      <c r="P1623" s="76">
        <v>0</v>
      </c>
      <c r="Q1623" s="76">
        <v>0</v>
      </c>
      <c r="R1623" s="76">
        <v>0</v>
      </c>
      <c r="S1623" s="76">
        <v>0</v>
      </c>
      <c r="T1623" s="76">
        <v>0</v>
      </c>
      <c r="U1623" s="76">
        <v>0</v>
      </c>
      <c r="V1623" s="76">
        <v>0</v>
      </c>
      <c r="W1623" s="76">
        <v>0</v>
      </c>
      <c r="X1623" s="76">
        <v>0</v>
      </c>
      <c r="Y1623" s="76">
        <v>0</v>
      </c>
      <c r="Z1623" s="76">
        <v>0</v>
      </c>
      <c r="AA1623" s="77"/>
    </row>
    <row r="1624" spans="1:27">
      <c r="A1624" s="73"/>
      <c r="B1624" s="73"/>
      <c r="C1624" s="75"/>
      <c r="D1624" s="75">
        <v>0</v>
      </c>
      <c r="E1624" s="76">
        <v>0</v>
      </c>
      <c r="F1624" s="76">
        <v>0</v>
      </c>
      <c r="G1624" s="76">
        <v>0</v>
      </c>
      <c r="H1624" s="76">
        <v>0</v>
      </c>
      <c r="I1624" s="76">
        <v>0</v>
      </c>
      <c r="J1624" s="76">
        <v>0</v>
      </c>
      <c r="K1624" s="76">
        <v>0</v>
      </c>
      <c r="L1624" s="76">
        <v>0</v>
      </c>
      <c r="M1624" s="76">
        <v>0</v>
      </c>
      <c r="N1624" s="76">
        <v>0</v>
      </c>
      <c r="O1624" s="76">
        <v>0</v>
      </c>
      <c r="P1624" s="76">
        <v>0</v>
      </c>
      <c r="Q1624" s="76">
        <v>0</v>
      </c>
      <c r="R1624" s="76">
        <v>0</v>
      </c>
      <c r="S1624" s="76">
        <v>0</v>
      </c>
      <c r="T1624" s="76">
        <v>0</v>
      </c>
      <c r="U1624" s="76">
        <v>0</v>
      </c>
      <c r="V1624" s="76">
        <v>0</v>
      </c>
      <c r="W1624" s="76">
        <v>0</v>
      </c>
      <c r="X1624" s="76">
        <v>0</v>
      </c>
      <c r="Y1624" s="76">
        <v>0</v>
      </c>
      <c r="Z1624" s="76">
        <v>0</v>
      </c>
      <c r="AA1624" s="77"/>
    </row>
    <row r="1625" spans="1:27">
      <c r="A1625" s="73"/>
      <c r="B1625" s="74" t="s">
        <v>3938</v>
      </c>
      <c r="C1625" s="75">
        <v>34986</v>
      </c>
      <c r="D1625" s="75">
        <v>8894</v>
      </c>
      <c r="E1625" s="76">
        <v>26092</v>
      </c>
      <c r="F1625" s="76">
        <v>3567</v>
      </c>
      <c r="G1625" s="76">
        <v>459</v>
      </c>
      <c r="H1625" s="76">
        <v>56</v>
      </c>
      <c r="I1625" s="76">
        <v>65</v>
      </c>
      <c r="J1625" s="76">
        <v>0</v>
      </c>
      <c r="K1625" s="76">
        <v>0</v>
      </c>
      <c r="L1625" s="76">
        <v>12</v>
      </c>
      <c r="M1625" s="76">
        <v>464</v>
      </c>
      <c r="N1625" s="76">
        <v>453</v>
      </c>
      <c r="O1625" s="76">
        <v>322</v>
      </c>
      <c r="P1625" s="76">
        <v>2683</v>
      </c>
      <c r="Q1625" s="76">
        <v>0</v>
      </c>
      <c r="R1625" s="76">
        <v>323</v>
      </c>
      <c r="S1625" s="76">
        <v>10</v>
      </c>
      <c r="T1625" s="76">
        <v>170</v>
      </c>
      <c r="U1625" s="76">
        <v>310</v>
      </c>
      <c r="V1625" s="76">
        <v>0</v>
      </c>
      <c r="W1625" s="76">
        <v>0</v>
      </c>
      <c r="X1625" s="76">
        <v>0</v>
      </c>
      <c r="Y1625" s="76">
        <v>0</v>
      </c>
      <c r="Z1625" s="76">
        <v>0</v>
      </c>
      <c r="AA1625" s="77"/>
    </row>
    <row r="1626" spans="1:27">
      <c r="A1626" s="73">
        <v>205</v>
      </c>
      <c r="B1626" s="74" t="s">
        <v>1318</v>
      </c>
      <c r="C1626" s="75">
        <v>0</v>
      </c>
      <c r="D1626" s="75">
        <v>0</v>
      </c>
      <c r="E1626" s="76">
        <v>0</v>
      </c>
      <c r="F1626" s="76">
        <v>0</v>
      </c>
      <c r="G1626" s="76">
        <v>0</v>
      </c>
      <c r="H1626" s="76">
        <v>0</v>
      </c>
      <c r="I1626" s="76">
        <v>0</v>
      </c>
      <c r="J1626" s="76">
        <v>0</v>
      </c>
      <c r="K1626" s="76">
        <v>0</v>
      </c>
      <c r="L1626" s="76">
        <v>0</v>
      </c>
      <c r="M1626" s="76">
        <v>0</v>
      </c>
      <c r="N1626" s="76">
        <v>0</v>
      </c>
      <c r="O1626" s="76">
        <v>0</v>
      </c>
      <c r="P1626" s="76">
        <v>0</v>
      </c>
      <c r="Q1626" s="76">
        <v>0</v>
      </c>
      <c r="R1626" s="76">
        <v>0</v>
      </c>
      <c r="S1626" s="76">
        <v>0</v>
      </c>
      <c r="T1626" s="76">
        <v>0</v>
      </c>
      <c r="U1626" s="76">
        <v>0</v>
      </c>
      <c r="V1626" s="76">
        <v>0</v>
      </c>
      <c r="W1626" s="76">
        <v>0</v>
      </c>
      <c r="X1626" s="76">
        <v>0</v>
      </c>
      <c r="Y1626" s="76">
        <v>0</v>
      </c>
      <c r="Z1626" s="76">
        <v>0</v>
      </c>
      <c r="AA1626" s="77"/>
    </row>
    <row r="1627" spans="1:27">
      <c r="A1627" s="73">
        <v>20551</v>
      </c>
      <c r="B1627" s="73" t="s">
        <v>5188</v>
      </c>
      <c r="C1627" s="75">
        <v>0</v>
      </c>
      <c r="D1627" s="75">
        <v>0</v>
      </c>
      <c r="E1627" s="76">
        <v>0</v>
      </c>
      <c r="F1627" s="76">
        <v>0</v>
      </c>
      <c r="G1627" s="76">
        <v>0</v>
      </c>
      <c r="H1627" s="76">
        <v>0</v>
      </c>
      <c r="I1627" s="76">
        <v>0</v>
      </c>
      <c r="J1627" s="76">
        <v>0</v>
      </c>
      <c r="K1627" s="76">
        <v>0</v>
      </c>
      <c r="L1627" s="76">
        <v>0</v>
      </c>
      <c r="M1627" s="76">
        <v>0</v>
      </c>
      <c r="N1627" s="76">
        <v>0</v>
      </c>
      <c r="O1627" s="76">
        <v>0</v>
      </c>
      <c r="P1627" s="76">
        <v>0</v>
      </c>
      <c r="Q1627" s="76">
        <v>0</v>
      </c>
      <c r="R1627" s="76">
        <v>0</v>
      </c>
      <c r="S1627" s="76">
        <v>0</v>
      </c>
      <c r="T1627" s="76">
        <v>0</v>
      </c>
      <c r="U1627" s="76">
        <v>0</v>
      </c>
      <c r="V1627" s="76">
        <v>0</v>
      </c>
      <c r="W1627" s="76">
        <v>0</v>
      </c>
      <c r="X1627" s="76">
        <v>0</v>
      </c>
      <c r="Y1627" s="76">
        <v>0</v>
      </c>
      <c r="Z1627" s="76">
        <v>0</v>
      </c>
      <c r="AA1627" s="77"/>
    </row>
    <row r="1628" spans="1:27">
      <c r="A1628" s="73">
        <v>2055101</v>
      </c>
      <c r="B1628" s="73" t="s">
        <v>3953</v>
      </c>
      <c r="C1628" s="75">
        <v>0</v>
      </c>
      <c r="D1628" s="75">
        <v>0</v>
      </c>
      <c r="E1628" s="76">
        <v>0</v>
      </c>
      <c r="F1628" s="76">
        <v>0</v>
      </c>
      <c r="G1628" s="76">
        <v>0</v>
      </c>
      <c r="H1628" s="76">
        <v>0</v>
      </c>
      <c r="I1628" s="76">
        <v>0</v>
      </c>
      <c r="J1628" s="76">
        <v>0</v>
      </c>
      <c r="K1628" s="76">
        <v>0</v>
      </c>
      <c r="L1628" s="76">
        <v>0</v>
      </c>
      <c r="M1628" s="76">
        <v>0</v>
      </c>
      <c r="N1628" s="76">
        <v>0</v>
      </c>
      <c r="O1628" s="76">
        <v>0</v>
      </c>
      <c r="P1628" s="76">
        <v>0</v>
      </c>
      <c r="Q1628" s="76">
        <v>0</v>
      </c>
      <c r="R1628" s="76">
        <v>0</v>
      </c>
      <c r="S1628" s="76">
        <v>0</v>
      </c>
      <c r="T1628" s="76">
        <v>0</v>
      </c>
      <c r="U1628" s="76">
        <v>0</v>
      </c>
      <c r="V1628" s="76">
        <v>0</v>
      </c>
      <c r="W1628" s="76">
        <v>0</v>
      </c>
      <c r="X1628" s="76">
        <v>0</v>
      </c>
      <c r="Y1628" s="76">
        <v>0</v>
      </c>
      <c r="Z1628" s="76">
        <v>0</v>
      </c>
      <c r="AA1628" s="77"/>
    </row>
    <row r="1629" spans="1:27">
      <c r="A1629" s="73">
        <v>2055102</v>
      </c>
      <c r="B1629" s="73" t="s">
        <v>5189</v>
      </c>
      <c r="C1629" s="75">
        <v>0</v>
      </c>
      <c r="D1629" s="75">
        <v>0</v>
      </c>
      <c r="E1629" s="76">
        <v>0</v>
      </c>
      <c r="F1629" s="76">
        <v>0</v>
      </c>
      <c r="G1629" s="76">
        <v>0</v>
      </c>
      <c r="H1629" s="76">
        <v>0</v>
      </c>
      <c r="I1629" s="76">
        <v>0</v>
      </c>
      <c r="J1629" s="76">
        <v>0</v>
      </c>
      <c r="K1629" s="76">
        <v>0</v>
      </c>
      <c r="L1629" s="76">
        <v>0</v>
      </c>
      <c r="M1629" s="76">
        <v>0</v>
      </c>
      <c r="N1629" s="76">
        <v>0</v>
      </c>
      <c r="O1629" s="76">
        <v>0</v>
      </c>
      <c r="P1629" s="76">
        <v>0</v>
      </c>
      <c r="Q1629" s="76">
        <v>0</v>
      </c>
      <c r="R1629" s="76">
        <v>0</v>
      </c>
      <c r="S1629" s="76">
        <v>0</v>
      </c>
      <c r="T1629" s="76">
        <v>0</v>
      </c>
      <c r="U1629" s="76">
        <v>0</v>
      </c>
      <c r="V1629" s="76">
        <v>0</v>
      </c>
      <c r="W1629" s="76">
        <v>0</v>
      </c>
      <c r="X1629" s="76">
        <v>0</v>
      </c>
      <c r="Y1629" s="76">
        <v>0</v>
      </c>
      <c r="Z1629" s="76">
        <v>0</v>
      </c>
      <c r="AA1629" s="77"/>
    </row>
    <row r="1630" spans="1:27">
      <c r="A1630" s="73">
        <v>2055103</v>
      </c>
      <c r="B1630" s="73" t="s">
        <v>5190</v>
      </c>
      <c r="C1630" s="75">
        <v>0</v>
      </c>
      <c r="D1630" s="75">
        <v>0</v>
      </c>
      <c r="E1630" s="76">
        <v>0</v>
      </c>
      <c r="F1630" s="76">
        <v>0</v>
      </c>
      <c r="G1630" s="76">
        <v>0</v>
      </c>
      <c r="H1630" s="76">
        <v>0</v>
      </c>
      <c r="I1630" s="76">
        <v>0</v>
      </c>
      <c r="J1630" s="76">
        <v>0</v>
      </c>
      <c r="K1630" s="76">
        <v>0</v>
      </c>
      <c r="L1630" s="76">
        <v>0</v>
      </c>
      <c r="M1630" s="76">
        <v>0</v>
      </c>
      <c r="N1630" s="76">
        <v>0</v>
      </c>
      <c r="O1630" s="76">
        <v>0</v>
      </c>
      <c r="P1630" s="76">
        <v>0</v>
      </c>
      <c r="Q1630" s="76">
        <v>0</v>
      </c>
      <c r="R1630" s="76">
        <v>0</v>
      </c>
      <c r="S1630" s="76">
        <v>0</v>
      </c>
      <c r="T1630" s="76">
        <v>0</v>
      </c>
      <c r="U1630" s="76">
        <v>0</v>
      </c>
      <c r="V1630" s="76">
        <v>0</v>
      </c>
      <c r="W1630" s="76">
        <v>0</v>
      </c>
      <c r="X1630" s="76">
        <v>0</v>
      </c>
      <c r="Y1630" s="76">
        <v>0</v>
      </c>
      <c r="Z1630" s="76">
        <v>0</v>
      </c>
      <c r="AA1630" s="77"/>
    </row>
    <row r="1631" spans="1:27">
      <c r="A1631" s="73">
        <v>2055104</v>
      </c>
      <c r="B1631" s="73" t="s">
        <v>3956</v>
      </c>
      <c r="C1631" s="75">
        <v>0</v>
      </c>
      <c r="D1631" s="75">
        <v>0</v>
      </c>
      <c r="E1631" s="76">
        <v>0</v>
      </c>
      <c r="F1631" s="76">
        <v>0</v>
      </c>
      <c r="G1631" s="76">
        <v>0</v>
      </c>
      <c r="H1631" s="76">
        <v>0</v>
      </c>
      <c r="I1631" s="76">
        <v>0</v>
      </c>
      <c r="J1631" s="76">
        <v>0</v>
      </c>
      <c r="K1631" s="76">
        <v>0</v>
      </c>
      <c r="L1631" s="76">
        <v>0</v>
      </c>
      <c r="M1631" s="76">
        <v>0</v>
      </c>
      <c r="N1631" s="76">
        <v>0</v>
      </c>
      <c r="O1631" s="76">
        <v>0</v>
      </c>
      <c r="P1631" s="76">
        <v>0</v>
      </c>
      <c r="Q1631" s="76">
        <v>0</v>
      </c>
      <c r="R1631" s="76">
        <v>0</v>
      </c>
      <c r="S1631" s="76">
        <v>0</v>
      </c>
      <c r="T1631" s="76">
        <v>0</v>
      </c>
      <c r="U1631" s="76">
        <v>0</v>
      </c>
      <c r="V1631" s="76">
        <v>0</v>
      </c>
      <c r="W1631" s="76">
        <v>0</v>
      </c>
      <c r="X1631" s="76">
        <v>0</v>
      </c>
      <c r="Y1631" s="76">
        <v>0</v>
      </c>
      <c r="Z1631" s="76">
        <v>0</v>
      </c>
      <c r="AA1631" s="77"/>
    </row>
    <row r="1632" spans="1:27">
      <c r="A1632" s="73">
        <v>2055105</v>
      </c>
      <c r="B1632" s="73" t="s">
        <v>3957</v>
      </c>
      <c r="C1632" s="75">
        <v>0</v>
      </c>
      <c r="D1632" s="75">
        <v>0</v>
      </c>
      <c r="E1632" s="76">
        <v>0</v>
      </c>
      <c r="F1632" s="76">
        <v>0</v>
      </c>
      <c r="G1632" s="76">
        <v>0</v>
      </c>
      <c r="H1632" s="76">
        <v>0</v>
      </c>
      <c r="I1632" s="76">
        <v>0</v>
      </c>
      <c r="J1632" s="76">
        <v>0</v>
      </c>
      <c r="K1632" s="76">
        <v>0</v>
      </c>
      <c r="L1632" s="76">
        <v>0</v>
      </c>
      <c r="M1632" s="76">
        <v>0</v>
      </c>
      <c r="N1632" s="76">
        <v>0</v>
      </c>
      <c r="O1632" s="76">
        <v>0</v>
      </c>
      <c r="P1632" s="76">
        <v>0</v>
      </c>
      <c r="Q1632" s="76">
        <v>0</v>
      </c>
      <c r="R1632" s="76">
        <v>0</v>
      </c>
      <c r="S1632" s="76">
        <v>0</v>
      </c>
      <c r="T1632" s="76">
        <v>0</v>
      </c>
      <c r="U1632" s="76">
        <v>0</v>
      </c>
      <c r="V1632" s="76">
        <v>0</v>
      </c>
      <c r="W1632" s="76">
        <v>0</v>
      </c>
      <c r="X1632" s="76">
        <v>0</v>
      </c>
      <c r="Y1632" s="76">
        <v>0</v>
      </c>
      <c r="Z1632" s="76">
        <v>0</v>
      </c>
      <c r="AA1632" s="77"/>
    </row>
    <row r="1633" spans="1:27">
      <c r="A1633" s="73">
        <v>2055106</v>
      </c>
      <c r="B1633" s="73" t="s">
        <v>3958</v>
      </c>
      <c r="C1633" s="75">
        <v>0</v>
      </c>
      <c r="D1633" s="75">
        <v>0</v>
      </c>
      <c r="E1633" s="76">
        <v>0</v>
      </c>
      <c r="F1633" s="76">
        <v>0</v>
      </c>
      <c r="G1633" s="76">
        <v>0</v>
      </c>
      <c r="H1633" s="76">
        <v>0</v>
      </c>
      <c r="I1633" s="76">
        <v>0</v>
      </c>
      <c r="J1633" s="76">
        <v>0</v>
      </c>
      <c r="K1633" s="76">
        <v>0</v>
      </c>
      <c r="L1633" s="76">
        <v>0</v>
      </c>
      <c r="M1633" s="76">
        <v>0</v>
      </c>
      <c r="N1633" s="76">
        <v>0</v>
      </c>
      <c r="O1633" s="76">
        <v>0</v>
      </c>
      <c r="P1633" s="76">
        <v>0</v>
      </c>
      <c r="Q1633" s="76">
        <v>0</v>
      </c>
      <c r="R1633" s="76">
        <v>0</v>
      </c>
      <c r="S1633" s="76">
        <v>0</v>
      </c>
      <c r="T1633" s="76">
        <v>0</v>
      </c>
      <c r="U1633" s="76">
        <v>0</v>
      </c>
      <c r="V1633" s="76">
        <v>0</v>
      </c>
      <c r="W1633" s="76">
        <v>0</v>
      </c>
      <c r="X1633" s="76">
        <v>0</v>
      </c>
      <c r="Y1633" s="76">
        <v>0</v>
      </c>
      <c r="Z1633" s="76">
        <v>0</v>
      </c>
      <c r="AA1633" s="77"/>
    </row>
    <row r="1634" spans="1:27">
      <c r="A1634" s="73">
        <v>2055107</v>
      </c>
      <c r="B1634" s="73" t="s">
        <v>3959</v>
      </c>
      <c r="C1634" s="75">
        <v>0</v>
      </c>
      <c r="D1634" s="75">
        <v>0</v>
      </c>
      <c r="E1634" s="76">
        <v>0</v>
      </c>
      <c r="F1634" s="76">
        <v>0</v>
      </c>
      <c r="G1634" s="76">
        <v>0</v>
      </c>
      <c r="H1634" s="76">
        <v>0</v>
      </c>
      <c r="I1634" s="76">
        <v>0</v>
      </c>
      <c r="J1634" s="76">
        <v>0</v>
      </c>
      <c r="K1634" s="76">
        <v>0</v>
      </c>
      <c r="L1634" s="76">
        <v>0</v>
      </c>
      <c r="M1634" s="76">
        <v>0</v>
      </c>
      <c r="N1634" s="76">
        <v>0</v>
      </c>
      <c r="O1634" s="76">
        <v>0</v>
      </c>
      <c r="P1634" s="76">
        <v>0</v>
      </c>
      <c r="Q1634" s="76">
        <v>0</v>
      </c>
      <c r="R1634" s="76">
        <v>0</v>
      </c>
      <c r="S1634" s="76">
        <v>0</v>
      </c>
      <c r="T1634" s="76">
        <v>0</v>
      </c>
      <c r="U1634" s="76">
        <v>0</v>
      </c>
      <c r="V1634" s="76">
        <v>0</v>
      </c>
      <c r="W1634" s="76">
        <v>0</v>
      </c>
      <c r="X1634" s="76">
        <v>0</v>
      </c>
      <c r="Y1634" s="76">
        <v>0</v>
      </c>
      <c r="Z1634" s="76">
        <v>0</v>
      </c>
      <c r="AA1634" s="77"/>
    </row>
    <row r="1635" spans="1:27">
      <c r="A1635" s="73">
        <v>2055108</v>
      </c>
      <c r="B1635" s="73" t="s">
        <v>5191</v>
      </c>
      <c r="C1635" s="75">
        <v>0</v>
      </c>
      <c r="D1635" s="75">
        <v>0</v>
      </c>
      <c r="E1635" s="76">
        <v>0</v>
      </c>
      <c r="F1635" s="76">
        <v>0</v>
      </c>
      <c r="G1635" s="76">
        <v>0</v>
      </c>
      <c r="H1635" s="76">
        <v>0</v>
      </c>
      <c r="I1635" s="76">
        <v>0</v>
      </c>
      <c r="J1635" s="76">
        <v>0</v>
      </c>
      <c r="K1635" s="76">
        <v>0</v>
      </c>
      <c r="L1635" s="76">
        <v>0</v>
      </c>
      <c r="M1635" s="76">
        <v>0</v>
      </c>
      <c r="N1635" s="76">
        <v>0</v>
      </c>
      <c r="O1635" s="76">
        <v>0</v>
      </c>
      <c r="P1635" s="76">
        <v>0</v>
      </c>
      <c r="Q1635" s="76">
        <v>0</v>
      </c>
      <c r="R1635" s="76">
        <v>0</v>
      </c>
      <c r="S1635" s="76">
        <v>0</v>
      </c>
      <c r="T1635" s="76">
        <v>0</v>
      </c>
      <c r="U1635" s="76">
        <v>0</v>
      </c>
      <c r="V1635" s="76">
        <v>0</v>
      </c>
      <c r="W1635" s="76">
        <v>0</v>
      </c>
      <c r="X1635" s="76">
        <v>0</v>
      </c>
      <c r="Y1635" s="76">
        <v>0</v>
      </c>
      <c r="Z1635" s="76">
        <v>0</v>
      </c>
      <c r="AA1635" s="77"/>
    </row>
    <row r="1636" spans="1:27">
      <c r="A1636" s="73">
        <v>2055199</v>
      </c>
      <c r="B1636" s="73" t="s">
        <v>3968</v>
      </c>
      <c r="C1636" s="75">
        <v>0</v>
      </c>
      <c r="D1636" s="75">
        <v>0</v>
      </c>
      <c r="E1636" s="76">
        <v>0</v>
      </c>
      <c r="F1636" s="76">
        <v>0</v>
      </c>
      <c r="G1636" s="76">
        <v>0</v>
      </c>
      <c r="H1636" s="76">
        <v>0</v>
      </c>
      <c r="I1636" s="76">
        <v>0</v>
      </c>
      <c r="J1636" s="76">
        <v>0</v>
      </c>
      <c r="K1636" s="76">
        <v>0</v>
      </c>
      <c r="L1636" s="76">
        <v>0</v>
      </c>
      <c r="M1636" s="76">
        <v>0</v>
      </c>
      <c r="N1636" s="76">
        <v>0</v>
      </c>
      <c r="O1636" s="76">
        <v>0</v>
      </c>
      <c r="P1636" s="76">
        <v>0</v>
      </c>
      <c r="Q1636" s="76">
        <v>0</v>
      </c>
      <c r="R1636" s="76">
        <v>0</v>
      </c>
      <c r="S1636" s="76">
        <v>0</v>
      </c>
      <c r="T1636" s="76">
        <v>0</v>
      </c>
      <c r="U1636" s="76">
        <v>0</v>
      </c>
      <c r="V1636" s="76">
        <v>0</v>
      </c>
      <c r="W1636" s="76">
        <v>0</v>
      </c>
      <c r="X1636" s="76">
        <v>0</v>
      </c>
      <c r="Y1636" s="76">
        <v>0</v>
      </c>
      <c r="Z1636" s="76">
        <v>0</v>
      </c>
      <c r="AA1636" s="77"/>
    </row>
    <row r="1637" spans="1:27">
      <c r="A1637" s="73">
        <v>206</v>
      </c>
      <c r="B1637" s="74" t="s">
        <v>1462</v>
      </c>
      <c r="C1637" s="75">
        <v>0</v>
      </c>
      <c r="D1637" s="75">
        <v>0</v>
      </c>
      <c r="E1637" s="76">
        <v>0</v>
      </c>
      <c r="F1637" s="76">
        <v>0</v>
      </c>
      <c r="G1637" s="76">
        <v>0</v>
      </c>
      <c r="H1637" s="76">
        <v>0</v>
      </c>
      <c r="I1637" s="76">
        <v>0</v>
      </c>
      <c r="J1637" s="76">
        <v>0</v>
      </c>
      <c r="K1637" s="76">
        <v>0</v>
      </c>
      <c r="L1637" s="76">
        <v>0</v>
      </c>
      <c r="M1637" s="76">
        <v>0</v>
      </c>
      <c r="N1637" s="76">
        <v>0</v>
      </c>
      <c r="O1637" s="76">
        <v>0</v>
      </c>
      <c r="P1637" s="76">
        <v>0</v>
      </c>
      <c r="Q1637" s="76">
        <v>0</v>
      </c>
      <c r="R1637" s="76">
        <v>0</v>
      </c>
      <c r="S1637" s="76">
        <v>0</v>
      </c>
      <c r="T1637" s="76">
        <v>0</v>
      </c>
      <c r="U1637" s="76">
        <v>0</v>
      </c>
      <c r="V1637" s="76">
        <v>0</v>
      </c>
      <c r="W1637" s="76">
        <v>0</v>
      </c>
      <c r="X1637" s="76">
        <v>0</v>
      </c>
      <c r="Y1637" s="76">
        <v>0</v>
      </c>
      <c r="Z1637" s="76">
        <v>0</v>
      </c>
      <c r="AA1637" s="77"/>
    </row>
    <row r="1638" spans="1:27">
      <c r="A1638" s="73">
        <v>20651</v>
      </c>
      <c r="B1638" s="73" t="s">
        <v>5188</v>
      </c>
      <c r="C1638" s="75">
        <v>0</v>
      </c>
      <c r="D1638" s="75">
        <v>0</v>
      </c>
      <c r="E1638" s="76">
        <v>0</v>
      </c>
      <c r="F1638" s="76">
        <v>0</v>
      </c>
      <c r="G1638" s="76">
        <v>0</v>
      </c>
      <c r="H1638" s="76">
        <v>0</v>
      </c>
      <c r="I1638" s="76">
        <v>0</v>
      </c>
      <c r="J1638" s="76">
        <v>0</v>
      </c>
      <c r="K1638" s="76">
        <v>0</v>
      </c>
      <c r="L1638" s="76">
        <v>0</v>
      </c>
      <c r="M1638" s="76">
        <v>0</v>
      </c>
      <c r="N1638" s="76">
        <v>0</v>
      </c>
      <c r="O1638" s="76">
        <v>0</v>
      </c>
      <c r="P1638" s="76">
        <v>0</v>
      </c>
      <c r="Q1638" s="76">
        <v>0</v>
      </c>
      <c r="R1638" s="76">
        <v>0</v>
      </c>
      <c r="S1638" s="76">
        <v>0</v>
      </c>
      <c r="T1638" s="76">
        <v>0</v>
      </c>
      <c r="U1638" s="76">
        <v>0</v>
      </c>
      <c r="V1638" s="76">
        <v>0</v>
      </c>
      <c r="W1638" s="76">
        <v>0</v>
      </c>
      <c r="X1638" s="76">
        <v>0</v>
      </c>
      <c r="Y1638" s="76">
        <v>0</v>
      </c>
      <c r="Z1638" s="76">
        <v>0</v>
      </c>
      <c r="AA1638" s="77"/>
    </row>
    <row r="1639" spans="1:27">
      <c r="A1639" s="73">
        <v>2065101</v>
      </c>
      <c r="B1639" s="73" t="s">
        <v>3953</v>
      </c>
      <c r="C1639" s="75">
        <v>0</v>
      </c>
      <c r="D1639" s="75">
        <v>0</v>
      </c>
      <c r="E1639" s="76">
        <v>0</v>
      </c>
      <c r="F1639" s="76">
        <v>0</v>
      </c>
      <c r="G1639" s="76">
        <v>0</v>
      </c>
      <c r="H1639" s="76">
        <v>0</v>
      </c>
      <c r="I1639" s="76">
        <v>0</v>
      </c>
      <c r="J1639" s="76">
        <v>0</v>
      </c>
      <c r="K1639" s="76">
        <v>0</v>
      </c>
      <c r="L1639" s="76">
        <v>0</v>
      </c>
      <c r="M1639" s="76">
        <v>0</v>
      </c>
      <c r="N1639" s="76">
        <v>0</v>
      </c>
      <c r="O1639" s="76">
        <v>0</v>
      </c>
      <c r="P1639" s="76">
        <v>0</v>
      </c>
      <c r="Q1639" s="76">
        <v>0</v>
      </c>
      <c r="R1639" s="76">
        <v>0</v>
      </c>
      <c r="S1639" s="76">
        <v>0</v>
      </c>
      <c r="T1639" s="76">
        <v>0</v>
      </c>
      <c r="U1639" s="76">
        <v>0</v>
      </c>
      <c r="V1639" s="76">
        <v>0</v>
      </c>
      <c r="W1639" s="76">
        <v>0</v>
      </c>
      <c r="X1639" s="76">
        <v>0</v>
      </c>
      <c r="Y1639" s="76">
        <v>0</v>
      </c>
      <c r="Z1639" s="76">
        <v>0</v>
      </c>
      <c r="AA1639" s="77"/>
    </row>
    <row r="1640" spans="1:27">
      <c r="A1640" s="73">
        <v>2065102</v>
      </c>
      <c r="B1640" s="73" t="s">
        <v>5189</v>
      </c>
      <c r="C1640" s="75">
        <v>0</v>
      </c>
      <c r="D1640" s="75">
        <v>0</v>
      </c>
      <c r="E1640" s="76">
        <v>0</v>
      </c>
      <c r="F1640" s="76">
        <v>0</v>
      </c>
      <c r="G1640" s="76">
        <v>0</v>
      </c>
      <c r="H1640" s="76">
        <v>0</v>
      </c>
      <c r="I1640" s="76">
        <v>0</v>
      </c>
      <c r="J1640" s="76">
        <v>0</v>
      </c>
      <c r="K1640" s="76">
        <v>0</v>
      </c>
      <c r="L1640" s="76">
        <v>0</v>
      </c>
      <c r="M1640" s="76">
        <v>0</v>
      </c>
      <c r="N1640" s="76">
        <v>0</v>
      </c>
      <c r="O1640" s="76">
        <v>0</v>
      </c>
      <c r="P1640" s="76">
        <v>0</v>
      </c>
      <c r="Q1640" s="76">
        <v>0</v>
      </c>
      <c r="R1640" s="76">
        <v>0</v>
      </c>
      <c r="S1640" s="76">
        <v>0</v>
      </c>
      <c r="T1640" s="76">
        <v>0</v>
      </c>
      <c r="U1640" s="76">
        <v>0</v>
      </c>
      <c r="V1640" s="76">
        <v>0</v>
      </c>
      <c r="W1640" s="76">
        <v>0</v>
      </c>
      <c r="X1640" s="76">
        <v>0</v>
      </c>
      <c r="Y1640" s="76">
        <v>0</v>
      </c>
      <c r="Z1640" s="76">
        <v>0</v>
      </c>
      <c r="AA1640" s="77"/>
    </row>
    <row r="1641" spans="1:27">
      <c r="A1641" s="73">
        <v>2065103</v>
      </c>
      <c r="B1641" s="73" t="s">
        <v>5190</v>
      </c>
      <c r="C1641" s="75">
        <v>0</v>
      </c>
      <c r="D1641" s="75">
        <v>0</v>
      </c>
      <c r="E1641" s="76">
        <v>0</v>
      </c>
      <c r="F1641" s="76">
        <v>0</v>
      </c>
      <c r="G1641" s="76">
        <v>0</v>
      </c>
      <c r="H1641" s="76">
        <v>0</v>
      </c>
      <c r="I1641" s="76">
        <v>0</v>
      </c>
      <c r="J1641" s="76">
        <v>0</v>
      </c>
      <c r="K1641" s="76">
        <v>0</v>
      </c>
      <c r="L1641" s="76">
        <v>0</v>
      </c>
      <c r="M1641" s="76">
        <v>0</v>
      </c>
      <c r="N1641" s="76">
        <v>0</v>
      </c>
      <c r="O1641" s="76">
        <v>0</v>
      </c>
      <c r="P1641" s="76">
        <v>0</v>
      </c>
      <c r="Q1641" s="76">
        <v>0</v>
      </c>
      <c r="R1641" s="76">
        <v>0</v>
      </c>
      <c r="S1641" s="76">
        <v>0</v>
      </c>
      <c r="T1641" s="76">
        <v>0</v>
      </c>
      <c r="U1641" s="76">
        <v>0</v>
      </c>
      <c r="V1641" s="76">
        <v>0</v>
      </c>
      <c r="W1641" s="76">
        <v>0</v>
      </c>
      <c r="X1641" s="76">
        <v>0</v>
      </c>
      <c r="Y1641" s="76">
        <v>0</v>
      </c>
      <c r="Z1641" s="76">
        <v>0</v>
      </c>
      <c r="AA1641" s="77"/>
    </row>
    <row r="1642" spans="1:27">
      <c r="A1642" s="73">
        <v>2065104</v>
      </c>
      <c r="B1642" s="73" t="s">
        <v>3956</v>
      </c>
      <c r="C1642" s="75">
        <v>0</v>
      </c>
      <c r="D1642" s="75">
        <v>0</v>
      </c>
      <c r="E1642" s="76">
        <v>0</v>
      </c>
      <c r="F1642" s="76">
        <v>0</v>
      </c>
      <c r="G1642" s="76">
        <v>0</v>
      </c>
      <c r="H1642" s="76">
        <v>0</v>
      </c>
      <c r="I1642" s="76">
        <v>0</v>
      </c>
      <c r="J1642" s="76">
        <v>0</v>
      </c>
      <c r="K1642" s="76">
        <v>0</v>
      </c>
      <c r="L1642" s="76">
        <v>0</v>
      </c>
      <c r="M1642" s="76">
        <v>0</v>
      </c>
      <c r="N1642" s="76">
        <v>0</v>
      </c>
      <c r="O1642" s="76">
        <v>0</v>
      </c>
      <c r="P1642" s="76">
        <v>0</v>
      </c>
      <c r="Q1642" s="76">
        <v>0</v>
      </c>
      <c r="R1642" s="76">
        <v>0</v>
      </c>
      <c r="S1642" s="76">
        <v>0</v>
      </c>
      <c r="T1642" s="76">
        <v>0</v>
      </c>
      <c r="U1642" s="76">
        <v>0</v>
      </c>
      <c r="V1642" s="76">
        <v>0</v>
      </c>
      <c r="W1642" s="76">
        <v>0</v>
      </c>
      <c r="X1642" s="76">
        <v>0</v>
      </c>
      <c r="Y1642" s="76">
        <v>0</v>
      </c>
      <c r="Z1642" s="76">
        <v>0</v>
      </c>
      <c r="AA1642" s="77"/>
    </row>
    <row r="1643" spans="1:27">
      <c r="A1643" s="73">
        <v>2065105</v>
      </c>
      <c r="B1643" s="73" t="s">
        <v>3957</v>
      </c>
      <c r="C1643" s="75">
        <v>0</v>
      </c>
      <c r="D1643" s="75">
        <v>0</v>
      </c>
      <c r="E1643" s="76">
        <v>0</v>
      </c>
      <c r="F1643" s="76">
        <v>0</v>
      </c>
      <c r="G1643" s="76">
        <v>0</v>
      </c>
      <c r="H1643" s="76">
        <v>0</v>
      </c>
      <c r="I1643" s="76">
        <v>0</v>
      </c>
      <c r="J1643" s="76">
        <v>0</v>
      </c>
      <c r="K1643" s="76">
        <v>0</v>
      </c>
      <c r="L1643" s="76">
        <v>0</v>
      </c>
      <c r="M1643" s="76">
        <v>0</v>
      </c>
      <c r="N1643" s="76">
        <v>0</v>
      </c>
      <c r="O1643" s="76">
        <v>0</v>
      </c>
      <c r="P1643" s="76">
        <v>0</v>
      </c>
      <c r="Q1643" s="76">
        <v>0</v>
      </c>
      <c r="R1643" s="76">
        <v>0</v>
      </c>
      <c r="S1643" s="76">
        <v>0</v>
      </c>
      <c r="T1643" s="76">
        <v>0</v>
      </c>
      <c r="U1643" s="76">
        <v>0</v>
      </c>
      <c r="V1643" s="76">
        <v>0</v>
      </c>
      <c r="W1643" s="76">
        <v>0</v>
      </c>
      <c r="X1643" s="76">
        <v>0</v>
      </c>
      <c r="Y1643" s="76">
        <v>0</v>
      </c>
      <c r="Z1643" s="76">
        <v>0</v>
      </c>
      <c r="AA1643" s="77"/>
    </row>
    <row r="1644" spans="1:27">
      <c r="A1644" s="73">
        <v>2065106</v>
      </c>
      <c r="B1644" s="73" t="s">
        <v>3958</v>
      </c>
      <c r="C1644" s="75">
        <v>0</v>
      </c>
      <c r="D1644" s="75">
        <v>0</v>
      </c>
      <c r="E1644" s="76">
        <v>0</v>
      </c>
      <c r="F1644" s="76">
        <v>0</v>
      </c>
      <c r="G1644" s="76">
        <v>0</v>
      </c>
      <c r="H1644" s="76">
        <v>0</v>
      </c>
      <c r="I1644" s="76">
        <v>0</v>
      </c>
      <c r="J1644" s="76">
        <v>0</v>
      </c>
      <c r="K1644" s="76">
        <v>0</v>
      </c>
      <c r="L1644" s="76">
        <v>0</v>
      </c>
      <c r="M1644" s="76">
        <v>0</v>
      </c>
      <c r="N1644" s="76">
        <v>0</v>
      </c>
      <c r="O1644" s="76">
        <v>0</v>
      </c>
      <c r="P1644" s="76">
        <v>0</v>
      </c>
      <c r="Q1644" s="76">
        <v>0</v>
      </c>
      <c r="R1644" s="76">
        <v>0</v>
      </c>
      <c r="S1644" s="76">
        <v>0</v>
      </c>
      <c r="T1644" s="76">
        <v>0</v>
      </c>
      <c r="U1644" s="76">
        <v>0</v>
      </c>
      <c r="V1644" s="76">
        <v>0</v>
      </c>
      <c r="W1644" s="76">
        <v>0</v>
      </c>
      <c r="X1644" s="76">
        <v>0</v>
      </c>
      <c r="Y1644" s="76">
        <v>0</v>
      </c>
      <c r="Z1644" s="76">
        <v>0</v>
      </c>
      <c r="AA1644" s="77"/>
    </row>
    <row r="1645" spans="1:27">
      <c r="A1645" s="73">
        <v>2065107</v>
      </c>
      <c r="B1645" s="73" t="s">
        <v>3959</v>
      </c>
      <c r="C1645" s="75">
        <v>0</v>
      </c>
      <c r="D1645" s="75">
        <v>0</v>
      </c>
      <c r="E1645" s="76">
        <v>0</v>
      </c>
      <c r="F1645" s="76">
        <v>0</v>
      </c>
      <c r="G1645" s="76">
        <v>0</v>
      </c>
      <c r="H1645" s="76">
        <v>0</v>
      </c>
      <c r="I1645" s="76">
        <v>0</v>
      </c>
      <c r="J1645" s="76">
        <v>0</v>
      </c>
      <c r="K1645" s="76">
        <v>0</v>
      </c>
      <c r="L1645" s="76">
        <v>0</v>
      </c>
      <c r="M1645" s="76">
        <v>0</v>
      </c>
      <c r="N1645" s="76">
        <v>0</v>
      </c>
      <c r="O1645" s="76">
        <v>0</v>
      </c>
      <c r="P1645" s="76">
        <v>0</v>
      </c>
      <c r="Q1645" s="76">
        <v>0</v>
      </c>
      <c r="R1645" s="76">
        <v>0</v>
      </c>
      <c r="S1645" s="76">
        <v>0</v>
      </c>
      <c r="T1645" s="76">
        <v>0</v>
      </c>
      <c r="U1645" s="76">
        <v>0</v>
      </c>
      <c r="V1645" s="76">
        <v>0</v>
      </c>
      <c r="W1645" s="76">
        <v>0</v>
      </c>
      <c r="X1645" s="76">
        <v>0</v>
      </c>
      <c r="Y1645" s="76">
        <v>0</v>
      </c>
      <c r="Z1645" s="76">
        <v>0</v>
      </c>
      <c r="AA1645" s="77"/>
    </row>
    <row r="1646" spans="1:27">
      <c r="A1646" s="73">
        <v>2065108</v>
      </c>
      <c r="B1646" s="73" t="s">
        <v>5191</v>
      </c>
      <c r="C1646" s="75">
        <v>0</v>
      </c>
      <c r="D1646" s="75">
        <v>0</v>
      </c>
      <c r="E1646" s="76">
        <v>0</v>
      </c>
      <c r="F1646" s="76">
        <v>0</v>
      </c>
      <c r="G1646" s="76">
        <v>0</v>
      </c>
      <c r="H1646" s="76">
        <v>0</v>
      </c>
      <c r="I1646" s="76">
        <v>0</v>
      </c>
      <c r="J1646" s="76">
        <v>0</v>
      </c>
      <c r="K1646" s="76">
        <v>0</v>
      </c>
      <c r="L1646" s="76">
        <v>0</v>
      </c>
      <c r="M1646" s="76">
        <v>0</v>
      </c>
      <c r="N1646" s="76">
        <v>0</v>
      </c>
      <c r="O1646" s="76">
        <v>0</v>
      </c>
      <c r="P1646" s="76">
        <v>0</v>
      </c>
      <c r="Q1646" s="76">
        <v>0</v>
      </c>
      <c r="R1646" s="76">
        <v>0</v>
      </c>
      <c r="S1646" s="76">
        <v>0</v>
      </c>
      <c r="T1646" s="76">
        <v>0</v>
      </c>
      <c r="U1646" s="76">
        <v>0</v>
      </c>
      <c r="V1646" s="76">
        <v>0</v>
      </c>
      <c r="W1646" s="76">
        <v>0</v>
      </c>
      <c r="X1646" s="76">
        <v>0</v>
      </c>
      <c r="Y1646" s="76">
        <v>0</v>
      </c>
      <c r="Z1646" s="76">
        <v>0</v>
      </c>
      <c r="AA1646" s="77"/>
    </row>
    <row r="1647" spans="1:27">
      <c r="A1647" s="73">
        <v>2065199</v>
      </c>
      <c r="B1647" s="73" t="s">
        <v>3968</v>
      </c>
      <c r="C1647" s="75">
        <v>0</v>
      </c>
      <c r="D1647" s="75">
        <v>0</v>
      </c>
      <c r="E1647" s="76">
        <v>0</v>
      </c>
      <c r="F1647" s="76">
        <v>0</v>
      </c>
      <c r="G1647" s="76">
        <v>0</v>
      </c>
      <c r="H1647" s="76">
        <v>0</v>
      </c>
      <c r="I1647" s="76">
        <v>0</v>
      </c>
      <c r="J1647" s="76">
        <v>0</v>
      </c>
      <c r="K1647" s="76">
        <v>0</v>
      </c>
      <c r="L1647" s="76">
        <v>0</v>
      </c>
      <c r="M1647" s="76">
        <v>0</v>
      </c>
      <c r="N1647" s="76">
        <v>0</v>
      </c>
      <c r="O1647" s="76">
        <v>0</v>
      </c>
      <c r="P1647" s="76">
        <v>0</v>
      </c>
      <c r="Q1647" s="76">
        <v>0</v>
      </c>
      <c r="R1647" s="76">
        <v>0</v>
      </c>
      <c r="S1647" s="76">
        <v>0</v>
      </c>
      <c r="T1647" s="76">
        <v>0</v>
      </c>
      <c r="U1647" s="76">
        <v>0</v>
      </c>
      <c r="V1647" s="76">
        <v>0</v>
      </c>
      <c r="W1647" s="76">
        <v>0</v>
      </c>
      <c r="X1647" s="76">
        <v>0</v>
      </c>
      <c r="Y1647" s="76">
        <v>0</v>
      </c>
      <c r="Z1647" s="76">
        <v>0</v>
      </c>
      <c r="AA1647" s="77"/>
    </row>
    <row r="1648" spans="1:27">
      <c r="A1648" s="73">
        <v>207</v>
      </c>
      <c r="B1648" s="74" t="s">
        <v>4948</v>
      </c>
      <c r="C1648" s="75">
        <v>579</v>
      </c>
      <c r="D1648" s="75">
        <v>467</v>
      </c>
      <c r="E1648" s="76">
        <v>112</v>
      </c>
      <c r="F1648" s="76">
        <v>0</v>
      </c>
      <c r="G1648" s="76">
        <v>0</v>
      </c>
      <c r="H1648" s="76">
        <v>0</v>
      </c>
      <c r="I1648" s="76">
        <v>0</v>
      </c>
      <c r="J1648" s="76">
        <v>0</v>
      </c>
      <c r="K1648" s="76">
        <v>0</v>
      </c>
      <c r="L1648" s="76">
        <v>0</v>
      </c>
      <c r="M1648" s="76">
        <v>464</v>
      </c>
      <c r="N1648" s="76">
        <v>0</v>
      </c>
      <c r="O1648" s="76">
        <v>0</v>
      </c>
      <c r="P1648" s="76">
        <v>3</v>
      </c>
      <c r="Q1648" s="76">
        <v>0</v>
      </c>
      <c r="R1648" s="76">
        <v>0</v>
      </c>
      <c r="S1648" s="76">
        <v>0</v>
      </c>
      <c r="T1648" s="76">
        <v>0</v>
      </c>
      <c r="U1648" s="76">
        <v>0</v>
      </c>
      <c r="V1648" s="76">
        <v>0</v>
      </c>
      <c r="W1648" s="76">
        <v>0</v>
      </c>
      <c r="X1648" s="76">
        <v>0</v>
      </c>
      <c r="Y1648" s="76">
        <v>0</v>
      </c>
      <c r="Z1648" s="76">
        <v>0</v>
      </c>
      <c r="AA1648" s="77"/>
    </row>
    <row r="1649" spans="1:27">
      <c r="A1649" s="73">
        <v>20751</v>
      </c>
      <c r="B1649" s="73" t="s">
        <v>5188</v>
      </c>
      <c r="C1649" s="75">
        <v>579</v>
      </c>
      <c r="D1649" s="75">
        <v>467</v>
      </c>
      <c r="E1649" s="76">
        <v>112</v>
      </c>
      <c r="F1649" s="76">
        <v>0</v>
      </c>
      <c r="G1649" s="76">
        <v>0</v>
      </c>
      <c r="H1649" s="76">
        <v>0</v>
      </c>
      <c r="I1649" s="76">
        <v>0</v>
      </c>
      <c r="J1649" s="76">
        <v>0</v>
      </c>
      <c r="K1649" s="76">
        <v>0</v>
      </c>
      <c r="L1649" s="76">
        <v>0</v>
      </c>
      <c r="M1649" s="76">
        <v>464</v>
      </c>
      <c r="N1649" s="76">
        <v>0</v>
      </c>
      <c r="O1649" s="76">
        <v>0</v>
      </c>
      <c r="P1649" s="76">
        <v>3</v>
      </c>
      <c r="Q1649" s="76">
        <v>0</v>
      </c>
      <c r="R1649" s="76">
        <v>0</v>
      </c>
      <c r="S1649" s="76">
        <v>0</v>
      </c>
      <c r="T1649" s="76">
        <v>0</v>
      </c>
      <c r="U1649" s="76">
        <v>0</v>
      </c>
      <c r="V1649" s="76">
        <v>0</v>
      </c>
      <c r="W1649" s="76">
        <v>0</v>
      </c>
      <c r="X1649" s="76">
        <v>0</v>
      </c>
      <c r="Y1649" s="76">
        <v>0</v>
      </c>
      <c r="Z1649" s="76">
        <v>0</v>
      </c>
      <c r="AA1649" s="77"/>
    </row>
    <row r="1650" spans="1:27">
      <c r="A1650" s="73">
        <v>2075101</v>
      </c>
      <c r="B1650" s="73" t="s">
        <v>3953</v>
      </c>
      <c r="C1650" s="75">
        <v>30</v>
      </c>
      <c r="D1650" s="75">
        <v>0</v>
      </c>
      <c r="E1650" s="76">
        <v>30</v>
      </c>
      <c r="F1650" s="76">
        <v>0</v>
      </c>
      <c r="G1650" s="76">
        <v>0</v>
      </c>
      <c r="H1650" s="76">
        <v>0</v>
      </c>
      <c r="I1650" s="76">
        <v>0</v>
      </c>
      <c r="J1650" s="76">
        <v>0</v>
      </c>
      <c r="K1650" s="76">
        <v>0</v>
      </c>
      <c r="L1650" s="76">
        <v>0</v>
      </c>
      <c r="M1650" s="76">
        <v>0</v>
      </c>
      <c r="N1650" s="76">
        <v>0</v>
      </c>
      <c r="O1650" s="76">
        <v>0</v>
      </c>
      <c r="P1650" s="76">
        <v>0</v>
      </c>
      <c r="Q1650" s="76">
        <v>0</v>
      </c>
      <c r="R1650" s="76">
        <v>0</v>
      </c>
      <c r="S1650" s="76">
        <v>0</v>
      </c>
      <c r="T1650" s="76">
        <v>0</v>
      </c>
      <c r="U1650" s="76">
        <v>0</v>
      </c>
      <c r="V1650" s="76">
        <v>0</v>
      </c>
      <c r="W1650" s="76">
        <v>0</v>
      </c>
      <c r="X1650" s="76">
        <v>0</v>
      </c>
      <c r="Y1650" s="76">
        <v>0</v>
      </c>
      <c r="Z1650" s="76">
        <v>0</v>
      </c>
      <c r="AA1650" s="77"/>
    </row>
    <row r="1651" spans="1:27">
      <c r="A1651" s="73">
        <v>2075102</v>
      </c>
      <c r="B1651" s="73" t="s">
        <v>5189</v>
      </c>
      <c r="C1651" s="75">
        <v>0</v>
      </c>
      <c r="D1651" s="75">
        <v>0</v>
      </c>
      <c r="E1651" s="76">
        <v>0</v>
      </c>
      <c r="F1651" s="76">
        <v>0</v>
      </c>
      <c r="G1651" s="76">
        <v>0</v>
      </c>
      <c r="H1651" s="76">
        <v>0</v>
      </c>
      <c r="I1651" s="76">
        <v>0</v>
      </c>
      <c r="J1651" s="76">
        <v>0</v>
      </c>
      <c r="K1651" s="76">
        <v>0</v>
      </c>
      <c r="L1651" s="76">
        <v>0</v>
      </c>
      <c r="M1651" s="76">
        <v>0</v>
      </c>
      <c r="N1651" s="76">
        <v>0</v>
      </c>
      <c r="O1651" s="76">
        <v>0</v>
      </c>
      <c r="P1651" s="76">
        <v>0</v>
      </c>
      <c r="Q1651" s="76">
        <v>0</v>
      </c>
      <c r="R1651" s="76">
        <v>0</v>
      </c>
      <c r="S1651" s="76">
        <v>0</v>
      </c>
      <c r="T1651" s="76">
        <v>0</v>
      </c>
      <c r="U1651" s="76">
        <v>0</v>
      </c>
      <c r="V1651" s="76">
        <v>0</v>
      </c>
      <c r="W1651" s="76">
        <v>0</v>
      </c>
      <c r="X1651" s="76">
        <v>0</v>
      </c>
      <c r="Y1651" s="76">
        <v>0</v>
      </c>
      <c r="Z1651" s="76">
        <v>0</v>
      </c>
      <c r="AA1651" s="77"/>
    </row>
    <row r="1652" spans="1:27">
      <c r="A1652" s="73">
        <v>2075103</v>
      </c>
      <c r="B1652" s="73" t="s">
        <v>5190</v>
      </c>
      <c r="C1652" s="75">
        <v>119</v>
      </c>
      <c r="D1652" s="75">
        <v>119</v>
      </c>
      <c r="E1652" s="76">
        <v>0</v>
      </c>
      <c r="F1652" s="76">
        <v>0</v>
      </c>
      <c r="G1652" s="76">
        <v>0</v>
      </c>
      <c r="H1652" s="76">
        <v>0</v>
      </c>
      <c r="I1652" s="76">
        <v>0</v>
      </c>
      <c r="J1652" s="76">
        <v>0</v>
      </c>
      <c r="K1652" s="76">
        <v>0</v>
      </c>
      <c r="L1652" s="76">
        <v>0</v>
      </c>
      <c r="M1652" s="76">
        <v>119</v>
      </c>
      <c r="N1652" s="76">
        <v>0</v>
      </c>
      <c r="O1652" s="76">
        <v>0</v>
      </c>
      <c r="P1652" s="76">
        <v>0</v>
      </c>
      <c r="Q1652" s="76">
        <v>0</v>
      </c>
      <c r="R1652" s="76">
        <v>0</v>
      </c>
      <c r="S1652" s="76">
        <v>0</v>
      </c>
      <c r="T1652" s="76">
        <v>0</v>
      </c>
      <c r="U1652" s="76">
        <v>0</v>
      </c>
      <c r="V1652" s="76">
        <v>0</v>
      </c>
      <c r="W1652" s="76">
        <v>0</v>
      </c>
      <c r="X1652" s="76">
        <v>0</v>
      </c>
      <c r="Y1652" s="76">
        <v>0</v>
      </c>
      <c r="Z1652" s="76">
        <v>0</v>
      </c>
      <c r="AA1652" s="77"/>
    </row>
    <row r="1653" spans="1:27">
      <c r="A1653" s="73">
        <v>2075104</v>
      </c>
      <c r="B1653" s="73" t="s">
        <v>3956</v>
      </c>
      <c r="C1653" s="75">
        <v>0</v>
      </c>
      <c r="D1653" s="75">
        <v>0</v>
      </c>
      <c r="E1653" s="76">
        <v>0</v>
      </c>
      <c r="F1653" s="76">
        <v>0</v>
      </c>
      <c r="G1653" s="76">
        <v>0</v>
      </c>
      <c r="H1653" s="76">
        <v>0</v>
      </c>
      <c r="I1653" s="76">
        <v>0</v>
      </c>
      <c r="J1653" s="76">
        <v>0</v>
      </c>
      <c r="K1653" s="76">
        <v>0</v>
      </c>
      <c r="L1653" s="76">
        <v>0</v>
      </c>
      <c r="M1653" s="76">
        <v>0</v>
      </c>
      <c r="N1653" s="76">
        <v>0</v>
      </c>
      <c r="O1653" s="76">
        <v>0</v>
      </c>
      <c r="P1653" s="76">
        <v>0</v>
      </c>
      <c r="Q1653" s="76">
        <v>0</v>
      </c>
      <c r="R1653" s="76">
        <v>0</v>
      </c>
      <c r="S1653" s="76">
        <v>0</v>
      </c>
      <c r="T1653" s="76">
        <v>0</v>
      </c>
      <c r="U1653" s="76">
        <v>0</v>
      </c>
      <c r="V1653" s="76">
        <v>0</v>
      </c>
      <c r="W1653" s="76">
        <v>0</v>
      </c>
      <c r="X1653" s="76">
        <v>0</v>
      </c>
      <c r="Y1653" s="76">
        <v>0</v>
      </c>
      <c r="Z1653" s="76">
        <v>0</v>
      </c>
      <c r="AA1653" s="77"/>
    </row>
    <row r="1654" spans="1:27">
      <c r="A1654" s="73">
        <v>2075105</v>
      </c>
      <c r="B1654" s="73" t="s">
        <v>3957</v>
      </c>
      <c r="C1654" s="75">
        <v>0</v>
      </c>
      <c r="D1654" s="75">
        <v>0</v>
      </c>
      <c r="E1654" s="76">
        <v>0</v>
      </c>
      <c r="F1654" s="76">
        <v>0</v>
      </c>
      <c r="G1654" s="76">
        <v>0</v>
      </c>
      <c r="H1654" s="76">
        <v>0</v>
      </c>
      <c r="I1654" s="76">
        <v>0</v>
      </c>
      <c r="J1654" s="76">
        <v>0</v>
      </c>
      <c r="K1654" s="76">
        <v>0</v>
      </c>
      <c r="L1654" s="76">
        <v>0</v>
      </c>
      <c r="M1654" s="76">
        <v>0</v>
      </c>
      <c r="N1654" s="76">
        <v>0</v>
      </c>
      <c r="O1654" s="76">
        <v>0</v>
      </c>
      <c r="P1654" s="76">
        <v>0</v>
      </c>
      <c r="Q1654" s="76">
        <v>0</v>
      </c>
      <c r="R1654" s="76">
        <v>0</v>
      </c>
      <c r="S1654" s="76">
        <v>0</v>
      </c>
      <c r="T1654" s="76">
        <v>0</v>
      </c>
      <c r="U1654" s="76">
        <v>0</v>
      </c>
      <c r="V1654" s="76">
        <v>0</v>
      </c>
      <c r="W1654" s="76">
        <v>0</v>
      </c>
      <c r="X1654" s="76">
        <v>0</v>
      </c>
      <c r="Y1654" s="76">
        <v>0</v>
      </c>
      <c r="Z1654" s="76">
        <v>0</v>
      </c>
      <c r="AA1654" s="77"/>
    </row>
    <row r="1655" spans="1:27">
      <c r="A1655" s="73">
        <v>2075106</v>
      </c>
      <c r="B1655" s="73" t="s">
        <v>3958</v>
      </c>
      <c r="C1655" s="75">
        <v>0</v>
      </c>
      <c r="D1655" s="75">
        <v>0</v>
      </c>
      <c r="E1655" s="76">
        <v>0</v>
      </c>
      <c r="F1655" s="76">
        <v>0</v>
      </c>
      <c r="G1655" s="76">
        <v>0</v>
      </c>
      <c r="H1655" s="76">
        <v>0</v>
      </c>
      <c r="I1655" s="76">
        <v>0</v>
      </c>
      <c r="J1655" s="76">
        <v>0</v>
      </c>
      <c r="K1655" s="76">
        <v>0</v>
      </c>
      <c r="L1655" s="76">
        <v>0</v>
      </c>
      <c r="M1655" s="76">
        <v>0</v>
      </c>
      <c r="N1655" s="76">
        <v>0</v>
      </c>
      <c r="O1655" s="76">
        <v>0</v>
      </c>
      <c r="P1655" s="76">
        <v>0</v>
      </c>
      <c r="Q1655" s="76">
        <v>0</v>
      </c>
      <c r="R1655" s="76">
        <v>0</v>
      </c>
      <c r="S1655" s="76">
        <v>0</v>
      </c>
      <c r="T1655" s="76">
        <v>0</v>
      </c>
      <c r="U1655" s="76">
        <v>0</v>
      </c>
      <c r="V1655" s="76">
        <v>0</v>
      </c>
      <c r="W1655" s="76">
        <v>0</v>
      </c>
      <c r="X1655" s="76">
        <v>0</v>
      </c>
      <c r="Y1655" s="76">
        <v>0</v>
      </c>
      <c r="Z1655" s="76">
        <v>0</v>
      </c>
      <c r="AA1655" s="77"/>
    </row>
    <row r="1656" spans="1:27">
      <c r="A1656" s="73">
        <v>2075107</v>
      </c>
      <c r="B1656" s="73" t="s">
        <v>3959</v>
      </c>
      <c r="C1656" s="75">
        <v>0</v>
      </c>
      <c r="D1656" s="75">
        <v>0</v>
      </c>
      <c r="E1656" s="76">
        <v>0</v>
      </c>
      <c r="F1656" s="76">
        <v>0</v>
      </c>
      <c r="G1656" s="76">
        <v>0</v>
      </c>
      <c r="H1656" s="76">
        <v>0</v>
      </c>
      <c r="I1656" s="76">
        <v>0</v>
      </c>
      <c r="J1656" s="76">
        <v>0</v>
      </c>
      <c r="K1656" s="76">
        <v>0</v>
      </c>
      <c r="L1656" s="76">
        <v>0</v>
      </c>
      <c r="M1656" s="76">
        <v>0</v>
      </c>
      <c r="N1656" s="76">
        <v>0</v>
      </c>
      <c r="O1656" s="76">
        <v>0</v>
      </c>
      <c r="P1656" s="76">
        <v>0</v>
      </c>
      <c r="Q1656" s="76">
        <v>0</v>
      </c>
      <c r="R1656" s="76">
        <v>0</v>
      </c>
      <c r="S1656" s="76">
        <v>0</v>
      </c>
      <c r="T1656" s="76">
        <v>0</v>
      </c>
      <c r="U1656" s="76">
        <v>0</v>
      </c>
      <c r="V1656" s="76">
        <v>0</v>
      </c>
      <c r="W1656" s="76">
        <v>0</v>
      </c>
      <c r="X1656" s="76">
        <v>0</v>
      </c>
      <c r="Y1656" s="76">
        <v>0</v>
      </c>
      <c r="Z1656" s="76">
        <v>0</v>
      </c>
      <c r="AA1656" s="77"/>
    </row>
    <row r="1657" spans="1:27">
      <c r="A1657" s="73">
        <v>2075108</v>
      </c>
      <c r="B1657" s="73" t="s">
        <v>5191</v>
      </c>
      <c r="C1657" s="75">
        <v>0</v>
      </c>
      <c r="D1657" s="75">
        <v>0</v>
      </c>
      <c r="E1657" s="76">
        <v>0</v>
      </c>
      <c r="F1657" s="76">
        <v>0</v>
      </c>
      <c r="G1657" s="76">
        <v>0</v>
      </c>
      <c r="H1657" s="76">
        <v>0</v>
      </c>
      <c r="I1657" s="76">
        <v>0</v>
      </c>
      <c r="J1657" s="76">
        <v>0</v>
      </c>
      <c r="K1657" s="76">
        <v>0</v>
      </c>
      <c r="L1657" s="76">
        <v>0</v>
      </c>
      <c r="M1657" s="76">
        <v>0</v>
      </c>
      <c r="N1657" s="76">
        <v>0</v>
      </c>
      <c r="O1657" s="76">
        <v>0</v>
      </c>
      <c r="P1657" s="76">
        <v>0</v>
      </c>
      <c r="Q1657" s="76">
        <v>0</v>
      </c>
      <c r="R1657" s="76">
        <v>0</v>
      </c>
      <c r="S1657" s="76">
        <v>0</v>
      </c>
      <c r="T1657" s="76">
        <v>0</v>
      </c>
      <c r="U1657" s="76">
        <v>0</v>
      </c>
      <c r="V1657" s="76">
        <v>0</v>
      </c>
      <c r="W1657" s="76">
        <v>0</v>
      </c>
      <c r="X1657" s="76">
        <v>0</v>
      </c>
      <c r="Y1657" s="76">
        <v>0</v>
      </c>
      <c r="Z1657" s="76">
        <v>0</v>
      </c>
      <c r="AA1657" s="77"/>
    </row>
    <row r="1658" spans="1:27">
      <c r="A1658" s="73">
        <v>2075199</v>
      </c>
      <c r="B1658" s="73" t="s">
        <v>3968</v>
      </c>
      <c r="C1658" s="75">
        <v>430</v>
      </c>
      <c r="D1658" s="75">
        <v>348</v>
      </c>
      <c r="E1658" s="76">
        <v>82</v>
      </c>
      <c r="F1658" s="76">
        <v>0</v>
      </c>
      <c r="G1658" s="76">
        <v>0</v>
      </c>
      <c r="H1658" s="76">
        <v>0</v>
      </c>
      <c r="I1658" s="76">
        <v>0</v>
      </c>
      <c r="J1658" s="76">
        <v>0</v>
      </c>
      <c r="K1658" s="76">
        <v>0</v>
      </c>
      <c r="L1658" s="76">
        <v>0</v>
      </c>
      <c r="M1658" s="76">
        <v>345</v>
      </c>
      <c r="N1658" s="76">
        <v>0</v>
      </c>
      <c r="O1658" s="76">
        <v>0</v>
      </c>
      <c r="P1658" s="76">
        <v>3</v>
      </c>
      <c r="Q1658" s="76">
        <v>0</v>
      </c>
      <c r="R1658" s="76">
        <v>0</v>
      </c>
      <c r="S1658" s="76">
        <v>0</v>
      </c>
      <c r="T1658" s="76">
        <v>0</v>
      </c>
      <c r="U1658" s="76">
        <v>0</v>
      </c>
      <c r="V1658" s="76">
        <v>0</v>
      </c>
      <c r="W1658" s="76">
        <v>0</v>
      </c>
      <c r="X1658" s="76">
        <v>0</v>
      </c>
      <c r="Y1658" s="76">
        <v>0</v>
      </c>
      <c r="Z1658" s="76">
        <v>0</v>
      </c>
      <c r="AA1658" s="77"/>
    </row>
    <row r="1659" spans="1:27">
      <c r="A1659" s="73">
        <v>208</v>
      </c>
      <c r="B1659" s="74" t="s">
        <v>1736</v>
      </c>
      <c r="C1659" s="75">
        <v>0</v>
      </c>
      <c r="D1659" s="75">
        <v>0</v>
      </c>
      <c r="E1659" s="76">
        <v>0</v>
      </c>
      <c r="F1659" s="76">
        <v>0</v>
      </c>
      <c r="G1659" s="76">
        <v>0</v>
      </c>
      <c r="H1659" s="76">
        <v>0</v>
      </c>
      <c r="I1659" s="76">
        <v>0</v>
      </c>
      <c r="J1659" s="76">
        <v>0</v>
      </c>
      <c r="K1659" s="76">
        <v>0</v>
      </c>
      <c r="L1659" s="76">
        <v>0</v>
      </c>
      <c r="M1659" s="76">
        <v>0</v>
      </c>
      <c r="N1659" s="76">
        <v>0</v>
      </c>
      <c r="O1659" s="76">
        <v>0</v>
      </c>
      <c r="P1659" s="76">
        <v>0</v>
      </c>
      <c r="Q1659" s="76">
        <v>0</v>
      </c>
      <c r="R1659" s="76">
        <v>0</v>
      </c>
      <c r="S1659" s="76">
        <v>0</v>
      </c>
      <c r="T1659" s="76">
        <v>0</v>
      </c>
      <c r="U1659" s="76">
        <v>0</v>
      </c>
      <c r="V1659" s="76">
        <v>0</v>
      </c>
      <c r="W1659" s="76">
        <v>0</v>
      </c>
      <c r="X1659" s="76">
        <v>0</v>
      </c>
      <c r="Y1659" s="76">
        <v>0</v>
      </c>
      <c r="Z1659" s="76">
        <v>0</v>
      </c>
      <c r="AA1659" s="77"/>
    </row>
    <row r="1660" spans="1:27">
      <c r="A1660" s="73">
        <v>20804</v>
      </c>
      <c r="B1660" s="73" t="s">
        <v>3939</v>
      </c>
      <c r="C1660" s="75">
        <v>0</v>
      </c>
      <c r="D1660" s="75">
        <v>0</v>
      </c>
      <c r="E1660" s="76">
        <v>0</v>
      </c>
      <c r="F1660" s="76">
        <v>0</v>
      </c>
      <c r="G1660" s="76">
        <v>0</v>
      </c>
      <c r="H1660" s="76">
        <v>0</v>
      </c>
      <c r="I1660" s="76">
        <v>0</v>
      </c>
      <c r="J1660" s="76">
        <v>0</v>
      </c>
      <c r="K1660" s="76">
        <v>0</v>
      </c>
      <c r="L1660" s="76">
        <v>0</v>
      </c>
      <c r="M1660" s="76">
        <v>0</v>
      </c>
      <c r="N1660" s="76">
        <v>0</v>
      </c>
      <c r="O1660" s="76">
        <v>0</v>
      </c>
      <c r="P1660" s="76">
        <v>0</v>
      </c>
      <c r="Q1660" s="76">
        <v>0</v>
      </c>
      <c r="R1660" s="76">
        <v>0</v>
      </c>
      <c r="S1660" s="76">
        <v>0</v>
      </c>
      <c r="T1660" s="76">
        <v>0</v>
      </c>
      <c r="U1660" s="76">
        <v>0</v>
      </c>
      <c r="V1660" s="76">
        <v>0</v>
      </c>
      <c r="W1660" s="76">
        <v>0</v>
      </c>
      <c r="X1660" s="76">
        <v>0</v>
      </c>
      <c r="Y1660" s="76">
        <v>0</v>
      </c>
      <c r="Z1660" s="76">
        <v>0</v>
      </c>
      <c r="AA1660" s="77"/>
    </row>
    <row r="1661" spans="1:27">
      <c r="A1661" s="73">
        <v>2080451</v>
      </c>
      <c r="B1661" s="73" t="s">
        <v>3940</v>
      </c>
      <c r="C1661" s="75">
        <v>0</v>
      </c>
      <c r="D1661" s="75">
        <v>0</v>
      </c>
      <c r="E1661" s="76">
        <v>0</v>
      </c>
      <c r="F1661" s="76">
        <v>0</v>
      </c>
      <c r="G1661" s="76">
        <v>0</v>
      </c>
      <c r="H1661" s="76">
        <v>0</v>
      </c>
      <c r="I1661" s="76">
        <v>0</v>
      </c>
      <c r="J1661" s="76">
        <v>0</v>
      </c>
      <c r="K1661" s="76">
        <v>0</v>
      </c>
      <c r="L1661" s="76">
        <v>0</v>
      </c>
      <c r="M1661" s="76">
        <v>0</v>
      </c>
      <c r="N1661" s="76">
        <v>0</v>
      </c>
      <c r="O1661" s="76">
        <v>0</v>
      </c>
      <c r="P1661" s="76">
        <v>0</v>
      </c>
      <c r="Q1661" s="76">
        <v>0</v>
      </c>
      <c r="R1661" s="76">
        <v>0</v>
      </c>
      <c r="S1661" s="76">
        <v>0</v>
      </c>
      <c r="T1661" s="76">
        <v>0</v>
      </c>
      <c r="U1661" s="76">
        <v>0</v>
      </c>
      <c r="V1661" s="76">
        <v>0</v>
      </c>
      <c r="W1661" s="76">
        <v>0</v>
      </c>
      <c r="X1661" s="76">
        <v>0</v>
      </c>
      <c r="Y1661" s="76">
        <v>0</v>
      </c>
      <c r="Z1661" s="76">
        <v>0</v>
      </c>
      <c r="AA1661" s="77"/>
    </row>
    <row r="1662" spans="1:27">
      <c r="A1662" s="73">
        <v>211</v>
      </c>
      <c r="B1662" s="74" t="s">
        <v>2231</v>
      </c>
      <c r="C1662" s="75">
        <v>438</v>
      </c>
      <c r="D1662" s="75">
        <v>438</v>
      </c>
      <c r="E1662" s="76">
        <v>0</v>
      </c>
      <c r="F1662" s="76">
        <v>300</v>
      </c>
      <c r="G1662" s="76">
        <v>0</v>
      </c>
      <c r="H1662" s="76">
        <v>0</v>
      </c>
      <c r="I1662" s="76">
        <v>0</v>
      </c>
      <c r="J1662" s="76">
        <v>0</v>
      </c>
      <c r="K1662" s="76">
        <v>0</v>
      </c>
      <c r="L1662" s="76">
        <v>0</v>
      </c>
      <c r="M1662" s="76">
        <v>0</v>
      </c>
      <c r="N1662" s="76">
        <v>0</v>
      </c>
      <c r="O1662" s="76">
        <v>0</v>
      </c>
      <c r="P1662" s="76">
        <v>0</v>
      </c>
      <c r="Q1662" s="76">
        <v>0</v>
      </c>
      <c r="R1662" s="76">
        <v>138</v>
      </c>
      <c r="S1662" s="76">
        <v>0</v>
      </c>
      <c r="T1662" s="76">
        <v>0</v>
      </c>
      <c r="U1662" s="76">
        <v>0</v>
      </c>
      <c r="V1662" s="76">
        <v>0</v>
      </c>
      <c r="W1662" s="76">
        <v>0</v>
      </c>
      <c r="X1662" s="76">
        <v>0</v>
      </c>
      <c r="Y1662" s="76">
        <v>0</v>
      </c>
      <c r="Z1662" s="76">
        <v>0</v>
      </c>
      <c r="AA1662" s="77"/>
    </row>
    <row r="1663" spans="1:27">
      <c r="A1663" s="73">
        <v>21151</v>
      </c>
      <c r="B1663" s="73" t="s">
        <v>5188</v>
      </c>
      <c r="C1663" s="75">
        <v>438</v>
      </c>
      <c r="D1663" s="75">
        <v>438</v>
      </c>
      <c r="E1663" s="76">
        <v>0</v>
      </c>
      <c r="F1663" s="76">
        <v>300</v>
      </c>
      <c r="G1663" s="76">
        <v>0</v>
      </c>
      <c r="H1663" s="76">
        <v>0</v>
      </c>
      <c r="I1663" s="76">
        <v>0</v>
      </c>
      <c r="J1663" s="76">
        <v>0</v>
      </c>
      <c r="K1663" s="76">
        <v>0</v>
      </c>
      <c r="L1663" s="76">
        <v>0</v>
      </c>
      <c r="M1663" s="76">
        <v>0</v>
      </c>
      <c r="N1663" s="76">
        <v>0</v>
      </c>
      <c r="O1663" s="76">
        <v>0</v>
      </c>
      <c r="P1663" s="76">
        <v>0</v>
      </c>
      <c r="Q1663" s="76">
        <v>0</v>
      </c>
      <c r="R1663" s="76">
        <v>138</v>
      </c>
      <c r="S1663" s="76">
        <v>0</v>
      </c>
      <c r="T1663" s="76">
        <v>0</v>
      </c>
      <c r="U1663" s="76">
        <v>0</v>
      </c>
      <c r="V1663" s="76">
        <v>0</v>
      </c>
      <c r="W1663" s="76">
        <v>0</v>
      </c>
      <c r="X1663" s="76">
        <v>0</v>
      </c>
      <c r="Y1663" s="76">
        <v>0</v>
      </c>
      <c r="Z1663" s="76">
        <v>0</v>
      </c>
      <c r="AA1663" s="77"/>
    </row>
    <row r="1664" spans="1:27">
      <c r="A1664" s="73">
        <v>2115101</v>
      </c>
      <c r="B1664" s="73" t="s">
        <v>3953</v>
      </c>
      <c r="C1664" s="75">
        <v>0</v>
      </c>
      <c r="D1664" s="75">
        <v>0</v>
      </c>
      <c r="E1664" s="76">
        <v>0</v>
      </c>
      <c r="F1664" s="76">
        <v>0</v>
      </c>
      <c r="G1664" s="76">
        <v>0</v>
      </c>
      <c r="H1664" s="76">
        <v>0</v>
      </c>
      <c r="I1664" s="76">
        <v>0</v>
      </c>
      <c r="J1664" s="76">
        <v>0</v>
      </c>
      <c r="K1664" s="76">
        <v>0</v>
      </c>
      <c r="L1664" s="76">
        <v>0</v>
      </c>
      <c r="M1664" s="76">
        <v>0</v>
      </c>
      <c r="N1664" s="76">
        <v>0</v>
      </c>
      <c r="O1664" s="76">
        <v>0</v>
      </c>
      <c r="P1664" s="76">
        <v>0</v>
      </c>
      <c r="Q1664" s="76">
        <v>0</v>
      </c>
      <c r="R1664" s="76">
        <v>0</v>
      </c>
      <c r="S1664" s="76">
        <v>0</v>
      </c>
      <c r="T1664" s="76">
        <v>0</v>
      </c>
      <c r="U1664" s="76">
        <v>0</v>
      </c>
      <c r="V1664" s="76">
        <v>0</v>
      </c>
      <c r="W1664" s="76">
        <v>0</v>
      </c>
      <c r="X1664" s="76">
        <v>0</v>
      </c>
      <c r="Y1664" s="76">
        <v>0</v>
      </c>
      <c r="Z1664" s="76">
        <v>0</v>
      </c>
      <c r="AA1664" s="77"/>
    </row>
    <row r="1665" spans="1:27">
      <c r="A1665" s="73">
        <v>2115102</v>
      </c>
      <c r="B1665" s="73" t="s">
        <v>5189</v>
      </c>
      <c r="C1665" s="75">
        <v>0</v>
      </c>
      <c r="D1665" s="75">
        <v>0</v>
      </c>
      <c r="E1665" s="76">
        <v>0</v>
      </c>
      <c r="F1665" s="76">
        <v>0</v>
      </c>
      <c r="G1665" s="76">
        <v>0</v>
      </c>
      <c r="H1665" s="76">
        <v>0</v>
      </c>
      <c r="I1665" s="76">
        <v>0</v>
      </c>
      <c r="J1665" s="76">
        <v>0</v>
      </c>
      <c r="K1665" s="76">
        <v>0</v>
      </c>
      <c r="L1665" s="76">
        <v>0</v>
      </c>
      <c r="M1665" s="76">
        <v>0</v>
      </c>
      <c r="N1665" s="76">
        <v>0</v>
      </c>
      <c r="O1665" s="76">
        <v>0</v>
      </c>
      <c r="P1665" s="76">
        <v>0</v>
      </c>
      <c r="Q1665" s="76">
        <v>0</v>
      </c>
      <c r="R1665" s="76">
        <v>0</v>
      </c>
      <c r="S1665" s="76">
        <v>0</v>
      </c>
      <c r="T1665" s="76">
        <v>0</v>
      </c>
      <c r="U1665" s="76">
        <v>0</v>
      </c>
      <c r="V1665" s="76">
        <v>0</v>
      </c>
      <c r="W1665" s="76">
        <v>0</v>
      </c>
      <c r="X1665" s="76">
        <v>0</v>
      </c>
      <c r="Y1665" s="76">
        <v>0</v>
      </c>
      <c r="Z1665" s="76">
        <v>0</v>
      </c>
      <c r="AA1665" s="77"/>
    </row>
    <row r="1666" spans="1:27">
      <c r="A1666" s="73">
        <v>2115103</v>
      </c>
      <c r="B1666" s="73" t="s">
        <v>5190</v>
      </c>
      <c r="C1666" s="75">
        <v>0</v>
      </c>
      <c r="D1666" s="75">
        <v>0</v>
      </c>
      <c r="E1666" s="76">
        <v>0</v>
      </c>
      <c r="F1666" s="76">
        <v>0</v>
      </c>
      <c r="G1666" s="76">
        <v>0</v>
      </c>
      <c r="H1666" s="76">
        <v>0</v>
      </c>
      <c r="I1666" s="76">
        <v>0</v>
      </c>
      <c r="J1666" s="76">
        <v>0</v>
      </c>
      <c r="K1666" s="76">
        <v>0</v>
      </c>
      <c r="L1666" s="76">
        <v>0</v>
      </c>
      <c r="M1666" s="76">
        <v>0</v>
      </c>
      <c r="N1666" s="76">
        <v>0</v>
      </c>
      <c r="O1666" s="76">
        <v>0</v>
      </c>
      <c r="P1666" s="76">
        <v>0</v>
      </c>
      <c r="Q1666" s="76">
        <v>0</v>
      </c>
      <c r="R1666" s="76">
        <v>0</v>
      </c>
      <c r="S1666" s="76">
        <v>0</v>
      </c>
      <c r="T1666" s="76">
        <v>0</v>
      </c>
      <c r="U1666" s="76">
        <v>0</v>
      </c>
      <c r="V1666" s="76">
        <v>0</v>
      </c>
      <c r="W1666" s="76">
        <v>0</v>
      </c>
      <c r="X1666" s="76">
        <v>0</v>
      </c>
      <c r="Y1666" s="76">
        <v>0</v>
      </c>
      <c r="Z1666" s="76">
        <v>0</v>
      </c>
      <c r="AA1666" s="77"/>
    </row>
    <row r="1667" spans="1:27">
      <c r="A1667" s="73">
        <v>2115104</v>
      </c>
      <c r="B1667" s="73" t="s">
        <v>3956</v>
      </c>
      <c r="C1667" s="75">
        <v>0</v>
      </c>
      <c r="D1667" s="75">
        <v>0</v>
      </c>
      <c r="E1667" s="76">
        <v>0</v>
      </c>
      <c r="F1667" s="76">
        <v>0</v>
      </c>
      <c r="G1667" s="76">
        <v>0</v>
      </c>
      <c r="H1667" s="76">
        <v>0</v>
      </c>
      <c r="I1667" s="76">
        <v>0</v>
      </c>
      <c r="J1667" s="76">
        <v>0</v>
      </c>
      <c r="K1667" s="76">
        <v>0</v>
      </c>
      <c r="L1667" s="76">
        <v>0</v>
      </c>
      <c r="M1667" s="76">
        <v>0</v>
      </c>
      <c r="N1667" s="76">
        <v>0</v>
      </c>
      <c r="O1667" s="76">
        <v>0</v>
      </c>
      <c r="P1667" s="76">
        <v>0</v>
      </c>
      <c r="Q1667" s="76">
        <v>0</v>
      </c>
      <c r="R1667" s="76">
        <v>0</v>
      </c>
      <c r="S1667" s="76">
        <v>0</v>
      </c>
      <c r="T1667" s="76">
        <v>0</v>
      </c>
      <c r="U1667" s="76">
        <v>0</v>
      </c>
      <c r="V1667" s="76">
        <v>0</v>
      </c>
      <c r="W1667" s="76">
        <v>0</v>
      </c>
      <c r="X1667" s="76">
        <v>0</v>
      </c>
      <c r="Y1667" s="76">
        <v>0</v>
      </c>
      <c r="Z1667" s="76">
        <v>0</v>
      </c>
      <c r="AA1667" s="77"/>
    </row>
    <row r="1668" spans="1:27">
      <c r="A1668" s="73">
        <v>2115105</v>
      </c>
      <c r="B1668" s="73" t="s">
        <v>3957</v>
      </c>
      <c r="C1668" s="75">
        <v>250</v>
      </c>
      <c r="D1668" s="75">
        <v>250</v>
      </c>
      <c r="E1668" s="76">
        <v>0</v>
      </c>
      <c r="F1668" s="76">
        <v>250</v>
      </c>
      <c r="G1668" s="76">
        <v>0</v>
      </c>
      <c r="H1668" s="76">
        <v>0</v>
      </c>
      <c r="I1668" s="76">
        <v>0</v>
      </c>
      <c r="J1668" s="76">
        <v>0</v>
      </c>
      <c r="K1668" s="76">
        <v>0</v>
      </c>
      <c r="L1668" s="76">
        <v>0</v>
      </c>
      <c r="M1668" s="76">
        <v>0</v>
      </c>
      <c r="N1668" s="76">
        <v>0</v>
      </c>
      <c r="O1668" s="76">
        <v>0</v>
      </c>
      <c r="P1668" s="76">
        <v>0</v>
      </c>
      <c r="Q1668" s="76">
        <v>0</v>
      </c>
      <c r="R1668" s="76">
        <v>0</v>
      </c>
      <c r="S1668" s="76">
        <v>0</v>
      </c>
      <c r="T1668" s="76">
        <v>0</v>
      </c>
      <c r="U1668" s="76">
        <v>0</v>
      </c>
      <c r="V1668" s="76">
        <v>0</v>
      </c>
      <c r="W1668" s="76">
        <v>0</v>
      </c>
      <c r="X1668" s="76">
        <v>0</v>
      </c>
      <c r="Y1668" s="76">
        <v>0</v>
      </c>
      <c r="Z1668" s="76">
        <v>0</v>
      </c>
      <c r="AA1668" s="77"/>
    </row>
    <row r="1669" spans="1:27">
      <c r="A1669" s="73">
        <v>2115106</v>
      </c>
      <c r="B1669" s="73" t="s">
        <v>3958</v>
      </c>
      <c r="C1669" s="75">
        <v>0</v>
      </c>
      <c r="D1669" s="75">
        <v>0</v>
      </c>
      <c r="E1669" s="76">
        <v>0</v>
      </c>
      <c r="F1669" s="76">
        <v>0</v>
      </c>
      <c r="G1669" s="76">
        <v>0</v>
      </c>
      <c r="H1669" s="76">
        <v>0</v>
      </c>
      <c r="I1669" s="76">
        <v>0</v>
      </c>
      <c r="J1669" s="76">
        <v>0</v>
      </c>
      <c r="K1669" s="76">
        <v>0</v>
      </c>
      <c r="L1669" s="76">
        <v>0</v>
      </c>
      <c r="M1669" s="76">
        <v>0</v>
      </c>
      <c r="N1669" s="76">
        <v>0</v>
      </c>
      <c r="O1669" s="76">
        <v>0</v>
      </c>
      <c r="P1669" s="76">
        <v>0</v>
      </c>
      <c r="Q1669" s="76">
        <v>0</v>
      </c>
      <c r="R1669" s="76">
        <v>0</v>
      </c>
      <c r="S1669" s="76">
        <v>0</v>
      </c>
      <c r="T1669" s="76">
        <v>0</v>
      </c>
      <c r="U1669" s="76">
        <v>0</v>
      </c>
      <c r="V1669" s="76">
        <v>0</v>
      </c>
      <c r="W1669" s="76">
        <v>0</v>
      </c>
      <c r="X1669" s="76">
        <v>0</v>
      </c>
      <c r="Y1669" s="76">
        <v>0</v>
      </c>
      <c r="Z1669" s="76">
        <v>0</v>
      </c>
      <c r="AA1669" s="77"/>
    </row>
    <row r="1670" spans="1:27">
      <c r="A1670" s="73">
        <v>2115107</v>
      </c>
      <c r="B1670" s="73" t="s">
        <v>3959</v>
      </c>
      <c r="C1670" s="75">
        <v>0</v>
      </c>
      <c r="D1670" s="75">
        <v>0</v>
      </c>
      <c r="E1670" s="76">
        <v>0</v>
      </c>
      <c r="F1670" s="76">
        <v>0</v>
      </c>
      <c r="G1670" s="76">
        <v>0</v>
      </c>
      <c r="H1670" s="76">
        <v>0</v>
      </c>
      <c r="I1670" s="76">
        <v>0</v>
      </c>
      <c r="J1670" s="76">
        <v>0</v>
      </c>
      <c r="K1670" s="76">
        <v>0</v>
      </c>
      <c r="L1670" s="76">
        <v>0</v>
      </c>
      <c r="M1670" s="76">
        <v>0</v>
      </c>
      <c r="N1670" s="76">
        <v>0</v>
      </c>
      <c r="O1670" s="76">
        <v>0</v>
      </c>
      <c r="P1670" s="76">
        <v>0</v>
      </c>
      <c r="Q1670" s="76">
        <v>0</v>
      </c>
      <c r="R1670" s="76">
        <v>0</v>
      </c>
      <c r="S1670" s="76">
        <v>0</v>
      </c>
      <c r="T1670" s="76">
        <v>0</v>
      </c>
      <c r="U1670" s="76">
        <v>0</v>
      </c>
      <c r="V1670" s="76">
        <v>0</v>
      </c>
      <c r="W1670" s="76">
        <v>0</v>
      </c>
      <c r="X1670" s="76">
        <v>0</v>
      </c>
      <c r="Y1670" s="76">
        <v>0</v>
      </c>
      <c r="Z1670" s="76">
        <v>0</v>
      </c>
      <c r="AA1670" s="77"/>
    </row>
    <row r="1671" spans="1:27">
      <c r="A1671" s="73">
        <v>2115108</v>
      </c>
      <c r="B1671" s="73" t="s">
        <v>5191</v>
      </c>
      <c r="C1671" s="75">
        <v>0</v>
      </c>
      <c r="D1671" s="75">
        <v>0</v>
      </c>
      <c r="E1671" s="76">
        <v>0</v>
      </c>
      <c r="F1671" s="76">
        <v>0</v>
      </c>
      <c r="G1671" s="76">
        <v>0</v>
      </c>
      <c r="H1671" s="76">
        <v>0</v>
      </c>
      <c r="I1671" s="76">
        <v>0</v>
      </c>
      <c r="J1671" s="76">
        <v>0</v>
      </c>
      <c r="K1671" s="76">
        <v>0</v>
      </c>
      <c r="L1671" s="76">
        <v>0</v>
      </c>
      <c r="M1671" s="76">
        <v>0</v>
      </c>
      <c r="N1671" s="76">
        <v>0</v>
      </c>
      <c r="O1671" s="76">
        <v>0</v>
      </c>
      <c r="P1671" s="76">
        <v>0</v>
      </c>
      <c r="Q1671" s="76">
        <v>0</v>
      </c>
      <c r="R1671" s="76">
        <v>0</v>
      </c>
      <c r="S1671" s="76">
        <v>0</v>
      </c>
      <c r="T1671" s="76">
        <v>0</v>
      </c>
      <c r="U1671" s="76">
        <v>0</v>
      </c>
      <c r="V1671" s="76">
        <v>0</v>
      </c>
      <c r="W1671" s="76">
        <v>0</v>
      </c>
      <c r="X1671" s="76">
        <v>0</v>
      </c>
      <c r="Y1671" s="76">
        <v>0</v>
      </c>
      <c r="Z1671" s="76">
        <v>0</v>
      </c>
      <c r="AA1671" s="77"/>
    </row>
    <row r="1672" spans="1:27">
      <c r="A1672" s="73">
        <v>2115199</v>
      </c>
      <c r="B1672" s="73" t="s">
        <v>3968</v>
      </c>
      <c r="C1672" s="75">
        <v>188</v>
      </c>
      <c r="D1672" s="75">
        <v>188</v>
      </c>
      <c r="E1672" s="76">
        <v>0</v>
      </c>
      <c r="F1672" s="76">
        <v>50</v>
      </c>
      <c r="G1672" s="76">
        <v>0</v>
      </c>
      <c r="H1672" s="76">
        <v>0</v>
      </c>
      <c r="I1672" s="76">
        <v>0</v>
      </c>
      <c r="J1672" s="76">
        <v>0</v>
      </c>
      <c r="K1672" s="76">
        <v>0</v>
      </c>
      <c r="L1672" s="76">
        <v>0</v>
      </c>
      <c r="M1672" s="76">
        <v>0</v>
      </c>
      <c r="N1672" s="76">
        <v>0</v>
      </c>
      <c r="O1672" s="76">
        <v>0</v>
      </c>
      <c r="P1672" s="76">
        <v>0</v>
      </c>
      <c r="Q1672" s="76">
        <v>0</v>
      </c>
      <c r="R1672" s="76">
        <v>138</v>
      </c>
      <c r="S1672" s="76">
        <v>0</v>
      </c>
      <c r="T1672" s="76">
        <v>0</v>
      </c>
      <c r="U1672" s="76">
        <v>0</v>
      </c>
      <c r="V1672" s="76">
        <v>0</v>
      </c>
      <c r="W1672" s="76">
        <v>0</v>
      </c>
      <c r="X1672" s="76">
        <v>0</v>
      </c>
      <c r="Y1672" s="76">
        <v>0</v>
      </c>
      <c r="Z1672" s="76">
        <v>0</v>
      </c>
      <c r="AA1672" s="77"/>
    </row>
    <row r="1673" spans="1:27">
      <c r="A1673" s="73">
        <v>212</v>
      </c>
      <c r="B1673" s="74" t="s">
        <v>2447</v>
      </c>
      <c r="C1673" s="75">
        <v>82</v>
      </c>
      <c r="D1673" s="75">
        <v>82</v>
      </c>
      <c r="E1673" s="76">
        <v>0</v>
      </c>
      <c r="F1673" s="76">
        <v>55</v>
      </c>
      <c r="G1673" s="76">
        <v>0</v>
      </c>
      <c r="H1673" s="76">
        <v>0</v>
      </c>
      <c r="I1673" s="76">
        <v>0</v>
      </c>
      <c r="J1673" s="76">
        <v>0</v>
      </c>
      <c r="K1673" s="76">
        <v>0</v>
      </c>
      <c r="L1673" s="76">
        <v>0</v>
      </c>
      <c r="M1673" s="76">
        <v>0</v>
      </c>
      <c r="N1673" s="76">
        <v>0</v>
      </c>
      <c r="O1673" s="76">
        <v>27</v>
      </c>
      <c r="P1673" s="76">
        <v>0</v>
      </c>
      <c r="Q1673" s="76">
        <v>0</v>
      </c>
      <c r="R1673" s="76">
        <v>0</v>
      </c>
      <c r="S1673" s="76">
        <v>0</v>
      </c>
      <c r="T1673" s="76">
        <v>0</v>
      </c>
      <c r="U1673" s="76">
        <v>0</v>
      </c>
      <c r="V1673" s="76">
        <v>0</v>
      </c>
      <c r="W1673" s="76">
        <v>0</v>
      </c>
      <c r="X1673" s="76">
        <v>0</v>
      </c>
      <c r="Y1673" s="76">
        <v>0</v>
      </c>
      <c r="Z1673" s="76">
        <v>0</v>
      </c>
      <c r="AA1673" s="77"/>
    </row>
    <row r="1674" spans="1:27">
      <c r="A1674" s="73">
        <v>21251</v>
      </c>
      <c r="B1674" s="73" t="s">
        <v>5188</v>
      </c>
      <c r="C1674" s="75">
        <v>82</v>
      </c>
      <c r="D1674" s="75">
        <v>82</v>
      </c>
      <c r="E1674" s="76">
        <v>0</v>
      </c>
      <c r="F1674" s="76">
        <v>55</v>
      </c>
      <c r="G1674" s="76">
        <v>0</v>
      </c>
      <c r="H1674" s="76">
        <v>0</v>
      </c>
      <c r="I1674" s="76">
        <v>0</v>
      </c>
      <c r="J1674" s="76">
        <v>0</v>
      </c>
      <c r="K1674" s="76">
        <v>0</v>
      </c>
      <c r="L1674" s="76">
        <v>0</v>
      </c>
      <c r="M1674" s="76">
        <v>0</v>
      </c>
      <c r="N1674" s="76">
        <v>0</v>
      </c>
      <c r="O1674" s="76">
        <v>27</v>
      </c>
      <c r="P1674" s="76">
        <v>0</v>
      </c>
      <c r="Q1674" s="76">
        <v>0</v>
      </c>
      <c r="R1674" s="76">
        <v>0</v>
      </c>
      <c r="S1674" s="76">
        <v>0</v>
      </c>
      <c r="T1674" s="76">
        <v>0</v>
      </c>
      <c r="U1674" s="76">
        <v>0</v>
      </c>
      <c r="V1674" s="76">
        <v>0</v>
      </c>
      <c r="W1674" s="76">
        <v>0</v>
      </c>
      <c r="X1674" s="76">
        <v>0</v>
      </c>
      <c r="Y1674" s="76">
        <v>0</v>
      </c>
      <c r="Z1674" s="76">
        <v>0</v>
      </c>
      <c r="AA1674" s="77"/>
    </row>
    <row r="1675" spans="1:27">
      <c r="A1675" s="73">
        <v>2125101</v>
      </c>
      <c r="B1675" s="73" t="s">
        <v>3953</v>
      </c>
      <c r="C1675" s="75">
        <v>0</v>
      </c>
      <c r="D1675" s="75">
        <v>0</v>
      </c>
      <c r="E1675" s="76">
        <v>0</v>
      </c>
      <c r="F1675" s="76">
        <v>0</v>
      </c>
      <c r="G1675" s="76">
        <v>0</v>
      </c>
      <c r="H1675" s="76">
        <v>0</v>
      </c>
      <c r="I1675" s="76">
        <v>0</v>
      </c>
      <c r="J1675" s="76">
        <v>0</v>
      </c>
      <c r="K1675" s="76">
        <v>0</v>
      </c>
      <c r="L1675" s="76">
        <v>0</v>
      </c>
      <c r="M1675" s="76">
        <v>0</v>
      </c>
      <c r="N1675" s="76">
        <v>0</v>
      </c>
      <c r="O1675" s="76">
        <v>0</v>
      </c>
      <c r="P1675" s="76">
        <v>0</v>
      </c>
      <c r="Q1675" s="76">
        <v>0</v>
      </c>
      <c r="R1675" s="76">
        <v>0</v>
      </c>
      <c r="S1675" s="76">
        <v>0</v>
      </c>
      <c r="T1675" s="76">
        <v>0</v>
      </c>
      <c r="U1675" s="76">
        <v>0</v>
      </c>
      <c r="V1675" s="76">
        <v>0</v>
      </c>
      <c r="W1675" s="76">
        <v>0</v>
      </c>
      <c r="X1675" s="76">
        <v>0</v>
      </c>
      <c r="Y1675" s="76">
        <v>0</v>
      </c>
      <c r="Z1675" s="76">
        <v>0</v>
      </c>
      <c r="AA1675" s="77"/>
    </row>
    <row r="1676" spans="1:27">
      <c r="A1676" s="73">
        <v>2125102</v>
      </c>
      <c r="B1676" s="73" t="s">
        <v>5189</v>
      </c>
      <c r="C1676" s="75">
        <v>0</v>
      </c>
      <c r="D1676" s="75">
        <v>0</v>
      </c>
      <c r="E1676" s="76">
        <v>0</v>
      </c>
      <c r="F1676" s="76">
        <v>0</v>
      </c>
      <c r="G1676" s="76">
        <v>0</v>
      </c>
      <c r="H1676" s="76">
        <v>0</v>
      </c>
      <c r="I1676" s="76">
        <v>0</v>
      </c>
      <c r="J1676" s="76">
        <v>0</v>
      </c>
      <c r="K1676" s="76">
        <v>0</v>
      </c>
      <c r="L1676" s="76">
        <v>0</v>
      </c>
      <c r="M1676" s="76">
        <v>0</v>
      </c>
      <c r="N1676" s="76">
        <v>0</v>
      </c>
      <c r="O1676" s="76">
        <v>0</v>
      </c>
      <c r="P1676" s="76">
        <v>0</v>
      </c>
      <c r="Q1676" s="76">
        <v>0</v>
      </c>
      <c r="R1676" s="76">
        <v>0</v>
      </c>
      <c r="S1676" s="76">
        <v>0</v>
      </c>
      <c r="T1676" s="76">
        <v>0</v>
      </c>
      <c r="U1676" s="76">
        <v>0</v>
      </c>
      <c r="V1676" s="76">
        <v>0</v>
      </c>
      <c r="W1676" s="76">
        <v>0</v>
      </c>
      <c r="X1676" s="76">
        <v>0</v>
      </c>
      <c r="Y1676" s="76">
        <v>0</v>
      </c>
      <c r="Z1676" s="76">
        <v>0</v>
      </c>
      <c r="AA1676" s="77"/>
    </row>
    <row r="1677" spans="1:27">
      <c r="A1677" s="73">
        <v>2125103</v>
      </c>
      <c r="B1677" s="73" t="s">
        <v>5190</v>
      </c>
      <c r="C1677" s="75">
        <v>0</v>
      </c>
      <c r="D1677" s="75">
        <v>0</v>
      </c>
      <c r="E1677" s="76">
        <v>0</v>
      </c>
      <c r="F1677" s="76">
        <v>0</v>
      </c>
      <c r="G1677" s="76">
        <v>0</v>
      </c>
      <c r="H1677" s="76">
        <v>0</v>
      </c>
      <c r="I1677" s="76">
        <v>0</v>
      </c>
      <c r="J1677" s="76">
        <v>0</v>
      </c>
      <c r="K1677" s="76">
        <v>0</v>
      </c>
      <c r="L1677" s="76">
        <v>0</v>
      </c>
      <c r="M1677" s="76">
        <v>0</v>
      </c>
      <c r="N1677" s="76">
        <v>0</v>
      </c>
      <c r="O1677" s="76">
        <v>0</v>
      </c>
      <c r="P1677" s="76">
        <v>0</v>
      </c>
      <c r="Q1677" s="76">
        <v>0</v>
      </c>
      <c r="R1677" s="76">
        <v>0</v>
      </c>
      <c r="S1677" s="76">
        <v>0</v>
      </c>
      <c r="T1677" s="76">
        <v>0</v>
      </c>
      <c r="U1677" s="76">
        <v>0</v>
      </c>
      <c r="V1677" s="76">
        <v>0</v>
      </c>
      <c r="W1677" s="76">
        <v>0</v>
      </c>
      <c r="X1677" s="76">
        <v>0</v>
      </c>
      <c r="Y1677" s="76">
        <v>0</v>
      </c>
      <c r="Z1677" s="76">
        <v>0</v>
      </c>
      <c r="AA1677" s="77"/>
    </row>
    <row r="1678" spans="1:27">
      <c r="A1678" s="73">
        <v>2125104</v>
      </c>
      <c r="B1678" s="73" t="s">
        <v>3956</v>
      </c>
      <c r="C1678" s="75">
        <v>0</v>
      </c>
      <c r="D1678" s="75">
        <v>0</v>
      </c>
      <c r="E1678" s="76">
        <v>0</v>
      </c>
      <c r="F1678" s="76">
        <v>0</v>
      </c>
      <c r="G1678" s="76">
        <v>0</v>
      </c>
      <c r="H1678" s="76">
        <v>0</v>
      </c>
      <c r="I1678" s="76">
        <v>0</v>
      </c>
      <c r="J1678" s="76">
        <v>0</v>
      </c>
      <c r="K1678" s="76">
        <v>0</v>
      </c>
      <c r="L1678" s="76">
        <v>0</v>
      </c>
      <c r="M1678" s="76">
        <v>0</v>
      </c>
      <c r="N1678" s="76">
        <v>0</v>
      </c>
      <c r="O1678" s="76">
        <v>0</v>
      </c>
      <c r="P1678" s="76">
        <v>0</v>
      </c>
      <c r="Q1678" s="76">
        <v>0</v>
      </c>
      <c r="R1678" s="76">
        <v>0</v>
      </c>
      <c r="S1678" s="76">
        <v>0</v>
      </c>
      <c r="T1678" s="76">
        <v>0</v>
      </c>
      <c r="U1678" s="76">
        <v>0</v>
      </c>
      <c r="V1678" s="76">
        <v>0</v>
      </c>
      <c r="W1678" s="76">
        <v>0</v>
      </c>
      <c r="X1678" s="76">
        <v>0</v>
      </c>
      <c r="Y1678" s="76">
        <v>0</v>
      </c>
      <c r="Z1678" s="76">
        <v>0</v>
      </c>
      <c r="AA1678" s="77"/>
    </row>
    <row r="1679" spans="1:27">
      <c r="A1679" s="73">
        <v>2125105</v>
      </c>
      <c r="B1679" s="73" t="s">
        <v>3957</v>
      </c>
      <c r="C1679" s="75">
        <v>0</v>
      </c>
      <c r="D1679" s="75">
        <v>0</v>
      </c>
      <c r="E1679" s="76">
        <v>0</v>
      </c>
      <c r="F1679" s="76">
        <v>0</v>
      </c>
      <c r="G1679" s="76">
        <v>0</v>
      </c>
      <c r="H1679" s="76">
        <v>0</v>
      </c>
      <c r="I1679" s="76">
        <v>0</v>
      </c>
      <c r="J1679" s="76">
        <v>0</v>
      </c>
      <c r="K1679" s="76">
        <v>0</v>
      </c>
      <c r="L1679" s="76">
        <v>0</v>
      </c>
      <c r="M1679" s="76">
        <v>0</v>
      </c>
      <c r="N1679" s="76">
        <v>0</v>
      </c>
      <c r="O1679" s="76">
        <v>0</v>
      </c>
      <c r="P1679" s="76">
        <v>0</v>
      </c>
      <c r="Q1679" s="76">
        <v>0</v>
      </c>
      <c r="R1679" s="76">
        <v>0</v>
      </c>
      <c r="S1679" s="76">
        <v>0</v>
      </c>
      <c r="T1679" s="76">
        <v>0</v>
      </c>
      <c r="U1679" s="76">
        <v>0</v>
      </c>
      <c r="V1679" s="76">
        <v>0</v>
      </c>
      <c r="W1679" s="76">
        <v>0</v>
      </c>
      <c r="X1679" s="76">
        <v>0</v>
      </c>
      <c r="Y1679" s="76">
        <v>0</v>
      </c>
      <c r="Z1679" s="76">
        <v>0</v>
      </c>
      <c r="AA1679" s="77"/>
    </row>
    <row r="1680" spans="1:27">
      <c r="A1680" s="73">
        <v>2125106</v>
      </c>
      <c r="B1680" s="73" t="s">
        <v>3958</v>
      </c>
      <c r="C1680" s="75">
        <v>0</v>
      </c>
      <c r="D1680" s="75">
        <v>0</v>
      </c>
      <c r="E1680" s="76">
        <v>0</v>
      </c>
      <c r="F1680" s="76">
        <v>0</v>
      </c>
      <c r="G1680" s="76">
        <v>0</v>
      </c>
      <c r="H1680" s="76">
        <v>0</v>
      </c>
      <c r="I1680" s="76">
        <v>0</v>
      </c>
      <c r="J1680" s="76">
        <v>0</v>
      </c>
      <c r="K1680" s="76">
        <v>0</v>
      </c>
      <c r="L1680" s="76">
        <v>0</v>
      </c>
      <c r="M1680" s="76">
        <v>0</v>
      </c>
      <c r="N1680" s="76">
        <v>0</v>
      </c>
      <c r="O1680" s="76">
        <v>0</v>
      </c>
      <c r="P1680" s="76">
        <v>0</v>
      </c>
      <c r="Q1680" s="76">
        <v>0</v>
      </c>
      <c r="R1680" s="76">
        <v>0</v>
      </c>
      <c r="S1680" s="76">
        <v>0</v>
      </c>
      <c r="T1680" s="76">
        <v>0</v>
      </c>
      <c r="U1680" s="76">
        <v>0</v>
      </c>
      <c r="V1680" s="76">
        <v>0</v>
      </c>
      <c r="W1680" s="76">
        <v>0</v>
      </c>
      <c r="X1680" s="76">
        <v>0</v>
      </c>
      <c r="Y1680" s="76">
        <v>0</v>
      </c>
      <c r="Z1680" s="76">
        <v>0</v>
      </c>
      <c r="AA1680" s="77"/>
    </row>
    <row r="1681" spans="1:27">
      <c r="A1681" s="73">
        <v>2125107</v>
      </c>
      <c r="B1681" s="73" t="s">
        <v>3959</v>
      </c>
      <c r="C1681" s="75">
        <v>0</v>
      </c>
      <c r="D1681" s="75">
        <v>0</v>
      </c>
      <c r="E1681" s="76">
        <v>0</v>
      </c>
      <c r="F1681" s="76">
        <v>0</v>
      </c>
      <c r="G1681" s="76">
        <v>0</v>
      </c>
      <c r="H1681" s="76">
        <v>0</v>
      </c>
      <c r="I1681" s="76">
        <v>0</v>
      </c>
      <c r="J1681" s="76">
        <v>0</v>
      </c>
      <c r="K1681" s="76">
        <v>0</v>
      </c>
      <c r="L1681" s="76">
        <v>0</v>
      </c>
      <c r="M1681" s="76">
        <v>0</v>
      </c>
      <c r="N1681" s="76">
        <v>0</v>
      </c>
      <c r="O1681" s="76">
        <v>0</v>
      </c>
      <c r="P1681" s="76">
        <v>0</v>
      </c>
      <c r="Q1681" s="76">
        <v>0</v>
      </c>
      <c r="R1681" s="76">
        <v>0</v>
      </c>
      <c r="S1681" s="76">
        <v>0</v>
      </c>
      <c r="T1681" s="76">
        <v>0</v>
      </c>
      <c r="U1681" s="76">
        <v>0</v>
      </c>
      <c r="V1681" s="76">
        <v>0</v>
      </c>
      <c r="W1681" s="76">
        <v>0</v>
      </c>
      <c r="X1681" s="76">
        <v>0</v>
      </c>
      <c r="Y1681" s="76">
        <v>0</v>
      </c>
      <c r="Z1681" s="76">
        <v>0</v>
      </c>
      <c r="AA1681" s="77"/>
    </row>
    <row r="1682" spans="1:27">
      <c r="A1682" s="73">
        <v>2125108</v>
      </c>
      <c r="B1682" s="73" t="s">
        <v>5191</v>
      </c>
      <c r="C1682" s="75">
        <v>0</v>
      </c>
      <c r="D1682" s="75">
        <v>0</v>
      </c>
      <c r="E1682" s="76">
        <v>0</v>
      </c>
      <c r="F1682" s="76">
        <v>0</v>
      </c>
      <c r="G1682" s="76">
        <v>0</v>
      </c>
      <c r="H1682" s="76">
        <v>0</v>
      </c>
      <c r="I1682" s="76">
        <v>0</v>
      </c>
      <c r="J1682" s="76">
        <v>0</v>
      </c>
      <c r="K1682" s="76">
        <v>0</v>
      </c>
      <c r="L1682" s="76">
        <v>0</v>
      </c>
      <c r="M1682" s="76">
        <v>0</v>
      </c>
      <c r="N1682" s="76">
        <v>0</v>
      </c>
      <c r="O1682" s="76">
        <v>0</v>
      </c>
      <c r="P1682" s="76">
        <v>0</v>
      </c>
      <c r="Q1682" s="76">
        <v>0</v>
      </c>
      <c r="R1682" s="76">
        <v>0</v>
      </c>
      <c r="S1682" s="76">
        <v>0</v>
      </c>
      <c r="T1682" s="76">
        <v>0</v>
      </c>
      <c r="U1682" s="76">
        <v>0</v>
      </c>
      <c r="V1682" s="76">
        <v>0</v>
      </c>
      <c r="W1682" s="76">
        <v>0</v>
      </c>
      <c r="X1682" s="76">
        <v>0</v>
      </c>
      <c r="Y1682" s="76">
        <v>0</v>
      </c>
      <c r="Z1682" s="76">
        <v>0</v>
      </c>
      <c r="AA1682" s="77"/>
    </row>
    <row r="1683" spans="1:27">
      <c r="A1683" s="73">
        <v>2125199</v>
      </c>
      <c r="B1683" s="73" t="s">
        <v>3968</v>
      </c>
      <c r="C1683" s="75">
        <v>82</v>
      </c>
      <c r="D1683" s="75">
        <v>82</v>
      </c>
      <c r="E1683" s="76">
        <v>0</v>
      </c>
      <c r="F1683" s="76">
        <v>55</v>
      </c>
      <c r="G1683" s="76">
        <v>0</v>
      </c>
      <c r="H1683" s="76">
        <v>0</v>
      </c>
      <c r="I1683" s="76">
        <v>0</v>
      </c>
      <c r="J1683" s="76">
        <v>0</v>
      </c>
      <c r="K1683" s="76">
        <v>0</v>
      </c>
      <c r="L1683" s="76">
        <v>0</v>
      </c>
      <c r="M1683" s="76">
        <v>0</v>
      </c>
      <c r="N1683" s="76">
        <v>0</v>
      </c>
      <c r="O1683" s="76">
        <v>27</v>
      </c>
      <c r="P1683" s="76">
        <v>0</v>
      </c>
      <c r="Q1683" s="76">
        <v>0</v>
      </c>
      <c r="R1683" s="76">
        <v>0</v>
      </c>
      <c r="S1683" s="76">
        <v>0</v>
      </c>
      <c r="T1683" s="76">
        <v>0</v>
      </c>
      <c r="U1683" s="76">
        <v>0</v>
      </c>
      <c r="V1683" s="76">
        <v>0</v>
      </c>
      <c r="W1683" s="76">
        <v>0</v>
      </c>
      <c r="X1683" s="76">
        <v>0</v>
      </c>
      <c r="Y1683" s="76">
        <v>0</v>
      </c>
      <c r="Z1683" s="76">
        <v>0</v>
      </c>
      <c r="AA1683" s="77"/>
    </row>
    <row r="1684" spans="1:27">
      <c r="A1684" s="73">
        <v>213</v>
      </c>
      <c r="B1684" s="74" t="s">
        <v>2504</v>
      </c>
      <c r="C1684" s="75">
        <v>1731</v>
      </c>
      <c r="D1684" s="75">
        <v>1656</v>
      </c>
      <c r="E1684" s="76">
        <v>75</v>
      </c>
      <c r="F1684" s="76">
        <v>600</v>
      </c>
      <c r="G1684" s="76">
        <v>0</v>
      </c>
      <c r="H1684" s="76">
        <v>0</v>
      </c>
      <c r="I1684" s="76">
        <v>0</v>
      </c>
      <c r="J1684" s="76">
        <v>0</v>
      </c>
      <c r="K1684" s="76">
        <v>0</v>
      </c>
      <c r="L1684" s="76">
        <v>0</v>
      </c>
      <c r="M1684" s="76">
        <v>0</v>
      </c>
      <c r="N1684" s="76">
        <v>0</v>
      </c>
      <c r="O1684" s="76">
        <v>21</v>
      </c>
      <c r="P1684" s="76">
        <v>1000</v>
      </c>
      <c r="Q1684" s="76">
        <v>0</v>
      </c>
      <c r="R1684" s="76">
        <v>35</v>
      </c>
      <c r="S1684" s="76">
        <v>0</v>
      </c>
      <c r="T1684" s="76">
        <v>0</v>
      </c>
      <c r="U1684" s="76">
        <v>0</v>
      </c>
      <c r="V1684" s="76">
        <v>0</v>
      </c>
      <c r="W1684" s="76">
        <v>0</v>
      </c>
      <c r="X1684" s="76">
        <v>0</v>
      </c>
      <c r="Y1684" s="76">
        <v>0</v>
      </c>
      <c r="Z1684" s="76">
        <v>0</v>
      </c>
      <c r="AA1684" s="77"/>
    </row>
    <row r="1685" spans="1:27">
      <c r="A1685" s="73">
        <v>21351</v>
      </c>
      <c r="B1685" s="73" t="s">
        <v>5188</v>
      </c>
      <c r="C1685" s="75">
        <v>1731</v>
      </c>
      <c r="D1685" s="75">
        <v>1656</v>
      </c>
      <c r="E1685" s="76">
        <v>75</v>
      </c>
      <c r="F1685" s="76">
        <v>600</v>
      </c>
      <c r="G1685" s="76">
        <v>0</v>
      </c>
      <c r="H1685" s="76">
        <v>0</v>
      </c>
      <c r="I1685" s="76">
        <v>0</v>
      </c>
      <c r="J1685" s="76">
        <v>0</v>
      </c>
      <c r="K1685" s="76">
        <v>0</v>
      </c>
      <c r="L1685" s="76">
        <v>0</v>
      </c>
      <c r="M1685" s="76">
        <v>0</v>
      </c>
      <c r="N1685" s="76">
        <v>0</v>
      </c>
      <c r="O1685" s="76">
        <v>21</v>
      </c>
      <c r="P1685" s="76">
        <v>1000</v>
      </c>
      <c r="Q1685" s="76">
        <v>0</v>
      </c>
      <c r="R1685" s="76">
        <v>35</v>
      </c>
      <c r="S1685" s="76">
        <v>0</v>
      </c>
      <c r="T1685" s="76">
        <v>0</v>
      </c>
      <c r="U1685" s="76">
        <v>0</v>
      </c>
      <c r="V1685" s="76">
        <v>0</v>
      </c>
      <c r="W1685" s="76">
        <v>0</v>
      </c>
      <c r="X1685" s="76">
        <v>0</v>
      </c>
      <c r="Y1685" s="76">
        <v>0</v>
      </c>
      <c r="Z1685" s="76">
        <v>0</v>
      </c>
      <c r="AA1685" s="77"/>
    </row>
    <row r="1686" spans="1:27">
      <c r="A1686" s="73">
        <v>2135101</v>
      </c>
      <c r="B1686" s="73" t="s">
        <v>3953</v>
      </c>
      <c r="C1686" s="75">
        <v>0</v>
      </c>
      <c r="D1686" s="75">
        <v>0</v>
      </c>
      <c r="E1686" s="76">
        <v>0</v>
      </c>
      <c r="F1686" s="76">
        <v>0</v>
      </c>
      <c r="G1686" s="76">
        <v>0</v>
      </c>
      <c r="H1686" s="76">
        <v>0</v>
      </c>
      <c r="I1686" s="76">
        <v>0</v>
      </c>
      <c r="J1686" s="76">
        <v>0</v>
      </c>
      <c r="K1686" s="76">
        <v>0</v>
      </c>
      <c r="L1686" s="76">
        <v>0</v>
      </c>
      <c r="M1686" s="76">
        <v>0</v>
      </c>
      <c r="N1686" s="76">
        <v>0</v>
      </c>
      <c r="O1686" s="76">
        <v>0</v>
      </c>
      <c r="P1686" s="76">
        <v>0</v>
      </c>
      <c r="Q1686" s="76">
        <v>0</v>
      </c>
      <c r="R1686" s="76">
        <v>0</v>
      </c>
      <c r="S1686" s="76">
        <v>0</v>
      </c>
      <c r="T1686" s="76">
        <v>0</v>
      </c>
      <c r="U1686" s="76">
        <v>0</v>
      </c>
      <c r="V1686" s="76">
        <v>0</v>
      </c>
      <c r="W1686" s="76">
        <v>0</v>
      </c>
      <c r="X1686" s="76">
        <v>0</v>
      </c>
      <c r="Y1686" s="76">
        <v>0</v>
      </c>
      <c r="Z1686" s="76">
        <v>0</v>
      </c>
      <c r="AA1686" s="77"/>
    </row>
    <row r="1687" spans="1:27">
      <c r="A1687" s="73">
        <v>2135102</v>
      </c>
      <c r="B1687" s="73" t="s">
        <v>5189</v>
      </c>
      <c r="C1687" s="75">
        <v>600</v>
      </c>
      <c r="D1687" s="75">
        <v>600</v>
      </c>
      <c r="E1687" s="76">
        <v>0</v>
      </c>
      <c r="F1687" s="76">
        <v>600</v>
      </c>
      <c r="G1687" s="76">
        <v>0</v>
      </c>
      <c r="H1687" s="76">
        <v>0</v>
      </c>
      <c r="I1687" s="76">
        <v>0</v>
      </c>
      <c r="J1687" s="76">
        <v>0</v>
      </c>
      <c r="K1687" s="76">
        <v>0</v>
      </c>
      <c r="L1687" s="76">
        <v>0</v>
      </c>
      <c r="M1687" s="76">
        <v>0</v>
      </c>
      <c r="N1687" s="76">
        <v>0</v>
      </c>
      <c r="O1687" s="76">
        <v>0</v>
      </c>
      <c r="P1687" s="76">
        <v>0</v>
      </c>
      <c r="Q1687" s="76">
        <v>0</v>
      </c>
      <c r="R1687" s="76">
        <v>0</v>
      </c>
      <c r="S1687" s="76">
        <v>0</v>
      </c>
      <c r="T1687" s="76">
        <v>0</v>
      </c>
      <c r="U1687" s="76">
        <v>0</v>
      </c>
      <c r="V1687" s="76">
        <v>0</v>
      </c>
      <c r="W1687" s="76">
        <v>0</v>
      </c>
      <c r="X1687" s="76">
        <v>0</v>
      </c>
      <c r="Y1687" s="76">
        <v>0</v>
      </c>
      <c r="Z1687" s="76">
        <v>0</v>
      </c>
      <c r="AA1687" s="77"/>
    </row>
    <row r="1688" spans="1:27">
      <c r="A1688" s="73">
        <v>2135103</v>
      </c>
      <c r="B1688" s="73" t="s">
        <v>5190</v>
      </c>
      <c r="C1688" s="75">
        <v>1096</v>
      </c>
      <c r="D1688" s="75">
        <v>1021</v>
      </c>
      <c r="E1688" s="76">
        <v>75</v>
      </c>
      <c r="F1688" s="76">
        <v>0</v>
      </c>
      <c r="G1688" s="76">
        <v>0</v>
      </c>
      <c r="H1688" s="76">
        <v>0</v>
      </c>
      <c r="I1688" s="76">
        <v>0</v>
      </c>
      <c r="J1688" s="76">
        <v>0</v>
      </c>
      <c r="K1688" s="76">
        <v>0</v>
      </c>
      <c r="L1688" s="76">
        <v>0</v>
      </c>
      <c r="M1688" s="76">
        <v>0</v>
      </c>
      <c r="N1688" s="76">
        <v>0</v>
      </c>
      <c r="O1688" s="76">
        <v>21</v>
      </c>
      <c r="P1688" s="76">
        <v>1000</v>
      </c>
      <c r="Q1688" s="76">
        <v>0</v>
      </c>
      <c r="R1688" s="76">
        <v>0</v>
      </c>
      <c r="S1688" s="76">
        <v>0</v>
      </c>
      <c r="T1688" s="76">
        <v>0</v>
      </c>
      <c r="U1688" s="76">
        <v>0</v>
      </c>
      <c r="V1688" s="76">
        <v>0</v>
      </c>
      <c r="W1688" s="76">
        <v>0</v>
      </c>
      <c r="X1688" s="76">
        <v>0</v>
      </c>
      <c r="Y1688" s="76">
        <v>0</v>
      </c>
      <c r="Z1688" s="76">
        <v>0</v>
      </c>
      <c r="AA1688" s="77"/>
    </row>
    <row r="1689" spans="1:27">
      <c r="A1689" s="73">
        <v>2135104</v>
      </c>
      <c r="B1689" s="73" t="s">
        <v>3956</v>
      </c>
      <c r="C1689" s="75">
        <v>0</v>
      </c>
      <c r="D1689" s="75">
        <v>0</v>
      </c>
      <c r="E1689" s="76">
        <v>0</v>
      </c>
      <c r="F1689" s="76">
        <v>0</v>
      </c>
      <c r="G1689" s="76">
        <v>0</v>
      </c>
      <c r="H1689" s="76">
        <v>0</v>
      </c>
      <c r="I1689" s="76">
        <v>0</v>
      </c>
      <c r="J1689" s="76">
        <v>0</v>
      </c>
      <c r="K1689" s="76">
        <v>0</v>
      </c>
      <c r="L1689" s="76">
        <v>0</v>
      </c>
      <c r="M1689" s="76">
        <v>0</v>
      </c>
      <c r="N1689" s="76">
        <v>0</v>
      </c>
      <c r="O1689" s="76">
        <v>0</v>
      </c>
      <c r="P1689" s="76">
        <v>0</v>
      </c>
      <c r="Q1689" s="76">
        <v>0</v>
      </c>
      <c r="R1689" s="76">
        <v>0</v>
      </c>
      <c r="S1689" s="76">
        <v>0</v>
      </c>
      <c r="T1689" s="76">
        <v>0</v>
      </c>
      <c r="U1689" s="76">
        <v>0</v>
      </c>
      <c r="V1689" s="76">
        <v>0</v>
      </c>
      <c r="W1689" s="76">
        <v>0</v>
      </c>
      <c r="X1689" s="76">
        <v>0</v>
      </c>
      <c r="Y1689" s="76">
        <v>0</v>
      </c>
      <c r="Z1689" s="76">
        <v>0</v>
      </c>
      <c r="AA1689" s="77"/>
    </row>
    <row r="1690" spans="1:27">
      <c r="A1690" s="73">
        <v>2135105</v>
      </c>
      <c r="B1690" s="73" t="s">
        <v>3957</v>
      </c>
      <c r="C1690" s="75">
        <v>0</v>
      </c>
      <c r="D1690" s="75">
        <v>0</v>
      </c>
      <c r="E1690" s="76">
        <v>0</v>
      </c>
      <c r="F1690" s="76">
        <v>0</v>
      </c>
      <c r="G1690" s="76">
        <v>0</v>
      </c>
      <c r="H1690" s="76">
        <v>0</v>
      </c>
      <c r="I1690" s="76">
        <v>0</v>
      </c>
      <c r="J1690" s="76">
        <v>0</v>
      </c>
      <c r="K1690" s="76">
        <v>0</v>
      </c>
      <c r="L1690" s="76">
        <v>0</v>
      </c>
      <c r="M1690" s="76">
        <v>0</v>
      </c>
      <c r="N1690" s="76">
        <v>0</v>
      </c>
      <c r="O1690" s="76">
        <v>0</v>
      </c>
      <c r="P1690" s="76">
        <v>0</v>
      </c>
      <c r="Q1690" s="76">
        <v>0</v>
      </c>
      <c r="R1690" s="76">
        <v>0</v>
      </c>
      <c r="S1690" s="76">
        <v>0</v>
      </c>
      <c r="T1690" s="76">
        <v>0</v>
      </c>
      <c r="U1690" s="76">
        <v>0</v>
      </c>
      <c r="V1690" s="76">
        <v>0</v>
      </c>
      <c r="W1690" s="76">
        <v>0</v>
      </c>
      <c r="X1690" s="76">
        <v>0</v>
      </c>
      <c r="Y1690" s="76">
        <v>0</v>
      </c>
      <c r="Z1690" s="76">
        <v>0</v>
      </c>
      <c r="AA1690" s="77"/>
    </row>
    <row r="1691" spans="1:27">
      <c r="A1691" s="73">
        <v>2135106</v>
      </c>
      <c r="B1691" s="73" t="s">
        <v>3958</v>
      </c>
      <c r="C1691" s="75">
        <v>0</v>
      </c>
      <c r="D1691" s="75">
        <v>0</v>
      </c>
      <c r="E1691" s="76">
        <v>0</v>
      </c>
      <c r="F1691" s="76">
        <v>0</v>
      </c>
      <c r="G1691" s="76">
        <v>0</v>
      </c>
      <c r="H1691" s="76">
        <v>0</v>
      </c>
      <c r="I1691" s="76">
        <v>0</v>
      </c>
      <c r="J1691" s="76">
        <v>0</v>
      </c>
      <c r="K1691" s="76">
        <v>0</v>
      </c>
      <c r="L1691" s="76">
        <v>0</v>
      </c>
      <c r="M1691" s="76">
        <v>0</v>
      </c>
      <c r="N1691" s="76">
        <v>0</v>
      </c>
      <c r="O1691" s="76">
        <v>0</v>
      </c>
      <c r="P1691" s="76">
        <v>0</v>
      </c>
      <c r="Q1691" s="76">
        <v>0</v>
      </c>
      <c r="R1691" s="76">
        <v>0</v>
      </c>
      <c r="S1691" s="76">
        <v>0</v>
      </c>
      <c r="T1691" s="76">
        <v>0</v>
      </c>
      <c r="U1691" s="76">
        <v>0</v>
      </c>
      <c r="V1691" s="76">
        <v>0</v>
      </c>
      <c r="W1691" s="76">
        <v>0</v>
      </c>
      <c r="X1691" s="76">
        <v>0</v>
      </c>
      <c r="Y1691" s="76">
        <v>0</v>
      </c>
      <c r="Z1691" s="76">
        <v>0</v>
      </c>
      <c r="AA1691" s="77"/>
    </row>
    <row r="1692" spans="1:27">
      <c r="A1692" s="73">
        <v>2135107</v>
      </c>
      <c r="B1692" s="73" t="s">
        <v>3959</v>
      </c>
      <c r="C1692" s="75">
        <v>0</v>
      </c>
      <c r="D1692" s="75">
        <v>0</v>
      </c>
      <c r="E1692" s="76">
        <v>0</v>
      </c>
      <c r="F1692" s="76">
        <v>0</v>
      </c>
      <c r="G1692" s="76">
        <v>0</v>
      </c>
      <c r="H1692" s="76">
        <v>0</v>
      </c>
      <c r="I1692" s="76">
        <v>0</v>
      </c>
      <c r="J1692" s="76">
        <v>0</v>
      </c>
      <c r="K1692" s="76">
        <v>0</v>
      </c>
      <c r="L1692" s="76">
        <v>0</v>
      </c>
      <c r="M1692" s="76">
        <v>0</v>
      </c>
      <c r="N1692" s="76">
        <v>0</v>
      </c>
      <c r="O1692" s="76">
        <v>0</v>
      </c>
      <c r="P1692" s="76">
        <v>0</v>
      </c>
      <c r="Q1692" s="76">
        <v>0</v>
      </c>
      <c r="R1692" s="76">
        <v>0</v>
      </c>
      <c r="S1692" s="76">
        <v>0</v>
      </c>
      <c r="T1692" s="76">
        <v>0</v>
      </c>
      <c r="U1692" s="76">
        <v>0</v>
      </c>
      <c r="V1692" s="76">
        <v>0</v>
      </c>
      <c r="W1692" s="76">
        <v>0</v>
      </c>
      <c r="X1692" s="76">
        <v>0</v>
      </c>
      <c r="Y1692" s="76">
        <v>0</v>
      </c>
      <c r="Z1692" s="76">
        <v>0</v>
      </c>
      <c r="AA1692" s="77"/>
    </row>
    <row r="1693" spans="1:27">
      <c r="A1693" s="73">
        <v>2135108</v>
      </c>
      <c r="B1693" s="73" t="s">
        <v>5191</v>
      </c>
      <c r="C1693" s="75">
        <v>0</v>
      </c>
      <c r="D1693" s="75">
        <v>0</v>
      </c>
      <c r="E1693" s="76">
        <v>0</v>
      </c>
      <c r="F1693" s="76">
        <v>0</v>
      </c>
      <c r="G1693" s="76">
        <v>0</v>
      </c>
      <c r="H1693" s="76">
        <v>0</v>
      </c>
      <c r="I1693" s="76">
        <v>0</v>
      </c>
      <c r="J1693" s="76">
        <v>0</v>
      </c>
      <c r="K1693" s="76">
        <v>0</v>
      </c>
      <c r="L1693" s="76">
        <v>0</v>
      </c>
      <c r="M1693" s="76">
        <v>0</v>
      </c>
      <c r="N1693" s="76">
        <v>0</v>
      </c>
      <c r="O1693" s="76">
        <v>0</v>
      </c>
      <c r="P1693" s="76">
        <v>0</v>
      </c>
      <c r="Q1693" s="76">
        <v>0</v>
      </c>
      <c r="R1693" s="76">
        <v>0</v>
      </c>
      <c r="S1693" s="76">
        <v>0</v>
      </c>
      <c r="T1693" s="76">
        <v>0</v>
      </c>
      <c r="U1693" s="76">
        <v>0</v>
      </c>
      <c r="V1693" s="76">
        <v>0</v>
      </c>
      <c r="W1693" s="76">
        <v>0</v>
      </c>
      <c r="X1693" s="76">
        <v>0</v>
      </c>
      <c r="Y1693" s="76">
        <v>0</v>
      </c>
      <c r="Z1693" s="76">
        <v>0</v>
      </c>
      <c r="AA1693" s="77"/>
    </row>
    <row r="1694" spans="1:27">
      <c r="A1694" s="73">
        <v>2135199</v>
      </c>
      <c r="B1694" s="73" t="s">
        <v>3968</v>
      </c>
      <c r="C1694" s="75">
        <v>35</v>
      </c>
      <c r="D1694" s="75">
        <v>35</v>
      </c>
      <c r="E1694" s="76">
        <v>0</v>
      </c>
      <c r="F1694" s="76">
        <v>0</v>
      </c>
      <c r="G1694" s="76">
        <v>0</v>
      </c>
      <c r="H1694" s="76">
        <v>0</v>
      </c>
      <c r="I1694" s="76">
        <v>0</v>
      </c>
      <c r="J1694" s="76">
        <v>0</v>
      </c>
      <c r="K1694" s="76">
        <v>0</v>
      </c>
      <c r="L1694" s="76">
        <v>0</v>
      </c>
      <c r="M1694" s="76">
        <v>0</v>
      </c>
      <c r="N1694" s="76">
        <v>0</v>
      </c>
      <c r="O1694" s="76">
        <v>0</v>
      </c>
      <c r="P1694" s="76">
        <v>0</v>
      </c>
      <c r="Q1694" s="76">
        <v>0</v>
      </c>
      <c r="R1694" s="76">
        <v>35</v>
      </c>
      <c r="S1694" s="76">
        <v>0</v>
      </c>
      <c r="T1694" s="76">
        <v>0</v>
      </c>
      <c r="U1694" s="76">
        <v>0</v>
      </c>
      <c r="V1694" s="76">
        <v>0</v>
      </c>
      <c r="W1694" s="76">
        <v>0</v>
      </c>
      <c r="X1694" s="76">
        <v>0</v>
      </c>
      <c r="Y1694" s="76">
        <v>0</v>
      </c>
      <c r="Z1694" s="76">
        <v>0</v>
      </c>
      <c r="AA1694" s="77"/>
    </row>
    <row r="1695" spans="1:27">
      <c r="A1695" s="73">
        <v>214</v>
      </c>
      <c r="B1695" s="74" t="s">
        <v>2822</v>
      </c>
      <c r="C1695" s="75">
        <v>3056</v>
      </c>
      <c r="D1695" s="75">
        <v>506</v>
      </c>
      <c r="E1695" s="76">
        <v>2550</v>
      </c>
      <c r="F1695" s="76">
        <v>0</v>
      </c>
      <c r="G1695" s="76">
        <v>419</v>
      </c>
      <c r="H1695" s="76">
        <v>0</v>
      </c>
      <c r="I1695" s="76">
        <v>0</v>
      </c>
      <c r="J1695" s="76">
        <v>0</v>
      </c>
      <c r="K1695" s="76">
        <v>0</v>
      </c>
      <c r="L1695" s="76">
        <v>0</v>
      </c>
      <c r="M1695" s="76">
        <v>0</v>
      </c>
      <c r="N1695" s="76">
        <v>0</v>
      </c>
      <c r="O1695" s="76">
        <v>23</v>
      </c>
      <c r="P1695" s="76">
        <v>0</v>
      </c>
      <c r="Q1695" s="76">
        <v>0</v>
      </c>
      <c r="R1695" s="76">
        <v>0</v>
      </c>
      <c r="S1695" s="76">
        <v>0</v>
      </c>
      <c r="T1695" s="76">
        <v>0</v>
      </c>
      <c r="U1695" s="76">
        <v>64</v>
      </c>
      <c r="V1695" s="76">
        <v>0</v>
      </c>
      <c r="W1695" s="76">
        <v>0</v>
      </c>
      <c r="X1695" s="76">
        <v>0</v>
      </c>
      <c r="Y1695" s="76">
        <v>0</v>
      </c>
      <c r="Z1695" s="76">
        <v>0</v>
      </c>
      <c r="AA1695" s="77"/>
    </row>
    <row r="1696" spans="1:27">
      <c r="A1696" s="73">
        <v>21451</v>
      </c>
      <c r="B1696" s="73" t="s">
        <v>5188</v>
      </c>
      <c r="C1696" s="75">
        <v>3056</v>
      </c>
      <c r="D1696" s="75">
        <v>506</v>
      </c>
      <c r="E1696" s="76">
        <v>2550</v>
      </c>
      <c r="F1696" s="76">
        <v>0</v>
      </c>
      <c r="G1696" s="76">
        <v>419</v>
      </c>
      <c r="H1696" s="76">
        <v>0</v>
      </c>
      <c r="I1696" s="76">
        <v>0</v>
      </c>
      <c r="J1696" s="76">
        <v>0</v>
      </c>
      <c r="K1696" s="76">
        <v>0</v>
      </c>
      <c r="L1696" s="76">
        <v>0</v>
      </c>
      <c r="M1696" s="76">
        <v>0</v>
      </c>
      <c r="N1696" s="76">
        <v>0</v>
      </c>
      <c r="O1696" s="76">
        <v>23</v>
      </c>
      <c r="P1696" s="76">
        <v>0</v>
      </c>
      <c r="Q1696" s="76">
        <v>0</v>
      </c>
      <c r="R1696" s="76">
        <v>0</v>
      </c>
      <c r="S1696" s="76">
        <v>0</v>
      </c>
      <c r="T1696" s="76">
        <v>0</v>
      </c>
      <c r="U1696" s="76">
        <v>64</v>
      </c>
      <c r="V1696" s="76">
        <v>0</v>
      </c>
      <c r="W1696" s="76">
        <v>0</v>
      </c>
      <c r="X1696" s="76">
        <v>0</v>
      </c>
      <c r="Y1696" s="76">
        <v>0</v>
      </c>
      <c r="Z1696" s="76">
        <v>0</v>
      </c>
      <c r="AA1696" s="77"/>
    </row>
    <row r="1697" spans="1:27">
      <c r="A1697" s="73">
        <v>2145101</v>
      </c>
      <c r="B1697" s="73" t="s">
        <v>3953</v>
      </c>
      <c r="C1697" s="75">
        <v>0</v>
      </c>
      <c r="D1697" s="75">
        <v>0</v>
      </c>
      <c r="E1697" s="76">
        <v>0</v>
      </c>
      <c r="F1697" s="76">
        <v>0</v>
      </c>
      <c r="G1697" s="76">
        <v>0</v>
      </c>
      <c r="H1697" s="76">
        <v>0</v>
      </c>
      <c r="I1697" s="76">
        <v>0</v>
      </c>
      <c r="J1697" s="76">
        <v>0</v>
      </c>
      <c r="K1697" s="76">
        <v>0</v>
      </c>
      <c r="L1697" s="76">
        <v>0</v>
      </c>
      <c r="M1697" s="76">
        <v>0</v>
      </c>
      <c r="N1697" s="76">
        <v>0</v>
      </c>
      <c r="O1697" s="76">
        <v>0</v>
      </c>
      <c r="P1697" s="76">
        <v>0</v>
      </c>
      <c r="Q1697" s="76">
        <v>0</v>
      </c>
      <c r="R1697" s="76">
        <v>0</v>
      </c>
      <c r="S1697" s="76">
        <v>0</v>
      </c>
      <c r="T1697" s="76">
        <v>0</v>
      </c>
      <c r="U1697" s="76">
        <v>0</v>
      </c>
      <c r="V1697" s="76">
        <v>0</v>
      </c>
      <c r="W1697" s="76">
        <v>0</v>
      </c>
      <c r="X1697" s="76">
        <v>0</v>
      </c>
      <c r="Y1697" s="76">
        <v>0</v>
      </c>
      <c r="Z1697" s="76">
        <v>0</v>
      </c>
      <c r="AA1697" s="77"/>
    </row>
    <row r="1698" spans="1:27">
      <c r="A1698" s="73">
        <v>2145102</v>
      </c>
      <c r="B1698" s="73" t="s">
        <v>5189</v>
      </c>
      <c r="C1698" s="75">
        <v>0</v>
      </c>
      <c r="D1698" s="75">
        <v>0</v>
      </c>
      <c r="E1698" s="76">
        <v>0</v>
      </c>
      <c r="F1698" s="76">
        <v>0</v>
      </c>
      <c r="G1698" s="76">
        <v>0</v>
      </c>
      <c r="H1698" s="76">
        <v>0</v>
      </c>
      <c r="I1698" s="76">
        <v>0</v>
      </c>
      <c r="J1698" s="76">
        <v>0</v>
      </c>
      <c r="K1698" s="76">
        <v>0</v>
      </c>
      <c r="L1698" s="76">
        <v>0</v>
      </c>
      <c r="M1698" s="76">
        <v>0</v>
      </c>
      <c r="N1698" s="76">
        <v>0</v>
      </c>
      <c r="O1698" s="76">
        <v>0</v>
      </c>
      <c r="P1698" s="76">
        <v>0</v>
      </c>
      <c r="Q1698" s="76">
        <v>0</v>
      </c>
      <c r="R1698" s="76">
        <v>0</v>
      </c>
      <c r="S1698" s="76">
        <v>0</v>
      </c>
      <c r="T1698" s="76">
        <v>0</v>
      </c>
      <c r="U1698" s="76">
        <v>0</v>
      </c>
      <c r="V1698" s="76">
        <v>0</v>
      </c>
      <c r="W1698" s="76">
        <v>0</v>
      </c>
      <c r="X1698" s="76">
        <v>0</v>
      </c>
      <c r="Y1698" s="76">
        <v>0</v>
      </c>
      <c r="Z1698" s="76">
        <v>0</v>
      </c>
      <c r="AA1698" s="77"/>
    </row>
    <row r="1699" spans="1:27">
      <c r="A1699" s="73">
        <v>2145103</v>
      </c>
      <c r="B1699" s="73" t="s">
        <v>5190</v>
      </c>
      <c r="C1699" s="75">
        <v>2559</v>
      </c>
      <c r="D1699" s="75">
        <v>9</v>
      </c>
      <c r="E1699" s="76">
        <v>2550</v>
      </c>
      <c r="F1699" s="76">
        <v>0</v>
      </c>
      <c r="G1699" s="76">
        <v>0</v>
      </c>
      <c r="H1699" s="76">
        <v>0</v>
      </c>
      <c r="I1699" s="76">
        <v>0</v>
      </c>
      <c r="J1699" s="76">
        <v>0</v>
      </c>
      <c r="K1699" s="76">
        <v>0</v>
      </c>
      <c r="L1699" s="76">
        <v>0</v>
      </c>
      <c r="M1699" s="76">
        <v>0</v>
      </c>
      <c r="N1699" s="76">
        <v>0</v>
      </c>
      <c r="O1699" s="76">
        <v>9</v>
      </c>
      <c r="P1699" s="76">
        <v>0</v>
      </c>
      <c r="Q1699" s="76">
        <v>0</v>
      </c>
      <c r="R1699" s="76">
        <v>0</v>
      </c>
      <c r="S1699" s="76">
        <v>0</v>
      </c>
      <c r="T1699" s="76">
        <v>0</v>
      </c>
      <c r="U1699" s="76">
        <v>0</v>
      </c>
      <c r="V1699" s="76">
        <v>0</v>
      </c>
      <c r="W1699" s="76">
        <v>0</v>
      </c>
      <c r="X1699" s="76">
        <v>0</v>
      </c>
      <c r="Y1699" s="76">
        <v>0</v>
      </c>
      <c r="Z1699" s="76">
        <v>0</v>
      </c>
      <c r="AA1699" s="77"/>
    </row>
    <row r="1700" spans="1:27">
      <c r="A1700" s="73">
        <v>2145104</v>
      </c>
      <c r="B1700" s="73" t="s">
        <v>3956</v>
      </c>
      <c r="C1700" s="75">
        <v>0</v>
      </c>
      <c r="D1700" s="75">
        <v>0</v>
      </c>
      <c r="E1700" s="76">
        <v>0</v>
      </c>
      <c r="F1700" s="76">
        <v>0</v>
      </c>
      <c r="G1700" s="76">
        <v>0</v>
      </c>
      <c r="H1700" s="76">
        <v>0</v>
      </c>
      <c r="I1700" s="76">
        <v>0</v>
      </c>
      <c r="J1700" s="76">
        <v>0</v>
      </c>
      <c r="K1700" s="76">
        <v>0</v>
      </c>
      <c r="L1700" s="76">
        <v>0</v>
      </c>
      <c r="M1700" s="76">
        <v>0</v>
      </c>
      <c r="N1700" s="76">
        <v>0</v>
      </c>
      <c r="O1700" s="76">
        <v>0</v>
      </c>
      <c r="P1700" s="76">
        <v>0</v>
      </c>
      <c r="Q1700" s="76">
        <v>0</v>
      </c>
      <c r="R1700" s="76">
        <v>0</v>
      </c>
      <c r="S1700" s="76">
        <v>0</v>
      </c>
      <c r="T1700" s="76">
        <v>0</v>
      </c>
      <c r="U1700" s="76">
        <v>0</v>
      </c>
      <c r="V1700" s="76">
        <v>0</v>
      </c>
      <c r="W1700" s="76">
        <v>0</v>
      </c>
      <c r="X1700" s="76">
        <v>0</v>
      </c>
      <c r="Y1700" s="76">
        <v>0</v>
      </c>
      <c r="Z1700" s="76">
        <v>0</v>
      </c>
      <c r="AA1700" s="77"/>
    </row>
    <row r="1701" spans="1:27">
      <c r="A1701" s="73">
        <v>2145105</v>
      </c>
      <c r="B1701" s="73" t="s">
        <v>3957</v>
      </c>
      <c r="C1701" s="75">
        <v>0</v>
      </c>
      <c r="D1701" s="75">
        <v>0</v>
      </c>
      <c r="E1701" s="76">
        <v>0</v>
      </c>
      <c r="F1701" s="76">
        <v>0</v>
      </c>
      <c r="G1701" s="76">
        <v>0</v>
      </c>
      <c r="H1701" s="76">
        <v>0</v>
      </c>
      <c r="I1701" s="76">
        <v>0</v>
      </c>
      <c r="J1701" s="76">
        <v>0</v>
      </c>
      <c r="K1701" s="76">
        <v>0</v>
      </c>
      <c r="L1701" s="76">
        <v>0</v>
      </c>
      <c r="M1701" s="76">
        <v>0</v>
      </c>
      <c r="N1701" s="76">
        <v>0</v>
      </c>
      <c r="O1701" s="76">
        <v>0</v>
      </c>
      <c r="P1701" s="76">
        <v>0</v>
      </c>
      <c r="Q1701" s="76">
        <v>0</v>
      </c>
      <c r="R1701" s="76">
        <v>0</v>
      </c>
      <c r="S1701" s="76">
        <v>0</v>
      </c>
      <c r="T1701" s="76">
        <v>0</v>
      </c>
      <c r="U1701" s="76">
        <v>0</v>
      </c>
      <c r="V1701" s="76">
        <v>0</v>
      </c>
      <c r="W1701" s="76">
        <v>0</v>
      </c>
      <c r="X1701" s="76">
        <v>0</v>
      </c>
      <c r="Y1701" s="76">
        <v>0</v>
      </c>
      <c r="Z1701" s="76">
        <v>0</v>
      </c>
      <c r="AA1701" s="77"/>
    </row>
    <row r="1702" spans="1:27">
      <c r="A1702" s="73">
        <v>2145106</v>
      </c>
      <c r="B1702" s="73" t="s">
        <v>3958</v>
      </c>
      <c r="C1702" s="75">
        <v>0</v>
      </c>
      <c r="D1702" s="75">
        <v>0</v>
      </c>
      <c r="E1702" s="76">
        <v>0</v>
      </c>
      <c r="F1702" s="76">
        <v>0</v>
      </c>
      <c r="G1702" s="76">
        <v>0</v>
      </c>
      <c r="H1702" s="76">
        <v>0</v>
      </c>
      <c r="I1702" s="76">
        <v>0</v>
      </c>
      <c r="J1702" s="76">
        <v>0</v>
      </c>
      <c r="K1702" s="76">
        <v>0</v>
      </c>
      <c r="L1702" s="76">
        <v>0</v>
      </c>
      <c r="M1702" s="76">
        <v>0</v>
      </c>
      <c r="N1702" s="76">
        <v>0</v>
      </c>
      <c r="O1702" s="76">
        <v>0</v>
      </c>
      <c r="P1702" s="76">
        <v>0</v>
      </c>
      <c r="Q1702" s="76">
        <v>0</v>
      </c>
      <c r="R1702" s="76">
        <v>0</v>
      </c>
      <c r="S1702" s="76">
        <v>0</v>
      </c>
      <c r="T1702" s="76">
        <v>0</v>
      </c>
      <c r="U1702" s="76">
        <v>0</v>
      </c>
      <c r="V1702" s="76">
        <v>0</v>
      </c>
      <c r="W1702" s="76">
        <v>0</v>
      </c>
      <c r="X1702" s="76">
        <v>0</v>
      </c>
      <c r="Y1702" s="76">
        <v>0</v>
      </c>
      <c r="Z1702" s="76">
        <v>0</v>
      </c>
      <c r="AA1702" s="77"/>
    </row>
    <row r="1703" spans="1:27">
      <c r="A1703" s="73">
        <v>2145107</v>
      </c>
      <c r="B1703" s="73" t="s">
        <v>3959</v>
      </c>
      <c r="C1703" s="75">
        <v>0</v>
      </c>
      <c r="D1703" s="75">
        <v>0</v>
      </c>
      <c r="E1703" s="76">
        <v>0</v>
      </c>
      <c r="F1703" s="76">
        <v>0</v>
      </c>
      <c r="G1703" s="76">
        <v>0</v>
      </c>
      <c r="H1703" s="76">
        <v>0</v>
      </c>
      <c r="I1703" s="76">
        <v>0</v>
      </c>
      <c r="J1703" s="76">
        <v>0</v>
      </c>
      <c r="K1703" s="76">
        <v>0</v>
      </c>
      <c r="L1703" s="76">
        <v>0</v>
      </c>
      <c r="M1703" s="76">
        <v>0</v>
      </c>
      <c r="N1703" s="76">
        <v>0</v>
      </c>
      <c r="O1703" s="76">
        <v>0</v>
      </c>
      <c r="P1703" s="76">
        <v>0</v>
      </c>
      <c r="Q1703" s="76">
        <v>0</v>
      </c>
      <c r="R1703" s="76">
        <v>0</v>
      </c>
      <c r="S1703" s="76">
        <v>0</v>
      </c>
      <c r="T1703" s="76">
        <v>0</v>
      </c>
      <c r="U1703" s="76">
        <v>0</v>
      </c>
      <c r="V1703" s="76">
        <v>0</v>
      </c>
      <c r="W1703" s="76">
        <v>0</v>
      </c>
      <c r="X1703" s="76">
        <v>0</v>
      </c>
      <c r="Y1703" s="76">
        <v>0</v>
      </c>
      <c r="Z1703" s="76">
        <v>0</v>
      </c>
      <c r="AA1703" s="77"/>
    </row>
    <row r="1704" spans="1:27">
      <c r="A1704" s="73">
        <v>2145108</v>
      </c>
      <c r="B1704" s="73" t="s">
        <v>5191</v>
      </c>
      <c r="C1704" s="75">
        <v>0</v>
      </c>
      <c r="D1704" s="75">
        <v>0</v>
      </c>
      <c r="E1704" s="76">
        <v>0</v>
      </c>
      <c r="F1704" s="76">
        <v>0</v>
      </c>
      <c r="G1704" s="76">
        <v>0</v>
      </c>
      <c r="H1704" s="76">
        <v>0</v>
      </c>
      <c r="I1704" s="76">
        <v>0</v>
      </c>
      <c r="J1704" s="76">
        <v>0</v>
      </c>
      <c r="K1704" s="76">
        <v>0</v>
      </c>
      <c r="L1704" s="76">
        <v>0</v>
      </c>
      <c r="M1704" s="76">
        <v>0</v>
      </c>
      <c r="N1704" s="76">
        <v>0</v>
      </c>
      <c r="O1704" s="76">
        <v>0</v>
      </c>
      <c r="P1704" s="76">
        <v>0</v>
      </c>
      <c r="Q1704" s="76">
        <v>0</v>
      </c>
      <c r="R1704" s="76">
        <v>0</v>
      </c>
      <c r="S1704" s="76">
        <v>0</v>
      </c>
      <c r="T1704" s="76">
        <v>0</v>
      </c>
      <c r="U1704" s="76">
        <v>0</v>
      </c>
      <c r="V1704" s="76">
        <v>0</v>
      </c>
      <c r="W1704" s="76">
        <v>0</v>
      </c>
      <c r="X1704" s="76">
        <v>0</v>
      </c>
      <c r="Y1704" s="76">
        <v>0</v>
      </c>
      <c r="Z1704" s="76">
        <v>0</v>
      </c>
      <c r="AA1704" s="77"/>
    </row>
    <row r="1705" spans="1:27">
      <c r="A1705" s="73">
        <v>2145199</v>
      </c>
      <c r="B1705" s="73" t="s">
        <v>3968</v>
      </c>
      <c r="C1705" s="75">
        <v>497</v>
      </c>
      <c r="D1705" s="75">
        <v>497</v>
      </c>
      <c r="E1705" s="76">
        <v>0</v>
      </c>
      <c r="F1705" s="76">
        <v>0</v>
      </c>
      <c r="G1705" s="76">
        <v>419</v>
      </c>
      <c r="H1705" s="76">
        <v>0</v>
      </c>
      <c r="I1705" s="76">
        <v>0</v>
      </c>
      <c r="J1705" s="76">
        <v>0</v>
      </c>
      <c r="K1705" s="76">
        <v>0</v>
      </c>
      <c r="L1705" s="76">
        <v>0</v>
      </c>
      <c r="M1705" s="76">
        <v>0</v>
      </c>
      <c r="N1705" s="76">
        <v>0</v>
      </c>
      <c r="O1705" s="76">
        <v>14</v>
      </c>
      <c r="P1705" s="76">
        <v>0</v>
      </c>
      <c r="Q1705" s="76">
        <v>0</v>
      </c>
      <c r="R1705" s="76">
        <v>0</v>
      </c>
      <c r="S1705" s="76">
        <v>0</v>
      </c>
      <c r="T1705" s="76">
        <v>0</v>
      </c>
      <c r="U1705" s="76">
        <v>64</v>
      </c>
      <c r="V1705" s="76">
        <v>0</v>
      </c>
      <c r="W1705" s="76">
        <v>0</v>
      </c>
      <c r="X1705" s="76">
        <v>0</v>
      </c>
      <c r="Y1705" s="76">
        <v>0</v>
      </c>
      <c r="Z1705" s="76">
        <v>0</v>
      </c>
      <c r="AA1705" s="77"/>
    </row>
    <row r="1706" spans="1:27">
      <c r="A1706" s="73">
        <v>215</v>
      </c>
      <c r="B1706" s="74" t="s">
        <v>2977</v>
      </c>
      <c r="C1706" s="75">
        <v>19755</v>
      </c>
      <c r="D1706" s="75">
        <v>2592</v>
      </c>
      <c r="E1706" s="76">
        <v>17163</v>
      </c>
      <c r="F1706" s="76">
        <v>1641</v>
      </c>
      <c r="G1706" s="76">
        <v>0</v>
      </c>
      <c r="H1706" s="76">
        <v>0</v>
      </c>
      <c r="I1706" s="76">
        <v>0</v>
      </c>
      <c r="J1706" s="76">
        <v>0</v>
      </c>
      <c r="K1706" s="76">
        <v>0</v>
      </c>
      <c r="L1706" s="76">
        <v>0</v>
      </c>
      <c r="M1706" s="76">
        <v>0</v>
      </c>
      <c r="N1706" s="76">
        <v>0</v>
      </c>
      <c r="O1706" s="76">
        <v>151</v>
      </c>
      <c r="P1706" s="76">
        <v>800</v>
      </c>
      <c r="Q1706" s="76">
        <v>0</v>
      </c>
      <c r="R1706" s="76">
        <v>0</v>
      </c>
      <c r="S1706" s="76">
        <v>0</v>
      </c>
      <c r="T1706" s="76">
        <v>0</v>
      </c>
      <c r="U1706" s="76">
        <v>0</v>
      </c>
      <c r="V1706" s="76">
        <v>0</v>
      </c>
      <c r="W1706" s="76">
        <v>0</v>
      </c>
      <c r="X1706" s="76">
        <v>0</v>
      </c>
      <c r="Y1706" s="76">
        <v>0</v>
      </c>
      <c r="Z1706" s="76">
        <v>0</v>
      </c>
      <c r="AA1706" s="77"/>
    </row>
    <row r="1707" spans="1:27">
      <c r="A1707" s="73">
        <v>21551</v>
      </c>
      <c r="B1707" s="73" t="s">
        <v>5188</v>
      </c>
      <c r="C1707" s="75">
        <v>19755</v>
      </c>
      <c r="D1707" s="75">
        <v>2592</v>
      </c>
      <c r="E1707" s="76">
        <v>17163</v>
      </c>
      <c r="F1707" s="76">
        <v>1641</v>
      </c>
      <c r="G1707" s="76">
        <v>0</v>
      </c>
      <c r="H1707" s="76">
        <v>0</v>
      </c>
      <c r="I1707" s="76">
        <v>0</v>
      </c>
      <c r="J1707" s="76">
        <v>0</v>
      </c>
      <c r="K1707" s="76">
        <v>0</v>
      </c>
      <c r="L1707" s="76">
        <v>0</v>
      </c>
      <c r="M1707" s="76">
        <v>0</v>
      </c>
      <c r="N1707" s="76">
        <v>0</v>
      </c>
      <c r="O1707" s="76">
        <v>151</v>
      </c>
      <c r="P1707" s="76">
        <v>800</v>
      </c>
      <c r="Q1707" s="76">
        <v>0</v>
      </c>
      <c r="R1707" s="76">
        <v>0</v>
      </c>
      <c r="S1707" s="76">
        <v>0</v>
      </c>
      <c r="T1707" s="76">
        <v>0</v>
      </c>
      <c r="U1707" s="76">
        <v>0</v>
      </c>
      <c r="V1707" s="76">
        <v>0</v>
      </c>
      <c r="W1707" s="76">
        <v>0</v>
      </c>
      <c r="X1707" s="76">
        <v>0</v>
      </c>
      <c r="Y1707" s="76">
        <v>0</v>
      </c>
      <c r="Z1707" s="76">
        <v>0</v>
      </c>
      <c r="AA1707" s="77"/>
    </row>
    <row r="1708" spans="1:27">
      <c r="A1708" s="73">
        <v>2155101</v>
      </c>
      <c r="B1708" s="73" t="s">
        <v>3953</v>
      </c>
      <c r="C1708" s="75">
        <v>726</v>
      </c>
      <c r="D1708" s="75">
        <v>726</v>
      </c>
      <c r="E1708" s="76">
        <v>0</v>
      </c>
      <c r="F1708" s="76">
        <v>726</v>
      </c>
      <c r="G1708" s="76">
        <v>0</v>
      </c>
      <c r="H1708" s="76">
        <v>0</v>
      </c>
      <c r="I1708" s="76">
        <v>0</v>
      </c>
      <c r="J1708" s="76">
        <v>0</v>
      </c>
      <c r="K1708" s="76">
        <v>0</v>
      </c>
      <c r="L1708" s="76">
        <v>0</v>
      </c>
      <c r="M1708" s="76">
        <v>0</v>
      </c>
      <c r="N1708" s="76">
        <v>0</v>
      </c>
      <c r="O1708" s="76">
        <v>0</v>
      </c>
      <c r="P1708" s="76">
        <v>0</v>
      </c>
      <c r="Q1708" s="76">
        <v>0</v>
      </c>
      <c r="R1708" s="76">
        <v>0</v>
      </c>
      <c r="S1708" s="76">
        <v>0</v>
      </c>
      <c r="T1708" s="76">
        <v>0</v>
      </c>
      <c r="U1708" s="76">
        <v>0</v>
      </c>
      <c r="V1708" s="76">
        <v>0</v>
      </c>
      <c r="W1708" s="76">
        <v>0</v>
      </c>
      <c r="X1708" s="76">
        <v>0</v>
      </c>
      <c r="Y1708" s="76">
        <v>0</v>
      </c>
      <c r="Z1708" s="76">
        <v>0</v>
      </c>
      <c r="AA1708" s="77"/>
    </row>
    <row r="1709" spans="1:27">
      <c r="A1709" s="73">
        <v>2155102</v>
      </c>
      <c r="B1709" s="73" t="s">
        <v>5189</v>
      </c>
      <c r="C1709" s="75">
        <v>0</v>
      </c>
      <c r="D1709" s="75">
        <v>0</v>
      </c>
      <c r="E1709" s="76">
        <v>0</v>
      </c>
      <c r="F1709" s="76">
        <v>0</v>
      </c>
      <c r="G1709" s="76">
        <v>0</v>
      </c>
      <c r="H1709" s="76">
        <v>0</v>
      </c>
      <c r="I1709" s="76">
        <v>0</v>
      </c>
      <c r="J1709" s="76">
        <v>0</v>
      </c>
      <c r="K1709" s="76">
        <v>0</v>
      </c>
      <c r="L1709" s="76">
        <v>0</v>
      </c>
      <c r="M1709" s="76">
        <v>0</v>
      </c>
      <c r="N1709" s="76">
        <v>0</v>
      </c>
      <c r="O1709" s="76">
        <v>0</v>
      </c>
      <c r="P1709" s="76">
        <v>0</v>
      </c>
      <c r="Q1709" s="76">
        <v>0</v>
      </c>
      <c r="R1709" s="76">
        <v>0</v>
      </c>
      <c r="S1709" s="76">
        <v>0</v>
      </c>
      <c r="T1709" s="76">
        <v>0</v>
      </c>
      <c r="U1709" s="76">
        <v>0</v>
      </c>
      <c r="V1709" s="76">
        <v>0</v>
      </c>
      <c r="W1709" s="76">
        <v>0</v>
      </c>
      <c r="X1709" s="76">
        <v>0</v>
      </c>
      <c r="Y1709" s="76">
        <v>0</v>
      </c>
      <c r="Z1709" s="76">
        <v>0</v>
      </c>
      <c r="AA1709" s="77"/>
    </row>
    <row r="1710" spans="1:27">
      <c r="A1710" s="73">
        <v>2155103</v>
      </c>
      <c r="B1710" s="73" t="s">
        <v>5190</v>
      </c>
      <c r="C1710" s="75">
        <v>18093</v>
      </c>
      <c r="D1710" s="75">
        <v>930</v>
      </c>
      <c r="E1710" s="76">
        <v>17163</v>
      </c>
      <c r="F1710" s="76">
        <v>0</v>
      </c>
      <c r="G1710" s="76">
        <v>0</v>
      </c>
      <c r="H1710" s="76">
        <v>0</v>
      </c>
      <c r="I1710" s="76">
        <v>0</v>
      </c>
      <c r="J1710" s="76">
        <v>0</v>
      </c>
      <c r="K1710" s="76">
        <v>0</v>
      </c>
      <c r="L1710" s="76">
        <v>0</v>
      </c>
      <c r="M1710" s="76">
        <v>0</v>
      </c>
      <c r="N1710" s="76">
        <v>0</v>
      </c>
      <c r="O1710" s="76">
        <v>130</v>
      </c>
      <c r="P1710" s="76">
        <v>800</v>
      </c>
      <c r="Q1710" s="76">
        <v>0</v>
      </c>
      <c r="R1710" s="76">
        <v>0</v>
      </c>
      <c r="S1710" s="76">
        <v>0</v>
      </c>
      <c r="T1710" s="76">
        <v>0</v>
      </c>
      <c r="U1710" s="76">
        <v>0</v>
      </c>
      <c r="V1710" s="76">
        <v>0</v>
      </c>
      <c r="W1710" s="76">
        <v>0</v>
      </c>
      <c r="X1710" s="76">
        <v>0</v>
      </c>
      <c r="Y1710" s="76">
        <v>0</v>
      </c>
      <c r="Z1710" s="76">
        <v>0</v>
      </c>
      <c r="AA1710" s="77"/>
    </row>
    <row r="1711" spans="1:27">
      <c r="A1711" s="73">
        <v>2155104</v>
      </c>
      <c r="B1711" s="73" t="s">
        <v>3956</v>
      </c>
      <c r="C1711" s="75">
        <v>0</v>
      </c>
      <c r="D1711" s="75">
        <v>0</v>
      </c>
      <c r="E1711" s="76">
        <v>0</v>
      </c>
      <c r="F1711" s="76">
        <v>0</v>
      </c>
      <c r="G1711" s="76">
        <v>0</v>
      </c>
      <c r="H1711" s="76">
        <v>0</v>
      </c>
      <c r="I1711" s="76">
        <v>0</v>
      </c>
      <c r="J1711" s="76">
        <v>0</v>
      </c>
      <c r="K1711" s="76">
        <v>0</v>
      </c>
      <c r="L1711" s="76">
        <v>0</v>
      </c>
      <c r="M1711" s="76">
        <v>0</v>
      </c>
      <c r="N1711" s="76">
        <v>0</v>
      </c>
      <c r="O1711" s="76">
        <v>0</v>
      </c>
      <c r="P1711" s="76">
        <v>0</v>
      </c>
      <c r="Q1711" s="76">
        <v>0</v>
      </c>
      <c r="R1711" s="76">
        <v>0</v>
      </c>
      <c r="S1711" s="76">
        <v>0</v>
      </c>
      <c r="T1711" s="76">
        <v>0</v>
      </c>
      <c r="U1711" s="76">
        <v>0</v>
      </c>
      <c r="V1711" s="76">
        <v>0</v>
      </c>
      <c r="W1711" s="76">
        <v>0</v>
      </c>
      <c r="X1711" s="76">
        <v>0</v>
      </c>
      <c r="Y1711" s="76">
        <v>0</v>
      </c>
      <c r="Z1711" s="76">
        <v>0</v>
      </c>
      <c r="AA1711" s="77"/>
    </row>
    <row r="1712" spans="1:27">
      <c r="A1712" s="73">
        <v>2155105</v>
      </c>
      <c r="B1712" s="73" t="s">
        <v>3957</v>
      </c>
      <c r="C1712" s="75">
        <v>0</v>
      </c>
      <c r="D1712" s="75">
        <v>0</v>
      </c>
      <c r="E1712" s="76">
        <v>0</v>
      </c>
      <c r="F1712" s="76">
        <v>0</v>
      </c>
      <c r="G1712" s="76">
        <v>0</v>
      </c>
      <c r="H1712" s="76">
        <v>0</v>
      </c>
      <c r="I1712" s="76">
        <v>0</v>
      </c>
      <c r="J1712" s="76">
        <v>0</v>
      </c>
      <c r="K1712" s="76">
        <v>0</v>
      </c>
      <c r="L1712" s="76">
        <v>0</v>
      </c>
      <c r="M1712" s="76">
        <v>0</v>
      </c>
      <c r="N1712" s="76">
        <v>0</v>
      </c>
      <c r="O1712" s="76">
        <v>0</v>
      </c>
      <c r="P1712" s="76">
        <v>0</v>
      </c>
      <c r="Q1712" s="76">
        <v>0</v>
      </c>
      <c r="R1712" s="76">
        <v>0</v>
      </c>
      <c r="S1712" s="76">
        <v>0</v>
      </c>
      <c r="T1712" s="76">
        <v>0</v>
      </c>
      <c r="U1712" s="76">
        <v>0</v>
      </c>
      <c r="V1712" s="76">
        <v>0</v>
      </c>
      <c r="W1712" s="76">
        <v>0</v>
      </c>
      <c r="X1712" s="76">
        <v>0</v>
      </c>
      <c r="Y1712" s="76">
        <v>0</v>
      </c>
      <c r="Z1712" s="76">
        <v>0</v>
      </c>
      <c r="AA1712" s="77"/>
    </row>
    <row r="1713" spans="1:27">
      <c r="A1713" s="73">
        <v>2155106</v>
      </c>
      <c r="B1713" s="73" t="s">
        <v>3958</v>
      </c>
      <c r="C1713" s="75">
        <v>0</v>
      </c>
      <c r="D1713" s="75">
        <v>0</v>
      </c>
      <c r="E1713" s="76">
        <v>0</v>
      </c>
      <c r="F1713" s="76">
        <v>0</v>
      </c>
      <c r="G1713" s="76">
        <v>0</v>
      </c>
      <c r="H1713" s="76">
        <v>0</v>
      </c>
      <c r="I1713" s="76">
        <v>0</v>
      </c>
      <c r="J1713" s="76">
        <v>0</v>
      </c>
      <c r="K1713" s="76">
        <v>0</v>
      </c>
      <c r="L1713" s="76">
        <v>0</v>
      </c>
      <c r="M1713" s="76">
        <v>0</v>
      </c>
      <c r="N1713" s="76">
        <v>0</v>
      </c>
      <c r="O1713" s="76">
        <v>0</v>
      </c>
      <c r="P1713" s="76">
        <v>0</v>
      </c>
      <c r="Q1713" s="76">
        <v>0</v>
      </c>
      <c r="R1713" s="76">
        <v>0</v>
      </c>
      <c r="S1713" s="76">
        <v>0</v>
      </c>
      <c r="T1713" s="76">
        <v>0</v>
      </c>
      <c r="U1713" s="76">
        <v>0</v>
      </c>
      <c r="V1713" s="76">
        <v>0</v>
      </c>
      <c r="W1713" s="76">
        <v>0</v>
      </c>
      <c r="X1713" s="76">
        <v>0</v>
      </c>
      <c r="Y1713" s="76">
        <v>0</v>
      </c>
      <c r="Z1713" s="76">
        <v>0</v>
      </c>
      <c r="AA1713" s="77"/>
    </row>
    <row r="1714" spans="1:27">
      <c r="A1714" s="73">
        <v>2155107</v>
      </c>
      <c r="B1714" s="73" t="s">
        <v>3959</v>
      </c>
      <c r="C1714" s="75">
        <v>0</v>
      </c>
      <c r="D1714" s="75">
        <v>0</v>
      </c>
      <c r="E1714" s="76">
        <v>0</v>
      </c>
      <c r="F1714" s="76">
        <v>0</v>
      </c>
      <c r="G1714" s="76">
        <v>0</v>
      </c>
      <c r="H1714" s="76">
        <v>0</v>
      </c>
      <c r="I1714" s="76">
        <v>0</v>
      </c>
      <c r="J1714" s="76">
        <v>0</v>
      </c>
      <c r="K1714" s="76">
        <v>0</v>
      </c>
      <c r="L1714" s="76">
        <v>0</v>
      </c>
      <c r="M1714" s="76">
        <v>0</v>
      </c>
      <c r="N1714" s="76">
        <v>0</v>
      </c>
      <c r="O1714" s="76">
        <v>0</v>
      </c>
      <c r="P1714" s="76">
        <v>0</v>
      </c>
      <c r="Q1714" s="76">
        <v>0</v>
      </c>
      <c r="R1714" s="76">
        <v>0</v>
      </c>
      <c r="S1714" s="76">
        <v>0</v>
      </c>
      <c r="T1714" s="76">
        <v>0</v>
      </c>
      <c r="U1714" s="76">
        <v>0</v>
      </c>
      <c r="V1714" s="76">
        <v>0</v>
      </c>
      <c r="W1714" s="76">
        <v>0</v>
      </c>
      <c r="X1714" s="76">
        <v>0</v>
      </c>
      <c r="Y1714" s="76">
        <v>0</v>
      </c>
      <c r="Z1714" s="76">
        <v>0</v>
      </c>
      <c r="AA1714" s="77"/>
    </row>
    <row r="1715" spans="1:27">
      <c r="A1715" s="73">
        <v>2155108</v>
      </c>
      <c r="B1715" s="73" t="s">
        <v>5191</v>
      </c>
      <c r="C1715" s="75">
        <v>915</v>
      </c>
      <c r="D1715" s="75">
        <v>915</v>
      </c>
      <c r="E1715" s="76">
        <v>0</v>
      </c>
      <c r="F1715" s="76">
        <v>915</v>
      </c>
      <c r="G1715" s="76">
        <v>0</v>
      </c>
      <c r="H1715" s="76">
        <v>0</v>
      </c>
      <c r="I1715" s="76">
        <v>0</v>
      </c>
      <c r="J1715" s="76">
        <v>0</v>
      </c>
      <c r="K1715" s="76">
        <v>0</v>
      </c>
      <c r="L1715" s="76">
        <v>0</v>
      </c>
      <c r="M1715" s="76">
        <v>0</v>
      </c>
      <c r="N1715" s="76">
        <v>0</v>
      </c>
      <c r="O1715" s="76">
        <v>0</v>
      </c>
      <c r="P1715" s="76">
        <v>0</v>
      </c>
      <c r="Q1715" s="76">
        <v>0</v>
      </c>
      <c r="R1715" s="76">
        <v>0</v>
      </c>
      <c r="S1715" s="76">
        <v>0</v>
      </c>
      <c r="T1715" s="76">
        <v>0</v>
      </c>
      <c r="U1715" s="76">
        <v>0</v>
      </c>
      <c r="V1715" s="76">
        <v>0</v>
      </c>
      <c r="W1715" s="76">
        <v>0</v>
      </c>
      <c r="X1715" s="76">
        <v>0</v>
      </c>
      <c r="Y1715" s="76">
        <v>0</v>
      </c>
      <c r="Z1715" s="76">
        <v>0</v>
      </c>
      <c r="AA1715" s="77"/>
    </row>
    <row r="1716" spans="1:27">
      <c r="A1716" s="73">
        <v>2155199</v>
      </c>
      <c r="B1716" s="73" t="s">
        <v>3968</v>
      </c>
      <c r="C1716" s="75">
        <v>21</v>
      </c>
      <c r="D1716" s="75">
        <v>21</v>
      </c>
      <c r="E1716" s="76">
        <v>0</v>
      </c>
      <c r="F1716" s="76">
        <v>0</v>
      </c>
      <c r="G1716" s="76">
        <v>0</v>
      </c>
      <c r="H1716" s="76">
        <v>0</v>
      </c>
      <c r="I1716" s="76">
        <v>0</v>
      </c>
      <c r="J1716" s="76">
        <v>0</v>
      </c>
      <c r="K1716" s="76">
        <v>0</v>
      </c>
      <c r="L1716" s="76">
        <v>0</v>
      </c>
      <c r="M1716" s="76">
        <v>0</v>
      </c>
      <c r="N1716" s="76">
        <v>0</v>
      </c>
      <c r="O1716" s="76">
        <v>21</v>
      </c>
      <c r="P1716" s="76">
        <v>0</v>
      </c>
      <c r="Q1716" s="76">
        <v>0</v>
      </c>
      <c r="R1716" s="76">
        <v>0</v>
      </c>
      <c r="S1716" s="76">
        <v>0</v>
      </c>
      <c r="T1716" s="76">
        <v>0</v>
      </c>
      <c r="U1716" s="76">
        <v>0</v>
      </c>
      <c r="V1716" s="76">
        <v>0</v>
      </c>
      <c r="W1716" s="76">
        <v>0</v>
      </c>
      <c r="X1716" s="76">
        <v>0</v>
      </c>
      <c r="Y1716" s="76">
        <v>0</v>
      </c>
      <c r="Z1716" s="76">
        <v>0</v>
      </c>
      <c r="AA1716" s="77"/>
    </row>
    <row r="1717" spans="1:27">
      <c r="A1717" s="73">
        <v>216</v>
      </c>
      <c r="B1717" s="74" t="s">
        <v>3117</v>
      </c>
      <c r="C1717" s="75">
        <v>2129</v>
      </c>
      <c r="D1717" s="75">
        <v>1129</v>
      </c>
      <c r="E1717" s="76">
        <v>1000</v>
      </c>
      <c r="F1717" s="76">
        <v>194</v>
      </c>
      <c r="G1717" s="76">
        <v>0</v>
      </c>
      <c r="H1717" s="76">
        <v>49</v>
      </c>
      <c r="I1717" s="76">
        <v>0</v>
      </c>
      <c r="J1717" s="76">
        <v>0</v>
      </c>
      <c r="K1717" s="76">
        <v>0</v>
      </c>
      <c r="L1717" s="76">
        <v>0</v>
      </c>
      <c r="M1717" s="76">
        <v>0</v>
      </c>
      <c r="N1717" s="76">
        <v>0</v>
      </c>
      <c r="O1717" s="76">
        <v>0</v>
      </c>
      <c r="P1717" s="76">
        <v>500</v>
      </c>
      <c r="Q1717" s="76">
        <v>0</v>
      </c>
      <c r="R1717" s="76">
        <v>150</v>
      </c>
      <c r="S1717" s="76">
        <v>0</v>
      </c>
      <c r="T1717" s="76">
        <v>0</v>
      </c>
      <c r="U1717" s="76">
        <v>236</v>
      </c>
      <c r="V1717" s="76">
        <v>0</v>
      </c>
      <c r="W1717" s="76">
        <v>0</v>
      </c>
      <c r="X1717" s="76">
        <v>0</v>
      </c>
      <c r="Y1717" s="76">
        <v>0</v>
      </c>
      <c r="Z1717" s="76">
        <v>0</v>
      </c>
      <c r="AA1717" s="77"/>
    </row>
    <row r="1718" spans="1:27">
      <c r="A1718" s="73">
        <v>21651</v>
      </c>
      <c r="B1718" s="73" t="s">
        <v>5188</v>
      </c>
      <c r="C1718" s="75">
        <v>2129</v>
      </c>
      <c r="D1718" s="75">
        <v>1129</v>
      </c>
      <c r="E1718" s="76">
        <v>1000</v>
      </c>
      <c r="F1718" s="76">
        <v>194</v>
      </c>
      <c r="G1718" s="76">
        <v>0</v>
      </c>
      <c r="H1718" s="76">
        <v>49</v>
      </c>
      <c r="I1718" s="76">
        <v>0</v>
      </c>
      <c r="J1718" s="76">
        <v>0</v>
      </c>
      <c r="K1718" s="76">
        <v>0</v>
      </c>
      <c r="L1718" s="76">
        <v>0</v>
      </c>
      <c r="M1718" s="76">
        <v>0</v>
      </c>
      <c r="N1718" s="76">
        <v>0</v>
      </c>
      <c r="O1718" s="76">
        <v>0</v>
      </c>
      <c r="P1718" s="76">
        <v>500</v>
      </c>
      <c r="Q1718" s="76">
        <v>0</v>
      </c>
      <c r="R1718" s="76">
        <v>150</v>
      </c>
      <c r="S1718" s="76">
        <v>0</v>
      </c>
      <c r="T1718" s="76">
        <v>0</v>
      </c>
      <c r="U1718" s="76">
        <v>236</v>
      </c>
      <c r="V1718" s="76">
        <v>0</v>
      </c>
      <c r="W1718" s="76">
        <v>0</v>
      </c>
      <c r="X1718" s="76">
        <v>0</v>
      </c>
      <c r="Y1718" s="76">
        <v>0</v>
      </c>
      <c r="Z1718" s="76">
        <v>0</v>
      </c>
      <c r="AA1718" s="77"/>
    </row>
    <row r="1719" spans="1:27">
      <c r="A1719" s="73">
        <v>2165101</v>
      </c>
      <c r="B1719" s="73" t="s">
        <v>3953</v>
      </c>
      <c r="C1719" s="75">
        <v>0</v>
      </c>
      <c r="D1719" s="75">
        <v>0</v>
      </c>
      <c r="E1719" s="76">
        <v>0</v>
      </c>
      <c r="F1719" s="76">
        <v>0</v>
      </c>
      <c r="G1719" s="76">
        <v>0</v>
      </c>
      <c r="H1719" s="76">
        <v>0</v>
      </c>
      <c r="I1719" s="76">
        <v>0</v>
      </c>
      <c r="J1719" s="76">
        <v>0</v>
      </c>
      <c r="K1719" s="76">
        <v>0</v>
      </c>
      <c r="L1719" s="76">
        <v>0</v>
      </c>
      <c r="M1719" s="76">
        <v>0</v>
      </c>
      <c r="N1719" s="76">
        <v>0</v>
      </c>
      <c r="O1719" s="76">
        <v>0</v>
      </c>
      <c r="P1719" s="76">
        <v>0</v>
      </c>
      <c r="Q1719" s="76">
        <v>0</v>
      </c>
      <c r="R1719" s="76">
        <v>0</v>
      </c>
      <c r="S1719" s="76">
        <v>0</v>
      </c>
      <c r="T1719" s="76">
        <v>0</v>
      </c>
      <c r="U1719" s="76">
        <v>0</v>
      </c>
      <c r="V1719" s="76">
        <v>0</v>
      </c>
      <c r="W1719" s="76">
        <v>0</v>
      </c>
      <c r="X1719" s="76">
        <v>0</v>
      </c>
      <c r="Y1719" s="76">
        <v>0</v>
      </c>
      <c r="Z1719" s="76">
        <v>0</v>
      </c>
      <c r="AA1719" s="77"/>
    </row>
    <row r="1720" spans="1:27">
      <c r="A1720" s="73">
        <v>2165102</v>
      </c>
      <c r="B1720" s="73" t="s">
        <v>5189</v>
      </c>
      <c r="C1720" s="75">
        <v>0</v>
      </c>
      <c r="D1720" s="75">
        <v>0</v>
      </c>
      <c r="E1720" s="76">
        <v>0</v>
      </c>
      <c r="F1720" s="76">
        <v>0</v>
      </c>
      <c r="G1720" s="76">
        <v>0</v>
      </c>
      <c r="H1720" s="76">
        <v>0</v>
      </c>
      <c r="I1720" s="76">
        <v>0</v>
      </c>
      <c r="J1720" s="76">
        <v>0</v>
      </c>
      <c r="K1720" s="76">
        <v>0</v>
      </c>
      <c r="L1720" s="76">
        <v>0</v>
      </c>
      <c r="M1720" s="76">
        <v>0</v>
      </c>
      <c r="N1720" s="76">
        <v>0</v>
      </c>
      <c r="O1720" s="76">
        <v>0</v>
      </c>
      <c r="P1720" s="76">
        <v>0</v>
      </c>
      <c r="Q1720" s="76">
        <v>0</v>
      </c>
      <c r="R1720" s="76">
        <v>0</v>
      </c>
      <c r="S1720" s="76">
        <v>0</v>
      </c>
      <c r="T1720" s="76">
        <v>0</v>
      </c>
      <c r="U1720" s="76">
        <v>0</v>
      </c>
      <c r="V1720" s="76">
        <v>0</v>
      </c>
      <c r="W1720" s="76">
        <v>0</v>
      </c>
      <c r="X1720" s="76">
        <v>0</v>
      </c>
      <c r="Y1720" s="76">
        <v>0</v>
      </c>
      <c r="Z1720" s="76">
        <v>0</v>
      </c>
      <c r="AA1720" s="77"/>
    </row>
    <row r="1721" spans="1:27">
      <c r="A1721" s="73">
        <v>2165103</v>
      </c>
      <c r="B1721" s="73" t="s">
        <v>5190</v>
      </c>
      <c r="C1721" s="75">
        <v>1500</v>
      </c>
      <c r="D1721" s="75">
        <v>500</v>
      </c>
      <c r="E1721" s="76">
        <v>1000</v>
      </c>
      <c r="F1721" s="76">
        <v>0</v>
      </c>
      <c r="G1721" s="76">
        <v>0</v>
      </c>
      <c r="H1721" s="76">
        <v>0</v>
      </c>
      <c r="I1721" s="76">
        <v>0</v>
      </c>
      <c r="J1721" s="76">
        <v>0</v>
      </c>
      <c r="K1721" s="76">
        <v>0</v>
      </c>
      <c r="L1721" s="76">
        <v>0</v>
      </c>
      <c r="M1721" s="76">
        <v>0</v>
      </c>
      <c r="N1721" s="76">
        <v>0</v>
      </c>
      <c r="O1721" s="76">
        <v>0</v>
      </c>
      <c r="P1721" s="76">
        <v>500</v>
      </c>
      <c r="Q1721" s="76">
        <v>0</v>
      </c>
      <c r="R1721" s="76">
        <v>0</v>
      </c>
      <c r="S1721" s="76">
        <v>0</v>
      </c>
      <c r="T1721" s="76">
        <v>0</v>
      </c>
      <c r="U1721" s="76">
        <v>0</v>
      </c>
      <c r="V1721" s="76">
        <v>0</v>
      </c>
      <c r="W1721" s="76">
        <v>0</v>
      </c>
      <c r="X1721" s="76">
        <v>0</v>
      </c>
      <c r="Y1721" s="76">
        <v>0</v>
      </c>
      <c r="Z1721" s="76">
        <v>0</v>
      </c>
      <c r="AA1721" s="77"/>
    </row>
    <row r="1722" spans="1:27">
      <c r="A1722" s="73">
        <v>2165104</v>
      </c>
      <c r="B1722" s="73" t="s">
        <v>3956</v>
      </c>
      <c r="C1722" s="75">
        <v>0</v>
      </c>
      <c r="D1722" s="75">
        <v>0</v>
      </c>
      <c r="E1722" s="76">
        <v>0</v>
      </c>
      <c r="F1722" s="76">
        <v>0</v>
      </c>
      <c r="G1722" s="76">
        <v>0</v>
      </c>
      <c r="H1722" s="76">
        <v>0</v>
      </c>
      <c r="I1722" s="76">
        <v>0</v>
      </c>
      <c r="J1722" s="76">
        <v>0</v>
      </c>
      <c r="K1722" s="76">
        <v>0</v>
      </c>
      <c r="L1722" s="76">
        <v>0</v>
      </c>
      <c r="M1722" s="76">
        <v>0</v>
      </c>
      <c r="N1722" s="76">
        <v>0</v>
      </c>
      <c r="O1722" s="76">
        <v>0</v>
      </c>
      <c r="P1722" s="76">
        <v>0</v>
      </c>
      <c r="Q1722" s="76">
        <v>0</v>
      </c>
      <c r="R1722" s="76">
        <v>0</v>
      </c>
      <c r="S1722" s="76">
        <v>0</v>
      </c>
      <c r="T1722" s="76">
        <v>0</v>
      </c>
      <c r="U1722" s="76">
        <v>0</v>
      </c>
      <c r="V1722" s="76">
        <v>0</v>
      </c>
      <c r="W1722" s="76">
        <v>0</v>
      </c>
      <c r="X1722" s="76">
        <v>0</v>
      </c>
      <c r="Y1722" s="76">
        <v>0</v>
      </c>
      <c r="Z1722" s="76">
        <v>0</v>
      </c>
      <c r="AA1722" s="77"/>
    </row>
    <row r="1723" spans="1:27">
      <c r="A1723" s="73">
        <v>2165105</v>
      </c>
      <c r="B1723" s="73" t="s">
        <v>3957</v>
      </c>
      <c r="C1723" s="75">
        <v>0</v>
      </c>
      <c r="D1723" s="75">
        <v>0</v>
      </c>
      <c r="E1723" s="76">
        <v>0</v>
      </c>
      <c r="F1723" s="76">
        <v>0</v>
      </c>
      <c r="G1723" s="76">
        <v>0</v>
      </c>
      <c r="H1723" s="76">
        <v>0</v>
      </c>
      <c r="I1723" s="76">
        <v>0</v>
      </c>
      <c r="J1723" s="76">
        <v>0</v>
      </c>
      <c r="K1723" s="76">
        <v>0</v>
      </c>
      <c r="L1723" s="76">
        <v>0</v>
      </c>
      <c r="M1723" s="76">
        <v>0</v>
      </c>
      <c r="N1723" s="76">
        <v>0</v>
      </c>
      <c r="O1723" s="76">
        <v>0</v>
      </c>
      <c r="P1723" s="76">
        <v>0</v>
      </c>
      <c r="Q1723" s="76">
        <v>0</v>
      </c>
      <c r="R1723" s="76">
        <v>0</v>
      </c>
      <c r="S1723" s="76">
        <v>0</v>
      </c>
      <c r="T1723" s="76">
        <v>0</v>
      </c>
      <c r="U1723" s="76">
        <v>0</v>
      </c>
      <c r="V1723" s="76">
        <v>0</v>
      </c>
      <c r="W1723" s="76">
        <v>0</v>
      </c>
      <c r="X1723" s="76">
        <v>0</v>
      </c>
      <c r="Y1723" s="76">
        <v>0</v>
      </c>
      <c r="Z1723" s="76">
        <v>0</v>
      </c>
      <c r="AA1723" s="77"/>
    </row>
    <row r="1724" spans="1:27">
      <c r="A1724" s="73">
        <v>2165106</v>
      </c>
      <c r="B1724" s="73" t="s">
        <v>3958</v>
      </c>
      <c r="C1724" s="75">
        <v>0</v>
      </c>
      <c r="D1724" s="75">
        <v>0</v>
      </c>
      <c r="E1724" s="76">
        <v>0</v>
      </c>
      <c r="F1724" s="76">
        <v>0</v>
      </c>
      <c r="G1724" s="76">
        <v>0</v>
      </c>
      <c r="H1724" s="76">
        <v>0</v>
      </c>
      <c r="I1724" s="76">
        <v>0</v>
      </c>
      <c r="J1724" s="76">
        <v>0</v>
      </c>
      <c r="K1724" s="76">
        <v>0</v>
      </c>
      <c r="L1724" s="76">
        <v>0</v>
      </c>
      <c r="M1724" s="76">
        <v>0</v>
      </c>
      <c r="N1724" s="76">
        <v>0</v>
      </c>
      <c r="O1724" s="76">
        <v>0</v>
      </c>
      <c r="P1724" s="76">
        <v>0</v>
      </c>
      <c r="Q1724" s="76">
        <v>0</v>
      </c>
      <c r="R1724" s="76">
        <v>0</v>
      </c>
      <c r="S1724" s="76">
        <v>0</v>
      </c>
      <c r="T1724" s="76">
        <v>0</v>
      </c>
      <c r="U1724" s="76">
        <v>0</v>
      </c>
      <c r="V1724" s="76">
        <v>0</v>
      </c>
      <c r="W1724" s="76">
        <v>0</v>
      </c>
      <c r="X1724" s="76">
        <v>0</v>
      </c>
      <c r="Y1724" s="76">
        <v>0</v>
      </c>
      <c r="Z1724" s="76">
        <v>0</v>
      </c>
      <c r="AA1724" s="77"/>
    </row>
    <row r="1725" spans="1:27">
      <c r="A1725" s="73">
        <v>2165107</v>
      </c>
      <c r="B1725" s="73" t="s">
        <v>3959</v>
      </c>
      <c r="C1725" s="75">
        <v>0</v>
      </c>
      <c r="D1725" s="75">
        <v>0</v>
      </c>
      <c r="E1725" s="76">
        <v>0</v>
      </c>
      <c r="F1725" s="76">
        <v>0</v>
      </c>
      <c r="G1725" s="76">
        <v>0</v>
      </c>
      <c r="H1725" s="76">
        <v>0</v>
      </c>
      <c r="I1725" s="76">
        <v>0</v>
      </c>
      <c r="J1725" s="76">
        <v>0</v>
      </c>
      <c r="K1725" s="76">
        <v>0</v>
      </c>
      <c r="L1725" s="76">
        <v>0</v>
      </c>
      <c r="M1725" s="76">
        <v>0</v>
      </c>
      <c r="N1725" s="76">
        <v>0</v>
      </c>
      <c r="O1725" s="76">
        <v>0</v>
      </c>
      <c r="P1725" s="76">
        <v>0</v>
      </c>
      <c r="Q1725" s="76">
        <v>0</v>
      </c>
      <c r="R1725" s="76">
        <v>0</v>
      </c>
      <c r="S1725" s="76">
        <v>0</v>
      </c>
      <c r="T1725" s="76">
        <v>0</v>
      </c>
      <c r="U1725" s="76">
        <v>0</v>
      </c>
      <c r="V1725" s="76">
        <v>0</v>
      </c>
      <c r="W1725" s="76">
        <v>0</v>
      </c>
      <c r="X1725" s="76">
        <v>0</v>
      </c>
      <c r="Y1725" s="76">
        <v>0</v>
      </c>
      <c r="Z1725" s="76">
        <v>0</v>
      </c>
      <c r="AA1725" s="77"/>
    </row>
    <row r="1726" spans="1:27">
      <c r="A1726" s="73">
        <v>2165108</v>
      </c>
      <c r="B1726" s="73" t="s">
        <v>5191</v>
      </c>
      <c r="C1726" s="75">
        <v>0</v>
      </c>
      <c r="D1726" s="75">
        <v>0</v>
      </c>
      <c r="E1726" s="76">
        <v>0</v>
      </c>
      <c r="F1726" s="76">
        <v>0</v>
      </c>
      <c r="G1726" s="76">
        <v>0</v>
      </c>
      <c r="H1726" s="76">
        <v>0</v>
      </c>
      <c r="I1726" s="76">
        <v>0</v>
      </c>
      <c r="J1726" s="76">
        <v>0</v>
      </c>
      <c r="K1726" s="76">
        <v>0</v>
      </c>
      <c r="L1726" s="76">
        <v>0</v>
      </c>
      <c r="M1726" s="76">
        <v>0</v>
      </c>
      <c r="N1726" s="76">
        <v>0</v>
      </c>
      <c r="O1726" s="76">
        <v>0</v>
      </c>
      <c r="P1726" s="76">
        <v>0</v>
      </c>
      <c r="Q1726" s="76">
        <v>0</v>
      </c>
      <c r="R1726" s="76">
        <v>0</v>
      </c>
      <c r="S1726" s="76">
        <v>0</v>
      </c>
      <c r="T1726" s="76">
        <v>0</v>
      </c>
      <c r="U1726" s="76">
        <v>0</v>
      </c>
      <c r="V1726" s="76">
        <v>0</v>
      </c>
      <c r="W1726" s="76">
        <v>0</v>
      </c>
      <c r="X1726" s="76">
        <v>0</v>
      </c>
      <c r="Y1726" s="76">
        <v>0</v>
      </c>
      <c r="Z1726" s="76">
        <v>0</v>
      </c>
      <c r="AA1726" s="77"/>
    </row>
    <row r="1727" spans="1:27">
      <c r="A1727" s="73">
        <v>2165199</v>
      </c>
      <c r="B1727" s="73" t="s">
        <v>3968</v>
      </c>
      <c r="C1727" s="75">
        <v>629</v>
      </c>
      <c r="D1727" s="75">
        <v>629</v>
      </c>
      <c r="E1727" s="76">
        <v>0</v>
      </c>
      <c r="F1727" s="76">
        <v>194</v>
      </c>
      <c r="G1727" s="76">
        <v>0</v>
      </c>
      <c r="H1727" s="76">
        <v>49</v>
      </c>
      <c r="I1727" s="76">
        <v>0</v>
      </c>
      <c r="J1727" s="76">
        <v>0</v>
      </c>
      <c r="K1727" s="76">
        <v>0</v>
      </c>
      <c r="L1727" s="76">
        <v>0</v>
      </c>
      <c r="M1727" s="76">
        <v>0</v>
      </c>
      <c r="N1727" s="76">
        <v>0</v>
      </c>
      <c r="O1727" s="76">
        <v>0</v>
      </c>
      <c r="P1727" s="76">
        <v>0</v>
      </c>
      <c r="Q1727" s="76">
        <v>0</v>
      </c>
      <c r="R1727" s="76">
        <v>150</v>
      </c>
      <c r="S1727" s="76">
        <v>0</v>
      </c>
      <c r="T1727" s="76">
        <v>0</v>
      </c>
      <c r="U1727" s="76">
        <v>236</v>
      </c>
      <c r="V1727" s="76">
        <v>0</v>
      </c>
      <c r="W1727" s="76">
        <v>0</v>
      </c>
      <c r="X1727" s="76">
        <v>0</v>
      </c>
      <c r="Y1727" s="76">
        <v>0</v>
      </c>
      <c r="Z1727" s="76">
        <v>0</v>
      </c>
      <c r="AA1727" s="77"/>
    </row>
    <row r="1728" spans="1:27">
      <c r="A1728" s="73">
        <v>217</v>
      </c>
      <c r="B1728" s="74" t="s">
        <v>3158</v>
      </c>
      <c r="C1728" s="75">
        <v>0</v>
      </c>
      <c r="D1728" s="75">
        <v>0</v>
      </c>
      <c r="E1728" s="76">
        <v>0</v>
      </c>
      <c r="F1728" s="76">
        <v>0</v>
      </c>
      <c r="G1728" s="76">
        <v>0</v>
      </c>
      <c r="H1728" s="76">
        <v>0</v>
      </c>
      <c r="I1728" s="76">
        <v>0</v>
      </c>
      <c r="J1728" s="76">
        <v>0</v>
      </c>
      <c r="K1728" s="76">
        <v>0</v>
      </c>
      <c r="L1728" s="76">
        <v>0</v>
      </c>
      <c r="M1728" s="76">
        <v>0</v>
      </c>
      <c r="N1728" s="76">
        <v>0</v>
      </c>
      <c r="O1728" s="76">
        <v>0</v>
      </c>
      <c r="P1728" s="76">
        <v>0</v>
      </c>
      <c r="Q1728" s="76">
        <v>0</v>
      </c>
      <c r="R1728" s="76">
        <v>0</v>
      </c>
      <c r="S1728" s="76">
        <v>0</v>
      </c>
      <c r="T1728" s="76">
        <v>0</v>
      </c>
      <c r="U1728" s="76">
        <v>0</v>
      </c>
      <c r="V1728" s="76">
        <v>0</v>
      </c>
      <c r="W1728" s="76">
        <v>0</v>
      </c>
      <c r="X1728" s="76">
        <v>0</v>
      </c>
      <c r="Y1728" s="76">
        <v>0</v>
      </c>
      <c r="Z1728" s="76">
        <v>0</v>
      </c>
      <c r="AA1728" s="77"/>
    </row>
    <row r="1729" spans="1:27">
      <c r="A1729" s="73">
        <v>21751</v>
      </c>
      <c r="B1729" s="73" t="s">
        <v>5192</v>
      </c>
      <c r="C1729" s="75">
        <v>0</v>
      </c>
      <c r="D1729" s="75">
        <v>0</v>
      </c>
      <c r="E1729" s="76">
        <v>0</v>
      </c>
      <c r="F1729" s="76">
        <v>0</v>
      </c>
      <c r="G1729" s="76">
        <v>0</v>
      </c>
      <c r="H1729" s="76">
        <v>0</v>
      </c>
      <c r="I1729" s="76">
        <v>0</v>
      </c>
      <c r="J1729" s="76">
        <v>0</v>
      </c>
      <c r="K1729" s="76">
        <v>0</v>
      </c>
      <c r="L1729" s="76">
        <v>0</v>
      </c>
      <c r="M1729" s="76">
        <v>0</v>
      </c>
      <c r="N1729" s="76">
        <v>0</v>
      </c>
      <c r="O1729" s="76">
        <v>0</v>
      </c>
      <c r="P1729" s="76">
        <v>0</v>
      </c>
      <c r="Q1729" s="76">
        <v>0</v>
      </c>
      <c r="R1729" s="76">
        <v>0</v>
      </c>
      <c r="S1729" s="76">
        <v>0</v>
      </c>
      <c r="T1729" s="76">
        <v>0</v>
      </c>
      <c r="U1729" s="76">
        <v>0</v>
      </c>
      <c r="V1729" s="76">
        <v>0</v>
      </c>
      <c r="W1729" s="76">
        <v>0</v>
      </c>
      <c r="X1729" s="76">
        <v>0</v>
      </c>
      <c r="Y1729" s="76">
        <v>0</v>
      </c>
      <c r="Z1729" s="76">
        <v>0</v>
      </c>
      <c r="AA1729" s="77"/>
    </row>
    <row r="1730" spans="1:27">
      <c r="A1730" s="73">
        <v>2175101</v>
      </c>
      <c r="B1730" s="73" t="s">
        <v>3964</v>
      </c>
      <c r="C1730" s="75">
        <v>0</v>
      </c>
      <c r="D1730" s="75">
        <v>0</v>
      </c>
      <c r="E1730" s="76">
        <v>0</v>
      </c>
      <c r="F1730" s="76">
        <v>0</v>
      </c>
      <c r="G1730" s="76">
        <v>0</v>
      </c>
      <c r="H1730" s="76">
        <v>0</v>
      </c>
      <c r="I1730" s="76">
        <v>0</v>
      </c>
      <c r="J1730" s="76">
        <v>0</v>
      </c>
      <c r="K1730" s="76">
        <v>0</v>
      </c>
      <c r="L1730" s="76">
        <v>0</v>
      </c>
      <c r="M1730" s="76">
        <v>0</v>
      </c>
      <c r="N1730" s="76">
        <v>0</v>
      </c>
      <c r="O1730" s="76">
        <v>0</v>
      </c>
      <c r="P1730" s="76">
        <v>0</v>
      </c>
      <c r="Q1730" s="76">
        <v>0</v>
      </c>
      <c r="R1730" s="76">
        <v>0</v>
      </c>
      <c r="S1730" s="76">
        <v>0</v>
      </c>
      <c r="T1730" s="76">
        <v>0</v>
      </c>
      <c r="U1730" s="76">
        <v>0</v>
      </c>
      <c r="V1730" s="76">
        <v>0</v>
      </c>
      <c r="W1730" s="76">
        <v>0</v>
      </c>
      <c r="X1730" s="76">
        <v>0</v>
      </c>
      <c r="Y1730" s="76">
        <v>0</v>
      </c>
      <c r="Z1730" s="76">
        <v>0</v>
      </c>
      <c r="AA1730" s="77"/>
    </row>
    <row r="1731" spans="1:27">
      <c r="A1731" s="73">
        <v>2175102</v>
      </c>
      <c r="B1731" s="73" t="s">
        <v>3965</v>
      </c>
      <c r="C1731" s="75">
        <v>0</v>
      </c>
      <c r="D1731" s="75">
        <v>0</v>
      </c>
      <c r="E1731" s="76">
        <v>0</v>
      </c>
      <c r="F1731" s="76">
        <v>0</v>
      </c>
      <c r="G1731" s="76">
        <v>0</v>
      </c>
      <c r="H1731" s="76">
        <v>0</v>
      </c>
      <c r="I1731" s="76">
        <v>0</v>
      </c>
      <c r="J1731" s="76">
        <v>0</v>
      </c>
      <c r="K1731" s="76">
        <v>0</v>
      </c>
      <c r="L1731" s="76">
        <v>0</v>
      </c>
      <c r="M1731" s="76">
        <v>0</v>
      </c>
      <c r="N1731" s="76">
        <v>0</v>
      </c>
      <c r="O1731" s="76">
        <v>0</v>
      </c>
      <c r="P1731" s="76">
        <v>0</v>
      </c>
      <c r="Q1731" s="76">
        <v>0</v>
      </c>
      <c r="R1731" s="76">
        <v>0</v>
      </c>
      <c r="S1731" s="76">
        <v>0</v>
      </c>
      <c r="T1731" s="76">
        <v>0</v>
      </c>
      <c r="U1731" s="76">
        <v>0</v>
      </c>
      <c r="V1731" s="76">
        <v>0</v>
      </c>
      <c r="W1731" s="76">
        <v>0</v>
      </c>
      <c r="X1731" s="76">
        <v>0</v>
      </c>
      <c r="Y1731" s="76">
        <v>0</v>
      </c>
      <c r="Z1731" s="76">
        <v>0</v>
      </c>
      <c r="AA1731" s="77"/>
    </row>
    <row r="1732" spans="1:27">
      <c r="A1732" s="73">
        <v>2175199</v>
      </c>
      <c r="B1732" s="73" t="s">
        <v>3968</v>
      </c>
      <c r="C1732" s="75">
        <v>0</v>
      </c>
      <c r="D1732" s="75">
        <v>0</v>
      </c>
      <c r="E1732" s="76">
        <v>0</v>
      </c>
      <c r="F1732" s="76">
        <v>0</v>
      </c>
      <c r="G1732" s="76">
        <v>0</v>
      </c>
      <c r="H1732" s="76">
        <v>0</v>
      </c>
      <c r="I1732" s="76">
        <v>0</v>
      </c>
      <c r="J1732" s="76">
        <v>0</v>
      </c>
      <c r="K1732" s="76">
        <v>0</v>
      </c>
      <c r="L1732" s="76">
        <v>0</v>
      </c>
      <c r="M1732" s="76">
        <v>0</v>
      </c>
      <c r="N1732" s="76">
        <v>0</v>
      </c>
      <c r="O1732" s="76">
        <v>0</v>
      </c>
      <c r="P1732" s="76">
        <v>0</v>
      </c>
      <c r="Q1732" s="76">
        <v>0</v>
      </c>
      <c r="R1732" s="76">
        <v>0</v>
      </c>
      <c r="S1732" s="76">
        <v>0</v>
      </c>
      <c r="T1732" s="76">
        <v>0</v>
      </c>
      <c r="U1732" s="76">
        <v>0</v>
      </c>
      <c r="V1732" s="76">
        <v>0</v>
      </c>
      <c r="W1732" s="76">
        <v>0</v>
      </c>
      <c r="X1732" s="76">
        <v>0</v>
      </c>
      <c r="Y1732" s="76">
        <v>0</v>
      </c>
      <c r="Z1732" s="76">
        <v>0</v>
      </c>
      <c r="AA1732" s="77"/>
    </row>
    <row r="1733" spans="1:27">
      <c r="A1733" s="73">
        <v>229</v>
      </c>
      <c r="B1733" s="74" t="s">
        <v>3356</v>
      </c>
      <c r="C1733" s="75">
        <v>6763</v>
      </c>
      <c r="D1733" s="75">
        <v>1571</v>
      </c>
      <c r="E1733" s="76">
        <v>5192</v>
      </c>
      <c r="F1733" s="76">
        <v>777</v>
      </c>
      <c r="G1733" s="76">
        <v>40</v>
      </c>
      <c r="H1733" s="76">
        <v>7</v>
      </c>
      <c r="I1733" s="76">
        <v>65</v>
      </c>
      <c r="J1733" s="76">
        <v>0</v>
      </c>
      <c r="K1733" s="76">
        <v>0</v>
      </c>
      <c r="L1733" s="76">
        <v>12</v>
      </c>
      <c r="M1733" s="76">
        <v>0</v>
      </c>
      <c r="N1733" s="76">
        <v>0</v>
      </c>
      <c r="O1733" s="76">
        <v>100</v>
      </c>
      <c r="P1733" s="76">
        <v>380</v>
      </c>
      <c r="Q1733" s="76">
        <v>0</v>
      </c>
      <c r="R1733" s="76">
        <v>0</v>
      </c>
      <c r="S1733" s="76">
        <v>10</v>
      </c>
      <c r="T1733" s="76">
        <v>170</v>
      </c>
      <c r="U1733" s="76">
        <v>10</v>
      </c>
      <c r="V1733" s="76">
        <v>0</v>
      </c>
      <c r="W1733" s="76">
        <v>0</v>
      </c>
      <c r="X1733" s="76">
        <v>0</v>
      </c>
      <c r="Y1733" s="76">
        <v>0</v>
      </c>
      <c r="Z1733" s="76">
        <v>0</v>
      </c>
      <c r="AA1733" s="77"/>
    </row>
    <row r="1734" spans="1:27">
      <c r="A1734" s="73">
        <v>22951</v>
      </c>
      <c r="B1734" s="73" t="s">
        <v>5188</v>
      </c>
      <c r="C1734" s="75">
        <v>6763</v>
      </c>
      <c r="D1734" s="75">
        <v>1571</v>
      </c>
      <c r="E1734" s="76">
        <v>5192</v>
      </c>
      <c r="F1734" s="76">
        <v>777</v>
      </c>
      <c r="G1734" s="76">
        <v>40</v>
      </c>
      <c r="H1734" s="76">
        <v>7</v>
      </c>
      <c r="I1734" s="76">
        <v>65</v>
      </c>
      <c r="J1734" s="76">
        <v>0</v>
      </c>
      <c r="K1734" s="76">
        <v>0</v>
      </c>
      <c r="L1734" s="76">
        <v>12</v>
      </c>
      <c r="M1734" s="76">
        <v>0</v>
      </c>
      <c r="N1734" s="76">
        <v>0</v>
      </c>
      <c r="O1734" s="76">
        <v>100</v>
      </c>
      <c r="P1734" s="76">
        <v>380</v>
      </c>
      <c r="Q1734" s="76">
        <v>0</v>
      </c>
      <c r="R1734" s="76">
        <v>0</v>
      </c>
      <c r="S1734" s="76">
        <v>10</v>
      </c>
      <c r="T1734" s="76">
        <v>170</v>
      </c>
      <c r="U1734" s="76">
        <v>10</v>
      </c>
      <c r="V1734" s="76">
        <v>0</v>
      </c>
      <c r="W1734" s="76">
        <v>0</v>
      </c>
      <c r="X1734" s="76">
        <v>0</v>
      </c>
      <c r="Y1734" s="76">
        <v>0</v>
      </c>
      <c r="Z1734" s="76">
        <v>0</v>
      </c>
      <c r="AA1734" s="77"/>
    </row>
    <row r="1735" spans="1:27">
      <c r="A1735" s="73">
        <v>2295101</v>
      </c>
      <c r="B1735" s="73" t="s">
        <v>3953</v>
      </c>
      <c r="C1735" s="75">
        <v>2001</v>
      </c>
      <c r="D1735" s="75">
        <v>100</v>
      </c>
      <c r="E1735" s="76">
        <v>1901</v>
      </c>
      <c r="F1735" s="76">
        <v>100</v>
      </c>
      <c r="G1735" s="76">
        <v>0</v>
      </c>
      <c r="H1735" s="76">
        <v>0</v>
      </c>
      <c r="I1735" s="76">
        <v>0</v>
      </c>
      <c r="J1735" s="76">
        <v>0</v>
      </c>
      <c r="K1735" s="76">
        <v>0</v>
      </c>
      <c r="L1735" s="76">
        <v>0</v>
      </c>
      <c r="M1735" s="76">
        <v>0</v>
      </c>
      <c r="N1735" s="76">
        <v>0</v>
      </c>
      <c r="O1735" s="76">
        <v>0</v>
      </c>
      <c r="P1735" s="76">
        <v>0</v>
      </c>
      <c r="Q1735" s="76">
        <v>0</v>
      </c>
      <c r="R1735" s="76">
        <v>0</v>
      </c>
      <c r="S1735" s="76">
        <v>0</v>
      </c>
      <c r="T1735" s="76">
        <v>0</v>
      </c>
      <c r="U1735" s="76">
        <v>0</v>
      </c>
      <c r="V1735" s="76">
        <v>0</v>
      </c>
      <c r="W1735" s="76">
        <v>0</v>
      </c>
      <c r="X1735" s="76">
        <v>0</v>
      </c>
      <c r="Y1735" s="76">
        <v>0</v>
      </c>
      <c r="Z1735" s="76">
        <v>0</v>
      </c>
      <c r="AA1735" s="77"/>
    </row>
    <row r="1736" spans="1:27">
      <c r="A1736" s="73">
        <v>2295102</v>
      </c>
      <c r="B1736" s="73" t="s">
        <v>5189</v>
      </c>
      <c r="C1736" s="75">
        <v>0</v>
      </c>
      <c r="D1736" s="75">
        <v>0</v>
      </c>
      <c r="E1736" s="76">
        <v>0</v>
      </c>
      <c r="F1736" s="76">
        <v>0</v>
      </c>
      <c r="G1736" s="76">
        <v>0</v>
      </c>
      <c r="H1736" s="76">
        <v>0</v>
      </c>
      <c r="I1736" s="76">
        <v>0</v>
      </c>
      <c r="J1736" s="76">
        <v>0</v>
      </c>
      <c r="K1736" s="76">
        <v>0</v>
      </c>
      <c r="L1736" s="76">
        <v>0</v>
      </c>
      <c r="M1736" s="76">
        <v>0</v>
      </c>
      <c r="N1736" s="76">
        <v>0</v>
      </c>
      <c r="O1736" s="76">
        <v>0</v>
      </c>
      <c r="P1736" s="76">
        <v>0</v>
      </c>
      <c r="Q1736" s="76">
        <v>0</v>
      </c>
      <c r="R1736" s="76">
        <v>0</v>
      </c>
      <c r="S1736" s="76">
        <v>0</v>
      </c>
      <c r="T1736" s="76">
        <v>0</v>
      </c>
      <c r="U1736" s="76">
        <v>0</v>
      </c>
      <c r="V1736" s="76">
        <v>0</v>
      </c>
      <c r="W1736" s="76">
        <v>0</v>
      </c>
      <c r="X1736" s="76">
        <v>0</v>
      </c>
      <c r="Y1736" s="76">
        <v>0</v>
      </c>
      <c r="Z1736" s="76">
        <v>0</v>
      </c>
      <c r="AA1736" s="77"/>
    </row>
    <row r="1737" spans="1:27">
      <c r="A1737" s="73">
        <v>2295103</v>
      </c>
      <c r="B1737" s="73" t="s">
        <v>5190</v>
      </c>
      <c r="C1737" s="75">
        <v>2000</v>
      </c>
      <c r="D1737" s="75">
        <v>0</v>
      </c>
      <c r="E1737" s="76">
        <v>2000</v>
      </c>
      <c r="F1737" s="76">
        <v>0</v>
      </c>
      <c r="G1737" s="76">
        <v>0</v>
      </c>
      <c r="H1737" s="76">
        <v>0</v>
      </c>
      <c r="I1737" s="76">
        <v>0</v>
      </c>
      <c r="J1737" s="76">
        <v>0</v>
      </c>
      <c r="K1737" s="76">
        <v>0</v>
      </c>
      <c r="L1737" s="76">
        <v>0</v>
      </c>
      <c r="M1737" s="76">
        <v>0</v>
      </c>
      <c r="N1737" s="76">
        <v>0</v>
      </c>
      <c r="O1737" s="76">
        <v>0</v>
      </c>
      <c r="P1737" s="76">
        <v>0</v>
      </c>
      <c r="Q1737" s="76">
        <v>0</v>
      </c>
      <c r="R1737" s="76">
        <v>0</v>
      </c>
      <c r="S1737" s="76">
        <v>0</v>
      </c>
      <c r="T1737" s="76">
        <v>0</v>
      </c>
      <c r="U1737" s="76">
        <v>0</v>
      </c>
      <c r="V1737" s="76">
        <v>0</v>
      </c>
      <c r="W1737" s="76">
        <v>0</v>
      </c>
      <c r="X1737" s="76">
        <v>0</v>
      </c>
      <c r="Y1737" s="76">
        <v>0</v>
      </c>
      <c r="Z1737" s="76">
        <v>0</v>
      </c>
      <c r="AA1737" s="77"/>
    </row>
    <row r="1738" spans="1:27">
      <c r="A1738" s="73">
        <v>2295104</v>
      </c>
      <c r="B1738" s="73" t="s">
        <v>3956</v>
      </c>
      <c r="C1738" s="75">
        <v>0</v>
      </c>
      <c r="D1738" s="75">
        <v>0</v>
      </c>
      <c r="E1738" s="76">
        <v>0</v>
      </c>
      <c r="F1738" s="76">
        <v>0</v>
      </c>
      <c r="G1738" s="76">
        <v>0</v>
      </c>
      <c r="H1738" s="76">
        <v>0</v>
      </c>
      <c r="I1738" s="76">
        <v>0</v>
      </c>
      <c r="J1738" s="76">
        <v>0</v>
      </c>
      <c r="K1738" s="76">
        <v>0</v>
      </c>
      <c r="L1738" s="76">
        <v>0</v>
      </c>
      <c r="M1738" s="76">
        <v>0</v>
      </c>
      <c r="N1738" s="76">
        <v>0</v>
      </c>
      <c r="O1738" s="76">
        <v>0</v>
      </c>
      <c r="P1738" s="76">
        <v>0</v>
      </c>
      <c r="Q1738" s="76">
        <v>0</v>
      </c>
      <c r="R1738" s="76">
        <v>0</v>
      </c>
      <c r="S1738" s="76">
        <v>0</v>
      </c>
      <c r="T1738" s="76">
        <v>0</v>
      </c>
      <c r="U1738" s="76">
        <v>0</v>
      </c>
      <c r="V1738" s="76">
        <v>0</v>
      </c>
      <c r="W1738" s="76">
        <v>0</v>
      </c>
      <c r="X1738" s="76">
        <v>0</v>
      </c>
      <c r="Y1738" s="76">
        <v>0</v>
      </c>
      <c r="Z1738" s="76">
        <v>0</v>
      </c>
      <c r="AA1738" s="77"/>
    </row>
    <row r="1739" spans="1:27">
      <c r="A1739" s="73">
        <v>2295105</v>
      </c>
      <c r="B1739" s="73" t="s">
        <v>3957</v>
      </c>
      <c r="C1739" s="75">
        <v>34</v>
      </c>
      <c r="D1739" s="75">
        <v>0</v>
      </c>
      <c r="E1739" s="76">
        <v>34</v>
      </c>
      <c r="F1739" s="76">
        <v>0</v>
      </c>
      <c r="G1739" s="76">
        <v>0</v>
      </c>
      <c r="H1739" s="76">
        <v>0</v>
      </c>
      <c r="I1739" s="76">
        <v>0</v>
      </c>
      <c r="J1739" s="76">
        <v>0</v>
      </c>
      <c r="K1739" s="76">
        <v>0</v>
      </c>
      <c r="L1739" s="76">
        <v>0</v>
      </c>
      <c r="M1739" s="76">
        <v>0</v>
      </c>
      <c r="N1739" s="76">
        <v>0</v>
      </c>
      <c r="O1739" s="76">
        <v>0</v>
      </c>
      <c r="P1739" s="76">
        <v>0</v>
      </c>
      <c r="Q1739" s="76">
        <v>0</v>
      </c>
      <c r="R1739" s="76">
        <v>0</v>
      </c>
      <c r="S1739" s="76">
        <v>0</v>
      </c>
      <c r="T1739" s="76">
        <v>0</v>
      </c>
      <c r="U1739" s="76">
        <v>0</v>
      </c>
      <c r="V1739" s="76">
        <v>0</v>
      </c>
      <c r="W1739" s="76">
        <v>0</v>
      </c>
      <c r="X1739" s="76">
        <v>0</v>
      </c>
      <c r="Y1739" s="76">
        <v>0</v>
      </c>
      <c r="Z1739" s="76">
        <v>0</v>
      </c>
      <c r="AA1739" s="77"/>
    </row>
    <row r="1740" spans="1:27">
      <c r="A1740" s="73">
        <v>2295106</v>
      </c>
      <c r="B1740" s="73" t="s">
        <v>3958</v>
      </c>
      <c r="C1740" s="75">
        <v>0</v>
      </c>
      <c r="D1740" s="75">
        <v>0</v>
      </c>
      <c r="E1740" s="76">
        <v>0</v>
      </c>
      <c r="F1740" s="76">
        <v>0</v>
      </c>
      <c r="G1740" s="76">
        <v>0</v>
      </c>
      <c r="H1740" s="76">
        <v>0</v>
      </c>
      <c r="I1740" s="76">
        <v>0</v>
      </c>
      <c r="J1740" s="76">
        <v>0</v>
      </c>
      <c r="K1740" s="76">
        <v>0</v>
      </c>
      <c r="L1740" s="76">
        <v>0</v>
      </c>
      <c r="M1740" s="76">
        <v>0</v>
      </c>
      <c r="N1740" s="76">
        <v>0</v>
      </c>
      <c r="O1740" s="76">
        <v>0</v>
      </c>
      <c r="P1740" s="76">
        <v>0</v>
      </c>
      <c r="Q1740" s="76">
        <v>0</v>
      </c>
      <c r="R1740" s="76">
        <v>0</v>
      </c>
      <c r="S1740" s="76">
        <v>0</v>
      </c>
      <c r="T1740" s="76">
        <v>0</v>
      </c>
      <c r="U1740" s="76">
        <v>0</v>
      </c>
      <c r="V1740" s="76">
        <v>0</v>
      </c>
      <c r="W1740" s="76">
        <v>0</v>
      </c>
      <c r="X1740" s="76">
        <v>0</v>
      </c>
      <c r="Y1740" s="76">
        <v>0</v>
      </c>
      <c r="Z1740" s="76">
        <v>0</v>
      </c>
      <c r="AA1740" s="77"/>
    </row>
    <row r="1741" spans="1:27">
      <c r="A1741" s="73">
        <v>2295107</v>
      </c>
      <c r="B1741" s="73" t="s">
        <v>3959</v>
      </c>
      <c r="C1741" s="75">
        <v>0</v>
      </c>
      <c r="D1741" s="75">
        <v>0</v>
      </c>
      <c r="E1741" s="76">
        <v>0</v>
      </c>
      <c r="F1741" s="76">
        <v>0</v>
      </c>
      <c r="G1741" s="76">
        <v>0</v>
      </c>
      <c r="H1741" s="76">
        <v>0</v>
      </c>
      <c r="I1741" s="76">
        <v>0</v>
      </c>
      <c r="J1741" s="76">
        <v>0</v>
      </c>
      <c r="K1741" s="76">
        <v>0</v>
      </c>
      <c r="L1741" s="76">
        <v>0</v>
      </c>
      <c r="M1741" s="76">
        <v>0</v>
      </c>
      <c r="N1741" s="76">
        <v>0</v>
      </c>
      <c r="O1741" s="76">
        <v>0</v>
      </c>
      <c r="P1741" s="76">
        <v>0</v>
      </c>
      <c r="Q1741" s="76">
        <v>0</v>
      </c>
      <c r="R1741" s="76">
        <v>0</v>
      </c>
      <c r="S1741" s="76">
        <v>0</v>
      </c>
      <c r="T1741" s="76">
        <v>0</v>
      </c>
      <c r="U1741" s="76">
        <v>0</v>
      </c>
      <c r="V1741" s="76">
        <v>0</v>
      </c>
      <c r="W1741" s="76">
        <v>0</v>
      </c>
      <c r="X1741" s="76">
        <v>0</v>
      </c>
      <c r="Y1741" s="76">
        <v>0</v>
      </c>
      <c r="Z1741" s="76">
        <v>0</v>
      </c>
      <c r="AA1741" s="77"/>
    </row>
    <row r="1742" spans="1:27">
      <c r="A1742" s="73">
        <v>2295108</v>
      </c>
      <c r="B1742" s="73" t="s">
        <v>5191</v>
      </c>
      <c r="C1742" s="75">
        <v>330</v>
      </c>
      <c r="D1742" s="75">
        <v>0</v>
      </c>
      <c r="E1742" s="76">
        <v>330</v>
      </c>
      <c r="F1742" s="76">
        <v>0</v>
      </c>
      <c r="G1742" s="76">
        <v>0</v>
      </c>
      <c r="H1742" s="76">
        <v>0</v>
      </c>
      <c r="I1742" s="76">
        <v>0</v>
      </c>
      <c r="J1742" s="76">
        <v>0</v>
      </c>
      <c r="K1742" s="76">
        <v>0</v>
      </c>
      <c r="L1742" s="76">
        <v>0</v>
      </c>
      <c r="M1742" s="76">
        <v>0</v>
      </c>
      <c r="N1742" s="76">
        <v>0</v>
      </c>
      <c r="O1742" s="76">
        <v>0</v>
      </c>
      <c r="P1742" s="76">
        <v>0</v>
      </c>
      <c r="Q1742" s="76">
        <v>0</v>
      </c>
      <c r="R1742" s="76">
        <v>0</v>
      </c>
      <c r="S1742" s="76">
        <v>0</v>
      </c>
      <c r="T1742" s="76">
        <v>0</v>
      </c>
      <c r="U1742" s="76">
        <v>0</v>
      </c>
      <c r="V1742" s="76">
        <v>0</v>
      </c>
      <c r="W1742" s="76">
        <v>0</v>
      </c>
      <c r="X1742" s="76">
        <v>0</v>
      </c>
      <c r="Y1742" s="76">
        <v>0</v>
      </c>
      <c r="Z1742" s="76">
        <v>0</v>
      </c>
      <c r="AA1742" s="77"/>
    </row>
    <row r="1743" spans="1:27">
      <c r="A1743" s="73">
        <v>2295199</v>
      </c>
      <c r="B1743" s="73" t="s">
        <v>3968</v>
      </c>
      <c r="C1743" s="75">
        <v>2398</v>
      </c>
      <c r="D1743" s="75">
        <v>1471</v>
      </c>
      <c r="E1743" s="76">
        <v>927</v>
      </c>
      <c r="F1743" s="76">
        <v>677</v>
      </c>
      <c r="G1743" s="76">
        <v>40</v>
      </c>
      <c r="H1743" s="76">
        <v>7</v>
      </c>
      <c r="I1743" s="76">
        <v>65</v>
      </c>
      <c r="J1743" s="76">
        <v>0</v>
      </c>
      <c r="K1743" s="76">
        <v>0</v>
      </c>
      <c r="L1743" s="76">
        <v>12</v>
      </c>
      <c r="M1743" s="76">
        <v>0</v>
      </c>
      <c r="N1743" s="76">
        <v>0</v>
      </c>
      <c r="O1743" s="76">
        <v>100</v>
      </c>
      <c r="P1743" s="76">
        <v>380</v>
      </c>
      <c r="Q1743" s="76">
        <v>0</v>
      </c>
      <c r="R1743" s="76">
        <v>0</v>
      </c>
      <c r="S1743" s="76">
        <v>10</v>
      </c>
      <c r="T1743" s="76">
        <v>170</v>
      </c>
      <c r="U1743" s="76">
        <v>10</v>
      </c>
      <c r="V1743" s="76">
        <v>0</v>
      </c>
      <c r="W1743" s="76">
        <v>0</v>
      </c>
      <c r="X1743" s="76">
        <v>0</v>
      </c>
      <c r="Y1743" s="76">
        <v>0</v>
      </c>
      <c r="Z1743" s="76">
        <v>0</v>
      </c>
      <c r="AA1743" s="77"/>
    </row>
    <row r="1744" spans="1:27">
      <c r="A1744" s="73">
        <v>230</v>
      </c>
      <c r="B1744" s="74" t="s">
        <v>5193</v>
      </c>
      <c r="C1744" s="75">
        <v>453</v>
      </c>
      <c r="D1744" s="75">
        <v>453</v>
      </c>
      <c r="E1744" s="76">
        <v>0</v>
      </c>
      <c r="F1744" s="76">
        <v>0</v>
      </c>
      <c r="G1744" s="76">
        <v>0</v>
      </c>
      <c r="H1744" s="76">
        <v>0</v>
      </c>
      <c r="I1744" s="76">
        <v>0</v>
      </c>
      <c r="J1744" s="76">
        <v>0</v>
      </c>
      <c r="K1744" s="76">
        <v>0</v>
      </c>
      <c r="L1744" s="76">
        <v>0</v>
      </c>
      <c r="M1744" s="76">
        <v>0</v>
      </c>
      <c r="N1744" s="76">
        <v>453</v>
      </c>
      <c r="O1744" s="76">
        <v>0</v>
      </c>
      <c r="P1744" s="76">
        <v>0</v>
      </c>
      <c r="Q1744" s="76">
        <v>0</v>
      </c>
      <c r="R1744" s="76">
        <v>0</v>
      </c>
      <c r="S1744" s="76">
        <v>0</v>
      </c>
      <c r="T1744" s="76">
        <v>0</v>
      </c>
      <c r="U1744" s="76">
        <v>0</v>
      </c>
      <c r="V1744" s="76">
        <v>0</v>
      </c>
      <c r="W1744" s="76">
        <v>0</v>
      </c>
      <c r="X1744" s="76">
        <v>0</v>
      </c>
      <c r="Y1744" s="76">
        <v>0</v>
      </c>
      <c r="Z1744" s="76">
        <v>0</v>
      </c>
      <c r="AA1744" s="77"/>
    </row>
    <row r="1745" spans="1:27">
      <c r="A1745" s="73">
        <v>23008</v>
      </c>
      <c r="B1745" s="73" t="s">
        <v>88</v>
      </c>
      <c r="C1745" s="75">
        <v>453</v>
      </c>
      <c r="D1745" s="75">
        <v>453</v>
      </c>
      <c r="E1745" s="76">
        <v>0</v>
      </c>
      <c r="F1745" s="76">
        <v>0</v>
      </c>
      <c r="G1745" s="76">
        <v>0</v>
      </c>
      <c r="H1745" s="76">
        <v>0</v>
      </c>
      <c r="I1745" s="76">
        <v>0</v>
      </c>
      <c r="J1745" s="76">
        <v>0</v>
      </c>
      <c r="K1745" s="76">
        <v>0</v>
      </c>
      <c r="L1745" s="76">
        <v>0</v>
      </c>
      <c r="M1745" s="76">
        <v>0</v>
      </c>
      <c r="N1745" s="76">
        <v>453</v>
      </c>
      <c r="O1745" s="76">
        <v>0</v>
      </c>
      <c r="P1745" s="76">
        <v>0</v>
      </c>
      <c r="Q1745" s="76">
        <v>0</v>
      </c>
      <c r="R1745" s="76">
        <v>0</v>
      </c>
      <c r="S1745" s="76">
        <v>0</v>
      </c>
      <c r="T1745" s="76">
        <v>0</v>
      </c>
      <c r="U1745" s="76">
        <v>0</v>
      </c>
      <c r="V1745" s="76">
        <v>0</v>
      </c>
      <c r="W1745" s="76">
        <v>0</v>
      </c>
      <c r="X1745" s="76">
        <v>0</v>
      </c>
      <c r="Y1745" s="76">
        <v>0</v>
      </c>
      <c r="Z1745" s="76">
        <v>0</v>
      </c>
      <c r="AA1745" s="77"/>
    </row>
    <row r="1746" spans="1:27">
      <c r="A1746" s="73">
        <v>2300803</v>
      </c>
      <c r="B1746" s="73" t="s">
        <v>5194</v>
      </c>
      <c r="C1746" s="75">
        <v>453</v>
      </c>
      <c r="D1746" s="75">
        <v>453</v>
      </c>
      <c r="E1746" s="76">
        <v>0</v>
      </c>
      <c r="F1746" s="76">
        <v>0</v>
      </c>
      <c r="G1746" s="76">
        <v>0</v>
      </c>
      <c r="H1746" s="76">
        <v>0</v>
      </c>
      <c r="I1746" s="76">
        <v>0</v>
      </c>
      <c r="J1746" s="76">
        <v>0</v>
      </c>
      <c r="K1746" s="76">
        <v>0</v>
      </c>
      <c r="L1746" s="76">
        <v>0</v>
      </c>
      <c r="M1746" s="76">
        <v>0</v>
      </c>
      <c r="N1746" s="76">
        <v>453</v>
      </c>
      <c r="O1746" s="76">
        <v>0</v>
      </c>
      <c r="P1746" s="76">
        <v>0</v>
      </c>
      <c r="Q1746" s="76">
        <v>0</v>
      </c>
      <c r="R1746" s="76">
        <v>0</v>
      </c>
      <c r="S1746" s="76">
        <v>0</v>
      </c>
      <c r="T1746" s="76">
        <v>0</v>
      </c>
      <c r="U1746" s="76">
        <v>0</v>
      </c>
      <c r="V1746" s="76">
        <v>0</v>
      </c>
      <c r="W1746" s="76">
        <v>0</v>
      </c>
      <c r="X1746" s="76">
        <v>0</v>
      </c>
      <c r="Y1746" s="76">
        <v>0</v>
      </c>
      <c r="Z1746" s="76">
        <v>0</v>
      </c>
      <c r="AA1746" s="77"/>
    </row>
    <row r="1747" spans="1:27">
      <c r="A1747" s="73"/>
      <c r="B1747" s="73"/>
      <c r="C1747" s="75"/>
      <c r="D1747" s="75">
        <v>0</v>
      </c>
      <c r="E1747" s="76">
        <v>0</v>
      </c>
      <c r="F1747" s="76">
        <v>0</v>
      </c>
      <c r="G1747" s="76">
        <v>0</v>
      </c>
      <c r="H1747" s="76">
        <v>0</v>
      </c>
      <c r="I1747" s="76">
        <v>0</v>
      </c>
      <c r="J1747" s="76">
        <v>0</v>
      </c>
      <c r="K1747" s="76">
        <v>0</v>
      </c>
      <c r="L1747" s="76">
        <v>0</v>
      </c>
      <c r="M1747" s="76">
        <v>0</v>
      </c>
      <c r="N1747" s="76">
        <v>0</v>
      </c>
      <c r="O1747" s="76">
        <v>0</v>
      </c>
      <c r="P1747" s="76">
        <v>0</v>
      </c>
      <c r="Q1747" s="76">
        <v>0</v>
      </c>
      <c r="R1747" s="76">
        <v>0</v>
      </c>
      <c r="S1747" s="76">
        <v>0</v>
      </c>
      <c r="T1747" s="76">
        <v>0</v>
      </c>
      <c r="U1747" s="76">
        <v>0</v>
      </c>
      <c r="V1747" s="76">
        <v>0</v>
      </c>
      <c r="W1747" s="76">
        <v>0</v>
      </c>
      <c r="X1747" s="76">
        <v>0</v>
      </c>
      <c r="Y1747" s="76">
        <v>0</v>
      </c>
      <c r="Z1747" s="76">
        <v>0</v>
      </c>
      <c r="AA1747" s="77"/>
    </row>
    <row r="1748" spans="1:27">
      <c r="A1748" s="73">
        <v>228</v>
      </c>
      <c r="B1748" s="74" t="s">
        <v>5195</v>
      </c>
      <c r="C1748" s="75">
        <v>0</v>
      </c>
      <c r="D1748" s="75">
        <v>0</v>
      </c>
      <c r="E1748" s="76">
        <v>0</v>
      </c>
      <c r="F1748" s="76">
        <v>0</v>
      </c>
      <c r="G1748" s="76">
        <v>0</v>
      </c>
      <c r="H1748" s="76">
        <v>0</v>
      </c>
      <c r="I1748" s="76">
        <v>0</v>
      </c>
      <c r="J1748" s="76">
        <v>0</v>
      </c>
      <c r="K1748" s="76">
        <v>0</v>
      </c>
      <c r="L1748" s="76">
        <v>0</v>
      </c>
      <c r="M1748" s="76">
        <v>0</v>
      </c>
      <c r="N1748" s="76">
        <v>0</v>
      </c>
      <c r="O1748" s="76">
        <v>0</v>
      </c>
      <c r="P1748" s="76">
        <v>0</v>
      </c>
      <c r="Q1748" s="76">
        <v>0</v>
      </c>
      <c r="R1748" s="76">
        <v>0</v>
      </c>
      <c r="S1748" s="76">
        <v>0</v>
      </c>
      <c r="T1748" s="76">
        <v>0</v>
      </c>
      <c r="U1748" s="76">
        <v>0</v>
      </c>
      <c r="V1748" s="87">
        <v>0</v>
      </c>
      <c r="W1748" s="76">
        <v>0</v>
      </c>
      <c r="X1748" s="76">
        <v>0</v>
      </c>
      <c r="Y1748" s="76">
        <v>0</v>
      </c>
      <c r="Z1748" s="87">
        <v>0</v>
      </c>
      <c r="AA1748" s="77"/>
    </row>
    <row r="1749" spans="1:27">
      <c r="A1749" s="78">
        <v>22801</v>
      </c>
      <c r="B1749" s="73" t="s">
        <v>5196</v>
      </c>
      <c r="C1749" s="75">
        <v>0</v>
      </c>
      <c r="D1749" s="75">
        <v>0</v>
      </c>
      <c r="E1749" s="76">
        <v>0</v>
      </c>
      <c r="F1749" s="79">
        <v>0</v>
      </c>
      <c r="G1749" s="79">
        <v>0</v>
      </c>
      <c r="H1749" s="79">
        <v>0</v>
      </c>
      <c r="I1749" s="79">
        <v>0</v>
      </c>
      <c r="J1749" s="79">
        <v>0</v>
      </c>
      <c r="K1749" s="79">
        <v>0</v>
      </c>
      <c r="L1749" s="79">
        <v>0</v>
      </c>
      <c r="M1749" s="79">
        <v>0</v>
      </c>
      <c r="N1749" s="79">
        <v>0</v>
      </c>
      <c r="O1749" s="79">
        <v>0</v>
      </c>
      <c r="P1749" s="79">
        <v>0</v>
      </c>
      <c r="Q1749" s="79">
        <v>0</v>
      </c>
      <c r="R1749" s="79">
        <v>0</v>
      </c>
      <c r="S1749" s="79">
        <v>0</v>
      </c>
      <c r="T1749" s="79">
        <v>0</v>
      </c>
      <c r="U1749" s="79">
        <v>0</v>
      </c>
      <c r="V1749" s="76">
        <v>0</v>
      </c>
      <c r="W1749" s="79">
        <v>0</v>
      </c>
      <c r="X1749" s="79">
        <v>0</v>
      </c>
      <c r="Y1749" s="79">
        <v>0</v>
      </c>
      <c r="Z1749" s="76">
        <v>0</v>
      </c>
      <c r="AA1749" s="77"/>
    </row>
    <row r="1750" spans="1:27">
      <c r="A1750" s="80">
        <v>22804</v>
      </c>
      <c r="B1750" s="81" t="s">
        <v>5197</v>
      </c>
      <c r="C1750" s="82">
        <v>0</v>
      </c>
      <c r="D1750" s="75">
        <v>0</v>
      </c>
      <c r="E1750" s="76">
        <v>0</v>
      </c>
      <c r="F1750" s="79">
        <v>0</v>
      </c>
      <c r="G1750" s="79">
        <v>0</v>
      </c>
      <c r="H1750" s="79">
        <v>0</v>
      </c>
      <c r="I1750" s="79">
        <v>0</v>
      </c>
      <c r="J1750" s="79">
        <v>0</v>
      </c>
      <c r="K1750" s="79">
        <v>0</v>
      </c>
      <c r="L1750" s="79">
        <v>0</v>
      </c>
      <c r="M1750" s="79">
        <v>0</v>
      </c>
      <c r="N1750" s="79">
        <v>0</v>
      </c>
      <c r="O1750" s="79">
        <v>0</v>
      </c>
      <c r="P1750" s="79">
        <v>0</v>
      </c>
      <c r="Q1750" s="79">
        <v>0</v>
      </c>
      <c r="R1750" s="79">
        <v>0</v>
      </c>
      <c r="S1750" s="79">
        <v>0</v>
      </c>
      <c r="T1750" s="79">
        <v>0</v>
      </c>
      <c r="U1750" s="79">
        <v>0</v>
      </c>
      <c r="V1750" s="76">
        <v>0</v>
      </c>
      <c r="W1750" s="79">
        <v>0</v>
      </c>
      <c r="X1750" s="79">
        <v>0</v>
      </c>
      <c r="Y1750" s="79">
        <v>0</v>
      </c>
      <c r="Z1750" s="88">
        <v>0</v>
      </c>
      <c r="AA1750" s="77"/>
    </row>
    <row r="1751" spans="1:27">
      <c r="A1751" s="80">
        <v>22805</v>
      </c>
      <c r="B1751" s="73" t="s">
        <v>5198</v>
      </c>
      <c r="C1751" s="82">
        <v>0</v>
      </c>
      <c r="D1751" s="75">
        <v>0</v>
      </c>
      <c r="E1751" s="76">
        <v>0</v>
      </c>
      <c r="F1751" s="79">
        <v>0</v>
      </c>
      <c r="G1751" s="79">
        <v>0</v>
      </c>
      <c r="H1751" s="79">
        <v>0</v>
      </c>
      <c r="I1751" s="79">
        <v>0</v>
      </c>
      <c r="J1751" s="79">
        <v>0</v>
      </c>
      <c r="K1751" s="79">
        <v>0</v>
      </c>
      <c r="L1751" s="79">
        <v>0</v>
      </c>
      <c r="M1751" s="79">
        <v>0</v>
      </c>
      <c r="N1751" s="79">
        <v>0</v>
      </c>
      <c r="O1751" s="79">
        <v>0</v>
      </c>
      <c r="P1751" s="79">
        <v>0</v>
      </c>
      <c r="Q1751" s="79">
        <v>0</v>
      </c>
      <c r="R1751" s="79">
        <v>0</v>
      </c>
      <c r="S1751" s="79">
        <v>0</v>
      </c>
      <c r="T1751" s="79">
        <v>0</v>
      </c>
      <c r="U1751" s="79">
        <v>0</v>
      </c>
      <c r="V1751" s="76">
        <v>0</v>
      </c>
      <c r="W1751" s="79">
        <v>0</v>
      </c>
      <c r="X1751" s="79">
        <v>0</v>
      </c>
      <c r="Y1751" s="79">
        <v>0</v>
      </c>
      <c r="Z1751" s="76">
        <v>0</v>
      </c>
      <c r="AA1751" s="77"/>
    </row>
    <row r="1752" spans="1:27">
      <c r="A1752" s="80">
        <v>22806</v>
      </c>
      <c r="B1752" s="73" t="s">
        <v>5199</v>
      </c>
      <c r="C1752" s="82">
        <v>0</v>
      </c>
      <c r="D1752" s="75">
        <v>0</v>
      </c>
      <c r="E1752" s="76">
        <v>0</v>
      </c>
      <c r="F1752" s="79">
        <v>0</v>
      </c>
      <c r="G1752" s="79">
        <v>0</v>
      </c>
      <c r="H1752" s="79">
        <v>0</v>
      </c>
      <c r="I1752" s="79">
        <v>0</v>
      </c>
      <c r="J1752" s="79">
        <v>0</v>
      </c>
      <c r="K1752" s="79">
        <v>0</v>
      </c>
      <c r="L1752" s="79">
        <v>0</v>
      </c>
      <c r="M1752" s="79">
        <v>0</v>
      </c>
      <c r="N1752" s="79">
        <v>0</v>
      </c>
      <c r="O1752" s="79">
        <v>0</v>
      </c>
      <c r="P1752" s="79">
        <v>0</v>
      </c>
      <c r="Q1752" s="79">
        <v>0</v>
      </c>
      <c r="R1752" s="79">
        <v>0</v>
      </c>
      <c r="S1752" s="79">
        <v>0</v>
      </c>
      <c r="T1752" s="79">
        <v>0</v>
      </c>
      <c r="U1752" s="79">
        <v>0</v>
      </c>
      <c r="V1752" s="76">
        <v>0</v>
      </c>
      <c r="W1752" s="79">
        <v>0</v>
      </c>
      <c r="X1752" s="79">
        <v>0</v>
      </c>
      <c r="Y1752" s="79">
        <v>0</v>
      </c>
      <c r="Z1752" s="76">
        <v>0</v>
      </c>
      <c r="AA1752" s="77"/>
    </row>
    <row r="1753" spans="1:27">
      <c r="A1753" s="80">
        <v>22807</v>
      </c>
      <c r="B1753" s="73" t="s">
        <v>5200</v>
      </c>
      <c r="C1753" s="82">
        <v>0</v>
      </c>
      <c r="D1753" s="75">
        <v>0</v>
      </c>
      <c r="E1753" s="76">
        <v>0</v>
      </c>
      <c r="F1753" s="79">
        <v>0</v>
      </c>
      <c r="G1753" s="79">
        <v>0</v>
      </c>
      <c r="H1753" s="79">
        <v>0</v>
      </c>
      <c r="I1753" s="79">
        <v>0</v>
      </c>
      <c r="J1753" s="79">
        <v>0</v>
      </c>
      <c r="K1753" s="79">
        <v>0</v>
      </c>
      <c r="L1753" s="79">
        <v>0</v>
      </c>
      <c r="M1753" s="79">
        <v>0</v>
      </c>
      <c r="N1753" s="79">
        <v>0</v>
      </c>
      <c r="O1753" s="79">
        <v>0</v>
      </c>
      <c r="P1753" s="79">
        <v>0</v>
      </c>
      <c r="Q1753" s="79">
        <v>0</v>
      </c>
      <c r="R1753" s="79">
        <v>0</v>
      </c>
      <c r="S1753" s="79">
        <v>0</v>
      </c>
      <c r="T1753" s="79">
        <v>0</v>
      </c>
      <c r="U1753" s="79">
        <v>0</v>
      </c>
      <c r="V1753" s="76">
        <v>0</v>
      </c>
      <c r="W1753" s="79">
        <v>0</v>
      </c>
      <c r="X1753" s="79">
        <v>0</v>
      </c>
      <c r="Y1753" s="79">
        <v>0</v>
      </c>
      <c r="Z1753" s="76">
        <v>0</v>
      </c>
      <c r="AA1753" s="77"/>
    </row>
    <row r="1754" spans="1:27">
      <c r="A1754" s="80">
        <v>22812</v>
      </c>
      <c r="B1754" s="73" t="s">
        <v>5201</v>
      </c>
      <c r="C1754" s="79">
        <v>0</v>
      </c>
      <c r="D1754" s="75">
        <v>0</v>
      </c>
      <c r="E1754" s="76">
        <v>0</v>
      </c>
      <c r="F1754" s="79">
        <v>0</v>
      </c>
      <c r="G1754" s="79">
        <v>0</v>
      </c>
      <c r="H1754" s="79">
        <v>0</v>
      </c>
      <c r="I1754" s="79">
        <v>0</v>
      </c>
      <c r="J1754" s="79">
        <v>0</v>
      </c>
      <c r="K1754" s="79">
        <v>0</v>
      </c>
      <c r="L1754" s="79">
        <v>0</v>
      </c>
      <c r="M1754" s="79">
        <v>0</v>
      </c>
      <c r="N1754" s="79">
        <v>0</v>
      </c>
      <c r="O1754" s="79">
        <v>0</v>
      </c>
      <c r="P1754" s="79">
        <v>0</v>
      </c>
      <c r="Q1754" s="79">
        <v>0</v>
      </c>
      <c r="R1754" s="79">
        <v>0</v>
      </c>
      <c r="S1754" s="79">
        <v>0</v>
      </c>
      <c r="T1754" s="79">
        <v>0</v>
      </c>
      <c r="U1754" s="79">
        <v>0</v>
      </c>
      <c r="V1754" s="87">
        <v>0</v>
      </c>
      <c r="W1754" s="79">
        <v>0</v>
      </c>
      <c r="X1754" s="79">
        <v>0</v>
      </c>
      <c r="Y1754" s="79">
        <v>0</v>
      </c>
      <c r="Z1754" s="87">
        <v>0</v>
      </c>
      <c r="AA1754" s="77"/>
    </row>
    <row r="1755" spans="1:27">
      <c r="A1755" s="80">
        <v>22814</v>
      </c>
      <c r="B1755" s="83" t="s">
        <v>5202</v>
      </c>
      <c r="C1755" s="82">
        <v>0</v>
      </c>
      <c r="D1755" s="75">
        <v>0</v>
      </c>
      <c r="E1755" s="76">
        <v>0</v>
      </c>
      <c r="F1755" s="79">
        <v>0</v>
      </c>
      <c r="G1755" s="79">
        <v>0</v>
      </c>
      <c r="H1755" s="79">
        <v>0</v>
      </c>
      <c r="I1755" s="79">
        <v>0</v>
      </c>
      <c r="J1755" s="79">
        <v>0</v>
      </c>
      <c r="K1755" s="79">
        <v>0</v>
      </c>
      <c r="L1755" s="79">
        <v>0</v>
      </c>
      <c r="M1755" s="79">
        <v>0</v>
      </c>
      <c r="N1755" s="79">
        <v>0</v>
      </c>
      <c r="O1755" s="79">
        <v>0</v>
      </c>
      <c r="P1755" s="79">
        <v>0</v>
      </c>
      <c r="Q1755" s="79">
        <v>0</v>
      </c>
      <c r="R1755" s="79">
        <v>0</v>
      </c>
      <c r="S1755" s="79">
        <v>0</v>
      </c>
      <c r="T1755" s="79">
        <v>0</v>
      </c>
      <c r="U1755" s="79">
        <v>0</v>
      </c>
      <c r="V1755" s="76">
        <v>0</v>
      </c>
      <c r="W1755" s="79">
        <v>0</v>
      </c>
      <c r="X1755" s="79">
        <v>0</v>
      </c>
      <c r="Y1755" s="79">
        <v>0</v>
      </c>
      <c r="Z1755" s="76">
        <v>0</v>
      </c>
      <c r="AA1755" s="77"/>
    </row>
    <row r="1756" spans="1:27">
      <c r="A1756" s="84"/>
      <c r="B1756" s="83" t="s">
        <v>5202</v>
      </c>
      <c r="C1756" s="85">
        <v>0</v>
      </c>
      <c r="D1756" s="85">
        <v>0</v>
      </c>
      <c r="E1756" s="85">
        <v>0</v>
      </c>
      <c r="F1756" s="85">
        <v>0</v>
      </c>
      <c r="G1756" s="85">
        <v>0</v>
      </c>
      <c r="H1756" s="85">
        <v>0</v>
      </c>
      <c r="I1756" s="85">
        <v>0</v>
      </c>
      <c r="J1756" s="85">
        <v>0</v>
      </c>
      <c r="K1756" s="85">
        <v>0</v>
      </c>
      <c r="L1756" s="85">
        <v>0</v>
      </c>
      <c r="M1756" s="85">
        <v>0</v>
      </c>
      <c r="N1756" s="86">
        <v>0</v>
      </c>
      <c r="O1756" s="79">
        <v>0</v>
      </c>
      <c r="AA1756" s="77"/>
    </row>
  </sheetData>
  <mergeCells count="1">
    <mergeCell ref="B1:V1"/>
  </mergeCells>
  <dataValidations count="2">
    <dataValidation type="custom" allowBlank="1" showInputMessage="1" showErrorMessage="1" errorTitle="提示" error="对不起，此处只能输入数字。" sqref="W19:Z19 JS19:JV19 TO19:TR19 ADK19:ADN19 ANG19:ANJ19 AXC19:AXF19 BGY19:BHB19 BQU19:BQX19 CAQ19:CAT19 CKM19:CKP19 CUI19:CUL19 DEE19:DEH19 DOA19:DOD19 DXW19:DXZ19 EHS19:EHV19 ERO19:ERR19 FBK19:FBN19 FLG19:FLJ19 FVC19:FVF19 GEY19:GFB19 GOU19:GOX19 GYQ19:GYT19 HIM19:HIP19 HSI19:HSL19 ICE19:ICH19 IMA19:IMD19 IVW19:IVZ19 JFS19:JFV19 JPO19:JPR19 JZK19:JZN19 KJG19:KJJ19 KTC19:KTF19 LCY19:LDB19 LMU19:LMX19 LWQ19:LWT19 MGM19:MGP19 MQI19:MQL19 NAE19:NAH19 NKA19:NKD19 NTW19:NTZ19 ODS19:ODV19 ONO19:ONR19 OXK19:OXN19 PHG19:PHJ19 PRC19:PRF19 QAY19:QBB19 QKU19:QKX19 QUQ19:QUT19 REM19:REP19 ROI19:ROL19 RYE19:RYH19 SIA19:SID19 SRW19:SRZ19 TBS19:TBV19 TLO19:TLR19 TVK19:TVN19 UFG19:UFJ19 UPC19:UPF19 UYY19:UZB19 VIU19:VIX19 VSQ19:VST19 WCM19:WCP19 WMI19:WML19 WWE19:WWH19 W20:Z20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W34:Z34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W35:Z35 JS35:JV35 TO35:TR35 ADK35:ADN35 ANG35:ANJ35 AXC35:AXF35 BGY35:BHB35 BQU35:BQX35 CAQ35:CAT35 CKM35:CKP35 CUI35:CUL35 DEE35:DEH35 DOA35:DOD35 DXW35:DXZ35 EHS35:EHV35 ERO35:ERR35 FBK35:FBN35 FLG35:FLJ35 FVC35:FVF35 GEY35:GFB35 GOU35:GOX35 GYQ35:GYT35 HIM35:HIP35 HSI35:HSL35 ICE35:ICH35 IMA35:IMD35 IVW35:IVZ35 JFS35:JFV35 JPO35:JPR35 JZK35:JZN35 KJG35:KJJ35 KTC35:KTF35 LCY35:LDB35 LMU35:LMX35 LWQ35:LWT35 MGM35:MGP35 MQI35:MQL35 NAE35:NAH35 NKA35:NKD35 NTW35:NTZ35 ODS35:ODV35 ONO35:ONR35 OXK35:OXN35 PHG35:PHJ35 PRC35:PRF35 QAY35:QBB35 QKU35:QKX35 QUQ35:QUT35 REM35:REP35 ROI35:ROL35 RYE35:RYH35 SIA35:SID35 SRW35:SRZ35 TBS35:TBV35 TLO35:TLR35 TVK35:TVN35 UFG35:UFJ35 UPC35:UPF35 UYY35:UZB35 VIU35:VIX35 VSQ35:VST35 WCM35:WCP35 WMI35:WML35 WWE35:WWH35 W40:Z40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W41:Z41 JS41:JV41 TO41:TR41 ADK41:ADN41 ANG41:ANJ41 AXC41:AXF41 BGY41:BHB41 BQU41:BQX41 CAQ41:CAT41 CKM41:CKP41 CUI41:CUL41 DEE41:DEH41 DOA41:DOD41 DXW41:DXZ41 EHS41:EHV41 ERO41:ERR41 FBK41:FBN41 FLG41:FLJ41 FVC41:FVF41 GEY41:GFB41 GOU41:GOX41 GYQ41:GYT41 HIM41:HIP41 HSI41:HSL41 ICE41:ICH41 IMA41:IMD41 IVW41:IVZ41 JFS41:JFV41 JPO41:JPR41 JZK41:JZN41 KJG41:KJJ41 KTC41:KTF41 LCY41:LDB41 LMU41:LMX41 LWQ41:LWT41 MGM41:MGP41 MQI41:MQL41 NAE41:NAH41 NKA41:NKD41 NTW41:NTZ41 ODS41:ODV41 ONO41:ONR41 OXK41:OXN41 PHG41:PHJ41 PRC41:PRF41 QAY41:QBB41 QKU41:QKX41 QUQ41:QUT41 REM41:REP41 ROI41:ROL41 RYE41:RYH41 SIA41:SID41 SRW41:SRZ41 TBS41:TBV41 TLO41:TLR41 TVK41:TVN41 UFG41:UFJ41 UPC41:UPF41 UYY41:UZB41 VIU41:VIX41 VSQ41:VST41 WCM41:WCP41 WMI41:WML41 WWE41:WWH41 W42:Z42 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W43:Z43 JS43:JV43 TO43:TR43 ADK43:ADN43 ANG43:ANJ43 AXC43:AXF43 BGY43:BHB43 BQU43:BQX43 CAQ43:CAT43 CKM43:CKP43 CUI43:CUL43 DEE43:DEH43 DOA43:DOD43 DXW43:DXZ43 EHS43:EHV43 ERO43:ERR43 FBK43:FBN43 FLG43:FLJ43 FVC43:FVF43 GEY43:GFB43 GOU43:GOX43 GYQ43:GYT43 HIM43:HIP43 HSI43:HSL43 ICE43:ICH43 IMA43:IMD43 IVW43:IVZ43 JFS43:JFV43 JPO43:JPR43 JZK43:JZN43 KJG43:KJJ43 KTC43:KTF43 LCY43:LDB43 LMU43:LMX43 LWQ43:LWT43 MGM43:MGP43 MQI43:MQL43 NAE43:NAH43 NKA43:NKD43 NTW43:NTZ43 ODS43:ODV43 ONO43:ONR43 OXK43:OXN43 PHG43:PHJ43 PRC43:PRF43 QAY43:QBB43 QKU43:QKX43 QUQ43:QUT43 REM43:REP43 ROI43:ROL43 RYE43:RYH43 SIA43:SID43 SRW43:SRZ43 TBS43:TBV43 TLO43:TLR43 TVK43:TVN43 UFG43:UFJ43 UPC43:UPF43 UYY43:UZB43 VIU43:VIX43 VSQ43:VST43 WCM43:WCP43 WMI43:WML43 WWE43:WWH43 W47:Z47 JS47:JV47 TO47:TR47 ADK47:ADN47 ANG47:ANJ47 AXC47:AXF47 BGY47:BHB47 BQU47:BQX47 CAQ47:CAT47 CKM47:CKP47 CUI47:CUL47 DEE47:DEH47 DOA47:DOD47 DXW47:DXZ47 EHS47:EHV47 ERO47:ERR47 FBK47:FBN47 FLG47:FLJ47 FVC47:FVF47 GEY47:GFB47 GOU47:GOX47 GYQ47:GYT47 HIM47:HIP47 HSI47:HSL47 ICE47:ICH47 IMA47:IMD47 IVW47:IVZ47 JFS47:JFV47 JPO47:JPR47 JZK47:JZN47 KJG47:KJJ47 KTC47:KTF47 LCY47:LDB47 LMU47:LMX47 LWQ47:LWT47 MGM47:MGP47 MQI47:MQL47 NAE47:NAH47 NKA47:NKD47 NTW47:NTZ47 ODS47:ODV47 ONO47:ONR47 OXK47:OXN47 PHG47:PHJ47 PRC47:PRF47 QAY47:QBB47 QKU47:QKX47 QUQ47:QUT47 REM47:REP47 ROI47:ROL47 RYE47:RYH47 SIA47:SID47 SRW47:SRZ47 TBS47:TBV47 TLO47:TLR47 TVK47:TVN47 UFG47:UFJ47 UPC47:UPF47 UYY47:UZB47 VIU47:VIX47 VSQ47:VST47 WCM47:WCP47 WMI47:WML47 WWE47:WWH47 W48:Z48 JS48:JV48 TO48:TR48 ADK48:ADN48 ANG48:ANJ48 AXC48:AXF48 BGY48:BHB48 BQU48:BQX48 CAQ48:CAT48 CKM48:CKP48 CUI48:CUL48 DEE48:DEH48 DOA48:DOD48 DXW48:DXZ48 EHS48:EHV48 ERO48:ERR48 FBK48:FBN48 FLG48:FLJ48 FVC48:FVF48 GEY48:GFB48 GOU48:GOX48 GYQ48:GYT48 HIM48:HIP48 HSI48:HSL48 ICE48:ICH48 IMA48:IMD48 IVW48:IVZ48 JFS48:JFV48 JPO48:JPR48 JZK48:JZN48 KJG48:KJJ48 KTC48:KTF48 LCY48:LDB48 LMU48:LMX48 LWQ48:LWT48 MGM48:MGP48 MQI48:MQL48 NAE48:NAH48 NKA48:NKD48 NTW48:NTZ48 ODS48:ODV48 ONO48:ONR48 OXK48:OXN48 PHG48:PHJ48 PRC48:PRF48 QAY48:QBB48 QKU48:QKX48 QUQ48:QUT48 REM48:REP48 ROI48:ROL48 RYE48:RYH48 SIA48:SID48 SRW48:SRZ48 TBS48:TBV48 TLO48:TLR48 TVK48:TVN48 UFG48:UFJ48 UPC48:UPF48 UYY48:UZB48 VIU48:VIX48 VSQ48:VST48 WCM48:WCP48 WMI48:WML48 WWE48:WWH48 W49:Z49 JS49:JV49 TO49:TR49 ADK49:ADN49 ANG49:ANJ49 AXC49:AXF49 BGY49:BHB49 BQU49:BQX49 CAQ49:CAT49 CKM49:CKP49 CUI49:CUL49 DEE49:DEH49 DOA49:DOD49 DXW49:DXZ49 EHS49:EHV49 ERO49:ERR49 FBK49:FBN49 FLG49:FLJ49 FVC49:FVF49 GEY49:GFB49 GOU49:GOX49 GYQ49:GYT49 HIM49:HIP49 HSI49:HSL49 ICE49:ICH49 IMA49:IMD49 IVW49:IVZ49 JFS49:JFV49 JPO49:JPR49 JZK49:JZN49 KJG49:KJJ49 KTC49:KTF49 LCY49:LDB49 LMU49:LMX49 LWQ49:LWT49 MGM49:MGP49 MQI49:MQL49 NAE49:NAH49 NKA49:NKD49 NTW49:NTZ49 ODS49:ODV49 ONO49:ONR49 OXK49:OXN49 PHG49:PHJ49 PRC49:PRF49 QAY49:QBB49 QKU49:QKX49 QUQ49:QUT49 REM49:REP49 ROI49:ROL49 RYE49:RYH49 SIA49:SID49 SRW49:SRZ49 TBS49:TBV49 TLO49:TLR49 TVK49:TVN49 UFG49:UFJ49 UPC49:UPF49 UYY49:UZB49 VIU49:VIX49 VSQ49:VST49 WCM49:WCP49 WMI49:WML49 WWE49:WWH49 W53:Z53 JS53:JV53 TO53:TR53 ADK53:ADN53 ANG53:ANJ53 AXC53:AXF53 BGY53:BHB53 BQU53:BQX53 CAQ53:CAT53 CKM53:CKP53 CUI53:CUL53 DEE53:DEH53 DOA53:DOD53 DXW53:DXZ53 EHS53:EHV53 ERO53:ERR53 FBK53:FBN53 FLG53:FLJ53 FVC53:FVF53 GEY53:GFB53 GOU53:GOX53 GYQ53:GYT53 HIM53:HIP53 HSI53:HSL53 ICE53:ICH53 IMA53:IMD53 IVW53:IVZ53 JFS53:JFV53 JPO53:JPR53 JZK53:JZN53 KJG53:KJJ53 KTC53:KTF53 LCY53:LDB53 LMU53:LMX53 LWQ53:LWT53 MGM53:MGP53 MQI53:MQL53 NAE53:NAH53 NKA53:NKD53 NTW53:NTZ53 ODS53:ODV53 ONO53:ONR53 OXK53:OXN53 PHG53:PHJ53 PRC53:PRF53 QAY53:QBB53 QKU53:QKX53 QUQ53:QUT53 REM53:REP53 ROI53:ROL53 RYE53:RYH53 SIA53:SID53 SRW53:SRZ53 TBS53:TBV53 TLO53:TLR53 TVK53:TVN53 UFG53:UFJ53 UPC53:UPF53 UYY53:UZB53 VIU53:VIX53 VSQ53:VST53 WCM53:WCP53 WMI53:WML53 WWE53:WWH53 W54:Z54 JS54:JV54 TO54:TR54 ADK54:ADN54 ANG54:ANJ54 AXC54:AXF54 BGY54:BHB54 BQU54:BQX54 CAQ54:CAT54 CKM54:CKP54 CUI54:CUL54 DEE54:DEH54 DOA54:DOD54 DXW54:DXZ54 EHS54:EHV54 ERO54:ERR54 FBK54:FBN54 FLG54:FLJ54 FVC54:FVF54 GEY54:GFB54 GOU54:GOX54 GYQ54:GYT54 HIM54:HIP54 HSI54:HSL54 ICE54:ICH54 IMA54:IMD54 IVW54:IVZ54 JFS54:JFV54 JPO54:JPR54 JZK54:JZN54 KJG54:KJJ54 KTC54:KTF54 LCY54:LDB54 LMU54:LMX54 LWQ54:LWT54 MGM54:MGP54 MQI54:MQL54 NAE54:NAH54 NKA54:NKD54 NTW54:NTZ54 ODS54:ODV54 ONO54:ONR54 OXK54:OXN54 PHG54:PHJ54 PRC54:PRF54 QAY54:QBB54 QKU54:QKX54 QUQ54:QUT54 REM54:REP54 ROI54:ROL54 RYE54:RYH54 SIA54:SID54 SRW54:SRZ54 TBS54:TBV54 TLO54:TLR54 TVK54:TVN54 UFG54:UFJ54 UPC54:UPF54 UYY54:UZB54 VIU54:VIX54 VSQ54:VST54 WCM54:WCP54 WMI54:WML54 WWE54:WWH54 W65540:Z67291 JS65540:JV67291 TO65540:TR67291 ADK65540:ADN67291 ANG65540:ANJ67291 AXC65540:AXF67291 BGY65540:BHB67291 BQU65540:BQX67291 CAQ65540:CAT67291 CKM65540:CKP67291 CUI65540:CUL67291 DEE65540:DEH67291 DOA65540:DOD67291 DXW65540:DXZ67291 EHS65540:EHV67291 ERO65540:ERR67291 FBK65540:FBN67291 FLG65540:FLJ67291 FVC65540:FVF67291 GEY65540:GFB67291 GOU65540:GOX67291 GYQ65540:GYT67291 HIM65540:HIP67291 HSI65540:HSL67291 ICE65540:ICH67291 IMA65540:IMD67291 IVW65540:IVZ67291 JFS65540:JFV67291 JPO65540:JPR67291 JZK65540:JZN67291 KJG65540:KJJ67291 KTC65540:KTF67291 LCY65540:LDB67291 LMU65540:LMX67291 LWQ65540:LWT67291 MGM65540:MGP67291 MQI65540:MQL67291 NAE65540:NAH67291 NKA65540:NKD67291 NTW65540:NTZ67291 ODS65540:ODV67291 ONO65540:ONR67291 OXK65540:OXN67291 PHG65540:PHJ67291 PRC65540:PRF67291 QAY65540:QBB67291 QKU65540:QKX67291 QUQ65540:QUT67291 REM65540:REP67291 ROI65540:ROL67291 RYE65540:RYH67291 SIA65540:SID67291 SRW65540:SRZ67291 TBS65540:TBV67291 TLO65540:TLR67291 TVK65540:TVN67291 UFG65540:UFJ67291 UPC65540:UPF67291 UYY65540:UZB67291 VIU65540:VIX67291 VSQ65540:VST67291 WCM65540:WCP67291 WMI65540:WML67291 WWE65540:WWH67291 W131076:Z132827 JS131076:JV132827 TO131076:TR132827 ADK131076:ADN132827 ANG131076:ANJ132827 AXC131076:AXF132827 BGY131076:BHB132827 BQU131076:BQX132827 CAQ131076:CAT132827 CKM131076:CKP132827 CUI131076:CUL132827 DEE131076:DEH132827 DOA131076:DOD132827 DXW131076:DXZ132827 EHS131076:EHV132827 ERO131076:ERR132827 FBK131076:FBN132827 FLG131076:FLJ132827 FVC131076:FVF132827 GEY131076:GFB132827 GOU131076:GOX132827 GYQ131076:GYT132827 HIM131076:HIP132827 HSI131076:HSL132827 ICE131076:ICH132827 IMA131076:IMD132827 IVW131076:IVZ132827 JFS131076:JFV132827 JPO131076:JPR132827 JZK131076:JZN132827 KJG131076:KJJ132827 KTC131076:KTF132827 LCY131076:LDB132827 LMU131076:LMX132827 LWQ131076:LWT132827 MGM131076:MGP132827 MQI131076:MQL132827 NAE131076:NAH132827 NKA131076:NKD132827 NTW131076:NTZ132827 ODS131076:ODV132827 ONO131076:ONR132827 OXK131076:OXN132827 PHG131076:PHJ132827 PRC131076:PRF132827 QAY131076:QBB132827 QKU131076:QKX132827 QUQ131076:QUT132827 REM131076:REP132827 ROI131076:ROL132827 RYE131076:RYH132827 SIA131076:SID132827 SRW131076:SRZ132827 TBS131076:TBV132827 TLO131076:TLR132827 TVK131076:TVN132827 UFG131076:UFJ132827 UPC131076:UPF132827 UYY131076:UZB132827 VIU131076:VIX132827 VSQ131076:VST132827 WCM131076:WCP132827 WMI131076:WML132827 WWE131076:WWH132827 W196612:Z198363 JS196612:JV198363 TO196612:TR198363 ADK196612:ADN198363 ANG196612:ANJ198363 AXC196612:AXF198363 BGY196612:BHB198363 BQU196612:BQX198363 CAQ196612:CAT198363 CKM196612:CKP198363 CUI196612:CUL198363 DEE196612:DEH198363 DOA196612:DOD198363 DXW196612:DXZ198363 EHS196612:EHV198363 ERO196612:ERR198363 FBK196612:FBN198363 FLG196612:FLJ198363 FVC196612:FVF198363 GEY196612:GFB198363 GOU196612:GOX198363 GYQ196612:GYT198363 HIM196612:HIP198363 HSI196612:HSL198363 ICE196612:ICH198363 IMA196612:IMD198363 IVW196612:IVZ198363 JFS196612:JFV198363 JPO196612:JPR198363 JZK196612:JZN198363 KJG196612:KJJ198363 KTC196612:KTF198363 LCY196612:LDB198363 LMU196612:LMX198363 LWQ196612:LWT198363 MGM196612:MGP198363 MQI196612:MQL198363 NAE196612:NAH198363 NKA196612:NKD198363 NTW196612:NTZ198363 ODS196612:ODV198363 ONO196612:ONR198363 OXK196612:OXN198363 PHG196612:PHJ198363 PRC196612:PRF198363 QAY196612:QBB198363 QKU196612:QKX198363 QUQ196612:QUT198363 REM196612:REP198363 ROI196612:ROL198363 RYE196612:RYH198363 SIA196612:SID198363 SRW196612:SRZ198363 TBS196612:TBV198363 TLO196612:TLR198363 TVK196612:TVN198363 UFG196612:UFJ198363 UPC196612:UPF198363 UYY196612:UZB198363 VIU196612:VIX198363 VSQ196612:VST198363 WCM196612:WCP198363 WMI196612:WML198363 WWE196612:WWH198363 W262148:Z263899 JS262148:JV263899 TO262148:TR263899 ADK262148:ADN263899 ANG262148:ANJ263899 AXC262148:AXF263899 BGY262148:BHB263899 BQU262148:BQX263899 CAQ262148:CAT263899 CKM262148:CKP263899 CUI262148:CUL263899 DEE262148:DEH263899 DOA262148:DOD263899 DXW262148:DXZ263899 EHS262148:EHV263899 ERO262148:ERR263899 FBK262148:FBN263899 FLG262148:FLJ263899 FVC262148:FVF263899 GEY262148:GFB263899 GOU262148:GOX263899 GYQ262148:GYT263899 HIM262148:HIP263899 HSI262148:HSL263899 ICE262148:ICH263899 IMA262148:IMD263899 IVW262148:IVZ263899 JFS262148:JFV263899 JPO262148:JPR263899 JZK262148:JZN263899 KJG262148:KJJ263899 KTC262148:KTF263899 LCY262148:LDB263899 LMU262148:LMX263899 LWQ262148:LWT263899 MGM262148:MGP263899 MQI262148:MQL263899 NAE262148:NAH263899 NKA262148:NKD263899 NTW262148:NTZ263899 ODS262148:ODV263899 ONO262148:ONR263899 OXK262148:OXN263899 PHG262148:PHJ263899 PRC262148:PRF263899 QAY262148:QBB263899 QKU262148:QKX263899 QUQ262148:QUT263899 REM262148:REP263899 ROI262148:ROL263899 RYE262148:RYH263899 SIA262148:SID263899 SRW262148:SRZ263899 TBS262148:TBV263899 TLO262148:TLR263899 TVK262148:TVN263899 UFG262148:UFJ263899 UPC262148:UPF263899 UYY262148:UZB263899 VIU262148:VIX263899 VSQ262148:VST263899 WCM262148:WCP263899 WMI262148:WML263899 WWE262148:WWH263899 W327684:Z329435 JS327684:JV329435 TO327684:TR329435 ADK327684:ADN329435 ANG327684:ANJ329435 AXC327684:AXF329435 BGY327684:BHB329435 BQU327684:BQX329435 CAQ327684:CAT329435 CKM327684:CKP329435 CUI327684:CUL329435 DEE327684:DEH329435 DOA327684:DOD329435 DXW327684:DXZ329435 EHS327684:EHV329435 ERO327684:ERR329435 FBK327684:FBN329435 FLG327684:FLJ329435 FVC327684:FVF329435 GEY327684:GFB329435 GOU327684:GOX329435 GYQ327684:GYT329435 HIM327684:HIP329435 HSI327684:HSL329435 ICE327684:ICH329435 IMA327684:IMD329435 IVW327684:IVZ329435 JFS327684:JFV329435 JPO327684:JPR329435 JZK327684:JZN329435 KJG327684:KJJ329435 KTC327684:KTF329435 LCY327684:LDB329435 LMU327684:LMX329435 LWQ327684:LWT329435 MGM327684:MGP329435 MQI327684:MQL329435 NAE327684:NAH329435 NKA327684:NKD329435 NTW327684:NTZ329435 ODS327684:ODV329435 ONO327684:ONR329435 OXK327684:OXN329435 PHG327684:PHJ329435 PRC327684:PRF329435 QAY327684:QBB329435 QKU327684:QKX329435 QUQ327684:QUT329435 REM327684:REP329435 ROI327684:ROL329435 RYE327684:RYH329435 SIA327684:SID329435 SRW327684:SRZ329435 TBS327684:TBV329435 TLO327684:TLR329435 TVK327684:TVN329435 UFG327684:UFJ329435 UPC327684:UPF329435 UYY327684:UZB329435 VIU327684:VIX329435 VSQ327684:VST329435 WCM327684:WCP329435 WMI327684:WML329435 WWE327684:WWH329435 W393220:Z394971 JS393220:JV394971 TO393220:TR394971 ADK393220:ADN394971 ANG393220:ANJ394971 AXC393220:AXF394971 BGY393220:BHB394971 BQU393220:BQX394971 CAQ393220:CAT394971 CKM393220:CKP394971 CUI393220:CUL394971 DEE393220:DEH394971 DOA393220:DOD394971 DXW393220:DXZ394971 EHS393220:EHV394971 ERO393220:ERR394971 FBK393220:FBN394971 FLG393220:FLJ394971 FVC393220:FVF394971 GEY393220:GFB394971 GOU393220:GOX394971 GYQ393220:GYT394971 HIM393220:HIP394971 HSI393220:HSL394971 ICE393220:ICH394971 IMA393220:IMD394971 IVW393220:IVZ394971 JFS393220:JFV394971 JPO393220:JPR394971 JZK393220:JZN394971 KJG393220:KJJ394971 KTC393220:KTF394971 LCY393220:LDB394971 LMU393220:LMX394971 LWQ393220:LWT394971 MGM393220:MGP394971 MQI393220:MQL394971 NAE393220:NAH394971 NKA393220:NKD394971 NTW393220:NTZ394971 ODS393220:ODV394971 ONO393220:ONR394971 OXK393220:OXN394971 PHG393220:PHJ394971 PRC393220:PRF394971 QAY393220:QBB394971 QKU393220:QKX394971 QUQ393220:QUT394971 REM393220:REP394971 ROI393220:ROL394971 RYE393220:RYH394971 SIA393220:SID394971 SRW393220:SRZ394971 TBS393220:TBV394971 TLO393220:TLR394971 TVK393220:TVN394971 UFG393220:UFJ394971 UPC393220:UPF394971 UYY393220:UZB394971 VIU393220:VIX394971 VSQ393220:VST394971 WCM393220:WCP394971 WMI393220:WML394971 WWE393220:WWH394971 W458756:Z460507 JS458756:JV460507 TO458756:TR460507 ADK458756:ADN460507 ANG458756:ANJ460507 AXC458756:AXF460507 BGY458756:BHB460507 BQU458756:BQX460507 CAQ458756:CAT460507 CKM458756:CKP460507 CUI458756:CUL460507 DEE458756:DEH460507 DOA458756:DOD460507 DXW458756:DXZ460507 EHS458756:EHV460507 ERO458756:ERR460507 FBK458756:FBN460507 FLG458756:FLJ460507 FVC458756:FVF460507 GEY458756:GFB460507 GOU458756:GOX460507 GYQ458756:GYT460507 HIM458756:HIP460507 HSI458756:HSL460507 ICE458756:ICH460507 IMA458756:IMD460507 IVW458756:IVZ460507 JFS458756:JFV460507 JPO458756:JPR460507 JZK458756:JZN460507 KJG458756:KJJ460507 KTC458756:KTF460507 LCY458756:LDB460507 LMU458756:LMX460507 LWQ458756:LWT460507 MGM458756:MGP460507 MQI458756:MQL460507 NAE458756:NAH460507 NKA458756:NKD460507 NTW458756:NTZ460507 ODS458756:ODV460507 ONO458756:ONR460507 OXK458756:OXN460507 PHG458756:PHJ460507 PRC458756:PRF460507 QAY458756:QBB460507 QKU458756:QKX460507 QUQ458756:QUT460507 REM458756:REP460507 ROI458756:ROL460507 RYE458756:RYH460507 SIA458756:SID460507 SRW458756:SRZ460507 TBS458756:TBV460507 TLO458756:TLR460507 TVK458756:TVN460507 UFG458756:UFJ460507 UPC458756:UPF460507 UYY458756:UZB460507 VIU458756:VIX460507 VSQ458756:VST460507 WCM458756:WCP460507 WMI458756:WML460507 WWE458756:WWH460507 W524292:Z526043 JS524292:JV526043 TO524292:TR526043 ADK524292:ADN526043 ANG524292:ANJ526043 AXC524292:AXF526043 BGY524292:BHB526043 BQU524292:BQX526043 CAQ524292:CAT526043 CKM524292:CKP526043 CUI524292:CUL526043 DEE524292:DEH526043 DOA524292:DOD526043 DXW524292:DXZ526043 EHS524292:EHV526043 ERO524292:ERR526043 FBK524292:FBN526043 FLG524292:FLJ526043 FVC524292:FVF526043 GEY524292:GFB526043 GOU524292:GOX526043 GYQ524292:GYT526043 HIM524292:HIP526043 HSI524292:HSL526043 ICE524292:ICH526043 IMA524292:IMD526043 IVW524292:IVZ526043 JFS524292:JFV526043 JPO524292:JPR526043 JZK524292:JZN526043 KJG524292:KJJ526043 KTC524292:KTF526043 LCY524292:LDB526043 LMU524292:LMX526043 LWQ524292:LWT526043 MGM524292:MGP526043 MQI524292:MQL526043 NAE524292:NAH526043 NKA524292:NKD526043 NTW524292:NTZ526043 ODS524292:ODV526043 ONO524292:ONR526043 OXK524292:OXN526043 PHG524292:PHJ526043 PRC524292:PRF526043 QAY524292:QBB526043 QKU524292:QKX526043 QUQ524292:QUT526043 REM524292:REP526043 ROI524292:ROL526043 RYE524292:RYH526043 SIA524292:SID526043 SRW524292:SRZ526043 TBS524292:TBV526043 TLO524292:TLR526043 TVK524292:TVN526043 UFG524292:UFJ526043 UPC524292:UPF526043 UYY524292:UZB526043 VIU524292:VIX526043 VSQ524292:VST526043 WCM524292:WCP526043 WMI524292:WML526043 WWE524292:WWH526043 W589828:Z591579 JS589828:JV591579 TO589828:TR591579 ADK589828:ADN591579 ANG589828:ANJ591579 AXC589828:AXF591579 BGY589828:BHB591579 BQU589828:BQX591579 CAQ589828:CAT591579 CKM589828:CKP591579 CUI589828:CUL591579 DEE589828:DEH591579 DOA589828:DOD591579 DXW589828:DXZ591579 EHS589828:EHV591579 ERO589828:ERR591579 FBK589828:FBN591579 FLG589828:FLJ591579 FVC589828:FVF591579 GEY589828:GFB591579 GOU589828:GOX591579 GYQ589828:GYT591579 HIM589828:HIP591579 HSI589828:HSL591579 ICE589828:ICH591579 IMA589828:IMD591579 IVW589828:IVZ591579 JFS589828:JFV591579 JPO589828:JPR591579 JZK589828:JZN591579 KJG589828:KJJ591579 KTC589828:KTF591579 LCY589828:LDB591579 LMU589828:LMX591579 LWQ589828:LWT591579 MGM589828:MGP591579 MQI589828:MQL591579 NAE589828:NAH591579 NKA589828:NKD591579 NTW589828:NTZ591579 ODS589828:ODV591579 ONO589828:ONR591579 OXK589828:OXN591579 PHG589828:PHJ591579 PRC589828:PRF591579 QAY589828:QBB591579 QKU589828:QKX591579 QUQ589828:QUT591579 REM589828:REP591579 ROI589828:ROL591579 RYE589828:RYH591579 SIA589828:SID591579 SRW589828:SRZ591579 TBS589828:TBV591579 TLO589828:TLR591579 TVK589828:TVN591579 UFG589828:UFJ591579 UPC589828:UPF591579 UYY589828:UZB591579 VIU589828:VIX591579 VSQ589828:VST591579 WCM589828:WCP591579 WMI589828:WML591579 WWE589828:WWH591579 W655364:Z657115 JS655364:JV657115 TO655364:TR657115 ADK655364:ADN657115 ANG655364:ANJ657115 AXC655364:AXF657115 BGY655364:BHB657115 BQU655364:BQX657115 CAQ655364:CAT657115 CKM655364:CKP657115 CUI655364:CUL657115 DEE655364:DEH657115 DOA655364:DOD657115 DXW655364:DXZ657115 EHS655364:EHV657115 ERO655364:ERR657115 FBK655364:FBN657115 FLG655364:FLJ657115 FVC655364:FVF657115 GEY655364:GFB657115 GOU655364:GOX657115 GYQ655364:GYT657115 HIM655364:HIP657115 HSI655364:HSL657115 ICE655364:ICH657115 IMA655364:IMD657115 IVW655364:IVZ657115 JFS655364:JFV657115 JPO655364:JPR657115 JZK655364:JZN657115 KJG655364:KJJ657115 KTC655364:KTF657115 LCY655364:LDB657115 LMU655364:LMX657115 LWQ655364:LWT657115 MGM655364:MGP657115 MQI655364:MQL657115 NAE655364:NAH657115 NKA655364:NKD657115 NTW655364:NTZ657115 ODS655364:ODV657115 ONO655364:ONR657115 OXK655364:OXN657115 PHG655364:PHJ657115 PRC655364:PRF657115 QAY655364:QBB657115 QKU655364:QKX657115 QUQ655364:QUT657115 REM655364:REP657115 ROI655364:ROL657115 RYE655364:RYH657115 SIA655364:SID657115 SRW655364:SRZ657115 TBS655364:TBV657115 TLO655364:TLR657115 TVK655364:TVN657115 UFG655364:UFJ657115 UPC655364:UPF657115 UYY655364:UZB657115 VIU655364:VIX657115 VSQ655364:VST657115 WCM655364:WCP657115 WMI655364:WML657115 WWE655364:WWH657115 W720900:Z722651 JS720900:JV722651 TO720900:TR722651 ADK720900:ADN722651 ANG720900:ANJ722651 AXC720900:AXF722651 BGY720900:BHB722651 BQU720900:BQX722651 CAQ720900:CAT722651 CKM720900:CKP722651 CUI720900:CUL722651 DEE720900:DEH722651 DOA720900:DOD722651 DXW720900:DXZ722651 EHS720900:EHV722651 ERO720900:ERR722651 FBK720900:FBN722651 FLG720900:FLJ722651 FVC720900:FVF722651 GEY720900:GFB722651 GOU720900:GOX722651 GYQ720900:GYT722651 HIM720900:HIP722651 HSI720900:HSL722651 ICE720900:ICH722651 IMA720900:IMD722651 IVW720900:IVZ722651 JFS720900:JFV722651 JPO720900:JPR722651 JZK720900:JZN722651 KJG720900:KJJ722651 KTC720900:KTF722651 LCY720900:LDB722651 LMU720900:LMX722651 LWQ720900:LWT722651 MGM720900:MGP722651 MQI720900:MQL722651 NAE720900:NAH722651 NKA720900:NKD722651 NTW720900:NTZ722651 ODS720900:ODV722651 ONO720900:ONR722651 OXK720900:OXN722651 PHG720900:PHJ722651 PRC720900:PRF722651 QAY720900:QBB722651 QKU720900:QKX722651 QUQ720900:QUT722651 REM720900:REP722651 ROI720900:ROL722651 RYE720900:RYH722651 SIA720900:SID722651 SRW720900:SRZ722651 TBS720900:TBV722651 TLO720900:TLR722651 TVK720900:TVN722651 UFG720900:UFJ722651 UPC720900:UPF722651 UYY720900:UZB722651 VIU720900:VIX722651 VSQ720900:VST722651 WCM720900:WCP722651 WMI720900:WML722651 WWE720900:WWH722651 W786436:Z788187 JS786436:JV788187 TO786436:TR788187 ADK786436:ADN788187 ANG786436:ANJ788187 AXC786436:AXF788187 BGY786436:BHB788187 BQU786436:BQX788187 CAQ786436:CAT788187 CKM786436:CKP788187 CUI786436:CUL788187 DEE786436:DEH788187 DOA786436:DOD788187 DXW786436:DXZ788187 EHS786436:EHV788187 ERO786436:ERR788187 FBK786436:FBN788187 FLG786436:FLJ788187 FVC786436:FVF788187 GEY786436:GFB788187 GOU786436:GOX788187 GYQ786436:GYT788187 HIM786436:HIP788187 HSI786436:HSL788187 ICE786436:ICH788187 IMA786436:IMD788187 IVW786436:IVZ788187 JFS786436:JFV788187 JPO786436:JPR788187 JZK786436:JZN788187 KJG786436:KJJ788187 KTC786436:KTF788187 LCY786436:LDB788187 LMU786436:LMX788187 LWQ786436:LWT788187 MGM786436:MGP788187 MQI786436:MQL788187 NAE786436:NAH788187 NKA786436:NKD788187 NTW786436:NTZ788187 ODS786436:ODV788187 ONO786436:ONR788187 OXK786436:OXN788187 PHG786436:PHJ788187 PRC786436:PRF788187 QAY786436:QBB788187 QKU786436:QKX788187 QUQ786436:QUT788187 REM786436:REP788187 ROI786436:ROL788187 RYE786436:RYH788187 SIA786436:SID788187 SRW786436:SRZ788187 TBS786436:TBV788187 TLO786436:TLR788187 TVK786436:TVN788187 UFG786436:UFJ788187 UPC786436:UPF788187 UYY786436:UZB788187 VIU786436:VIX788187 VSQ786436:VST788187 WCM786436:WCP788187 WMI786436:WML788187 WWE786436:WWH788187 W851972:Z853723 JS851972:JV853723 TO851972:TR853723 ADK851972:ADN853723 ANG851972:ANJ853723 AXC851972:AXF853723 BGY851972:BHB853723 BQU851972:BQX853723 CAQ851972:CAT853723 CKM851972:CKP853723 CUI851972:CUL853723 DEE851972:DEH853723 DOA851972:DOD853723 DXW851972:DXZ853723 EHS851972:EHV853723 ERO851972:ERR853723 FBK851972:FBN853723 FLG851972:FLJ853723 FVC851972:FVF853723 GEY851972:GFB853723 GOU851972:GOX853723 GYQ851972:GYT853723 HIM851972:HIP853723 HSI851972:HSL853723 ICE851972:ICH853723 IMA851972:IMD853723 IVW851972:IVZ853723 JFS851972:JFV853723 JPO851972:JPR853723 JZK851972:JZN853723 KJG851972:KJJ853723 KTC851972:KTF853723 LCY851972:LDB853723 LMU851972:LMX853723 LWQ851972:LWT853723 MGM851972:MGP853723 MQI851972:MQL853723 NAE851972:NAH853723 NKA851972:NKD853723 NTW851972:NTZ853723 ODS851972:ODV853723 ONO851972:ONR853723 OXK851972:OXN853723 PHG851972:PHJ853723 PRC851972:PRF853723 QAY851972:QBB853723 QKU851972:QKX853723 QUQ851972:QUT853723 REM851972:REP853723 ROI851972:ROL853723 RYE851972:RYH853723 SIA851972:SID853723 SRW851972:SRZ853723 TBS851972:TBV853723 TLO851972:TLR853723 TVK851972:TVN853723 UFG851972:UFJ853723 UPC851972:UPF853723 UYY851972:UZB853723 VIU851972:VIX853723 VSQ851972:VST853723 WCM851972:WCP853723 WMI851972:WML853723 WWE851972:WWH853723 W917508:Z919259 JS917508:JV919259 TO917508:TR919259 ADK917508:ADN919259 ANG917508:ANJ919259 AXC917508:AXF919259 BGY917508:BHB919259 BQU917508:BQX919259 CAQ917508:CAT919259 CKM917508:CKP919259 CUI917508:CUL919259 DEE917508:DEH919259 DOA917508:DOD919259 DXW917508:DXZ919259 EHS917508:EHV919259 ERO917508:ERR919259 FBK917508:FBN919259 FLG917508:FLJ919259 FVC917508:FVF919259 GEY917508:GFB919259 GOU917508:GOX919259 GYQ917508:GYT919259 HIM917508:HIP919259 HSI917508:HSL919259 ICE917508:ICH919259 IMA917508:IMD919259 IVW917508:IVZ919259 JFS917508:JFV919259 JPO917508:JPR919259 JZK917508:JZN919259 KJG917508:KJJ919259 KTC917508:KTF919259 LCY917508:LDB919259 LMU917508:LMX919259 LWQ917508:LWT919259 MGM917508:MGP919259 MQI917508:MQL919259 NAE917508:NAH919259 NKA917508:NKD919259 NTW917508:NTZ919259 ODS917508:ODV919259 ONO917508:ONR919259 OXK917508:OXN919259 PHG917508:PHJ919259 PRC917508:PRF919259 QAY917508:QBB919259 QKU917508:QKX919259 QUQ917508:QUT919259 REM917508:REP919259 ROI917508:ROL919259 RYE917508:RYH919259 SIA917508:SID919259 SRW917508:SRZ919259 TBS917508:TBV919259 TLO917508:TLR919259 TVK917508:TVN919259 UFG917508:UFJ919259 UPC917508:UPF919259 UYY917508:UZB919259 VIU917508:VIX919259 VSQ917508:VST919259 WCM917508:WCP919259 WMI917508:WML919259 WWE917508:WWH919259 W983044:Z984795 JS983044:JV984795 TO983044:TR984795 ADK983044:ADN984795 ANG983044:ANJ984795 AXC983044:AXF984795 BGY983044:BHB984795 BQU983044:BQX984795 CAQ983044:CAT984795 CKM983044:CKP984795 CUI983044:CUL984795 DEE983044:DEH984795 DOA983044:DOD984795 DXW983044:DXZ984795 EHS983044:EHV984795 ERO983044:ERR984795 FBK983044:FBN984795 FLG983044:FLJ984795 FVC983044:FVF984795 GEY983044:GFB984795 GOU983044:GOX984795 GYQ983044:GYT984795 HIM983044:HIP984795 HSI983044:HSL984795 ICE983044:ICH984795 IMA983044:IMD984795 IVW983044:IVZ984795 JFS983044:JFV984795 JPO983044:JPR984795 JZK983044:JZN984795 KJG983044:KJJ984795 KTC983044:KTF984795 LCY983044:LDB984795 LMU983044:LMX984795 LWQ983044:LWT984795 MGM983044:MGP984795 MQI983044:MQL984795 NAE983044:NAH984795 NKA983044:NKD984795 NTW983044:NTZ984795 ODS983044:ODV984795 ONO983044:ONR984795 OXK983044:OXN984795 PHG983044:PHJ984795 PRC983044:PRF984795 QAY983044:QBB984795 QKU983044:QKX984795 QUQ983044:QUT984795 REM983044:REP984795 ROI983044:ROL984795 RYE983044:RYH984795 SIA983044:SID984795 SRW983044:SRZ984795 TBS983044:TBV984795 TLO983044:TLR984795 TVK983044:TVN984795 UFG983044:UFJ984795 UPC983044:UPF984795 UYY983044:UZB984795 VIU983044:VIX984795 VSQ983044:VST984795 WCM983044:WCP984795 WMI983044:WML984795 WWE983044:WWH984795 W478:Z484 JS478:JV484 TO478:TR484 ADK478:ADN484 ANG478:ANJ484 AXC478:AXF484 BGY478:BHB484 BQU478:BQX484 CAQ478:CAT484 CKM478:CKP484 CUI478:CUL484 DEE478:DEH484 DOA478:DOD484 DXW478:DXZ484 EHS478:EHV484 ERO478:ERR484 FBK478:FBN484 FLG478:FLJ484 FVC478:FVF484 GEY478:GFB484 GOU478:GOX484 GYQ478:GYT484 HIM478:HIP484 HSI478:HSL484 ICE478:ICH484 IMA478:IMD484 IVW478:IVZ484 JFS478:JFV484 JPO478:JPR484 JZK478:JZN484 KJG478:KJJ484 KTC478:KTF484 LCY478:LDB484 LMU478:LMX484 LWQ478:LWT484 MGM478:MGP484 MQI478:MQL484 NAE478:NAH484 NKA478:NKD484 NTW478:NTZ484 ODS478:ODV484 ONO478:ONR484 OXK478:OXN484 PHG478:PHJ484 PRC478:PRF484 QAY478:QBB484 QKU478:QKX484 QUQ478:QUT484 REM478:REP484 ROI478:ROL484 RYE478:RYH484 SIA478:SID484 SRW478:SRZ484 TBS478:TBV484 TLO478:TLR484 TVK478:TVN484 UFG478:UFJ484 UPC478:UPF484 UYY478:UZB484 VIU478:VIX484 VSQ478:VST484 WCM478:WCP484 WMI478:WML484 WWE478:WWH484 W1322:Z1755 JS1322:JV1755 TO1322:TR1755 ADK1322:ADN1755 ANG1322:ANJ1755 AXC1322:AXF1755 BGY1322:BHB1755 BQU1322:BQX1755 CAQ1322:CAT1755 CKM1322:CKP1755 CUI1322:CUL1755 DEE1322:DEH1755 DOA1322:DOD1755 DXW1322:DXZ1755 EHS1322:EHV1755 ERO1322:ERR1755 FBK1322:FBN1755 FLG1322:FLJ1755 FVC1322:FVF1755 GEY1322:GFB1755 GOU1322:GOX1755 GYQ1322:GYT1755 HIM1322:HIP1755 HSI1322:HSL1755 ICE1322:ICH1755 IMA1322:IMD1755 IVW1322:IVZ1755 JFS1322:JFV1755 JPO1322:JPR1755 JZK1322:JZN1755 KJG1322:KJJ1755 KTC1322:KTF1755 LCY1322:LDB1755 LMU1322:LMX1755 LWQ1322:LWT1755 MGM1322:MGP1755 MQI1322:MQL1755 NAE1322:NAH1755 NKA1322:NKD1755 NTW1322:NTZ1755 ODS1322:ODV1755 ONO1322:ONR1755 OXK1322:OXN1755 PHG1322:PHJ1755 PRC1322:PRF1755 QAY1322:QBB1755 QKU1322:QKX1755 QUQ1322:QUT1755 REM1322:REP1755 ROI1322:ROL1755 RYE1322:RYH1755 SIA1322:SID1755 SRW1322:SRZ1755 TBS1322:TBV1755 TLO1322:TLR1755 TVK1322:TVN1755 UFG1322:UFJ1755 UPC1322:UPF1755 UYY1322:UZB1755 VIU1322:VIX1755 VSQ1322:VST1755 WCM1322:WCP1755 WMI1322:WML1755 WWE1322:WWH1755 W485:Z1307 JS485:JV1307 TO485:TR1307 ADK485:ADN1307 ANG485:ANJ1307 AXC485:AXF1307 BGY485:BHB1307 BQU485:BQX1307 CAQ485:CAT1307 CKM485:CKP1307 CUI485:CUL1307 DEE485:DEH1307 DOA485:DOD1307 DXW485:DXZ1307 EHS485:EHV1307 ERO485:ERR1307 FBK485:FBN1307 FLG485:FLJ1307 FVC485:FVF1307 GEY485:GFB1307 GOU485:GOX1307 GYQ485:GYT1307 HIM485:HIP1307 HSI485:HSL1307 ICE485:ICH1307 IMA485:IMD1307 IVW485:IVZ1307 JFS485:JFV1307 JPO485:JPR1307 JZK485:JZN1307 KJG485:KJJ1307 KTC485:KTF1307 LCY485:LDB1307 LMU485:LMX1307 LWQ485:LWT1307 MGM485:MGP1307 MQI485:MQL1307 NAE485:NAH1307 NKA485:NKD1307 NTW485:NTZ1307 ODS485:ODV1307 ONO485:ONR1307 OXK485:OXN1307 PHG485:PHJ1307 PRC485:PRF1307 QAY485:QBB1307 QKU485:QKX1307 QUQ485:QUT1307 REM485:REP1307 ROI485:ROL1307 RYE485:RYH1307 SIA485:SID1307 SRW485:SRZ1307 TBS485:TBV1307 TLO485:TLR1307 TVK485:TVN1307 UFG485:UFJ1307 UPC485:UPF1307 UYY485:UZB1307 VIU485:VIX1307 VSQ485:VST1307 WCM485:WCP1307 WMI485:WML1307 WWE485:WWH1307 W176:Z177 JS176:JV177 TO176:TR177 ADK176:ADN177 ANG176:ANJ177 AXC176:AXF177 BGY176:BHB177 BQU176:BQX177 CAQ176:CAT177 CKM176:CKP177 CUI176:CUL177 DEE176:DEH177 DOA176:DOD177 DXW176:DXZ177 EHS176:EHV177 ERO176:ERR177 FBK176:FBN177 FLG176:FLJ177 FVC176:FVF177 GEY176:GFB177 GOU176:GOX177 GYQ176:GYT177 HIM176:HIP177 HSI176:HSL177 ICE176:ICH177 IMA176:IMD177 IVW176:IVZ177 JFS176:JFV177 JPO176:JPR177 JZK176:JZN177 KJG176:KJJ177 KTC176:KTF177 LCY176:LDB177 LMU176:LMX177 LWQ176:LWT177 MGM176:MGP177 MQI176:MQL177 NAE176:NAH177 NKA176:NKD177 NTW176:NTZ177 ODS176:ODV177 ONO176:ONR177 OXK176:OXN177 PHG176:PHJ177 PRC176:PRF177 QAY176:QBB177 QKU176:QKX177 QUQ176:QUT177 REM176:REP177 ROI176:ROL177 RYE176:RYH177 SIA176:SID177 SRW176:SRZ177 TBS176:TBV177 TLO176:TLR177 TVK176:TVN177 UFG176:UFJ177 UPC176:UPF177 UYY176:UZB177 VIU176:VIX177 VSQ176:VST177 WCM176:WCP177 WMI176:WML177 WWE176:WWH177 W178:Z179 JS178:JV179 TO178:TR179 ADK178:ADN179 ANG178:ANJ179 AXC178:AXF179 BGY178:BHB179 BQU178:BQX179 CAQ178:CAT179 CKM178:CKP179 CUI178:CUL179 DEE178:DEH179 DOA178:DOD179 DXW178:DXZ179 EHS178:EHV179 ERO178:ERR179 FBK178:FBN179 FLG178:FLJ179 FVC178:FVF179 GEY178:GFB179 GOU178:GOX179 GYQ178:GYT179 HIM178:HIP179 HSI178:HSL179 ICE178:ICH179 IMA178:IMD179 IVW178:IVZ179 JFS178:JFV179 JPO178:JPR179 JZK178:JZN179 KJG178:KJJ179 KTC178:KTF179 LCY178:LDB179 LMU178:LMX179 LWQ178:LWT179 MGM178:MGP179 MQI178:MQL179 NAE178:NAH179 NKA178:NKD179 NTW178:NTZ179 ODS178:ODV179 ONO178:ONR179 OXK178:OXN179 PHG178:PHJ179 PRC178:PRF179 QAY178:QBB179 QKU178:QKX179 QUQ178:QUT179 REM178:REP179 ROI178:ROL179 RYE178:RYH179 SIA178:SID179 SRW178:SRZ179 TBS178:TBV179 TLO178:TLR179 TVK178:TVN179 UFG178:UFJ179 UPC178:UPF179 UYY178:UZB179 VIU178:VIX179 VSQ178:VST179 WCM178:WCP179 WMI178:WML179 WWE178:WWH179 W1308:Z1309 JS1308:JV1309 TO1308:TR1309 ADK1308:ADN1309 ANG1308:ANJ1309 AXC1308:AXF1309 BGY1308:BHB1309 BQU1308:BQX1309 CAQ1308:CAT1309 CKM1308:CKP1309 CUI1308:CUL1309 DEE1308:DEH1309 DOA1308:DOD1309 DXW1308:DXZ1309 EHS1308:EHV1309 ERO1308:ERR1309 FBK1308:FBN1309 FLG1308:FLJ1309 FVC1308:FVF1309 GEY1308:GFB1309 GOU1308:GOX1309 GYQ1308:GYT1309 HIM1308:HIP1309 HSI1308:HSL1309 ICE1308:ICH1309 IMA1308:IMD1309 IVW1308:IVZ1309 JFS1308:JFV1309 JPO1308:JPR1309 JZK1308:JZN1309 KJG1308:KJJ1309 KTC1308:KTF1309 LCY1308:LDB1309 LMU1308:LMX1309 LWQ1308:LWT1309 MGM1308:MGP1309 MQI1308:MQL1309 NAE1308:NAH1309 NKA1308:NKD1309 NTW1308:NTZ1309 ODS1308:ODV1309 ONO1308:ONR1309 OXK1308:OXN1309 PHG1308:PHJ1309 PRC1308:PRF1309 QAY1308:QBB1309 QKU1308:QKX1309 QUQ1308:QUT1309 REM1308:REP1309 ROI1308:ROL1309 RYE1308:RYH1309 SIA1308:SID1309 SRW1308:SRZ1309 TBS1308:TBV1309 TLO1308:TLR1309 TVK1308:TVN1309 UFG1308:UFJ1309 UPC1308:UPF1309 UYY1308:UZB1309 VIU1308:VIX1309 VSQ1308:VST1309 WCM1308:WCP1309 WMI1308:WML1309 WWE1308:WWH1309 W1310:Z1321 JS1310:JV1321 TO1310:TR1321 ADK1310:ADN1321 ANG1310:ANJ1321 AXC1310:AXF1321 BGY1310:BHB1321 BQU1310:BQX1321 CAQ1310:CAT1321 CKM1310:CKP1321 CUI1310:CUL1321 DEE1310:DEH1321 DOA1310:DOD1321 DXW1310:DXZ1321 EHS1310:EHV1321 ERO1310:ERR1321 FBK1310:FBN1321 FLG1310:FLJ1321 FVC1310:FVF1321 GEY1310:GFB1321 GOU1310:GOX1321 GYQ1310:GYT1321 HIM1310:HIP1321 HSI1310:HSL1321 ICE1310:ICH1321 IMA1310:IMD1321 IVW1310:IVZ1321 JFS1310:JFV1321 JPO1310:JPR1321 JZK1310:JZN1321 KJG1310:KJJ1321 KTC1310:KTF1321 LCY1310:LDB1321 LMU1310:LMX1321 LWQ1310:LWT1321 MGM1310:MGP1321 MQI1310:MQL1321 NAE1310:NAH1321 NKA1310:NKD1321 NTW1310:NTZ1321 ODS1310:ODV1321 ONO1310:ONR1321 OXK1310:OXN1321 PHG1310:PHJ1321 PRC1310:PRF1321 QAY1310:QBB1321 QKU1310:QKX1321 QUQ1310:QUT1321 REM1310:REP1321 ROI1310:ROL1321 RYE1310:RYH1321 SIA1310:SID1321 SRW1310:SRZ1321 TBS1310:TBV1321 TLO1310:TLR1321 TVK1310:TVN1321 UFG1310:UFJ1321 UPC1310:UPF1321 UYY1310:UZB1321 VIU1310:VIX1321 VSQ1310:VST1321 WCM1310:WCP1321 WMI1310:WML1321 WWE1310:WWH1321 W44:Z46 JS44:JV46 TO44:TR46 ADK44:ADN46 ANG44:ANJ46 AXC44:AXF46 BGY44:BHB46 BQU44:BQX46 CAQ44:CAT46 CKM44:CKP46 CUI44:CUL46 DEE44:DEH46 DOA44:DOD46 DXW44:DXZ46 EHS44:EHV46 ERO44:ERR46 FBK44:FBN46 FLG44:FLJ46 FVC44:FVF46 GEY44:GFB46 GOU44:GOX46 GYQ44:GYT46 HIM44:HIP46 HSI44:HSL46 ICE44:ICH46 IMA44:IMD46 IVW44:IVZ46 JFS44:JFV46 JPO44:JPR46 JZK44:JZN46 KJG44:KJJ46 KTC44:KTF46 LCY44:LDB46 LMU44:LMX46 LWQ44:LWT46 MGM44:MGP46 MQI44:MQL46 NAE44:NAH46 NKA44:NKD46 NTW44:NTZ46 ODS44:ODV46 ONO44:ONR46 OXK44:OXN46 PHG44:PHJ46 PRC44:PRF46 QAY44:QBB46 QKU44:QKX46 QUQ44:QUT46 REM44:REP46 ROI44:ROL46 RYE44:RYH46 SIA44:SID46 SRW44:SRZ46 TBS44:TBV46 TLO44:TLR46 TVK44:TVN46 UFG44:UFJ46 UPC44:UPF46 UYY44:UZB46 VIU44:VIX46 VSQ44:VST46 WCM44:WCP46 WMI44:WML46 WWE44:WWH46 W50:Z52 JS50:JV52 TO50:TR52 ADK50:ADN52 ANG50:ANJ52 AXC50:AXF52 BGY50:BHB52 BQU50:BQX52 CAQ50:CAT52 CKM50:CKP52 CUI50:CUL52 DEE50:DEH52 DOA50:DOD52 DXW50:DXZ52 EHS50:EHV52 ERO50:ERR52 FBK50:FBN52 FLG50:FLJ52 FVC50:FVF52 GEY50:GFB52 GOU50:GOX52 GYQ50:GYT52 HIM50:HIP52 HSI50:HSL52 ICE50:ICH52 IMA50:IMD52 IVW50:IVZ52 JFS50:JFV52 JPO50:JPR52 JZK50:JZN52 KJG50:KJJ52 KTC50:KTF52 LCY50:LDB52 LMU50:LMX52 LWQ50:LWT52 MGM50:MGP52 MQI50:MQL52 NAE50:NAH52 NKA50:NKD52 NTW50:NTZ52 ODS50:ODV52 ONO50:ONR52 OXK50:OXN52 PHG50:PHJ52 PRC50:PRF52 QAY50:QBB52 QKU50:QKX52 QUQ50:QUT52 REM50:REP52 ROI50:ROL52 RYE50:RYH52 SIA50:SID52 SRW50:SRZ52 TBS50:TBV52 TLO50:TLR52 TVK50:TVN52 UFG50:UFJ52 UPC50:UPF52 UYY50:UZB52 VIU50:VIX52 VSQ50:VST52 WCM50:WCP52 WMI50:WML52 WWE50:WWH52 W180:Z477 JS180:JV477 TO180:TR477 ADK180:ADN477 ANG180:ANJ477 AXC180:AXF477 BGY180:BHB477 BQU180:BQX477 CAQ180:CAT477 CKM180:CKP477 CUI180:CUL477 DEE180:DEH477 DOA180:DOD477 DXW180:DXZ477 EHS180:EHV477 ERO180:ERR477 FBK180:FBN477 FLG180:FLJ477 FVC180:FVF477 GEY180:GFB477 GOU180:GOX477 GYQ180:GYT477 HIM180:HIP477 HSI180:HSL477 ICE180:ICH477 IMA180:IMD477 IVW180:IVZ477 JFS180:JFV477 JPO180:JPR477 JZK180:JZN477 KJG180:KJJ477 KTC180:KTF477 LCY180:LDB477 LMU180:LMX477 LWQ180:LWT477 MGM180:MGP477 MQI180:MQL477 NAE180:NAH477 NKA180:NKD477 NTW180:NTZ477 ODS180:ODV477 ONO180:ONR477 OXK180:OXN477 PHG180:PHJ477 PRC180:PRF477 QAY180:QBB477 QKU180:QKX477 QUQ180:QUT477 REM180:REP477 ROI180:ROL477 RYE180:RYH477 SIA180:SID477 SRW180:SRZ477 TBS180:TBV477 TLO180:TLR477 TVK180:TVN477 UFG180:UFJ477 UPC180:UPF477 UYY180:UZB477 VIU180:VIX477 VSQ180:VST477 WCM180:WCP477 WMI180:WML477 WWE180:WWH477 W4:Z18 JS4:JV18 TO4:TR18 ADK4:ADN18 ANG4:ANJ18 AXC4:AXF18 BGY4:BHB18 BQU4:BQX18 CAQ4:CAT18 CKM4:CKP18 CUI4:CUL18 DEE4:DEH18 DOA4:DOD18 DXW4:DXZ18 EHS4:EHV18 ERO4:ERR18 FBK4:FBN18 FLG4:FLJ18 FVC4:FVF18 GEY4:GFB18 GOU4:GOX18 GYQ4:GYT18 HIM4:HIP18 HSI4:HSL18 ICE4:ICH18 IMA4:IMD18 IVW4:IVZ18 JFS4:JFV18 JPO4:JPR18 JZK4:JZN18 KJG4:KJJ18 KTC4:KTF18 LCY4:LDB18 LMU4:LMX18 LWQ4:LWT18 MGM4:MGP18 MQI4:MQL18 NAE4:NAH18 NKA4:NKD18 NTW4:NTZ18 ODS4:ODV18 ONO4:ONR18 OXK4:OXN18 PHG4:PHJ18 PRC4:PRF18 QAY4:QBB18 QKU4:QKX18 QUQ4:QUT18 REM4:REP18 ROI4:ROL18 RYE4:RYH18 SIA4:SID18 SRW4:SRZ18 TBS4:TBV18 TLO4:TLR18 TVK4:TVN18 UFG4:UFJ18 UPC4:UPF18 UYY4:UZB18 VIU4:VIX18 VSQ4:VST18 WCM4:WCP18 WMI4:WML18 WWE4:WWH18 W21:Z22 JS21:JV22 TO21:TR22 ADK21:ADN22 ANG21:ANJ22 AXC21:AXF22 BGY21:BHB22 BQU21:BQX22 CAQ21:CAT22 CKM21:CKP22 CUI21:CUL22 DEE21:DEH22 DOA21:DOD22 DXW21:DXZ22 EHS21:EHV22 ERO21:ERR22 FBK21:FBN22 FLG21:FLJ22 FVC21:FVF22 GEY21:GFB22 GOU21:GOX22 GYQ21:GYT22 HIM21:HIP22 HSI21:HSL22 ICE21:ICH22 IMA21:IMD22 IVW21:IVZ22 JFS21:JFV22 JPO21:JPR22 JZK21:JZN22 KJG21:KJJ22 KTC21:KTF22 LCY21:LDB22 LMU21:LMX22 LWQ21:LWT22 MGM21:MGP22 MQI21:MQL22 NAE21:NAH22 NKA21:NKD22 NTW21:NTZ22 ODS21:ODV22 ONO21:ONR22 OXK21:OXN22 PHG21:PHJ22 PRC21:PRF22 QAY21:QBB22 QKU21:QKX22 QUQ21:QUT22 REM21:REP22 ROI21:ROL22 RYE21:RYH22 SIA21:SID22 SRW21:SRZ22 TBS21:TBV22 TLO21:TLR22 TVK21:TVN22 UFG21:UFJ22 UPC21:UPF22 UYY21:UZB22 VIU21:VIX22 VSQ21:VST22 WCM21:WCP22 WMI21:WML22 WWE21:WWH22 W23:Z24 JS23:JV24 TO23:TR24 ADK23:ADN24 ANG23:ANJ24 AXC23:AXF24 BGY23:BHB24 BQU23:BQX24 CAQ23:CAT24 CKM23:CKP24 CUI23:CUL24 DEE23:DEH24 DOA23:DOD24 DXW23:DXZ24 EHS23:EHV24 ERO23:ERR24 FBK23:FBN24 FLG23:FLJ24 FVC23:FVF24 GEY23:GFB24 GOU23:GOX24 GYQ23:GYT24 HIM23:HIP24 HSI23:HSL24 ICE23:ICH24 IMA23:IMD24 IVW23:IVZ24 JFS23:JFV24 JPO23:JPR24 JZK23:JZN24 KJG23:KJJ24 KTC23:KTF24 LCY23:LDB24 LMU23:LMX24 LWQ23:LWT24 MGM23:MGP24 MQI23:MQL24 NAE23:NAH24 NKA23:NKD24 NTW23:NTZ24 ODS23:ODV24 ONO23:ONR24 OXK23:OXN24 PHG23:PHJ24 PRC23:PRF24 QAY23:QBB24 QKU23:QKX24 QUQ23:QUT24 REM23:REP24 ROI23:ROL24 RYE23:RYH24 SIA23:SID24 SRW23:SRZ24 TBS23:TBV24 TLO23:TLR24 TVK23:TVN24 UFG23:UFJ24 UPC23:UPF24 UYY23:UZB24 VIU23:VIX24 VSQ23:VST24 WCM23:WCP24 WMI23:WML24 WWE23:WWH24 W36:Z39 JS36:JV39 TO36:TR39 ADK36:ADN39 ANG36:ANJ39 AXC36:AXF39 BGY36:BHB39 BQU36:BQX39 CAQ36:CAT39 CKM36:CKP39 CUI36:CUL39 DEE36:DEH39 DOA36:DOD39 DXW36:DXZ39 EHS36:EHV39 ERO36:ERR39 FBK36:FBN39 FLG36:FLJ39 FVC36:FVF39 GEY36:GFB39 GOU36:GOX39 GYQ36:GYT39 HIM36:HIP39 HSI36:HSL39 ICE36:ICH39 IMA36:IMD39 IVW36:IVZ39 JFS36:JFV39 JPO36:JPR39 JZK36:JZN39 KJG36:KJJ39 KTC36:KTF39 LCY36:LDB39 LMU36:LMX39 LWQ36:LWT39 MGM36:MGP39 MQI36:MQL39 NAE36:NAH39 NKA36:NKD39 NTW36:NTZ39 ODS36:ODV39 ONO36:ONR39 OXK36:OXN39 PHG36:PHJ39 PRC36:PRF39 QAY36:QBB39 QKU36:QKX39 QUQ36:QUT39 REM36:REP39 ROI36:ROL39 RYE36:RYH39 SIA36:SID39 SRW36:SRZ39 TBS36:TBV39 TLO36:TLR39 TVK36:TVN39 UFG36:UFJ39 UPC36:UPF39 UYY36:UZB39 VIU36:VIX39 VSQ36:VST39 WCM36:WCP39 WMI36:WML39 WWE36:WWH39 W25:Z30 JS25:JV30 TO25:TR30 ADK25:ADN30 ANG25:ANJ30 AXC25:AXF30 BGY25:BHB30 BQU25:BQX30 CAQ25:CAT30 CKM25:CKP30 CUI25:CUL30 DEE25:DEH30 DOA25:DOD30 DXW25:DXZ30 EHS25:EHV30 ERO25:ERR30 FBK25:FBN30 FLG25:FLJ30 FVC25:FVF30 GEY25:GFB30 GOU25:GOX30 GYQ25:GYT30 HIM25:HIP30 HSI25:HSL30 ICE25:ICH30 IMA25:IMD30 IVW25:IVZ30 JFS25:JFV30 JPO25:JPR30 JZK25:JZN30 KJG25:KJJ30 KTC25:KTF30 LCY25:LDB30 LMU25:LMX30 LWQ25:LWT30 MGM25:MGP30 MQI25:MQL30 NAE25:NAH30 NKA25:NKD30 NTW25:NTZ30 ODS25:ODV30 ONO25:ONR30 OXK25:OXN30 PHG25:PHJ30 PRC25:PRF30 QAY25:QBB30 QKU25:QKX30 QUQ25:QUT30 REM25:REP30 ROI25:ROL30 RYE25:RYH30 SIA25:SID30 SRW25:SRZ30 TBS25:TBV30 TLO25:TLR30 TVK25:TVN30 UFG25:UFJ30 UPC25:UPF30 UYY25:UZB30 VIU25:VIX30 VSQ25:VST30 WCM25:WCP30 WMI25:WML30 WWE25:WWH30 W31:Z33 JS31:JV33 TO31:TR33 ADK31:ADN33 ANG31:ANJ33 AXC31:AXF33 BGY31:BHB33 BQU31:BQX33 CAQ31:CAT33 CKM31:CKP33 CUI31:CUL33 DEE31:DEH33 DOA31:DOD33 DXW31:DXZ33 EHS31:EHV33 ERO31:ERR33 FBK31:FBN33 FLG31:FLJ33 FVC31:FVF33 GEY31:GFB33 GOU31:GOX33 GYQ31:GYT33 HIM31:HIP33 HSI31:HSL33 ICE31:ICH33 IMA31:IMD33 IVW31:IVZ33 JFS31:JFV33 JPO31:JPR33 JZK31:JZN33 KJG31:KJJ33 KTC31:KTF33 LCY31:LDB33 LMU31:LMX33 LWQ31:LWT33 MGM31:MGP33 MQI31:MQL33 NAE31:NAH33 NKA31:NKD33 NTW31:NTZ33 ODS31:ODV33 ONO31:ONR33 OXK31:OXN33 PHG31:PHJ33 PRC31:PRF33 QAY31:QBB33 QKU31:QKX33 QUQ31:QUT33 REM31:REP33 ROI31:ROL33 RYE31:RYH33 SIA31:SID33 SRW31:SRZ33 TBS31:TBV33 TLO31:TLR33 TVK31:TVN33 UFG31:UFJ33 UPC31:UPF33 UYY31:UZB33 VIU31:VIX33 VSQ31:VST33 WCM31:WCP33 WMI31:WML33 WWE31:WWH33 W55:Z175 JS55:JV175 TO55:TR175 ADK55:ADN175 ANG55:ANJ175 AXC55:AXF175 BGY55:BHB175 BQU55:BQX175 CAQ55:CAT175 CKM55:CKP175 CUI55:CUL175 DEE55:DEH175 DOA55:DOD175 DXW55:DXZ175 EHS55:EHV175 ERO55:ERR175 FBK55:FBN175 FLG55:FLJ175 FVC55:FVF175 GEY55:GFB175 GOU55:GOX175 GYQ55:GYT175 HIM55:HIP175 HSI55:HSL175 ICE55:ICH175 IMA55:IMD175 IVW55:IVZ175 JFS55:JFV175 JPO55:JPR175 JZK55:JZN175 KJG55:KJJ175 KTC55:KTF175 LCY55:LDB175 LMU55:LMX175 LWQ55:LWT175 MGM55:MGP175 MQI55:MQL175 NAE55:NAH175 NKA55:NKD175 NTW55:NTZ175 ODS55:ODV175 ONO55:ONR175 OXK55:OXN175 PHG55:PHJ175 PRC55:PRF175 QAY55:QBB175 QKU55:QKX175 QUQ55:QUT175 REM55:REP175 ROI55:ROL175 RYE55:RYH175 SIA55:SID175 SRW55:SRZ175 TBS55:TBV175 TLO55:TLR175 TVK55:TVN175 UFG55:UFJ175 UPC55:UPF175 UYY55:UZB175 VIU55:VIX175 VSQ55:VST175 WCM55:WCP175 WMI55:WML175 WWE55:WWH175">
      <formula1>OR(W4="",ISNUMBER(W4))</formula1>
    </dataValidation>
    <dataValidation type="textLength" operator="lessThanOrEqual" allowBlank="1" showInputMessage="1" showErrorMessage="1" errorTitle="提示" error="此处最多只能输入 [20] 个字符。" sqref="W3:Z3 JS3:JV3 TO3:TR3 ADK3:ADN3 ANG3:ANJ3 AXC3:AXF3 BGY3:BHB3 BQU3:BQX3 CAQ3:CAT3 CKM3:CKP3 CUI3:CUL3 DEE3:DEH3 DOA3:DOD3 DXW3:DXZ3 EHS3:EHV3 ERO3:ERR3 FBK3:FBN3 FLG3:FLJ3 FVC3:FVF3 GEY3:GFB3 GOU3:GOX3 GYQ3:GYT3 HIM3:HIP3 HSI3:HSL3 ICE3:ICH3 IMA3:IMD3 IVW3:IVZ3 JFS3:JFV3 JPO3:JPR3 JZK3:JZN3 KJG3:KJJ3 KTC3:KTF3 LCY3:LDB3 LMU3:LMX3 LWQ3:LWT3 MGM3:MGP3 MQI3:MQL3 NAE3:NAH3 NKA3:NKD3 NTW3:NTZ3 ODS3:ODV3 ONO3:ONR3 OXK3:OXN3 PHG3:PHJ3 PRC3:PRF3 QAY3:QBB3 QKU3:QKX3 QUQ3:QUT3 REM3:REP3 ROI3:ROL3 RYE3:RYH3 SIA3:SID3 SRW3:SRZ3 TBS3:TBV3 TLO3:TLR3 TVK3:TVN3 UFG3:UFJ3 UPC3:UPF3 UYY3:UZB3 VIU3:VIX3 VSQ3:VST3 WCM3:WCP3 WMI3:WML3 WWE3:WWH3 W65539:Z65539 JS65539:JV65539 TO65539:TR65539 ADK65539:ADN65539 ANG65539:ANJ65539 AXC65539:AXF65539 BGY65539:BHB65539 BQU65539:BQX65539 CAQ65539:CAT65539 CKM65539:CKP65539 CUI65539:CUL65539 DEE65539:DEH65539 DOA65539:DOD65539 DXW65539:DXZ65539 EHS65539:EHV65539 ERO65539:ERR65539 FBK65539:FBN65539 FLG65539:FLJ65539 FVC65539:FVF65539 GEY65539:GFB65539 GOU65539:GOX65539 GYQ65539:GYT65539 HIM65539:HIP65539 HSI65539:HSL65539 ICE65539:ICH65539 IMA65539:IMD65539 IVW65539:IVZ65539 JFS65539:JFV65539 JPO65539:JPR65539 JZK65539:JZN65539 KJG65539:KJJ65539 KTC65539:KTF65539 LCY65539:LDB65539 LMU65539:LMX65539 LWQ65539:LWT65539 MGM65539:MGP65539 MQI65539:MQL65539 NAE65539:NAH65539 NKA65539:NKD65539 NTW65539:NTZ65539 ODS65539:ODV65539 ONO65539:ONR65539 OXK65539:OXN65539 PHG65539:PHJ65539 PRC65539:PRF65539 QAY65539:QBB65539 QKU65539:QKX65539 QUQ65539:QUT65539 REM65539:REP65539 ROI65539:ROL65539 RYE65539:RYH65539 SIA65539:SID65539 SRW65539:SRZ65539 TBS65539:TBV65539 TLO65539:TLR65539 TVK65539:TVN65539 UFG65539:UFJ65539 UPC65539:UPF65539 UYY65539:UZB65539 VIU65539:VIX65539 VSQ65539:VST65539 WCM65539:WCP65539 WMI65539:WML65539 WWE65539:WWH65539 W131075:Z131075 JS131075:JV131075 TO131075:TR131075 ADK131075:ADN131075 ANG131075:ANJ131075 AXC131075:AXF131075 BGY131075:BHB131075 BQU131075:BQX131075 CAQ131075:CAT131075 CKM131075:CKP131075 CUI131075:CUL131075 DEE131075:DEH131075 DOA131075:DOD131075 DXW131075:DXZ131075 EHS131075:EHV131075 ERO131075:ERR131075 FBK131075:FBN131075 FLG131075:FLJ131075 FVC131075:FVF131075 GEY131075:GFB131075 GOU131075:GOX131075 GYQ131075:GYT131075 HIM131075:HIP131075 HSI131075:HSL131075 ICE131075:ICH131075 IMA131075:IMD131075 IVW131075:IVZ131075 JFS131075:JFV131075 JPO131075:JPR131075 JZK131075:JZN131075 KJG131075:KJJ131075 KTC131075:KTF131075 LCY131075:LDB131075 LMU131075:LMX131075 LWQ131075:LWT131075 MGM131075:MGP131075 MQI131075:MQL131075 NAE131075:NAH131075 NKA131075:NKD131075 NTW131075:NTZ131075 ODS131075:ODV131075 ONO131075:ONR131075 OXK131075:OXN131075 PHG131075:PHJ131075 PRC131075:PRF131075 QAY131075:QBB131075 QKU131075:QKX131075 QUQ131075:QUT131075 REM131075:REP131075 ROI131075:ROL131075 RYE131075:RYH131075 SIA131075:SID131075 SRW131075:SRZ131075 TBS131075:TBV131075 TLO131075:TLR131075 TVK131075:TVN131075 UFG131075:UFJ131075 UPC131075:UPF131075 UYY131075:UZB131075 VIU131075:VIX131075 VSQ131075:VST131075 WCM131075:WCP131075 WMI131075:WML131075 WWE131075:WWH131075 W196611:Z196611 JS196611:JV196611 TO196611:TR196611 ADK196611:ADN196611 ANG196611:ANJ196611 AXC196611:AXF196611 BGY196611:BHB196611 BQU196611:BQX196611 CAQ196611:CAT196611 CKM196611:CKP196611 CUI196611:CUL196611 DEE196611:DEH196611 DOA196611:DOD196611 DXW196611:DXZ196611 EHS196611:EHV196611 ERO196611:ERR196611 FBK196611:FBN196611 FLG196611:FLJ196611 FVC196611:FVF196611 GEY196611:GFB196611 GOU196611:GOX196611 GYQ196611:GYT196611 HIM196611:HIP196611 HSI196611:HSL196611 ICE196611:ICH196611 IMA196611:IMD196611 IVW196611:IVZ196611 JFS196611:JFV196611 JPO196611:JPR196611 JZK196611:JZN196611 KJG196611:KJJ196611 KTC196611:KTF196611 LCY196611:LDB196611 LMU196611:LMX196611 LWQ196611:LWT196611 MGM196611:MGP196611 MQI196611:MQL196611 NAE196611:NAH196611 NKA196611:NKD196611 NTW196611:NTZ196611 ODS196611:ODV196611 ONO196611:ONR196611 OXK196611:OXN196611 PHG196611:PHJ196611 PRC196611:PRF196611 QAY196611:QBB196611 QKU196611:QKX196611 QUQ196611:QUT196611 REM196611:REP196611 ROI196611:ROL196611 RYE196611:RYH196611 SIA196611:SID196611 SRW196611:SRZ196611 TBS196611:TBV196611 TLO196611:TLR196611 TVK196611:TVN196611 UFG196611:UFJ196611 UPC196611:UPF196611 UYY196611:UZB196611 VIU196611:VIX196611 VSQ196611:VST196611 WCM196611:WCP196611 WMI196611:WML196611 WWE196611:WWH196611 W262147:Z262147 JS262147:JV262147 TO262147:TR262147 ADK262147:ADN262147 ANG262147:ANJ262147 AXC262147:AXF262147 BGY262147:BHB262147 BQU262147:BQX262147 CAQ262147:CAT262147 CKM262147:CKP262147 CUI262147:CUL262147 DEE262147:DEH262147 DOA262147:DOD262147 DXW262147:DXZ262147 EHS262147:EHV262147 ERO262147:ERR262147 FBK262147:FBN262147 FLG262147:FLJ262147 FVC262147:FVF262147 GEY262147:GFB262147 GOU262147:GOX262147 GYQ262147:GYT262147 HIM262147:HIP262147 HSI262147:HSL262147 ICE262147:ICH262147 IMA262147:IMD262147 IVW262147:IVZ262147 JFS262147:JFV262147 JPO262147:JPR262147 JZK262147:JZN262147 KJG262147:KJJ262147 KTC262147:KTF262147 LCY262147:LDB262147 LMU262147:LMX262147 LWQ262147:LWT262147 MGM262147:MGP262147 MQI262147:MQL262147 NAE262147:NAH262147 NKA262147:NKD262147 NTW262147:NTZ262147 ODS262147:ODV262147 ONO262147:ONR262147 OXK262147:OXN262147 PHG262147:PHJ262147 PRC262147:PRF262147 QAY262147:QBB262147 QKU262147:QKX262147 QUQ262147:QUT262147 REM262147:REP262147 ROI262147:ROL262147 RYE262147:RYH262147 SIA262147:SID262147 SRW262147:SRZ262147 TBS262147:TBV262147 TLO262147:TLR262147 TVK262147:TVN262147 UFG262147:UFJ262147 UPC262147:UPF262147 UYY262147:UZB262147 VIU262147:VIX262147 VSQ262147:VST262147 WCM262147:WCP262147 WMI262147:WML262147 WWE262147:WWH262147 W327683:Z327683 JS327683:JV327683 TO327683:TR327683 ADK327683:ADN327683 ANG327683:ANJ327683 AXC327683:AXF327683 BGY327683:BHB327683 BQU327683:BQX327683 CAQ327683:CAT327683 CKM327683:CKP327683 CUI327683:CUL327683 DEE327683:DEH327683 DOA327683:DOD327683 DXW327683:DXZ327683 EHS327683:EHV327683 ERO327683:ERR327683 FBK327683:FBN327683 FLG327683:FLJ327683 FVC327683:FVF327683 GEY327683:GFB327683 GOU327683:GOX327683 GYQ327683:GYT327683 HIM327683:HIP327683 HSI327683:HSL327683 ICE327683:ICH327683 IMA327683:IMD327683 IVW327683:IVZ327683 JFS327683:JFV327683 JPO327683:JPR327683 JZK327683:JZN327683 KJG327683:KJJ327683 KTC327683:KTF327683 LCY327683:LDB327683 LMU327683:LMX327683 LWQ327683:LWT327683 MGM327683:MGP327683 MQI327683:MQL327683 NAE327683:NAH327683 NKA327683:NKD327683 NTW327683:NTZ327683 ODS327683:ODV327683 ONO327683:ONR327683 OXK327683:OXN327683 PHG327683:PHJ327683 PRC327683:PRF327683 QAY327683:QBB327683 QKU327683:QKX327683 QUQ327683:QUT327683 REM327683:REP327683 ROI327683:ROL327683 RYE327683:RYH327683 SIA327683:SID327683 SRW327683:SRZ327683 TBS327683:TBV327683 TLO327683:TLR327683 TVK327683:TVN327683 UFG327683:UFJ327683 UPC327683:UPF327683 UYY327683:UZB327683 VIU327683:VIX327683 VSQ327683:VST327683 WCM327683:WCP327683 WMI327683:WML327683 WWE327683:WWH327683 W393219:Z393219 JS393219:JV393219 TO393219:TR393219 ADK393219:ADN393219 ANG393219:ANJ393219 AXC393219:AXF393219 BGY393219:BHB393219 BQU393219:BQX393219 CAQ393219:CAT393219 CKM393219:CKP393219 CUI393219:CUL393219 DEE393219:DEH393219 DOA393219:DOD393219 DXW393219:DXZ393219 EHS393219:EHV393219 ERO393219:ERR393219 FBK393219:FBN393219 FLG393219:FLJ393219 FVC393219:FVF393219 GEY393219:GFB393219 GOU393219:GOX393219 GYQ393219:GYT393219 HIM393219:HIP393219 HSI393219:HSL393219 ICE393219:ICH393219 IMA393219:IMD393219 IVW393219:IVZ393219 JFS393219:JFV393219 JPO393219:JPR393219 JZK393219:JZN393219 KJG393219:KJJ393219 KTC393219:KTF393219 LCY393219:LDB393219 LMU393219:LMX393219 LWQ393219:LWT393219 MGM393219:MGP393219 MQI393219:MQL393219 NAE393219:NAH393219 NKA393219:NKD393219 NTW393219:NTZ393219 ODS393219:ODV393219 ONO393219:ONR393219 OXK393219:OXN393219 PHG393219:PHJ393219 PRC393219:PRF393219 QAY393219:QBB393219 QKU393219:QKX393219 QUQ393219:QUT393219 REM393219:REP393219 ROI393219:ROL393219 RYE393219:RYH393219 SIA393219:SID393219 SRW393219:SRZ393219 TBS393219:TBV393219 TLO393219:TLR393219 TVK393219:TVN393219 UFG393219:UFJ393219 UPC393219:UPF393219 UYY393219:UZB393219 VIU393219:VIX393219 VSQ393219:VST393219 WCM393219:WCP393219 WMI393219:WML393219 WWE393219:WWH393219 W458755:Z458755 JS458755:JV458755 TO458755:TR458755 ADK458755:ADN458755 ANG458755:ANJ458755 AXC458755:AXF458755 BGY458755:BHB458755 BQU458755:BQX458755 CAQ458755:CAT458755 CKM458755:CKP458755 CUI458755:CUL458755 DEE458755:DEH458755 DOA458755:DOD458755 DXW458755:DXZ458755 EHS458755:EHV458755 ERO458755:ERR458755 FBK458755:FBN458755 FLG458755:FLJ458755 FVC458755:FVF458755 GEY458755:GFB458755 GOU458755:GOX458755 GYQ458755:GYT458755 HIM458755:HIP458755 HSI458755:HSL458755 ICE458755:ICH458755 IMA458755:IMD458755 IVW458755:IVZ458755 JFS458755:JFV458755 JPO458755:JPR458755 JZK458755:JZN458755 KJG458755:KJJ458755 KTC458755:KTF458755 LCY458755:LDB458755 LMU458755:LMX458755 LWQ458755:LWT458755 MGM458755:MGP458755 MQI458755:MQL458755 NAE458755:NAH458755 NKA458755:NKD458755 NTW458755:NTZ458755 ODS458755:ODV458755 ONO458755:ONR458755 OXK458755:OXN458755 PHG458755:PHJ458755 PRC458755:PRF458755 QAY458755:QBB458755 QKU458755:QKX458755 QUQ458755:QUT458755 REM458755:REP458755 ROI458755:ROL458755 RYE458755:RYH458755 SIA458755:SID458755 SRW458755:SRZ458755 TBS458755:TBV458755 TLO458755:TLR458755 TVK458755:TVN458755 UFG458755:UFJ458755 UPC458755:UPF458755 UYY458755:UZB458755 VIU458755:VIX458755 VSQ458755:VST458755 WCM458755:WCP458755 WMI458755:WML458755 WWE458755:WWH458755 W524291:Z524291 JS524291:JV524291 TO524291:TR524291 ADK524291:ADN524291 ANG524291:ANJ524291 AXC524291:AXF524291 BGY524291:BHB524291 BQU524291:BQX524291 CAQ524291:CAT524291 CKM524291:CKP524291 CUI524291:CUL524291 DEE524291:DEH524291 DOA524291:DOD524291 DXW524291:DXZ524291 EHS524291:EHV524291 ERO524291:ERR524291 FBK524291:FBN524291 FLG524291:FLJ524291 FVC524291:FVF524291 GEY524291:GFB524291 GOU524291:GOX524291 GYQ524291:GYT524291 HIM524291:HIP524291 HSI524291:HSL524291 ICE524291:ICH524291 IMA524291:IMD524291 IVW524291:IVZ524291 JFS524291:JFV524291 JPO524291:JPR524291 JZK524291:JZN524291 KJG524291:KJJ524291 KTC524291:KTF524291 LCY524291:LDB524291 LMU524291:LMX524291 LWQ524291:LWT524291 MGM524291:MGP524291 MQI524291:MQL524291 NAE524291:NAH524291 NKA524291:NKD524291 NTW524291:NTZ524291 ODS524291:ODV524291 ONO524291:ONR524291 OXK524291:OXN524291 PHG524291:PHJ524291 PRC524291:PRF524291 QAY524291:QBB524291 QKU524291:QKX524291 QUQ524291:QUT524291 REM524291:REP524291 ROI524291:ROL524291 RYE524291:RYH524291 SIA524291:SID524291 SRW524291:SRZ524291 TBS524291:TBV524291 TLO524291:TLR524291 TVK524291:TVN524291 UFG524291:UFJ524291 UPC524291:UPF524291 UYY524291:UZB524291 VIU524291:VIX524291 VSQ524291:VST524291 WCM524291:WCP524291 WMI524291:WML524291 WWE524291:WWH524291 W589827:Z589827 JS589827:JV589827 TO589827:TR589827 ADK589827:ADN589827 ANG589827:ANJ589827 AXC589827:AXF589827 BGY589827:BHB589827 BQU589827:BQX589827 CAQ589827:CAT589827 CKM589827:CKP589827 CUI589827:CUL589827 DEE589827:DEH589827 DOA589827:DOD589827 DXW589827:DXZ589827 EHS589827:EHV589827 ERO589827:ERR589827 FBK589827:FBN589827 FLG589827:FLJ589827 FVC589827:FVF589827 GEY589827:GFB589827 GOU589827:GOX589827 GYQ589827:GYT589827 HIM589827:HIP589827 HSI589827:HSL589827 ICE589827:ICH589827 IMA589827:IMD589827 IVW589827:IVZ589827 JFS589827:JFV589827 JPO589827:JPR589827 JZK589827:JZN589827 KJG589827:KJJ589827 KTC589827:KTF589827 LCY589827:LDB589827 LMU589827:LMX589827 LWQ589827:LWT589827 MGM589827:MGP589827 MQI589827:MQL589827 NAE589827:NAH589827 NKA589827:NKD589827 NTW589827:NTZ589827 ODS589827:ODV589827 ONO589827:ONR589827 OXK589827:OXN589827 PHG589827:PHJ589827 PRC589827:PRF589827 QAY589827:QBB589827 QKU589827:QKX589827 QUQ589827:QUT589827 REM589827:REP589827 ROI589827:ROL589827 RYE589827:RYH589827 SIA589827:SID589827 SRW589827:SRZ589827 TBS589827:TBV589827 TLO589827:TLR589827 TVK589827:TVN589827 UFG589827:UFJ589827 UPC589827:UPF589827 UYY589827:UZB589827 VIU589827:VIX589827 VSQ589827:VST589827 WCM589827:WCP589827 WMI589827:WML589827 WWE589827:WWH589827 W655363:Z655363 JS655363:JV655363 TO655363:TR655363 ADK655363:ADN655363 ANG655363:ANJ655363 AXC655363:AXF655363 BGY655363:BHB655363 BQU655363:BQX655363 CAQ655363:CAT655363 CKM655363:CKP655363 CUI655363:CUL655363 DEE655363:DEH655363 DOA655363:DOD655363 DXW655363:DXZ655363 EHS655363:EHV655363 ERO655363:ERR655363 FBK655363:FBN655363 FLG655363:FLJ655363 FVC655363:FVF655363 GEY655363:GFB655363 GOU655363:GOX655363 GYQ655363:GYT655363 HIM655363:HIP655363 HSI655363:HSL655363 ICE655363:ICH655363 IMA655363:IMD655363 IVW655363:IVZ655363 JFS655363:JFV655363 JPO655363:JPR655363 JZK655363:JZN655363 KJG655363:KJJ655363 KTC655363:KTF655363 LCY655363:LDB655363 LMU655363:LMX655363 LWQ655363:LWT655363 MGM655363:MGP655363 MQI655363:MQL655363 NAE655363:NAH655363 NKA655363:NKD655363 NTW655363:NTZ655363 ODS655363:ODV655363 ONO655363:ONR655363 OXK655363:OXN655363 PHG655363:PHJ655363 PRC655363:PRF655363 QAY655363:QBB655363 QKU655363:QKX655363 QUQ655363:QUT655363 REM655363:REP655363 ROI655363:ROL655363 RYE655363:RYH655363 SIA655363:SID655363 SRW655363:SRZ655363 TBS655363:TBV655363 TLO655363:TLR655363 TVK655363:TVN655363 UFG655363:UFJ655363 UPC655363:UPF655363 UYY655363:UZB655363 VIU655363:VIX655363 VSQ655363:VST655363 WCM655363:WCP655363 WMI655363:WML655363 WWE655363:WWH655363 W720899:Z720899 JS720899:JV720899 TO720899:TR720899 ADK720899:ADN720899 ANG720899:ANJ720899 AXC720899:AXF720899 BGY720899:BHB720899 BQU720899:BQX720899 CAQ720899:CAT720899 CKM720899:CKP720899 CUI720899:CUL720899 DEE720899:DEH720899 DOA720899:DOD720899 DXW720899:DXZ720899 EHS720899:EHV720899 ERO720899:ERR720899 FBK720899:FBN720899 FLG720899:FLJ720899 FVC720899:FVF720899 GEY720899:GFB720899 GOU720899:GOX720899 GYQ720899:GYT720899 HIM720899:HIP720899 HSI720899:HSL720899 ICE720899:ICH720899 IMA720899:IMD720899 IVW720899:IVZ720899 JFS720899:JFV720899 JPO720899:JPR720899 JZK720899:JZN720899 KJG720899:KJJ720899 KTC720899:KTF720899 LCY720899:LDB720899 LMU720899:LMX720899 LWQ720899:LWT720899 MGM720899:MGP720899 MQI720899:MQL720899 NAE720899:NAH720899 NKA720899:NKD720899 NTW720899:NTZ720899 ODS720899:ODV720899 ONO720899:ONR720899 OXK720899:OXN720899 PHG720899:PHJ720899 PRC720899:PRF720899 QAY720899:QBB720899 QKU720899:QKX720899 QUQ720899:QUT720899 REM720899:REP720899 ROI720899:ROL720899 RYE720899:RYH720899 SIA720899:SID720899 SRW720899:SRZ720899 TBS720899:TBV720899 TLO720899:TLR720899 TVK720899:TVN720899 UFG720899:UFJ720899 UPC720899:UPF720899 UYY720899:UZB720899 VIU720899:VIX720899 VSQ720899:VST720899 WCM720899:WCP720899 WMI720899:WML720899 WWE720899:WWH720899 W786435:Z786435 JS786435:JV786435 TO786435:TR786435 ADK786435:ADN786435 ANG786435:ANJ786435 AXC786435:AXF786435 BGY786435:BHB786435 BQU786435:BQX786435 CAQ786435:CAT786435 CKM786435:CKP786435 CUI786435:CUL786435 DEE786435:DEH786435 DOA786435:DOD786435 DXW786435:DXZ786435 EHS786435:EHV786435 ERO786435:ERR786435 FBK786435:FBN786435 FLG786435:FLJ786435 FVC786435:FVF786435 GEY786435:GFB786435 GOU786435:GOX786435 GYQ786435:GYT786435 HIM786435:HIP786435 HSI786435:HSL786435 ICE786435:ICH786435 IMA786435:IMD786435 IVW786435:IVZ786435 JFS786435:JFV786435 JPO786435:JPR786435 JZK786435:JZN786435 KJG786435:KJJ786435 KTC786435:KTF786435 LCY786435:LDB786435 LMU786435:LMX786435 LWQ786435:LWT786435 MGM786435:MGP786435 MQI786435:MQL786435 NAE786435:NAH786435 NKA786435:NKD786435 NTW786435:NTZ786435 ODS786435:ODV786435 ONO786435:ONR786435 OXK786435:OXN786435 PHG786435:PHJ786435 PRC786435:PRF786435 QAY786435:QBB786435 QKU786435:QKX786435 QUQ786435:QUT786435 REM786435:REP786435 ROI786435:ROL786435 RYE786435:RYH786435 SIA786435:SID786435 SRW786435:SRZ786435 TBS786435:TBV786435 TLO786435:TLR786435 TVK786435:TVN786435 UFG786435:UFJ786435 UPC786435:UPF786435 UYY786435:UZB786435 VIU786435:VIX786435 VSQ786435:VST786435 WCM786435:WCP786435 WMI786435:WML786435 WWE786435:WWH786435 W851971:Z851971 JS851971:JV851971 TO851971:TR851971 ADK851971:ADN851971 ANG851971:ANJ851971 AXC851971:AXF851971 BGY851971:BHB851971 BQU851971:BQX851971 CAQ851971:CAT851971 CKM851971:CKP851971 CUI851971:CUL851971 DEE851971:DEH851971 DOA851971:DOD851971 DXW851971:DXZ851971 EHS851971:EHV851971 ERO851971:ERR851971 FBK851971:FBN851971 FLG851971:FLJ851971 FVC851971:FVF851971 GEY851971:GFB851971 GOU851971:GOX851971 GYQ851971:GYT851971 HIM851971:HIP851971 HSI851971:HSL851971 ICE851971:ICH851971 IMA851971:IMD851971 IVW851971:IVZ851971 JFS851971:JFV851971 JPO851971:JPR851971 JZK851971:JZN851971 KJG851971:KJJ851971 KTC851971:KTF851971 LCY851971:LDB851971 LMU851971:LMX851971 LWQ851971:LWT851971 MGM851971:MGP851971 MQI851971:MQL851971 NAE851971:NAH851971 NKA851971:NKD851971 NTW851971:NTZ851971 ODS851971:ODV851971 ONO851971:ONR851971 OXK851971:OXN851971 PHG851971:PHJ851971 PRC851971:PRF851971 QAY851971:QBB851971 QKU851971:QKX851971 QUQ851971:QUT851971 REM851971:REP851971 ROI851971:ROL851971 RYE851971:RYH851971 SIA851971:SID851971 SRW851971:SRZ851971 TBS851971:TBV851971 TLO851971:TLR851971 TVK851971:TVN851971 UFG851971:UFJ851971 UPC851971:UPF851971 UYY851971:UZB851971 VIU851971:VIX851971 VSQ851971:VST851971 WCM851971:WCP851971 WMI851971:WML851971 WWE851971:WWH851971 W917507:Z917507 JS917507:JV917507 TO917507:TR917507 ADK917507:ADN917507 ANG917507:ANJ917507 AXC917507:AXF917507 BGY917507:BHB917507 BQU917507:BQX917507 CAQ917507:CAT917507 CKM917507:CKP917507 CUI917507:CUL917507 DEE917507:DEH917507 DOA917507:DOD917507 DXW917507:DXZ917507 EHS917507:EHV917507 ERO917507:ERR917507 FBK917507:FBN917507 FLG917507:FLJ917507 FVC917507:FVF917507 GEY917507:GFB917507 GOU917507:GOX917507 GYQ917507:GYT917507 HIM917507:HIP917507 HSI917507:HSL917507 ICE917507:ICH917507 IMA917507:IMD917507 IVW917507:IVZ917507 JFS917507:JFV917507 JPO917507:JPR917507 JZK917507:JZN917507 KJG917507:KJJ917507 KTC917507:KTF917507 LCY917507:LDB917507 LMU917507:LMX917507 LWQ917507:LWT917507 MGM917507:MGP917507 MQI917507:MQL917507 NAE917507:NAH917507 NKA917507:NKD917507 NTW917507:NTZ917507 ODS917507:ODV917507 ONO917507:ONR917507 OXK917507:OXN917507 PHG917507:PHJ917507 PRC917507:PRF917507 QAY917507:QBB917507 QKU917507:QKX917507 QUQ917507:QUT917507 REM917507:REP917507 ROI917507:ROL917507 RYE917507:RYH917507 SIA917507:SID917507 SRW917507:SRZ917507 TBS917507:TBV917507 TLO917507:TLR917507 TVK917507:TVN917507 UFG917507:UFJ917507 UPC917507:UPF917507 UYY917507:UZB917507 VIU917507:VIX917507 VSQ917507:VST917507 WCM917507:WCP917507 WMI917507:WML917507 WWE917507:WWH917507 W983043:Z983043 JS983043:JV983043 TO983043:TR983043 ADK983043:ADN983043 ANG983043:ANJ983043 AXC983043:AXF983043 BGY983043:BHB983043 BQU983043:BQX983043 CAQ983043:CAT983043 CKM983043:CKP983043 CUI983043:CUL983043 DEE983043:DEH983043 DOA983043:DOD983043 DXW983043:DXZ983043 EHS983043:EHV983043 ERO983043:ERR983043 FBK983043:FBN983043 FLG983043:FLJ983043 FVC983043:FVF983043 GEY983043:GFB983043 GOU983043:GOX983043 GYQ983043:GYT983043 HIM983043:HIP983043 HSI983043:HSL983043 ICE983043:ICH983043 IMA983043:IMD983043 IVW983043:IVZ983043 JFS983043:JFV983043 JPO983043:JPR983043 JZK983043:JZN983043 KJG983043:KJJ983043 KTC983043:KTF983043 LCY983043:LDB983043 LMU983043:LMX983043 LWQ983043:LWT983043 MGM983043:MGP983043 MQI983043:MQL983043 NAE983043:NAH983043 NKA983043:NKD983043 NTW983043:NTZ983043 ODS983043:ODV983043 ONO983043:ONR983043 OXK983043:OXN983043 PHG983043:PHJ983043 PRC983043:PRF983043 QAY983043:QBB983043 QKU983043:QKX983043 QUQ983043:QUT983043 REM983043:REP983043 ROI983043:ROL983043 RYE983043:RYH983043 SIA983043:SID983043 SRW983043:SRZ983043 TBS983043:TBV983043 TLO983043:TLR983043 TVK983043:TVN983043 UFG983043:UFJ983043 UPC983043:UPF983043 UYY983043:UZB983043 VIU983043:VIX983043 VSQ983043:VST983043 WCM983043:WCP983043 WMI983043:WML983043 WWE983043:WWH983043">
      <formula1>20</formula1>
    </dataValidation>
  </dataValidations>
  <pageMargins left="0.699305555555556" right="0.699305555555556" top="0.75" bottom="0.75" header="0.3" footer="0.3"/>
  <pageSetup paperSize="9" orientation="portrait"/>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Z378"/>
  <sheetViews>
    <sheetView workbookViewId="0">
      <pane xSplit="2" ySplit="3" topLeftCell="C283" activePane="bottomRight" state="frozen"/>
      <selection/>
      <selection pane="topRight"/>
      <selection pane="bottomLeft"/>
      <selection pane="bottomRight" activeCell="B318" sqref="B318"/>
    </sheetView>
  </sheetViews>
  <sheetFormatPr defaultColWidth="9" defaultRowHeight="15.6"/>
  <cols>
    <col min="1" max="1" width="10.1111111111111" style="1" customWidth="1"/>
    <col min="2" max="2" width="41.6666666666667" style="1" customWidth="1"/>
    <col min="3" max="3" width="11" style="1" customWidth="1"/>
    <col min="4" max="4" width="10.2222222222222" style="1" customWidth="1"/>
    <col min="5" max="5" width="10.2222222222222" style="33" customWidth="1"/>
    <col min="6" max="6" width="10.2222222222222" style="1" customWidth="1"/>
    <col min="7" max="7" width="9" style="1"/>
    <col min="8" max="8" width="11.2222222222222" style="1" customWidth="1"/>
    <col min="9" max="9" width="10" style="1" customWidth="1"/>
    <col min="10" max="10" width="9.88888888888889" style="1" customWidth="1"/>
    <col min="11" max="256" width="9" style="1"/>
    <col min="257" max="257" width="10.1111111111111" style="1" customWidth="1"/>
    <col min="258" max="258" width="31.3333333333333" style="1" customWidth="1"/>
    <col min="259" max="259" width="11" style="1" customWidth="1"/>
    <col min="260" max="262" width="10.2222222222222" style="1" customWidth="1"/>
    <col min="263" max="512" width="9" style="1"/>
    <col min="513" max="513" width="10.1111111111111" style="1" customWidth="1"/>
    <col min="514" max="514" width="31.3333333333333" style="1" customWidth="1"/>
    <col min="515" max="515" width="11" style="1" customWidth="1"/>
    <col min="516" max="518" width="10.2222222222222" style="1" customWidth="1"/>
    <col min="519" max="768" width="9" style="1"/>
    <col min="769" max="769" width="10.1111111111111" style="1" customWidth="1"/>
    <col min="770" max="770" width="31.3333333333333" style="1" customWidth="1"/>
    <col min="771" max="771" width="11" style="1" customWidth="1"/>
    <col min="772" max="774" width="10.2222222222222" style="1" customWidth="1"/>
    <col min="775" max="1024" width="9" style="1"/>
    <col min="1025" max="1025" width="10.1111111111111" style="1" customWidth="1"/>
    <col min="1026" max="1026" width="31.3333333333333" style="1" customWidth="1"/>
    <col min="1027" max="1027" width="11" style="1" customWidth="1"/>
    <col min="1028" max="1030" width="10.2222222222222" style="1" customWidth="1"/>
    <col min="1031" max="1280" width="9" style="1"/>
    <col min="1281" max="1281" width="10.1111111111111" style="1" customWidth="1"/>
    <col min="1282" max="1282" width="31.3333333333333" style="1" customWidth="1"/>
    <col min="1283" max="1283" width="11" style="1" customWidth="1"/>
    <col min="1284" max="1286" width="10.2222222222222" style="1" customWidth="1"/>
    <col min="1287" max="1536" width="9" style="1"/>
    <col min="1537" max="1537" width="10.1111111111111" style="1" customWidth="1"/>
    <col min="1538" max="1538" width="31.3333333333333" style="1" customWidth="1"/>
    <col min="1539" max="1539" width="11" style="1" customWidth="1"/>
    <col min="1540" max="1542" width="10.2222222222222" style="1" customWidth="1"/>
    <col min="1543" max="1792" width="9" style="1"/>
    <col min="1793" max="1793" width="10.1111111111111" style="1" customWidth="1"/>
    <col min="1794" max="1794" width="31.3333333333333" style="1" customWidth="1"/>
    <col min="1795" max="1795" width="11" style="1" customWidth="1"/>
    <col min="1796" max="1798" width="10.2222222222222" style="1" customWidth="1"/>
    <col min="1799" max="2048" width="9" style="1"/>
    <col min="2049" max="2049" width="10.1111111111111" style="1" customWidth="1"/>
    <col min="2050" max="2050" width="31.3333333333333" style="1" customWidth="1"/>
    <col min="2051" max="2051" width="11" style="1" customWidth="1"/>
    <col min="2052" max="2054" width="10.2222222222222" style="1" customWidth="1"/>
    <col min="2055" max="2304" width="9" style="1"/>
    <col min="2305" max="2305" width="10.1111111111111" style="1" customWidth="1"/>
    <col min="2306" max="2306" width="31.3333333333333" style="1" customWidth="1"/>
    <col min="2307" max="2307" width="11" style="1" customWidth="1"/>
    <col min="2308" max="2310" width="10.2222222222222" style="1" customWidth="1"/>
    <col min="2311" max="2560" width="9" style="1"/>
    <col min="2561" max="2561" width="10.1111111111111" style="1" customWidth="1"/>
    <col min="2562" max="2562" width="31.3333333333333" style="1" customWidth="1"/>
    <col min="2563" max="2563" width="11" style="1" customWidth="1"/>
    <col min="2564" max="2566" width="10.2222222222222" style="1" customWidth="1"/>
    <col min="2567" max="2816" width="9" style="1"/>
    <col min="2817" max="2817" width="10.1111111111111" style="1" customWidth="1"/>
    <col min="2818" max="2818" width="31.3333333333333" style="1" customWidth="1"/>
    <col min="2819" max="2819" width="11" style="1" customWidth="1"/>
    <col min="2820" max="2822" width="10.2222222222222" style="1" customWidth="1"/>
    <col min="2823" max="3072" width="9" style="1"/>
    <col min="3073" max="3073" width="10.1111111111111" style="1" customWidth="1"/>
    <col min="3074" max="3074" width="31.3333333333333" style="1" customWidth="1"/>
    <col min="3075" max="3075" width="11" style="1" customWidth="1"/>
    <col min="3076" max="3078" width="10.2222222222222" style="1" customWidth="1"/>
    <col min="3079" max="3328" width="9" style="1"/>
    <col min="3329" max="3329" width="10.1111111111111" style="1" customWidth="1"/>
    <col min="3330" max="3330" width="31.3333333333333" style="1" customWidth="1"/>
    <col min="3331" max="3331" width="11" style="1" customWidth="1"/>
    <col min="3332" max="3334" width="10.2222222222222" style="1" customWidth="1"/>
    <col min="3335" max="3584" width="9" style="1"/>
    <col min="3585" max="3585" width="10.1111111111111" style="1" customWidth="1"/>
    <col min="3586" max="3586" width="31.3333333333333" style="1" customWidth="1"/>
    <col min="3587" max="3587" width="11" style="1" customWidth="1"/>
    <col min="3588" max="3590" width="10.2222222222222" style="1" customWidth="1"/>
    <col min="3591" max="3840" width="9" style="1"/>
    <col min="3841" max="3841" width="10.1111111111111" style="1" customWidth="1"/>
    <col min="3842" max="3842" width="31.3333333333333" style="1" customWidth="1"/>
    <col min="3843" max="3843" width="11" style="1" customWidth="1"/>
    <col min="3844" max="3846" width="10.2222222222222" style="1" customWidth="1"/>
    <col min="3847" max="4096" width="9" style="1"/>
    <col min="4097" max="4097" width="10.1111111111111" style="1" customWidth="1"/>
    <col min="4098" max="4098" width="31.3333333333333" style="1" customWidth="1"/>
    <col min="4099" max="4099" width="11" style="1" customWidth="1"/>
    <col min="4100" max="4102" width="10.2222222222222" style="1" customWidth="1"/>
    <col min="4103" max="4352" width="9" style="1"/>
    <col min="4353" max="4353" width="10.1111111111111" style="1" customWidth="1"/>
    <col min="4354" max="4354" width="31.3333333333333" style="1" customWidth="1"/>
    <col min="4355" max="4355" width="11" style="1" customWidth="1"/>
    <col min="4356" max="4358" width="10.2222222222222" style="1" customWidth="1"/>
    <col min="4359" max="4608" width="9" style="1"/>
    <col min="4609" max="4609" width="10.1111111111111" style="1" customWidth="1"/>
    <col min="4610" max="4610" width="31.3333333333333" style="1" customWidth="1"/>
    <col min="4611" max="4611" width="11" style="1" customWidth="1"/>
    <col min="4612" max="4614" width="10.2222222222222" style="1" customWidth="1"/>
    <col min="4615" max="4864" width="9" style="1"/>
    <col min="4865" max="4865" width="10.1111111111111" style="1" customWidth="1"/>
    <col min="4866" max="4866" width="31.3333333333333" style="1" customWidth="1"/>
    <col min="4867" max="4867" width="11" style="1" customWidth="1"/>
    <col min="4868" max="4870" width="10.2222222222222" style="1" customWidth="1"/>
    <col min="4871" max="5120" width="9" style="1"/>
    <col min="5121" max="5121" width="10.1111111111111" style="1" customWidth="1"/>
    <col min="5122" max="5122" width="31.3333333333333" style="1" customWidth="1"/>
    <col min="5123" max="5123" width="11" style="1" customWidth="1"/>
    <col min="5124" max="5126" width="10.2222222222222" style="1" customWidth="1"/>
    <col min="5127" max="5376" width="9" style="1"/>
    <col min="5377" max="5377" width="10.1111111111111" style="1" customWidth="1"/>
    <col min="5378" max="5378" width="31.3333333333333" style="1" customWidth="1"/>
    <col min="5379" max="5379" width="11" style="1" customWidth="1"/>
    <col min="5380" max="5382" width="10.2222222222222" style="1" customWidth="1"/>
    <col min="5383" max="5632" width="9" style="1"/>
    <col min="5633" max="5633" width="10.1111111111111" style="1" customWidth="1"/>
    <col min="5634" max="5634" width="31.3333333333333" style="1" customWidth="1"/>
    <col min="5635" max="5635" width="11" style="1" customWidth="1"/>
    <col min="5636" max="5638" width="10.2222222222222" style="1" customWidth="1"/>
    <col min="5639" max="5888" width="9" style="1"/>
    <col min="5889" max="5889" width="10.1111111111111" style="1" customWidth="1"/>
    <col min="5890" max="5890" width="31.3333333333333" style="1" customWidth="1"/>
    <col min="5891" max="5891" width="11" style="1" customWidth="1"/>
    <col min="5892" max="5894" width="10.2222222222222" style="1" customWidth="1"/>
    <col min="5895" max="6144" width="9" style="1"/>
    <col min="6145" max="6145" width="10.1111111111111" style="1" customWidth="1"/>
    <col min="6146" max="6146" width="31.3333333333333" style="1" customWidth="1"/>
    <col min="6147" max="6147" width="11" style="1" customWidth="1"/>
    <col min="6148" max="6150" width="10.2222222222222" style="1" customWidth="1"/>
    <col min="6151" max="6400" width="9" style="1"/>
    <col min="6401" max="6401" width="10.1111111111111" style="1" customWidth="1"/>
    <col min="6402" max="6402" width="31.3333333333333" style="1" customWidth="1"/>
    <col min="6403" max="6403" width="11" style="1" customWidth="1"/>
    <col min="6404" max="6406" width="10.2222222222222" style="1" customWidth="1"/>
    <col min="6407" max="6656" width="9" style="1"/>
    <col min="6657" max="6657" width="10.1111111111111" style="1" customWidth="1"/>
    <col min="6658" max="6658" width="31.3333333333333" style="1" customWidth="1"/>
    <col min="6659" max="6659" width="11" style="1" customWidth="1"/>
    <col min="6660" max="6662" width="10.2222222222222" style="1" customWidth="1"/>
    <col min="6663" max="6912" width="9" style="1"/>
    <col min="6913" max="6913" width="10.1111111111111" style="1" customWidth="1"/>
    <col min="6914" max="6914" width="31.3333333333333" style="1" customWidth="1"/>
    <col min="6915" max="6915" width="11" style="1" customWidth="1"/>
    <col min="6916" max="6918" width="10.2222222222222" style="1" customWidth="1"/>
    <col min="6919" max="7168" width="9" style="1"/>
    <col min="7169" max="7169" width="10.1111111111111" style="1" customWidth="1"/>
    <col min="7170" max="7170" width="31.3333333333333" style="1" customWidth="1"/>
    <col min="7171" max="7171" width="11" style="1" customWidth="1"/>
    <col min="7172" max="7174" width="10.2222222222222" style="1" customWidth="1"/>
    <col min="7175" max="7424" width="9" style="1"/>
    <col min="7425" max="7425" width="10.1111111111111" style="1" customWidth="1"/>
    <col min="7426" max="7426" width="31.3333333333333" style="1" customWidth="1"/>
    <col min="7427" max="7427" width="11" style="1" customWidth="1"/>
    <col min="7428" max="7430" width="10.2222222222222" style="1" customWidth="1"/>
    <col min="7431" max="7680" width="9" style="1"/>
    <col min="7681" max="7681" width="10.1111111111111" style="1" customWidth="1"/>
    <col min="7682" max="7682" width="31.3333333333333" style="1" customWidth="1"/>
    <col min="7683" max="7683" width="11" style="1" customWidth="1"/>
    <col min="7684" max="7686" width="10.2222222222222" style="1" customWidth="1"/>
    <col min="7687" max="7936" width="9" style="1"/>
    <col min="7937" max="7937" width="10.1111111111111" style="1" customWidth="1"/>
    <col min="7938" max="7938" width="31.3333333333333" style="1" customWidth="1"/>
    <col min="7939" max="7939" width="11" style="1" customWidth="1"/>
    <col min="7940" max="7942" width="10.2222222222222" style="1" customWidth="1"/>
    <col min="7943" max="8192" width="9" style="1"/>
    <col min="8193" max="8193" width="10.1111111111111" style="1" customWidth="1"/>
    <col min="8194" max="8194" width="31.3333333333333" style="1" customWidth="1"/>
    <col min="8195" max="8195" width="11" style="1" customWidth="1"/>
    <col min="8196" max="8198" width="10.2222222222222" style="1" customWidth="1"/>
    <col min="8199" max="8448" width="9" style="1"/>
    <col min="8449" max="8449" width="10.1111111111111" style="1" customWidth="1"/>
    <col min="8450" max="8450" width="31.3333333333333" style="1" customWidth="1"/>
    <col min="8451" max="8451" width="11" style="1" customWidth="1"/>
    <col min="8452" max="8454" width="10.2222222222222" style="1" customWidth="1"/>
    <col min="8455" max="8704" width="9" style="1"/>
    <col min="8705" max="8705" width="10.1111111111111" style="1" customWidth="1"/>
    <col min="8706" max="8706" width="31.3333333333333" style="1" customWidth="1"/>
    <col min="8707" max="8707" width="11" style="1" customWidth="1"/>
    <col min="8708" max="8710" width="10.2222222222222" style="1" customWidth="1"/>
    <col min="8711" max="8960" width="9" style="1"/>
    <col min="8961" max="8961" width="10.1111111111111" style="1" customWidth="1"/>
    <col min="8962" max="8962" width="31.3333333333333" style="1" customWidth="1"/>
    <col min="8963" max="8963" width="11" style="1" customWidth="1"/>
    <col min="8964" max="8966" width="10.2222222222222" style="1" customWidth="1"/>
    <col min="8967" max="9216" width="9" style="1"/>
    <col min="9217" max="9217" width="10.1111111111111" style="1" customWidth="1"/>
    <col min="9218" max="9218" width="31.3333333333333" style="1" customWidth="1"/>
    <col min="9219" max="9219" width="11" style="1" customWidth="1"/>
    <col min="9220" max="9222" width="10.2222222222222" style="1" customWidth="1"/>
    <col min="9223" max="9472" width="9" style="1"/>
    <col min="9473" max="9473" width="10.1111111111111" style="1" customWidth="1"/>
    <col min="9474" max="9474" width="31.3333333333333" style="1" customWidth="1"/>
    <col min="9475" max="9475" width="11" style="1" customWidth="1"/>
    <col min="9476" max="9478" width="10.2222222222222" style="1" customWidth="1"/>
    <col min="9479" max="9728" width="9" style="1"/>
    <col min="9729" max="9729" width="10.1111111111111" style="1" customWidth="1"/>
    <col min="9730" max="9730" width="31.3333333333333" style="1" customWidth="1"/>
    <col min="9731" max="9731" width="11" style="1" customWidth="1"/>
    <col min="9732" max="9734" width="10.2222222222222" style="1" customWidth="1"/>
    <col min="9735" max="9984" width="9" style="1"/>
    <col min="9985" max="9985" width="10.1111111111111" style="1" customWidth="1"/>
    <col min="9986" max="9986" width="31.3333333333333" style="1" customWidth="1"/>
    <col min="9987" max="9987" width="11" style="1" customWidth="1"/>
    <col min="9988" max="9990" width="10.2222222222222" style="1" customWidth="1"/>
    <col min="9991" max="10240" width="9" style="1"/>
    <col min="10241" max="10241" width="10.1111111111111" style="1" customWidth="1"/>
    <col min="10242" max="10242" width="31.3333333333333" style="1" customWidth="1"/>
    <col min="10243" max="10243" width="11" style="1" customWidth="1"/>
    <col min="10244" max="10246" width="10.2222222222222" style="1" customWidth="1"/>
    <col min="10247" max="10496" width="9" style="1"/>
    <col min="10497" max="10497" width="10.1111111111111" style="1" customWidth="1"/>
    <col min="10498" max="10498" width="31.3333333333333" style="1" customWidth="1"/>
    <col min="10499" max="10499" width="11" style="1" customWidth="1"/>
    <col min="10500" max="10502" width="10.2222222222222" style="1" customWidth="1"/>
    <col min="10503" max="10752" width="9" style="1"/>
    <col min="10753" max="10753" width="10.1111111111111" style="1" customWidth="1"/>
    <col min="10754" max="10754" width="31.3333333333333" style="1" customWidth="1"/>
    <col min="10755" max="10755" width="11" style="1" customWidth="1"/>
    <col min="10756" max="10758" width="10.2222222222222" style="1" customWidth="1"/>
    <col min="10759" max="11008" width="9" style="1"/>
    <col min="11009" max="11009" width="10.1111111111111" style="1" customWidth="1"/>
    <col min="11010" max="11010" width="31.3333333333333" style="1" customWidth="1"/>
    <col min="11011" max="11011" width="11" style="1" customWidth="1"/>
    <col min="11012" max="11014" width="10.2222222222222" style="1" customWidth="1"/>
    <col min="11015" max="11264" width="9" style="1"/>
    <col min="11265" max="11265" width="10.1111111111111" style="1" customWidth="1"/>
    <col min="11266" max="11266" width="31.3333333333333" style="1" customWidth="1"/>
    <col min="11267" max="11267" width="11" style="1" customWidth="1"/>
    <col min="11268" max="11270" width="10.2222222222222" style="1" customWidth="1"/>
    <col min="11271" max="11520" width="9" style="1"/>
    <col min="11521" max="11521" width="10.1111111111111" style="1" customWidth="1"/>
    <col min="11522" max="11522" width="31.3333333333333" style="1" customWidth="1"/>
    <col min="11523" max="11523" width="11" style="1" customWidth="1"/>
    <col min="11524" max="11526" width="10.2222222222222" style="1" customWidth="1"/>
    <col min="11527" max="11776" width="9" style="1"/>
    <col min="11777" max="11777" width="10.1111111111111" style="1" customWidth="1"/>
    <col min="11778" max="11778" width="31.3333333333333" style="1" customWidth="1"/>
    <col min="11779" max="11779" width="11" style="1" customWidth="1"/>
    <col min="11780" max="11782" width="10.2222222222222" style="1" customWidth="1"/>
    <col min="11783" max="12032" width="9" style="1"/>
    <col min="12033" max="12033" width="10.1111111111111" style="1" customWidth="1"/>
    <col min="12034" max="12034" width="31.3333333333333" style="1" customWidth="1"/>
    <col min="12035" max="12035" width="11" style="1" customWidth="1"/>
    <col min="12036" max="12038" width="10.2222222222222" style="1" customWidth="1"/>
    <col min="12039" max="12288" width="9" style="1"/>
    <col min="12289" max="12289" width="10.1111111111111" style="1" customWidth="1"/>
    <col min="12290" max="12290" width="31.3333333333333" style="1" customWidth="1"/>
    <col min="12291" max="12291" width="11" style="1" customWidth="1"/>
    <col min="12292" max="12294" width="10.2222222222222" style="1" customWidth="1"/>
    <col min="12295" max="12544" width="9" style="1"/>
    <col min="12545" max="12545" width="10.1111111111111" style="1" customWidth="1"/>
    <col min="12546" max="12546" width="31.3333333333333" style="1" customWidth="1"/>
    <col min="12547" max="12547" width="11" style="1" customWidth="1"/>
    <col min="12548" max="12550" width="10.2222222222222" style="1" customWidth="1"/>
    <col min="12551" max="12800" width="9" style="1"/>
    <col min="12801" max="12801" width="10.1111111111111" style="1" customWidth="1"/>
    <col min="12802" max="12802" width="31.3333333333333" style="1" customWidth="1"/>
    <col min="12803" max="12803" width="11" style="1" customWidth="1"/>
    <col min="12804" max="12806" width="10.2222222222222" style="1" customWidth="1"/>
    <col min="12807" max="13056" width="9" style="1"/>
    <col min="13057" max="13057" width="10.1111111111111" style="1" customWidth="1"/>
    <col min="13058" max="13058" width="31.3333333333333" style="1" customWidth="1"/>
    <col min="13059" max="13059" width="11" style="1" customWidth="1"/>
    <col min="13060" max="13062" width="10.2222222222222" style="1" customWidth="1"/>
    <col min="13063" max="13312" width="9" style="1"/>
    <col min="13313" max="13313" width="10.1111111111111" style="1" customWidth="1"/>
    <col min="13314" max="13314" width="31.3333333333333" style="1" customWidth="1"/>
    <col min="13315" max="13315" width="11" style="1" customWidth="1"/>
    <col min="13316" max="13318" width="10.2222222222222" style="1" customWidth="1"/>
    <col min="13319" max="13568" width="9" style="1"/>
    <col min="13569" max="13569" width="10.1111111111111" style="1" customWidth="1"/>
    <col min="13570" max="13570" width="31.3333333333333" style="1" customWidth="1"/>
    <col min="13571" max="13571" width="11" style="1" customWidth="1"/>
    <col min="13572" max="13574" width="10.2222222222222" style="1" customWidth="1"/>
    <col min="13575" max="13824" width="9" style="1"/>
    <col min="13825" max="13825" width="10.1111111111111" style="1" customWidth="1"/>
    <col min="13826" max="13826" width="31.3333333333333" style="1" customWidth="1"/>
    <col min="13827" max="13827" width="11" style="1" customWidth="1"/>
    <col min="13828" max="13830" width="10.2222222222222" style="1" customWidth="1"/>
    <col min="13831" max="14080" width="9" style="1"/>
    <col min="14081" max="14081" width="10.1111111111111" style="1" customWidth="1"/>
    <col min="14082" max="14082" width="31.3333333333333" style="1" customWidth="1"/>
    <col min="14083" max="14083" width="11" style="1" customWidth="1"/>
    <col min="14084" max="14086" width="10.2222222222222" style="1" customWidth="1"/>
    <col min="14087" max="14336" width="9" style="1"/>
    <col min="14337" max="14337" width="10.1111111111111" style="1" customWidth="1"/>
    <col min="14338" max="14338" width="31.3333333333333" style="1" customWidth="1"/>
    <col min="14339" max="14339" width="11" style="1" customWidth="1"/>
    <col min="14340" max="14342" width="10.2222222222222" style="1" customWidth="1"/>
    <col min="14343" max="14592" width="9" style="1"/>
    <col min="14593" max="14593" width="10.1111111111111" style="1" customWidth="1"/>
    <col min="14594" max="14594" width="31.3333333333333" style="1" customWidth="1"/>
    <col min="14595" max="14595" width="11" style="1" customWidth="1"/>
    <col min="14596" max="14598" width="10.2222222222222" style="1" customWidth="1"/>
    <col min="14599" max="14848" width="9" style="1"/>
    <col min="14849" max="14849" width="10.1111111111111" style="1" customWidth="1"/>
    <col min="14850" max="14850" width="31.3333333333333" style="1" customWidth="1"/>
    <col min="14851" max="14851" width="11" style="1" customWidth="1"/>
    <col min="14852" max="14854" width="10.2222222222222" style="1" customWidth="1"/>
    <col min="14855" max="15104" width="9" style="1"/>
    <col min="15105" max="15105" width="10.1111111111111" style="1" customWidth="1"/>
    <col min="15106" max="15106" width="31.3333333333333" style="1" customWidth="1"/>
    <col min="15107" max="15107" width="11" style="1" customWidth="1"/>
    <col min="15108" max="15110" width="10.2222222222222" style="1" customWidth="1"/>
    <col min="15111" max="15360" width="9" style="1"/>
    <col min="15361" max="15361" width="10.1111111111111" style="1" customWidth="1"/>
    <col min="15362" max="15362" width="31.3333333333333" style="1" customWidth="1"/>
    <col min="15363" max="15363" width="11" style="1" customWidth="1"/>
    <col min="15364" max="15366" width="10.2222222222222" style="1" customWidth="1"/>
    <col min="15367" max="15616" width="9" style="1"/>
    <col min="15617" max="15617" width="10.1111111111111" style="1" customWidth="1"/>
    <col min="15618" max="15618" width="31.3333333333333" style="1" customWidth="1"/>
    <col min="15619" max="15619" width="11" style="1" customWidth="1"/>
    <col min="15620" max="15622" width="10.2222222222222" style="1" customWidth="1"/>
    <col min="15623" max="15872" width="9" style="1"/>
    <col min="15873" max="15873" width="10.1111111111111" style="1" customWidth="1"/>
    <col min="15874" max="15874" width="31.3333333333333" style="1" customWidth="1"/>
    <col min="15875" max="15875" width="11" style="1" customWidth="1"/>
    <col min="15876" max="15878" width="10.2222222222222" style="1" customWidth="1"/>
    <col min="15879" max="16128" width="9" style="1"/>
    <col min="16129" max="16129" width="10.1111111111111" style="1" customWidth="1"/>
    <col min="16130" max="16130" width="31.3333333333333" style="1" customWidth="1"/>
    <col min="16131" max="16131" width="11" style="1" customWidth="1"/>
    <col min="16132" max="16134" width="10.2222222222222" style="1" customWidth="1"/>
    <col min="16135" max="16384" width="9" style="1"/>
  </cols>
  <sheetData>
    <row r="1" ht="27" spans="2:22">
      <c r="B1" s="34" t="s">
        <v>5203</v>
      </c>
      <c r="C1" s="34"/>
      <c r="D1" s="34"/>
      <c r="E1" s="34"/>
      <c r="F1" s="34"/>
      <c r="G1" s="34"/>
      <c r="H1" s="34"/>
      <c r="I1" s="34"/>
      <c r="J1" s="34"/>
      <c r="K1" s="34"/>
      <c r="L1" s="34"/>
      <c r="M1" s="34"/>
      <c r="N1" s="34"/>
      <c r="O1" s="34"/>
      <c r="P1" s="34"/>
      <c r="Q1" s="34"/>
      <c r="R1" s="34"/>
      <c r="S1" s="34"/>
      <c r="T1" s="34"/>
      <c r="U1" s="34"/>
      <c r="V1" s="34"/>
    </row>
    <row r="2" ht="14.4" spans="1:22">
      <c r="A2" s="35"/>
      <c r="B2" s="36"/>
      <c r="C2" s="36" t="s">
        <v>40</v>
      </c>
      <c r="D2" s="36"/>
      <c r="E2" s="37"/>
      <c r="F2" s="36"/>
      <c r="G2" s="36"/>
      <c r="H2" s="36"/>
      <c r="I2" s="36"/>
      <c r="J2" s="36"/>
      <c r="K2" s="36"/>
      <c r="L2" s="36"/>
      <c r="M2" s="36"/>
      <c r="N2" s="36"/>
      <c r="O2" s="36"/>
      <c r="P2" s="36"/>
      <c r="Q2" s="36"/>
      <c r="R2" s="36"/>
      <c r="S2" s="36"/>
      <c r="T2" s="36"/>
      <c r="U2" s="36"/>
      <c r="V2" s="36"/>
    </row>
    <row r="3" ht="24" spans="1:26">
      <c r="A3" s="38" t="s">
        <v>110</v>
      </c>
      <c r="B3" s="38" t="s">
        <v>4837</v>
      </c>
      <c r="C3" s="39" t="s">
        <v>4398</v>
      </c>
      <c r="D3" s="39" t="s">
        <v>4838</v>
      </c>
      <c r="E3" s="40" t="s">
        <v>4839</v>
      </c>
      <c r="F3" s="41" t="s">
        <v>4840</v>
      </c>
      <c r="G3" s="41" t="s">
        <v>4841</v>
      </c>
      <c r="H3" s="41" t="s">
        <v>4842</v>
      </c>
      <c r="I3" s="41" t="s">
        <v>4843</v>
      </c>
      <c r="J3" s="41" t="s">
        <v>4844</v>
      </c>
      <c r="K3" s="41" t="s">
        <v>4845</v>
      </c>
      <c r="L3" s="41" t="s">
        <v>4846</v>
      </c>
      <c r="M3" s="41" t="s">
        <v>4847</v>
      </c>
      <c r="N3" s="41" t="s">
        <v>4848</v>
      </c>
      <c r="O3" s="41" t="s">
        <v>4849</v>
      </c>
      <c r="P3" s="41" t="s">
        <v>4850</v>
      </c>
      <c r="Q3" s="41" t="s">
        <v>4851</v>
      </c>
      <c r="R3" s="41" t="s">
        <v>4852</v>
      </c>
      <c r="S3" s="41" t="s">
        <v>4853</v>
      </c>
      <c r="T3" s="41" t="s">
        <v>4854</v>
      </c>
      <c r="U3" s="41" t="s">
        <v>4855</v>
      </c>
      <c r="V3" s="41" t="s">
        <v>4856</v>
      </c>
      <c r="W3" s="41" t="s">
        <v>5204</v>
      </c>
      <c r="X3" s="41" t="s">
        <v>5205</v>
      </c>
      <c r="Y3" s="41" t="s">
        <v>5206</v>
      </c>
      <c r="Z3" s="41" t="s">
        <v>5207</v>
      </c>
    </row>
    <row r="4" ht="14.4" spans="1:26">
      <c r="A4" s="42">
        <v>11</v>
      </c>
      <c r="B4" s="43" t="s">
        <v>73</v>
      </c>
      <c r="C4" s="44">
        <v>18081478</v>
      </c>
      <c r="D4" s="44">
        <v>13948520</v>
      </c>
      <c r="E4" s="45">
        <v>4132958</v>
      </c>
      <c r="F4" s="44">
        <v>4588937</v>
      </c>
      <c r="G4" s="44">
        <v>552695</v>
      </c>
      <c r="H4" s="44">
        <v>1180929</v>
      </c>
      <c r="I4" s="44">
        <v>1248167</v>
      </c>
      <c r="J4" s="44">
        <v>1232358</v>
      </c>
      <c r="K4" s="44">
        <v>520377</v>
      </c>
      <c r="L4" s="44">
        <v>474890</v>
      </c>
      <c r="M4" s="44">
        <v>308025</v>
      </c>
      <c r="N4" s="44">
        <v>681888</v>
      </c>
      <c r="O4" s="44">
        <v>781015</v>
      </c>
      <c r="P4" s="44">
        <v>522364</v>
      </c>
      <c r="Q4" s="44">
        <v>319646</v>
      </c>
      <c r="R4" s="44">
        <v>477693</v>
      </c>
      <c r="S4" s="44">
        <v>90019</v>
      </c>
      <c r="T4" s="44">
        <v>155275</v>
      </c>
      <c r="U4" s="44">
        <v>380608</v>
      </c>
      <c r="V4" s="44">
        <v>433634</v>
      </c>
      <c r="W4" s="50">
        <v>410</v>
      </c>
      <c r="X4" s="50">
        <v>63903</v>
      </c>
      <c r="Y4" s="50">
        <v>264509</v>
      </c>
      <c r="Z4" s="50">
        <v>104812</v>
      </c>
    </row>
    <row r="5" ht="14.4" spans="1:26">
      <c r="A5" s="42">
        <v>101</v>
      </c>
      <c r="B5" s="46" t="s">
        <v>115</v>
      </c>
      <c r="C5" s="44">
        <v>12105357</v>
      </c>
      <c r="D5" s="44">
        <v>9681204</v>
      </c>
      <c r="E5" s="45">
        <v>2424153</v>
      </c>
      <c r="F5" s="47">
        <v>3639399</v>
      </c>
      <c r="G5" s="47">
        <v>424200</v>
      </c>
      <c r="H5" s="47">
        <v>842078</v>
      </c>
      <c r="I5" s="47">
        <v>765550</v>
      </c>
      <c r="J5" s="47">
        <v>707701</v>
      </c>
      <c r="K5" s="47">
        <v>358495</v>
      </c>
      <c r="L5" s="47">
        <v>282565</v>
      </c>
      <c r="M5" s="47">
        <v>156523</v>
      </c>
      <c r="N5" s="47">
        <v>459362</v>
      </c>
      <c r="O5" s="47">
        <v>549537</v>
      </c>
      <c r="P5" s="47">
        <v>341239</v>
      </c>
      <c r="Q5" s="47">
        <v>206869</v>
      </c>
      <c r="R5" s="47">
        <v>236319</v>
      </c>
      <c r="S5" s="47">
        <v>63179</v>
      </c>
      <c r="T5" s="47">
        <v>111520</v>
      </c>
      <c r="U5" s="47">
        <v>179266</v>
      </c>
      <c r="V5" s="47">
        <v>357402</v>
      </c>
      <c r="W5" s="50">
        <v>0</v>
      </c>
      <c r="X5" s="50">
        <v>56282</v>
      </c>
      <c r="Y5" s="50">
        <v>211248</v>
      </c>
      <c r="Z5" s="50">
        <v>89872</v>
      </c>
    </row>
    <row r="6" ht="14.4" spans="1:26">
      <c r="A6" s="723" t="s">
        <v>5208</v>
      </c>
      <c r="B6" s="46" t="s">
        <v>5209</v>
      </c>
      <c r="C6" s="44">
        <v>1902510</v>
      </c>
      <c r="D6" s="44">
        <v>1894145</v>
      </c>
      <c r="E6" s="45">
        <v>8365</v>
      </c>
      <c r="F6" s="47">
        <v>708122</v>
      </c>
      <c r="G6" s="47">
        <v>105378</v>
      </c>
      <c r="H6" s="47">
        <v>198751</v>
      </c>
      <c r="I6" s="47">
        <v>232962</v>
      </c>
      <c r="J6" s="47">
        <v>140929</v>
      </c>
      <c r="K6" s="47">
        <v>56251</v>
      </c>
      <c r="L6" s="47">
        <v>53945</v>
      </c>
      <c r="M6" s="47">
        <v>22270</v>
      </c>
      <c r="N6" s="47">
        <v>73456</v>
      </c>
      <c r="O6" s="47">
        <v>84238</v>
      </c>
      <c r="P6" s="47">
        <v>43566</v>
      </c>
      <c r="Q6" s="47">
        <v>31827</v>
      </c>
      <c r="R6" s="47">
        <v>31852</v>
      </c>
      <c r="S6" s="47">
        <v>11232</v>
      </c>
      <c r="T6" s="47">
        <v>11486</v>
      </c>
      <c r="U6" s="47">
        <v>34879</v>
      </c>
      <c r="V6" s="47">
        <v>53003</v>
      </c>
      <c r="W6" s="50">
        <v>0</v>
      </c>
      <c r="X6" s="50">
        <v>12429</v>
      </c>
      <c r="Y6" s="50">
        <v>30273</v>
      </c>
      <c r="Z6" s="50">
        <v>10301</v>
      </c>
    </row>
    <row r="7" ht="14.4" spans="1:26">
      <c r="A7" s="42" t="s">
        <v>5210</v>
      </c>
      <c r="B7" s="48" t="s">
        <v>119</v>
      </c>
      <c r="C7" s="44">
        <v>1424021</v>
      </c>
      <c r="D7" s="44">
        <v>1424021</v>
      </c>
      <c r="E7" s="45">
        <v>0</v>
      </c>
      <c r="F7" s="47">
        <v>431049</v>
      </c>
      <c r="G7" s="47">
        <v>91294</v>
      </c>
      <c r="H7" s="47">
        <v>174894</v>
      </c>
      <c r="I7" s="47">
        <v>212602</v>
      </c>
      <c r="J7" s="47">
        <v>120848</v>
      </c>
      <c r="K7" s="47">
        <v>43675</v>
      </c>
      <c r="L7" s="47">
        <v>44505</v>
      </c>
      <c r="M7" s="47">
        <v>13595</v>
      </c>
      <c r="N7" s="47">
        <v>62074</v>
      </c>
      <c r="O7" s="47">
        <v>65797</v>
      </c>
      <c r="P7" s="47">
        <v>34274</v>
      </c>
      <c r="Q7" s="47">
        <v>24050</v>
      </c>
      <c r="R7" s="47">
        <v>26061</v>
      </c>
      <c r="S7" s="47">
        <v>8415</v>
      </c>
      <c r="T7" s="47">
        <v>8745</v>
      </c>
      <c r="U7" s="47">
        <v>26511</v>
      </c>
      <c r="V7" s="47">
        <v>35636</v>
      </c>
      <c r="W7" s="50">
        <v>0</v>
      </c>
      <c r="X7" s="50">
        <v>4974</v>
      </c>
      <c r="Y7" s="50">
        <v>23962</v>
      </c>
      <c r="Z7" s="50">
        <v>6700</v>
      </c>
    </row>
    <row r="8" ht="14.4" spans="1:26">
      <c r="A8" s="42">
        <v>101010101</v>
      </c>
      <c r="B8" s="48" t="s">
        <v>121</v>
      </c>
      <c r="C8" s="44">
        <v>236418</v>
      </c>
      <c r="D8" s="44">
        <v>236418</v>
      </c>
      <c r="E8" s="45">
        <v>0</v>
      </c>
      <c r="F8" s="47">
        <v>42508</v>
      </c>
      <c r="G8" s="47">
        <v>19526</v>
      </c>
      <c r="H8" s="47">
        <v>41709</v>
      </c>
      <c r="I8" s="47">
        <v>14005</v>
      </c>
      <c r="J8" s="47">
        <v>21302</v>
      </c>
      <c r="K8" s="47">
        <v>12611</v>
      </c>
      <c r="L8" s="47">
        <v>11713</v>
      </c>
      <c r="M8" s="47">
        <v>2795</v>
      </c>
      <c r="N8" s="47">
        <v>18043</v>
      </c>
      <c r="O8" s="47">
        <v>14342</v>
      </c>
      <c r="P8" s="47">
        <v>12459</v>
      </c>
      <c r="Q8" s="47">
        <v>4544</v>
      </c>
      <c r="R8" s="47">
        <v>6533</v>
      </c>
      <c r="S8" s="47">
        <v>549</v>
      </c>
      <c r="T8" s="47">
        <v>1840</v>
      </c>
      <c r="U8" s="47">
        <v>9732</v>
      </c>
      <c r="V8" s="47">
        <v>2208</v>
      </c>
      <c r="W8" s="51">
        <v>0</v>
      </c>
      <c r="X8" s="51">
        <v>487</v>
      </c>
      <c r="Y8" s="51">
        <v>924</v>
      </c>
      <c r="Z8" s="51">
        <v>797</v>
      </c>
    </row>
    <row r="9" ht="14.4" spans="1:26">
      <c r="A9" s="42">
        <v>101010102</v>
      </c>
      <c r="B9" s="48" t="s">
        <v>123</v>
      </c>
      <c r="C9" s="44">
        <v>6055</v>
      </c>
      <c r="D9" s="44">
        <v>6055</v>
      </c>
      <c r="E9" s="45">
        <v>0</v>
      </c>
      <c r="F9" s="47">
        <v>1858</v>
      </c>
      <c r="G9" s="47">
        <v>85</v>
      </c>
      <c r="H9" s="47">
        <v>1119</v>
      </c>
      <c r="I9" s="47">
        <v>1197</v>
      </c>
      <c r="J9" s="47">
        <v>417</v>
      </c>
      <c r="K9" s="47">
        <v>86</v>
      </c>
      <c r="L9" s="47">
        <v>107</v>
      </c>
      <c r="M9" s="47">
        <v>25</v>
      </c>
      <c r="N9" s="47">
        <v>98</v>
      </c>
      <c r="O9" s="47">
        <v>94</v>
      </c>
      <c r="P9" s="47">
        <v>166</v>
      </c>
      <c r="Q9" s="47">
        <v>133</v>
      </c>
      <c r="R9" s="47">
        <v>260</v>
      </c>
      <c r="S9" s="47">
        <v>1</v>
      </c>
      <c r="T9" s="47">
        <v>101</v>
      </c>
      <c r="U9" s="47">
        <v>46</v>
      </c>
      <c r="V9" s="47">
        <v>265</v>
      </c>
      <c r="W9" s="51">
        <v>0</v>
      </c>
      <c r="X9" s="51">
        <v>1</v>
      </c>
      <c r="Y9" s="51">
        <v>249</v>
      </c>
      <c r="Z9" s="51">
        <v>15</v>
      </c>
    </row>
    <row r="10" ht="14.4" spans="1:26">
      <c r="A10" s="42">
        <v>101010103</v>
      </c>
      <c r="B10" s="48" t="s">
        <v>125</v>
      </c>
      <c r="C10" s="44">
        <v>968832</v>
      </c>
      <c r="D10" s="44">
        <v>968832</v>
      </c>
      <c r="E10" s="45">
        <v>0</v>
      </c>
      <c r="F10" s="47">
        <v>282430</v>
      </c>
      <c r="G10" s="47">
        <v>62775</v>
      </c>
      <c r="H10" s="47">
        <v>114424</v>
      </c>
      <c r="I10" s="47">
        <v>180601</v>
      </c>
      <c r="J10" s="47">
        <v>94374</v>
      </c>
      <c r="K10" s="47">
        <v>26013</v>
      </c>
      <c r="L10" s="47">
        <v>25816</v>
      </c>
      <c r="M10" s="47">
        <v>7821</v>
      </c>
      <c r="N10" s="47">
        <v>39306</v>
      </c>
      <c r="O10" s="47">
        <v>40549</v>
      </c>
      <c r="P10" s="47">
        <v>16737</v>
      </c>
      <c r="Q10" s="47">
        <v>12408</v>
      </c>
      <c r="R10" s="47">
        <v>15505</v>
      </c>
      <c r="S10" s="47">
        <v>6409</v>
      </c>
      <c r="T10" s="47">
        <v>5999</v>
      </c>
      <c r="U10" s="47">
        <v>13228</v>
      </c>
      <c r="V10" s="47">
        <v>24437</v>
      </c>
      <c r="W10" s="51">
        <v>0</v>
      </c>
      <c r="X10" s="51">
        <v>2805</v>
      </c>
      <c r="Y10" s="51">
        <v>18585</v>
      </c>
      <c r="Z10" s="51">
        <v>3047</v>
      </c>
    </row>
    <row r="11" ht="14.4" spans="1:26">
      <c r="A11" s="42">
        <v>101010104</v>
      </c>
      <c r="B11" s="48" t="s">
        <v>127</v>
      </c>
      <c r="C11" s="44">
        <v>54</v>
      </c>
      <c r="D11" s="44">
        <v>54</v>
      </c>
      <c r="E11" s="45">
        <v>0</v>
      </c>
      <c r="F11" s="47">
        <v>4</v>
      </c>
      <c r="G11" s="47">
        <v>0</v>
      </c>
      <c r="H11" s="47">
        <v>0</v>
      </c>
      <c r="I11" s="47">
        <v>0</v>
      </c>
      <c r="J11" s="47">
        <v>1</v>
      </c>
      <c r="K11" s="47">
        <v>2</v>
      </c>
      <c r="L11" s="47">
        <v>140</v>
      </c>
      <c r="M11" s="47">
        <v>1</v>
      </c>
      <c r="N11" s="47">
        <v>0</v>
      </c>
      <c r="O11" s="47">
        <v>13</v>
      </c>
      <c r="P11" s="47">
        <v>0</v>
      </c>
      <c r="Q11" s="47">
        <v>0</v>
      </c>
      <c r="R11" s="47">
        <v>9</v>
      </c>
      <c r="S11" s="47">
        <v>0</v>
      </c>
      <c r="T11" s="47">
        <v>0</v>
      </c>
      <c r="U11" s="47">
        <v>12</v>
      </c>
      <c r="V11" s="47">
        <v>11</v>
      </c>
      <c r="W11" s="51">
        <v>0</v>
      </c>
      <c r="X11" s="51">
        <v>7</v>
      </c>
      <c r="Y11" s="51">
        <v>1</v>
      </c>
      <c r="Z11" s="51">
        <v>3</v>
      </c>
    </row>
    <row r="12" ht="14.4" spans="1:26">
      <c r="A12" s="42">
        <v>101010105</v>
      </c>
      <c r="B12" s="48" t="s">
        <v>129</v>
      </c>
      <c r="C12" s="44">
        <v>60651</v>
      </c>
      <c r="D12" s="44">
        <v>60651</v>
      </c>
      <c r="E12" s="45">
        <v>0</v>
      </c>
      <c r="F12" s="47">
        <v>38846</v>
      </c>
      <c r="G12" s="47">
        <v>960</v>
      </c>
      <c r="H12" s="47">
        <v>2292</v>
      </c>
      <c r="I12" s="47">
        <v>3084</v>
      </c>
      <c r="J12" s="47">
        <v>1983</v>
      </c>
      <c r="K12" s="47">
        <v>449</v>
      </c>
      <c r="L12" s="47">
        <v>1823</v>
      </c>
      <c r="M12" s="47">
        <v>526</v>
      </c>
      <c r="N12" s="47">
        <v>619</v>
      </c>
      <c r="O12" s="47">
        <v>2924</v>
      </c>
      <c r="P12" s="47">
        <v>328</v>
      </c>
      <c r="Q12" s="47">
        <v>2395</v>
      </c>
      <c r="R12" s="47">
        <v>318</v>
      </c>
      <c r="S12" s="47">
        <v>33</v>
      </c>
      <c r="T12" s="47">
        <v>219</v>
      </c>
      <c r="U12" s="47">
        <v>940</v>
      </c>
      <c r="V12" s="47">
        <v>2769</v>
      </c>
      <c r="W12" s="51">
        <v>0</v>
      </c>
      <c r="X12" s="51">
        <v>596</v>
      </c>
      <c r="Y12" s="51">
        <v>1189</v>
      </c>
      <c r="Z12" s="51">
        <v>984</v>
      </c>
    </row>
    <row r="13" ht="14.4" spans="1:26">
      <c r="A13" s="42">
        <v>101010106</v>
      </c>
      <c r="B13" s="48" t="s">
        <v>131</v>
      </c>
      <c r="C13" s="44">
        <v>128070</v>
      </c>
      <c r="D13" s="44">
        <v>128070</v>
      </c>
      <c r="E13" s="45">
        <v>0</v>
      </c>
      <c r="F13" s="47">
        <v>50157</v>
      </c>
      <c r="G13" s="47">
        <v>6062</v>
      </c>
      <c r="H13" s="47">
        <v>13807</v>
      </c>
      <c r="I13" s="47">
        <v>13754</v>
      </c>
      <c r="J13" s="47">
        <v>8830</v>
      </c>
      <c r="K13" s="47">
        <v>3494</v>
      </c>
      <c r="L13" s="47">
        <v>3586</v>
      </c>
      <c r="M13" s="47">
        <v>1876</v>
      </c>
      <c r="N13" s="47">
        <v>3089</v>
      </c>
      <c r="O13" s="47">
        <v>6886</v>
      </c>
      <c r="P13" s="47">
        <v>2629</v>
      </c>
      <c r="Q13" s="47">
        <v>2687</v>
      </c>
      <c r="R13" s="47">
        <v>2727</v>
      </c>
      <c r="S13" s="47">
        <v>889</v>
      </c>
      <c r="T13" s="47">
        <v>227</v>
      </c>
      <c r="U13" s="47">
        <v>1712</v>
      </c>
      <c r="V13" s="47">
        <v>5661</v>
      </c>
      <c r="W13" s="51">
        <v>0</v>
      </c>
      <c r="X13" s="51">
        <v>1056</v>
      </c>
      <c r="Y13" s="51">
        <v>3057</v>
      </c>
      <c r="Z13" s="51">
        <v>1548</v>
      </c>
    </row>
    <row r="14" ht="14.4" spans="1:26">
      <c r="A14" s="42">
        <v>101010119</v>
      </c>
      <c r="B14" s="48" t="s">
        <v>133</v>
      </c>
      <c r="C14" s="44">
        <v>31282</v>
      </c>
      <c r="D14" s="44">
        <v>31282</v>
      </c>
      <c r="E14" s="45">
        <v>0</v>
      </c>
      <c r="F14" s="47">
        <v>13727</v>
      </c>
      <c r="G14" s="47">
        <v>1897</v>
      </c>
      <c r="H14" s="47">
        <v>1281</v>
      </c>
      <c r="I14" s="47">
        <v>1087</v>
      </c>
      <c r="J14" s="47">
        <v>1886</v>
      </c>
      <c r="K14" s="47">
        <v>1257</v>
      </c>
      <c r="L14" s="47">
        <v>1178</v>
      </c>
      <c r="M14" s="47">
        <v>575</v>
      </c>
      <c r="N14" s="47">
        <v>822</v>
      </c>
      <c r="O14" s="47">
        <v>1431</v>
      </c>
      <c r="P14" s="47">
        <v>2013</v>
      </c>
      <c r="Q14" s="47">
        <v>1653</v>
      </c>
      <c r="R14" s="47">
        <v>493</v>
      </c>
      <c r="S14" s="47">
        <v>323</v>
      </c>
      <c r="T14" s="47">
        <v>331</v>
      </c>
      <c r="U14" s="47">
        <v>746</v>
      </c>
      <c r="V14" s="47">
        <v>582</v>
      </c>
      <c r="W14" s="51">
        <v>0</v>
      </c>
      <c r="X14" s="51">
        <v>19</v>
      </c>
      <c r="Y14" s="51">
        <v>217</v>
      </c>
      <c r="Z14" s="51">
        <v>346</v>
      </c>
    </row>
    <row r="15" ht="14.4" spans="1:26">
      <c r="A15" s="42">
        <v>101010120</v>
      </c>
      <c r="B15" s="48" t="s">
        <v>135</v>
      </c>
      <c r="C15" s="44">
        <v>2505</v>
      </c>
      <c r="D15" s="44">
        <v>2505</v>
      </c>
      <c r="E15" s="45">
        <v>0</v>
      </c>
      <c r="F15" s="47">
        <v>569</v>
      </c>
      <c r="G15" s="47">
        <v>85</v>
      </c>
      <c r="H15" s="47">
        <v>369</v>
      </c>
      <c r="I15" s="47">
        <v>49</v>
      </c>
      <c r="J15" s="47">
        <v>120</v>
      </c>
      <c r="K15" s="47">
        <v>121</v>
      </c>
      <c r="L15" s="47">
        <v>447</v>
      </c>
      <c r="M15" s="47">
        <v>40</v>
      </c>
      <c r="N15" s="47">
        <v>69</v>
      </c>
      <c r="O15" s="47">
        <v>82</v>
      </c>
      <c r="P15" s="47">
        <v>53</v>
      </c>
      <c r="Q15" s="47">
        <v>62</v>
      </c>
      <c r="R15" s="47">
        <v>55</v>
      </c>
      <c r="S15" s="47">
        <v>218</v>
      </c>
      <c r="T15" s="47">
        <v>28</v>
      </c>
      <c r="U15" s="47">
        <v>86</v>
      </c>
      <c r="V15" s="47">
        <v>51</v>
      </c>
      <c r="W15" s="51">
        <v>0</v>
      </c>
      <c r="X15" s="51">
        <v>3</v>
      </c>
      <c r="Y15" s="51">
        <v>46</v>
      </c>
      <c r="Z15" s="51">
        <v>2</v>
      </c>
    </row>
    <row r="16" ht="14.4" spans="1:26">
      <c r="A16" s="42">
        <v>101010121</v>
      </c>
      <c r="B16" s="48" t="s">
        <v>5211</v>
      </c>
      <c r="C16" s="44">
        <v>-3841</v>
      </c>
      <c r="D16" s="44">
        <v>-3841</v>
      </c>
      <c r="E16" s="45">
        <v>0</v>
      </c>
      <c r="F16" s="47">
        <v>-539</v>
      </c>
      <c r="G16" s="47">
        <v>-47</v>
      </c>
      <c r="H16" s="47">
        <v>-250</v>
      </c>
      <c r="I16" s="47">
        <v>-706</v>
      </c>
      <c r="J16" s="47">
        <v>-1501</v>
      </c>
      <c r="K16" s="47">
        <v>-332</v>
      </c>
      <c r="L16" s="47">
        <v>-16</v>
      </c>
      <c r="M16" s="47">
        <v>-9</v>
      </c>
      <c r="N16" s="47">
        <v>-6</v>
      </c>
      <c r="O16" s="47">
        <v>-94</v>
      </c>
      <c r="P16" s="47">
        <v>0</v>
      </c>
      <c r="Q16" s="47">
        <v>-74</v>
      </c>
      <c r="R16" s="47">
        <v>-14</v>
      </c>
      <c r="S16" s="47">
        <v>0</v>
      </c>
      <c r="T16" s="47">
        <v>0</v>
      </c>
      <c r="U16" s="47">
        <v>-18</v>
      </c>
      <c r="V16" s="47">
        <v>-245</v>
      </c>
      <c r="W16" s="51">
        <v>0</v>
      </c>
      <c r="X16" s="51">
        <v>0</v>
      </c>
      <c r="Y16" s="51">
        <v>-130</v>
      </c>
      <c r="Z16" s="51">
        <v>-115</v>
      </c>
    </row>
    <row r="17" ht="14.4" spans="1:26">
      <c r="A17" s="42">
        <v>101010150</v>
      </c>
      <c r="B17" s="43" t="s">
        <v>5212</v>
      </c>
      <c r="C17" s="44">
        <v>-12923</v>
      </c>
      <c r="D17" s="44">
        <v>-12923</v>
      </c>
      <c r="E17" s="45">
        <v>0</v>
      </c>
      <c r="F17" s="47">
        <v>-2376</v>
      </c>
      <c r="G17" s="47">
        <v>-104</v>
      </c>
      <c r="H17" s="47">
        <v>-232</v>
      </c>
      <c r="I17" s="47">
        <v>-1098</v>
      </c>
      <c r="J17" s="47">
        <v>-6767</v>
      </c>
      <c r="K17" s="47">
        <v>-53</v>
      </c>
      <c r="L17" s="47">
        <v>-361</v>
      </c>
      <c r="M17" s="47">
        <v>-71</v>
      </c>
      <c r="N17" s="47">
        <v>-148</v>
      </c>
      <c r="O17" s="47">
        <v>-1031</v>
      </c>
      <c r="P17" s="47">
        <v>-198</v>
      </c>
      <c r="Q17" s="47">
        <v>-91</v>
      </c>
      <c r="R17" s="47">
        <v>-10</v>
      </c>
      <c r="S17" s="47">
        <v>-7</v>
      </c>
      <c r="T17" s="47">
        <v>0</v>
      </c>
      <c r="U17" s="47">
        <v>-18</v>
      </c>
      <c r="V17" s="47">
        <v>-348</v>
      </c>
      <c r="W17" s="51">
        <v>0</v>
      </c>
      <c r="X17" s="51">
        <v>-10</v>
      </c>
      <c r="Y17" s="51">
        <v>-240</v>
      </c>
      <c r="Z17" s="51">
        <v>-98</v>
      </c>
    </row>
    <row r="18" ht="14.4" spans="1:26">
      <c r="A18" s="42">
        <v>101010151</v>
      </c>
      <c r="B18" s="48" t="s">
        <v>160</v>
      </c>
      <c r="C18" s="44">
        <v>7006</v>
      </c>
      <c r="D18" s="44">
        <v>7006</v>
      </c>
      <c r="E18" s="45">
        <v>0</v>
      </c>
      <c r="F18" s="47">
        <v>3953</v>
      </c>
      <c r="G18" s="47">
        <v>55</v>
      </c>
      <c r="H18" s="47">
        <v>375</v>
      </c>
      <c r="I18" s="47">
        <v>629</v>
      </c>
      <c r="J18" s="47">
        <v>203</v>
      </c>
      <c r="K18" s="47">
        <v>27</v>
      </c>
      <c r="L18" s="47">
        <v>72</v>
      </c>
      <c r="M18" s="47">
        <v>16</v>
      </c>
      <c r="N18" s="47">
        <v>182</v>
      </c>
      <c r="O18" s="47">
        <v>601</v>
      </c>
      <c r="P18" s="47">
        <v>87</v>
      </c>
      <c r="Q18" s="47">
        <v>333</v>
      </c>
      <c r="R18" s="47">
        <v>185</v>
      </c>
      <c r="S18" s="47">
        <v>0</v>
      </c>
      <c r="T18" s="47">
        <v>0</v>
      </c>
      <c r="U18" s="47">
        <v>45</v>
      </c>
      <c r="V18" s="47">
        <v>245</v>
      </c>
      <c r="W18" s="51">
        <v>0</v>
      </c>
      <c r="X18" s="51">
        <v>10</v>
      </c>
      <c r="Y18" s="51">
        <v>64</v>
      </c>
      <c r="Z18" s="51">
        <v>171</v>
      </c>
    </row>
    <row r="19" ht="14.4" spans="1:26">
      <c r="A19" s="42">
        <v>101010152</v>
      </c>
      <c r="B19" s="48" t="s">
        <v>161</v>
      </c>
      <c r="C19" s="44">
        <v>-88</v>
      </c>
      <c r="D19" s="44">
        <v>-88</v>
      </c>
      <c r="E19" s="45">
        <v>0</v>
      </c>
      <c r="F19" s="47">
        <v>-88</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51">
        <v>0</v>
      </c>
      <c r="X19" s="51">
        <v>0</v>
      </c>
      <c r="Y19" s="51">
        <v>0</v>
      </c>
      <c r="Z19" s="51">
        <v>0</v>
      </c>
    </row>
    <row r="20" ht="14.4" spans="1:26">
      <c r="A20" s="42">
        <v>101010153</v>
      </c>
      <c r="B20" s="48" t="s">
        <v>162</v>
      </c>
      <c r="C20" s="44">
        <v>0</v>
      </c>
      <c r="D20" s="44">
        <v>0</v>
      </c>
      <c r="E20" s="45">
        <v>0</v>
      </c>
      <c r="F20" s="47">
        <v>0</v>
      </c>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51">
        <v>0</v>
      </c>
      <c r="X20" s="51">
        <v>0</v>
      </c>
      <c r="Y20" s="51">
        <v>0</v>
      </c>
      <c r="Z20" s="51">
        <v>0</v>
      </c>
    </row>
    <row r="21" ht="14.4" spans="1:26">
      <c r="A21" s="42">
        <v>1010104</v>
      </c>
      <c r="B21" s="48" t="s">
        <v>163</v>
      </c>
      <c r="C21" s="44">
        <v>478489</v>
      </c>
      <c r="D21" s="44">
        <v>470124</v>
      </c>
      <c r="E21" s="45">
        <v>8365</v>
      </c>
      <c r="F21" s="47">
        <v>277073</v>
      </c>
      <c r="G21" s="47">
        <v>14084</v>
      </c>
      <c r="H21" s="47">
        <v>23857</v>
      </c>
      <c r="I21" s="47">
        <v>20360</v>
      </c>
      <c r="J21" s="47">
        <v>20081</v>
      </c>
      <c r="K21" s="47">
        <v>12576</v>
      </c>
      <c r="L21" s="47">
        <v>9440</v>
      </c>
      <c r="M21" s="47">
        <v>8675</v>
      </c>
      <c r="N21" s="47">
        <v>11382</v>
      </c>
      <c r="O21" s="47">
        <v>18441</v>
      </c>
      <c r="P21" s="47">
        <v>9292</v>
      </c>
      <c r="Q21" s="47">
        <v>7777</v>
      </c>
      <c r="R21" s="47">
        <v>5791</v>
      </c>
      <c r="S21" s="47">
        <v>2817</v>
      </c>
      <c r="T21" s="47">
        <v>2741</v>
      </c>
      <c r="U21" s="47">
        <v>8368</v>
      </c>
      <c r="V21" s="47">
        <v>17367</v>
      </c>
      <c r="W21" s="52">
        <v>0</v>
      </c>
      <c r="X21" s="52">
        <v>7455</v>
      </c>
      <c r="Y21" s="52">
        <v>6311</v>
      </c>
      <c r="Z21" s="52">
        <v>3601</v>
      </c>
    </row>
    <row r="22" ht="14.4" spans="1:26">
      <c r="A22" s="42">
        <v>101010402</v>
      </c>
      <c r="B22" s="48" t="s">
        <v>5213</v>
      </c>
      <c r="C22" s="44">
        <v>0</v>
      </c>
      <c r="D22" s="44">
        <v>0</v>
      </c>
      <c r="E22" s="45">
        <v>0</v>
      </c>
      <c r="F22" s="47">
        <v>0</v>
      </c>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51">
        <v>0</v>
      </c>
      <c r="X22" s="51">
        <v>0</v>
      </c>
      <c r="Y22" s="51">
        <v>0</v>
      </c>
      <c r="Z22" s="51">
        <v>0</v>
      </c>
    </row>
    <row r="23" ht="14.4" spans="1:26">
      <c r="A23" s="42">
        <v>101010461</v>
      </c>
      <c r="B23" s="48" t="s">
        <v>5214</v>
      </c>
      <c r="C23" s="44">
        <v>21511</v>
      </c>
      <c r="D23" s="44">
        <v>21511</v>
      </c>
      <c r="E23" s="45">
        <v>0</v>
      </c>
      <c r="F23" s="47">
        <v>21511</v>
      </c>
      <c r="G23" s="47">
        <v>0</v>
      </c>
      <c r="H23" s="47">
        <v>0</v>
      </c>
      <c r="I23" s="47">
        <v>0</v>
      </c>
      <c r="J23" s="47">
        <v>0</v>
      </c>
      <c r="K23" s="47">
        <v>0</v>
      </c>
      <c r="L23" s="47">
        <v>0</v>
      </c>
      <c r="M23" s="47">
        <v>0</v>
      </c>
      <c r="N23" s="47">
        <v>0</v>
      </c>
      <c r="O23" s="47">
        <v>0</v>
      </c>
      <c r="P23" s="47">
        <v>0</v>
      </c>
      <c r="Q23" s="47">
        <v>0</v>
      </c>
      <c r="R23" s="47">
        <v>0</v>
      </c>
      <c r="S23" s="47">
        <v>0</v>
      </c>
      <c r="T23" s="47">
        <v>0</v>
      </c>
      <c r="U23" s="47">
        <v>0</v>
      </c>
      <c r="V23" s="47">
        <v>0</v>
      </c>
      <c r="W23" s="51">
        <v>0</v>
      </c>
      <c r="X23" s="51">
        <v>0</v>
      </c>
      <c r="Y23" s="51">
        <v>0</v>
      </c>
      <c r="Z23" s="51">
        <v>0</v>
      </c>
    </row>
    <row r="24" ht="14.4" spans="1:26">
      <c r="A24" s="42">
        <v>1010201</v>
      </c>
      <c r="B24" s="46" t="s">
        <v>170</v>
      </c>
      <c r="C24" s="44">
        <v>0</v>
      </c>
      <c r="D24" s="44">
        <v>0</v>
      </c>
      <c r="E24" s="45">
        <v>0</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52">
        <v>0</v>
      </c>
      <c r="X24" s="52">
        <v>0</v>
      </c>
      <c r="Y24" s="52">
        <v>0</v>
      </c>
      <c r="Z24" s="52">
        <v>0</v>
      </c>
    </row>
    <row r="25" ht="14.4" spans="1:26">
      <c r="A25" s="42">
        <v>101020107</v>
      </c>
      <c r="B25" s="48" t="s">
        <v>171</v>
      </c>
      <c r="C25" s="44">
        <v>0</v>
      </c>
      <c r="D25" s="44">
        <v>0</v>
      </c>
      <c r="E25" s="45">
        <v>0</v>
      </c>
      <c r="F25" s="47">
        <v>0</v>
      </c>
      <c r="G25" s="47">
        <v>0</v>
      </c>
      <c r="H25" s="47">
        <v>0</v>
      </c>
      <c r="I25" s="47">
        <v>0</v>
      </c>
      <c r="J25" s="47">
        <v>0</v>
      </c>
      <c r="K25" s="47">
        <v>0</v>
      </c>
      <c r="L25" s="47">
        <v>0</v>
      </c>
      <c r="M25" s="47">
        <v>0</v>
      </c>
      <c r="N25" s="47">
        <v>0</v>
      </c>
      <c r="O25" s="47">
        <v>0</v>
      </c>
      <c r="P25" s="47">
        <v>0</v>
      </c>
      <c r="Q25" s="47">
        <v>0</v>
      </c>
      <c r="R25" s="47">
        <v>0</v>
      </c>
      <c r="S25" s="47">
        <v>0</v>
      </c>
      <c r="T25" s="47">
        <v>0</v>
      </c>
      <c r="U25" s="47">
        <v>0</v>
      </c>
      <c r="V25" s="47">
        <v>0</v>
      </c>
      <c r="W25" s="51">
        <v>0</v>
      </c>
      <c r="X25" s="51">
        <v>0</v>
      </c>
      <c r="Y25" s="51">
        <v>0</v>
      </c>
      <c r="Z25" s="51">
        <v>0</v>
      </c>
    </row>
    <row r="26" ht="14.4" spans="1:26">
      <c r="A26" s="42">
        <v>101020121</v>
      </c>
      <c r="B26" s="48" t="s">
        <v>172</v>
      </c>
      <c r="C26" s="44">
        <v>0</v>
      </c>
      <c r="D26" s="44">
        <v>0</v>
      </c>
      <c r="E26" s="45">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51">
        <v>0</v>
      </c>
      <c r="X26" s="51">
        <v>0</v>
      </c>
      <c r="Y26" s="51">
        <v>0</v>
      </c>
      <c r="Z26" s="51">
        <v>0</v>
      </c>
    </row>
    <row r="27" ht="14.4" spans="1:26">
      <c r="A27" s="723" t="s">
        <v>5215</v>
      </c>
      <c r="B27" s="46" t="s">
        <v>173</v>
      </c>
      <c r="C27" s="44">
        <v>0</v>
      </c>
      <c r="D27" s="44">
        <v>0</v>
      </c>
      <c r="E27" s="45">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50">
        <v>0</v>
      </c>
      <c r="X27" s="50">
        <v>0</v>
      </c>
      <c r="Y27" s="50">
        <v>0</v>
      </c>
      <c r="Z27" s="50">
        <v>0</v>
      </c>
    </row>
    <row r="28" ht="14.4" spans="1:26">
      <c r="A28" s="42">
        <v>1010102</v>
      </c>
      <c r="B28" s="48" t="s">
        <v>174</v>
      </c>
      <c r="C28" s="44">
        <v>0</v>
      </c>
      <c r="D28" s="44">
        <v>0</v>
      </c>
      <c r="E28" s="45">
        <v>0</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51">
        <v>0</v>
      </c>
      <c r="X28" s="51">
        <v>0</v>
      </c>
      <c r="Y28" s="51">
        <v>0</v>
      </c>
      <c r="Z28" s="51">
        <v>0</v>
      </c>
    </row>
    <row r="29" ht="14.4" spans="1:26">
      <c r="A29" s="42">
        <v>1010202</v>
      </c>
      <c r="B29" s="48" t="s">
        <v>175</v>
      </c>
      <c r="C29" s="44">
        <v>0</v>
      </c>
      <c r="D29" s="44">
        <v>0</v>
      </c>
      <c r="E29" s="45">
        <v>0</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51">
        <v>0</v>
      </c>
      <c r="X29" s="51">
        <v>0</v>
      </c>
      <c r="Y29" s="51">
        <v>0</v>
      </c>
      <c r="Z29" s="51">
        <v>0</v>
      </c>
    </row>
    <row r="30" ht="14.4" spans="1:26">
      <c r="A30" s="42">
        <v>101020202</v>
      </c>
      <c r="B30" s="48" t="s">
        <v>176</v>
      </c>
      <c r="C30" s="44">
        <v>0</v>
      </c>
      <c r="D30" s="44">
        <v>0</v>
      </c>
      <c r="E30" s="45">
        <v>0</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51">
        <v>0</v>
      </c>
      <c r="X30" s="51">
        <v>0</v>
      </c>
      <c r="Y30" s="51">
        <v>0</v>
      </c>
      <c r="Z30" s="51">
        <v>0</v>
      </c>
    </row>
    <row r="31" ht="14.4" spans="1:26">
      <c r="A31" s="42">
        <v>101020221</v>
      </c>
      <c r="B31" s="48" t="s">
        <v>177</v>
      </c>
      <c r="C31" s="44">
        <v>0</v>
      </c>
      <c r="D31" s="44">
        <v>0</v>
      </c>
      <c r="E31" s="45">
        <v>0</v>
      </c>
      <c r="F31" s="47">
        <v>0</v>
      </c>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51">
        <v>0</v>
      </c>
      <c r="X31" s="51">
        <v>0</v>
      </c>
      <c r="Y31" s="51">
        <v>0</v>
      </c>
      <c r="Z31" s="51">
        <v>0</v>
      </c>
    </row>
    <row r="32" ht="14.4" spans="1:26">
      <c r="A32" s="723" t="s">
        <v>5216</v>
      </c>
      <c r="B32" s="46" t="s">
        <v>178</v>
      </c>
      <c r="C32" s="44">
        <v>0</v>
      </c>
      <c r="D32" s="44">
        <v>0</v>
      </c>
      <c r="E32" s="45">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50">
        <v>0</v>
      </c>
      <c r="X32" s="50">
        <v>0</v>
      </c>
      <c r="Y32" s="50">
        <v>0</v>
      </c>
      <c r="Z32" s="50">
        <v>0</v>
      </c>
    </row>
    <row r="33" ht="14.4" spans="1:26">
      <c r="A33" s="723" t="s">
        <v>5217</v>
      </c>
      <c r="B33" s="48" t="s">
        <v>5218</v>
      </c>
      <c r="C33" s="44">
        <v>0</v>
      </c>
      <c r="D33" s="44">
        <v>0</v>
      </c>
      <c r="E33" s="45">
        <v>0</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50">
        <v>0</v>
      </c>
      <c r="X33" s="50">
        <v>0</v>
      </c>
      <c r="Y33" s="50">
        <v>0</v>
      </c>
      <c r="Z33" s="50">
        <v>0</v>
      </c>
    </row>
    <row r="34" ht="14.4" spans="1:26">
      <c r="A34" s="42">
        <v>1010103</v>
      </c>
      <c r="B34" s="48" t="s">
        <v>180</v>
      </c>
      <c r="C34" s="44">
        <v>0</v>
      </c>
      <c r="D34" s="44">
        <v>0</v>
      </c>
      <c r="E34" s="45">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50">
        <v>0</v>
      </c>
      <c r="X34" s="50">
        <v>0</v>
      </c>
      <c r="Y34" s="50">
        <v>0</v>
      </c>
      <c r="Z34" s="50">
        <v>0</v>
      </c>
    </row>
    <row r="35" ht="14.4" spans="1:26">
      <c r="A35" s="42">
        <v>101010301</v>
      </c>
      <c r="B35" s="48" t="s">
        <v>181</v>
      </c>
      <c r="C35" s="44">
        <v>0</v>
      </c>
      <c r="D35" s="44">
        <v>0</v>
      </c>
      <c r="E35" s="45">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51">
        <v>0</v>
      </c>
      <c r="X35" s="51">
        <v>0</v>
      </c>
      <c r="Y35" s="51">
        <v>0</v>
      </c>
      <c r="Z35" s="51">
        <v>0</v>
      </c>
    </row>
    <row r="36" ht="14.4" spans="1:26">
      <c r="A36" s="42">
        <v>101010302</v>
      </c>
      <c r="B36" s="48" t="s">
        <v>182</v>
      </c>
      <c r="C36" s="44">
        <v>0</v>
      </c>
      <c r="D36" s="44">
        <v>0</v>
      </c>
      <c r="E36" s="45">
        <v>0</v>
      </c>
      <c r="F36" s="47">
        <v>0</v>
      </c>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51">
        <v>0</v>
      </c>
      <c r="X36" s="51">
        <v>0</v>
      </c>
      <c r="Y36" s="51">
        <v>0</v>
      </c>
      <c r="Z36" s="51">
        <v>0</v>
      </c>
    </row>
    <row r="37" ht="14.4" spans="1:26">
      <c r="A37" s="42">
        <v>1010105</v>
      </c>
      <c r="B37" s="48" t="s">
        <v>183</v>
      </c>
      <c r="C37" s="44">
        <v>0</v>
      </c>
      <c r="D37" s="44">
        <v>0</v>
      </c>
      <c r="E37" s="45">
        <v>0</v>
      </c>
      <c r="F37" s="47">
        <v>0</v>
      </c>
      <c r="G37" s="47">
        <v>0</v>
      </c>
      <c r="H37" s="47">
        <v>0</v>
      </c>
      <c r="I37" s="47">
        <v>0</v>
      </c>
      <c r="J37" s="47">
        <v>0</v>
      </c>
      <c r="K37" s="47">
        <v>0</v>
      </c>
      <c r="L37" s="47">
        <v>0</v>
      </c>
      <c r="M37" s="47">
        <v>0</v>
      </c>
      <c r="N37" s="47">
        <v>0</v>
      </c>
      <c r="O37" s="47">
        <v>0</v>
      </c>
      <c r="P37" s="47">
        <v>0</v>
      </c>
      <c r="Q37" s="47">
        <v>0</v>
      </c>
      <c r="R37" s="47">
        <v>0</v>
      </c>
      <c r="S37" s="47">
        <v>0</v>
      </c>
      <c r="T37" s="47">
        <v>0</v>
      </c>
      <c r="U37" s="47">
        <v>0</v>
      </c>
      <c r="V37" s="47">
        <v>0</v>
      </c>
      <c r="W37" s="51">
        <v>0</v>
      </c>
      <c r="X37" s="51">
        <v>0</v>
      </c>
      <c r="Y37" s="51">
        <v>0</v>
      </c>
      <c r="Z37" s="51">
        <v>0</v>
      </c>
    </row>
    <row r="38" ht="14.4" spans="1:26">
      <c r="A38" s="42">
        <v>1010203</v>
      </c>
      <c r="B38" s="48" t="s">
        <v>184</v>
      </c>
      <c r="C38" s="44">
        <v>0</v>
      </c>
      <c r="D38" s="44">
        <v>0</v>
      </c>
      <c r="E38" s="45">
        <v>0</v>
      </c>
      <c r="F38" s="47">
        <v>0</v>
      </c>
      <c r="G38" s="47">
        <v>0</v>
      </c>
      <c r="H38" s="47">
        <v>0</v>
      </c>
      <c r="I38" s="47">
        <v>0</v>
      </c>
      <c r="J38" s="47">
        <v>0</v>
      </c>
      <c r="K38" s="47">
        <v>0</v>
      </c>
      <c r="L38" s="47">
        <v>0</v>
      </c>
      <c r="M38" s="47">
        <v>0</v>
      </c>
      <c r="N38" s="47">
        <v>0</v>
      </c>
      <c r="O38" s="47">
        <v>0</v>
      </c>
      <c r="P38" s="47">
        <v>0</v>
      </c>
      <c r="Q38" s="47">
        <v>0</v>
      </c>
      <c r="R38" s="47">
        <v>0</v>
      </c>
      <c r="S38" s="47">
        <v>0</v>
      </c>
      <c r="T38" s="47">
        <v>0</v>
      </c>
      <c r="U38" s="47">
        <v>0</v>
      </c>
      <c r="V38" s="47">
        <v>0</v>
      </c>
      <c r="W38" s="51">
        <v>0</v>
      </c>
      <c r="X38" s="51">
        <v>0</v>
      </c>
      <c r="Y38" s="51">
        <v>0</v>
      </c>
      <c r="Z38" s="51">
        <v>0</v>
      </c>
    </row>
    <row r="39" ht="14.4" spans="1:26">
      <c r="A39" s="42">
        <v>10103</v>
      </c>
      <c r="B39" s="46" t="s">
        <v>5219</v>
      </c>
      <c r="C39" s="44">
        <v>3676802</v>
      </c>
      <c r="D39" s="44">
        <v>2775090</v>
      </c>
      <c r="E39" s="45">
        <v>901712</v>
      </c>
      <c r="F39" s="47">
        <v>1116171</v>
      </c>
      <c r="G39" s="47">
        <v>134468</v>
      </c>
      <c r="H39" s="47">
        <v>186514</v>
      </c>
      <c r="I39" s="47">
        <v>111799</v>
      </c>
      <c r="J39" s="47">
        <v>171040</v>
      </c>
      <c r="K39" s="47">
        <v>112363</v>
      </c>
      <c r="L39" s="47">
        <v>80037</v>
      </c>
      <c r="M39" s="47">
        <v>70260</v>
      </c>
      <c r="N39" s="47">
        <v>109765</v>
      </c>
      <c r="O39" s="47">
        <v>155694</v>
      </c>
      <c r="P39" s="47">
        <v>106148</v>
      </c>
      <c r="Q39" s="47">
        <v>68938</v>
      </c>
      <c r="R39" s="47">
        <v>90292</v>
      </c>
      <c r="S39" s="47">
        <v>27323</v>
      </c>
      <c r="T39" s="47">
        <v>55850</v>
      </c>
      <c r="U39" s="47">
        <v>51854</v>
      </c>
      <c r="V39" s="47">
        <v>126571</v>
      </c>
      <c r="W39" s="50">
        <v>0</v>
      </c>
      <c r="X39" s="50">
        <v>20973</v>
      </c>
      <c r="Y39" s="50">
        <v>68955</v>
      </c>
      <c r="Z39" s="50">
        <v>36643</v>
      </c>
    </row>
    <row r="40" ht="14.4" spans="1:26">
      <c r="A40" s="42">
        <v>1010301</v>
      </c>
      <c r="B40" s="48" t="s">
        <v>5220</v>
      </c>
      <c r="C40" s="44">
        <v>0</v>
      </c>
      <c r="D40" s="44">
        <v>0</v>
      </c>
      <c r="E40" s="45">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51">
        <v>0</v>
      </c>
      <c r="X40" s="51">
        <v>0</v>
      </c>
      <c r="Y40" s="51">
        <v>0</v>
      </c>
      <c r="Z40" s="51">
        <v>0</v>
      </c>
    </row>
    <row r="41" ht="14.4" spans="1:26">
      <c r="A41" s="42">
        <v>1010302</v>
      </c>
      <c r="B41" s="48" t="s">
        <v>5221</v>
      </c>
      <c r="C41" s="44">
        <v>0</v>
      </c>
      <c r="D41" s="44">
        <v>0</v>
      </c>
      <c r="E41" s="45">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51">
        <v>0</v>
      </c>
      <c r="X41" s="51">
        <v>0</v>
      </c>
      <c r="Y41" s="51">
        <v>0</v>
      </c>
      <c r="Z41" s="51">
        <v>0</v>
      </c>
    </row>
    <row r="42" ht="14.4" spans="1:26">
      <c r="A42" s="42">
        <v>1010303</v>
      </c>
      <c r="B42" s="48" t="s">
        <v>5222</v>
      </c>
      <c r="C42" s="44">
        <v>858373</v>
      </c>
      <c r="D42" s="44">
        <v>0</v>
      </c>
      <c r="E42" s="45">
        <v>858373</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51">
        <v>0</v>
      </c>
      <c r="X42" s="51">
        <v>0</v>
      </c>
      <c r="Y42" s="51">
        <v>0</v>
      </c>
      <c r="Z42" s="51">
        <v>0</v>
      </c>
    </row>
    <row r="43" ht="14.4" spans="1:26">
      <c r="A43" s="42">
        <v>1010304</v>
      </c>
      <c r="B43" s="48" t="s">
        <v>5223</v>
      </c>
      <c r="C43" s="44">
        <v>2811012</v>
      </c>
      <c r="D43" s="44">
        <v>2768150</v>
      </c>
      <c r="E43" s="45">
        <v>42862</v>
      </c>
      <c r="F43" s="47">
        <v>1112070</v>
      </c>
      <c r="G43" s="47">
        <v>134397</v>
      </c>
      <c r="H43" s="47">
        <v>186367</v>
      </c>
      <c r="I43" s="47">
        <v>111668</v>
      </c>
      <c r="J43" s="47">
        <v>170421</v>
      </c>
      <c r="K43" s="47">
        <v>112025</v>
      </c>
      <c r="L43" s="47">
        <v>79558</v>
      </c>
      <c r="M43" s="47">
        <v>70109</v>
      </c>
      <c r="N43" s="47">
        <v>109655</v>
      </c>
      <c r="O43" s="47">
        <v>155570</v>
      </c>
      <c r="P43" s="47">
        <v>105954</v>
      </c>
      <c r="Q43" s="47">
        <v>68871</v>
      </c>
      <c r="R43" s="47">
        <v>90139</v>
      </c>
      <c r="S43" s="47">
        <v>27308</v>
      </c>
      <c r="T43" s="47">
        <v>55817</v>
      </c>
      <c r="U43" s="47">
        <v>51758</v>
      </c>
      <c r="V43" s="47">
        <v>126462</v>
      </c>
      <c r="W43" s="51">
        <v>0</v>
      </c>
      <c r="X43" s="51">
        <v>20963</v>
      </c>
      <c r="Y43" s="51">
        <v>68885</v>
      </c>
      <c r="Z43" s="51">
        <v>36614</v>
      </c>
    </row>
    <row r="44" ht="14.4" spans="1:26">
      <c r="A44" s="42">
        <v>1010305</v>
      </c>
      <c r="B44" s="48" t="s">
        <v>5224</v>
      </c>
      <c r="C44" s="44">
        <v>0</v>
      </c>
      <c r="D44" s="44">
        <v>0</v>
      </c>
      <c r="E44" s="45">
        <v>0</v>
      </c>
      <c r="F44" s="47">
        <v>0</v>
      </c>
      <c r="G44" s="47">
        <v>0</v>
      </c>
      <c r="H44" s="47">
        <v>0</v>
      </c>
      <c r="I44" s="47">
        <v>0</v>
      </c>
      <c r="J44" s="47">
        <v>0</v>
      </c>
      <c r="K44" s="47">
        <v>0</v>
      </c>
      <c r="L44" s="47">
        <v>0</v>
      </c>
      <c r="M44" s="47">
        <v>0</v>
      </c>
      <c r="N44" s="47">
        <v>0</v>
      </c>
      <c r="O44" s="47">
        <v>0</v>
      </c>
      <c r="P44" s="47">
        <v>0</v>
      </c>
      <c r="Q44" s="47">
        <v>0</v>
      </c>
      <c r="R44" s="47">
        <v>0</v>
      </c>
      <c r="S44" s="47">
        <v>0</v>
      </c>
      <c r="T44" s="47">
        <v>0</v>
      </c>
      <c r="U44" s="47">
        <v>0</v>
      </c>
      <c r="V44" s="47">
        <v>0</v>
      </c>
      <c r="W44" s="51">
        <v>0</v>
      </c>
      <c r="X44" s="51">
        <v>0</v>
      </c>
      <c r="Y44" s="51">
        <v>0</v>
      </c>
      <c r="Z44" s="51">
        <v>0</v>
      </c>
    </row>
    <row r="45" ht="14.4" spans="1:26">
      <c r="A45" s="42">
        <v>1010306</v>
      </c>
      <c r="B45" s="48" t="s">
        <v>5225</v>
      </c>
      <c r="C45" s="44">
        <v>0</v>
      </c>
      <c r="D45" s="44">
        <v>0</v>
      </c>
      <c r="E45" s="45">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51">
        <v>0</v>
      </c>
      <c r="X45" s="51">
        <v>0</v>
      </c>
      <c r="Y45" s="51">
        <v>0</v>
      </c>
      <c r="Z45" s="51">
        <v>0</v>
      </c>
    </row>
    <row r="46" ht="14.4" spans="1:26">
      <c r="A46" s="42">
        <v>1010320</v>
      </c>
      <c r="B46" s="48" t="s">
        <v>5226</v>
      </c>
      <c r="C46" s="44">
        <v>7417</v>
      </c>
      <c r="D46" s="44">
        <v>6940</v>
      </c>
      <c r="E46" s="45">
        <v>477</v>
      </c>
      <c r="F46" s="47">
        <v>4101</v>
      </c>
      <c r="G46" s="47">
        <v>71</v>
      </c>
      <c r="H46" s="47">
        <v>147</v>
      </c>
      <c r="I46" s="47">
        <v>131</v>
      </c>
      <c r="J46" s="47">
        <v>619</v>
      </c>
      <c r="K46" s="47">
        <v>338</v>
      </c>
      <c r="L46" s="47">
        <v>479</v>
      </c>
      <c r="M46" s="47">
        <v>151</v>
      </c>
      <c r="N46" s="47">
        <v>110</v>
      </c>
      <c r="O46" s="47">
        <v>124</v>
      </c>
      <c r="P46" s="47">
        <v>194</v>
      </c>
      <c r="Q46" s="47">
        <v>67</v>
      </c>
      <c r="R46" s="47">
        <v>153</v>
      </c>
      <c r="S46" s="47">
        <v>15</v>
      </c>
      <c r="T46" s="47">
        <v>33</v>
      </c>
      <c r="U46" s="47">
        <v>96</v>
      </c>
      <c r="V46" s="47">
        <v>109</v>
      </c>
      <c r="W46" s="51">
        <v>0</v>
      </c>
      <c r="X46" s="51">
        <v>10</v>
      </c>
      <c r="Y46" s="51">
        <v>70</v>
      </c>
      <c r="Z46" s="51">
        <v>29</v>
      </c>
    </row>
    <row r="47" ht="14.4" spans="1:26">
      <c r="A47" s="42">
        <v>1010329</v>
      </c>
      <c r="B47" s="48" t="s">
        <v>5227</v>
      </c>
      <c r="C47" s="44">
        <v>0</v>
      </c>
      <c r="D47" s="44">
        <v>0</v>
      </c>
      <c r="E47" s="45">
        <v>0</v>
      </c>
      <c r="F47" s="47">
        <v>0</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51">
        <v>0</v>
      </c>
      <c r="X47" s="51">
        <v>0</v>
      </c>
      <c r="Y47" s="51">
        <v>0</v>
      </c>
      <c r="Z47" s="51">
        <v>0</v>
      </c>
    </row>
    <row r="48" ht="14.4" spans="1:26">
      <c r="A48" s="42">
        <v>10104</v>
      </c>
      <c r="B48" s="46" t="s">
        <v>185</v>
      </c>
      <c r="C48" s="44">
        <v>1474358</v>
      </c>
      <c r="D48" s="44">
        <v>526857</v>
      </c>
      <c r="E48" s="45">
        <v>947501</v>
      </c>
      <c r="F48" s="47">
        <v>217017</v>
      </c>
      <c r="G48" s="47">
        <v>14437</v>
      </c>
      <c r="H48" s="47">
        <v>43430</v>
      </c>
      <c r="I48" s="47">
        <v>47273</v>
      </c>
      <c r="J48" s="47">
        <v>30478</v>
      </c>
      <c r="K48" s="47">
        <v>20888</v>
      </c>
      <c r="L48" s="47">
        <v>14103</v>
      </c>
      <c r="M48" s="47">
        <v>8473</v>
      </c>
      <c r="N48" s="47">
        <v>21173</v>
      </c>
      <c r="O48" s="47">
        <v>26499</v>
      </c>
      <c r="P48" s="47">
        <v>16083</v>
      </c>
      <c r="Q48" s="47">
        <v>7273</v>
      </c>
      <c r="R48" s="47">
        <v>12682</v>
      </c>
      <c r="S48" s="47">
        <v>2268</v>
      </c>
      <c r="T48" s="47">
        <v>2438</v>
      </c>
      <c r="U48" s="47">
        <v>10873</v>
      </c>
      <c r="V48" s="47">
        <v>31467</v>
      </c>
      <c r="W48" s="50">
        <v>0</v>
      </c>
      <c r="X48" s="50">
        <v>2919</v>
      </c>
      <c r="Y48" s="50">
        <v>23031</v>
      </c>
      <c r="Z48" s="50">
        <v>5517</v>
      </c>
    </row>
    <row r="49" ht="14.4" spans="1:26">
      <c r="A49" s="723" t="s">
        <v>5228</v>
      </c>
      <c r="B49" s="46" t="s">
        <v>186</v>
      </c>
      <c r="C49" s="44">
        <v>222000</v>
      </c>
      <c r="D49" s="44">
        <v>90098</v>
      </c>
      <c r="E49" s="45">
        <v>131902</v>
      </c>
      <c r="F49" s="47">
        <v>12100</v>
      </c>
      <c r="G49" s="47">
        <v>3049</v>
      </c>
      <c r="H49" s="47">
        <v>17802</v>
      </c>
      <c r="I49" s="47">
        <v>3401</v>
      </c>
      <c r="J49" s="47">
        <v>8082</v>
      </c>
      <c r="K49" s="47">
        <v>0</v>
      </c>
      <c r="L49" s="47">
        <v>4504</v>
      </c>
      <c r="M49" s="47">
        <v>2</v>
      </c>
      <c r="N49" s="47">
        <v>9880</v>
      </c>
      <c r="O49" s="47">
        <v>1252</v>
      </c>
      <c r="P49" s="47">
        <v>6989</v>
      </c>
      <c r="Q49" s="47">
        <v>0</v>
      </c>
      <c r="R49" s="47">
        <v>3460</v>
      </c>
      <c r="S49" s="47">
        <v>0</v>
      </c>
      <c r="T49" s="47">
        <v>166</v>
      </c>
      <c r="U49" s="47">
        <v>1714</v>
      </c>
      <c r="V49" s="47">
        <v>2113</v>
      </c>
      <c r="W49" s="51">
        <v>0</v>
      </c>
      <c r="X49" s="51">
        <v>0</v>
      </c>
      <c r="Y49" s="51">
        <v>1132</v>
      </c>
      <c r="Z49" s="51">
        <v>981</v>
      </c>
    </row>
    <row r="50" ht="14.4" spans="1:26">
      <c r="A50" s="42">
        <v>1010417</v>
      </c>
      <c r="B50" s="48" t="s">
        <v>187</v>
      </c>
      <c r="C50" s="44">
        <v>14</v>
      </c>
      <c r="D50" s="44">
        <v>6</v>
      </c>
      <c r="E50" s="45">
        <v>8</v>
      </c>
      <c r="F50" s="47">
        <v>6</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51">
        <v>0</v>
      </c>
      <c r="X50" s="51">
        <v>0</v>
      </c>
      <c r="Y50" s="51">
        <v>0</v>
      </c>
      <c r="Z50" s="51">
        <v>0</v>
      </c>
    </row>
    <row r="51" ht="14.4" spans="1:26">
      <c r="A51" s="42">
        <v>101041702</v>
      </c>
      <c r="B51" s="49" t="s">
        <v>188</v>
      </c>
      <c r="C51" s="44">
        <v>0</v>
      </c>
      <c r="D51" s="44">
        <v>0</v>
      </c>
      <c r="E51" s="45">
        <v>0</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51">
        <v>0</v>
      </c>
      <c r="X51" s="51">
        <v>0</v>
      </c>
      <c r="Y51" s="51">
        <v>0</v>
      </c>
      <c r="Z51" s="51">
        <v>0</v>
      </c>
    </row>
    <row r="52" ht="14.4" spans="1:26">
      <c r="A52" s="42">
        <v>1010418</v>
      </c>
      <c r="B52" s="48" t="s">
        <v>189</v>
      </c>
      <c r="C52" s="44">
        <v>60</v>
      </c>
      <c r="D52" s="44">
        <v>24</v>
      </c>
      <c r="E52" s="45">
        <v>36</v>
      </c>
      <c r="F52" s="47">
        <v>0</v>
      </c>
      <c r="G52" s="47">
        <v>0</v>
      </c>
      <c r="H52" s="47">
        <v>0</v>
      </c>
      <c r="I52" s="47">
        <v>0</v>
      </c>
      <c r="J52" s="47">
        <v>0</v>
      </c>
      <c r="K52" s="47">
        <v>0</v>
      </c>
      <c r="L52" s="47">
        <v>0</v>
      </c>
      <c r="M52" s="47">
        <v>0</v>
      </c>
      <c r="N52" s="47">
        <v>0</v>
      </c>
      <c r="O52" s="47">
        <v>0</v>
      </c>
      <c r="P52" s="47">
        <v>0</v>
      </c>
      <c r="Q52" s="47">
        <v>0</v>
      </c>
      <c r="R52" s="47">
        <v>0</v>
      </c>
      <c r="S52" s="47">
        <v>24</v>
      </c>
      <c r="T52" s="47">
        <v>0</v>
      </c>
      <c r="U52" s="47">
        <v>0</v>
      </c>
      <c r="V52" s="47">
        <v>0</v>
      </c>
      <c r="W52" s="51">
        <v>0</v>
      </c>
      <c r="X52" s="51">
        <v>0</v>
      </c>
      <c r="Y52" s="51">
        <v>0</v>
      </c>
      <c r="Z52" s="51">
        <v>0</v>
      </c>
    </row>
    <row r="53" ht="14.4" spans="1:26">
      <c r="A53" s="42">
        <v>1010419</v>
      </c>
      <c r="B53" s="48" t="s">
        <v>190</v>
      </c>
      <c r="C53" s="44">
        <v>0</v>
      </c>
      <c r="D53" s="44">
        <v>0</v>
      </c>
      <c r="E53" s="45">
        <v>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51">
        <v>0</v>
      </c>
      <c r="X53" s="51">
        <v>0</v>
      </c>
      <c r="Y53" s="51">
        <v>0</v>
      </c>
      <c r="Z53" s="51">
        <v>0</v>
      </c>
    </row>
    <row r="54" ht="14.4" spans="1:26">
      <c r="A54" s="42">
        <v>1010420</v>
      </c>
      <c r="B54" s="48" t="s">
        <v>191</v>
      </c>
      <c r="C54" s="44">
        <v>0</v>
      </c>
      <c r="D54" s="44">
        <v>0</v>
      </c>
      <c r="E54" s="45">
        <v>0</v>
      </c>
      <c r="F54" s="47">
        <v>0</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51">
        <v>0</v>
      </c>
      <c r="X54" s="51">
        <v>0</v>
      </c>
      <c r="Y54" s="51">
        <v>0</v>
      </c>
      <c r="Z54" s="51">
        <v>0</v>
      </c>
    </row>
    <row r="55" ht="14.4" spans="1:26">
      <c r="A55" s="42">
        <v>1010421</v>
      </c>
      <c r="B55" s="48" t="s">
        <v>192</v>
      </c>
      <c r="C55" s="44">
        <v>0</v>
      </c>
      <c r="D55" s="44">
        <v>0</v>
      </c>
      <c r="E55" s="45">
        <v>0</v>
      </c>
      <c r="F55" s="47">
        <v>0</v>
      </c>
      <c r="G55" s="47">
        <v>0</v>
      </c>
      <c r="H55" s="47">
        <v>0</v>
      </c>
      <c r="I55" s="47">
        <v>0</v>
      </c>
      <c r="J55" s="47">
        <v>0</v>
      </c>
      <c r="K55" s="47">
        <v>0</v>
      </c>
      <c r="L55" s="47">
        <v>0</v>
      </c>
      <c r="M55" s="47">
        <v>0</v>
      </c>
      <c r="N55" s="47">
        <v>0</v>
      </c>
      <c r="O55" s="47">
        <v>0</v>
      </c>
      <c r="P55" s="47">
        <v>0</v>
      </c>
      <c r="Q55" s="47">
        <v>0</v>
      </c>
      <c r="R55" s="47">
        <v>0</v>
      </c>
      <c r="S55" s="47">
        <v>0</v>
      </c>
      <c r="T55" s="47">
        <v>0</v>
      </c>
      <c r="U55" s="47">
        <v>0</v>
      </c>
      <c r="V55" s="47">
        <v>0</v>
      </c>
      <c r="W55" s="51">
        <v>0</v>
      </c>
      <c r="X55" s="51">
        <v>0</v>
      </c>
      <c r="Y55" s="51">
        <v>0</v>
      </c>
      <c r="Z55" s="51">
        <v>0</v>
      </c>
    </row>
    <row r="56" ht="14.4" spans="1:26">
      <c r="A56" s="42">
        <v>1010422</v>
      </c>
      <c r="B56" s="48" t="s">
        <v>193</v>
      </c>
      <c r="C56" s="44">
        <v>32</v>
      </c>
      <c r="D56" s="44">
        <v>13</v>
      </c>
      <c r="E56" s="45">
        <v>19</v>
      </c>
      <c r="F56" s="47">
        <v>12</v>
      </c>
      <c r="G56" s="47">
        <v>0</v>
      </c>
      <c r="H56" s="47">
        <v>0</v>
      </c>
      <c r="I56" s="47">
        <v>0</v>
      </c>
      <c r="J56" s="47">
        <v>0</v>
      </c>
      <c r="K56" s="47">
        <v>0</v>
      </c>
      <c r="L56" s="47">
        <v>0</v>
      </c>
      <c r="M56" s="47">
        <v>0</v>
      </c>
      <c r="N56" s="47">
        <v>0</v>
      </c>
      <c r="O56" s="47">
        <v>0</v>
      </c>
      <c r="P56" s="47">
        <v>0</v>
      </c>
      <c r="Q56" s="47">
        <v>0</v>
      </c>
      <c r="R56" s="47">
        <v>0</v>
      </c>
      <c r="S56" s="47">
        <v>0</v>
      </c>
      <c r="T56" s="47">
        <v>0</v>
      </c>
      <c r="U56" s="47">
        <v>0</v>
      </c>
      <c r="V56" s="47">
        <v>0</v>
      </c>
      <c r="W56" s="51">
        <v>0</v>
      </c>
      <c r="X56" s="51">
        <v>0</v>
      </c>
      <c r="Y56" s="51">
        <v>0</v>
      </c>
      <c r="Z56" s="51">
        <v>0</v>
      </c>
    </row>
    <row r="57" ht="14.4" spans="1:26">
      <c r="A57" s="42">
        <v>1010423</v>
      </c>
      <c r="B57" s="48" t="s">
        <v>194</v>
      </c>
      <c r="C57" s="44">
        <v>-950</v>
      </c>
      <c r="D57" s="44">
        <v>-380</v>
      </c>
      <c r="E57" s="45">
        <v>-570</v>
      </c>
      <c r="F57" s="47">
        <v>-380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51">
        <v>0</v>
      </c>
      <c r="X57" s="51">
        <v>0</v>
      </c>
      <c r="Y57" s="51">
        <v>0</v>
      </c>
      <c r="Z57" s="51">
        <v>0</v>
      </c>
    </row>
    <row r="58" ht="14.4" spans="1:26">
      <c r="A58" s="42">
        <v>1010424</v>
      </c>
      <c r="B58" s="48" t="s">
        <v>195</v>
      </c>
      <c r="C58" s="44">
        <v>196</v>
      </c>
      <c r="D58" s="44">
        <v>78</v>
      </c>
      <c r="E58" s="45">
        <v>118</v>
      </c>
      <c r="F58" s="47">
        <v>20</v>
      </c>
      <c r="G58" s="47">
        <v>0</v>
      </c>
      <c r="H58" s="47">
        <v>0</v>
      </c>
      <c r="I58" s="47">
        <v>49</v>
      </c>
      <c r="J58" s="47">
        <v>0</v>
      </c>
      <c r="K58" s="47">
        <v>0</v>
      </c>
      <c r="L58" s="47">
        <v>0</v>
      </c>
      <c r="M58" s="47">
        <v>5</v>
      </c>
      <c r="N58" s="47">
        <v>0</v>
      </c>
      <c r="O58" s="47">
        <v>0</v>
      </c>
      <c r="P58" s="47">
        <v>0</v>
      </c>
      <c r="Q58" s="47">
        <v>0</v>
      </c>
      <c r="R58" s="47">
        <v>0</v>
      </c>
      <c r="S58" s="47">
        <v>2</v>
      </c>
      <c r="T58" s="47">
        <v>0</v>
      </c>
      <c r="U58" s="47">
        <v>2</v>
      </c>
      <c r="V58" s="47">
        <v>0</v>
      </c>
      <c r="W58" s="51">
        <v>0</v>
      </c>
      <c r="X58" s="51">
        <v>0</v>
      </c>
      <c r="Y58" s="51">
        <v>0</v>
      </c>
      <c r="Z58" s="51">
        <v>0</v>
      </c>
    </row>
    <row r="59" ht="14.4" spans="1:26">
      <c r="A59" s="42">
        <v>1010425</v>
      </c>
      <c r="B59" s="48" t="s">
        <v>196</v>
      </c>
      <c r="C59" s="44">
        <v>0</v>
      </c>
      <c r="D59" s="44">
        <v>0</v>
      </c>
      <c r="E59" s="45">
        <v>0</v>
      </c>
      <c r="F59" s="47">
        <v>0</v>
      </c>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51">
        <v>0</v>
      </c>
      <c r="X59" s="51">
        <v>0</v>
      </c>
      <c r="Y59" s="51">
        <v>0</v>
      </c>
      <c r="Z59" s="51">
        <v>0</v>
      </c>
    </row>
    <row r="60" ht="14.4" spans="1:26">
      <c r="A60" s="42">
        <v>1010426</v>
      </c>
      <c r="B60" s="48" t="s">
        <v>197</v>
      </c>
      <c r="C60" s="44">
        <v>48</v>
      </c>
      <c r="D60" s="44">
        <v>19</v>
      </c>
      <c r="E60" s="45">
        <v>29</v>
      </c>
      <c r="F60" s="47">
        <v>8</v>
      </c>
      <c r="G60" s="47">
        <v>8</v>
      </c>
      <c r="H60" s="47">
        <v>0</v>
      </c>
      <c r="I60" s="47">
        <v>0</v>
      </c>
      <c r="J60" s="47">
        <v>2</v>
      </c>
      <c r="K60" s="47">
        <v>0</v>
      </c>
      <c r="L60" s="47">
        <v>0</v>
      </c>
      <c r="M60" s="47">
        <v>0</v>
      </c>
      <c r="N60" s="47">
        <v>0</v>
      </c>
      <c r="O60" s="47">
        <v>0</v>
      </c>
      <c r="P60" s="47">
        <v>0</v>
      </c>
      <c r="Q60" s="47">
        <v>0</v>
      </c>
      <c r="R60" s="47">
        <v>0</v>
      </c>
      <c r="S60" s="47">
        <v>0</v>
      </c>
      <c r="T60" s="47">
        <v>0</v>
      </c>
      <c r="U60" s="47">
        <v>0</v>
      </c>
      <c r="V60" s="47">
        <v>0</v>
      </c>
      <c r="W60" s="51">
        <v>0</v>
      </c>
      <c r="X60" s="51">
        <v>0</v>
      </c>
      <c r="Y60" s="51">
        <v>0</v>
      </c>
      <c r="Z60" s="51">
        <v>0</v>
      </c>
    </row>
    <row r="61" ht="14.4" spans="1:26">
      <c r="A61" s="42">
        <v>1010427</v>
      </c>
      <c r="B61" s="48" t="s">
        <v>198</v>
      </c>
      <c r="C61" s="44">
        <v>0</v>
      </c>
      <c r="D61" s="44">
        <v>0</v>
      </c>
      <c r="E61" s="45">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51">
        <v>0</v>
      </c>
      <c r="X61" s="51">
        <v>0</v>
      </c>
      <c r="Y61" s="51">
        <v>0</v>
      </c>
      <c r="Z61" s="51">
        <v>0</v>
      </c>
    </row>
    <row r="62" ht="14.4" spans="1:26">
      <c r="A62" s="42">
        <v>1010428</v>
      </c>
      <c r="B62" s="48" t="s">
        <v>199</v>
      </c>
      <c r="C62" s="44">
        <v>0</v>
      </c>
      <c r="D62" s="44">
        <v>0</v>
      </c>
      <c r="E62" s="45">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51">
        <v>0</v>
      </c>
      <c r="X62" s="51">
        <v>0</v>
      </c>
      <c r="Y62" s="51">
        <v>0</v>
      </c>
      <c r="Z62" s="51">
        <v>0</v>
      </c>
    </row>
    <row r="63" ht="14.4" spans="1:26">
      <c r="A63" s="42">
        <v>1010429</v>
      </c>
      <c r="B63" s="48" t="s">
        <v>200</v>
      </c>
      <c r="C63" s="44">
        <v>0</v>
      </c>
      <c r="D63" s="44">
        <v>0</v>
      </c>
      <c r="E63" s="45">
        <v>0</v>
      </c>
      <c r="F63" s="47">
        <v>0</v>
      </c>
      <c r="G63" s="47">
        <v>0</v>
      </c>
      <c r="H63" s="47">
        <v>0</v>
      </c>
      <c r="I63" s="47">
        <v>0</v>
      </c>
      <c r="J63" s="47">
        <v>0</v>
      </c>
      <c r="K63" s="47">
        <v>0</v>
      </c>
      <c r="L63" s="47">
        <v>0</v>
      </c>
      <c r="M63" s="47">
        <v>0</v>
      </c>
      <c r="N63" s="47">
        <v>0</v>
      </c>
      <c r="O63" s="47">
        <v>0</v>
      </c>
      <c r="P63" s="47">
        <v>0</v>
      </c>
      <c r="Q63" s="47">
        <v>0</v>
      </c>
      <c r="R63" s="47">
        <v>0</v>
      </c>
      <c r="S63" s="47">
        <v>0</v>
      </c>
      <c r="T63" s="47">
        <v>0</v>
      </c>
      <c r="U63" s="47">
        <v>0</v>
      </c>
      <c r="V63" s="47">
        <v>49</v>
      </c>
      <c r="W63" s="51">
        <v>0</v>
      </c>
      <c r="X63" s="51">
        <v>49</v>
      </c>
      <c r="Y63" s="51">
        <v>0</v>
      </c>
      <c r="Z63" s="51">
        <v>0</v>
      </c>
    </row>
    <row r="64" ht="14.4" spans="1:26">
      <c r="A64" s="42">
        <v>1010430</v>
      </c>
      <c r="B64" s="48" t="s">
        <v>201</v>
      </c>
      <c r="C64" s="44">
        <v>47</v>
      </c>
      <c r="D64" s="44">
        <v>19</v>
      </c>
      <c r="E64" s="45">
        <v>28</v>
      </c>
      <c r="F64" s="47">
        <v>0</v>
      </c>
      <c r="G64" s="47">
        <v>0</v>
      </c>
      <c r="H64" s="47">
        <v>0</v>
      </c>
      <c r="I64" s="47">
        <v>0</v>
      </c>
      <c r="J64" s="47">
        <v>5</v>
      </c>
      <c r="K64" s="47">
        <v>0</v>
      </c>
      <c r="L64" s="47">
        <v>0</v>
      </c>
      <c r="M64" s="47">
        <v>14</v>
      </c>
      <c r="N64" s="47">
        <v>0</v>
      </c>
      <c r="O64" s="47">
        <v>0</v>
      </c>
      <c r="P64" s="47">
        <v>0</v>
      </c>
      <c r="Q64" s="47">
        <v>0</v>
      </c>
      <c r="R64" s="47">
        <v>0</v>
      </c>
      <c r="S64" s="47">
        <v>0</v>
      </c>
      <c r="T64" s="47">
        <v>0</v>
      </c>
      <c r="U64" s="47">
        <v>0</v>
      </c>
      <c r="V64" s="47">
        <v>0</v>
      </c>
      <c r="W64" s="51">
        <v>0</v>
      </c>
      <c r="X64" s="51">
        <v>0</v>
      </c>
      <c r="Y64" s="51">
        <v>0</v>
      </c>
      <c r="Z64" s="51">
        <v>0</v>
      </c>
    </row>
    <row r="65" ht="14.4" spans="1:26">
      <c r="A65" s="42">
        <v>1010431</v>
      </c>
      <c r="B65" s="48" t="s">
        <v>202</v>
      </c>
      <c r="C65" s="44">
        <v>56404</v>
      </c>
      <c r="D65" s="44">
        <v>13938</v>
      </c>
      <c r="E65" s="45">
        <v>42466</v>
      </c>
      <c r="F65" s="47">
        <v>6663</v>
      </c>
      <c r="G65" s="47">
        <v>676</v>
      </c>
      <c r="H65" s="47">
        <v>668</v>
      </c>
      <c r="I65" s="47">
        <v>380</v>
      </c>
      <c r="J65" s="47">
        <v>407</v>
      </c>
      <c r="K65" s="47">
        <v>6693</v>
      </c>
      <c r="L65" s="47">
        <v>1871</v>
      </c>
      <c r="M65" s="47">
        <v>97</v>
      </c>
      <c r="N65" s="47">
        <v>239</v>
      </c>
      <c r="O65" s="47">
        <v>5657</v>
      </c>
      <c r="P65" s="47">
        <v>151</v>
      </c>
      <c r="Q65" s="47">
        <v>584</v>
      </c>
      <c r="R65" s="47">
        <v>427</v>
      </c>
      <c r="S65" s="47">
        <v>161</v>
      </c>
      <c r="T65" s="47">
        <v>159</v>
      </c>
      <c r="U65" s="47">
        <v>2538</v>
      </c>
      <c r="V65" s="47">
        <v>921</v>
      </c>
      <c r="W65" s="51">
        <v>0</v>
      </c>
      <c r="X65" s="51">
        <v>92</v>
      </c>
      <c r="Y65" s="51">
        <v>671</v>
      </c>
      <c r="Z65" s="51">
        <v>158</v>
      </c>
    </row>
    <row r="66" ht="14.4" spans="1:26">
      <c r="A66" s="42">
        <v>1010432</v>
      </c>
      <c r="B66" s="48" t="s">
        <v>203</v>
      </c>
      <c r="C66" s="44">
        <v>64214</v>
      </c>
      <c r="D66" s="44">
        <v>26577</v>
      </c>
      <c r="E66" s="45">
        <v>37637</v>
      </c>
      <c r="F66" s="47">
        <v>7243</v>
      </c>
      <c r="G66" s="47">
        <v>1322</v>
      </c>
      <c r="H66" s="47">
        <v>1165</v>
      </c>
      <c r="I66" s="47">
        <v>1979</v>
      </c>
      <c r="J66" s="47">
        <v>2608</v>
      </c>
      <c r="K66" s="47">
        <v>1332</v>
      </c>
      <c r="L66" s="47">
        <v>1461</v>
      </c>
      <c r="M66" s="47">
        <v>891</v>
      </c>
      <c r="N66" s="47">
        <v>1434</v>
      </c>
      <c r="O66" s="47">
        <v>1608</v>
      </c>
      <c r="P66" s="47">
        <v>822</v>
      </c>
      <c r="Q66" s="47">
        <v>809</v>
      </c>
      <c r="R66" s="47">
        <v>1230</v>
      </c>
      <c r="S66" s="47">
        <v>143</v>
      </c>
      <c r="T66" s="47">
        <v>360</v>
      </c>
      <c r="U66" s="47">
        <v>690</v>
      </c>
      <c r="V66" s="47">
        <v>1483</v>
      </c>
      <c r="W66" s="51">
        <v>0</v>
      </c>
      <c r="X66" s="51">
        <v>9</v>
      </c>
      <c r="Y66" s="51">
        <v>1218</v>
      </c>
      <c r="Z66" s="51">
        <v>256</v>
      </c>
    </row>
    <row r="67" ht="14.4" spans="1:26">
      <c r="A67" s="42">
        <v>1010433</v>
      </c>
      <c r="B67" s="48" t="s">
        <v>204</v>
      </c>
      <c r="C67" s="44">
        <v>651438</v>
      </c>
      <c r="D67" s="44">
        <v>270809</v>
      </c>
      <c r="E67" s="45">
        <v>380629</v>
      </c>
      <c r="F67" s="47">
        <v>122866</v>
      </c>
      <c r="G67" s="47">
        <v>6036</v>
      </c>
      <c r="H67" s="47">
        <v>17737</v>
      </c>
      <c r="I67" s="47">
        <v>30225</v>
      </c>
      <c r="J67" s="47">
        <v>16174</v>
      </c>
      <c r="K67" s="47">
        <v>9066</v>
      </c>
      <c r="L67" s="47">
        <v>3271</v>
      </c>
      <c r="M67" s="47">
        <v>6171</v>
      </c>
      <c r="N67" s="47">
        <v>7052</v>
      </c>
      <c r="O67" s="47">
        <v>11737</v>
      </c>
      <c r="P67" s="47">
        <v>6057</v>
      </c>
      <c r="Q67" s="47">
        <v>4636</v>
      </c>
      <c r="R67" s="47">
        <v>5526</v>
      </c>
      <c r="S67" s="47">
        <v>1404</v>
      </c>
      <c r="T67" s="47">
        <v>1458</v>
      </c>
      <c r="U67" s="47">
        <v>4332</v>
      </c>
      <c r="V67" s="47">
        <v>17060</v>
      </c>
      <c r="W67" s="51">
        <v>0</v>
      </c>
      <c r="X67" s="51">
        <v>1926</v>
      </c>
      <c r="Y67" s="51">
        <v>13373</v>
      </c>
      <c r="Z67" s="51">
        <v>1761</v>
      </c>
    </row>
    <row r="68" ht="14.4" spans="1:26">
      <c r="A68" s="42">
        <v>1010434</v>
      </c>
      <c r="B68" s="48" t="s">
        <v>205</v>
      </c>
      <c r="C68" s="44">
        <v>499</v>
      </c>
      <c r="D68" s="44">
        <v>286</v>
      </c>
      <c r="E68" s="45">
        <v>213</v>
      </c>
      <c r="F68" s="47">
        <v>30</v>
      </c>
      <c r="G68" s="47">
        <v>3</v>
      </c>
      <c r="H68" s="47">
        <v>1</v>
      </c>
      <c r="I68" s="47">
        <v>1</v>
      </c>
      <c r="J68" s="47">
        <v>41</v>
      </c>
      <c r="K68" s="47">
        <v>4</v>
      </c>
      <c r="L68" s="47">
        <v>6</v>
      </c>
      <c r="M68" s="47">
        <v>3</v>
      </c>
      <c r="N68" s="47">
        <v>5</v>
      </c>
      <c r="O68" s="47">
        <v>2</v>
      </c>
      <c r="P68" s="47">
        <v>0</v>
      </c>
      <c r="Q68" s="47">
        <v>36</v>
      </c>
      <c r="R68" s="47">
        <v>2</v>
      </c>
      <c r="S68" s="47">
        <v>0</v>
      </c>
      <c r="T68" s="47">
        <v>0</v>
      </c>
      <c r="U68" s="47">
        <v>4</v>
      </c>
      <c r="V68" s="47">
        <v>146</v>
      </c>
      <c r="W68" s="51">
        <v>0</v>
      </c>
      <c r="X68" s="51">
        <v>145</v>
      </c>
      <c r="Y68" s="51">
        <v>1</v>
      </c>
      <c r="Z68" s="51">
        <v>0</v>
      </c>
    </row>
    <row r="69" ht="14.4" spans="1:26">
      <c r="A69" s="42">
        <v>1010435</v>
      </c>
      <c r="B69" s="48" t="s">
        <v>206</v>
      </c>
      <c r="C69" s="44">
        <v>100937</v>
      </c>
      <c r="D69" s="44">
        <v>19941</v>
      </c>
      <c r="E69" s="45">
        <v>80996</v>
      </c>
      <c r="F69" s="47">
        <v>12110</v>
      </c>
      <c r="G69" s="47">
        <v>287</v>
      </c>
      <c r="H69" s="47">
        <v>493</v>
      </c>
      <c r="I69" s="47">
        <v>1621</v>
      </c>
      <c r="J69" s="47">
        <v>276</v>
      </c>
      <c r="K69" s="47">
        <v>74</v>
      </c>
      <c r="L69" s="47">
        <v>435</v>
      </c>
      <c r="M69" s="47">
        <v>76</v>
      </c>
      <c r="N69" s="47">
        <v>58</v>
      </c>
      <c r="O69" s="47">
        <v>1041</v>
      </c>
      <c r="P69" s="47">
        <v>16</v>
      </c>
      <c r="Q69" s="47">
        <v>46</v>
      </c>
      <c r="R69" s="47">
        <v>185</v>
      </c>
      <c r="S69" s="47">
        <v>1</v>
      </c>
      <c r="T69" s="47">
        <v>24</v>
      </c>
      <c r="U69" s="47">
        <v>28</v>
      </c>
      <c r="V69" s="47">
        <v>3162</v>
      </c>
      <c r="W69" s="51">
        <v>0</v>
      </c>
      <c r="X69" s="51">
        <v>126</v>
      </c>
      <c r="Y69" s="51">
        <v>2138</v>
      </c>
      <c r="Z69" s="51">
        <v>898</v>
      </c>
    </row>
    <row r="70" ht="14.4" spans="1:26">
      <c r="A70" s="42">
        <v>1010436</v>
      </c>
      <c r="B70" s="48" t="s">
        <v>207</v>
      </c>
      <c r="C70" s="44">
        <v>103440</v>
      </c>
      <c r="D70" s="44">
        <v>42516</v>
      </c>
      <c r="E70" s="45">
        <v>60924</v>
      </c>
      <c r="F70" s="47">
        <v>20801</v>
      </c>
      <c r="G70" s="47">
        <v>1008</v>
      </c>
      <c r="H70" s="47">
        <v>1630</v>
      </c>
      <c r="I70" s="47">
        <v>4922</v>
      </c>
      <c r="J70" s="47">
        <v>1575</v>
      </c>
      <c r="K70" s="47">
        <v>1597</v>
      </c>
      <c r="L70" s="47">
        <v>1633</v>
      </c>
      <c r="M70" s="47">
        <v>964</v>
      </c>
      <c r="N70" s="47">
        <v>795</v>
      </c>
      <c r="O70" s="47">
        <v>2323</v>
      </c>
      <c r="P70" s="47">
        <v>1064</v>
      </c>
      <c r="Q70" s="47">
        <v>394</v>
      </c>
      <c r="R70" s="47">
        <v>769</v>
      </c>
      <c r="S70" s="47">
        <v>283</v>
      </c>
      <c r="T70" s="47">
        <v>93</v>
      </c>
      <c r="U70" s="47">
        <v>769</v>
      </c>
      <c r="V70" s="47">
        <v>1897</v>
      </c>
      <c r="W70" s="51">
        <v>0</v>
      </c>
      <c r="X70" s="51">
        <v>346</v>
      </c>
      <c r="Y70" s="51">
        <v>1097</v>
      </c>
      <c r="Z70" s="51">
        <v>454</v>
      </c>
    </row>
    <row r="71" ht="14.4" spans="1:26">
      <c r="A71" s="42">
        <v>1010439</v>
      </c>
      <c r="B71" s="48" t="s">
        <v>208</v>
      </c>
      <c r="C71" s="44">
        <v>56753</v>
      </c>
      <c r="D71" s="44">
        <v>25320</v>
      </c>
      <c r="E71" s="45">
        <v>31433</v>
      </c>
      <c r="F71" s="47">
        <v>8529</v>
      </c>
      <c r="G71" s="47">
        <v>829</v>
      </c>
      <c r="H71" s="47">
        <v>2385</v>
      </c>
      <c r="I71" s="47">
        <v>1285</v>
      </c>
      <c r="J71" s="47">
        <v>978</v>
      </c>
      <c r="K71" s="47">
        <v>1290</v>
      </c>
      <c r="L71" s="47">
        <v>755</v>
      </c>
      <c r="M71" s="47">
        <v>163</v>
      </c>
      <c r="N71" s="47">
        <v>612</v>
      </c>
      <c r="O71" s="47">
        <v>2139</v>
      </c>
      <c r="P71" s="47">
        <v>396</v>
      </c>
      <c r="Q71" s="47">
        <v>630</v>
      </c>
      <c r="R71" s="47">
        <v>969</v>
      </c>
      <c r="S71" s="47">
        <v>234</v>
      </c>
      <c r="T71" s="47">
        <v>156</v>
      </c>
      <c r="U71" s="47">
        <v>784</v>
      </c>
      <c r="V71" s="47">
        <v>4372</v>
      </c>
      <c r="W71" s="51">
        <v>0</v>
      </c>
      <c r="X71" s="51">
        <v>211</v>
      </c>
      <c r="Y71" s="51">
        <v>3196</v>
      </c>
      <c r="Z71" s="51">
        <v>965</v>
      </c>
    </row>
    <row r="72" ht="14.4" spans="1:26">
      <c r="A72" s="42">
        <v>1010440</v>
      </c>
      <c r="B72" s="48" t="s">
        <v>209</v>
      </c>
      <c r="C72" s="44">
        <v>85231</v>
      </c>
      <c r="D72" s="44">
        <v>22651</v>
      </c>
      <c r="E72" s="45">
        <v>62580</v>
      </c>
      <c r="F72" s="47">
        <v>19762</v>
      </c>
      <c r="G72" s="47">
        <v>623</v>
      </c>
      <c r="H72" s="47">
        <v>471</v>
      </c>
      <c r="I72" s="47">
        <v>284</v>
      </c>
      <c r="J72" s="47">
        <v>255</v>
      </c>
      <c r="K72" s="47">
        <v>62</v>
      </c>
      <c r="L72" s="47">
        <v>79</v>
      </c>
      <c r="M72" s="47">
        <v>41</v>
      </c>
      <c r="N72" s="47">
        <v>234</v>
      </c>
      <c r="O72" s="47">
        <v>588</v>
      </c>
      <c r="P72" s="47">
        <v>104</v>
      </c>
      <c r="Q72" s="47">
        <v>26</v>
      </c>
      <c r="R72" s="47">
        <v>2</v>
      </c>
      <c r="S72" s="47">
        <v>0</v>
      </c>
      <c r="T72" s="47">
        <v>0</v>
      </c>
      <c r="U72" s="47">
        <v>3</v>
      </c>
      <c r="V72" s="47">
        <v>116</v>
      </c>
      <c r="W72" s="51">
        <v>0</v>
      </c>
      <c r="X72" s="51">
        <v>7</v>
      </c>
      <c r="Y72" s="51">
        <v>98</v>
      </c>
      <c r="Z72" s="51">
        <v>11</v>
      </c>
    </row>
    <row r="73" ht="14.4" spans="1:26">
      <c r="A73" s="42">
        <v>1010441</v>
      </c>
      <c r="B73" s="48" t="s">
        <v>210</v>
      </c>
      <c r="C73" s="44">
        <v>104996</v>
      </c>
      <c r="D73" s="44">
        <v>5177</v>
      </c>
      <c r="E73" s="45">
        <v>99819</v>
      </c>
      <c r="F73" s="47">
        <v>5103</v>
      </c>
      <c r="G73" s="47">
        <v>0</v>
      </c>
      <c r="H73" s="47">
        <v>0</v>
      </c>
      <c r="I73" s="47">
        <v>31</v>
      </c>
      <c r="J73" s="47">
        <v>12</v>
      </c>
      <c r="K73" s="47">
        <v>0</v>
      </c>
      <c r="L73" s="47">
        <v>0</v>
      </c>
      <c r="M73" s="47">
        <v>31</v>
      </c>
      <c r="N73" s="47">
        <v>0</v>
      </c>
      <c r="O73" s="47">
        <v>0</v>
      </c>
      <c r="P73" s="47">
        <v>0</v>
      </c>
      <c r="Q73" s="47">
        <v>0</v>
      </c>
      <c r="R73" s="47">
        <v>0</v>
      </c>
      <c r="S73" s="47">
        <v>0</v>
      </c>
      <c r="T73" s="47">
        <v>0</v>
      </c>
      <c r="U73" s="47">
        <v>0</v>
      </c>
      <c r="V73" s="47">
        <v>0</v>
      </c>
      <c r="W73" s="51">
        <v>0</v>
      </c>
      <c r="X73" s="51">
        <v>0</v>
      </c>
      <c r="Y73" s="51">
        <v>0</v>
      </c>
      <c r="Z73" s="51">
        <v>0</v>
      </c>
    </row>
    <row r="74" ht="14.4" spans="1:26">
      <c r="A74" s="42">
        <v>1010442</v>
      </c>
      <c r="B74" s="48" t="s">
        <v>211</v>
      </c>
      <c r="C74" s="44">
        <v>915</v>
      </c>
      <c r="D74" s="44">
        <v>364</v>
      </c>
      <c r="E74" s="45">
        <v>551</v>
      </c>
      <c r="F74" s="47">
        <v>351</v>
      </c>
      <c r="G74" s="47">
        <v>0</v>
      </c>
      <c r="H74" s="47">
        <v>0</v>
      </c>
      <c r="I74" s="47">
        <v>0</v>
      </c>
      <c r="J74" s="47">
        <v>10</v>
      </c>
      <c r="K74" s="47">
        <v>0</v>
      </c>
      <c r="L74" s="47">
        <v>0</v>
      </c>
      <c r="M74" s="47">
        <v>0</v>
      </c>
      <c r="N74" s="47">
        <v>0</v>
      </c>
      <c r="O74" s="47">
        <v>0</v>
      </c>
      <c r="P74" s="47">
        <v>4</v>
      </c>
      <c r="Q74" s="47">
        <v>0</v>
      </c>
      <c r="R74" s="47">
        <v>0</v>
      </c>
      <c r="S74" s="47">
        <v>0</v>
      </c>
      <c r="T74" s="47">
        <v>0</v>
      </c>
      <c r="U74" s="47">
        <v>0</v>
      </c>
      <c r="V74" s="47">
        <v>0</v>
      </c>
      <c r="W74" s="51">
        <v>0</v>
      </c>
      <c r="X74" s="51">
        <v>0</v>
      </c>
      <c r="Y74" s="51">
        <v>0</v>
      </c>
      <c r="Z74" s="51">
        <v>0</v>
      </c>
    </row>
    <row r="75" ht="14.4" spans="1:26">
      <c r="A75" s="42">
        <v>1010443</v>
      </c>
      <c r="B75" s="48" t="s">
        <v>212</v>
      </c>
      <c r="C75" s="44">
        <v>0</v>
      </c>
      <c r="D75" s="44">
        <v>0</v>
      </c>
      <c r="E75" s="45">
        <v>0</v>
      </c>
      <c r="F75" s="47">
        <v>0</v>
      </c>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51">
        <v>0</v>
      </c>
      <c r="X75" s="51">
        <v>0</v>
      </c>
      <c r="Y75" s="51">
        <v>0</v>
      </c>
      <c r="Z75" s="51">
        <v>0</v>
      </c>
    </row>
    <row r="76" ht="14.4" spans="1:26">
      <c r="A76" s="42">
        <v>1010444</v>
      </c>
      <c r="B76" s="48" t="s">
        <v>213</v>
      </c>
      <c r="C76" s="44">
        <v>16330</v>
      </c>
      <c r="D76" s="44">
        <v>6532</v>
      </c>
      <c r="E76" s="45">
        <v>9798</v>
      </c>
      <c r="F76" s="47">
        <v>2</v>
      </c>
      <c r="G76" s="47">
        <v>516</v>
      </c>
      <c r="H76" s="47">
        <v>958</v>
      </c>
      <c r="I76" s="47">
        <v>2983</v>
      </c>
      <c r="J76" s="47">
        <v>0</v>
      </c>
      <c r="K76" s="47">
        <v>741</v>
      </c>
      <c r="L76" s="47">
        <v>25</v>
      </c>
      <c r="M76" s="47">
        <v>0</v>
      </c>
      <c r="N76" s="47">
        <v>740</v>
      </c>
      <c r="O76" s="47">
        <v>67</v>
      </c>
      <c r="P76" s="47">
        <v>432</v>
      </c>
      <c r="Q76" s="47">
        <v>69</v>
      </c>
      <c r="R76" s="47">
        <v>0</v>
      </c>
      <c r="S76" s="47">
        <v>0</v>
      </c>
      <c r="T76" s="47">
        <v>0</v>
      </c>
      <c r="U76" s="47">
        <v>0</v>
      </c>
      <c r="V76" s="47">
        <v>0</v>
      </c>
      <c r="W76" s="51">
        <v>0</v>
      </c>
      <c r="X76" s="51">
        <v>0</v>
      </c>
      <c r="Y76" s="51">
        <v>0</v>
      </c>
      <c r="Z76" s="51">
        <v>0</v>
      </c>
    </row>
    <row r="77" ht="14.4" spans="1:26">
      <c r="A77" s="42">
        <v>1010445</v>
      </c>
      <c r="B77" s="48" t="s">
        <v>214</v>
      </c>
      <c r="C77" s="44">
        <v>21</v>
      </c>
      <c r="D77" s="44">
        <v>8</v>
      </c>
      <c r="E77" s="45">
        <v>13</v>
      </c>
      <c r="F77" s="47">
        <v>6</v>
      </c>
      <c r="G77" s="47">
        <v>0</v>
      </c>
      <c r="H77" s="47">
        <v>0</v>
      </c>
      <c r="I77" s="47">
        <v>0</v>
      </c>
      <c r="J77" s="47">
        <v>2</v>
      </c>
      <c r="K77" s="47">
        <v>0</v>
      </c>
      <c r="L77" s="47">
        <v>0</v>
      </c>
      <c r="M77" s="47">
        <v>0</v>
      </c>
      <c r="N77" s="47">
        <v>0</v>
      </c>
      <c r="O77" s="47">
        <v>0</v>
      </c>
      <c r="P77" s="47">
        <v>0</v>
      </c>
      <c r="Q77" s="47">
        <v>0</v>
      </c>
      <c r="R77" s="47">
        <v>0</v>
      </c>
      <c r="S77" s="47">
        <v>0</v>
      </c>
      <c r="T77" s="47">
        <v>0</v>
      </c>
      <c r="U77" s="47">
        <v>0</v>
      </c>
      <c r="V77" s="47">
        <v>0</v>
      </c>
      <c r="W77" s="51">
        <v>0</v>
      </c>
      <c r="X77" s="51">
        <v>0</v>
      </c>
      <c r="Y77" s="51">
        <v>0</v>
      </c>
      <c r="Z77" s="51">
        <v>0</v>
      </c>
    </row>
    <row r="78" ht="14.4" spans="1:26">
      <c r="A78" s="42">
        <v>1010446</v>
      </c>
      <c r="B78" s="48" t="s">
        <v>215</v>
      </c>
      <c r="C78" s="44">
        <v>7</v>
      </c>
      <c r="D78" s="44">
        <v>3</v>
      </c>
      <c r="E78" s="45">
        <v>4</v>
      </c>
      <c r="F78" s="47">
        <v>0</v>
      </c>
      <c r="G78" s="47">
        <v>0</v>
      </c>
      <c r="H78" s="47">
        <v>0</v>
      </c>
      <c r="I78" s="47">
        <v>1</v>
      </c>
      <c r="J78" s="47">
        <v>0</v>
      </c>
      <c r="K78" s="47">
        <v>2</v>
      </c>
      <c r="L78" s="47">
        <v>0</v>
      </c>
      <c r="M78" s="47">
        <v>0</v>
      </c>
      <c r="N78" s="47">
        <v>0</v>
      </c>
      <c r="O78" s="47">
        <v>0</v>
      </c>
      <c r="P78" s="47">
        <v>0</v>
      </c>
      <c r="Q78" s="47">
        <v>0</v>
      </c>
      <c r="R78" s="47">
        <v>0</v>
      </c>
      <c r="S78" s="47">
        <v>0</v>
      </c>
      <c r="T78" s="47">
        <v>0</v>
      </c>
      <c r="U78" s="47">
        <v>0</v>
      </c>
      <c r="V78" s="47">
        <v>0</v>
      </c>
      <c r="W78" s="51">
        <v>0</v>
      </c>
      <c r="X78" s="51">
        <v>0</v>
      </c>
      <c r="Y78" s="51">
        <v>0</v>
      </c>
      <c r="Z78" s="51">
        <v>0</v>
      </c>
    </row>
    <row r="79" ht="14.4" spans="1:26">
      <c r="A79" s="42">
        <v>1010447</v>
      </c>
      <c r="B79" s="48" t="s">
        <v>216</v>
      </c>
      <c r="C79" s="44">
        <v>0</v>
      </c>
      <c r="D79" s="44">
        <v>0</v>
      </c>
      <c r="E79" s="45">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51">
        <v>0</v>
      </c>
      <c r="X79" s="51">
        <v>0</v>
      </c>
      <c r="Y79" s="51">
        <v>0</v>
      </c>
      <c r="Z79" s="51">
        <v>0</v>
      </c>
    </row>
    <row r="80" ht="14.4" spans="1:26">
      <c r="A80" s="42">
        <v>1010448</v>
      </c>
      <c r="B80" s="49" t="s">
        <v>217</v>
      </c>
      <c r="C80" s="44">
        <v>0</v>
      </c>
      <c r="D80" s="44">
        <v>0</v>
      </c>
      <c r="E80" s="45">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51">
        <v>0</v>
      </c>
      <c r="X80" s="51">
        <v>0</v>
      </c>
      <c r="Y80" s="51">
        <v>0</v>
      </c>
      <c r="Z80" s="51">
        <v>0</v>
      </c>
    </row>
    <row r="81" ht="14.4" spans="1:26">
      <c r="A81" s="42">
        <v>1010449</v>
      </c>
      <c r="B81" s="49" t="s">
        <v>218</v>
      </c>
      <c r="C81" s="44">
        <v>8999</v>
      </c>
      <c r="D81" s="44">
        <v>1734</v>
      </c>
      <c r="E81" s="45">
        <v>7265</v>
      </c>
      <c r="F81" s="47">
        <v>1245</v>
      </c>
      <c r="G81" s="47">
        <v>63</v>
      </c>
      <c r="H81" s="47">
        <v>81</v>
      </c>
      <c r="I81" s="47">
        <v>93</v>
      </c>
      <c r="J81" s="47">
        <v>24</v>
      </c>
      <c r="K81" s="47">
        <v>1</v>
      </c>
      <c r="L81" s="47">
        <v>7</v>
      </c>
      <c r="M81" s="47">
        <v>10</v>
      </c>
      <c r="N81" s="47">
        <v>44</v>
      </c>
      <c r="O81" s="47">
        <v>0</v>
      </c>
      <c r="P81" s="47">
        <v>26</v>
      </c>
      <c r="Q81" s="47">
        <v>15</v>
      </c>
      <c r="R81" s="47">
        <v>22</v>
      </c>
      <c r="S81" s="47">
        <v>1</v>
      </c>
      <c r="T81" s="47">
        <v>8</v>
      </c>
      <c r="U81" s="47">
        <v>0</v>
      </c>
      <c r="V81" s="47">
        <v>96</v>
      </c>
      <c r="W81" s="51">
        <v>0</v>
      </c>
      <c r="X81" s="51">
        <v>2</v>
      </c>
      <c r="Y81" s="51">
        <v>68</v>
      </c>
      <c r="Z81" s="51">
        <v>26</v>
      </c>
    </row>
    <row r="82" ht="14.4" spans="1:26">
      <c r="A82" s="42">
        <v>1010450</v>
      </c>
      <c r="B82" s="48" t="s">
        <v>219</v>
      </c>
      <c r="C82" s="44">
        <v>2727</v>
      </c>
      <c r="D82" s="44">
        <v>1124</v>
      </c>
      <c r="E82" s="45">
        <v>1603</v>
      </c>
      <c r="F82" s="47">
        <v>540</v>
      </c>
      <c r="G82" s="47">
        <v>17</v>
      </c>
      <c r="H82" s="47">
        <v>39</v>
      </c>
      <c r="I82" s="47">
        <v>18</v>
      </c>
      <c r="J82" s="47">
        <v>27</v>
      </c>
      <c r="K82" s="47">
        <v>26</v>
      </c>
      <c r="L82" s="47">
        <v>56</v>
      </c>
      <c r="M82" s="47">
        <v>5</v>
      </c>
      <c r="N82" s="47">
        <v>80</v>
      </c>
      <c r="O82" s="47">
        <v>85</v>
      </c>
      <c r="P82" s="47">
        <v>22</v>
      </c>
      <c r="Q82" s="47">
        <v>28</v>
      </c>
      <c r="R82" s="47">
        <v>90</v>
      </c>
      <c r="S82" s="47">
        <v>15</v>
      </c>
      <c r="T82" s="47">
        <v>14</v>
      </c>
      <c r="U82" s="47">
        <v>9</v>
      </c>
      <c r="V82" s="47">
        <v>52</v>
      </c>
      <c r="W82" s="51">
        <v>0</v>
      </c>
      <c r="X82" s="51">
        <v>6</v>
      </c>
      <c r="Y82" s="51">
        <v>39</v>
      </c>
      <c r="Z82" s="51">
        <v>7</v>
      </c>
    </row>
    <row r="83" ht="14.4" spans="1:26">
      <c r="A83" s="42">
        <v>10105</v>
      </c>
      <c r="B83" s="46" t="s">
        <v>220</v>
      </c>
      <c r="C83" s="44">
        <v>0</v>
      </c>
      <c r="D83" s="44">
        <v>0</v>
      </c>
      <c r="E83" s="45">
        <v>0</v>
      </c>
      <c r="F83" s="47">
        <v>0</v>
      </c>
      <c r="G83" s="47">
        <v>0</v>
      </c>
      <c r="H83" s="47">
        <v>0</v>
      </c>
      <c r="I83" s="47">
        <v>0</v>
      </c>
      <c r="J83" s="47">
        <v>0</v>
      </c>
      <c r="K83" s="47">
        <v>0</v>
      </c>
      <c r="L83" s="47">
        <v>-1</v>
      </c>
      <c r="M83" s="47">
        <v>0</v>
      </c>
      <c r="N83" s="47">
        <v>0</v>
      </c>
      <c r="O83" s="47">
        <v>0</v>
      </c>
      <c r="P83" s="47">
        <v>0</v>
      </c>
      <c r="Q83" s="47">
        <v>0</v>
      </c>
      <c r="R83" s="47">
        <v>0</v>
      </c>
      <c r="S83" s="47">
        <v>0</v>
      </c>
      <c r="T83" s="47">
        <v>0</v>
      </c>
      <c r="U83" s="47">
        <v>0</v>
      </c>
      <c r="V83" s="47">
        <v>0</v>
      </c>
      <c r="W83" s="50">
        <v>0</v>
      </c>
      <c r="X83" s="50">
        <v>0</v>
      </c>
      <c r="Y83" s="50">
        <v>0</v>
      </c>
      <c r="Z83" s="50">
        <v>0</v>
      </c>
    </row>
    <row r="84" ht="14.4" spans="1:26">
      <c r="A84" s="723" t="s">
        <v>5229</v>
      </c>
      <c r="B84" s="46" t="s">
        <v>5230</v>
      </c>
      <c r="C84" s="44">
        <v>0</v>
      </c>
      <c r="D84" s="44">
        <v>0</v>
      </c>
      <c r="E84" s="45">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51">
        <v>0</v>
      </c>
      <c r="X84" s="51">
        <v>0</v>
      </c>
      <c r="Y84" s="51">
        <v>0</v>
      </c>
      <c r="Z84" s="51">
        <v>0</v>
      </c>
    </row>
    <row r="85" ht="14.4" spans="1:26">
      <c r="A85" s="42">
        <v>1010517</v>
      </c>
      <c r="B85" s="48" t="s">
        <v>5231</v>
      </c>
      <c r="C85" s="44">
        <v>0</v>
      </c>
      <c r="D85" s="44">
        <v>0</v>
      </c>
      <c r="E85" s="45">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51">
        <v>0</v>
      </c>
      <c r="X85" s="51">
        <v>0</v>
      </c>
      <c r="Y85" s="51">
        <v>0</v>
      </c>
      <c r="Z85" s="51">
        <v>0</v>
      </c>
    </row>
    <row r="86" ht="14.4" spans="1:26">
      <c r="A86" s="42">
        <v>1010518</v>
      </c>
      <c r="B86" s="48" t="s">
        <v>5232</v>
      </c>
      <c r="C86" s="44">
        <v>0</v>
      </c>
      <c r="D86" s="44">
        <v>0</v>
      </c>
      <c r="E86" s="45">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51">
        <v>0</v>
      </c>
      <c r="X86" s="51">
        <v>0</v>
      </c>
      <c r="Y86" s="51">
        <v>0</v>
      </c>
      <c r="Z86" s="51">
        <v>0</v>
      </c>
    </row>
    <row r="87" ht="14.4" spans="1:26">
      <c r="A87" s="42">
        <v>1010519</v>
      </c>
      <c r="B87" s="48" t="s">
        <v>5233</v>
      </c>
      <c r="C87" s="44">
        <v>0</v>
      </c>
      <c r="D87" s="44">
        <v>0</v>
      </c>
      <c r="E87" s="45">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51">
        <v>0</v>
      </c>
      <c r="X87" s="51">
        <v>0</v>
      </c>
      <c r="Y87" s="51">
        <v>0</v>
      </c>
      <c r="Z87" s="51">
        <v>0</v>
      </c>
    </row>
    <row r="88" ht="14.4" spans="1:26">
      <c r="A88" s="42">
        <v>1010520</v>
      </c>
      <c r="B88" s="48" t="s">
        <v>5234</v>
      </c>
      <c r="C88" s="44">
        <v>0</v>
      </c>
      <c r="D88" s="44">
        <v>0</v>
      </c>
      <c r="E88" s="45">
        <v>0</v>
      </c>
      <c r="F88" s="47">
        <v>0</v>
      </c>
      <c r="G88" s="47">
        <v>0</v>
      </c>
      <c r="H88" s="47">
        <v>0</v>
      </c>
      <c r="I88" s="47">
        <v>0</v>
      </c>
      <c r="J88" s="47">
        <v>0</v>
      </c>
      <c r="K88" s="47">
        <v>0</v>
      </c>
      <c r="L88" s="47">
        <v>0</v>
      </c>
      <c r="M88" s="47">
        <v>0</v>
      </c>
      <c r="N88" s="47">
        <v>0</v>
      </c>
      <c r="O88" s="47">
        <v>0</v>
      </c>
      <c r="P88" s="47">
        <v>0</v>
      </c>
      <c r="Q88" s="47">
        <v>0</v>
      </c>
      <c r="R88" s="47">
        <v>0</v>
      </c>
      <c r="S88" s="47">
        <v>0</v>
      </c>
      <c r="T88" s="47">
        <v>0</v>
      </c>
      <c r="U88" s="47">
        <v>0</v>
      </c>
      <c r="V88" s="47">
        <v>0</v>
      </c>
      <c r="W88" s="51">
        <v>0</v>
      </c>
      <c r="X88" s="51">
        <v>0</v>
      </c>
      <c r="Y88" s="51">
        <v>0</v>
      </c>
      <c r="Z88" s="51">
        <v>0</v>
      </c>
    </row>
    <row r="89" ht="14.4" spans="1:26">
      <c r="A89" s="42">
        <v>1010521</v>
      </c>
      <c r="B89" s="48" t="s">
        <v>5235</v>
      </c>
      <c r="C89" s="44">
        <v>0</v>
      </c>
      <c r="D89" s="44">
        <v>0</v>
      </c>
      <c r="E89" s="45">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51">
        <v>0</v>
      </c>
      <c r="X89" s="51">
        <v>0</v>
      </c>
      <c r="Y89" s="51">
        <v>0</v>
      </c>
      <c r="Z89" s="51">
        <v>0</v>
      </c>
    </row>
    <row r="90" ht="14.4" spans="1:26">
      <c r="A90" s="42">
        <v>1010522</v>
      </c>
      <c r="B90" s="48" t="s">
        <v>5236</v>
      </c>
      <c r="C90" s="44">
        <v>0</v>
      </c>
      <c r="D90" s="44">
        <v>0</v>
      </c>
      <c r="E90" s="45">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51">
        <v>0</v>
      </c>
      <c r="X90" s="51">
        <v>0</v>
      </c>
      <c r="Y90" s="51">
        <v>0</v>
      </c>
      <c r="Z90" s="51">
        <v>0</v>
      </c>
    </row>
    <row r="91" ht="14.4" spans="1:26">
      <c r="A91" s="42">
        <v>1010523</v>
      </c>
      <c r="B91" s="48" t="s">
        <v>5237</v>
      </c>
      <c r="C91" s="44">
        <v>0</v>
      </c>
      <c r="D91" s="44">
        <v>0</v>
      </c>
      <c r="E91" s="45">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51">
        <v>0</v>
      </c>
      <c r="X91" s="51">
        <v>0</v>
      </c>
      <c r="Y91" s="51">
        <v>0</v>
      </c>
      <c r="Z91" s="51">
        <v>0</v>
      </c>
    </row>
    <row r="92" ht="14.4" spans="1:26">
      <c r="A92" s="42">
        <v>1010524</v>
      </c>
      <c r="B92" s="48" t="s">
        <v>5238</v>
      </c>
      <c r="C92" s="44">
        <v>0</v>
      </c>
      <c r="D92" s="44">
        <v>0</v>
      </c>
      <c r="E92" s="45">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51">
        <v>0</v>
      </c>
      <c r="X92" s="51">
        <v>0</v>
      </c>
      <c r="Y92" s="51">
        <v>0</v>
      </c>
      <c r="Z92" s="51">
        <v>0</v>
      </c>
    </row>
    <row r="93" ht="14.4" spans="1:26">
      <c r="A93" s="42">
        <v>1010525</v>
      </c>
      <c r="B93" s="48" t="s">
        <v>5239</v>
      </c>
      <c r="C93" s="44">
        <v>0</v>
      </c>
      <c r="D93" s="44">
        <v>0</v>
      </c>
      <c r="E93" s="45">
        <v>0</v>
      </c>
      <c r="F93" s="47">
        <v>0</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51">
        <v>0</v>
      </c>
      <c r="X93" s="51">
        <v>0</v>
      </c>
      <c r="Y93" s="51">
        <v>0</v>
      </c>
      <c r="Z93" s="51">
        <v>0</v>
      </c>
    </row>
    <row r="94" ht="14.4" spans="1:26">
      <c r="A94" s="42">
        <v>1010526</v>
      </c>
      <c r="B94" s="48" t="s">
        <v>5240</v>
      </c>
      <c r="C94" s="44">
        <v>0</v>
      </c>
      <c r="D94" s="44">
        <v>0</v>
      </c>
      <c r="E94" s="45">
        <v>0</v>
      </c>
      <c r="F94" s="47">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51">
        <v>0</v>
      </c>
      <c r="X94" s="51">
        <v>0</v>
      </c>
      <c r="Y94" s="51">
        <v>0</v>
      </c>
      <c r="Z94" s="51">
        <v>0</v>
      </c>
    </row>
    <row r="95" ht="14.4" spans="1:26">
      <c r="A95" s="42">
        <v>1010527</v>
      </c>
      <c r="B95" s="48" t="s">
        <v>5241</v>
      </c>
      <c r="C95" s="44">
        <v>0</v>
      </c>
      <c r="D95" s="44">
        <v>0</v>
      </c>
      <c r="E95" s="45">
        <v>0</v>
      </c>
      <c r="F95" s="47">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51">
        <v>0</v>
      </c>
      <c r="X95" s="51">
        <v>0</v>
      </c>
      <c r="Y95" s="51">
        <v>0</v>
      </c>
      <c r="Z95" s="51">
        <v>0</v>
      </c>
    </row>
    <row r="96" ht="14.4" spans="1:26">
      <c r="A96" s="42">
        <v>1010528</v>
      </c>
      <c r="B96" s="48" t="s">
        <v>5242</v>
      </c>
      <c r="C96" s="44">
        <v>0</v>
      </c>
      <c r="D96" s="44">
        <v>0</v>
      </c>
      <c r="E96" s="45">
        <v>0</v>
      </c>
      <c r="F96" s="47">
        <v>0</v>
      </c>
      <c r="G96" s="47">
        <v>0</v>
      </c>
      <c r="H96" s="47">
        <v>0</v>
      </c>
      <c r="I96" s="47">
        <v>0</v>
      </c>
      <c r="J96" s="47">
        <v>0</v>
      </c>
      <c r="K96" s="47">
        <v>0</v>
      </c>
      <c r="L96" s="47">
        <v>0</v>
      </c>
      <c r="M96" s="47">
        <v>0</v>
      </c>
      <c r="N96" s="47">
        <v>0</v>
      </c>
      <c r="O96" s="47">
        <v>0</v>
      </c>
      <c r="P96" s="47">
        <v>0</v>
      </c>
      <c r="Q96" s="47">
        <v>0</v>
      </c>
      <c r="R96" s="47">
        <v>0</v>
      </c>
      <c r="S96" s="47">
        <v>0</v>
      </c>
      <c r="T96" s="47">
        <v>0</v>
      </c>
      <c r="U96" s="47">
        <v>0</v>
      </c>
      <c r="V96" s="47">
        <v>0</v>
      </c>
      <c r="W96" s="51">
        <v>0</v>
      </c>
      <c r="X96" s="51">
        <v>0</v>
      </c>
      <c r="Y96" s="51">
        <v>0</v>
      </c>
      <c r="Z96" s="51">
        <v>0</v>
      </c>
    </row>
    <row r="97" ht="14.4" spans="1:26">
      <c r="A97" s="42">
        <v>1010529</v>
      </c>
      <c r="B97" s="48" t="s">
        <v>5243</v>
      </c>
      <c r="C97" s="44">
        <v>0</v>
      </c>
      <c r="D97" s="44">
        <v>0</v>
      </c>
      <c r="E97" s="45">
        <v>0</v>
      </c>
      <c r="F97" s="47">
        <v>0</v>
      </c>
      <c r="G97" s="47">
        <v>0</v>
      </c>
      <c r="H97" s="47">
        <v>0</v>
      </c>
      <c r="I97" s="47">
        <v>0</v>
      </c>
      <c r="J97" s="47">
        <v>0</v>
      </c>
      <c r="K97" s="47">
        <v>0</v>
      </c>
      <c r="L97" s="47">
        <v>0</v>
      </c>
      <c r="M97" s="47">
        <v>0</v>
      </c>
      <c r="N97" s="47">
        <v>0</v>
      </c>
      <c r="O97" s="47">
        <v>0</v>
      </c>
      <c r="P97" s="47">
        <v>0</v>
      </c>
      <c r="Q97" s="47">
        <v>0</v>
      </c>
      <c r="R97" s="47">
        <v>0</v>
      </c>
      <c r="S97" s="47">
        <v>0</v>
      </c>
      <c r="T97" s="47">
        <v>0</v>
      </c>
      <c r="U97" s="47">
        <v>0</v>
      </c>
      <c r="V97" s="47">
        <v>0</v>
      </c>
      <c r="W97" s="51">
        <v>0</v>
      </c>
      <c r="X97" s="51">
        <v>0</v>
      </c>
      <c r="Y97" s="51">
        <v>0</v>
      </c>
      <c r="Z97" s="51">
        <v>0</v>
      </c>
    </row>
    <row r="98" ht="14.4" spans="1:26">
      <c r="A98" s="42">
        <v>1010530</v>
      </c>
      <c r="B98" s="48" t="s">
        <v>5244</v>
      </c>
      <c r="C98" s="44">
        <v>0</v>
      </c>
      <c r="D98" s="44">
        <v>0</v>
      </c>
      <c r="E98" s="45">
        <v>0</v>
      </c>
      <c r="F98" s="47">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51">
        <v>0</v>
      </c>
      <c r="X98" s="51">
        <v>0</v>
      </c>
      <c r="Y98" s="51">
        <v>0</v>
      </c>
      <c r="Z98" s="51">
        <v>0</v>
      </c>
    </row>
    <row r="99" ht="14.4" spans="1:26">
      <c r="A99" s="42">
        <v>1010531</v>
      </c>
      <c r="B99" s="48" t="s">
        <v>5245</v>
      </c>
      <c r="C99" s="44">
        <v>0</v>
      </c>
      <c r="D99" s="44">
        <v>0</v>
      </c>
      <c r="E99" s="45">
        <v>0</v>
      </c>
      <c r="F99" s="47">
        <v>0</v>
      </c>
      <c r="G99" s="47">
        <v>0</v>
      </c>
      <c r="H99" s="47">
        <v>0</v>
      </c>
      <c r="I99" s="47">
        <v>0</v>
      </c>
      <c r="J99" s="47">
        <v>0</v>
      </c>
      <c r="K99" s="47">
        <v>0</v>
      </c>
      <c r="L99" s="47">
        <v>0</v>
      </c>
      <c r="M99" s="47">
        <v>0</v>
      </c>
      <c r="N99" s="47">
        <v>0</v>
      </c>
      <c r="O99" s="47">
        <v>0</v>
      </c>
      <c r="P99" s="47">
        <v>0</v>
      </c>
      <c r="Q99" s="47">
        <v>0</v>
      </c>
      <c r="R99" s="47">
        <v>0</v>
      </c>
      <c r="S99" s="47">
        <v>0</v>
      </c>
      <c r="T99" s="47">
        <v>0</v>
      </c>
      <c r="U99" s="47">
        <v>0</v>
      </c>
      <c r="V99" s="47">
        <v>0</v>
      </c>
      <c r="W99" s="51">
        <v>0</v>
      </c>
      <c r="X99" s="51">
        <v>0</v>
      </c>
      <c r="Y99" s="51">
        <v>0</v>
      </c>
      <c r="Z99" s="51">
        <v>0</v>
      </c>
    </row>
    <row r="100" ht="14.4" spans="1:26">
      <c r="A100" s="42">
        <v>1010532</v>
      </c>
      <c r="B100" s="48" t="s">
        <v>5246</v>
      </c>
      <c r="C100" s="44">
        <v>0</v>
      </c>
      <c r="D100" s="44">
        <v>0</v>
      </c>
      <c r="E100" s="45">
        <v>0</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51">
        <v>0</v>
      </c>
      <c r="X100" s="51">
        <v>0</v>
      </c>
      <c r="Y100" s="51">
        <v>0</v>
      </c>
      <c r="Z100" s="51">
        <v>0</v>
      </c>
    </row>
    <row r="101" ht="14.4" spans="1:26">
      <c r="A101" s="42">
        <v>1010533</v>
      </c>
      <c r="B101" s="48" t="s">
        <v>5247</v>
      </c>
      <c r="C101" s="44">
        <v>0</v>
      </c>
      <c r="D101" s="44">
        <v>0</v>
      </c>
      <c r="E101" s="45">
        <v>0</v>
      </c>
      <c r="F101" s="47">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51">
        <v>0</v>
      </c>
      <c r="X101" s="51">
        <v>0</v>
      </c>
      <c r="Y101" s="51">
        <v>0</v>
      </c>
      <c r="Z101" s="51">
        <v>0</v>
      </c>
    </row>
    <row r="102" ht="14.4" spans="1:26">
      <c r="A102" s="42">
        <v>1010534</v>
      </c>
      <c r="B102" s="48" t="s">
        <v>5248</v>
      </c>
      <c r="C102" s="44">
        <v>0</v>
      </c>
      <c r="D102" s="44">
        <v>0</v>
      </c>
      <c r="E102" s="45">
        <v>0</v>
      </c>
      <c r="F102" s="47">
        <v>0</v>
      </c>
      <c r="G102" s="47">
        <v>0</v>
      </c>
      <c r="H102" s="47">
        <v>0</v>
      </c>
      <c r="I102" s="47">
        <v>0</v>
      </c>
      <c r="J102" s="47">
        <v>0</v>
      </c>
      <c r="K102" s="47">
        <v>0</v>
      </c>
      <c r="L102" s="47">
        <v>-1</v>
      </c>
      <c r="M102" s="47">
        <v>0</v>
      </c>
      <c r="N102" s="47">
        <v>0</v>
      </c>
      <c r="O102" s="47">
        <v>0</v>
      </c>
      <c r="P102" s="47">
        <v>0</v>
      </c>
      <c r="Q102" s="47">
        <v>0</v>
      </c>
      <c r="R102" s="47">
        <v>0</v>
      </c>
      <c r="S102" s="47">
        <v>0</v>
      </c>
      <c r="T102" s="47">
        <v>0</v>
      </c>
      <c r="U102" s="47">
        <v>0</v>
      </c>
      <c r="V102" s="47">
        <v>0</v>
      </c>
      <c r="W102" s="51">
        <v>0</v>
      </c>
      <c r="X102" s="51">
        <v>0</v>
      </c>
      <c r="Y102" s="51">
        <v>0</v>
      </c>
      <c r="Z102" s="51">
        <v>0</v>
      </c>
    </row>
    <row r="103" ht="14.4" spans="1:26">
      <c r="A103" s="42">
        <v>1010535</v>
      </c>
      <c r="B103" s="48" t="s">
        <v>5249</v>
      </c>
      <c r="C103" s="44">
        <v>0</v>
      </c>
      <c r="D103" s="44">
        <v>0</v>
      </c>
      <c r="E103" s="45">
        <v>0</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51">
        <v>0</v>
      </c>
      <c r="X103" s="51">
        <v>0</v>
      </c>
      <c r="Y103" s="51">
        <v>0</v>
      </c>
      <c r="Z103" s="51">
        <v>0</v>
      </c>
    </row>
    <row r="104" ht="14.4" spans="1:26">
      <c r="A104" s="42">
        <v>1010536</v>
      </c>
      <c r="B104" s="48" t="s">
        <v>5250</v>
      </c>
      <c r="C104" s="44">
        <v>0</v>
      </c>
      <c r="D104" s="44">
        <v>0</v>
      </c>
      <c r="E104" s="45">
        <v>0</v>
      </c>
      <c r="F104" s="47">
        <v>0</v>
      </c>
      <c r="G104" s="47">
        <v>0</v>
      </c>
      <c r="H104" s="47">
        <v>0</v>
      </c>
      <c r="I104" s="47">
        <v>0</v>
      </c>
      <c r="J104" s="47">
        <v>0</v>
      </c>
      <c r="K104" s="47">
        <v>0</v>
      </c>
      <c r="L104" s="47">
        <v>0</v>
      </c>
      <c r="M104" s="47">
        <v>0</v>
      </c>
      <c r="N104" s="47">
        <v>0</v>
      </c>
      <c r="O104" s="47">
        <v>0</v>
      </c>
      <c r="P104" s="47">
        <v>0</v>
      </c>
      <c r="Q104" s="47">
        <v>0</v>
      </c>
      <c r="R104" s="47">
        <v>0</v>
      </c>
      <c r="S104" s="47">
        <v>0</v>
      </c>
      <c r="T104" s="47">
        <v>0</v>
      </c>
      <c r="U104" s="47">
        <v>0</v>
      </c>
      <c r="V104" s="47">
        <v>0</v>
      </c>
      <c r="W104" s="51">
        <v>0</v>
      </c>
      <c r="X104" s="51">
        <v>0</v>
      </c>
      <c r="Y104" s="51">
        <v>0</v>
      </c>
      <c r="Z104" s="51">
        <v>0</v>
      </c>
    </row>
    <row r="105" ht="14.4" spans="1:26">
      <c r="A105" s="42">
        <v>1010599</v>
      </c>
      <c r="B105" s="48" t="s">
        <v>5251</v>
      </c>
      <c r="C105" s="44">
        <v>0</v>
      </c>
      <c r="D105" s="44">
        <v>0</v>
      </c>
      <c r="E105" s="45">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51">
        <v>0</v>
      </c>
      <c r="X105" s="51">
        <v>0</v>
      </c>
      <c r="Y105" s="51">
        <v>0</v>
      </c>
      <c r="Z105" s="51">
        <v>0</v>
      </c>
    </row>
    <row r="106" ht="14.4" spans="1:26">
      <c r="A106" s="42" t="s">
        <v>5252</v>
      </c>
      <c r="B106" s="46" t="s">
        <v>221</v>
      </c>
      <c r="C106" s="44">
        <v>441613</v>
      </c>
      <c r="D106" s="44">
        <v>183004</v>
      </c>
      <c r="E106" s="45">
        <v>258609</v>
      </c>
      <c r="F106" s="47">
        <v>86154</v>
      </c>
      <c r="G106" s="47">
        <v>5457</v>
      </c>
      <c r="H106" s="47">
        <v>14099</v>
      </c>
      <c r="I106" s="47">
        <v>11208</v>
      </c>
      <c r="J106" s="47">
        <v>9357</v>
      </c>
      <c r="K106" s="47">
        <v>6173</v>
      </c>
      <c r="L106" s="47">
        <v>4473</v>
      </c>
      <c r="M106" s="47">
        <v>3170</v>
      </c>
      <c r="N106" s="47">
        <v>5840</v>
      </c>
      <c r="O106" s="47">
        <v>8118</v>
      </c>
      <c r="P106" s="47">
        <v>5453</v>
      </c>
      <c r="Q106" s="47">
        <v>3354</v>
      </c>
      <c r="R106" s="47">
        <v>4044</v>
      </c>
      <c r="S106" s="47">
        <v>977</v>
      </c>
      <c r="T106" s="47">
        <v>1534</v>
      </c>
      <c r="U106" s="47">
        <v>2979</v>
      </c>
      <c r="V106" s="47">
        <v>10613</v>
      </c>
      <c r="W106" s="51">
        <v>0</v>
      </c>
      <c r="X106" s="51">
        <v>2697</v>
      </c>
      <c r="Y106" s="51">
        <v>5759</v>
      </c>
      <c r="Z106" s="51">
        <v>2157</v>
      </c>
    </row>
    <row r="107" ht="14.4" spans="1:26">
      <c r="A107" s="42">
        <v>101060101</v>
      </c>
      <c r="B107" s="48" t="s">
        <v>5253</v>
      </c>
      <c r="C107" s="44">
        <v>22</v>
      </c>
      <c r="D107" s="44">
        <v>0</v>
      </c>
      <c r="E107" s="45">
        <v>22</v>
      </c>
      <c r="F107" s="47">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51">
        <v>0</v>
      </c>
      <c r="X107" s="51">
        <v>0</v>
      </c>
      <c r="Y107" s="51">
        <v>0</v>
      </c>
      <c r="Z107" s="51">
        <v>0</v>
      </c>
    </row>
    <row r="108" ht="14.4" spans="1:26">
      <c r="A108" s="42">
        <v>10107</v>
      </c>
      <c r="B108" s="46" t="s">
        <v>229</v>
      </c>
      <c r="C108" s="44">
        <v>182257</v>
      </c>
      <c r="D108" s="44">
        <v>182257</v>
      </c>
      <c r="E108" s="45">
        <v>0</v>
      </c>
      <c r="F108" s="47">
        <v>29254</v>
      </c>
      <c r="G108" s="47">
        <v>14093</v>
      </c>
      <c r="H108" s="47">
        <v>17580</v>
      </c>
      <c r="I108" s="47">
        <v>22852</v>
      </c>
      <c r="J108" s="47">
        <v>18266</v>
      </c>
      <c r="K108" s="47">
        <v>30837</v>
      </c>
      <c r="L108" s="47">
        <v>4218</v>
      </c>
      <c r="M108" s="47">
        <v>1687</v>
      </c>
      <c r="N108" s="47">
        <v>4561</v>
      </c>
      <c r="O108" s="47">
        <v>9954</v>
      </c>
      <c r="P108" s="47">
        <v>3713</v>
      </c>
      <c r="Q108" s="47">
        <v>1863</v>
      </c>
      <c r="R108" s="47">
        <v>3183</v>
      </c>
      <c r="S108" s="47">
        <v>4497</v>
      </c>
      <c r="T108" s="47">
        <v>1320</v>
      </c>
      <c r="U108" s="47">
        <v>1893</v>
      </c>
      <c r="V108" s="47">
        <v>12483</v>
      </c>
      <c r="W108" s="51">
        <v>0</v>
      </c>
      <c r="X108" s="51">
        <v>31</v>
      </c>
      <c r="Y108" s="51">
        <v>12272</v>
      </c>
      <c r="Z108" s="51">
        <v>180</v>
      </c>
    </row>
    <row r="109" ht="14.4" spans="1:26">
      <c r="A109" s="42">
        <v>10109</v>
      </c>
      <c r="B109" s="46" t="s">
        <v>234</v>
      </c>
      <c r="C109" s="44">
        <v>1120951</v>
      </c>
      <c r="D109" s="44">
        <v>1003608</v>
      </c>
      <c r="E109" s="45">
        <v>117343</v>
      </c>
      <c r="F109" s="47">
        <v>297684</v>
      </c>
      <c r="G109" s="47">
        <v>66119</v>
      </c>
      <c r="H109" s="47">
        <v>114845</v>
      </c>
      <c r="I109" s="47">
        <v>185814</v>
      </c>
      <c r="J109" s="47">
        <v>103010</v>
      </c>
      <c r="K109" s="47">
        <v>17542</v>
      </c>
      <c r="L109" s="47">
        <v>19526</v>
      </c>
      <c r="M109" s="47">
        <v>9886</v>
      </c>
      <c r="N109" s="47">
        <v>63066</v>
      </c>
      <c r="O109" s="47">
        <v>49326</v>
      </c>
      <c r="P109" s="47">
        <v>15773</v>
      </c>
      <c r="Q109" s="47">
        <v>9719</v>
      </c>
      <c r="R109" s="47">
        <v>13349</v>
      </c>
      <c r="S109" s="47">
        <v>2900</v>
      </c>
      <c r="T109" s="47">
        <v>3308</v>
      </c>
      <c r="U109" s="47">
        <v>11275</v>
      </c>
      <c r="V109" s="47">
        <v>20465</v>
      </c>
      <c r="W109" s="51">
        <v>0</v>
      </c>
      <c r="X109" s="51">
        <v>4267</v>
      </c>
      <c r="Y109" s="51">
        <v>12472</v>
      </c>
      <c r="Z109" s="51">
        <v>3726</v>
      </c>
    </row>
    <row r="110" ht="14.4" spans="1:26">
      <c r="A110" s="42">
        <v>1010918</v>
      </c>
      <c r="B110" s="49" t="s">
        <v>235</v>
      </c>
      <c r="C110" s="44">
        <v>0</v>
      </c>
      <c r="D110" s="44">
        <v>0</v>
      </c>
      <c r="E110" s="45">
        <v>0</v>
      </c>
      <c r="F110" s="47">
        <v>0</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51">
        <v>0</v>
      </c>
      <c r="X110" s="51">
        <v>0</v>
      </c>
      <c r="Y110" s="51">
        <v>0</v>
      </c>
      <c r="Z110" s="51">
        <v>0</v>
      </c>
    </row>
    <row r="111" ht="14.4" spans="1:26">
      <c r="A111" s="42">
        <v>1010921</v>
      </c>
      <c r="B111" s="48" t="s">
        <v>236</v>
      </c>
      <c r="C111" s="44">
        <v>-173</v>
      </c>
      <c r="D111" s="44">
        <v>-173</v>
      </c>
      <c r="E111" s="45">
        <v>0</v>
      </c>
      <c r="F111" s="47">
        <v>0</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51">
        <v>0</v>
      </c>
      <c r="X111" s="51">
        <v>0</v>
      </c>
      <c r="Y111" s="51">
        <v>0</v>
      </c>
      <c r="Z111" s="51">
        <v>0</v>
      </c>
    </row>
    <row r="112" ht="14.4" spans="1:26">
      <c r="A112" s="42">
        <v>1010922</v>
      </c>
      <c r="B112" s="48" t="s">
        <v>237</v>
      </c>
      <c r="C112" s="44">
        <v>0</v>
      </c>
      <c r="D112" s="44">
        <v>0</v>
      </c>
      <c r="E112" s="45">
        <v>0</v>
      </c>
      <c r="F112" s="47">
        <v>0</v>
      </c>
      <c r="G112" s="47">
        <v>0</v>
      </c>
      <c r="H112" s="47">
        <v>0</v>
      </c>
      <c r="I112" s="47">
        <v>0</v>
      </c>
      <c r="J112" s="47">
        <v>0</v>
      </c>
      <c r="K112" s="47">
        <v>0</v>
      </c>
      <c r="L112" s="47">
        <v>0</v>
      </c>
      <c r="M112" s="47">
        <v>0</v>
      </c>
      <c r="N112" s="47">
        <v>0</v>
      </c>
      <c r="O112" s="47">
        <v>0</v>
      </c>
      <c r="P112" s="47">
        <v>0</v>
      </c>
      <c r="Q112" s="47">
        <v>0</v>
      </c>
      <c r="R112" s="47">
        <v>0</v>
      </c>
      <c r="S112" s="47">
        <v>0</v>
      </c>
      <c r="T112" s="47">
        <v>0</v>
      </c>
      <c r="U112" s="47">
        <v>0</v>
      </c>
      <c r="V112" s="47">
        <v>0</v>
      </c>
      <c r="W112" s="51">
        <v>0</v>
      </c>
      <c r="X112" s="51">
        <v>0</v>
      </c>
      <c r="Y112" s="51">
        <v>0</v>
      </c>
      <c r="Z112" s="51">
        <v>0</v>
      </c>
    </row>
    <row r="113" ht="14.4" spans="1:26">
      <c r="A113" s="42">
        <v>10110</v>
      </c>
      <c r="B113" s="46" t="s">
        <v>238</v>
      </c>
      <c r="C113" s="44">
        <v>358985</v>
      </c>
      <c r="D113" s="44">
        <v>358985</v>
      </c>
      <c r="E113" s="45">
        <v>0</v>
      </c>
      <c r="F113" s="47">
        <v>177367</v>
      </c>
      <c r="G113" s="47">
        <v>7955</v>
      </c>
      <c r="H113" s="47">
        <v>25454</v>
      </c>
      <c r="I113" s="47">
        <v>19259</v>
      </c>
      <c r="J113" s="47">
        <v>21131</v>
      </c>
      <c r="K113" s="47">
        <v>7447</v>
      </c>
      <c r="L113" s="47">
        <v>9187</v>
      </c>
      <c r="M113" s="47">
        <v>9107</v>
      </c>
      <c r="N113" s="47">
        <v>12577</v>
      </c>
      <c r="O113" s="47">
        <v>19279</v>
      </c>
      <c r="P113" s="47">
        <v>8805</v>
      </c>
      <c r="Q113" s="47">
        <v>6075</v>
      </c>
      <c r="R113" s="47">
        <v>10498</v>
      </c>
      <c r="S113" s="47">
        <v>1904</v>
      </c>
      <c r="T113" s="47">
        <v>2272</v>
      </c>
      <c r="U113" s="47">
        <v>5561</v>
      </c>
      <c r="V113" s="47">
        <v>15104</v>
      </c>
      <c r="W113" s="51">
        <v>0</v>
      </c>
      <c r="X113" s="51">
        <v>3913</v>
      </c>
      <c r="Y113" s="51">
        <v>8604</v>
      </c>
      <c r="Z113" s="51">
        <v>2587</v>
      </c>
    </row>
    <row r="114" ht="14.4" spans="1:26">
      <c r="A114" s="42">
        <v>10111</v>
      </c>
      <c r="B114" s="46" t="s">
        <v>239</v>
      </c>
      <c r="C114" s="44">
        <v>160396</v>
      </c>
      <c r="D114" s="44">
        <v>160396</v>
      </c>
      <c r="E114" s="45">
        <v>0</v>
      </c>
      <c r="F114" s="47">
        <v>87996</v>
      </c>
      <c r="G114" s="47">
        <v>3877</v>
      </c>
      <c r="H114" s="47">
        <v>8366</v>
      </c>
      <c r="I114" s="47">
        <v>11213</v>
      </c>
      <c r="J114" s="47">
        <v>7550</v>
      </c>
      <c r="K114" s="47">
        <v>4077</v>
      </c>
      <c r="L114" s="47">
        <v>2760</v>
      </c>
      <c r="M114" s="47">
        <v>2712</v>
      </c>
      <c r="N114" s="47">
        <v>4556</v>
      </c>
      <c r="O114" s="47">
        <v>5450</v>
      </c>
      <c r="P114" s="47">
        <v>3989</v>
      </c>
      <c r="Q114" s="47">
        <v>3538</v>
      </c>
      <c r="R114" s="47">
        <v>2537</v>
      </c>
      <c r="S114" s="47">
        <v>715</v>
      </c>
      <c r="T114" s="47">
        <v>1332</v>
      </c>
      <c r="U114" s="47">
        <v>2581</v>
      </c>
      <c r="V114" s="47">
        <v>7150</v>
      </c>
      <c r="W114" s="51">
        <v>0</v>
      </c>
      <c r="X114" s="51">
        <v>1110</v>
      </c>
      <c r="Y114" s="51">
        <v>4881</v>
      </c>
      <c r="Z114" s="51">
        <v>1159</v>
      </c>
    </row>
    <row r="115" ht="14.4" spans="1:26">
      <c r="A115" s="42">
        <v>1011101</v>
      </c>
      <c r="B115" s="48" t="s">
        <v>240</v>
      </c>
      <c r="C115" s="44">
        <v>0</v>
      </c>
      <c r="D115" s="44">
        <v>0</v>
      </c>
      <c r="E115" s="45">
        <v>0</v>
      </c>
      <c r="F115" s="47">
        <v>0</v>
      </c>
      <c r="G115" s="47">
        <v>0</v>
      </c>
      <c r="H115" s="47">
        <v>0</v>
      </c>
      <c r="I115" s="47">
        <v>0</v>
      </c>
      <c r="J115" s="47">
        <v>0</v>
      </c>
      <c r="K115" s="47">
        <v>0</v>
      </c>
      <c r="L115" s="47">
        <v>0</v>
      </c>
      <c r="M115" s="47">
        <v>0</v>
      </c>
      <c r="N115" s="47">
        <v>0</v>
      </c>
      <c r="O115" s="47">
        <v>0</v>
      </c>
      <c r="P115" s="47">
        <v>0</v>
      </c>
      <c r="Q115" s="47">
        <v>0</v>
      </c>
      <c r="R115" s="47">
        <v>0</v>
      </c>
      <c r="S115" s="47">
        <v>0</v>
      </c>
      <c r="T115" s="47">
        <v>0</v>
      </c>
      <c r="U115" s="47">
        <v>0</v>
      </c>
      <c r="V115" s="47">
        <v>0</v>
      </c>
      <c r="W115" s="51">
        <v>0</v>
      </c>
      <c r="X115" s="51">
        <v>0</v>
      </c>
      <c r="Y115" s="51">
        <v>0</v>
      </c>
      <c r="Z115" s="51">
        <v>0</v>
      </c>
    </row>
    <row r="116" ht="14.4" spans="1:26">
      <c r="A116" s="42">
        <v>10112</v>
      </c>
      <c r="B116" s="46" t="s">
        <v>241</v>
      </c>
      <c r="C116" s="44">
        <v>250398</v>
      </c>
      <c r="D116" s="44">
        <v>250398</v>
      </c>
      <c r="E116" s="45">
        <v>0</v>
      </c>
      <c r="F116" s="47">
        <v>90556</v>
      </c>
      <c r="G116" s="47">
        <v>9061</v>
      </c>
      <c r="H116" s="47">
        <v>25345</v>
      </c>
      <c r="I116" s="47">
        <v>20554</v>
      </c>
      <c r="J116" s="47">
        <v>23881</v>
      </c>
      <c r="K116" s="47">
        <v>4977</v>
      </c>
      <c r="L116" s="47">
        <v>4804</v>
      </c>
      <c r="M116" s="47">
        <v>2332</v>
      </c>
      <c r="N116" s="47">
        <v>10766</v>
      </c>
      <c r="O116" s="47">
        <v>21202</v>
      </c>
      <c r="P116" s="47">
        <v>7936</v>
      </c>
      <c r="Q116" s="47">
        <v>3627</v>
      </c>
      <c r="R116" s="47">
        <v>9401</v>
      </c>
      <c r="S116" s="47">
        <v>1089</v>
      </c>
      <c r="T116" s="47">
        <v>893</v>
      </c>
      <c r="U116" s="47">
        <v>3079</v>
      </c>
      <c r="V116" s="47">
        <v>10896</v>
      </c>
      <c r="W116" s="51">
        <v>0</v>
      </c>
      <c r="X116" s="51">
        <v>1918</v>
      </c>
      <c r="Y116" s="51">
        <v>5635</v>
      </c>
      <c r="Z116" s="51">
        <v>3343</v>
      </c>
    </row>
    <row r="117" ht="14.4" spans="1:26">
      <c r="A117" s="42">
        <v>10113</v>
      </c>
      <c r="B117" s="46" t="s">
        <v>242</v>
      </c>
      <c r="C117" s="44">
        <v>563446</v>
      </c>
      <c r="D117" s="44">
        <v>563446</v>
      </c>
      <c r="E117" s="45">
        <v>0</v>
      </c>
      <c r="F117" s="47">
        <v>367513</v>
      </c>
      <c r="G117" s="47">
        <v>6364</v>
      </c>
      <c r="H117" s="47">
        <v>16522</v>
      </c>
      <c r="I117" s="47">
        <v>11088</v>
      </c>
      <c r="J117" s="47">
        <v>18376</v>
      </c>
      <c r="K117" s="47">
        <v>16437</v>
      </c>
      <c r="L117" s="47">
        <v>18157</v>
      </c>
      <c r="M117" s="47">
        <v>7163</v>
      </c>
      <c r="N117" s="47">
        <v>8363</v>
      </c>
      <c r="O117" s="47">
        <v>18571</v>
      </c>
      <c r="P117" s="47">
        <v>35103</v>
      </c>
      <c r="Q117" s="47">
        <v>6276</v>
      </c>
      <c r="R117" s="47">
        <v>9932</v>
      </c>
      <c r="S117" s="47">
        <v>1442</v>
      </c>
      <c r="T117" s="47">
        <v>7457</v>
      </c>
      <c r="U117" s="47">
        <v>4124</v>
      </c>
      <c r="V117" s="47">
        <v>10561</v>
      </c>
      <c r="W117" s="51">
        <v>0</v>
      </c>
      <c r="X117" s="51">
        <v>0</v>
      </c>
      <c r="Y117" s="51">
        <v>7939</v>
      </c>
      <c r="Z117" s="51">
        <v>2622</v>
      </c>
    </row>
    <row r="118" ht="14.4" spans="1:26">
      <c r="A118" s="42">
        <v>10114</v>
      </c>
      <c r="B118" s="46" t="s">
        <v>243</v>
      </c>
      <c r="C118" s="44">
        <v>154943</v>
      </c>
      <c r="D118" s="44">
        <v>154943</v>
      </c>
      <c r="E118" s="45">
        <v>0</v>
      </c>
      <c r="F118" s="47">
        <v>57917</v>
      </c>
      <c r="G118" s="47">
        <v>5482</v>
      </c>
      <c r="H118" s="47">
        <v>15592</v>
      </c>
      <c r="I118" s="47">
        <v>9881</v>
      </c>
      <c r="J118" s="47">
        <v>11002</v>
      </c>
      <c r="K118" s="47">
        <v>5931</v>
      </c>
      <c r="L118" s="47">
        <v>5373</v>
      </c>
      <c r="M118" s="47">
        <v>4665</v>
      </c>
      <c r="N118" s="47">
        <v>5894</v>
      </c>
      <c r="O118" s="47">
        <v>8981</v>
      </c>
      <c r="P118" s="47">
        <v>4883</v>
      </c>
      <c r="Q118" s="47">
        <v>4203</v>
      </c>
      <c r="R118" s="47">
        <v>4417</v>
      </c>
      <c r="S118" s="47">
        <v>844</v>
      </c>
      <c r="T118" s="47">
        <v>1559</v>
      </c>
      <c r="U118" s="47">
        <v>3501</v>
      </c>
      <c r="V118" s="47">
        <v>4814</v>
      </c>
      <c r="W118" s="51">
        <v>0</v>
      </c>
      <c r="X118" s="51">
        <v>75</v>
      </c>
      <c r="Y118" s="51">
        <v>2305</v>
      </c>
      <c r="Z118" s="51">
        <v>2434</v>
      </c>
    </row>
    <row r="119" ht="14.4" spans="1:26">
      <c r="A119" s="42">
        <v>10115</v>
      </c>
      <c r="B119" s="46" t="s">
        <v>244</v>
      </c>
      <c r="C119" s="44">
        <v>0</v>
      </c>
      <c r="D119" s="44">
        <v>0</v>
      </c>
      <c r="E119" s="45">
        <v>0</v>
      </c>
      <c r="F119" s="47">
        <v>0</v>
      </c>
      <c r="G119" s="47">
        <v>0</v>
      </c>
      <c r="H119" s="47">
        <v>0</v>
      </c>
      <c r="I119" s="47">
        <v>0</v>
      </c>
      <c r="J119" s="47">
        <v>0</v>
      </c>
      <c r="K119" s="47">
        <v>0</v>
      </c>
      <c r="L119" s="47">
        <v>0</v>
      </c>
      <c r="M119" s="47">
        <v>0</v>
      </c>
      <c r="N119" s="47">
        <v>0</v>
      </c>
      <c r="O119" s="47">
        <v>0</v>
      </c>
      <c r="P119" s="47">
        <v>0</v>
      </c>
      <c r="Q119" s="47">
        <v>0</v>
      </c>
      <c r="R119" s="47">
        <v>0</v>
      </c>
      <c r="S119" s="47">
        <v>0</v>
      </c>
      <c r="T119" s="47">
        <v>0</v>
      </c>
      <c r="U119" s="47">
        <v>0</v>
      </c>
      <c r="V119" s="47">
        <v>0</v>
      </c>
      <c r="W119" s="51">
        <v>0</v>
      </c>
      <c r="X119" s="51">
        <v>0</v>
      </c>
      <c r="Y119" s="51">
        <v>0</v>
      </c>
      <c r="Z119" s="51">
        <v>0</v>
      </c>
    </row>
    <row r="120" ht="14.4" spans="1:26">
      <c r="A120" s="42">
        <v>10116</v>
      </c>
      <c r="B120" s="46" t="s">
        <v>245</v>
      </c>
      <c r="C120" s="44">
        <v>0</v>
      </c>
      <c r="D120" s="44">
        <v>0</v>
      </c>
      <c r="E120" s="45">
        <v>0</v>
      </c>
      <c r="F120" s="47">
        <v>0</v>
      </c>
      <c r="G120" s="47">
        <v>0</v>
      </c>
      <c r="H120" s="47">
        <v>0</v>
      </c>
      <c r="I120" s="47">
        <v>0</v>
      </c>
      <c r="J120" s="47">
        <v>0</v>
      </c>
      <c r="K120" s="47">
        <v>0</v>
      </c>
      <c r="L120" s="47">
        <v>0</v>
      </c>
      <c r="M120" s="47">
        <v>0</v>
      </c>
      <c r="N120" s="47">
        <v>0</v>
      </c>
      <c r="O120" s="47">
        <v>0</v>
      </c>
      <c r="P120" s="47">
        <v>0</v>
      </c>
      <c r="Q120" s="47">
        <v>0</v>
      </c>
      <c r="R120" s="47">
        <v>0</v>
      </c>
      <c r="S120" s="47">
        <v>0</v>
      </c>
      <c r="T120" s="47">
        <v>0</v>
      </c>
      <c r="U120" s="47">
        <v>0</v>
      </c>
      <c r="V120" s="47">
        <v>0</v>
      </c>
      <c r="W120" s="51">
        <v>0</v>
      </c>
      <c r="X120" s="51">
        <v>0</v>
      </c>
      <c r="Y120" s="51">
        <v>0</v>
      </c>
      <c r="Z120" s="51">
        <v>0</v>
      </c>
    </row>
    <row r="121" ht="14.4" spans="1:26">
      <c r="A121" s="42">
        <v>10117</v>
      </c>
      <c r="B121" s="46" t="s">
        <v>246</v>
      </c>
      <c r="C121" s="44">
        <v>0</v>
      </c>
      <c r="D121" s="44">
        <v>0</v>
      </c>
      <c r="E121" s="45">
        <v>0</v>
      </c>
      <c r="F121" s="47">
        <v>0</v>
      </c>
      <c r="G121" s="47">
        <v>0</v>
      </c>
      <c r="H121" s="47">
        <v>0</v>
      </c>
      <c r="I121" s="47">
        <v>0</v>
      </c>
      <c r="J121" s="47">
        <v>0</v>
      </c>
      <c r="K121" s="47">
        <v>0</v>
      </c>
      <c r="L121" s="47">
        <v>0</v>
      </c>
      <c r="M121" s="47">
        <v>0</v>
      </c>
      <c r="N121" s="47">
        <v>0</v>
      </c>
      <c r="O121" s="47">
        <v>0</v>
      </c>
      <c r="P121" s="47">
        <v>0</v>
      </c>
      <c r="Q121" s="47">
        <v>0</v>
      </c>
      <c r="R121" s="47">
        <v>0</v>
      </c>
      <c r="S121" s="47">
        <v>0</v>
      </c>
      <c r="T121" s="47">
        <v>0</v>
      </c>
      <c r="U121" s="47">
        <v>0</v>
      </c>
      <c r="V121" s="47">
        <v>0</v>
      </c>
      <c r="W121" s="51">
        <v>0</v>
      </c>
      <c r="X121" s="51">
        <v>0</v>
      </c>
      <c r="Y121" s="51">
        <v>0</v>
      </c>
      <c r="Z121" s="51">
        <v>0</v>
      </c>
    </row>
    <row r="122" ht="14.4" spans="1:26">
      <c r="A122" s="42">
        <v>10118</v>
      </c>
      <c r="B122" s="46" t="s">
        <v>247</v>
      </c>
      <c r="C122" s="44">
        <v>670593</v>
      </c>
      <c r="D122" s="44">
        <v>479970</v>
      </c>
      <c r="E122" s="45">
        <v>190623</v>
      </c>
      <c r="F122" s="47">
        <v>67879</v>
      </c>
      <c r="G122" s="47">
        <v>14206</v>
      </c>
      <c r="H122" s="47">
        <v>14618</v>
      </c>
      <c r="I122" s="47">
        <v>9551</v>
      </c>
      <c r="J122" s="47">
        <v>64296</v>
      </c>
      <c r="K122" s="47">
        <v>20049</v>
      </c>
      <c r="L122" s="47">
        <v>22108</v>
      </c>
      <c r="M122" s="47">
        <v>5134</v>
      </c>
      <c r="N122" s="47">
        <v>56591</v>
      </c>
      <c r="O122" s="47">
        <v>71379</v>
      </c>
      <c r="P122" s="47">
        <v>23143</v>
      </c>
      <c r="Q122" s="47">
        <v>22085</v>
      </c>
      <c r="R122" s="47">
        <v>14661</v>
      </c>
      <c r="S122" s="47">
        <v>6258</v>
      </c>
      <c r="T122" s="47">
        <v>18080</v>
      </c>
      <c r="U122" s="47">
        <v>14758</v>
      </c>
      <c r="V122" s="47">
        <v>35178</v>
      </c>
      <c r="W122" s="51">
        <v>0</v>
      </c>
      <c r="X122" s="51">
        <v>4670</v>
      </c>
      <c r="Y122" s="51">
        <v>16853</v>
      </c>
      <c r="Z122" s="51">
        <v>13655</v>
      </c>
    </row>
    <row r="123" ht="14.4" spans="1:26">
      <c r="A123" s="42">
        <v>10119</v>
      </c>
      <c r="B123" s="46" t="s">
        <v>248</v>
      </c>
      <c r="C123" s="44">
        <v>561611</v>
      </c>
      <c r="D123" s="44">
        <v>561611</v>
      </c>
      <c r="E123" s="45">
        <v>0</v>
      </c>
      <c r="F123" s="47">
        <v>292388</v>
      </c>
      <c r="G123" s="47">
        <v>10937</v>
      </c>
      <c r="H123" s="47">
        <v>33365</v>
      </c>
      <c r="I123" s="47">
        <v>19633</v>
      </c>
      <c r="J123" s="47">
        <v>36527</v>
      </c>
      <c r="K123" s="47">
        <v>17097</v>
      </c>
      <c r="L123" s="47">
        <v>11730</v>
      </c>
      <c r="M123" s="47">
        <v>9664</v>
      </c>
      <c r="N123" s="47">
        <v>23466</v>
      </c>
      <c r="O123" s="47">
        <v>24707</v>
      </c>
      <c r="P123" s="47">
        <v>17377</v>
      </c>
      <c r="Q123" s="47">
        <v>25520</v>
      </c>
      <c r="R123" s="47">
        <v>11028</v>
      </c>
      <c r="S123" s="47">
        <v>1587</v>
      </c>
      <c r="T123" s="47">
        <v>3181</v>
      </c>
      <c r="U123" s="47">
        <v>7892</v>
      </c>
      <c r="V123" s="47">
        <v>15513</v>
      </c>
      <c r="W123" s="51">
        <v>0</v>
      </c>
      <c r="X123" s="51">
        <v>1280</v>
      </c>
      <c r="Y123" s="51">
        <v>11167</v>
      </c>
      <c r="Z123" s="51">
        <v>3066</v>
      </c>
    </row>
    <row r="124" ht="14.4" spans="1:26">
      <c r="A124" s="42">
        <v>10120</v>
      </c>
      <c r="B124" s="46" t="s">
        <v>249</v>
      </c>
      <c r="C124" s="44">
        <v>586494</v>
      </c>
      <c r="D124" s="44">
        <v>586494</v>
      </c>
      <c r="E124" s="45">
        <v>0</v>
      </c>
      <c r="F124" s="47">
        <v>43381</v>
      </c>
      <c r="G124" s="47">
        <v>26366</v>
      </c>
      <c r="H124" s="47">
        <v>127597</v>
      </c>
      <c r="I124" s="47">
        <v>52460</v>
      </c>
      <c r="J124" s="47">
        <v>51858</v>
      </c>
      <c r="K124" s="47">
        <v>38426</v>
      </c>
      <c r="L124" s="47">
        <v>32145</v>
      </c>
      <c r="M124" s="47">
        <v>0</v>
      </c>
      <c r="N124" s="47">
        <v>59288</v>
      </c>
      <c r="O124" s="47">
        <v>46139</v>
      </c>
      <c r="P124" s="47">
        <v>49267</v>
      </c>
      <c r="Q124" s="47">
        <v>12571</v>
      </c>
      <c r="R124" s="47">
        <v>18443</v>
      </c>
      <c r="S124" s="47">
        <v>143</v>
      </c>
      <c r="T124" s="47">
        <v>810</v>
      </c>
      <c r="U124" s="47">
        <v>24017</v>
      </c>
      <c r="V124" s="47">
        <v>3584</v>
      </c>
      <c r="W124" s="51">
        <v>0</v>
      </c>
      <c r="X124" s="51">
        <v>0</v>
      </c>
      <c r="Y124" s="51">
        <v>1102</v>
      </c>
      <c r="Z124" s="51">
        <v>2482</v>
      </c>
    </row>
    <row r="125" ht="14.4" spans="1:26">
      <c r="A125" s="42">
        <v>10199</v>
      </c>
      <c r="B125" s="46" t="s">
        <v>251</v>
      </c>
      <c r="C125" s="44">
        <v>0</v>
      </c>
      <c r="D125" s="44">
        <v>0</v>
      </c>
      <c r="E125" s="45">
        <v>0</v>
      </c>
      <c r="F125" s="47">
        <v>0</v>
      </c>
      <c r="G125" s="47">
        <v>0</v>
      </c>
      <c r="H125" s="47">
        <v>0</v>
      </c>
      <c r="I125" s="47">
        <v>3</v>
      </c>
      <c r="J125" s="47">
        <v>0</v>
      </c>
      <c r="K125" s="47">
        <v>0</v>
      </c>
      <c r="L125" s="47">
        <v>0</v>
      </c>
      <c r="M125" s="47">
        <v>0</v>
      </c>
      <c r="N125" s="47">
        <v>0</v>
      </c>
      <c r="O125" s="47">
        <v>0</v>
      </c>
      <c r="P125" s="47">
        <v>0</v>
      </c>
      <c r="Q125" s="47">
        <v>0</v>
      </c>
      <c r="R125" s="47">
        <v>0</v>
      </c>
      <c r="S125" s="47">
        <v>0</v>
      </c>
      <c r="T125" s="47">
        <v>0</v>
      </c>
      <c r="U125" s="47">
        <v>0</v>
      </c>
      <c r="V125" s="47">
        <v>0</v>
      </c>
      <c r="W125" s="51">
        <v>0</v>
      </c>
      <c r="X125" s="51">
        <v>0</v>
      </c>
      <c r="Y125" s="51">
        <v>0</v>
      </c>
      <c r="Z125" s="51">
        <v>0</v>
      </c>
    </row>
    <row r="126" ht="14.4" spans="1:26">
      <c r="A126" s="42">
        <v>103</v>
      </c>
      <c r="B126" s="46" t="s">
        <v>252</v>
      </c>
      <c r="C126" s="44">
        <v>5976121</v>
      </c>
      <c r="D126" s="44">
        <v>4267316</v>
      </c>
      <c r="E126" s="45">
        <v>1708805</v>
      </c>
      <c r="F126" s="47">
        <v>949538</v>
      </c>
      <c r="G126" s="47">
        <v>128495</v>
      </c>
      <c r="H126" s="47">
        <v>338851</v>
      </c>
      <c r="I126" s="47">
        <v>482617</v>
      </c>
      <c r="J126" s="47">
        <v>524657</v>
      </c>
      <c r="K126" s="47">
        <v>161882</v>
      </c>
      <c r="L126" s="47">
        <v>192325</v>
      </c>
      <c r="M126" s="47">
        <v>151502</v>
      </c>
      <c r="N126" s="47">
        <v>222526</v>
      </c>
      <c r="O126" s="47">
        <v>231478</v>
      </c>
      <c r="P126" s="47">
        <v>181125</v>
      </c>
      <c r="Q126" s="47">
        <v>112777</v>
      </c>
      <c r="R126" s="47">
        <v>241374</v>
      </c>
      <c r="S126" s="47">
        <v>26840</v>
      </c>
      <c r="T126" s="47">
        <v>43755</v>
      </c>
      <c r="U126" s="47">
        <v>201342</v>
      </c>
      <c r="V126" s="47">
        <v>76232</v>
      </c>
      <c r="W126" s="50">
        <v>410</v>
      </c>
      <c r="X126" s="50">
        <v>7621</v>
      </c>
      <c r="Y126" s="50">
        <v>53261</v>
      </c>
      <c r="Z126" s="50">
        <v>14940</v>
      </c>
    </row>
    <row r="127" ht="14.4" spans="1:26">
      <c r="A127" s="42">
        <v>10302</v>
      </c>
      <c r="B127" s="46" t="s">
        <v>253</v>
      </c>
      <c r="C127" s="44">
        <v>2445814</v>
      </c>
      <c r="D127" s="44">
        <v>1480524</v>
      </c>
      <c r="E127" s="45">
        <v>965290</v>
      </c>
      <c r="F127" s="47">
        <v>434272</v>
      </c>
      <c r="G127" s="47">
        <v>49714</v>
      </c>
      <c r="H127" s="47">
        <v>149883</v>
      </c>
      <c r="I127" s="47">
        <v>164229</v>
      </c>
      <c r="J127" s="47">
        <v>157375</v>
      </c>
      <c r="K127" s="47">
        <v>68695</v>
      </c>
      <c r="L127" s="47">
        <v>56581</v>
      </c>
      <c r="M127" s="47">
        <v>59224</v>
      </c>
      <c r="N127" s="47">
        <v>64589</v>
      </c>
      <c r="O127" s="47">
        <v>78512</v>
      </c>
      <c r="P127" s="47">
        <v>68624</v>
      </c>
      <c r="Q127" s="47">
        <v>17833</v>
      </c>
      <c r="R127" s="47">
        <v>24695</v>
      </c>
      <c r="S127" s="47">
        <v>4335</v>
      </c>
      <c r="T127" s="47">
        <v>6779</v>
      </c>
      <c r="U127" s="47">
        <v>29833</v>
      </c>
      <c r="V127" s="47">
        <v>45351</v>
      </c>
      <c r="W127" s="50">
        <v>0</v>
      </c>
      <c r="X127" s="50">
        <v>4624</v>
      </c>
      <c r="Y127" s="50">
        <v>34772</v>
      </c>
      <c r="Z127" s="50">
        <v>5955</v>
      </c>
    </row>
    <row r="128" ht="14.4" spans="1:26">
      <c r="A128" s="42">
        <v>1030201</v>
      </c>
      <c r="B128" s="48" t="s">
        <v>5254</v>
      </c>
      <c r="C128" s="44">
        <v>22984</v>
      </c>
      <c r="D128" s="44">
        <v>16885</v>
      </c>
      <c r="E128" s="45">
        <v>6099</v>
      </c>
      <c r="F128" s="47">
        <v>1788</v>
      </c>
      <c r="G128" s="47">
        <v>951</v>
      </c>
      <c r="H128" s="47">
        <v>3052</v>
      </c>
      <c r="I128" s="47">
        <v>1558</v>
      </c>
      <c r="J128" s="47">
        <v>2026</v>
      </c>
      <c r="K128" s="47">
        <v>551</v>
      </c>
      <c r="L128" s="47">
        <v>522</v>
      </c>
      <c r="M128" s="47">
        <v>181</v>
      </c>
      <c r="N128" s="47">
        <v>617</v>
      </c>
      <c r="O128" s="47">
        <v>892</v>
      </c>
      <c r="P128" s="47">
        <v>600</v>
      </c>
      <c r="Q128" s="47">
        <v>720</v>
      </c>
      <c r="R128" s="47">
        <v>183</v>
      </c>
      <c r="S128" s="47">
        <v>231</v>
      </c>
      <c r="T128" s="47">
        <v>134</v>
      </c>
      <c r="U128" s="47">
        <v>391</v>
      </c>
      <c r="V128" s="47">
        <v>2487</v>
      </c>
      <c r="W128" s="51">
        <v>0</v>
      </c>
      <c r="X128" s="51">
        <v>343</v>
      </c>
      <c r="Y128" s="51">
        <v>2061</v>
      </c>
      <c r="Z128" s="51">
        <v>83</v>
      </c>
    </row>
    <row r="129" ht="14.4" spans="1:26">
      <c r="A129" s="42">
        <v>1030202</v>
      </c>
      <c r="B129" s="48" t="s">
        <v>378</v>
      </c>
      <c r="C129" s="44">
        <v>147337</v>
      </c>
      <c r="D129" s="44">
        <v>99025</v>
      </c>
      <c r="E129" s="45">
        <v>48312</v>
      </c>
      <c r="F129" s="47">
        <v>13057</v>
      </c>
      <c r="G129" s="47">
        <v>20003</v>
      </c>
      <c r="H129" s="47">
        <v>2514</v>
      </c>
      <c r="I129" s="47">
        <v>1010</v>
      </c>
      <c r="J129" s="47">
        <v>3285</v>
      </c>
      <c r="K129" s="47">
        <v>2335</v>
      </c>
      <c r="L129" s="47">
        <v>15781</v>
      </c>
      <c r="M129" s="47">
        <v>2948</v>
      </c>
      <c r="N129" s="47">
        <v>1348</v>
      </c>
      <c r="O129" s="47">
        <v>5911</v>
      </c>
      <c r="P129" s="47">
        <v>4373</v>
      </c>
      <c r="Q129" s="47">
        <v>4545</v>
      </c>
      <c r="R129" s="47">
        <v>10780</v>
      </c>
      <c r="S129" s="47">
        <v>654</v>
      </c>
      <c r="T129" s="47">
        <v>1383</v>
      </c>
      <c r="U129" s="47">
        <v>7488</v>
      </c>
      <c r="V129" s="47">
        <v>1609</v>
      </c>
      <c r="W129" s="51">
        <v>0</v>
      </c>
      <c r="X129" s="51">
        <v>454</v>
      </c>
      <c r="Y129" s="51">
        <v>977</v>
      </c>
      <c r="Z129" s="51">
        <v>178</v>
      </c>
    </row>
    <row r="130" ht="14.4" spans="1:26">
      <c r="A130" s="42">
        <v>103020201</v>
      </c>
      <c r="B130" s="48" t="s">
        <v>5255</v>
      </c>
      <c r="C130" s="44">
        <v>0</v>
      </c>
      <c r="D130" s="44">
        <v>0</v>
      </c>
      <c r="E130" s="45">
        <v>0</v>
      </c>
      <c r="F130" s="47">
        <v>0</v>
      </c>
      <c r="G130" s="47">
        <v>0</v>
      </c>
      <c r="H130" s="47">
        <v>0</v>
      </c>
      <c r="I130" s="47">
        <v>0</v>
      </c>
      <c r="J130" s="47">
        <v>0</v>
      </c>
      <c r="K130" s="47">
        <v>0</v>
      </c>
      <c r="L130" s="47">
        <v>0</v>
      </c>
      <c r="M130" s="47">
        <v>0</v>
      </c>
      <c r="N130" s="47">
        <v>0</v>
      </c>
      <c r="O130" s="47">
        <v>0</v>
      </c>
      <c r="P130" s="47">
        <v>0</v>
      </c>
      <c r="Q130" s="47">
        <v>0</v>
      </c>
      <c r="R130" s="47">
        <v>0</v>
      </c>
      <c r="S130" s="47">
        <v>0</v>
      </c>
      <c r="T130" s="47">
        <v>0</v>
      </c>
      <c r="U130" s="47">
        <v>0</v>
      </c>
      <c r="V130" s="47">
        <v>0</v>
      </c>
      <c r="W130" s="51">
        <v>0</v>
      </c>
      <c r="X130" s="51">
        <v>0</v>
      </c>
      <c r="Y130" s="51">
        <v>0</v>
      </c>
      <c r="Z130" s="51">
        <v>0</v>
      </c>
    </row>
    <row r="131" ht="14.4" spans="1:26">
      <c r="A131" s="42">
        <v>1030203</v>
      </c>
      <c r="B131" s="48" t="s">
        <v>254</v>
      </c>
      <c r="C131" s="44">
        <v>517270</v>
      </c>
      <c r="D131" s="44">
        <v>359513</v>
      </c>
      <c r="E131" s="45">
        <v>157757</v>
      </c>
      <c r="F131" s="47">
        <v>119215</v>
      </c>
      <c r="G131" s="47">
        <v>22188</v>
      </c>
      <c r="H131" s="47">
        <v>35650</v>
      </c>
      <c r="I131" s="47">
        <v>50328</v>
      </c>
      <c r="J131" s="47">
        <v>28523</v>
      </c>
      <c r="K131" s="47">
        <v>10101</v>
      </c>
      <c r="L131" s="47">
        <v>10467</v>
      </c>
      <c r="M131" s="47">
        <v>4970</v>
      </c>
      <c r="N131" s="47">
        <v>17070</v>
      </c>
      <c r="O131" s="47">
        <v>17643</v>
      </c>
      <c r="P131" s="47">
        <v>8768</v>
      </c>
      <c r="Q131" s="47">
        <v>5888</v>
      </c>
      <c r="R131" s="47">
        <v>7559</v>
      </c>
      <c r="S131" s="47">
        <v>2071</v>
      </c>
      <c r="T131" s="47">
        <v>3083</v>
      </c>
      <c r="U131" s="47">
        <v>6585</v>
      </c>
      <c r="V131" s="47">
        <v>9405</v>
      </c>
      <c r="W131" s="51">
        <v>0</v>
      </c>
      <c r="X131" s="51">
        <v>1828</v>
      </c>
      <c r="Y131" s="51">
        <v>5341</v>
      </c>
      <c r="Z131" s="51">
        <v>2236</v>
      </c>
    </row>
    <row r="132" ht="14.4" spans="1:26">
      <c r="A132" s="42">
        <v>103020302</v>
      </c>
      <c r="B132" s="48" t="s">
        <v>5256</v>
      </c>
      <c r="C132" s="44">
        <v>-73</v>
      </c>
      <c r="D132" s="44">
        <v>-73</v>
      </c>
      <c r="E132" s="45">
        <v>0</v>
      </c>
      <c r="F132" s="47">
        <v>-73</v>
      </c>
      <c r="G132" s="47">
        <v>0</v>
      </c>
      <c r="H132" s="47">
        <v>0</v>
      </c>
      <c r="I132" s="47">
        <v>0</v>
      </c>
      <c r="J132" s="47">
        <v>0</v>
      </c>
      <c r="K132" s="47">
        <v>0</v>
      </c>
      <c r="L132" s="47">
        <v>0</v>
      </c>
      <c r="M132" s="47">
        <v>0</v>
      </c>
      <c r="N132" s="47">
        <v>0</v>
      </c>
      <c r="O132" s="47">
        <v>0</v>
      </c>
      <c r="P132" s="47">
        <v>0</v>
      </c>
      <c r="Q132" s="47">
        <v>0</v>
      </c>
      <c r="R132" s="47">
        <v>0</v>
      </c>
      <c r="S132" s="47">
        <v>0</v>
      </c>
      <c r="T132" s="47">
        <v>0</v>
      </c>
      <c r="U132" s="47">
        <v>0</v>
      </c>
      <c r="V132" s="47">
        <v>0</v>
      </c>
      <c r="W132" s="51">
        <v>0</v>
      </c>
      <c r="X132" s="51">
        <v>0</v>
      </c>
      <c r="Y132" s="51">
        <v>0</v>
      </c>
      <c r="Z132" s="51">
        <v>0</v>
      </c>
    </row>
    <row r="133" ht="14.4" spans="1:26">
      <c r="A133" s="42">
        <v>103020303</v>
      </c>
      <c r="B133" s="48" t="s">
        <v>5257</v>
      </c>
      <c r="C133" s="44">
        <v>0</v>
      </c>
      <c r="D133" s="44">
        <v>0</v>
      </c>
      <c r="E133" s="45">
        <v>0</v>
      </c>
      <c r="F133" s="47">
        <v>0</v>
      </c>
      <c r="G133" s="47">
        <v>0</v>
      </c>
      <c r="H133" s="47">
        <v>0</v>
      </c>
      <c r="I133" s="47">
        <v>0</v>
      </c>
      <c r="J133" s="47">
        <v>0</v>
      </c>
      <c r="K133" s="47">
        <v>0</v>
      </c>
      <c r="L133" s="47">
        <v>0</v>
      </c>
      <c r="M133" s="47">
        <v>0</v>
      </c>
      <c r="N133" s="47">
        <v>0</v>
      </c>
      <c r="O133" s="47">
        <v>0</v>
      </c>
      <c r="P133" s="47">
        <v>0</v>
      </c>
      <c r="Q133" s="47">
        <v>0</v>
      </c>
      <c r="R133" s="47">
        <v>0</v>
      </c>
      <c r="S133" s="47">
        <v>0</v>
      </c>
      <c r="T133" s="47">
        <v>0</v>
      </c>
      <c r="U133" s="47">
        <v>0</v>
      </c>
      <c r="V133" s="47">
        <v>0</v>
      </c>
      <c r="W133" s="51">
        <v>0</v>
      </c>
      <c r="X133" s="51">
        <v>0</v>
      </c>
      <c r="Y133" s="51">
        <v>0</v>
      </c>
      <c r="Z133" s="51">
        <v>0</v>
      </c>
    </row>
    <row r="134" ht="14.4" spans="1:26">
      <c r="A134" s="42">
        <v>103020305</v>
      </c>
      <c r="B134" s="49" t="s">
        <v>5258</v>
      </c>
      <c r="C134" s="44">
        <v>0</v>
      </c>
      <c r="D134" s="44">
        <v>0</v>
      </c>
      <c r="E134" s="45">
        <v>0</v>
      </c>
      <c r="F134" s="47">
        <v>0</v>
      </c>
      <c r="G134" s="47">
        <v>0</v>
      </c>
      <c r="H134" s="47">
        <v>0</v>
      </c>
      <c r="I134" s="47">
        <v>0</v>
      </c>
      <c r="J134" s="47">
        <v>0</v>
      </c>
      <c r="K134" s="47">
        <v>0</v>
      </c>
      <c r="L134" s="47">
        <v>0</v>
      </c>
      <c r="M134" s="47">
        <v>0</v>
      </c>
      <c r="N134" s="47">
        <v>0</v>
      </c>
      <c r="O134" s="47">
        <v>0</v>
      </c>
      <c r="P134" s="47">
        <v>0</v>
      </c>
      <c r="Q134" s="47">
        <v>0</v>
      </c>
      <c r="R134" s="47">
        <v>0</v>
      </c>
      <c r="S134" s="47">
        <v>0</v>
      </c>
      <c r="T134" s="47">
        <v>0</v>
      </c>
      <c r="U134" s="47">
        <v>0</v>
      </c>
      <c r="V134" s="47">
        <v>0</v>
      </c>
      <c r="W134" s="51">
        <v>0</v>
      </c>
      <c r="X134" s="51">
        <v>0</v>
      </c>
      <c r="Y134" s="51">
        <v>0</v>
      </c>
      <c r="Z134" s="51">
        <v>0</v>
      </c>
    </row>
    <row r="135" ht="14.4" spans="1:26">
      <c r="A135" s="42">
        <v>1030205</v>
      </c>
      <c r="B135" s="48" t="s">
        <v>261</v>
      </c>
      <c r="C135" s="44">
        <v>0</v>
      </c>
      <c r="D135" s="44">
        <v>0</v>
      </c>
      <c r="E135" s="45">
        <v>0</v>
      </c>
      <c r="F135" s="47">
        <v>0</v>
      </c>
      <c r="G135" s="47">
        <v>0</v>
      </c>
      <c r="H135" s="47">
        <v>0</v>
      </c>
      <c r="I135" s="47">
        <v>0</v>
      </c>
      <c r="J135" s="47">
        <v>0</v>
      </c>
      <c r="K135" s="47">
        <v>0</v>
      </c>
      <c r="L135" s="47">
        <v>0</v>
      </c>
      <c r="M135" s="47">
        <v>0</v>
      </c>
      <c r="N135" s="47">
        <v>0</v>
      </c>
      <c r="O135" s="47">
        <v>0</v>
      </c>
      <c r="P135" s="47">
        <v>0</v>
      </c>
      <c r="Q135" s="47">
        <v>0</v>
      </c>
      <c r="R135" s="47">
        <v>0</v>
      </c>
      <c r="S135" s="47">
        <v>0</v>
      </c>
      <c r="T135" s="47">
        <v>0</v>
      </c>
      <c r="U135" s="47">
        <v>0</v>
      </c>
      <c r="V135" s="47">
        <v>0</v>
      </c>
      <c r="W135" s="51">
        <v>0</v>
      </c>
      <c r="X135" s="51">
        <v>0</v>
      </c>
      <c r="Y135" s="51">
        <v>0</v>
      </c>
      <c r="Z135" s="51">
        <v>0</v>
      </c>
    </row>
    <row r="136" ht="14.4" spans="1:26">
      <c r="A136" s="42">
        <v>1030210</v>
      </c>
      <c r="B136" s="48" t="s">
        <v>262</v>
      </c>
      <c r="C136" s="44">
        <v>0</v>
      </c>
      <c r="D136" s="44">
        <v>0</v>
      </c>
      <c r="E136" s="45">
        <v>0</v>
      </c>
      <c r="F136" s="47">
        <v>0</v>
      </c>
      <c r="G136" s="47">
        <v>0</v>
      </c>
      <c r="H136" s="47">
        <v>0</v>
      </c>
      <c r="I136" s="47">
        <v>0</v>
      </c>
      <c r="J136" s="47">
        <v>0</v>
      </c>
      <c r="K136" s="47">
        <v>0</v>
      </c>
      <c r="L136" s="47">
        <v>0</v>
      </c>
      <c r="M136" s="47">
        <v>0</v>
      </c>
      <c r="N136" s="47">
        <v>0</v>
      </c>
      <c r="O136" s="47">
        <v>0</v>
      </c>
      <c r="P136" s="47">
        <v>0</v>
      </c>
      <c r="Q136" s="47">
        <v>0</v>
      </c>
      <c r="R136" s="47">
        <v>0</v>
      </c>
      <c r="S136" s="47">
        <v>0</v>
      </c>
      <c r="T136" s="47">
        <v>0</v>
      </c>
      <c r="U136" s="47">
        <v>0</v>
      </c>
      <c r="V136" s="47">
        <v>0</v>
      </c>
      <c r="W136" s="51">
        <v>0</v>
      </c>
      <c r="X136" s="51">
        <v>0</v>
      </c>
      <c r="Y136" s="51">
        <v>0</v>
      </c>
      <c r="Z136" s="51">
        <v>0</v>
      </c>
    </row>
    <row r="137" ht="14.4" spans="1:26">
      <c r="A137" s="42">
        <v>1030211</v>
      </c>
      <c r="B137" s="48" t="s">
        <v>384</v>
      </c>
      <c r="C137" s="44">
        <v>0</v>
      </c>
      <c r="D137" s="44">
        <v>0</v>
      </c>
      <c r="E137" s="45">
        <v>0</v>
      </c>
      <c r="F137" s="47">
        <v>0</v>
      </c>
      <c r="G137" s="47">
        <v>0</v>
      </c>
      <c r="H137" s="47">
        <v>0</v>
      </c>
      <c r="I137" s="47">
        <v>0</v>
      </c>
      <c r="J137" s="47">
        <v>0</v>
      </c>
      <c r="K137" s="47">
        <v>0</v>
      </c>
      <c r="L137" s="47">
        <v>0</v>
      </c>
      <c r="M137" s="47">
        <v>0</v>
      </c>
      <c r="N137" s="47">
        <v>0</v>
      </c>
      <c r="O137" s="47">
        <v>0</v>
      </c>
      <c r="P137" s="47">
        <v>0</v>
      </c>
      <c r="Q137" s="47">
        <v>0</v>
      </c>
      <c r="R137" s="47">
        <v>0</v>
      </c>
      <c r="S137" s="47">
        <v>0</v>
      </c>
      <c r="T137" s="47">
        <v>0</v>
      </c>
      <c r="U137" s="47">
        <v>0</v>
      </c>
      <c r="V137" s="47">
        <v>0</v>
      </c>
      <c r="W137" s="51">
        <v>0</v>
      </c>
      <c r="X137" s="51">
        <v>0</v>
      </c>
      <c r="Y137" s="51">
        <v>0</v>
      </c>
      <c r="Z137" s="51">
        <v>0</v>
      </c>
    </row>
    <row r="138" ht="14.4" spans="1:26">
      <c r="A138" s="42">
        <v>1030212</v>
      </c>
      <c r="B138" s="48" t="s">
        <v>263</v>
      </c>
      <c r="C138" s="44">
        <v>0</v>
      </c>
      <c r="D138" s="44">
        <v>0</v>
      </c>
      <c r="E138" s="45">
        <v>0</v>
      </c>
      <c r="F138" s="47">
        <v>0</v>
      </c>
      <c r="G138" s="47">
        <v>0</v>
      </c>
      <c r="H138" s="47">
        <v>0</v>
      </c>
      <c r="I138" s="47">
        <v>0</v>
      </c>
      <c r="J138" s="47">
        <v>0</v>
      </c>
      <c r="K138" s="47">
        <v>0</v>
      </c>
      <c r="L138" s="47">
        <v>0</v>
      </c>
      <c r="M138" s="47">
        <v>0</v>
      </c>
      <c r="N138" s="47">
        <v>0</v>
      </c>
      <c r="O138" s="47">
        <v>0</v>
      </c>
      <c r="P138" s="47">
        <v>0</v>
      </c>
      <c r="Q138" s="47">
        <v>0</v>
      </c>
      <c r="R138" s="47">
        <v>0</v>
      </c>
      <c r="S138" s="47">
        <v>0</v>
      </c>
      <c r="T138" s="47">
        <v>0</v>
      </c>
      <c r="U138" s="47">
        <v>0</v>
      </c>
      <c r="V138" s="47">
        <v>0</v>
      </c>
      <c r="W138" s="51">
        <v>0</v>
      </c>
      <c r="X138" s="51">
        <v>0</v>
      </c>
      <c r="Y138" s="51">
        <v>0</v>
      </c>
      <c r="Z138" s="51">
        <v>0</v>
      </c>
    </row>
    <row r="139" ht="14.4" spans="1:26">
      <c r="A139" s="42">
        <v>1030213</v>
      </c>
      <c r="B139" s="48" t="s">
        <v>5259</v>
      </c>
      <c r="C139" s="44">
        <v>0</v>
      </c>
      <c r="D139" s="44">
        <v>0</v>
      </c>
      <c r="E139" s="45">
        <v>0</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51">
        <v>0</v>
      </c>
      <c r="X139" s="51">
        <v>0</v>
      </c>
      <c r="Y139" s="51">
        <v>0</v>
      </c>
      <c r="Z139" s="51">
        <v>0</v>
      </c>
    </row>
    <row r="140" ht="14.4" spans="1:26">
      <c r="A140" s="42">
        <v>1030215</v>
      </c>
      <c r="B140" s="48" t="s">
        <v>367</v>
      </c>
      <c r="C140" s="44">
        <v>123853</v>
      </c>
      <c r="D140" s="44">
        <v>4562</v>
      </c>
      <c r="E140" s="45">
        <v>119291</v>
      </c>
      <c r="F140" s="47">
        <v>210</v>
      </c>
      <c r="G140" s="47">
        <v>539</v>
      </c>
      <c r="H140" s="47">
        <v>190</v>
      </c>
      <c r="I140" s="47">
        <v>198</v>
      </c>
      <c r="J140" s="47">
        <v>102</v>
      </c>
      <c r="K140" s="47">
        <v>188</v>
      </c>
      <c r="L140" s="47">
        <v>58</v>
      </c>
      <c r="M140" s="47">
        <v>657</v>
      </c>
      <c r="N140" s="47">
        <v>1018</v>
      </c>
      <c r="O140" s="47">
        <v>298</v>
      </c>
      <c r="P140" s="47">
        <v>523</v>
      </c>
      <c r="Q140" s="47">
        <v>2</v>
      </c>
      <c r="R140" s="47">
        <v>193</v>
      </c>
      <c r="S140" s="47">
        <v>357</v>
      </c>
      <c r="T140" s="47">
        <v>3</v>
      </c>
      <c r="U140" s="47">
        <v>12</v>
      </c>
      <c r="V140" s="47">
        <v>15</v>
      </c>
      <c r="W140" s="50">
        <v>0</v>
      </c>
      <c r="X140" s="50">
        <v>0</v>
      </c>
      <c r="Y140" s="50">
        <v>10</v>
      </c>
      <c r="Z140" s="50">
        <v>5</v>
      </c>
    </row>
    <row r="141" ht="14.4" spans="1:26">
      <c r="A141" s="42">
        <v>103021501</v>
      </c>
      <c r="B141" s="48" t="s">
        <v>368</v>
      </c>
      <c r="C141" s="44">
        <v>23736</v>
      </c>
      <c r="D141" s="44">
        <v>2</v>
      </c>
      <c r="E141" s="45">
        <v>23734</v>
      </c>
      <c r="F141" s="47">
        <v>0</v>
      </c>
      <c r="G141" s="47">
        <v>0</v>
      </c>
      <c r="H141" s="47">
        <v>0</v>
      </c>
      <c r="I141" s="47">
        <v>0</v>
      </c>
      <c r="J141" s="47">
        <v>0</v>
      </c>
      <c r="K141" s="47">
        <v>0</v>
      </c>
      <c r="L141" s="47">
        <v>0</v>
      </c>
      <c r="M141" s="47">
        <v>0</v>
      </c>
      <c r="N141" s="47">
        <v>0</v>
      </c>
      <c r="O141" s="47">
        <v>0</v>
      </c>
      <c r="P141" s="47">
        <v>0</v>
      </c>
      <c r="Q141" s="47">
        <v>0</v>
      </c>
      <c r="R141" s="47">
        <v>0</v>
      </c>
      <c r="S141" s="47">
        <v>0</v>
      </c>
      <c r="T141" s="47">
        <v>0</v>
      </c>
      <c r="U141" s="47">
        <v>2</v>
      </c>
      <c r="V141" s="47">
        <v>0</v>
      </c>
      <c r="W141" s="51">
        <v>0</v>
      </c>
      <c r="X141" s="51">
        <v>0</v>
      </c>
      <c r="Y141" s="51">
        <v>0</v>
      </c>
      <c r="Z141" s="51">
        <v>0</v>
      </c>
    </row>
    <row r="142" ht="14.4" spans="1:26">
      <c r="A142" s="42">
        <v>103021502</v>
      </c>
      <c r="B142" s="48" t="s">
        <v>369</v>
      </c>
      <c r="C142" s="44">
        <v>2875</v>
      </c>
      <c r="D142" s="44">
        <v>1121</v>
      </c>
      <c r="E142" s="45">
        <v>1754</v>
      </c>
      <c r="F142" s="47">
        <v>80</v>
      </c>
      <c r="G142" s="47">
        <v>252</v>
      </c>
      <c r="H142" s="47">
        <v>82</v>
      </c>
      <c r="I142" s="47">
        <v>16</v>
      </c>
      <c r="J142" s="47">
        <v>69</v>
      </c>
      <c r="K142" s="47">
        <v>22</v>
      </c>
      <c r="L142" s="47">
        <v>3</v>
      </c>
      <c r="M142" s="47">
        <v>486</v>
      </c>
      <c r="N142" s="47">
        <v>27</v>
      </c>
      <c r="O142" s="47">
        <v>15</v>
      </c>
      <c r="P142" s="47">
        <v>29</v>
      </c>
      <c r="Q142" s="47">
        <v>2</v>
      </c>
      <c r="R142" s="47">
        <v>6</v>
      </c>
      <c r="S142" s="47">
        <v>9</v>
      </c>
      <c r="T142" s="47">
        <v>0</v>
      </c>
      <c r="U142" s="47">
        <v>10</v>
      </c>
      <c r="V142" s="47">
        <v>15</v>
      </c>
      <c r="W142" s="51">
        <v>0</v>
      </c>
      <c r="X142" s="51">
        <v>0</v>
      </c>
      <c r="Y142" s="51">
        <v>10</v>
      </c>
      <c r="Z142" s="51">
        <v>5</v>
      </c>
    </row>
    <row r="143" ht="14.4" spans="1:26">
      <c r="A143" s="42">
        <v>103021503</v>
      </c>
      <c r="B143" s="48" t="s">
        <v>5260</v>
      </c>
      <c r="C143" s="44">
        <v>97242</v>
      </c>
      <c r="D143" s="44">
        <v>3439</v>
      </c>
      <c r="E143" s="45">
        <v>93803</v>
      </c>
      <c r="F143" s="47">
        <v>130</v>
      </c>
      <c r="G143" s="47">
        <v>287</v>
      </c>
      <c r="H143" s="47">
        <v>108</v>
      </c>
      <c r="I143" s="47">
        <v>182</v>
      </c>
      <c r="J143" s="47">
        <v>33</v>
      </c>
      <c r="K143" s="47">
        <v>166</v>
      </c>
      <c r="L143" s="47">
        <v>55</v>
      </c>
      <c r="M143" s="47">
        <v>171</v>
      </c>
      <c r="N143" s="47">
        <v>991</v>
      </c>
      <c r="O143" s="47">
        <v>283</v>
      </c>
      <c r="P143" s="47">
        <v>494</v>
      </c>
      <c r="Q143" s="47">
        <v>0</v>
      </c>
      <c r="R143" s="47">
        <v>187</v>
      </c>
      <c r="S143" s="47">
        <v>348</v>
      </c>
      <c r="T143" s="47">
        <v>3</v>
      </c>
      <c r="U143" s="47">
        <v>0</v>
      </c>
      <c r="V143" s="47">
        <v>0</v>
      </c>
      <c r="W143" s="51">
        <v>0</v>
      </c>
      <c r="X143" s="51">
        <v>0</v>
      </c>
      <c r="Y143" s="51">
        <v>0</v>
      </c>
      <c r="Z143" s="51">
        <v>0</v>
      </c>
    </row>
    <row r="144" ht="14.4" spans="1:26">
      <c r="A144" s="42">
        <v>1030216</v>
      </c>
      <c r="B144" s="48" t="s">
        <v>264</v>
      </c>
      <c r="C144" s="44">
        <v>345365</v>
      </c>
      <c r="D144" s="44">
        <v>6317</v>
      </c>
      <c r="E144" s="45">
        <v>339048</v>
      </c>
      <c r="F144" s="47">
        <v>0</v>
      </c>
      <c r="G144" s="47">
        <v>0</v>
      </c>
      <c r="H144" s="47">
        <v>0</v>
      </c>
      <c r="I144" s="47">
        <v>0</v>
      </c>
      <c r="J144" s="47">
        <v>0</v>
      </c>
      <c r="K144" s="47">
        <v>0</v>
      </c>
      <c r="L144" s="47">
        <v>0</v>
      </c>
      <c r="M144" s="47">
        <v>0</v>
      </c>
      <c r="N144" s="47">
        <v>0</v>
      </c>
      <c r="O144" s="47">
        <v>0</v>
      </c>
      <c r="P144" s="47">
        <v>0</v>
      </c>
      <c r="Q144" s="47">
        <v>0</v>
      </c>
      <c r="R144" s="47">
        <v>0</v>
      </c>
      <c r="S144" s="47">
        <v>0</v>
      </c>
      <c r="T144" s="47">
        <v>0</v>
      </c>
      <c r="U144" s="47">
        <v>0</v>
      </c>
      <c r="V144" s="47">
        <v>6317</v>
      </c>
      <c r="W144" s="55">
        <v>0</v>
      </c>
      <c r="X144" s="55">
        <v>1217</v>
      </c>
      <c r="Y144" s="55">
        <v>3607</v>
      </c>
      <c r="Z144" s="55">
        <v>1493</v>
      </c>
    </row>
    <row r="145" ht="14.4" spans="1:26">
      <c r="A145" s="42">
        <v>1030217</v>
      </c>
      <c r="B145" s="48" t="s">
        <v>265</v>
      </c>
      <c r="C145" s="44">
        <v>15539</v>
      </c>
      <c r="D145" s="44">
        <v>650</v>
      </c>
      <c r="E145" s="45">
        <v>14889</v>
      </c>
      <c r="F145" s="47">
        <v>0</v>
      </c>
      <c r="G145" s="47">
        <v>0</v>
      </c>
      <c r="H145" s="47">
        <v>0</v>
      </c>
      <c r="I145" s="47">
        <v>0</v>
      </c>
      <c r="J145" s="47">
        <v>0</v>
      </c>
      <c r="K145" s="47">
        <v>0</v>
      </c>
      <c r="L145" s="47">
        <v>0</v>
      </c>
      <c r="M145" s="47">
        <v>0</v>
      </c>
      <c r="N145" s="47">
        <v>0</v>
      </c>
      <c r="O145" s="47">
        <v>1</v>
      </c>
      <c r="P145" s="47">
        <v>0</v>
      </c>
      <c r="Q145" s="47">
        <v>0</v>
      </c>
      <c r="R145" s="47">
        <v>0</v>
      </c>
      <c r="S145" s="47">
        <v>0</v>
      </c>
      <c r="T145" s="47">
        <v>0</v>
      </c>
      <c r="U145" s="47">
        <v>0</v>
      </c>
      <c r="V145" s="47">
        <v>650</v>
      </c>
      <c r="W145" s="51">
        <v>0</v>
      </c>
      <c r="X145" s="51">
        <v>549</v>
      </c>
      <c r="Y145" s="51">
        <v>70</v>
      </c>
      <c r="Z145" s="51">
        <v>31</v>
      </c>
    </row>
    <row r="146" ht="14.4" spans="1:26">
      <c r="A146" s="42">
        <v>1030218</v>
      </c>
      <c r="B146" s="48" t="s">
        <v>266</v>
      </c>
      <c r="C146" s="44">
        <v>44929</v>
      </c>
      <c r="D146" s="44">
        <v>40798</v>
      </c>
      <c r="E146" s="45">
        <v>4131</v>
      </c>
      <c r="F146" s="47">
        <v>14888</v>
      </c>
      <c r="G146" s="47">
        <v>791</v>
      </c>
      <c r="H146" s="47">
        <v>1251</v>
      </c>
      <c r="I146" s="47">
        <v>2787</v>
      </c>
      <c r="J146" s="47">
        <v>3414</v>
      </c>
      <c r="K146" s="47">
        <v>1388</v>
      </c>
      <c r="L146" s="47">
        <v>1431</v>
      </c>
      <c r="M146" s="47">
        <v>920</v>
      </c>
      <c r="N146" s="47">
        <v>1963</v>
      </c>
      <c r="O146" s="47">
        <v>2720</v>
      </c>
      <c r="P146" s="47">
        <v>1445</v>
      </c>
      <c r="Q146" s="47">
        <v>1068</v>
      </c>
      <c r="R146" s="47">
        <v>2316</v>
      </c>
      <c r="S146" s="47">
        <v>415</v>
      </c>
      <c r="T146" s="47">
        <v>894</v>
      </c>
      <c r="U146" s="47">
        <v>1846</v>
      </c>
      <c r="V146" s="47">
        <v>1264</v>
      </c>
      <c r="W146" s="51">
        <v>0</v>
      </c>
      <c r="X146" s="51">
        <v>217</v>
      </c>
      <c r="Y146" s="51">
        <v>787</v>
      </c>
      <c r="Z146" s="51">
        <v>260</v>
      </c>
    </row>
    <row r="147" ht="14.4" spans="1:26">
      <c r="A147" s="42">
        <v>1030219</v>
      </c>
      <c r="B147" s="48" t="s">
        <v>267</v>
      </c>
      <c r="C147" s="44">
        <v>68035</v>
      </c>
      <c r="D147" s="44">
        <v>68035</v>
      </c>
      <c r="E147" s="45">
        <v>0</v>
      </c>
      <c r="F147" s="47">
        <v>36110</v>
      </c>
      <c r="G147" s="47">
        <v>1416</v>
      </c>
      <c r="H147" s="47">
        <v>2428</v>
      </c>
      <c r="I147" s="47">
        <v>2801</v>
      </c>
      <c r="J147" s="47">
        <v>6355</v>
      </c>
      <c r="K147" s="47">
        <v>1268</v>
      </c>
      <c r="L147" s="47">
        <v>1283</v>
      </c>
      <c r="M147" s="47">
        <v>1310</v>
      </c>
      <c r="N147" s="47">
        <v>2367</v>
      </c>
      <c r="O147" s="47">
        <v>4578</v>
      </c>
      <c r="P147" s="47">
        <v>2469</v>
      </c>
      <c r="Q147" s="47">
        <v>467</v>
      </c>
      <c r="R147" s="47">
        <v>490</v>
      </c>
      <c r="S147" s="47">
        <v>67</v>
      </c>
      <c r="T147" s="47">
        <v>731</v>
      </c>
      <c r="U147" s="47">
        <v>939</v>
      </c>
      <c r="V147" s="47">
        <v>2954</v>
      </c>
      <c r="W147" s="51">
        <v>0</v>
      </c>
      <c r="X147" s="51">
        <v>0</v>
      </c>
      <c r="Y147" s="51">
        <v>2954</v>
      </c>
      <c r="Z147" s="51">
        <v>0</v>
      </c>
    </row>
    <row r="148" ht="14.4" spans="1:26">
      <c r="A148" s="42">
        <v>1030220</v>
      </c>
      <c r="B148" s="48" t="s">
        <v>268</v>
      </c>
      <c r="C148" s="44">
        <v>85309</v>
      </c>
      <c r="D148" s="44">
        <v>81606</v>
      </c>
      <c r="E148" s="45">
        <v>3703</v>
      </c>
      <c r="F148" s="47">
        <v>41794</v>
      </c>
      <c r="G148" s="47">
        <v>2910</v>
      </c>
      <c r="H148" s="47">
        <v>2924</v>
      </c>
      <c r="I148" s="47">
        <v>2221</v>
      </c>
      <c r="J148" s="47">
        <v>7626</v>
      </c>
      <c r="K148" s="47">
        <v>1522</v>
      </c>
      <c r="L148" s="47">
        <v>1538</v>
      </c>
      <c r="M148" s="47">
        <v>1521</v>
      </c>
      <c r="N148" s="47">
        <v>2562</v>
      </c>
      <c r="O148" s="47">
        <v>9038</v>
      </c>
      <c r="P148" s="47">
        <v>3243</v>
      </c>
      <c r="Q148" s="47">
        <v>496</v>
      </c>
      <c r="R148" s="47">
        <v>580</v>
      </c>
      <c r="S148" s="47">
        <v>80</v>
      </c>
      <c r="T148" s="47">
        <v>216</v>
      </c>
      <c r="U148" s="47">
        <v>1119</v>
      </c>
      <c r="V148" s="47">
        <v>2215</v>
      </c>
      <c r="W148" s="51">
        <v>0</v>
      </c>
      <c r="X148" s="51">
        <v>0</v>
      </c>
      <c r="Y148" s="51">
        <v>2215</v>
      </c>
      <c r="Z148" s="51">
        <v>0</v>
      </c>
    </row>
    <row r="149" ht="14.4" spans="1:26">
      <c r="A149" s="42">
        <v>1030221</v>
      </c>
      <c r="B149" s="46" t="s">
        <v>5261</v>
      </c>
      <c r="C149" s="44">
        <v>13138</v>
      </c>
      <c r="D149" s="44">
        <v>13138</v>
      </c>
      <c r="E149" s="45">
        <v>0</v>
      </c>
      <c r="F149" s="47">
        <v>159</v>
      </c>
      <c r="G149" s="47">
        <v>129</v>
      </c>
      <c r="H149" s="47">
        <v>1116</v>
      </c>
      <c r="I149" s="47">
        <v>365</v>
      </c>
      <c r="J149" s="47">
        <v>541</v>
      </c>
      <c r="K149" s="47">
        <v>2141</v>
      </c>
      <c r="L149" s="47">
        <v>3950</v>
      </c>
      <c r="M149" s="47">
        <v>366</v>
      </c>
      <c r="N149" s="47">
        <v>869</v>
      </c>
      <c r="O149" s="47">
        <v>104</v>
      </c>
      <c r="P149" s="47">
        <v>1669</v>
      </c>
      <c r="Q149" s="47">
        <v>618</v>
      </c>
      <c r="R149" s="47">
        <v>220</v>
      </c>
      <c r="S149" s="47">
        <v>27</v>
      </c>
      <c r="T149" s="47">
        <v>226</v>
      </c>
      <c r="U149" s="47">
        <v>608</v>
      </c>
      <c r="V149" s="47">
        <v>31</v>
      </c>
      <c r="W149" s="55">
        <v>0</v>
      </c>
      <c r="X149" s="55">
        <v>2</v>
      </c>
      <c r="Y149" s="55">
        <v>29</v>
      </c>
      <c r="Z149" s="55">
        <v>0</v>
      </c>
    </row>
    <row r="150" ht="14.4" spans="1:26">
      <c r="A150" s="42">
        <v>1030222</v>
      </c>
      <c r="B150" s="48" t="s">
        <v>269</v>
      </c>
      <c r="C150" s="44">
        <v>91462</v>
      </c>
      <c r="D150" s="44">
        <v>8624</v>
      </c>
      <c r="E150" s="45">
        <v>82838</v>
      </c>
      <c r="F150" s="47">
        <v>707</v>
      </c>
      <c r="G150" s="47">
        <v>301</v>
      </c>
      <c r="H150" s="47">
        <v>270</v>
      </c>
      <c r="I150" s="47">
        <v>1262</v>
      </c>
      <c r="J150" s="47">
        <v>364</v>
      </c>
      <c r="K150" s="47">
        <v>578</v>
      </c>
      <c r="L150" s="47">
        <v>362</v>
      </c>
      <c r="M150" s="47">
        <v>230</v>
      </c>
      <c r="N150" s="47">
        <v>1131</v>
      </c>
      <c r="O150" s="47">
        <v>938</v>
      </c>
      <c r="P150" s="47">
        <v>488</v>
      </c>
      <c r="Q150" s="47">
        <v>155</v>
      </c>
      <c r="R150" s="47">
        <v>116</v>
      </c>
      <c r="S150" s="47">
        <v>48</v>
      </c>
      <c r="T150" s="47">
        <v>94</v>
      </c>
      <c r="U150" s="47">
        <v>981</v>
      </c>
      <c r="V150" s="47">
        <v>598</v>
      </c>
      <c r="W150" s="51">
        <v>0</v>
      </c>
      <c r="X150" s="51">
        <v>14</v>
      </c>
      <c r="Y150" s="51">
        <v>584</v>
      </c>
      <c r="Z150" s="51">
        <v>0</v>
      </c>
    </row>
    <row r="151" ht="14.4" spans="1:26">
      <c r="A151" s="42">
        <v>1030223</v>
      </c>
      <c r="B151" s="48" t="s">
        <v>270</v>
      </c>
      <c r="C151" s="44">
        <v>9382</v>
      </c>
      <c r="D151" s="44">
        <v>4876</v>
      </c>
      <c r="E151" s="45">
        <v>4506</v>
      </c>
      <c r="F151" s="47">
        <v>0</v>
      </c>
      <c r="G151" s="47">
        <v>107</v>
      </c>
      <c r="H151" s="47">
        <v>301</v>
      </c>
      <c r="I151" s="47">
        <v>0</v>
      </c>
      <c r="J151" s="47">
        <v>0</v>
      </c>
      <c r="K151" s="47">
        <v>0</v>
      </c>
      <c r="L151" s="47">
        <v>0</v>
      </c>
      <c r="M151" s="47">
        <v>0</v>
      </c>
      <c r="N151" s="47">
        <v>121</v>
      </c>
      <c r="O151" s="47">
        <v>982</v>
      </c>
      <c r="P151" s="47">
        <v>3055</v>
      </c>
      <c r="Q151" s="47">
        <v>22</v>
      </c>
      <c r="R151" s="47">
        <v>223</v>
      </c>
      <c r="S151" s="47">
        <v>0</v>
      </c>
      <c r="T151" s="47">
        <v>0</v>
      </c>
      <c r="U151" s="47">
        <v>65</v>
      </c>
      <c r="V151" s="47">
        <v>0</v>
      </c>
      <c r="W151" s="51">
        <v>0</v>
      </c>
      <c r="X151" s="51">
        <v>0</v>
      </c>
      <c r="Y151" s="51">
        <v>0</v>
      </c>
      <c r="Z151" s="51">
        <v>0</v>
      </c>
    </row>
    <row r="152" ht="14.4" spans="1:26">
      <c r="A152" s="42">
        <v>1030299</v>
      </c>
      <c r="B152" s="48" t="s">
        <v>272</v>
      </c>
      <c r="C152" s="44">
        <v>961211</v>
      </c>
      <c r="D152" s="44">
        <v>776495</v>
      </c>
      <c r="E152" s="45">
        <v>184716</v>
      </c>
      <c r="F152" s="47">
        <v>206344</v>
      </c>
      <c r="G152" s="47">
        <v>379</v>
      </c>
      <c r="H152" s="47">
        <v>100187</v>
      </c>
      <c r="I152" s="47">
        <v>101699</v>
      </c>
      <c r="J152" s="47">
        <v>105139</v>
      </c>
      <c r="K152" s="47">
        <v>48623</v>
      </c>
      <c r="L152" s="47">
        <v>21189</v>
      </c>
      <c r="M152" s="47">
        <v>46121</v>
      </c>
      <c r="N152" s="47">
        <v>35523</v>
      </c>
      <c r="O152" s="47">
        <v>35407</v>
      </c>
      <c r="P152" s="47">
        <v>41991</v>
      </c>
      <c r="Q152" s="47">
        <v>3852</v>
      </c>
      <c r="R152" s="47">
        <v>2035</v>
      </c>
      <c r="S152" s="47">
        <v>385</v>
      </c>
      <c r="T152" s="47">
        <v>15</v>
      </c>
      <c r="U152" s="47">
        <v>9799</v>
      </c>
      <c r="V152" s="47">
        <v>17806</v>
      </c>
      <c r="W152" s="52">
        <v>0</v>
      </c>
      <c r="X152" s="52">
        <v>0</v>
      </c>
      <c r="Y152" s="52">
        <v>16137</v>
      </c>
      <c r="Z152" s="52">
        <v>1669</v>
      </c>
    </row>
    <row r="153" ht="14.4" spans="1:26">
      <c r="A153" s="42">
        <v>103029901</v>
      </c>
      <c r="B153" s="48" t="s">
        <v>273</v>
      </c>
      <c r="C153" s="44">
        <v>8937</v>
      </c>
      <c r="D153" s="44">
        <v>4135</v>
      </c>
      <c r="E153" s="45">
        <v>4802</v>
      </c>
      <c r="F153" s="47">
        <v>55</v>
      </c>
      <c r="G153" s="47">
        <v>187</v>
      </c>
      <c r="H153" s="47">
        <v>602</v>
      </c>
      <c r="I153" s="47">
        <v>1399</v>
      </c>
      <c r="J153" s="47">
        <v>213</v>
      </c>
      <c r="K153" s="47">
        <v>7</v>
      </c>
      <c r="L153" s="47">
        <v>163</v>
      </c>
      <c r="M153" s="47">
        <v>477</v>
      </c>
      <c r="N153" s="47">
        <v>107</v>
      </c>
      <c r="O153" s="47">
        <v>182</v>
      </c>
      <c r="P153" s="47">
        <v>74</v>
      </c>
      <c r="Q153" s="47">
        <v>0</v>
      </c>
      <c r="R153" s="47">
        <v>741</v>
      </c>
      <c r="S153" s="47">
        <v>1</v>
      </c>
      <c r="T153" s="47">
        <v>15</v>
      </c>
      <c r="U153" s="47">
        <v>60</v>
      </c>
      <c r="V153" s="47">
        <v>0</v>
      </c>
      <c r="W153" s="51">
        <v>0</v>
      </c>
      <c r="X153" s="51">
        <v>0</v>
      </c>
      <c r="Y153" s="51">
        <v>0</v>
      </c>
      <c r="Z153" s="51">
        <v>0</v>
      </c>
    </row>
    <row r="154" ht="14.4" spans="1:26">
      <c r="A154" s="42">
        <v>103029999</v>
      </c>
      <c r="B154" s="48" t="s">
        <v>274</v>
      </c>
      <c r="C154" s="44">
        <v>952274</v>
      </c>
      <c r="D154" s="44">
        <v>772360</v>
      </c>
      <c r="E154" s="45">
        <v>179914</v>
      </c>
      <c r="F154" s="47">
        <v>206289</v>
      </c>
      <c r="G154" s="47">
        <v>192</v>
      </c>
      <c r="H154" s="47">
        <v>99585</v>
      </c>
      <c r="I154" s="47">
        <v>100300</v>
      </c>
      <c r="J154" s="47">
        <v>104926</v>
      </c>
      <c r="K154" s="47">
        <v>48616</v>
      </c>
      <c r="L154" s="47">
        <v>21026</v>
      </c>
      <c r="M154" s="47">
        <v>45644</v>
      </c>
      <c r="N154" s="47">
        <v>35416</v>
      </c>
      <c r="O154" s="47">
        <v>35225</v>
      </c>
      <c r="P154" s="47">
        <v>41917</v>
      </c>
      <c r="Q154" s="47">
        <v>3852</v>
      </c>
      <c r="R154" s="47">
        <v>1294</v>
      </c>
      <c r="S154" s="47">
        <v>384</v>
      </c>
      <c r="T154" s="47">
        <v>0</v>
      </c>
      <c r="U154" s="47">
        <v>9739</v>
      </c>
      <c r="V154" s="47">
        <v>17806</v>
      </c>
      <c r="W154" s="52">
        <v>0</v>
      </c>
      <c r="X154" s="52">
        <v>0</v>
      </c>
      <c r="Y154" s="52">
        <v>16137</v>
      </c>
      <c r="Z154" s="52">
        <v>1669</v>
      </c>
    </row>
    <row r="155" ht="14.4" spans="1:26">
      <c r="A155" s="53">
        <v>103029996</v>
      </c>
      <c r="B155" s="54" t="s">
        <v>5262</v>
      </c>
      <c r="C155" s="44">
        <v>0</v>
      </c>
      <c r="D155" s="44">
        <v>0</v>
      </c>
      <c r="E155" s="45">
        <v>0</v>
      </c>
      <c r="F155" s="47">
        <v>149162</v>
      </c>
      <c r="G155" s="47">
        <v>169</v>
      </c>
      <c r="H155" s="47">
        <v>97974</v>
      </c>
      <c r="I155" s="47">
        <v>67961</v>
      </c>
      <c r="J155" s="47">
        <v>104926</v>
      </c>
      <c r="K155" s="47">
        <v>48574</v>
      </c>
      <c r="L155" s="47">
        <v>21168</v>
      </c>
      <c r="M155" s="47">
        <v>45389</v>
      </c>
      <c r="N155" s="47">
        <v>35353</v>
      </c>
      <c r="O155" s="47">
        <v>35225</v>
      </c>
      <c r="P155" s="47">
        <v>36306</v>
      </c>
      <c r="Q155" s="47">
        <v>147</v>
      </c>
      <c r="R155" s="47">
        <v>1104</v>
      </c>
      <c r="S155" s="47">
        <v>0</v>
      </c>
      <c r="T155" s="47">
        <v>0</v>
      </c>
      <c r="U155" s="47">
        <v>9719</v>
      </c>
      <c r="V155" s="47">
        <v>17806</v>
      </c>
      <c r="W155" s="51">
        <v>0</v>
      </c>
      <c r="X155" s="51">
        <v>0</v>
      </c>
      <c r="Y155" s="51">
        <v>16137</v>
      </c>
      <c r="Z155" s="51">
        <v>1669</v>
      </c>
    </row>
    <row r="156" ht="14.4" spans="1:26">
      <c r="A156" s="53">
        <v>103029997</v>
      </c>
      <c r="B156" s="54" t="s">
        <v>5263</v>
      </c>
      <c r="C156" s="44">
        <v>0</v>
      </c>
      <c r="D156" s="44">
        <v>0</v>
      </c>
      <c r="E156" s="45">
        <v>0</v>
      </c>
      <c r="F156" s="47">
        <v>0</v>
      </c>
      <c r="G156" s="47">
        <v>0</v>
      </c>
      <c r="H156" s="47">
        <v>573</v>
      </c>
      <c r="I156" s="47">
        <v>1273</v>
      </c>
      <c r="J156" s="47">
        <v>0</v>
      </c>
      <c r="K156" s="47">
        <v>10</v>
      </c>
      <c r="L156" s="47">
        <v>6</v>
      </c>
      <c r="M156" s="47">
        <v>0</v>
      </c>
      <c r="N156" s="47">
        <v>0</v>
      </c>
      <c r="O156" s="47">
        <v>0</v>
      </c>
      <c r="P156" s="47">
        <v>0</v>
      </c>
      <c r="Q156" s="47">
        <v>47</v>
      </c>
      <c r="R156" s="47">
        <v>0</v>
      </c>
      <c r="S156" s="47">
        <v>0</v>
      </c>
      <c r="T156" s="47">
        <v>0</v>
      </c>
      <c r="U156" s="47">
        <v>0</v>
      </c>
      <c r="V156" s="47">
        <v>0</v>
      </c>
      <c r="W156" s="51">
        <v>0</v>
      </c>
      <c r="X156" s="51">
        <v>0</v>
      </c>
      <c r="Y156" s="51">
        <v>0</v>
      </c>
      <c r="Z156" s="51">
        <v>0</v>
      </c>
    </row>
    <row r="157" ht="14.4" spans="1:26">
      <c r="A157" s="53">
        <v>103029998</v>
      </c>
      <c r="B157" s="54" t="s">
        <v>5264</v>
      </c>
      <c r="C157" s="44">
        <v>0</v>
      </c>
      <c r="D157" s="44">
        <v>0</v>
      </c>
      <c r="E157" s="45">
        <v>0</v>
      </c>
      <c r="F157" s="47">
        <v>0</v>
      </c>
      <c r="G157" s="47">
        <v>0</v>
      </c>
      <c r="H157" s="47">
        <v>2</v>
      </c>
      <c r="I157" s="47">
        <v>0</v>
      </c>
      <c r="J157" s="47">
        <v>0</v>
      </c>
      <c r="K157" s="47">
        <v>0</v>
      </c>
      <c r="L157" s="47">
        <v>2</v>
      </c>
      <c r="M157" s="47">
        <v>0</v>
      </c>
      <c r="N157" s="47">
        <v>63</v>
      </c>
      <c r="O157" s="47">
        <v>0</v>
      </c>
      <c r="P157" s="47">
        <v>0</v>
      </c>
      <c r="Q157" s="47">
        <v>0</v>
      </c>
      <c r="R157" s="47">
        <v>0</v>
      </c>
      <c r="S157" s="47">
        <v>0</v>
      </c>
      <c r="T157" s="47">
        <v>0</v>
      </c>
      <c r="U157" s="47">
        <v>0</v>
      </c>
      <c r="V157" s="47">
        <v>0</v>
      </c>
      <c r="W157" s="51">
        <v>0</v>
      </c>
      <c r="X157" s="51">
        <v>0</v>
      </c>
      <c r="Y157" s="51">
        <v>0</v>
      </c>
      <c r="Z157" s="51">
        <v>0</v>
      </c>
    </row>
    <row r="158" ht="14.4" spans="1:26">
      <c r="A158" s="42">
        <v>10304</v>
      </c>
      <c r="B158" s="48" t="s">
        <v>275</v>
      </c>
      <c r="C158" s="44">
        <v>957365</v>
      </c>
      <c r="D158" s="44">
        <v>844823</v>
      </c>
      <c r="E158" s="45">
        <v>112542</v>
      </c>
      <c r="F158" s="47">
        <v>122039</v>
      </c>
      <c r="G158" s="47">
        <v>27504</v>
      </c>
      <c r="H158" s="47">
        <v>74441</v>
      </c>
      <c r="I158" s="47">
        <v>64856</v>
      </c>
      <c r="J158" s="47">
        <v>115027</v>
      </c>
      <c r="K158" s="47">
        <v>30551</v>
      </c>
      <c r="L158" s="47">
        <v>48562</v>
      </c>
      <c r="M158" s="47">
        <v>18547</v>
      </c>
      <c r="N158" s="47">
        <v>29798</v>
      </c>
      <c r="O158" s="47">
        <v>45492</v>
      </c>
      <c r="P158" s="47">
        <v>60530</v>
      </c>
      <c r="Q158" s="47">
        <v>49773</v>
      </c>
      <c r="R158" s="47">
        <v>70892</v>
      </c>
      <c r="S158" s="47">
        <v>5039</v>
      </c>
      <c r="T158" s="47">
        <v>6722</v>
      </c>
      <c r="U158" s="47">
        <v>58188</v>
      </c>
      <c r="V158" s="47">
        <v>16860</v>
      </c>
      <c r="W158" s="52">
        <v>0</v>
      </c>
      <c r="X158" s="52">
        <v>2413</v>
      </c>
      <c r="Y158" s="52">
        <v>7955</v>
      </c>
      <c r="Z158" s="52">
        <v>6492</v>
      </c>
    </row>
    <row r="159" ht="14.4" spans="1:26">
      <c r="A159" s="42">
        <v>1030401</v>
      </c>
      <c r="B159" s="48" t="s">
        <v>276</v>
      </c>
      <c r="C159" s="44">
        <v>114091</v>
      </c>
      <c r="D159" s="44">
        <v>96052</v>
      </c>
      <c r="E159" s="45">
        <v>18039</v>
      </c>
      <c r="F159" s="47">
        <v>22165</v>
      </c>
      <c r="G159" s="47">
        <v>4062</v>
      </c>
      <c r="H159" s="47">
        <v>8776</v>
      </c>
      <c r="I159" s="47">
        <v>9243</v>
      </c>
      <c r="J159" s="47">
        <v>8165</v>
      </c>
      <c r="K159" s="47">
        <v>2527</v>
      </c>
      <c r="L159" s="47">
        <v>5359</v>
      </c>
      <c r="M159" s="47">
        <v>3430</v>
      </c>
      <c r="N159" s="47">
        <v>8599</v>
      </c>
      <c r="O159" s="47">
        <v>7924</v>
      </c>
      <c r="P159" s="47">
        <v>2057</v>
      </c>
      <c r="Q159" s="47">
        <v>4642</v>
      </c>
      <c r="R159" s="47">
        <v>2635</v>
      </c>
      <c r="S159" s="47">
        <v>915</v>
      </c>
      <c r="T159" s="47">
        <v>273</v>
      </c>
      <c r="U159" s="47">
        <v>5058</v>
      </c>
      <c r="V159" s="47">
        <v>222</v>
      </c>
      <c r="W159" s="51">
        <v>0</v>
      </c>
      <c r="X159" s="51">
        <v>0</v>
      </c>
      <c r="Y159" s="51">
        <v>222</v>
      </c>
      <c r="Z159" s="51">
        <v>0</v>
      </c>
    </row>
    <row r="160" ht="14.4" spans="1:26">
      <c r="A160" s="42">
        <v>1030402</v>
      </c>
      <c r="B160" s="48" t="s">
        <v>277</v>
      </c>
      <c r="C160" s="44">
        <v>51513</v>
      </c>
      <c r="D160" s="44">
        <v>41718</v>
      </c>
      <c r="E160" s="45">
        <v>9795</v>
      </c>
      <c r="F160" s="47">
        <v>24987</v>
      </c>
      <c r="G160" s="47">
        <v>1014</v>
      </c>
      <c r="H160" s="47">
        <v>3308</v>
      </c>
      <c r="I160" s="47">
        <v>1551</v>
      </c>
      <c r="J160" s="47">
        <v>3790</v>
      </c>
      <c r="K160" s="47">
        <v>235</v>
      </c>
      <c r="L160" s="47">
        <v>937</v>
      </c>
      <c r="M160" s="47">
        <v>486</v>
      </c>
      <c r="N160" s="47">
        <v>1316</v>
      </c>
      <c r="O160" s="47">
        <v>840</v>
      </c>
      <c r="P160" s="47">
        <v>542</v>
      </c>
      <c r="Q160" s="47">
        <v>414</v>
      </c>
      <c r="R160" s="47">
        <v>518</v>
      </c>
      <c r="S160" s="47">
        <v>114</v>
      </c>
      <c r="T160" s="47">
        <v>38</v>
      </c>
      <c r="U160" s="47">
        <v>414</v>
      </c>
      <c r="V160" s="47">
        <v>1211</v>
      </c>
      <c r="W160" s="51">
        <v>0</v>
      </c>
      <c r="X160" s="51">
        <v>0</v>
      </c>
      <c r="Y160" s="51">
        <v>1160</v>
      </c>
      <c r="Z160" s="51">
        <v>51</v>
      </c>
    </row>
    <row r="161" ht="14.4" spans="1:26">
      <c r="A161" s="42">
        <v>1030403</v>
      </c>
      <c r="B161" s="48" t="s">
        <v>278</v>
      </c>
      <c r="C161" s="44">
        <v>3693</v>
      </c>
      <c r="D161" s="44">
        <v>3548</v>
      </c>
      <c r="E161" s="45">
        <v>145</v>
      </c>
      <c r="F161" s="47">
        <v>293</v>
      </c>
      <c r="G161" s="47">
        <v>402</v>
      </c>
      <c r="H161" s="47">
        <v>415</v>
      </c>
      <c r="I161" s="47">
        <v>27</v>
      </c>
      <c r="J161" s="47">
        <v>430</v>
      </c>
      <c r="K161" s="47">
        <v>188</v>
      </c>
      <c r="L161" s="47">
        <v>306</v>
      </c>
      <c r="M161" s="47">
        <v>0</v>
      </c>
      <c r="N161" s="47">
        <v>82</v>
      </c>
      <c r="O161" s="47">
        <v>381</v>
      </c>
      <c r="P161" s="47">
        <v>351</v>
      </c>
      <c r="Q161" s="47">
        <v>199</v>
      </c>
      <c r="R161" s="47">
        <v>31</v>
      </c>
      <c r="S161" s="47">
        <v>136</v>
      </c>
      <c r="T161" s="47">
        <v>28</v>
      </c>
      <c r="U161" s="47">
        <v>115</v>
      </c>
      <c r="V161" s="47">
        <v>164</v>
      </c>
      <c r="W161" s="51">
        <v>0</v>
      </c>
      <c r="X161" s="51">
        <v>0</v>
      </c>
      <c r="Y161" s="51">
        <v>0</v>
      </c>
      <c r="Z161" s="51">
        <v>164</v>
      </c>
    </row>
    <row r="162" ht="14.4" spans="1:26">
      <c r="A162" s="42">
        <v>1030405</v>
      </c>
      <c r="B162" s="48" t="s">
        <v>5265</v>
      </c>
      <c r="C162" s="44">
        <v>35</v>
      </c>
      <c r="D162" s="44">
        <v>35</v>
      </c>
      <c r="E162" s="45">
        <v>0</v>
      </c>
      <c r="F162" s="47">
        <v>0</v>
      </c>
      <c r="G162" s="47">
        <v>2</v>
      </c>
      <c r="H162" s="47">
        <v>0</v>
      </c>
      <c r="I162" s="47">
        <v>0</v>
      </c>
      <c r="J162" s="47">
        <v>0</v>
      </c>
      <c r="K162" s="47">
        <v>33</v>
      </c>
      <c r="L162" s="47">
        <v>0</v>
      </c>
      <c r="M162" s="47">
        <v>0</v>
      </c>
      <c r="N162" s="47">
        <v>0</v>
      </c>
      <c r="O162" s="47">
        <v>0</v>
      </c>
      <c r="P162" s="47">
        <v>0</v>
      </c>
      <c r="Q162" s="47">
        <v>0</v>
      </c>
      <c r="R162" s="47">
        <v>0</v>
      </c>
      <c r="S162" s="47">
        <v>0</v>
      </c>
      <c r="T162" s="47">
        <v>0</v>
      </c>
      <c r="U162" s="47">
        <v>0</v>
      </c>
      <c r="V162" s="47">
        <v>0</v>
      </c>
      <c r="W162" s="51">
        <v>0</v>
      </c>
      <c r="X162" s="51">
        <v>0</v>
      </c>
      <c r="Y162" s="51">
        <v>0</v>
      </c>
      <c r="Z162" s="51">
        <v>0</v>
      </c>
    </row>
    <row r="163" ht="14.4" spans="1:26">
      <c r="A163" s="42">
        <v>1030408</v>
      </c>
      <c r="B163" s="48" t="s">
        <v>279</v>
      </c>
      <c r="C163" s="44">
        <v>0</v>
      </c>
      <c r="D163" s="44">
        <v>0</v>
      </c>
      <c r="E163" s="45">
        <v>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v>0</v>
      </c>
      <c r="V163" s="47">
        <v>0</v>
      </c>
      <c r="W163" s="51">
        <v>0</v>
      </c>
      <c r="X163" s="51">
        <v>0</v>
      </c>
      <c r="Y163" s="51">
        <v>0</v>
      </c>
      <c r="Z163" s="51">
        <v>0</v>
      </c>
    </row>
    <row r="164" ht="14.4" spans="1:26">
      <c r="A164" s="42">
        <v>1030411</v>
      </c>
      <c r="B164" s="48" t="s">
        <v>5266</v>
      </c>
      <c r="C164" s="44">
        <v>33049</v>
      </c>
      <c r="D164" s="44">
        <v>33049</v>
      </c>
      <c r="E164" s="45">
        <v>0</v>
      </c>
      <c r="F164" s="47">
        <v>6119</v>
      </c>
      <c r="G164" s="47">
        <v>5670</v>
      </c>
      <c r="H164" s="47">
        <v>4135</v>
      </c>
      <c r="I164" s="47">
        <v>1101</v>
      </c>
      <c r="J164" s="47">
        <v>3476</v>
      </c>
      <c r="K164" s="47">
        <v>3267</v>
      </c>
      <c r="L164" s="47">
        <v>1248</v>
      </c>
      <c r="M164" s="47">
        <v>973</v>
      </c>
      <c r="N164" s="47">
        <v>258</v>
      </c>
      <c r="O164" s="47">
        <v>209</v>
      </c>
      <c r="P164" s="47">
        <v>3424</v>
      </c>
      <c r="Q164" s="47">
        <v>773</v>
      </c>
      <c r="R164" s="47">
        <v>391</v>
      </c>
      <c r="S164" s="47">
        <v>433</v>
      </c>
      <c r="T164" s="47">
        <v>227</v>
      </c>
      <c r="U164" s="47">
        <v>1141</v>
      </c>
      <c r="V164" s="47">
        <v>201</v>
      </c>
      <c r="W164" s="51">
        <v>0</v>
      </c>
      <c r="X164" s="51">
        <v>0</v>
      </c>
      <c r="Y164" s="51">
        <v>96</v>
      </c>
      <c r="Z164" s="51">
        <v>105</v>
      </c>
    </row>
    <row r="165" ht="14.4" spans="1:26">
      <c r="A165" s="42">
        <v>1030416</v>
      </c>
      <c r="B165" s="48" t="s">
        <v>5267</v>
      </c>
      <c r="C165" s="44">
        <v>28865</v>
      </c>
      <c r="D165" s="44">
        <v>1274</v>
      </c>
      <c r="E165" s="45">
        <v>27591</v>
      </c>
      <c r="F165" s="47">
        <v>223</v>
      </c>
      <c r="G165" s="47">
        <v>121</v>
      </c>
      <c r="H165" s="47">
        <v>190</v>
      </c>
      <c r="I165" s="47">
        <v>63</v>
      </c>
      <c r="J165" s="47">
        <v>142</v>
      </c>
      <c r="K165" s="47">
        <v>69</v>
      </c>
      <c r="L165" s="47">
        <v>48</v>
      </c>
      <c r="M165" s="47">
        <v>41</v>
      </c>
      <c r="N165" s="47">
        <v>139</v>
      </c>
      <c r="O165" s="47">
        <v>73</v>
      </c>
      <c r="P165" s="47">
        <v>32</v>
      </c>
      <c r="Q165" s="47">
        <v>50</v>
      </c>
      <c r="R165" s="47">
        <v>26</v>
      </c>
      <c r="S165" s="47">
        <v>13</v>
      </c>
      <c r="T165" s="47">
        <v>15</v>
      </c>
      <c r="U165" s="47">
        <v>19</v>
      </c>
      <c r="V165" s="47">
        <v>3</v>
      </c>
      <c r="W165" s="51">
        <v>0</v>
      </c>
      <c r="X165" s="51">
        <v>3</v>
      </c>
      <c r="Y165" s="51">
        <v>0</v>
      </c>
      <c r="Z165" s="51">
        <v>0</v>
      </c>
    </row>
    <row r="166" ht="14.4" spans="1:26">
      <c r="A166" s="42">
        <v>1030424</v>
      </c>
      <c r="B166" s="48" t="s">
        <v>281</v>
      </c>
      <c r="C166" s="44">
        <v>40249</v>
      </c>
      <c r="D166" s="44">
        <v>40248</v>
      </c>
      <c r="E166" s="45">
        <v>1</v>
      </c>
      <c r="F166" s="47">
        <v>2994</v>
      </c>
      <c r="G166" s="47">
        <v>2558</v>
      </c>
      <c r="H166" s="47">
        <v>3948</v>
      </c>
      <c r="I166" s="47">
        <v>1884</v>
      </c>
      <c r="J166" s="47">
        <v>2333</v>
      </c>
      <c r="K166" s="47">
        <v>5551</v>
      </c>
      <c r="L166" s="47">
        <v>2942</v>
      </c>
      <c r="M166" s="47">
        <v>2103</v>
      </c>
      <c r="N166" s="47">
        <v>3133</v>
      </c>
      <c r="O166" s="47">
        <v>2180</v>
      </c>
      <c r="P166" s="47">
        <v>969</v>
      </c>
      <c r="Q166" s="47">
        <v>4247</v>
      </c>
      <c r="R166" s="47">
        <v>696</v>
      </c>
      <c r="S166" s="47">
        <v>644</v>
      </c>
      <c r="T166" s="47">
        <v>541</v>
      </c>
      <c r="U166" s="47">
        <v>2163</v>
      </c>
      <c r="V166" s="47">
        <v>1361</v>
      </c>
      <c r="W166" s="51">
        <v>0</v>
      </c>
      <c r="X166" s="51">
        <v>144</v>
      </c>
      <c r="Y166" s="51">
        <v>1033</v>
      </c>
      <c r="Z166" s="51">
        <v>184</v>
      </c>
    </row>
    <row r="167" ht="14.4" spans="1:26">
      <c r="A167" s="42">
        <v>1030427</v>
      </c>
      <c r="B167" s="48" t="s">
        <v>282</v>
      </c>
      <c r="C167" s="44">
        <v>104830</v>
      </c>
      <c r="D167" s="44">
        <v>93688</v>
      </c>
      <c r="E167" s="45">
        <v>11142</v>
      </c>
      <c r="F167" s="47">
        <v>8080</v>
      </c>
      <c r="G167" s="47">
        <v>4366</v>
      </c>
      <c r="H167" s="47">
        <v>8258</v>
      </c>
      <c r="I167" s="47">
        <v>21071</v>
      </c>
      <c r="J167" s="47">
        <v>8700</v>
      </c>
      <c r="K167" s="47">
        <v>1335</v>
      </c>
      <c r="L167" s="47">
        <v>2790</v>
      </c>
      <c r="M167" s="47">
        <v>1860</v>
      </c>
      <c r="N167" s="47">
        <v>2831</v>
      </c>
      <c r="O167" s="47">
        <v>3245</v>
      </c>
      <c r="P167" s="47">
        <v>14881</v>
      </c>
      <c r="Q167" s="47">
        <v>8502</v>
      </c>
      <c r="R167" s="47">
        <v>3321</v>
      </c>
      <c r="S167" s="47">
        <v>909</v>
      </c>
      <c r="T167" s="47">
        <v>1516</v>
      </c>
      <c r="U167" s="47">
        <v>1334</v>
      </c>
      <c r="V167" s="47">
        <v>689</v>
      </c>
      <c r="W167" s="51">
        <v>0</v>
      </c>
      <c r="X167" s="51">
        <v>27</v>
      </c>
      <c r="Y167" s="51">
        <v>0</v>
      </c>
      <c r="Z167" s="51">
        <v>662</v>
      </c>
    </row>
    <row r="168" ht="14.4" spans="1:26">
      <c r="A168" s="42">
        <v>1030432</v>
      </c>
      <c r="B168" s="48" t="s">
        <v>5268</v>
      </c>
      <c r="C168" s="44">
        <v>97211</v>
      </c>
      <c r="D168" s="44">
        <v>93634</v>
      </c>
      <c r="E168" s="45">
        <v>3577</v>
      </c>
      <c r="F168" s="47">
        <v>10493</v>
      </c>
      <c r="G168" s="47">
        <v>1941</v>
      </c>
      <c r="H168" s="47">
        <v>19752</v>
      </c>
      <c r="I168" s="47">
        <v>3421</v>
      </c>
      <c r="J168" s="47">
        <v>7743</v>
      </c>
      <c r="K168" s="47">
        <v>10710</v>
      </c>
      <c r="L168" s="47">
        <v>1322</v>
      </c>
      <c r="M168" s="47">
        <v>1057</v>
      </c>
      <c r="N168" s="47">
        <v>3791</v>
      </c>
      <c r="O168" s="47">
        <v>9294</v>
      </c>
      <c r="P168" s="47">
        <v>3212</v>
      </c>
      <c r="Q168" s="47">
        <v>4035</v>
      </c>
      <c r="R168" s="47">
        <v>3137</v>
      </c>
      <c r="S168" s="47">
        <v>68</v>
      </c>
      <c r="T168" s="47">
        <v>2668</v>
      </c>
      <c r="U168" s="47">
        <v>5499</v>
      </c>
      <c r="V168" s="47">
        <v>5492</v>
      </c>
      <c r="W168" s="51">
        <v>0</v>
      </c>
      <c r="X168" s="51">
        <v>770</v>
      </c>
      <c r="Y168" s="51">
        <v>4437</v>
      </c>
      <c r="Z168" s="51">
        <v>285</v>
      </c>
    </row>
    <row r="169" ht="14.4" spans="1:26">
      <c r="A169" s="42">
        <v>1030433</v>
      </c>
      <c r="B169" s="48" t="s">
        <v>284</v>
      </c>
      <c r="C169" s="44">
        <v>123428</v>
      </c>
      <c r="D169" s="44">
        <v>122992</v>
      </c>
      <c r="E169" s="45">
        <v>436</v>
      </c>
      <c r="F169" s="47">
        <v>15831</v>
      </c>
      <c r="G169" s="47">
        <v>1450</v>
      </c>
      <c r="H169" s="47">
        <v>9509</v>
      </c>
      <c r="I169" s="47">
        <v>7416</v>
      </c>
      <c r="J169" s="47">
        <v>21404</v>
      </c>
      <c r="K169" s="47">
        <v>2646</v>
      </c>
      <c r="L169" s="47">
        <v>1318</v>
      </c>
      <c r="M169" s="47">
        <v>1478</v>
      </c>
      <c r="N169" s="47">
        <v>2350</v>
      </c>
      <c r="O169" s="47">
        <v>9282</v>
      </c>
      <c r="P169" s="47">
        <v>7669</v>
      </c>
      <c r="Q169" s="47">
        <v>1442</v>
      </c>
      <c r="R169" s="47">
        <v>35868</v>
      </c>
      <c r="S169" s="47">
        <v>495</v>
      </c>
      <c r="T169" s="47">
        <v>515</v>
      </c>
      <c r="U169" s="47">
        <v>2854</v>
      </c>
      <c r="V169" s="47">
        <v>1461</v>
      </c>
      <c r="W169" s="51">
        <v>0</v>
      </c>
      <c r="X169" s="51">
        <v>1005</v>
      </c>
      <c r="Y169" s="51">
        <v>456</v>
      </c>
      <c r="Z169" s="51">
        <v>0</v>
      </c>
    </row>
    <row r="170" ht="14.4" spans="1:26">
      <c r="A170" s="42">
        <v>1030435</v>
      </c>
      <c r="B170" s="48" t="s">
        <v>5269</v>
      </c>
      <c r="C170" s="44">
        <v>6508</v>
      </c>
      <c r="D170" s="44">
        <v>4858</v>
      </c>
      <c r="E170" s="45">
        <v>1650</v>
      </c>
      <c r="F170" s="47">
        <v>1170</v>
      </c>
      <c r="G170" s="47">
        <v>143</v>
      </c>
      <c r="H170" s="47">
        <v>1114</v>
      </c>
      <c r="I170" s="47">
        <v>176</v>
      </c>
      <c r="J170" s="47">
        <v>200</v>
      </c>
      <c r="K170" s="47">
        <v>232</v>
      </c>
      <c r="L170" s="47">
        <v>375</v>
      </c>
      <c r="M170" s="47">
        <v>187</v>
      </c>
      <c r="N170" s="47">
        <v>46</v>
      </c>
      <c r="O170" s="47">
        <v>137</v>
      </c>
      <c r="P170" s="47">
        <v>451</v>
      </c>
      <c r="Q170" s="47">
        <v>67</v>
      </c>
      <c r="R170" s="47">
        <v>152</v>
      </c>
      <c r="S170" s="47">
        <v>157</v>
      </c>
      <c r="T170" s="47">
        <v>10</v>
      </c>
      <c r="U170" s="47">
        <v>85</v>
      </c>
      <c r="V170" s="47">
        <v>156</v>
      </c>
      <c r="W170" s="51">
        <v>0</v>
      </c>
      <c r="X170" s="51">
        <v>0</v>
      </c>
      <c r="Y170" s="51">
        <v>147</v>
      </c>
      <c r="Z170" s="51">
        <v>9</v>
      </c>
    </row>
    <row r="171" ht="14.4" spans="1:26">
      <c r="A171" s="42">
        <v>1030442</v>
      </c>
      <c r="B171" s="48" t="s">
        <v>286</v>
      </c>
      <c r="C171" s="44">
        <v>23541</v>
      </c>
      <c r="D171" s="44">
        <v>5210</v>
      </c>
      <c r="E171" s="45">
        <v>18331</v>
      </c>
      <c r="F171" s="47">
        <v>1145</v>
      </c>
      <c r="G171" s="47">
        <v>165</v>
      </c>
      <c r="H171" s="47">
        <v>936</v>
      </c>
      <c r="I171" s="47">
        <v>402</v>
      </c>
      <c r="J171" s="47">
        <v>456</v>
      </c>
      <c r="K171" s="47">
        <v>23</v>
      </c>
      <c r="L171" s="47">
        <v>34</v>
      </c>
      <c r="M171" s="47">
        <v>37</v>
      </c>
      <c r="N171" s="47">
        <v>1271</v>
      </c>
      <c r="O171" s="47">
        <v>338</v>
      </c>
      <c r="P171" s="47">
        <v>49</v>
      </c>
      <c r="Q171" s="47">
        <v>212</v>
      </c>
      <c r="R171" s="47">
        <v>34</v>
      </c>
      <c r="S171" s="47">
        <v>67</v>
      </c>
      <c r="T171" s="47">
        <v>0</v>
      </c>
      <c r="U171" s="47">
        <v>37</v>
      </c>
      <c r="V171" s="47">
        <v>0</v>
      </c>
      <c r="W171" s="52">
        <v>0</v>
      </c>
      <c r="X171" s="52">
        <v>0</v>
      </c>
      <c r="Y171" s="52">
        <v>0</v>
      </c>
      <c r="Z171" s="52">
        <v>0</v>
      </c>
    </row>
    <row r="172" ht="14.4" spans="1:26">
      <c r="A172" s="42">
        <v>103044219</v>
      </c>
      <c r="B172" s="48" t="s">
        <v>5270</v>
      </c>
      <c r="C172" s="44">
        <v>62</v>
      </c>
      <c r="D172" s="44">
        <v>51</v>
      </c>
      <c r="E172" s="45">
        <v>11</v>
      </c>
      <c r="F172" s="47">
        <v>0</v>
      </c>
      <c r="G172" s="47">
        <v>51</v>
      </c>
      <c r="H172" s="47">
        <v>0</v>
      </c>
      <c r="I172" s="47">
        <v>0</v>
      </c>
      <c r="J172" s="47">
        <v>0</v>
      </c>
      <c r="K172" s="47">
        <v>0</v>
      </c>
      <c r="L172" s="47">
        <v>0</v>
      </c>
      <c r="M172" s="47">
        <v>0</v>
      </c>
      <c r="N172" s="47">
        <v>0</v>
      </c>
      <c r="O172" s="47">
        <v>0</v>
      </c>
      <c r="P172" s="47">
        <v>0</v>
      </c>
      <c r="Q172" s="47">
        <v>0</v>
      </c>
      <c r="R172" s="47">
        <v>0</v>
      </c>
      <c r="S172" s="47">
        <v>0</v>
      </c>
      <c r="T172" s="47">
        <v>0</v>
      </c>
      <c r="U172" s="47">
        <v>0</v>
      </c>
      <c r="V172" s="47">
        <v>0</v>
      </c>
      <c r="W172" s="51">
        <v>0</v>
      </c>
      <c r="X172" s="51">
        <v>0</v>
      </c>
      <c r="Y172" s="51">
        <v>0</v>
      </c>
      <c r="Z172" s="51">
        <v>0</v>
      </c>
    </row>
    <row r="173" ht="14.4" spans="1:26">
      <c r="A173" s="42">
        <v>103044220</v>
      </c>
      <c r="B173" s="46" t="s">
        <v>5271</v>
      </c>
      <c r="C173" s="44">
        <v>0</v>
      </c>
      <c r="D173" s="44">
        <v>0</v>
      </c>
      <c r="E173" s="45">
        <v>0</v>
      </c>
      <c r="F173" s="47">
        <v>0</v>
      </c>
      <c r="G173" s="47">
        <v>0</v>
      </c>
      <c r="H173" s="47">
        <v>0</v>
      </c>
      <c r="I173" s="47">
        <v>0</v>
      </c>
      <c r="J173" s="47">
        <v>0</v>
      </c>
      <c r="K173" s="47">
        <v>0</v>
      </c>
      <c r="L173" s="47">
        <v>0</v>
      </c>
      <c r="M173" s="47">
        <v>0</v>
      </c>
      <c r="N173" s="47">
        <v>0</v>
      </c>
      <c r="O173" s="47">
        <v>0</v>
      </c>
      <c r="P173" s="47">
        <v>0</v>
      </c>
      <c r="Q173" s="47">
        <v>0</v>
      </c>
      <c r="R173" s="47">
        <v>0</v>
      </c>
      <c r="S173" s="47">
        <v>0</v>
      </c>
      <c r="T173" s="47">
        <v>0</v>
      </c>
      <c r="U173" s="47">
        <v>0</v>
      </c>
      <c r="V173" s="47">
        <v>0</v>
      </c>
      <c r="W173" s="51">
        <v>0</v>
      </c>
      <c r="X173" s="51">
        <v>0</v>
      </c>
      <c r="Y173" s="51">
        <v>0</v>
      </c>
      <c r="Z173" s="51">
        <v>0</v>
      </c>
    </row>
    <row r="174" ht="14.4" spans="1:26">
      <c r="A174" s="42">
        <v>1030444</v>
      </c>
      <c r="B174" s="46" t="s">
        <v>290</v>
      </c>
      <c r="C174" s="44">
        <v>8815</v>
      </c>
      <c r="D174" s="44">
        <v>8640</v>
      </c>
      <c r="E174" s="45">
        <v>175</v>
      </c>
      <c r="F174" s="47">
        <v>495</v>
      </c>
      <c r="G174" s="47">
        <v>163</v>
      </c>
      <c r="H174" s="47">
        <v>723</v>
      </c>
      <c r="I174" s="47">
        <v>730</v>
      </c>
      <c r="J174" s="47">
        <v>1060</v>
      </c>
      <c r="K174" s="47">
        <v>636</v>
      </c>
      <c r="L174" s="47">
        <v>927</v>
      </c>
      <c r="M174" s="47">
        <v>138</v>
      </c>
      <c r="N174" s="47">
        <v>638</v>
      </c>
      <c r="O174" s="47">
        <v>408</v>
      </c>
      <c r="P174" s="47">
        <v>1335</v>
      </c>
      <c r="Q174" s="47">
        <v>929</v>
      </c>
      <c r="R174" s="47">
        <v>221</v>
      </c>
      <c r="S174" s="47">
        <v>68</v>
      </c>
      <c r="T174" s="47">
        <v>34</v>
      </c>
      <c r="U174" s="47">
        <v>612</v>
      </c>
      <c r="V174" s="47">
        <v>73</v>
      </c>
      <c r="W174" s="55">
        <v>0</v>
      </c>
      <c r="X174" s="55">
        <v>0</v>
      </c>
      <c r="Y174" s="55">
        <v>8</v>
      </c>
      <c r="Z174" s="55">
        <v>65</v>
      </c>
    </row>
    <row r="175" ht="14.4" spans="1:26">
      <c r="A175" s="42">
        <v>1030446</v>
      </c>
      <c r="B175" s="48" t="s">
        <v>292</v>
      </c>
      <c r="C175" s="44">
        <v>18780</v>
      </c>
      <c r="D175" s="44">
        <v>18770</v>
      </c>
      <c r="E175" s="45">
        <v>10</v>
      </c>
      <c r="F175" s="47">
        <v>2840</v>
      </c>
      <c r="G175" s="47">
        <v>182</v>
      </c>
      <c r="H175" s="47">
        <v>1843</v>
      </c>
      <c r="I175" s="47">
        <v>4867</v>
      </c>
      <c r="J175" s="47">
        <v>1439</v>
      </c>
      <c r="K175" s="47">
        <v>673</v>
      </c>
      <c r="L175" s="47">
        <v>248</v>
      </c>
      <c r="M175" s="47">
        <v>964</v>
      </c>
      <c r="N175" s="47">
        <v>870</v>
      </c>
      <c r="O175" s="47">
        <v>140</v>
      </c>
      <c r="P175" s="47">
        <v>2580</v>
      </c>
      <c r="Q175" s="47">
        <v>862</v>
      </c>
      <c r="R175" s="47">
        <v>747</v>
      </c>
      <c r="S175" s="47">
        <v>0</v>
      </c>
      <c r="T175" s="47">
        <v>163</v>
      </c>
      <c r="U175" s="47">
        <v>73</v>
      </c>
      <c r="V175" s="47">
        <v>277</v>
      </c>
      <c r="W175" s="55">
        <v>0</v>
      </c>
      <c r="X175" s="55">
        <v>26</v>
      </c>
      <c r="Y175" s="55">
        <v>0</v>
      </c>
      <c r="Z175" s="55">
        <v>251</v>
      </c>
    </row>
    <row r="176" ht="14.4" spans="1:26">
      <c r="A176" s="42">
        <v>1030447</v>
      </c>
      <c r="B176" s="48" t="s">
        <v>5272</v>
      </c>
      <c r="C176" s="44">
        <v>193454</v>
      </c>
      <c r="D176" s="44">
        <v>188652</v>
      </c>
      <c r="E176" s="45">
        <v>4802</v>
      </c>
      <c r="F176" s="47">
        <v>12557</v>
      </c>
      <c r="G176" s="47">
        <v>2767</v>
      </c>
      <c r="H176" s="47">
        <v>1749</v>
      </c>
      <c r="I176" s="47">
        <v>5062</v>
      </c>
      <c r="J176" s="47">
        <v>50640</v>
      </c>
      <c r="K176" s="47">
        <v>490</v>
      </c>
      <c r="L176" s="47">
        <v>27975</v>
      </c>
      <c r="M176" s="47">
        <v>4794</v>
      </c>
      <c r="N176" s="47">
        <v>1816</v>
      </c>
      <c r="O176" s="47">
        <v>1902</v>
      </c>
      <c r="P176" s="47">
        <v>17078</v>
      </c>
      <c r="Q176" s="47">
        <v>21528</v>
      </c>
      <c r="R176" s="47">
        <v>4875</v>
      </c>
      <c r="S176" s="47">
        <v>414</v>
      </c>
      <c r="T176" s="47">
        <v>267</v>
      </c>
      <c r="U176" s="47">
        <v>34136</v>
      </c>
      <c r="V176" s="47">
        <v>609</v>
      </c>
      <c r="W176" s="51">
        <v>0</v>
      </c>
      <c r="X176" s="51">
        <v>0</v>
      </c>
      <c r="Y176" s="51">
        <v>262</v>
      </c>
      <c r="Z176" s="51">
        <v>347</v>
      </c>
    </row>
    <row r="177" ht="14.4" spans="1:26">
      <c r="A177" s="42">
        <v>1030449</v>
      </c>
      <c r="B177" s="48" t="s">
        <v>295</v>
      </c>
      <c r="C177" s="44">
        <v>5645</v>
      </c>
      <c r="D177" s="44">
        <v>5337</v>
      </c>
      <c r="E177" s="45">
        <v>308</v>
      </c>
      <c r="F177" s="47">
        <v>798</v>
      </c>
      <c r="G177" s="47">
        <v>164</v>
      </c>
      <c r="H177" s="47">
        <v>268</v>
      </c>
      <c r="I177" s="47">
        <v>161</v>
      </c>
      <c r="J177" s="47">
        <v>1494</v>
      </c>
      <c r="K177" s="47">
        <v>131</v>
      </c>
      <c r="L177" s="47">
        <v>246</v>
      </c>
      <c r="M177" s="47">
        <v>319</v>
      </c>
      <c r="N177" s="47">
        <v>469</v>
      </c>
      <c r="O177" s="47">
        <v>170</v>
      </c>
      <c r="P177" s="47">
        <v>511</v>
      </c>
      <c r="Q177" s="47">
        <v>13</v>
      </c>
      <c r="R177" s="47">
        <v>384</v>
      </c>
      <c r="S177" s="47">
        <v>10</v>
      </c>
      <c r="T177" s="47">
        <v>21</v>
      </c>
      <c r="U177" s="47">
        <v>120</v>
      </c>
      <c r="V177" s="47">
        <v>58</v>
      </c>
      <c r="W177" s="51">
        <v>0</v>
      </c>
      <c r="X177" s="51">
        <v>0</v>
      </c>
      <c r="Y177" s="51">
        <v>0</v>
      </c>
      <c r="Z177" s="51">
        <v>58</v>
      </c>
    </row>
    <row r="178" ht="14.4" spans="1:26">
      <c r="A178" s="42">
        <v>1030450</v>
      </c>
      <c r="B178" s="48" t="s">
        <v>296</v>
      </c>
      <c r="C178" s="44">
        <v>9623</v>
      </c>
      <c r="D178" s="44">
        <v>4015</v>
      </c>
      <c r="E178" s="45">
        <v>5608</v>
      </c>
      <c r="F178" s="47">
        <v>803</v>
      </c>
      <c r="G178" s="47">
        <v>216</v>
      </c>
      <c r="H178" s="47">
        <v>259</v>
      </c>
      <c r="I178" s="47">
        <v>430</v>
      </c>
      <c r="J178" s="47">
        <v>343</v>
      </c>
      <c r="K178" s="47">
        <v>465</v>
      </c>
      <c r="L178" s="47">
        <v>244</v>
      </c>
      <c r="M178" s="47">
        <v>85</v>
      </c>
      <c r="N178" s="47">
        <v>114</v>
      </c>
      <c r="O178" s="47">
        <v>421</v>
      </c>
      <c r="P178" s="47">
        <v>115</v>
      </c>
      <c r="Q178" s="47">
        <v>262</v>
      </c>
      <c r="R178" s="47">
        <v>109</v>
      </c>
      <c r="S178" s="47">
        <v>9</v>
      </c>
      <c r="T178" s="47">
        <v>35</v>
      </c>
      <c r="U178" s="47">
        <v>72</v>
      </c>
      <c r="V178" s="47">
        <v>28</v>
      </c>
      <c r="W178" s="51">
        <v>0</v>
      </c>
      <c r="X178" s="51">
        <v>0</v>
      </c>
      <c r="Y178" s="51">
        <v>18</v>
      </c>
      <c r="Z178" s="51">
        <v>10</v>
      </c>
    </row>
    <row r="179" ht="14.4" spans="1:26">
      <c r="A179" s="42">
        <v>1030451</v>
      </c>
      <c r="B179" s="48" t="s">
        <v>297</v>
      </c>
      <c r="C179" s="44">
        <v>0</v>
      </c>
      <c r="D179" s="44">
        <v>0</v>
      </c>
      <c r="E179" s="45">
        <v>0</v>
      </c>
      <c r="F179" s="47">
        <v>0</v>
      </c>
      <c r="G179" s="47">
        <v>0</v>
      </c>
      <c r="H179" s="47">
        <v>0</v>
      </c>
      <c r="I179" s="47">
        <v>0</v>
      </c>
      <c r="J179" s="47">
        <v>0</v>
      </c>
      <c r="K179" s="47">
        <v>0</v>
      </c>
      <c r="L179" s="47">
        <v>0</v>
      </c>
      <c r="M179" s="47">
        <v>0</v>
      </c>
      <c r="N179" s="47">
        <v>0</v>
      </c>
      <c r="O179" s="47">
        <v>0</v>
      </c>
      <c r="P179" s="47">
        <v>0</v>
      </c>
      <c r="Q179" s="47">
        <v>0</v>
      </c>
      <c r="R179" s="47">
        <v>0</v>
      </c>
      <c r="S179" s="47">
        <v>0</v>
      </c>
      <c r="T179" s="47">
        <v>0</v>
      </c>
      <c r="U179" s="47">
        <v>0</v>
      </c>
      <c r="V179" s="47">
        <v>0</v>
      </c>
      <c r="W179" s="51">
        <v>0</v>
      </c>
      <c r="X179" s="51">
        <v>0</v>
      </c>
      <c r="Y179" s="51">
        <v>0</v>
      </c>
      <c r="Z179" s="51">
        <v>0</v>
      </c>
    </row>
    <row r="180" ht="14.4" spans="1:26">
      <c r="A180" s="42">
        <v>1030452</v>
      </c>
      <c r="B180" s="48" t="s">
        <v>298</v>
      </c>
      <c r="C180" s="44">
        <v>0</v>
      </c>
      <c r="D180" s="44">
        <v>0</v>
      </c>
      <c r="E180" s="45">
        <v>0</v>
      </c>
      <c r="F180" s="47">
        <v>0</v>
      </c>
      <c r="G180" s="47">
        <v>0</v>
      </c>
      <c r="H180" s="47">
        <v>0</v>
      </c>
      <c r="I180" s="47">
        <v>0</v>
      </c>
      <c r="J180" s="47">
        <v>0</v>
      </c>
      <c r="K180" s="47">
        <v>0</v>
      </c>
      <c r="L180" s="47">
        <v>0</v>
      </c>
      <c r="M180" s="47">
        <v>0</v>
      </c>
      <c r="N180" s="47">
        <v>0</v>
      </c>
      <c r="O180" s="47">
        <v>0</v>
      </c>
      <c r="P180" s="47">
        <v>0</v>
      </c>
      <c r="Q180" s="47">
        <v>0</v>
      </c>
      <c r="R180" s="47">
        <v>0</v>
      </c>
      <c r="S180" s="47">
        <v>0</v>
      </c>
      <c r="T180" s="47">
        <v>0</v>
      </c>
      <c r="U180" s="47">
        <v>0</v>
      </c>
      <c r="V180" s="47">
        <v>0</v>
      </c>
      <c r="W180" s="51">
        <v>0</v>
      </c>
      <c r="X180" s="51">
        <v>0</v>
      </c>
      <c r="Y180" s="51">
        <v>0</v>
      </c>
      <c r="Z180" s="51">
        <v>0</v>
      </c>
    </row>
    <row r="181" ht="14.4" spans="1:26">
      <c r="A181" s="42">
        <v>1030453</v>
      </c>
      <c r="B181" s="48" t="s">
        <v>299</v>
      </c>
      <c r="C181" s="44">
        <v>0</v>
      </c>
      <c r="D181" s="44">
        <v>0</v>
      </c>
      <c r="E181" s="45">
        <v>0</v>
      </c>
      <c r="F181" s="47">
        <v>0</v>
      </c>
      <c r="G181" s="47">
        <v>0</v>
      </c>
      <c r="H181" s="47">
        <v>0</v>
      </c>
      <c r="I181" s="47">
        <v>0</v>
      </c>
      <c r="J181" s="47">
        <v>0</v>
      </c>
      <c r="K181" s="47">
        <v>0</v>
      </c>
      <c r="L181" s="47">
        <v>0</v>
      </c>
      <c r="M181" s="47">
        <v>0</v>
      </c>
      <c r="N181" s="47">
        <v>0</v>
      </c>
      <c r="O181" s="47">
        <v>0</v>
      </c>
      <c r="P181" s="47">
        <v>0</v>
      </c>
      <c r="Q181" s="47">
        <v>0</v>
      </c>
      <c r="R181" s="47">
        <v>0</v>
      </c>
      <c r="S181" s="47">
        <v>0</v>
      </c>
      <c r="T181" s="47">
        <v>0</v>
      </c>
      <c r="U181" s="47">
        <v>0</v>
      </c>
      <c r="V181" s="47">
        <v>0</v>
      </c>
      <c r="W181" s="51">
        <v>0</v>
      </c>
      <c r="X181" s="51">
        <v>0</v>
      </c>
      <c r="Y181" s="51">
        <v>0</v>
      </c>
      <c r="Z181" s="51">
        <v>0</v>
      </c>
    </row>
    <row r="182" ht="14.4" spans="1:26">
      <c r="A182" s="723" t="s">
        <v>5273</v>
      </c>
      <c r="B182" s="48" t="s">
        <v>300</v>
      </c>
      <c r="C182" s="44">
        <v>94035</v>
      </c>
      <c r="D182" s="44">
        <v>83103</v>
      </c>
      <c r="E182" s="45">
        <v>10932</v>
      </c>
      <c r="F182" s="47">
        <v>11046</v>
      </c>
      <c r="G182" s="47">
        <v>2118</v>
      </c>
      <c r="H182" s="47">
        <v>9258</v>
      </c>
      <c r="I182" s="47">
        <v>7251</v>
      </c>
      <c r="J182" s="47">
        <v>3212</v>
      </c>
      <c r="K182" s="47">
        <v>1340</v>
      </c>
      <c r="L182" s="47">
        <v>2243</v>
      </c>
      <c r="M182" s="47">
        <v>595</v>
      </c>
      <c r="N182" s="47">
        <v>2075</v>
      </c>
      <c r="O182" s="47">
        <v>8548</v>
      </c>
      <c r="P182" s="47">
        <v>5274</v>
      </c>
      <c r="Q182" s="47">
        <v>1596</v>
      </c>
      <c r="R182" s="47">
        <v>17747</v>
      </c>
      <c r="S182" s="47">
        <v>587</v>
      </c>
      <c r="T182" s="47">
        <v>371</v>
      </c>
      <c r="U182" s="47">
        <v>4456</v>
      </c>
      <c r="V182" s="47">
        <v>4855</v>
      </c>
      <c r="W182" s="51">
        <v>0</v>
      </c>
      <c r="X182" s="51">
        <v>438</v>
      </c>
      <c r="Y182" s="51">
        <v>116</v>
      </c>
      <c r="Z182" s="51">
        <v>4301</v>
      </c>
    </row>
    <row r="183" ht="14.4" spans="1:26">
      <c r="A183" s="42">
        <v>10305</v>
      </c>
      <c r="B183" s="48" t="s">
        <v>301</v>
      </c>
      <c r="C183" s="44">
        <v>532655</v>
      </c>
      <c r="D183" s="44">
        <v>478358</v>
      </c>
      <c r="E183" s="45">
        <v>54297</v>
      </c>
      <c r="F183" s="47">
        <v>119187</v>
      </c>
      <c r="G183" s="47">
        <v>23030</v>
      </c>
      <c r="H183" s="47">
        <v>40097</v>
      </c>
      <c r="I183" s="47">
        <v>39748</v>
      </c>
      <c r="J183" s="47">
        <v>51844</v>
      </c>
      <c r="K183" s="47">
        <v>34585</v>
      </c>
      <c r="L183" s="47">
        <v>18097</v>
      </c>
      <c r="M183" s="47">
        <v>15901</v>
      </c>
      <c r="N183" s="47">
        <v>26456</v>
      </c>
      <c r="O183" s="47">
        <v>32247</v>
      </c>
      <c r="P183" s="47">
        <v>14920</v>
      </c>
      <c r="Q183" s="47">
        <v>12812</v>
      </c>
      <c r="R183" s="47">
        <v>7112</v>
      </c>
      <c r="S183" s="47">
        <v>4341</v>
      </c>
      <c r="T183" s="47">
        <v>2016</v>
      </c>
      <c r="U183" s="47">
        <v>28373</v>
      </c>
      <c r="V183" s="47">
        <v>7594</v>
      </c>
      <c r="W183" s="52">
        <v>0</v>
      </c>
      <c r="X183" s="52">
        <v>205</v>
      </c>
      <c r="Y183" s="52">
        <v>2962</v>
      </c>
      <c r="Z183" s="52">
        <v>4427</v>
      </c>
    </row>
    <row r="184" ht="14.4" spans="1:26">
      <c r="A184" s="42">
        <v>1030501</v>
      </c>
      <c r="B184" s="48" t="s">
        <v>302</v>
      </c>
      <c r="C184" s="44">
        <v>516630</v>
      </c>
      <c r="D184" s="44">
        <v>462738</v>
      </c>
      <c r="E184" s="45">
        <v>53892</v>
      </c>
      <c r="F184" s="47">
        <v>117073</v>
      </c>
      <c r="G184" s="47">
        <v>23030</v>
      </c>
      <c r="H184" s="47">
        <v>40024</v>
      </c>
      <c r="I184" s="47">
        <v>39107</v>
      </c>
      <c r="J184" s="47">
        <v>51037</v>
      </c>
      <c r="K184" s="47">
        <v>34464</v>
      </c>
      <c r="L184" s="47">
        <v>17127</v>
      </c>
      <c r="M184" s="47">
        <v>12574</v>
      </c>
      <c r="N184" s="47">
        <v>26452</v>
      </c>
      <c r="O184" s="47">
        <v>31878</v>
      </c>
      <c r="P184" s="47">
        <v>12644</v>
      </c>
      <c r="Q184" s="47">
        <v>12779</v>
      </c>
      <c r="R184" s="47">
        <v>7112</v>
      </c>
      <c r="S184" s="47">
        <v>4341</v>
      </c>
      <c r="T184" s="47">
        <v>2016</v>
      </c>
      <c r="U184" s="47">
        <v>23488</v>
      </c>
      <c r="V184" s="47">
        <v>7594</v>
      </c>
      <c r="W184" s="52">
        <v>0</v>
      </c>
      <c r="X184" s="52">
        <v>205</v>
      </c>
      <c r="Y184" s="52">
        <v>2962</v>
      </c>
      <c r="Z184" s="52">
        <v>4427</v>
      </c>
    </row>
    <row r="185" ht="14.4" spans="1:26">
      <c r="A185" s="42">
        <v>103050101</v>
      </c>
      <c r="B185" s="48" t="s">
        <v>303</v>
      </c>
      <c r="C185" s="44">
        <v>173517</v>
      </c>
      <c r="D185" s="44">
        <v>163775</v>
      </c>
      <c r="E185" s="45">
        <v>9742</v>
      </c>
      <c r="F185" s="47">
        <v>46685</v>
      </c>
      <c r="G185" s="47">
        <v>7850</v>
      </c>
      <c r="H185" s="47">
        <v>15421</v>
      </c>
      <c r="I185" s="47">
        <v>6517</v>
      </c>
      <c r="J185" s="47">
        <v>24806</v>
      </c>
      <c r="K185" s="47">
        <v>15509</v>
      </c>
      <c r="L185" s="47">
        <v>5554</v>
      </c>
      <c r="M185" s="47">
        <v>5845</v>
      </c>
      <c r="N185" s="47">
        <v>3895</v>
      </c>
      <c r="O185" s="47">
        <v>12502</v>
      </c>
      <c r="P185" s="47">
        <v>3237</v>
      </c>
      <c r="Q185" s="47">
        <v>3001</v>
      </c>
      <c r="R185" s="47">
        <v>1463</v>
      </c>
      <c r="S185" s="47">
        <v>324</v>
      </c>
      <c r="T185" s="47">
        <v>277</v>
      </c>
      <c r="U185" s="47">
        <v>7764</v>
      </c>
      <c r="V185" s="47">
        <v>1346</v>
      </c>
      <c r="W185" s="51">
        <v>0</v>
      </c>
      <c r="X185" s="51">
        <v>62</v>
      </c>
      <c r="Y185" s="51">
        <v>910</v>
      </c>
      <c r="Z185" s="51">
        <v>374</v>
      </c>
    </row>
    <row r="186" ht="14.4" spans="1:26">
      <c r="A186" s="42">
        <v>103050102</v>
      </c>
      <c r="B186" s="48" t="s">
        <v>304</v>
      </c>
      <c r="C186" s="44">
        <v>46813</v>
      </c>
      <c r="D186" s="44">
        <v>40850</v>
      </c>
      <c r="E186" s="45">
        <v>5963</v>
      </c>
      <c r="F186" s="47">
        <v>13982</v>
      </c>
      <c r="G186" s="47">
        <v>1317</v>
      </c>
      <c r="H186" s="47">
        <v>1550</v>
      </c>
      <c r="I186" s="47">
        <v>1713</v>
      </c>
      <c r="J186" s="47">
        <v>3939</v>
      </c>
      <c r="K186" s="47">
        <v>1475</v>
      </c>
      <c r="L186" s="47">
        <v>869</v>
      </c>
      <c r="M186" s="47">
        <v>326</v>
      </c>
      <c r="N186" s="47">
        <v>1147</v>
      </c>
      <c r="O186" s="47">
        <v>6776</v>
      </c>
      <c r="P186" s="47">
        <v>482</v>
      </c>
      <c r="Q186" s="47">
        <v>1670</v>
      </c>
      <c r="R186" s="47">
        <v>396</v>
      </c>
      <c r="S186" s="47">
        <v>65</v>
      </c>
      <c r="T186" s="47">
        <v>37</v>
      </c>
      <c r="U186" s="47">
        <v>4732</v>
      </c>
      <c r="V186" s="47">
        <v>373</v>
      </c>
      <c r="W186" s="51">
        <v>0</v>
      </c>
      <c r="X186" s="51">
        <v>0</v>
      </c>
      <c r="Y186" s="51">
        <v>0</v>
      </c>
      <c r="Z186" s="51">
        <v>373</v>
      </c>
    </row>
    <row r="187" ht="14.4" spans="1:26">
      <c r="A187" s="42">
        <v>103050103</v>
      </c>
      <c r="B187" s="48" t="s">
        <v>305</v>
      </c>
      <c r="C187" s="44">
        <v>29713</v>
      </c>
      <c r="D187" s="44">
        <v>29399</v>
      </c>
      <c r="E187" s="45">
        <v>314</v>
      </c>
      <c r="F187" s="47">
        <v>9938</v>
      </c>
      <c r="G187" s="47">
        <v>950</v>
      </c>
      <c r="H187" s="47">
        <v>2539</v>
      </c>
      <c r="I187" s="47">
        <v>3425</v>
      </c>
      <c r="J187" s="47">
        <v>2935</v>
      </c>
      <c r="K187" s="47">
        <v>585</v>
      </c>
      <c r="L187" s="47">
        <v>1640</v>
      </c>
      <c r="M187" s="47">
        <v>714</v>
      </c>
      <c r="N187" s="47">
        <v>675</v>
      </c>
      <c r="O187" s="47">
        <v>1162</v>
      </c>
      <c r="P187" s="47">
        <v>669</v>
      </c>
      <c r="Q187" s="47">
        <v>1211</v>
      </c>
      <c r="R187" s="47">
        <v>1126</v>
      </c>
      <c r="S187" s="47">
        <v>111</v>
      </c>
      <c r="T187" s="47">
        <v>25</v>
      </c>
      <c r="U187" s="47">
        <v>1547</v>
      </c>
      <c r="V187" s="47">
        <v>146</v>
      </c>
      <c r="W187" s="51">
        <v>0</v>
      </c>
      <c r="X187" s="51">
        <v>0</v>
      </c>
      <c r="Y187" s="51">
        <v>0</v>
      </c>
      <c r="Z187" s="51">
        <v>146</v>
      </c>
    </row>
    <row r="188" ht="14.4" spans="1:26">
      <c r="A188" s="42">
        <v>103050104</v>
      </c>
      <c r="B188" s="48" t="s">
        <v>5274</v>
      </c>
      <c r="C188" s="44">
        <v>7486</v>
      </c>
      <c r="D188" s="44">
        <v>7399</v>
      </c>
      <c r="E188" s="45">
        <v>87</v>
      </c>
      <c r="F188" s="47">
        <v>955</v>
      </c>
      <c r="G188" s="47">
        <v>458</v>
      </c>
      <c r="H188" s="47">
        <v>424</v>
      </c>
      <c r="I188" s="47">
        <v>448</v>
      </c>
      <c r="J188" s="47">
        <v>1234</v>
      </c>
      <c r="K188" s="47">
        <v>442</v>
      </c>
      <c r="L188" s="47">
        <v>356</v>
      </c>
      <c r="M188" s="47">
        <v>1620</v>
      </c>
      <c r="N188" s="47">
        <v>188</v>
      </c>
      <c r="O188" s="47">
        <v>160</v>
      </c>
      <c r="P188" s="47">
        <v>412</v>
      </c>
      <c r="Q188" s="47">
        <v>230</v>
      </c>
      <c r="R188" s="47">
        <v>165</v>
      </c>
      <c r="S188" s="47">
        <v>8</v>
      </c>
      <c r="T188" s="47">
        <v>11</v>
      </c>
      <c r="U188" s="47">
        <v>187</v>
      </c>
      <c r="V188" s="47">
        <v>102</v>
      </c>
      <c r="W188" s="51">
        <v>0</v>
      </c>
      <c r="X188" s="51">
        <v>31</v>
      </c>
      <c r="Y188" s="51">
        <v>1</v>
      </c>
      <c r="Z188" s="51">
        <v>70</v>
      </c>
    </row>
    <row r="189" ht="14.4" spans="1:26">
      <c r="A189" s="42">
        <v>103050106</v>
      </c>
      <c r="B189" s="46" t="s">
        <v>5275</v>
      </c>
      <c r="C189" s="44">
        <v>3178</v>
      </c>
      <c r="D189" s="44">
        <v>2587</v>
      </c>
      <c r="E189" s="45">
        <v>591</v>
      </c>
      <c r="F189" s="47">
        <v>681</v>
      </c>
      <c r="G189" s="47">
        <v>182</v>
      </c>
      <c r="H189" s="47">
        <v>109</v>
      </c>
      <c r="I189" s="47">
        <v>158</v>
      </c>
      <c r="J189" s="47">
        <v>176</v>
      </c>
      <c r="K189" s="47">
        <v>56</v>
      </c>
      <c r="L189" s="47">
        <v>55</v>
      </c>
      <c r="M189" s="47">
        <v>91</v>
      </c>
      <c r="N189" s="47">
        <v>97</v>
      </c>
      <c r="O189" s="47">
        <v>75</v>
      </c>
      <c r="P189" s="47">
        <v>573</v>
      </c>
      <c r="Q189" s="47">
        <v>73</v>
      </c>
      <c r="R189" s="47">
        <v>45</v>
      </c>
      <c r="S189" s="47">
        <v>35</v>
      </c>
      <c r="T189" s="47">
        <v>44</v>
      </c>
      <c r="U189" s="47">
        <v>68</v>
      </c>
      <c r="V189" s="47">
        <v>71</v>
      </c>
      <c r="W189" s="51">
        <v>0</v>
      </c>
      <c r="X189" s="51">
        <v>27</v>
      </c>
      <c r="Y189" s="51">
        <v>0</v>
      </c>
      <c r="Z189" s="51">
        <v>44</v>
      </c>
    </row>
    <row r="190" ht="14.4" spans="1:26">
      <c r="A190" s="42">
        <v>103050107</v>
      </c>
      <c r="B190" s="48" t="s">
        <v>307</v>
      </c>
      <c r="C190" s="44">
        <v>1618</v>
      </c>
      <c r="D190" s="44">
        <v>1603</v>
      </c>
      <c r="E190" s="45">
        <v>15</v>
      </c>
      <c r="F190" s="47">
        <v>406</v>
      </c>
      <c r="G190" s="47">
        <v>36</v>
      </c>
      <c r="H190" s="47">
        <v>221</v>
      </c>
      <c r="I190" s="47">
        <v>23</v>
      </c>
      <c r="J190" s="47">
        <v>63</v>
      </c>
      <c r="K190" s="47">
        <v>26</v>
      </c>
      <c r="L190" s="47">
        <v>289</v>
      </c>
      <c r="M190" s="47">
        <v>59</v>
      </c>
      <c r="N190" s="47">
        <v>19</v>
      </c>
      <c r="O190" s="47">
        <v>88</v>
      </c>
      <c r="P190" s="47">
        <v>157</v>
      </c>
      <c r="Q190" s="47">
        <v>41</v>
      </c>
      <c r="R190" s="47">
        <v>83</v>
      </c>
      <c r="S190" s="47">
        <v>40</v>
      </c>
      <c r="T190" s="47">
        <v>12</v>
      </c>
      <c r="U190" s="47">
        <v>23</v>
      </c>
      <c r="V190" s="47">
        <v>15</v>
      </c>
      <c r="W190" s="51">
        <v>0</v>
      </c>
      <c r="X190" s="51">
        <v>0</v>
      </c>
      <c r="Y190" s="51">
        <v>10</v>
      </c>
      <c r="Z190" s="51">
        <v>5</v>
      </c>
    </row>
    <row r="191" ht="14.4" spans="1:26">
      <c r="A191" s="42">
        <v>103050108</v>
      </c>
      <c r="B191" s="48" t="s">
        <v>308</v>
      </c>
      <c r="C191" s="44">
        <v>107</v>
      </c>
      <c r="D191" s="44">
        <v>86</v>
      </c>
      <c r="E191" s="45">
        <v>21</v>
      </c>
      <c r="F191" s="47">
        <v>0</v>
      </c>
      <c r="G191" s="47">
        <v>0</v>
      </c>
      <c r="H191" s="47">
        <v>0</v>
      </c>
      <c r="I191" s="47">
        <v>0</v>
      </c>
      <c r="J191" s="47">
        <v>10</v>
      </c>
      <c r="K191" s="47">
        <v>1</v>
      </c>
      <c r="L191" s="47">
        <v>2</v>
      </c>
      <c r="M191" s="47">
        <v>40</v>
      </c>
      <c r="N191" s="47">
        <v>0</v>
      </c>
      <c r="O191" s="47">
        <v>0</v>
      </c>
      <c r="P191" s="47">
        <v>5</v>
      </c>
      <c r="Q191" s="47">
        <v>25</v>
      </c>
      <c r="R191" s="47">
        <v>0</v>
      </c>
      <c r="S191" s="47">
        <v>0</v>
      </c>
      <c r="T191" s="47">
        <v>0</v>
      </c>
      <c r="U191" s="47">
        <v>2</v>
      </c>
      <c r="V191" s="47">
        <v>0</v>
      </c>
      <c r="W191" s="51">
        <v>0</v>
      </c>
      <c r="X191" s="51">
        <v>0</v>
      </c>
      <c r="Y191" s="51">
        <v>0</v>
      </c>
      <c r="Z191" s="51">
        <v>0</v>
      </c>
    </row>
    <row r="192" ht="14.4" spans="1:26">
      <c r="A192" s="42">
        <v>103050109</v>
      </c>
      <c r="B192" s="48" t="s">
        <v>5276</v>
      </c>
      <c r="C192" s="44">
        <v>4224</v>
      </c>
      <c r="D192" s="44">
        <v>3934</v>
      </c>
      <c r="E192" s="45">
        <v>290</v>
      </c>
      <c r="F192" s="47">
        <v>950</v>
      </c>
      <c r="G192" s="47">
        <v>303</v>
      </c>
      <c r="H192" s="47">
        <v>440</v>
      </c>
      <c r="I192" s="47">
        <v>441</v>
      </c>
      <c r="J192" s="47">
        <v>432</v>
      </c>
      <c r="K192" s="47">
        <v>113</v>
      </c>
      <c r="L192" s="47">
        <v>194</v>
      </c>
      <c r="M192" s="47">
        <v>50</v>
      </c>
      <c r="N192" s="47">
        <v>196</v>
      </c>
      <c r="O192" s="47">
        <v>322</v>
      </c>
      <c r="P192" s="47">
        <v>125</v>
      </c>
      <c r="Q192" s="47">
        <v>66</v>
      </c>
      <c r="R192" s="47">
        <v>69</v>
      </c>
      <c r="S192" s="47">
        <v>17</v>
      </c>
      <c r="T192" s="47">
        <v>31</v>
      </c>
      <c r="U192" s="47">
        <v>154</v>
      </c>
      <c r="V192" s="47">
        <v>32</v>
      </c>
      <c r="W192" s="51">
        <v>0</v>
      </c>
      <c r="X192" s="51">
        <v>0</v>
      </c>
      <c r="Y192" s="51">
        <v>0</v>
      </c>
      <c r="Z192" s="51">
        <v>32</v>
      </c>
    </row>
    <row r="193" ht="14.4" spans="1:26">
      <c r="A193" s="42">
        <v>103050110</v>
      </c>
      <c r="B193" s="46" t="s">
        <v>310</v>
      </c>
      <c r="C193" s="44">
        <v>1451</v>
      </c>
      <c r="D193" s="44">
        <v>1421</v>
      </c>
      <c r="E193" s="45">
        <v>30</v>
      </c>
      <c r="F193" s="47">
        <v>664</v>
      </c>
      <c r="G193" s="47">
        <v>206</v>
      </c>
      <c r="H193" s="47">
        <v>84</v>
      </c>
      <c r="I193" s="47">
        <v>43</v>
      </c>
      <c r="J193" s="47">
        <v>81</v>
      </c>
      <c r="K193" s="47">
        <v>8</v>
      </c>
      <c r="L193" s="47">
        <v>28</v>
      </c>
      <c r="M193" s="47">
        <v>12</v>
      </c>
      <c r="N193" s="47">
        <v>60</v>
      </c>
      <c r="O193" s="47">
        <v>60</v>
      </c>
      <c r="P193" s="47">
        <v>40</v>
      </c>
      <c r="Q193" s="47">
        <v>69</v>
      </c>
      <c r="R193" s="47">
        <v>12</v>
      </c>
      <c r="S193" s="47">
        <v>8</v>
      </c>
      <c r="T193" s="47">
        <v>20</v>
      </c>
      <c r="U193" s="47">
        <v>9</v>
      </c>
      <c r="V193" s="47">
        <v>17</v>
      </c>
      <c r="W193" s="55">
        <v>0</v>
      </c>
      <c r="X193" s="55">
        <v>0</v>
      </c>
      <c r="Y193" s="55">
        <v>5</v>
      </c>
      <c r="Z193" s="55">
        <v>12</v>
      </c>
    </row>
    <row r="194" ht="14.4" spans="1:26">
      <c r="A194" s="42">
        <v>103050111</v>
      </c>
      <c r="B194" s="48" t="s">
        <v>311</v>
      </c>
      <c r="C194" s="44">
        <v>98</v>
      </c>
      <c r="D194" s="44">
        <v>98</v>
      </c>
      <c r="E194" s="45">
        <v>0</v>
      </c>
      <c r="F194" s="47">
        <v>0</v>
      </c>
      <c r="G194" s="47">
        <v>1</v>
      </c>
      <c r="H194" s="47">
        <v>8</v>
      </c>
      <c r="I194" s="47">
        <v>0</v>
      </c>
      <c r="J194" s="47">
        <v>2</v>
      </c>
      <c r="K194" s="47">
        <v>9</v>
      </c>
      <c r="L194" s="47">
        <v>1</v>
      </c>
      <c r="M194" s="47">
        <v>14</v>
      </c>
      <c r="N194" s="47">
        <v>3</v>
      </c>
      <c r="O194" s="47">
        <v>2</v>
      </c>
      <c r="P194" s="47">
        <v>19</v>
      </c>
      <c r="Q194" s="47">
        <v>0</v>
      </c>
      <c r="R194" s="47">
        <v>0</v>
      </c>
      <c r="S194" s="47">
        <v>0</v>
      </c>
      <c r="T194" s="47">
        <v>0</v>
      </c>
      <c r="U194" s="47">
        <v>38</v>
      </c>
      <c r="V194" s="47">
        <v>0</v>
      </c>
      <c r="W194" s="55">
        <v>0</v>
      </c>
      <c r="X194" s="55">
        <v>0</v>
      </c>
      <c r="Y194" s="55">
        <v>0</v>
      </c>
      <c r="Z194" s="55">
        <v>0</v>
      </c>
    </row>
    <row r="195" ht="14.4" spans="1:26">
      <c r="A195" s="42">
        <v>103050114</v>
      </c>
      <c r="B195" s="48" t="s">
        <v>314</v>
      </c>
      <c r="C195" s="44">
        <v>62221</v>
      </c>
      <c r="D195" s="44">
        <v>37462</v>
      </c>
      <c r="E195" s="45">
        <v>24759</v>
      </c>
      <c r="F195" s="47">
        <v>9483</v>
      </c>
      <c r="G195" s="47">
        <v>1955</v>
      </c>
      <c r="H195" s="47">
        <v>4723</v>
      </c>
      <c r="I195" s="47">
        <v>4956</v>
      </c>
      <c r="J195" s="47">
        <v>2212</v>
      </c>
      <c r="K195" s="47">
        <v>1307</v>
      </c>
      <c r="L195" s="47">
        <v>1099</v>
      </c>
      <c r="M195" s="47">
        <v>1361</v>
      </c>
      <c r="N195" s="47">
        <v>436</v>
      </c>
      <c r="O195" s="47">
        <v>1217</v>
      </c>
      <c r="P195" s="47">
        <v>494</v>
      </c>
      <c r="Q195" s="47">
        <v>1064</v>
      </c>
      <c r="R195" s="47">
        <v>831</v>
      </c>
      <c r="S195" s="47">
        <v>291</v>
      </c>
      <c r="T195" s="47">
        <v>272</v>
      </c>
      <c r="U195" s="47">
        <v>2813</v>
      </c>
      <c r="V195" s="47">
        <v>2948</v>
      </c>
      <c r="W195" s="51">
        <v>0</v>
      </c>
      <c r="X195" s="51">
        <v>0</v>
      </c>
      <c r="Y195" s="51">
        <v>634</v>
      </c>
      <c r="Z195" s="51">
        <v>2314</v>
      </c>
    </row>
    <row r="196" ht="14.4" spans="1:26">
      <c r="A196" s="42">
        <v>103050115</v>
      </c>
      <c r="B196" s="48" t="s">
        <v>315</v>
      </c>
      <c r="C196" s="44">
        <v>0</v>
      </c>
      <c r="D196" s="44">
        <v>0</v>
      </c>
      <c r="E196" s="45">
        <v>0</v>
      </c>
      <c r="F196" s="47">
        <v>4</v>
      </c>
      <c r="G196" s="47">
        <v>0</v>
      </c>
      <c r="H196" s="47">
        <v>0</v>
      </c>
      <c r="I196" s="47">
        <v>0</v>
      </c>
      <c r="J196" s="47">
        <v>0</v>
      </c>
      <c r="K196" s="47">
        <v>0</v>
      </c>
      <c r="L196" s="47">
        <v>0</v>
      </c>
      <c r="M196" s="47">
        <v>0</v>
      </c>
      <c r="N196" s="47">
        <v>0</v>
      </c>
      <c r="O196" s="47">
        <v>0</v>
      </c>
      <c r="P196" s="47">
        <v>0</v>
      </c>
      <c r="Q196" s="47">
        <v>0</v>
      </c>
      <c r="R196" s="47">
        <v>0</v>
      </c>
      <c r="S196" s="47">
        <v>0</v>
      </c>
      <c r="T196" s="47">
        <v>0</v>
      </c>
      <c r="U196" s="47">
        <v>0</v>
      </c>
      <c r="V196" s="47">
        <v>0</v>
      </c>
      <c r="W196" s="51">
        <v>0</v>
      </c>
      <c r="X196" s="51">
        <v>0</v>
      </c>
      <c r="Y196" s="51">
        <v>0</v>
      </c>
      <c r="Z196" s="51">
        <v>0</v>
      </c>
    </row>
    <row r="197" ht="14.4" spans="1:26">
      <c r="A197" s="42">
        <v>103050116</v>
      </c>
      <c r="B197" s="48" t="s">
        <v>316</v>
      </c>
      <c r="C197" s="44">
        <v>32324</v>
      </c>
      <c r="D197" s="44">
        <v>31541</v>
      </c>
      <c r="E197" s="45">
        <v>783</v>
      </c>
      <c r="F197" s="47">
        <v>565</v>
      </c>
      <c r="G197" s="47">
        <v>988</v>
      </c>
      <c r="H197" s="47">
        <v>1664</v>
      </c>
      <c r="I197" s="47">
        <v>11131</v>
      </c>
      <c r="J197" s="47">
        <v>222</v>
      </c>
      <c r="K197" s="47">
        <v>6713</v>
      </c>
      <c r="L197" s="47">
        <v>1899</v>
      </c>
      <c r="M197" s="47">
        <v>1</v>
      </c>
      <c r="N197" s="47">
        <v>5062</v>
      </c>
      <c r="O197" s="47">
        <v>311</v>
      </c>
      <c r="P197" s="47">
        <v>127</v>
      </c>
      <c r="Q197" s="47">
        <v>181</v>
      </c>
      <c r="R197" s="47">
        <v>14</v>
      </c>
      <c r="S197" s="47">
        <v>1800</v>
      </c>
      <c r="T197" s="47">
        <v>76</v>
      </c>
      <c r="U197" s="47">
        <v>628</v>
      </c>
      <c r="V197" s="47">
        <v>159</v>
      </c>
      <c r="W197" s="51">
        <v>0</v>
      </c>
      <c r="X197" s="51">
        <v>0</v>
      </c>
      <c r="Y197" s="51">
        <v>0</v>
      </c>
      <c r="Z197" s="51">
        <v>159</v>
      </c>
    </row>
    <row r="198" ht="14.4" spans="1:26">
      <c r="A198" s="42">
        <v>103050122</v>
      </c>
      <c r="B198" s="48" t="s">
        <v>322</v>
      </c>
      <c r="C198" s="44">
        <v>2806</v>
      </c>
      <c r="D198" s="44">
        <v>968</v>
      </c>
      <c r="E198" s="45">
        <v>1838</v>
      </c>
      <c r="F198" s="47">
        <v>34</v>
      </c>
      <c r="G198" s="47">
        <v>103</v>
      </c>
      <c r="H198" s="47">
        <v>141</v>
      </c>
      <c r="I198" s="47">
        <v>14</v>
      </c>
      <c r="J198" s="47">
        <v>84</v>
      </c>
      <c r="K198" s="47">
        <v>131</v>
      </c>
      <c r="L198" s="47">
        <v>19</v>
      </c>
      <c r="M198" s="47">
        <v>96</v>
      </c>
      <c r="N198" s="47">
        <v>58</v>
      </c>
      <c r="O198" s="47">
        <v>64</v>
      </c>
      <c r="P198" s="47">
        <v>210</v>
      </c>
      <c r="Q198" s="47">
        <v>0</v>
      </c>
      <c r="R198" s="47">
        <v>4</v>
      </c>
      <c r="S198" s="47">
        <v>0</v>
      </c>
      <c r="T198" s="47">
        <v>0</v>
      </c>
      <c r="U198" s="47">
        <v>7</v>
      </c>
      <c r="V198" s="47">
        <v>0</v>
      </c>
      <c r="W198" s="51">
        <v>0</v>
      </c>
      <c r="X198" s="51">
        <v>0</v>
      </c>
      <c r="Y198" s="51">
        <v>0</v>
      </c>
      <c r="Z198" s="51">
        <v>0</v>
      </c>
    </row>
    <row r="199" ht="14.4" spans="1:26">
      <c r="A199" s="723" t="s">
        <v>5277</v>
      </c>
      <c r="B199" s="48" t="s">
        <v>5278</v>
      </c>
      <c r="C199" s="44">
        <v>151074</v>
      </c>
      <c r="D199" s="44">
        <v>141615</v>
      </c>
      <c r="E199" s="45">
        <v>9459</v>
      </c>
      <c r="F199" s="47">
        <v>32726</v>
      </c>
      <c r="G199" s="47">
        <v>8681</v>
      </c>
      <c r="H199" s="47">
        <v>12700</v>
      </c>
      <c r="I199" s="47">
        <v>10238</v>
      </c>
      <c r="J199" s="47">
        <v>14841</v>
      </c>
      <c r="K199" s="47">
        <v>8089</v>
      </c>
      <c r="L199" s="47">
        <v>5122</v>
      </c>
      <c r="M199" s="47">
        <v>2345</v>
      </c>
      <c r="N199" s="47">
        <v>14616</v>
      </c>
      <c r="O199" s="47">
        <v>9139</v>
      </c>
      <c r="P199" s="47">
        <v>6094</v>
      </c>
      <c r="Q199" s="47">
        <v>5148</v>
      </c>
      <c r="R199" s="47">
        <v>2904</v>
      </c>
      <c r="S199" s="47">
        <v>1642</v>
      </c>
      <c r="T199" s="47">
        <v>1211</v>
      </c>
      <c r="U199" s="47">
        <v>5516</v>
      </c>
      <c r="V199" s="47">
        <v>2385</v>
      </c>
      <c r="W199" s="51">
        <v>0</v>
      </c>
      <c r="X199" s="51">
        <v>85</v>
      </c>
      <c r="Y199" s="51">
        <v>1402</v>
      </c>
      <c r="Z199" s="51">
        <v>898</v>
      </c>
    </row>
    <row r="200" ht="14.4" spans="1:26">
      <c r="A200" s="42">
        <v>1030502</v>
      </c>
      <c r="B200" s="48" t="s">
        <v>325</v>
      </c>
      <c r="C200" s="44">
        <v>0</v>
      </c>
      <c r="D200" s="44">
        <v>0</v>
      </c>
      <c r="E200" s="45">
        <v>0</v>
      </c>
      <c r="F200" s="47">
        <v>0</v>
      </c>
      <c r="G200" s="47">
        <v>0</v>
      </c>
      <c r="H200" s="47">
        <v>0</v>
      </c>
      <c r="I200" s="47">
        <v>0</v>
      </c>
      <c r="J200" s="47">
        <v>0</v>
      </c>
      <c r="K200" s="47">
        <v>0</v>
      </c>
      <c r="L200" s="47">
        <v>0</v>
      </c>
      <c r="M200" s="47">
        <v>0</v>
      </c>
      <c r="N200" s="47">
        <v>0</v>
      </c>
      <c r="O200" s="47">
        <v>0</v>
      </c>
      <c r="P200" s="47">
        <v>0</v>
      </c>
      <c r="Q200" s="47">
        <v>0</v>
      </c>
      <c r="R200" s="47">
        <v>0</v>
      </c>
      <c r="S200" s="47">
        <v>0</v>
      </c>
      <c r="T200" s="47">
        <v>0</v>
      </c>
      <c r="U200" s="47">
        <v>0</v>
      </c>
      <c r="V200" s="47">
        <v>0</v>
      </c>
      <c r="W200" s="51">
        <v>0</v>
      </c>
      <c r="X200" s="51">
        <v>0</v>
      </c>
      <c r="Y200" s="51">
        <v>0</v>
      </c>
      <c r="Z200" s="51">
        <v>0</v>
      </c>
    </row>
    <row r="201" ht="14.4" spans="1:26">
      <c r="A201" s="42">
        <v>1030503</v>
      </c>
      <c r="B201" s="48" t="s">
        <v>326</v>
      </c>
      <c r="C201" s="44">
        <v>16025</v>
      </c>
      <c r="D201" s="44">
        <v>15620</v>
      </c>
      <c r="E201" s="45">
        <v>405</v>
      </c>
      <c r="F201" s="47">
        <v>2114</v>
      </c>
      <c r="G201" s="47">
        <v>0</v>
      </c>
      <c r="H201" s="47">
        <v>73</v>
      </c>
      <c r="I201" s="47">
        <v>641</v>
      </c>
      <c r="J201" s="47">
        <v>807</v>
      </c>
      <c r="K201" s="47">
        <v>121</v>
      </c>
      <c r="L201" s="47">
        <v>970</v>
      </c>
      <c r="M201" s="47">
        <v>3327</v>
      </c>
      <c r="N201" s="47">
        <v>4</v>
      </c>
      <c r="O201" s="47">
        <v>369</v>
      </c>
      <c r="P201" s="47">
        <v>2276</v>
      </c>
      <c r="Q201" s="47">
        <v>33</v>
      </c>
      <c r="R201" s="47">
        <v>0</v>
      </c>
      <c r="S201" s="47">
        <v>0</v>
      </c>
      <c r="T201" s="47">
        <v>0</v>
      </c>
      <c r="U201" s="47">
        <v>4885</v>
      </c>
      <c r="V201" s="47">
        <v>0</v>
      </c>
      <c r="W201" s="51">
        <v>0</v>
      </c>
      <c r="X201" s="51">
        <v>0</v>
      </c>
      <c r="Y201" s="51">
        <v>0</v>
      </c>
      <c r="Z201" s="51">
        <v>0</v>
      </c>
    </row>
    <row r="202" ht="14.4" spans="1:26">
      <c r="A202" s="42">
        <v>1030509</v>
      </c>
      <c r="B202" s="48" t="s">
        <v>327</v>
      </c>
      <c r="C202" s="44">
        <v>0</v>
      </c>
      <c r="D202" s="44">
        <v>0</v>
      </c>
      <c r="E202" s="45">
        <v>0</v>
      </c>
      <c r="F202" s="47">
        <v>0</v>
      </c>
      <c r="G202" s="47">
        <v>0</v>
      </c>
      <c r="H202" s="47">
        <v>0</v>
      </c>
      <c r="I202" s="47">
        <v>0</v>
      </c>
      <c r="J202" s="47">
        <v>0</v>
      </c>
      <c r="K202" s="47">
        <v>0</v>
      </c>
      <c r="L202" s="47">
        <v>0</v>
      </c>
      <c r="M202" s="47">
        <v>0</v>
      </c>
      <c r="N202" s="47">
        <v>0</v>
      </c>
      <c r="O202" s="47">
        <v>0</v>
      </c>
      <c r="P202" s="47">
        <v>0</v>
      </c>
      <c r="Q202" s="47">
        <v>0</v>
      </c>
      <c r="R202" s="47">
        <v>0</v>
      </c>
      <c r="S202" s="47">
        <v>0</v>
      </c>
      <c r="T202" s="47">
        <v>0</v>
      </c>
      <c r="U202" s="47">
        <v>0</v>
      </c>
      <c r="V202" s="47">
        <v>0</v>
      </c>
      <c r="W202" s="51">
        <v>0</v>
      </c>
      <c r="X202" s="51">
        <v>0</v>
      </c>
      <c r="Y202" s="51">
        <v>0</v>
      </c>
      <c r="Z202" s="51">
        <v>0</v>
      </c>
    </row>
    <row r="203" ht="14.4" spans="1:26">
      <c r="A203" s="42">
        <v>10306</v>
      </c>
      <c r="B203" s="56" t="s">
        <v>328</v>
      </c>
      <c r="C203" s="44">
        <v>96088</v>
      </c>
      <c r="D203" s="44">
        <v>6566</v>
      </c>
      <c r="E203" s="45">
        <v>89522</v>
      </c>
      <c r="F203" s="47">
        <v>3470</v>
      </c>
      <c r="G203" s="47">
        <v>0</v>
      </c>
      <c r="H203" s="47">
        <v>-1668</v>
      </c>
      <c r="I203" s="47">
        <v>235</v>
      </c>
      <c r="J203" s="47">
        <v>0</v>
      </c>
      <c r="K203" s="47">
        <v>85</v>
      </c>
      <c r="L203" s="47">
        <v>0</v>
      </c>
      <c r="M203" s="47">
        <v>0</v>
      </c>
      <c r="N203" s="47">
        <v>1144</v>
      </c>
      <c r="O203" s="47">
        <v>0</v>
      </c>
      <c r="P203" s="47">
        <v>0</v>
      </c>
      <c r="Q203" s="47">
        <v>0</v>
      </c>
      <c r="R203" s="47">
        <v>0</v>
      </c>
      <c r="S203" s="47">
        <v>0</v>
      </c>
      <c r="T203" s="47">
        <v>3300</v>
      </c>
      <c r="U203" s="47">
        <v>0</v>
      </c>
      <c r="V203" s="47">
        <v>0</v>
      </c>
      <c r="W203" s="52">
        <v>0</v>
      </c>
      <c r="X203" s="52">
        <v>0</v>
      </c>
      <c r="Y203" s="52">
        <v>0</v>
      </c>
      <c r="Z203" s="52">
        <v>0</v>
      </c>
    </row>
    <row r="204" ht="14.4" spans="1:26">
      <c r="A204" s="42">
        <v>1030601</v>
      </c>
      <c r="B204" s="56" t="s">
        <v>329</v>
      </c>
      <c r="C204" s="44">
        <v>33274</v>
      </c>
      <c r="D204" s="44">
        <v>4274</v>
      </c>
      <c r="E204" s="45">
        <v>29000</v>
      </c>
      <c r="F204" s="47">
        <v>0</v>
      </c>
      <c r="G204" s="47">
        <v>0</v>
      </c>
      <c r="H204" s="47">
        <v>7</v>
      </c>
      <c r="I204" s="47">
        <v>0</v>
      </c>
      <c r="J204" s="47">
        <v>0</v>
      </c>
      <c r="K204" s="47">
        <v>0</v>
      </c>
      <c r="L204" s="47">
        <v>0</v>
      </c>
      <c r="M204" s="47">
        <v>0</v>
      </c>
      <c r="N204" s="47">
        <v>967</v>
      </c>
      <c r="O204" s="47">
        <v>0</v>
      </c>
      <c r="P204" s="47">
        <v>0</v>
      </c>
      <c r="Q204" s="47">
        <v>0</v>
      </c>
      <c r="R204" s="47">
        <v>0</v>
      </c>
      <c r="S204" s="47">
        <v>0</v>
      </c>
      <c r="T204" s="47">
        <v>3300</v>
      </c>
      <c r="U204" s="47">
        <v>0</v>
      </c>
      <c r="V204" s="47">
        <v>0</v>
      </c>
      <c r="W204" s="52">
        <v>0</v>
      </c>
      <c r="X204" s="52">
        <v>0</v>
      </c>
      <c r="Y204" s="52">
        <v>0</v>
      </c>
      <c r="Z204" s="52">
        <v>0</v>
      </c>
    </row>
    <row r="205" ht="14.4" spans="1:26">
      <c r="A205" s="42">
        <v>103060101</v>
      </c>
      <c r="B205" s="48" t="s">
        <v>330</v>
      </c>
      <c r="C205" s="44">
        <v>0</v>
      </c>
      <c r="D205" s="44">
        <v>0</v>
      </c>
      <c r="E205" s="45">
        <v>0</v>
      </c>
      <c r="F205" s="47">
        <v>0</v>
      </c>
      <c r="G205" s="47">
        <v>0</v>
      </c>
      <c r="H205" s="47">
        <v>0</v>
      </c>
      <c r="I205" s="47">
        <v>0</v>
      </c>
      <c r="J205" s="47">
        <v>0</v>
      </c>
      <c r="K205" s="47">
        <v>0</v>
      </c>
      <c r="L205" s="47">
        <v>0</v>
      </c>
      <c r="M205" s="47">
        <v>0</v>
      </c>
      <c r="N205" s="47">
        <v>0</v>
      </c>
      <c r="O205" s="47">
        <v>0</v>
      </c>
      <c r="P205" s="47">
        <v>0</v>
      </c>
      <c r="Q205" s="47">
        <v>0</v>
      </c>
      <c r="R205" s="47">
        <v>0</v>
      </c>
      <c r="S205" s="47">
        <v>0</v>
      </c>
      <c r="T205" s="47">
        <v>0</v>
      </c>
      <c r="U205" s="47">
        <v>0</v>
      </c>
      <c r="V205" s="47">
        <v>0</v>
      </c>
      <c r="W205" s="51">
        <v>0</v>
      </c>
      <c r="X205" s="51">
        <v>0</v>
      </c>
      <c r="Y205" s="51">
        <v>0</v>
      </c>
      <c r="Z205" s="51">
        <v>0</v>
      </c>
    </row>
    <row r="206" ht="14.4" spans="1:26">
      <c r="A206" s="42">
        <v>103060102</v>
      </c>
      <c r="B206" s="48" t="s">
        <v>331</v>
      </c>
      <c r="C206" s="44">
        <v>0</v>
      </c>
      <c r="D206" s="44">
        <v>0</v>
      </c>
      <c r="E206" s="45">
        <v>0</v>
      </c>
      <c r="F206" s="47">
        <v>0</v>
      </c>
      <c r="G206" s="47">
        <v>0</v>
      </c>
      <c r="H206" s="47">
        <v>0</v>
      </c>
      <c r="I206" s="47">
        <v>0</v>
      </c>
      <c r="J206" s="47">
        <v>0</v>
      </c>
      <c r="K206" s="47">
        <v>0</v>
      </c>
      <c r="L206" s="47">
        <v>0</v>
      </c>
      <c r="M206" s="47">
        <v>0</v>
      </c>
      <c r="N206" s="47">
        <v>0</v>
      </c>
      <c r="O206" s="47">
        <v>0</v>
      </c>
      <c r="P206" s="47">
        <v>0</v>
      </c>
      <c r="Q206" s="47">
        <v>0</v>
      </c>
      <c r="R206" s="47">
        <v>0</v>
      </c>
      <c r="S206" s="47">
        <v>0</v>
      </c>
      <c r="T206" s="47">
        <v>0</v>
      </c>
      <c r="U206" s="47">
        <v>0</v>
      </c>
      <c r="V206" s="47">
        <v>0</v>
      </c>
      <c r="W206" s="51">
        <v>0</v>
      </c>
      <c r="X206" s="51">
        <v>0</v>
      </c>
      <c r="Y206" s="51">
        <v>0</v>
      </c>
      <c r="Z206" s="51">
        <v>0</v>
      </c>
    </row>
    <row r="207" ht="14.4" spans="1:26">
      <c r="A207" s="42">
        <v>103060199</v>
      </c>
      <c r="B207" s="48" t="s">
        <v>332</v>
      </c>
      <c r="C207" s="44">
        <v>33274</v>
      </c>
      <c r="D207" s="44">
        <v>4274</v>
      </c>
      <c r="E207" s="45">
        <v>29000</v>
      </c>
      <c r="F207" s="47">
        <v>0</v>
      </c>
      <c r="G207" s="47">
        <v>0</v>
      </c>
      <c r="H207" s="47">
        <v>7</v>
      </c>
      <c r="I207" s="47">
        <v>0</v>
      </c>
      <c r="J207" s="47">
        <v>0</v>
      </c>
      <c r="K207" s="47">
        <v>0</v>
      </c>
      <c r="L207" s="47">
        <v>0</v>
      </c>
      <c r="M207" s="47">
        <v>0</v>
      </c>
      <c r="N207" s="47">
        <v>967</v>
      </c>
      <c r="O207" s="47">
        <v>0</v>
      </c>
      <c r="P207" s="47">
        <v>0</v>
      </c>
      <c r="Q207" s="47">
        <v>0</v>
      </c>
      <c r="R207" s="47">
        <v>0</v>
      </c>
      <c r="S207" s="47">
        <v>0</v>
      </c>
      <c r="T207" s="47">
        <v>3300</v>
      </c>
      <c r="U207" s="47">
        <v>0</v>
      </c>
      <c r="V207" s="47">
        <v>0</v>
      </c>
      <c r="W207" s="51">
        <v>0</v>
      </c>
      <c r="X207" s="51">
        <v>0</v>
      </c>
      <c r="Y207" s="51">
        <v>0</v>
      </c>
      <c r="Z207" s="51">
        <v>0</v>
      </c>
    </row>
    <row r="208" ht="14.4" spans="1:26">
      <c r="A208" s="42">
        <v>1030602</v>
      </c>
      <c r="B208" s="48" t="s">
        <v>333</v>
      </c>
      <c r="C208" s="44">
        <v>6647</v>
      </c>
      <c r="D208" s="44">
        <v>6647</v>
      </c>
      <c r="E208" s="45">
        <v>0</v>
      </c>
      <c r="F208" s="47">
        <v>6470</v>
      </c>
      <c r="G208" s="47">
        <v>0</v>
      </c>
      <c r="H208" s="47">
        <v>0</v>
      </c>
      <c r="I208" s="47">
        <v>0</v>
      </c>
      <c r="J208" s="47">
        <v>0</v>
      </c>
      <c r="K208" s="47">
        <v>0</v>
      </c>
      <c r="L208" s="47">
        <v>0</v>
      </c>
      <c r="M208" s="47">
        <v>0</v>
      </c>
      <c r="N208" s="47">
        <v>177</v>
      </c>
      <c r="O208" s="47">
        <v>0</v>
      </c>
      <c r="P208" s="47">
        <v>0</v>
      </c>
      <c r="Q208" s="47">
        <v>0</v>
      </c>
      <c r="R208" s="47">
        <v>0</v>
      </c>
      <c r="S208" s="47">
        <v>0</v>
      </c>
      <c r="T208" s="47">
        <v>0</v>
      </c>
      <c r="U208" s="47">
        <v>0</v>
      </c>
      <c r="V208" s="47">
        <v>0</v>
      </c>
      <c r="W208" s="52">
        <v>0</v>
      </c>
      <c r="X208" s="52">
        <v>0</v>
      </c>
      <c r="Y208" s="52">
        <v>0</v>
      </c>
      <c r="Z208" s="52">
        <v>0</v>
      </c>
    </row>
    <row r="209" ht="14.4" spans="1:26">
      <c r="A209" s="42">
        <v>103060201</v>
      </c>
      <c r="B209" s="48" t="s">
        <v>334</v>
      </c>
      <c r="C209" s="44">
        <v>6470</v>
      </c>
      <c r="D209" s="44">
        <v>6470</v>
      </c>
      <c r="E209" s="45">
        <v>0</v>
      </c>
      <c r="F209" s="47">
        <v>6470</v>
      </c>
      <c r="G209" s="47">
        <v>0</v>
      </c>
      <c r="H209" s="47">
        <v>0</v>
      </c>
      <c r="I209" s="47">
        <v>0</v>
      </c>
      <c r="J209" s="47">
        <v>0</v>
      </c>
      <c r="K209" s="47">
        <v>0</v>
      </c>
      <c r="L209" s="47">
        <v>0</v>
      </c>
      <c r="M209" s="47">
        <v>0</v>
      </c>
      <c r="N209" s="47">
        <v>0</v>
      </c>
      <c r="O209" s="47">
        <v>0</v>
      </c>
      <c r="P209" s="47">
        <v>0</v>
      </c>
      <c r="Q209" s="47">
        <v>0</v>
      </c>
      <c r="R209" s="47">
        <v>0</v>
      </c>
      <c r="S209" s="47">
        <v>0</v>
      </c>
      <c r="T209" s="47">
        <v>0</v>
      </c>
      <c r="U209" s="47">
        <v>0</v>
      </c>
      <c r="V209" s="47">
        <v>0</v>
      </c>
      <c r="W209" s="51">
        <v>0</v>
      </c>
      <c r="X209" s="51">
        <v>0</v>
      </c>
      <c r="Y209" s="51">
        <v>0</v>
      </c>
      <c r="Z209" s="51">
        <v>0</v>
      </c>
    </row>
    <row r="210" ht="14.4" spans="1:26">
      <c r="A210" s="42">
        <v>103060299</v>
      </c>
      <c r="B210" s="48" t="s">
        <v>335</v>
      </c>
      <c r="C210" s="44">
        <v>177</v>
      </c>
      <c r="D210" s="44">
        <v>177</v>
      </c>
      <c r="E210" s="45">
        <v>0</v>
      </c>
      <c r="F210" s="47">
        <v>0</v>
      </c>
      <c r="G210" s="47">
        <v>0</v>
      </c>
      <c r="H210" s="47">
        <v>0</v>
      </c>
      <c r="I210" s="47">
        <v>0</v>
      </c>
      <c r="J210" s="47">
        <v>0</v>
      </c>
      <c r="K210" s="47">
        <v>0</v>
      </c>
      <c r="L210" s="47">
        <v>0</v>
      </c>
      <c r="M210" s="47">
        <v>0</v>
      </c>
      <c r="N210" s="47">
        <v>177</v>
      </c>
      <c r="O210" s="47">
        <v>0</v>
      </c>
      <c r="P210" s="47">
        <v>0</v>
      </c>
      <c r="Q210" s="47">
        <v>0</v>
      </c>
      <c r="R210" s="47">
        <v>0</v>
      </c>
      <c r="S210" s="47">
        <v>0</v>
      </c>
      <c r="T210" s="47">
        <v>0</v>
      </c>
      <c r="U210" s="47">
        <v>0</v>
      </c>
      <c r="V210" s="47">
        <v>0</v>
      </c>
      <c r="W210" s="51">
        <v>0</v>
      </c>
      <c r="X210" s="51">
        <v>0</v>
      </c>
      <c r="Y210" s="51">
        <v>0</v>
      </c>
      <c r="Z210" s="51">
        <v>0</v>
      </c>
    </row>
    <row r="211" ht="14.4" spans="1:26">
      <c r="A211" s="42">
        <v>1030603</v>
      </c>
      <c r="B211" s="46" t="s">
        <v>336</v>
      </c>
      <c r="C211" s="44">
        <v>70235</v>
      </c>
      <c r="D211" s="44">
        <v>235</v>
      </c>
      <c r="E211" s="45">
        <v>70000</v>
      </c>
      <c r="F211" s="47">
        <v>0</v>
      </c>
      <c r="G211" s="47">
        <v>0</v>
      </c>
      <c r="H211" s="47">
        <v>0</v>
      </c>
      <c r="I211" s="47">
        <v>235</v>
      </c>
      <c r="J211" s="47">
        <v>0</v>
      </c>
      <c r="K211" s="47">
        <v>0</v>
      </c>
      <c r="L211" s="47">
        <v>0</v>
      </c>
      <c r="M211" s="47">
        <v>0</v>
      </c>
      <c r="N211" s="47">
        <v>0</v>
      </c>
      <c r="O211" s="47">
        <v>0</v>
      </c>
      <c r="P211" s="47">
        <v>0</v>
      </c>
      <c r="Q211" s="47">
        <v>0</v>
      </c>
      <c r="R211" s="47">
        <v>0</v>
      </c>
      <c r="S211" s="47">
        <v>0</v>
      </c>
      <c r="T211" s="47">
        <v>0</v>
      </c>
      <c r="U211" s="47">
        <v>0</v>
      </c>
      <c r="V211" s="47">
        <v>0</v>
      </c>
      <c r="W211" s="55">
        <v>0</v>
      </c>
      <c r="X211" s="55">
        <v>0</v>
      </c>
      <c r="Y211" s="55">
        <v>0</v>
      </c>
      <c r="Z211" s="55">
        <v>0</v>
      </c>
    </row>
    <row r="212" ht="14.4" spans="1:26">
      <c r="A212" s="42">
        <v>103060399</v>
      </c>
      <c r="B212" s="48" t="s">
        <v>337</v>
      </c>
      <c r="C212" s="44">
        <v>70235</v>
      </c>
      <c r="D212" s="44">
        <v>235</v>
      </c>
      <c r="E212" s="45">
        <v>70000</v>
      </c>
      <c r="F212" s="47">
        <v>0</v>
      </c>
      <c r="G212" s="47">
        <v>0</v>
      </c>
      <c r="H212" s="47">
        <v>0</v>
      </c>
      <c r="I212" s="47">
        <v>235</v>
      </c>
      <c r="J212" s="47">
        <v>0</v>
      </c>
      <c r="K212" s="47">
        <v>0</v>
      </c>
      <c r="L212" s="47">
        <v>0</v>
      </c>
      <c r="M212" s="47">
        <v>0</v>
      </c>
      <c r="N212" s="47">
        <v>0</v>
      </c>
      <c r="O212" s="47">
        <v>0</v>
      </c>
      <c r="P212" s="47">
        <v>0</v>
      </c>
      <c r="Q212" s="47">
        <v>0</v>
      </c>
      <c r="R212" s="47">
        <v>0</v>
      </c>
      <c r="S212" s="47">
        <v>0</v>
      </c>
      <c r="T212" s="47">
        <v>0</v>
      </c>
      <c r="U212" s="47">
        <v>0</v>
      </c>
      <c r="V212" s="47">
        <v>0</v>
      </c>
      <c r="W212" s="51">
        <v>0</v>
      </c>
      <c r="X212" s="51">
        <v>0</v>
      </c>
      <c r="Y212" s="51">
        <v>0</v>
      </c>
      <c r="Z212" s="51">
        <v>0</v>
      </c>
    </row>
    <row r="213" ht="14.4" spans="1:26">
      <c r="A213" s="42">
        <v>1030604</v>
      </c>
      <c r="B213" s="48" t="s">
        <v>338</v>
      </c>
      <c r="C213" s="44">
        <v>0</v>
      </c>
      <c r="D213" s="44">
        <v>0</v>
      </c>
      <c r="E213" s="45">
        <v>0</v>
      </c>
      <c r="F213" s="47">
        <v>0</v>
      </c>
      <c r="G213" s="47">
        <v>0</v>
      </c>
      <c r="H213" s="47">
        <v>0</v>
      </c>
      <c r="I213" s="47">
        <v>0</v>
      </c>
      <c r="J213" s="47">
        <v>0</v>
      </c>
      <c r="K213" s="47">
        <v>0</v>
      </c>
      <c r="L213" s="47">
        <v>0</v>
      </c>
      <c r="M213" s="47">
        <v>0</v>
      </c>
      <c r="N213" s="47">
        <v>0</v>
      </c>
      <c r="O213" s="47">
        <v>0</v>
      </c>
      <c r="P213" s="47">
        <v>0</v>
      </c>
      <c r="Q213" s="47">
        <v>0</v>
      </c>
      <c r="R213" s="47">
        <v>0</v>
      </c>
      <c r="S213" s="47">
        <v>0</v>
      </c>
      <c r="T213" s="47">
        <v>0</v>
      </c>
      <c r="U213" s="47">
        <v>0</v>
      </c>
      <c r="V213" s="47">
        <v>0</v>
      </c>
      <c r="W213" s="51">
        <v>0</v>
      </c>
      <c r="X213" s="51">
        <v>0</v>
      </c>
      <c r="Y213" s="51">
        <v>0</v>
      </c>
      <c r="Z213" s="51">
        <v>0</v>
      </c>
    </row>
    <row r="214" ht="14.4" spans="1:26">
      <c r="A214" s="42">
        <v>103060499</v>
      </c>
      <c r="B214" s="48" t="s">
        <v>339</v>
      </c>
      <c r="C214" s="44">
        <v>0</v>
      </c>
      <c r="D214" s="44">
        <v>0</v>
      </c>
      <c r="E214" s="45">
        <v>0</v>
      </c>
      <c r="F214" s="47">
        <v>0</v>
      </c>
      <c r="G214" s="47">
        <v>0</v>
      </c>
      <c r="H214" s="47">
        <v>0</v>
      </c>
      <c r="I214" s="47">
        <v>0</v>
      </c>
      <c r="J214" s="47">
        <v>0</v>
      </c>
      <c r="K214" s="47">
        <v>0</v>
      </c>
      <c r="L214" s="47">
        <v>0</v>
      </c>
      <c r="M214" s="47">
        <v>0</v>
      </c>
      <c r="N214" s="47">
        <v>0</v>
      </c>
      <c r="O214" s="47">
        <v>0</v>
      </c>
      <c r="P214" s="47">
        <v>0</v>
      </c>
      <c r="Q214" s="47">
        <v>0</v>
      </c>
      <c r="R214" s="47">
        <v>0</v>
      </c>
      <c r="S214" s="47">
        <v>0</v>
      </c>
      <c r="T214" s="47">
        <v>0</v>
      </c>
      <c r="U214" s="47">
        <v>0</v>
      </c>
      <c r="V214" s="47">
        <v>0</v>
      </c>
      <c r="W214" s="51">
        <v>0</v>
      </c>
      <c r="X214" s="51">
        <v>0</v>
      </c>
      <c r="Y214" s="51">
        <v>0</v>
      </c>
      <c r="Z214" s="51">
        <v>0</v>
      </c>
    </row>
    <row r="215" ht="14.4" spans="1:26">
      <c r="A215" s="42">
        <v>1030605</v>
      </c>
      <c r="B215" s="48" t="s">
        <v>340</v>
      </c>
      <c r="C215" s="44">
        <v>0</v>
      </c>
      <c r="D215" s="44">
        <v>0</v>
      </c>
      <c r="E215" s="45">
        <v>0</v>
      </c>
      <c r="F215" s="47">
        <v>0</v>
      </c>
      <c r="G215" s="47">
        <v>0</v>
      </c>
      <c r="H215" s="47">
        <v>0</v>
      </c>
      <c r="I215" s="47">
        <v>0</v>
      </c>
      <c r="J215" s="47">
        <v>0</v>
      </c>
      <c r="K215" s="47">
        <v>0</v>
      </c>
      <c r="L215" s="47">
        <v>0</v>
      </c>
      <c r="M215" s="47">
        <v>0</v>
      </c>
      <c r="N215" s="47">
        <v>0</v>
      </c>
      <c r="O215" s="47">
        <v>0</v>
      </c>
      <c r="P215" s="47">
        <v>0</v>
      </c>
      <c r="Q215" s="47">
        <v>0</v>
      </c>
      <c r="R215" s="47">
        <v>0</v>
      </c>
      <c r="S215" s="47">
        <v>0</v>
      </c>
      <c r="T215" s="47">
        <v>0</v>
      </c>
      <c r="U215" s="47">
        <v>0</v>
      </c>
      <c r="V215" s="47">
        <v>0</v>
      </c>
      <c r="W215" s="51">
        <v>0</v>
      </c>
      <c r="X215" s="51">
        <v>0</v>
      </c>
      <c r="Y215" s="51">
        <v>0</v>
      </c>
      <c r="Z215" s="51">
        <v>0</v>
      </c>
    </row>
    <row r="216" ht="14.4" spans="1:26">
      <c r="A216" s="42">
        <v>1030606</v>
      </c>
      <c r="B216" s="48" t="s">
        <v>341</v>
      </c>
      <c r="C216" s="44">
        <v>-14153</v>
      </c>
      <c r="D216" s="44">
        <v>-4675</v>
      </c>
      <c r="E216" s="45">
        <v>-9478</v>
      </c>
      <c r="F216" s="47">
        <v>-3000</v>
      </c>
      <c r="G216" s="47">
        <v>0</v>
      </c>
      <c r="H216" s="47">
        <v>-1675</v>
      </c>
      <c r="I216" s="47">
        <v>0</v>
      </c>
      <c r="J216" s="47">
        <v>0</v>
      </c>
      <c r="K216" s="47">
        <v>0</v>
      </c>
      <c r="L216" s="47">
        <v>0</v>
      </c>
      <c r="M216" s="47">
        <v>0</v>
      </c>
      <c r="N216" s="47">
        <v>0</v>
      </c>
      <c r="O216" s="47">
        <v>0</v>
      </c>
      <c r="P216" s="47">
        <v>0</v>
      </c>
      <c r="Q216" s="47">
        <v>0</v>
      </c>
      <c r="R216" s="47">
        <v>0</v>
      </c>
      <c r="S216" s="47">
        <v>0</v>
      </c>
      <c r="T216" s="47">
        <v>0</v>
      </c>
      <c r="U216" s="47">
        <v>0</v>
      </c>
      <c r="V216" s="47">
        <v>0</v>
      </c>
      <c r="W216" s="52">
        <v>0</v>
      </c>
      <c r="X216" s="52">
        <v>0</v>
      </c>
      <c r="Y216" s="52">
        <v>0</v>
      </c>
      <c r="Z216" s="52">
        <v>0</v>
      </c>
    </row>
    <row r="217" ht="14.4" spans="1:26">
      <c r="A217" s="42">
        <v>103060601</v>
      </c>
      <c r="B217" s="48" t="s">
        <v>342</v>
      </c>
      <c r="C217" s="44">
        <v>-9478</v>
      </c>
      <c r="D217" s="44">
        <v>0</v>
      </c>
      <c r="E217" s="45">
        <v>-9478</v>
      </c>
      <c r="F217" s="47">
        <v>0</v>
      </c>
      <c r="G217" s="47">
        <v>0</v>
      </c>
      <c r="H217" s="47">
        <v>0</v>
      </c>
      <c r="I217" s="47">
        <v>0</v>
      </c>
      <c r="J217" s="47">
        <v>0</v>
      </c>
      <c r="K217" s="47">
        <v>0</v>
      </c>
      <c r="L217" s="47">
        <v>0</v>
      </c>
      <c r="M217" s="47">
        <v>0</v>
      </c>
      <c r="N217" s="47">
        <v>0</v>
      </c>
      <c r="O217" s="47">
        <v>0</v>
      </c>
      <c r="P217" s="47">
        <v>0</v>
      </c>
      <c r="Q217" s="47">
        <v>0</v>
      </c>
      <c r="R217" s="47">
        <v>0</v>
      </c>
      <c r="S217" s="47">
        <v>0</v>
      </c>
      <c r="T217" s="47">
        <v>0</v>
      </c>
      <c r="U217" s="47">
        <v>0</v>
      </c>
      <c r="V217" s="47">
        <v>0</v>
      </c>
      <c r="W217" s="51">
        <v>0</v>
      </c>
      <c r="X217" s="51">
        <v>0</v>
      </c>
      <c r="Y217" s="51">
        <v>0</v>
      </c>
      <c r="Z217" s="51">
        <v>0</v>
      </c>
    </row>
    <row r="218" ht="14.4" spans="1:26">
      <c r="A218" s="42">
        <v>103060602</v>
      </c>
      <c r="B218" s="49" t="s">
        <v>343</v>
      </c>
      <c r="C218" s="44">
        <v>0</v>
      </c>
      <c r="D218" s="44">
        <v>0</v>
      </c>
      <c r="E218" s="45">
        <v>0</v>
      </c>
      <c r="F218" s="47">
        <v>0</v>
      </c>
      <c r="G218" s="47">
        <v>0</v>
      </c>
      <c r="H218" s="47">
        <v>0</v>
      </c>
      <c r="I218" s="47">
        <v>0</v>
      </c>
      <c r="J218" s="47">
        <v>0</v>
      </c>
      <c r="K218" s="47">
        <v>0</v>
      </c>
      <c r="L218" s="47">
        <v>0</v>
      </c>
      <c r="M218" s="47">
        <v>0</v>
      </c>
      <c r="N218" s="47">
        <v>0</v>
      </c>
      <c r="O218" s="47">
        <v>0</v>
      </c>
      <c r="P218" s="47">
        <v>0</v>
      </c>
      <c r="Q218" s="47">
        <v>0</v>
      </c>
      <c r="R218" s="47">
        <v>0</v>
      </c>
      <c r="S218" s="47">
        <v>0</v>
      </c>
      <c r="T218" s="47">
        <v>0</v>
      </c>
      <c r="U218" s="47">
        <v>0</v>
      </c>
      <c r="V218" s="47">
        <v>0</v>
      </c>
      <c r="W218" s="51">
        <v>0</v>
      </c>
      <c r="X218" s="51">
        <v>0</v>
      </c>
      <c r="Y218" s="51">
        <v>0</v>
      </c>
      <c r="Z218" s="51">
        <v>0</v>
      </c>
    </row>
    <row r="219" ht="14.4" spans="1:26">
      <c r="A219" s="42">
        <v>103060699</v>
      </c>
      <c r="B219" s="48" t="s">
        <v>344</v>
      </c>
      <c r="C219" s="44">
        <v>-4675</v>
      </c>
      <c r="D219" s="44">
        <v>-4675</v>
      </c>
      <c r="E219" s="45">
        <v>0</v>
      </c>
      <c r="F219" s="47">
        <v>-3000</v>
      </c>
      <c r="G219" s="47">
        <v>0</v>
      </c>
      <c r="H219" s="47">
        <v>-1675</v>
      </c>
      <c r="I219" s="47">
        <v>0</v>
      </c>
      <c r="J219" s="47">
        <v>0</v>
      </c>
      <c r="K219" s="47">
        <v>0</v>
      </c>
      <c r="L219" s="47">
        <v>0</v>
      </c>
      <c r="M219" s="47">
        <v>0</v>
      </c>
      <c r="N219" s="47">
        <v>0</v>
      </c>
      <c r="O219" s="47">
        <v>0</v>
      </c>
      <c r="P219" s="47">
        <v>0</v>
      </c>
      <c r="Q219" s="47">
        <v>0</v>
      </c>
      <c r="R219" s="47">
        <v>0</v>
      </c>
      <c r="S219" s="47">
        <v>0</v>
      </c>
      <c r="T219" s="47">
        <v>0</v>
      </c>
      <c r="U219" s="47">
        <v>0</v>
      </c>
      <c r="V219" s="47">
        <v>0</v>
      </c>
      <c r="W219" s="51">
        <v>0</v>
      </c>
      <c r="X219" s="51">
        <v>0</v>
      </c>
      <c r="Y219" s="51">
        <v>0</v>
      </c>
      <c r="Z219" s="51">
        <v>0</v>
      </c>
    </row>
    <row r="220" ht="14.4" spans="1:26">
      <c r="A220" s="42">
        <v>1030699</v>
      </c>
      <c r="B220" s="48" t="s">
        <v>346</v>
      </c>
      <c r="C220" s="44">
        <v>85</v>
      </c>
      <c r="D220" s="44">
        <v>85</v>
      </c>
      <c r="E220" s="45">
        <v>0</v>
      </c>
      <c r="F220" s="47">
        <v>0</v>
      </c>
      <c r="G220" s="47">
        <v>0</v>
      </c>
      <c r="H220" s="47">
        <v>0</v>
      </c>
      <c r="I220" s="47">
        <v>0</v>
      </c>
      <c r="J220" s="47">
        <v>0</v>
      </c>
      <c r="K220" s="47">
        <v>85</v>
      </c>
      <c r="L220" s="47">
        <v>0</v>
      </c>
      <c r="M220" s="47">
        <v>0</v>
      </c>
      <c r="N220" s="47">
        <v>0</v>
      </c>
      <c r="O220" s="47">
        <v>0</v>
      </c>
      <c r="P220" s="47">
        <v>0</v>
      </c>
      <c r="Q220" s="47">
        <v>0</v>
      </c>
      <c r="R220" s="47">
        <v>0</v>
      </c>
      <c r="S220" s="47">
        <v>0</v>
      </c>
      <c r="T220" s="47">
        <v>0</v>
      </c>
      <c r="U220" s="47">
        <v>0</v>
      </c>
      <c r="V220" s="47">
        <v>0</v>
      </c>
      <c r="W220" s="51">
        <v>0</v>
      </c>
      <c r="X220" s="51">
        <v>0</v>
      </c>
      <c r="Y220" s="51">
        <v>0</v>
      </c>
      <c r="Z220" s="51">
        <v>0</v>
      </c>
    </row>
    <row r="221" ht="14.4" spans="1:26">
      <c r="A221" s="42">
        <v>10307</v>
      </c>
      <c r="B221" s="48" t="s">
        <v>347</v>
      </c>
      <c r="C221" s="44">
        <v>1134735</v>
      </c>
      <c r="D221" s="44">
        <v>980218</v>
      </c>
      <c r="E221" s="45">
        <v>154517</v>
      </c>
      <c r="F221" s="47">
        <v>189512</v>
      </c>
      <c r="G221" s="47">
        <v>15343</v>
      </c>
      <c r="H221" s="47">
        <v>26043</v>
      </c>
      <c r="I221" s="47">
        <v>117170</v>
      </c>
      <c r="J221" s="47">
        <v>118873</v>
      </c>
      <c r="K221" s="47">
        <v>20272</v>
      </c>
      <c r="L221" s="47">
        <v>57460</v>
      </c>
      <c r="M221" s="47">
        <v>48200</v>
      </c>
      <c r="N221" s="47">
        <v>55213</v>
      </c>
      <c r="O221" s="47">
        <v>50415</v>
      </c>
      <c r="P221" s="47">
        <v>22705</v>
      </c>
      <c r="Q221" s="47">
        <v>19980</v>
      </c>
      <c r="R221" s="47">
        <v>123365</v>
      </c>
      <c r="S221" s="47">
        <v>11794</v>
      </c>
      <c r="T221" s="47">
        <v>18442</v>
      </c>
      <c r="U221" s="47">
        <v>79088</v>
      </c>
      <c r="V221" s="47">
        <v>6342</v>
      </c>
      <c r="W221" s="52">
        <v>410</v>
      </c>
      <c r="X221" s="52">
        <v>379</v>
      </c>
      <c r="Y221" s="52">
        <v>7556</v>
      </c>
      <c r="Z221" s="52">
        <v>-2003</v>
      </c>
    </row>
    <row r="222" ht="14.4" spans="1:26">
      <c r="A222" s="42">
        <v>1030701</v>
      </c>
      <c r="B222" s="48" t="s">
        <v>348</v>
      </c>
      <c r="C222" s="44">
        <v>0</v>
      </c>
      <c r="D222" s="44">
        <v>0</v>
      </c>
      <c r="E222" s="45">
        <v>0</v>
      </c>
      <c r="F222" s="47">
        <v>0</v>
      </c>
      <c r="G222" s="47">
        <v>0</v>
      </c>
      <c r="H222" s="47">
        <v>0</v>
      </c>
      <c r="I222" s="47">
        <v>0</v>
      </c>
      <c r="J222" s="47">
        <v>0</v>
      </c>
      <c r="K222" s="47">
        <v>0</v>
      </c>
      <c r="L222" s="47">
        <v>0</v>
      </c>
      <c r="M222" s="47">
        <v>0</v>
      </c>
      <c r="N222" s="47">
        <v>0</v>
      </c>
      <c r="O222" s="47">
        <v>0</v>
      </c>
      <c r="P222" s="47">
        <v>0</v>
      </c>
      <c r="Q222" s="47">
        <v>0</v>
      </c>
      <c r="R222" s="47">
        <v>0</v>
      </c>
      <c r="S222" s="47">
        <v>0</v>
      </c>
      <c r="T222" s="47">
        <v>0</v>
      </c>
      <c r="U222" s="47">
        <v>0</v>
      </c>
      <c r="V222" s="47">
        <v>0</v>
      </c>
      <c r="W222" s="51">
        <v>0</v>
      </c>
      <c r="X222" s="51">
        <v>0</v>
      </c>
      <c r="Y222" s="51">
        <v>0</v>
      </c>
      <c r="Z222" s="51">
        <v>0</v>
      </c>
    </row>
    <row r="223" ht="14.4" spans="1:26">
      <c r="A223" s="42">
        <v>1030702</v>
      </c>
      <c r="B223" s="48" t="s">
        <v>349</v>
      </c>
      <c r="C223" s="44">
        <v>91</v>
      </c>
      <c r="D223" s="44">
        <v>91</v>
      </c>
      <c r="E223" s="45">
        <v>0</v>
      </c>
      <c r="F223" s="47">
        <v>91</v>
      </c>
      <c r="G223" s="47">
        <v>0</v>
      </c>
      <c r="H223" s="47">
        <v>0</v>
      </c>
      <c r="I223" s="47">
        <v>0</v>
      </c>
      <c r="J223" s="47">
        <v>0</v>
      </c>
      <c r="K223" s="47">
        <v>0</v>
      </c>
      <c r="L223" s="47">
        <v>0</v>
      </c>
      <c r="M223" s="47">
        <v>0</v>
      </c>
      <c r="N223" s="47">
        <v>0</v>
      </c>
      <c r="O223" s="47">
        <v>0</v>
      </c>
      <c r="P223" s="47">
        <v>0</v>
      </c>
      <c r="Q223" s="47">
        <v>0</v>
      </c>
      <c r="R223" s="47">
        <v>0</v>
      </c>
      <c r="S223" s="47">
        <v>0</v>
      </c>
      <c r="T223" s="47">
        <v>0</v>
      </c>
      <c r="U223" s="47">
        <v>0</v>
      </c>
      <c r="V223" s="47">
        <v>0</v>
      </c>
      <c r="W223" s="51">
        <v>0</v>
      </c>
      <c r="X223" s="51">
        <v>0</v>
      </c>
      <c r="Y223" s="51">
        <v>0</v>
      </c>
      <c r="Z223" s="51">
        <v>0</v>
      </c>
    </row>
    <row r="224" ht="14.4" spans="1:26">
      <c r="A224" s="42">
        <v>1030703</v>
      </c>
      <c r="B224" s="48" t="s">
        <v>350</v>
      </c>
      <c r="C224" s="44">
        <v>0</v>
      </c>
      <c r="D224" s="44">
        <v>0</v>
      </c>
      <c r="E224" s="45">
        <v>0</v>
      </c>
      <c r="F224" s="47">
        <v>0</v>
      </c>
      <c r="G224" s="47">
        <v>0</v>
      </c>
      <c r="H224" s="47">
        <v>0</v>
      </c>
      <c r="I224" s="47">
        <v>0</v>
      </c>
      <c r="J224" s="47">
        <v>0</v>
      </c>
      <c r="K224" s="47">
        <v>0</v>
      </c>
      <c r="L224" s="47">
        <v>0</v>
      </c>
      <c r="M224" s="47">
        <v>0</v>
      </c>
      <c r="N224" s="47">
        <v>0</v>
      </c>
      <c r="O224" s="47">
        <v>0</v>
      </c>
      <c r="P224" s="47">
        <v>0</v>
      </c>
      <c r="Q224" s="47">
        <v>0</v>
      </c>
      <c r="R224" s="47">
        <v>0</v>
      </c>
      <c r="S224" s="47">
        <v>0</v>
      </c>
      <c r="T224" s="47">
        <v>0</v>
      </c>
      <c r="U224" s="47">
        <v>0</v>
      </c>
      <c r="V224" s="47">
        <v>0</v>
      </c>
      <c r="W224" s="51">
        <v>0</v>
      </c>
      <c r="X224" s="51">
        <v>0</v>
      </c>
      <c r="Y224" s="51">
        <v>0</v>
      </c>
      <c r="Z224" s="51">
        <v>0</v>
      </c>
    </row>
    <row r="225" ht="14.4" spans="1:26">
      <c r="A225" s="42">
        <v>1030704</v>
      </c>
      <c r="B225" s="46" t="s">
        <v>351</v>
      </c>
      <c r="C225" s="44">
        <v>0</v>
      </c>
      <c r="D225" s="44">
        <v>0</v>
      </c>
      <c r="E225" s="45">
        <v>0</v>
      </c>
      <c r="F225" s="47">
        <v>0</v>
      </c>
      <c r="G225" s="47">
        <v>0</v>
      </c>
      <c r="H225" s="47">
        <v>0</v>
      </c>
      <c r="I225" s="47">
        <v>0</v>
      </c>
      <c r="J225" s="47">
        <v>0</v>
      </c>
      <c r="K225" s="47">
        <v>0</v>
      </c>
      <c r="L225" s="47">
        <v>0</v>
      </c>
      <c r="M225" s="47">
        <v>0</v>
      </c>
      <c r="N225" s="47">
        <v>0</v>
      </c>
      <c r="O225" s="47">
        <v>0</v>
      </c>
      <c r="P225" s="47">
        <v>0</v>
      </c>
      <c r="Q225" s="47">
        <v>0</v>
      </c>
      <c r="R225" s="47">
        <v>0</v>
      </c>
      <c r="S225" s="47">
        <v>0</v>
      </c>
      <c r="T225" s="47">
        <v>0</v>
      </c>
      <c r="U225" s="47">
        <v>0</v>
      </c>
      <c r="V225" s="47">
        <v>0</v>
      </c>
      <c r="W225" s="55">
        <v>0</v>
      </c>
      <c r="X225" s="55">
        <v>0</v>
      </c>
      <c r="Y225" s="55">
        <v>0</v>
      </c>
      <c r="Z225" s="55">
        <v>0</v>
      </c>
    </row>
    <row r="226" ht="14.4" spans="1:26">
      <c r="A226" s="42">
        <v>1030705</v>
      </c>
      <c r="B226" s="48" t="s">
        <v>352</v>
      </c>
      <c r="C226" s="44">
        <v>225256</v>
      </c>
      <c r="D226" s="44">
        <v>88894</v>
      </c>
      <c r="E226" s="45">
        <v>136362</v>
      </c>
      <c r="F226" s="47">
        <v>23977</v>
      </c>
      <c r="G226" s="47">
        <v>6291</v>
      </c>
      <c r="H226" s="47">
        <v>5512</v>
      </c>
      <c r="I226" s="47">
        <v>5455</v>
      </c>
      <c r="J226" s="47">
        <v>6358</v>
      </c>
      <c r="K226" s="47">
        <v>5843</v>
      </c>
      <c r="L226" s="47">
        <v>4398</v>
      </c>
      <c r="M226" s="47">
        <v>1788</v>
      </c>
      <c r="N226" s="47">
        <v>5093</v>
      </c>
      <c r="O226" s="47">
        <v>5658</v>
      </c>
      <c r="P226" s="47">
        <v>2493</v>
      </c>
      <c r="Q226" s="47">
        <v>1485</v>
      </c>
      <c r="R226" s="47">
        <v>2156</v>
      </c>
      <c r="S226" s="47">
        <v>1039</v>
      </c>
      <c r="T226" s="47">
        <v>7811</v>
      </c>
      <c r="U226" s="47">
        <v>1288</v>
      </c>
      <c r="V226" s="47">
        <v>2252</v>
      </c>
      <c r="W226" s="50">
        <v>410</v>
      </c>
      <c r="X226" s="50">
        <v>376</v>
      </c>
      <c r="Y226" s="50">
        <v>1169</v>
      </c>
      <c r="Z226" s="50">
        <v>297</v>
      </c>
    </row>
    <row r="227" ht="14.4" spans="1:26">
      <c r="A227" s="42">
        <v>103070501</v>
      </c>
      <c r="B227" s="48" t="s">
        <v>353</v>
      </c>
      <c r="C227" s="44">
        <v>24019</v>
      </c>
      <c r="D227" s="44">
        <v>17150</v>
      </c>
      <c r="E227" s="45">
        <v>6869</v>
      </c>
      <c r="F227" s="47">
        <v>2867</v>
      </c>
      <c r="G227" s="47">
        <v>3059</v>
      </c>
      <c r="H227" s="47">
        <v>1149</v>
      </c>
      <c r="I227" s="47">
        <v>562</v>
      </c>
      <c r="J227" s="47">
        <v>1119</v>
      </c>
      <c r="K227" s="47">
        <v>916</v>
      </c>
      <c r="L227" s="47">
        <v>1354</v>
      </c>
      <c r="M227" s="47">
        <v>406</v>
      </c>
      <c r="N227" s="47">
        <v>609</v>
      </c>
      <c r="O227" s="47">
        <v>1612</v>
      </c>
      <c r="P227" s="47">
        <v>564</v>
      </c>
      <c r="Q227" s="47">
        <v>232</v>
      </c>
      <c r="R227" s="47">
        <v>502</v>
      </c>
      <c r="S227" s="47">
        <v>618</v>
      </c>
      <c r="T227" s="47">
        <v>421</v>
      </c>
      <c r="U227" s="47">
        <v>521</v>
      </c>
      <c r="V227" s="47">
        <v>644</v>
      </c>
      <c r="W227" s="51">
        <v>410</v>
      </c>
      <c r="X227" s="51">
        <v>25</v>
      </c>
      <c r="Y227" s="51">
        <v>93</v>
      </c>
      <c r="Z227" s="51">
        <v>116</v>
      </c>
    </row>
    <row r="228" ht="14.4" spans="1:26">
      <c r="A228" s="42">
        <v>103070502</v>
      </c>
      <c r="B228" s="48" t="s">
        <v>5279</v>
      </c>
      <c r="C228" s="44">
        <v>3871</v>
      </c>
      <c r="D228" s="44">
        <v>3864</v>
      </c>
      <c r="E228" s="45">
        <v>7</v>
      </c>
      <c r="F228" s="47">
        <v>709</v>
      </c>
      <c r="G228" s="47">
        <v>373</v>
      </c>
      <c r="H228" s="47">
        <v>29</v>
      </c>
      <c r="I228" s="47">
        <v>435</v>
      </c>
      <c r="J228" s="47">
        <v>0</v>
      </c>
      <c r="K228" s="47">
        <v>1448</v>
      </c>
      <c r="L228" s="47">
        <v>123</v>
      </c>
      <c r="M228" s="47">
        <v>0</v>
      </c>
      <c r="N228" s="47">
        <v>22</v>
      </c>
      <c r="O228" s="47">
        <v>13</v>
      </c>
      <c r="P228" s="47">
        <v>90</v>
      </c>
      <c r="Q228" s="47">
        <v>97</v>
      </c>
      <c r="R228" s="47">
        <v>190</v>
      </c>
      <c r="S228" s="47">
        <v>5</v>
      </c>
      <c r="T228" s="47">
        <v>1</v>
      </c>
      <c r="U228" s="47">
        <v>0</v>
      </c>
      <c r="V228" s="47">
        <v>327</v>
      </c>
      <c r="W228" s="51">
        <v>0</v>
      </c>
      <c r="X228" s="51">
        <v>327</v>
      </c>
      <c r="Y228" s="51">
        <v>0</v>
      </c>
      <c r="Z228" s="51">
        <v>0</v>
      </c>
    </row>
    <row r="229" ht="14.4" spans="1:26">
      <c r="A229" s="42">
        <v>103070503</v>
      </c>
      <c r="B229" s="48" t="s">
        <v>355</v>
      </c>
      <c r="C229" s="44">
        <v>0</v>
      </c>
      <c r="D229" s="44">
        <v>0</v>
      </c>
      <c r="E229" s="45">
        <v>0</v>
      </c>
      <c r="F229" s="47">
        <v>0</v>
      </c>
      <c r="G229" s="47">
        <v>0</v>
      </c>
      <c r="H229" s="47">
        <v>0</v>
      </c>
      <c r="I229" s="47">
        <v>0</v>
      </c>
      <c r="J229" s="47">
        <v>0</v>
      </c>
      <c r="K229" s="47">
        <v>0</v>
      </c>
      <c r="L229" s="47">
        <v>0</v>
      </c>
      <c r="M229" s="47">
        <v>0</v>
      </c>
      <c r="N229" s="47">
        <v>0</v>
      </c>
      <c r="O229" s="47">
        <v>0</v>
      </c>
      <c r="P229" s="47">
        <v>0</v>
      </c>
      <c r="Q229" s="47">
        <v>0</v>
      </c>
      <c r="R229" s="47">
        <v>0</v>
      </c>
      <c r="S229" s="47">
        <v>0</v>
      </c>
      <c r="T229" s="47">
        <v>0</v>
      </c>
      <c r="U229" s="47">
        <v>0</v>
      </c>
      <c r="V229" s="47">
        <v>0</v>
      </c>
      <c r="W229" s="51">
        <v>0</v>
      </c>
      <c r="X229" s="51">
        <v>0</v>
      </c>
      <c r="Y229" s="51">
        <v>0</v>
      </c>
      <c r="Z229" s="51">
        <v>0</v>
      </c>
    </row>
    <row r="230" ht="14.4" spans="1:26">
      <c r="A230" s="42">
        <v>103070599</v>
      </c>
      <c r="B230" s="48" t="s">
        <v>356</v>
      </c>
      <c r="C230" s="44">
        <v>197366</v>
      </c>
      <c r="D230" s="44">
        <v>67880</v>
      </c>
      <c r="E230" s="45">
        <v>129486</v>
      </c>
      <c r="F230" s="47">
        <v>20401</v>
      </c>
      <c r="G230" s="47">
        <v>2859</v>
      </c>
      <c r="H230" s="47">
        <v>4334</v>
      </c>
      <c r="I230" s="47">
        <v>4458</v>
      </c>
      <c r="J230" s="47">
        <v>5239</v>
      </c>
      <c r="K230" s="47">
        <v>3479</v>
      </c>
      <c r="L230" s="47">
        <v>2921</v>
      </c>
      <c r="M230" s="47">
        <v>1382</v>
      </c>
      <c r="N230" s="47">
        <v>4462</v>
      </c>
      <c r="O230" s="47">
        <v>4033</v>
      </c>
      <c r="P230" s="47">
        <v>1839</v>
      </c>
      <c r="Q230" s="47">
        <v>1156</v>
      </c>
      <c r="R230" s="47">
        <v>1464</v>
      </c>
      <c r="S230" s="47">
        <v>416</v>
      </c>
      <c r="T230" s="47">
        <v>7389</v>
      </c>
      <c r="U230" s="47">
        <v>767</v>
      </c>
      <c r="V230" s="47">
        <v>1281</v>
      </c>
      <c r="W230" s="51">
        <v>0</v>
      </c>
      <c r="X230" s="51">
        <v>24</v>
      </c>
      <c r="Y230" s="51">
        <v>1076</v>
      </c>
      <c r="Z230" s="51">
        <v>181</v>
      </c>
    </row>
    <row r="231" ht="14.4" spans="1:26">
      <c r="A231" s="42">
        <v>1030706</v>
      </c>
      <c r="B231" s="48" t="s">
        <v>357</v>
      </c>
      <c r="C231" s="44">
        <v>650083</v>
      </c>
      <c r="D231" s="44">
        <v>634508</v>
      </c>
      <c r="E231" s="45">
        <v>15575</v>
      </c>
      <c r="F231" s="47">
        <v>134695</v>
      </c>
      <c r="G231" s="47">
        <v>6737</v>
      </c>
      <c r="H231" s="47">
        <v>18940</v>
      </c>
      <c r="I231" s="47">
        <v>83702</v>
      </c>
      <c r="J231" s="47">
        <v>97408</v>
      </c>
      <c r="K231" s="47">
        <v>13989</v>
      </c>
      <c r="L231" s="47">
        <v>21323</v>
      </c>
      <c r="M231" s="47">
        <v>28145</v>
      </c>
      <c r="N231" s="47">
        <v>38055</v>
      </c>
      <c r="O231" s="47">
        <v>24162</v>
      </c>
      <c r="P231" s="47">
        <v>17820</v>
      </c>
      <c r="Q231" s="47">
        <v>14077</v>
      </c>
      <c r="R231" s="47">
        <v>78689</v>
      </c>
      <c r="S231" s="47">
        <v>5940</v>
      </c>
      <c r="T231" s="47">
        <v>7290</v>
      </c>
      <c r="U231" s="47">
        <v>42907</v>
      </c>
      <c r="V231" s="47">
        <v>176</v>
      </c>
      <c r="W231" s="51">
        <v>0</v>
      </c>
      <c r="X231" s="51">
        <v>3</v>
      </c>
      <c r="Y231" s="51">
        <v>93</v>
      </c>
      <c r="Z231" s="51">
        <v>80</v>
      </c>
    </row>
    <row r="232" ht="14.4" spans="1:26">
      <c r="A232" s="42">
        <v>1030707</v>
      </c>
      <c r="B232" s="48" t="s">
        <v>358</v>
      </c>
      <c r="C232" s="44">
        <v>3280</v>
      </c>
      <c r="D232" s="44">
        <v>3280</v>
      </c>
      <c r="E232" s="45">
        <v>0</v>
      </c>
      <c r="F232" s="47">
        <v>2650</v>
      </c>
      <c r="G232" s="47">
        <v>749</v>
      </c>
      <c r="H232" s="47">
        <v>0</v>
      </c>
      <c r="I232" s="47">
        <v>0</v>
      </c>
      <c r="J232" s="47">
        <v>0</v>
      </c>
      <c r="K232" s="47">
        <v>0</v>
      </c>
      <c r="L232" s="47">
        <v>260</v>
      </c>
      <c r="M232" s="47">
        <v>2000</v>
      </c>
      <c r="N232" s="47">
        <v>0</v>
      </c>
      <c r="O232" s="47">
        <v>0</v>
      </c>
      <c r="P232" s="47">
        <v>0</v>
      </c>
      <c r="Q232" s="47">
        <v>0</v>
      </c>
      <c r="R232" s="47">
        <v>0</v>
      </c>
      <c r="S232" s="47">
        <v>0</v>
      </c>
      <c r="T232" s="47">
        <v>0</v>
      </c>
      <c r="U232" s="47">
        <v>1</v>
      </c>
      <c r="V232" s="47">
        <v>-2380</v>
      </c>
      <c r="W232" s="51">
        <v>0</v>
      </c>
      <c r="X232" s="51">
        <v>0</v>
      </c>
      <c r="Y232" s="51">
        <v>0</v>
      </c>
      <c r="Z232" s="51">
        <v>-2380</v>
      </c>
    </row>
    <row r="233" ht="14.4" spans="1:26">
      <c r="A233" s="42">
        <v>1030708</v>
      </c>
      <c r="B233" s="48" t="s">
        <v>359</v>
      </c>
      <c r="C233" s="44">
        <v>0</v>
      </c>
      <c r="D233" s="44">
        <v>0</v>
      </c>
      <c r="E233" s="45">
        <v>0</v>
      </c>
      <c r="F233" s="47">
        <v>0</v>
      </c>
      <c r="G233" s="47">
        <v>0</v>
      </c>
      <c r="H233" s="47">
        <v>0</v>
      </c>
      <c r="I233" s="47">
        <v>0</v>
      </c>
      <c r="J233" s="47">
        <v>0</v>
      </c>
      <c r="K233" s="47">
        <v>0</v>
      </c>
      <c r="L233" s="47">
        <v>0</v>
      </c>
      <c r="M233" s="47">
        <v>0</v>
      </c>
      <c r="N233" s="47">
        <v>0</v>
      </c>
      <c r="O233" s="47">
        <v>0</v>
      </c>
      <c r="P233" s="47">
        <v>0</v>
      </c>
      <c r="Q233" s="47">
        <v>0</v>
      </c>
      <c r="R233" s="47">
        <v>0</v>
      </c>
      <c r="S233" s="47">
        <v>0</v>
      </c>
      <c r="T233" s="47">
        <v>0</v>
      </c>
      <c r="U233" s="47">
        <v>0</v>
      </c>
      <c r="V233" s="47">
        <v>0</v>
      </c>
      <c r="W233" s="51">
        <v>0</v>
      </c>
      <c r="X233" s="51">
        <v>0</v>
      </c>
      <c r="Y233" s="51">
        <v>0</v>
      </c>
      <c r="Z233" s="51">
        <v>0</v>
      </c>
    </row>
    <row r="234" ht="14.4" spans="1:26">
      <c r="A234" s="42">
        <v>1030709</v>
      </c>
      <c r="B234" s="48" t="s">
        <v>360</v>
      </c>
      <c r="C234" s="44">
        <v>10734</v>
      </c>
      <c r="D234" s="44">
        <v>10734</v>
      </c>
      <c r="E234" s="45">
        <v>0</v>
      </c>
      <c r="F234" s="47">
        <v>0</v>
      </c>
      <c r="G234" s="47">
        <v>0</v>
      </c>
      <c r="H234" s="47">
        <v>0</v>
      </c>
      <c r="I234" s="47">
        <v>10734</v>
      </c>
      <c r="J234" s="47">
        <v>0</v>
      </c>
      <c r="K234" s="47">
        <v>0</v>
      </c>
      <c r="L234" s="47">
        <v>0</v>
      </c>
      <c r="M234" s="47">
        <v>0</v>
      </c>
      <c r="N234" s="47">
        <v>0</v>
      </c>
      <c r="O234" s="47">
        <v>0</v>
      </c>
      <c r="P234" s="47">
        <v>0</v>
      </c>
      <c r="Q234" s="47">
        <v>0</v>
      </c>
      <c r="R234" s="47">
        <v>0</v>
      </c>
      <c r="S234" s="47">
        <v>0</v>
      </c>
      <c r="T234" s="47">
        <v>0</v>
      </c>
      <c r="U234" s="47">
        <v>0</v>
      </c>
      <c r="V234" s="47">
        <v>0</v>
      </c>
      <c r="W234" s="51">
        <v>0</v>
      </c>
      <c r="X234" s="51">
        <v>0</v>
      </c>
      <c r="Y234" s="51">
        <v>0</v>
      </c>
      <c r="Z234" s="51">
        <v>0</v>
      </c>
    </row>
    <row r="235" ht="14.4" spans="1:26">
      <c r="A235" s="42">
        <v>1030799</v>
      </c>
      <c r="B235" s="48" t="s">
        <v>385</v>
      </c>
      <c r="C235" s="44">
        <v>245291</v>
      </c>
      <c r="D235" s="44">
        <v>242711</v>
      </c>
      <c r="E235" s="45">
        <v>2580</v>
      </c>
      <c r="F235" s="47">
        <v>28099</v>
      </c>
      <c r="G235" s="47">
        <v>1566</v>
      </c>
      <c r="H235" s="47">
        <v>1591</v>
      </c>
      <c r="I235" s="47">
        <v>17279</v>
      </c>
      <c r="J235" s="47">
        <v>15107</v>
      </c>
      <c r="K235" s="47">
        <v>440</v>
      </c>
      <c r="L235" s="47">
        <v>31479</v>
      </c>
      <c r="M235" s="47">
        <v>16267</v>
      </c>
      <c r="N235" s="47">
        <v>12065</v>
      </c>
      <c r="O235" s="47">
        <v>20595</v>
      </c>
      <c r="P235" s="47">
        <v>2392</v>
      </c>
      <c r="Q235" s="47">
        <v>4418</v>
      </c>
      <c r="R235" s="47">
        <v>42520</v>
      </c>
      <c r="S235" s="47">
        <v>4815</v>
      </c>
      <c r="T235" s="47">
        <v>3341</v>
      </c>
      <c r="U235" s="47">
        <v>34892</v>
      </c>
      <c r="V235" s="47">
        <v>6294</v>
      </c>
      <c r="W235" s="51">
        <v>0</v>
      </c>
      <c r="X235" s="51">
        <v>0</v>
      </c>
      <c r="Y235" s="51">
        <v>6294</v>
      </c>
      <c r="Z235" s="51">
        <v>0</v>
      </c>
    </row>
    <row r="236" ht="14.4" spans="1:26">
      <c r="A236" s="42">
        <v>10399</v>
      </c>
      <c r="B236" s="48" t="s">
        <v>395</v>
      </c>
      <c r="C236" s="44">
        <v>809464</v>
      </c>
      <c r="D236" s="44">
        <v>476827</v>
      </c>
      <c r="E236" s="45">
        <v>332637</v>
      </c>
      <c r="F236" s="47">
        <v>81058</v>
      </c>
      <c r="G236" s="47">
        <v>12904</v>
      </c>
      <c r="H236" s="47">
        <v>50055</v>
      </c>
      <c r="I236" s="47">
        <v>96379</v>
      </c>
      <c r="J236" s="47">
        <v>81538</v>
      </c>
      <c r="K236" s="47">
        <v>7694</v>
      </c>
      <c r="L236" s="47">
        <v>11625</v>
      </c>
      <c r="M236" s="47">
        <v>9630</v>
      </c>
      <c r="N236" s="47">
        <v>45326</v>
      </c>
      <c r="O236" s="47">
        <v>24812</v>
      </c>
      <c r="P236" s="47">
        <v>14346</v>
      </c>
      <c r="Q236" s="47">
        <v>12379</v>
      </c>
      <c r="R236" s="47">
        <v>15310</v>
      </c>
      <c r="S236" s="47">
        <v>1331</v>
      </c>
      <c r="T236" s="47">
        <v>6496</v>
      </c>
      <c r="U236" s="47">
        <v>5860</v>
      </c>
      <c r="V236" s="47">
        <v>85</v>
      </c>
      <c r="W236" s="52">
        <v>0</v>
      </c>
      <c r="X236" s="52">
        <v>0</v>
      </c>
      <c r="Y236" s="52">
        <v>16</v>
      </c>
      <c r="Z236" s="52">
        <v>69</v>
      </c>
    </row>
    <row r="237" ht="14.4" spans="1:26">
      <c r="A237" s="42">
        <v>1039901</v>
      </c>
      <c r="B237" s="48" t="s">
        <v>5280</v>
      </c>
      <c r="C237" s="44">
        <v>58199</v>
      </c>
      <c r="D237" s="44">
        <v>58199</v>
      </c>
      <c r="E237" s="45">
        <v>0</v>
      </c>
      <c r="F237" s="47">
        <v>1567</v>
      </c>
      <c r="G237" s="47">
        <v>10888</v>
      </c>
      <c r="H237" s="47">
        <v>4217</v>
      </c>
      <c r="I237" s="47">
        <v>2239</v>
      </c>
      <c r="J237" s="47">
        <v>8429</v>
      </c>
      <c r="K237" s="47">
        <v>1057</v>
      </c>
      <c r="L237" s="47">
        <v>577</v>
      </c>
      <c r="M237" s="47">
        <v>1244</v>
      </c>
      <c r="N237" s="47">
        <v>2517</v>
      </c>
      <c r="O237" s="47">
        <v>2956</v>
      </c>
      <c r="P237" s="47">
        <v>2516</v>
      </c>
      <c r="Q237" s="47">
        <v>11000</v>
      </c>
      <c r="R237" s="47">
        <v>3221</v>
      </c>
      <c r="S237" s="47">
        <v>33</v>
      </c>
      <c r="T237" s="47">
        <v>2291</v>
      </c>
      <c r="U237" s="47">
        <v>3450</v>
      </c>
      <c r="V237" s="47">
        <v>0</v>
      </c>
      <c r="W237" s="52">
        <v>0</v>
      </c>
      <c r="X237" s="52">
        <v>0</v>
      </c>
      <c r="Y237" s="52">
        <v>0</v>
      </c>
      <c r="Z237" s="52">
        <v>0</v>
      </c>
    </row>
    <row r="238" ht="14.4" spans="1:26">
      <c r="A238" s="42">
        <v>103990101</v>
      </c>
      <c r="B238" s="48" t="s">
        <v>5281</v>
      </c>
      <c r="C238" s="44">
        <v>88</v>
      </c>
      <c r="D238" s="44">
        <v>88</v>
      </c>
      <c r="E238" s="45">
        <v>0</v>
      </c>
      <c r="F238" s="47">
        <v>0</v>
      </c>
      <c r="G238" s="47">
        <v>0</v>
      </c>
      <c r="H238" s="47">
        <v>0</v>
      </c>
      <c r="I238" s="47">
        <v>0</v>
      </c>
      <c r="J238" s="47">
        <v>60</v>
      </c>
      <c r="K238" s="47">
        <v>0</v>
      </c>
      <c r="L238" s="47">
        <v>0</v>
      </c>
      <c r="M238" s="47">
        <v>0</v>
      </c>
      <c r="N238" s="47">
        <v>0</v>
      </c>
      <c r="O238" s="47">
        <v>25</v>
      </c>
      <c r="P238" s="47">
        <v>0</v>
      </c>
      <c r="Q238" s="47">
        <v>0</v>
      </c>
      <c r="R238" s="47">
        <v>0</v>
      </c>
      <c r="S238" s="47">
        <v>0</v>
      </c>
      <c r="T238" s="47">
        <v>0</v>
      </c>
      <c r="U238" s="47">
        <v>3</v>
      </c>
      <c r="V238" s="47">
        <v>0</v>
      </c>
      <c r="W238" s="51">
        <v>0</v>
      </c>
      <c r="X238" s="51">
        <v>0</v>
      </c>
      <c r="Y238" s="51">
        <v>0</v>
      </c>
      <c r="Z238" s="51">
        <v>0</v>
      </c>
    </row>
    <row r="239" ht="14.4" spans="1:26">
      <c r="A239" s="42">
        <v>103990102</v>
      </c>
      <c r="B239" s="48" t="s">
        <v>5282</v>
      </c>
      <c r="C239" s="44">
        <v>58111</v>
      </c>
      <c r="D239" s="44">
        <v>58111</v>
      </c>
      <c r="E239" s="45">
        <v>0</v>
      </c>
      <c r="F239" s="47">
        <v>1567</v>
      </c>
      <c r="G239" s="47">
        <v>10888</v>
      </c>
      <c r="H239" s="47">
        <v>4217</v>
      </c>
      <c r="I239" s="47">
        <v>2239</v>
      </c>
      <c r="J239" s="47">
        <v>8369</v>
      </c>
      <c r="K239" s="47">
        <v>1057</v>
      </c>
      <c r="L239" s="47">
        <v>577</v>
      </c>
      <c r="M239" s="47">
        <v>1244</v>
      </c>
      <c r="N239" s="47">
        <v>2517</v>
      </c>
      <c r="O239" s="47">
        <v>2931</v>
      </c>
      <c r="P239" s="47">
        <v>2516</v>
      </c>
      <c r="Q239" s="47">
        <v>11000</v>
      </c>
      <c r="R239" s="47">
        <v>3221</v>
      </c>
      <c r="S239" s="47">
        <v>33</v>
      </c>
      <c r="T239" s="47">
        <v>2291</v>
      </c>
      <c r="U239" s="47">
        <v>3447</v>
      </c>
      <c r="V239" s="47">
        <v>0</v>
      </c>
      <c r="W239" s="51">
        <v>0</v>
      </c>
      <c r="X239" s="51">
        <v>0</v>
      </c>
      <c r="Y239" s="51">
        <v>0</v>
      </c>
      <c r="Z239" s="51">
        <v>0</v>
      </c>
    </row>
    <row r="240" ht="14.4" spans="1:26">
      <c r="A240" s="42">
        <v>1039902</v>
      </c>
      <c r="B240" s="49" t="s">
        <v>5283</v>
      </c>
      <c r="C240" s="44">
        <v>0</v>
      </c>
      <c r="D240" s="44">
        <v>0</v>
      </c>
      <c r="E240" s="45">
        <v>0</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51">
        <v>0</v>
      </c>
      <c r="X240" s="51">
        <v>0</v>
      </c>
      <c r="Y240" s="51">
        <v>0</v>
      </c>
      <c r="Z240" s="51">
        <v>0</v>
      </c>
    </row>
    <row r="241" ht="14.4" spans="1:26">
      <c r="A241" s="42">
        <v>1039903</v>
      </c>
      <c r="B241" s="48" t="s">
        <v>5284</v>
      </c>
      <c r="C241" s="44">
        <v>0</v>
      </c>
      <c r="D241" s="44">
        <v>0</v>
      </c>
      <c r="E241" s="45">
        <v>0</v>
      </c>
      <c r="F241" s="47">
        <v>0</v>
      </c>
      <c r="G241" s="47">
        <v>0</v>
      </c>
      <c r="H241" s="47">
        <v>0</v>
      </c>
      <c r="I241" s="47">
        <v>0</v>
      </c>
      <c r="J241" s="47">
        <v>0</v>
      </c>
      <c r="K241" s="47">
        <v>0</v>
      </c>
      <c r="L241" s="47">
        <v>0</v>
      </c>
      <c r="M241" s="47">
        <v>0</v>
      </c>
      <c r="N241" s="47">
        <v>0</v>
      </c>
      <c r="O241" s="47">
        <v>0</v>
      </c>
      <c r="P241" s="47">
        <v>0</v>
      </c>
      <c r="Q241" s="47">
        <v>0</v>
      </c>
      <c r="R241" s="47">
        <v>0</v>
      </c>
      <c r="S241" s="47">
        <v>0</v>
      </c>
      <c r="T241" s="47">
        <v>0</v>
      </c>
      <c r="U241" s="47">
        <v>0</v>
      </c>
      <c r="V241" s="47">
        <v>0</v>
      </c>
      <c r="W241" s="51">
        <v>0</v>
      </c>
      <c r="X241" s="51">
        <v>0</v>
      </c>
      <c r="Y241" s="51">
        <v>0</v>
      </c>
      <c r="Z241" s="51">
        <v>0</v>
      </c>
    </row>
    <row r="242" ht="14.4" spans="1:26">
      <c r="A242" s="42">
        <v>1039904</v>
      </c>
      <c r="B242" s="48" t="s">
        <v>396</v>
      </c>
      <c r="C242" s="44">
        <v>15140</v>
      </c>
      <c r="D242" s="44">
        <v>15140</v>
      </c>
      <c r="E242" s="45">
        <v>0</v>
      </c>
      <c r="F242" s="47">
        <v>374</v>
      </c>
      <c r="G242" s="47">
        <v>0</v>
      </c>
      <c r="H242" s="47">
        <v>0</v>
      </c>
      <c r="I242" s="47">
        <v>0</v>
      </c>
      <c r="J242" s="47">
        <v>0</v>
      </c>
      <c r="K242" s="47">
        <v>0</v>
      </c>
      <c r="L242" s="47">
        <v>0</v>
      </c>
      <c r="M242" s="47">
        <v>4434</v>
      </c>
      <c r="N242" s="47">
        <v>0</v>
      </c>
      <c r="O242" s="47">
        <v>0</v>
      </c>
      <c r="P242" s="47">
        <v>0</v>
      </c>
      <c r="Q242" s="47">
        <v>0</v>
      </c>
      <c r="R242" s="47">
        <v>10216</v>
      </c>
      <c r="S242" s="47">
        <v>116</v>
      </c>
      <c r="T242" s="47">
        <v>0</v>
      </c>
      <c r="U242" s="47">
        <v>0</v>
      </c>
      <c r="V242" s="47">
        <v>0</v>
      </c>
      <c r="W242" s="51">
        <v>0</v>
      </c>
      <c r="X242" s="51">
        <v>0</v>
      </c>
      <c r="Y242" s="51">
        <v>0</v>
      </c>
      <c r="Z242" s="51">
        <v>0</v>
      </c>
    </row>
    <row r="243" ht="14.4" spans="1:26">
      <c r="A243" s="42">
        <v>1039905</v>
      </c>
      <c r="B243" s="46" t="s">
        <v>5285</v>
      </c>
      <c r="C243" s="44">
        <v>0</v>
      </c>
      <c r="D243" s="44">
        <v>0</v>
      </c>
      <c r="E243" s="45">
        <v>0</v>
      </c>
      <c r="F243" s="47">
        <v>0</v>
      </c>
      <c r="G243" s="47">
        <v>0</v>
      </c>
      <c r="H243" s="47">
        <v>0</v>
      </c>
      <c r="I243" s="47">
        <v>0</v>
      </c>
      <c r="J243" s="47">
        <v>0</v>
      </c>
      <c r="K243" s="47">
        <v>0</v>
      </c>
      <c r="L243" s="47">
        <v>0</v>
      </c>
      <c r="M243" s="47">
        <v>0</v>
      </c>
      <c r="N243" s="47">
        <v>0</v>
      </c>
      <c r="O243" s="47">
        <v>0</v>
      </c>
      <c r="P243" s="47">
        <v>0</v>
      </c>
      <c r="Q243" s="47">
        <v>0</v>
      </c>
      <c r="R243" s="47">
        <v>0</v>
      </c>
      <c r="S243" s="47">
        <v>0</v>
      </c>
      <c r="T243" s="47">
        <v>0</v>
      </c>
      <c r="U243" s="47">
        <v>0</v>
      </c>
      <c r="V243" s="47">
        <v>0</v>
      </c>
      <c r="W243" s="51">
        <v>0</v>
      </c>
      <c r="X243" s="51">
        <v>0</v>
      </c>
      <c r="Y243" s="51">
        <v>0</v>
      </c>
      <c r="Z243" s="51">
        <v>0</v>
      </c>
    </row>
    <row r="244" ht="14.4" spans="1:26">
      <c r="A244" s="42">
        <v>1039907</v>
      </c>
      <c r="B244" s="48" t="s">
        <v>397</v>
      </c>
      <c r="C244" s="44">
        <v>0</v>
      </c>
      <c r="D244" s="44">
        <v>0</v>
      </c>
      <c r="E244" s="45">
        <v>0</v>
      </c>
      <c r="F244" s="47">
        <v>0</v>
      </c>
      <c r="G244" s="47">
        <v>0</v>
      </c>
      <c r="H244" s="47">
        <v>0</v>
      </c>
      <c r="I244" s="47">
        <v>0</v>
      </c>
      <c r="J244" s="47">
        <v>0</v>
      </c>
      <c r="K244" s="47">
        <v>0</v>
      </c>
      <c r="L244" s="47">
        <v>0</v>
      </c>
      <c r="M244" s="47">
        <v>0</v>
      </c>
      <c r="N244" s="47">
        <v>0</v>
      </c>
      <c r="O244" s="47">
        <v>0</v>
      </c>
      <c r="P244" s="47">
        <v>0</v>
      </c>
      <c r="Q244" s="47">
        <v>0</v>
      </c>
      <c r="R244" s="47">
        <v>0</v>
      </c>
      <c r="S244" s="47">
        <v>0</v>
      </c>
      <c r="T244" s="47">
        <v>0</v>
      </c>
      <c r="U244" s="47">
        <v>0</v>
      </c>
      <c r="V244" s="47">
        <v>0</v>
      </c>
      <c r="W244" s="51">
        <v>0</v>
      </c>
      <c r="X244" s="51">
        <v>0</v>
      </c>
      <c r="Y244" s="51">
        <v>0</v>
      </c>
      <c r="Z244" s="51">
        <v>0</v>
      </c>
    </row>
    <row r="245" ht="14.4" spans="1:26">
      <c r="A245" s="42">
        <v>1039908</v>
      </c>
      <c r="B245" s="48" t="s">
        <v>398</v>
      </c>
      <c r="C245" s="44">
        <v>14218</v>
      </c>
      <c r="D245" s="44">
        <v>6595</v>
      </c>
      <c r="E245" s="45">
        <v>7623</v>
      </c>
      <c r="F245" s="47">
        <v>0</v>
      </c>
      <c r="G245" s="47">
        <v>0</v>
      </c>
      <c r="H245" s="47">
        <v>24</v>
      </c>
      <c r="I245" s="47">
        <v>16</v>
      </c>
      <c r="J245" s="47">
        <v>342</v>
      </c>
      <c r="K245" s="47">
        <v>213</v>
      </c>
      <c r="L245" s="47">
        <v>4507</v>
      </c>
      <c r="M245" s="47">
        <v>0</v>
      </c>
      <c r="N245" s="47">
        <v>97</v>
      </c>
      <c r="O245" s="47">
        <v>0</v>
      </c>
      <c r="P245" s="47">
        <v>0</v>
      </c>
      <c r="Q245" s="47">
        <v>0</v>
      </c>
      <c r="R245" s="47">
        <v>1348</v>
      </c>
      <c r="S245" s="47">
        <v>47</v>
      </c>
      <c r="T245" s="47">
        <v>0</v>
      </c>
      <c r="U245" s="47">
        <v>0</v>
      </c>
      <c r="V245" s="47">
        <v>1</v>
      </c>
      <c r="W245" s="51">
        <v>0</v>
      </c>
      <c r="X245" s="51">
        <v>0</v>
      </c>
      <c r="Y245" s="51">
        <v>1</v>
      </c>
      <c r="Z245" s="51">
        <v>0</v>
      </c>
    </row>
    <row r="246" ht="14.4" spans="1:26">
      <c r="A246" s="42">
        <v>1039909</v>
      </c>
      <c r="B246" s="48" t="s">
        <v>5286</v>
      </c>
      <c r="C246" s="44">
        <v>0</v>
      </c>
      <c r="D246" s="44">
        <v>0</v>
      </c>
      <c r="E246" s="45">
        <v>0</v>
      </c>
      <c r="F246" s="47">
        <v>0</v>
      </c>
      <c r="G246" s="47">
        <v>0</v>
      </c>
      <c r="H246" s="47">
        <v>0</v>
      </c>
      <c r="I246" s="47">
        <v>0</v>
      </c>
      <c r="J246" s="47">
        <v>0</v>
      </c>
      <c r="K246" s="47">
        <v>0</v>
      </c>
      <c r="L246" s="47">
        <v>0</v>
      </c>
      <c r="M246" s="47">
        <v>0</v>
      </c>
      <c r="N246" s="47">
        <v>0</v>
      </c>
      <c r="O246" s="47">
        <v>0</v>
      </c>
      <c r="P246" s="47">
        <v>0</v>
      </c>
      <c r="Q246" s="47">
        <v>0</v>
      </c>
      <c r="R246" s="47">
        <v>0</v>
      </c>
      <c r="S246" s="47">
        <v>0</v>
      </c>
      <c r="T246" s="47">
        <v>0</v>
      </c>
      <c r="U246" s="47">
        <v>0</v>
      </c>
      <c r="V246" s="47">
        <v>0</v>
      </c>
      <c r="W246" s="52">
        <v>0</v>
      </c>
      <c r="X246" s="52">
        <v>0</v>
      </c>
      <c r="Y246" s="52">
        <v>0</v>
      </c>
      <c r="Z246" s="52">
        <v>0</v>
      </c>
    </row>
    <row r="247" ht="14.4" spans="1:26">
      <c r="A247" s="42">
        <v>103990901</v>
      </c>
      <c r="B247" s="49" t="s">
        <v>5287</v>
      </c>
      <c r="C247" s="44">
        <v>0</v>
      </c>
      <c r="D247" s="44">
        <v>0</v>
      </c>
      <c r="E247" s="45">
        <v>0</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51">
        <v>0</v>
      </c>
      <c r="X247" s="51">
        <v>0</v>
      </c>
      <c r="Y247" s="51">
        <v>0</v>
      </c>
      <c r="Z247" s="51">
        <v>0</v>
      </c>
    </row>
    <row r="248" ht="14.4" spans="1:26">
      <c r="A248" s="42">
        <v>103990902</v>
      </c>
      <c r="B248" s="48" t="s">
        <v>363</v>
      </c>
      <c r="C248" s="44">
        <v>0</v>
      </c>
      <c r="D248" s="44">
        <v>0</v>
      </c>
      <c r="E248" s="45">
        <v>0</v>
      </c>
      <c r="F248" s="47">
        <v>0</v>
      </c>
      <c r="G248" s="47">
        <v>0</v>
      </c>
      <c r="H248" s="47">
        <v>0</v>
      </c>
      <c r="I248" s="47">
        <v>0</v>
      </c>
      <c r="J248" s="47">
        <v>0</v>
      </c>
      <c r="K248" s="47">
        <v>0</v>
      </c>
      <c r="L248" s="47">
        <v>0</v>
      </c>
      <c r="M248" s="47">
        <v>0</v>
      </c>
      <c r="N248" s="47">
        <v>0</v>
      </c>
      <c r="O248" s="47">
        <v>0</v>
      </c>
      <c r="P248" s="47">
        <v>0</v>
      </c>
      <c r="Q248" s="47">
        <v>0</v>
      </c>
      <c r="R248" s="47">
        <v>0</v>
      </c>
      <c r="S248" s="47">
        <v>0</v>
      </c>
      <c r="T248" s="47">
        <v>0</v>
      </c>
      <c r="U248" s="47">
        <v>0</v>
      </c>
      <c r="V248" s="47">
        <v>0</v>
      </c>
      <c r="W248" s="51">
        <v>0</v>
      </c>
      <c r="X248" s="51">
        <v>0</v>
      </c>
      <c r="Y248" s="51">
        <v>0</v>
      </c>
      <c r="Z248" s="51">
        <v>0</v>
      </c>
    </row>
    <row r="249" ht="14.4" spans="1:26">
      <c r="A249" s="42">
        <v>1039911</v>
      </c>
      <c r="B249" s="48" t="s">
        <v>5288</v>
      </c>
      <c r="C249" s="44">
        <v>0</v>
      </c>
      <c r="D249" s="44">
        <v>0</v>
      </c>
      <c r="E249" s="45">
        <v>0</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51">
        <v>0</v>
      </c>
      <c r="X249" s="51">
        <v>0</v>
      </c>
      <c r="Y249" s="51">
        <v>0</v>
      </c>
      <c r="Z249" s="51">
        <v>0</v>
      </c>
    </row>
    <row r="250" ht="14.4" spans="1:26">
      <c r="A250" s="42">
        <v>1039912</v>
      </c>
      <c r="B250" s="48" t="s">
        <v>399</v>
      </c>
      <c r="C250" s="44">
        <v>0</v>
      </c>
      <c r="D250" s="44">
        <v>0</v>
      </c>
      <c r="E250" s="45">
        <v>0</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51">
        <v>0</v>
      </c>
      <c r="X250" s="51">
        <v>0</v>
      </c>
      <c r="Y250" s="51">
        <v>0</v>
      </c>
      <c r="Z250" s="51">
        <v>0</v>
      </c>
    </row>
    <row r="251" ht="14.4" spans="1:26">
      <c r="A251" s="42">
        <v>1039913</v>
      </c>
      <c r="B251" s="48" t="s">
        <v>400</v>
      </c>
      <c r="C251" s="44">
        <v>0</v>
      </c>
      <c r="D251" s="44">
        <v>0</v>
      </c>
      <c r="E251" s="45">
        <v>0</v>
      </c>
      <c r="F251" s="47">
        <v>0</v>
      </c>
      <c r="G251" s="47">
        <v>0</v>
      </c>
      <c r="H251" s="47">
        <v>0</v>
      </c>
      <c r="I251" s="47">
        <v>0</v>
      </c>
      <c r="J251" s="47">
        <v>0</v>
      </c>
      <c r="K251" s="47">
        <v>0</v>
      </c>
      <c r="L251" s="47">
        <v>0</v>
      </c>
      <c r="M251" s="47">
        <v>0</v>
      </c>
      <c r="N251" s="47">
        <v>0</v>
      </c>
      <c r="O251" s="47">
        <v>0</v>
      </c>
      <c r="P251" s="47">
        <v>0</v>
      </c>
      <c r="Q251" s="47">
        <v>0</v>
      </c>
      <c r="R251" s="47">
        <v>0</v>
      </c>
      <c r="S251" s="47">
        <v>0</v>
      </c>
      <c r="T251" s="47">
        <v>0</v>
      </c>
      <c r="U251" s="47">
        <v>0</v>
      </c>
      <c r="V251" s="47">
        <v>0</v>
      </c>
      <c r="W251" s="51">
        <v>0</v>
      </c>
      <c r="X251" s="51">
        <v>0</v>
      </c>
      <c r="Y251" s="51">
        <v>0</v>
      </c>
      <c r="Z251" s="51">
        <v>0</v>
      </c>
    </row>
    <row r="252" ht="14.4" spans="1:26">
      <c r="A252" s="42">
        <v>1039999</v>
      </c>
      <c r="B252" s="48" t="s">
        <v>402</v>
      </c>
      <c r="C252" s="44">
        <v>721907</v>
      </c>
      <c r="D252" s="44">
        <v>396893</v>
      </c>
      <c r="E252" s="45">
        <v>325014</v>
      </c>
      <c r="F252" s="47">
        <v>79117</v>
      </c>
      <c r="G252" s="47">
        <v>2016</v>
      </c>
      <c r="H252" s="47">
        <v>45814</v>
      </c>
      <c r="I252" s="47">
        <v>94124</v>
      </c>
      <c r="J252" s="47">
        <v>72767</v>
      </c>
      <c r="K252" s="47">
        <v>6424</v>
      </c>
      <c r="L252" s="47">
        <v>6541</v>
      </c>
      <c r="M252" s="47">
        <v>3952</v>
      </c>
      <c r="N252" s="47">
        <v>42712</v>
      </c>
      <c r="O252" s="47">
        <v>21856</v>
      </c>
      <c r="P252" s="47">
        <v>11830</v>
      </c>
      <c r="Q252" s="47">
        <v>1379</v>
      </c>
      <c r="R252" s="47">
        <v>525</v>
      </c>
      <c r="S252" s="47">
        <v>1135</v>
      </c>
      <c r="T252" s="47">
        <v>4205</v>
      </c>
      <c r="U252" s="47">
        <v>2410</v>
      </c>
      <c r="V252" s="47">
        <v>84</v>
      </c>
      <c r="W252" s="51">
        <v>0</v>
      </c>
      <c r="X252" s="51">
        <v>0</v>
      </c>
      <c r="Y252" s="51">
        <v>15</v>
      </c>
      <c r="Z252" s="51">
        <v>69</v>
      </c>
    </row>
    <row r="253" ht="14.4" spans="1:26">
      <c r="A253" s="42"/>
      <c r="B253" s="48"/>
      <c r="C253" s="44">
        <v>0</v>
      </c>
      <c r="D253" s="44">
        <v>0</v>
      </c>
      <c r="E253" s="45">
        <v>0</v>
      </c>
      <c r="F253" s="47">
        <v>0</v>
      </c>
      <c r="G253" s="47">
        <v>0</v>
      </c>
      <c r="H253" s="47">
        <v>0</v>
      </c>
      <c r="I253" s="47">
        <v>0</v>
      </c>
      <c r="J253" s="47">
        <v>0</v>
      </c>
      <c r="K253" s="47">
        <v>0</v>
      </c>
      <c r="L253" s="47">
        <v>0</v>
      </c>
      <c r="M253" s="47">
        <v>0</v>
      </c>
      <c r="N253" s="47">
        <v>0</v>
      </c>
      <c r="O253" s="47">
        <v>0</v>
      </c>
      <c r="P253" s="47">
        <v>0</v>
      </c>
      <c r="Q253" s="47">
        <v>0</v>
      </c>
      <c r="R253" s="47">
        <v>0</v>
      </c>
      <c r="S253" s="47">
        <v>0</v>
      </c>
      <c r="T253" s="47">
        <v>0</v>
      </c>
      <c r="U253" s="47">
        <v>0</v>
      </c>
      <c r="V253" s="47">
        <v>0</v>
      </c>
      <c r="W253" s="51">
        <v>0</v>
      </c>
      <c r="X253" s="51">
        <v>22085</v>
      </c>
      <c r="Y253" s="51">
        <v>198063</v>
      </c>
      <c r="Z253" s="51">
        <v>43751</v>
      </c>
    </row>
    <row r="254" ht="14.4" spans="1:26">
      <c r="A254" s="42">
        <v>12</v>
      </c>
      <c r="B254" s="48" t="s">
        <v>403</v>
      </c>
      <c r="C254" s="44">
        <v>4021747</v>
      </c>
      <c r="D254" s="44">
        <v>3395151</v>
      </c>
      <c r="E254" s="45">
        <v>626596</v>
      </c>
      <c r="F254" s="47">
        <v>1412253</v>
      </c>
      <c r="G254" s="47">
        <v>81297</v>
      </c>
      <c r="H254" s="47">
        <v>167420</v>
      </c>
      <c r="I254" s="47">
        <v>153565</v>
      </c>
      <c r="J254" s="47">
        <v>390355</v>
      </c>
      <c r="K254" s="47">
        <v>126453</v>
      </c>
      <c r="L254" s="47">
        <v>95771</v>
      </c>
      <c r="M254" s="47">
        <v>71927</v>
      </c>
      <c r="N254" s="47">
        <v>125794</v>
      </c>
      <c r="O254" s="47">
        <v>209683</v>
      </c>
      <c r="P254" s="47">
        <v>159705</v>
      </c>
      <c r="Q254" s="47">
        <v>30389</v>
      </c>
      <c r="R254" s="47">
        <v>33837</v>
      </c>
      <c r="S254" s="47">
        <v>6272</v>
      </c>
      <c r="T254" s="47">
        <v>11986</v>
      </c>
      <c r="U254" s="47">
        <v>54545</v>
      </c>
      <c r="V254" s="47">
        <v>263899</v>
      </c>
      <c r="W254" s="50">
        <v>0</v>
      </c>
      <c r="X254" s="50">
        <v>22085</v>
      </c>
      <c r="Y254" s="50">
        <v>198063</v>
      </c>
      <c r="Z254" s="50">
        <v>43751</v>
      </c>
    </row>
    <row r="255" ht="14.4" spans="1:26">
      <c r="A255" s="42">
        <v>10301</v>
      </c>
      <c r="B255" s="48" t="s">
        <v>404</v>
      </c>
      <c r="C255" s="44">
        <v>3982377</v>
      </c>
      <c r="D255" s="44">
        <v>3393469</v>
      </c>
      <c r="E255" s="45">
        <v>588908</v>
      </c>
      <c r="F255" s="47">
        <v>1412253</v>
      </c>
      <c r="G255" s="47">
        <v>81297</v>
      </c>
      <c r="H255" s="47">
        <v>167420</v>
      </c>
      <c r="I255" s="47">
        <v>153565</v>
      </c>
      <c r="J255" s="47">
        <v>388673</v>
      </c>
      <c r="K255" s="47">
        <v>126453</v>
      </c>
      <c r="L255" s="47">
        <v>95771</v>
      </c>
      <c r="M255" s="47">
        <v>71927</v>
      </c>
      <c r="N255" s="47">
        <v>125794</v>
      </c>
      <c r="O255" s="47">
        <v>209683</v>
      </c>
      <c r="P255" s="47">
        <v>159705</v>
      </c>
      <c r="Q255" s="47">
        <v>30389</v>
      </c>
      <c r="R255" s="47">
        <v>33837</v>
      </c>
      <c r="S255" s="47">
        <v>6272</v>
      </c>
      <c r="T255" s="47">
        <v>11986</v>
      </c>
      <c r="U255" s="47">
        <v>54545</v>
      </c>
      <c r="V255" s="47">
        <v>263899</v>
      </c>
      <c r="W255" s="50">
        <v>0</v>
      </c>
      <c r="X255" s="50">
        <v>0</v>
      </c>
      <c r="Y255" s="50">
        <v>0</v>
      </c>
      <c r="Z255" s="50">
        <v>0</v>
      </c>
    </row>
    <row r="256" ht="14.4" spans="1:26">
      <c r="A256" s="42">
        <v>1030102</v>
      </c>
      <c r="B256" s="48" t="s">
        <v>405</v>
      </c>
      <c r="C256" s="44">
        <v>7203</v>
      </c>
      <c r="D256" s="44">
        <v>0</v>
      </c>
      <c r="E256" s="45">
        <v>7203</v>
      </c>
      <c r="F256" s="47">
        <v>0</v>
      </c>
      <c r="G256" s="47">
        <v>0</v>
      </c>
      <c r="H256" s="47">
        <v>0</v>
      </c>
      <c r="I256" s="47">
        <v>0</v>
      </c>
      <c r="J256" s="47">
        <v>0</v>
      </c>
      <c r="K256" s="47">
        <v>0</v>
      </c>
      <c r="L256" s="47">
        <v>0</v>
      </c>
      <c r="M256" s="47">
        <v>0</v>
      </c>
      <c r="N256" s="47">
        <v>0</v>
      </c>
      <c r="O256" s="47">
        <v>0</v>
      </c>
      <c r="P256" s="47">
        <v>0</v>
      </c>
      <c r="Q256" s="47">
        <v>0</v>
      </c>
      <c r="R256" s="47">
        <v>0</v>
      </c>
      <c r="S256" s="47">
        <v>0</v>
      </c>
      <c r="T256" s="47">
        <v>0</v>
      </c>
      <c r="U256" s="47">
        <v>0</v>
      </c>
      <c r="V256" s="47">
        <v>0</v>
      </c>
      <c r="W256" s="51">
        <v>0</v>
      </c>
      <c r="X256" s="51">
        <v>0</v>
      </c>
      <c r="Y256" s="51">
        <v>0</v>
      </c>
      <c r="Z256" s="51">
        <v>0</v>
      </c>
    </row>
    <row r="257" ht="14.4" spans="1:26">
      <c r="A257" s="42">
        <v>1030106</v>
      </c>
      <c r="B257" s="48" t="s">
        <v>406</v>
      </c>
      <c r="C257" s="44">
        <v>0</v>
      </c>
      <c r="D257" s="44">
        <v>0</v>
      </c>
      <c r="E257" s="45">
        <v>0</v>
      </c>
      <c r="F257" s="47">
        <v>0</v>
      </c>
      <c r="G257" s="47">
        <v>0</v>
      </c>
      <c r="H257" s="47">
        <v>0</v>
      </c>
      <c r="I257" s="47">
        <v>0</v>
      </c>
      <c r="J257" s="47">
        <v>0</v>
      </c>
      <c r="K257" s="47">
        <v>0</v>
      </c>
      <c r="L257" s="47">
        <v>0</v>
      </c>
      <c r="M257" s="47">
        <v>0</v>
      </c>
      <c r="N257" s="47">
        <v>0</v>
      </c>
      <c r="O257" s="47">
        <v>0</v>
      </c>
      <c r="P257" s="47">
        <v>0</v>
      </c>
      <c r="Q257" s="47">
        <v>0</v>
      </c>
      <c r="R257" s="47">
        <v>0</v>
      </c>
      <c r="S257" s="47">
        <v>0</v>
      </c>
      <c r="T257" s="47">
        <v>0</v>
      </c>
      <c r="U257" s="47">
        <v>0</v>
      </c>
      <c r="V257" s="47">
        <v>0</v>
      </c>
      <c r="W257" s="51">
        <v>0</v>
      </c>
      <c r="X257" s="51">
        <v>0</v>
      </c>
      <c r="Y257" s="51">
        <v>0</v>
      </c>
      <c r="Z257" s="51">
        <v>0</v>
      </c>
    </row>
    <row r="258" ht="14.4" spans="1:26">
      <c r="A258" s="42">
        <v>1030110</v>
      </c>
      <c r="B258" s="48" t="s">
        <v>407</v>
      </c>
      <c r="C258" s="44">
        <v>0</v>
      </c>
      <c r="D258" s="44">
        <v>0</v>
      </c>
      <c r="E258" s="45">
        <v>0</v>
      </c>
      <c r="F258" s="47">
        <v>0</v>
      </c>
      <c r="G258" s="47">
        <v>0</v>
      </c>
      <c r="H258" s="47">
        <v>0</v>
      </c>
      <c r="I258" s="47">
        <v>0</v>
      </c>
      <c r="J258" s="47">
        <v>0</v>
      </c>
      <c r="K258" s="47">
        <v>0</v>
      </c>
      <c r="L258" s="47">
        <v>0</v>
      </c>
      <c r="M258" s="47">
        <v>0</v>
      </c>
      <c r="N258" s="47">
        <v>0</v>
      </c>
      <c r="O258" s="47">
        <v>0</v>
      </c>
      <c r="P258" s="47">
        <v>0</v>
      </c>
      <c r="Q258" s="47">
        <v>0</v>
      </c>
      <c r="R258" s="47">
        <v>0</v>
      </c>
      <c r="S258" s="47">
        <v>0</v>
      </c>
      <c r="T258" s="47">
        <v>0</v>
      </c>
      <c r="U258" s="47">
        <v>0</v>
      </c>
      <c r="V258" s="47">
        <v>0</v>
      </c>
      <c r="W258" s="51">
        <v>0</v>
      </c>
      <c r="X258" s="51">
        <v>0</v>
      </c>
      <c r="Y258" s="51">
        <v>0</v>
      </c>
      <c r="Z258" s="51">
        <v>0</v>
      </c>
    </row>
    <row r="259" ht="14.4" spans="1:26">
      <c r="A259" s="42">
        <v>1030112</v>
      </c>
      <c r="B259" s="48" t="s">
        <v>408</v>
      </c>
      <c r="C259" s="44">
        <v>0</v>
      </c>
      <c r="D259" s="44">
        <v>0</v>
      </c>
      <c r="E259" s="45">
        <v>0</v>
      </c>
      <c r="F259" s="47">
        <v>0</v>
      </c>
      <c r="G259" s="47">
        <v>0</v>
      </c>
      <c r="H259" s="47">
        <v>0</v>
      </c>
      <c r="I259" s="47">
        <v>0</v>
      </c>
      <c r="J259" s="47">
        <v>0</v>
      </c>
      <c r="K259" s="47">
        <v>0</v>
      </c>
      <c r="L259" s="47">
        <v>0</v>
      </c>
      <c r="M259" s="47">
        <v>0</v>
      </c>
      <c r="N259" s="47">
        <v>0</v>
      </c>
      <c r="O259" s="47">
        <v>0</v>
      </c>
      <c r="P259" s="47">
        <v>0</v>
      </c>
      <c r="Q259" s="47">
        <v>0</v>
      </c>
      <c r="R259" s="47">
        <v>0</v>
      </c>
      <c r="S259" s="47">
        <v>0</v>
      </c>
      <c r="T259" s="47">
        <v>0</v>
      </c>
      <c r="U259" s="47">
        <v>0</v>
      </c>
      <c r="V259" s="47">
        <v>0</v>
      </c>
      <c r="W259" s="51">
        <v>0</v>
      </c>
      <c r="X259" s="51">
        <v>0</v>
      </c>
      <c r="Y259" s="51">
        <v>0</v>
      </c>
      <c r="Z259" s="51">
        <v>0</v>
      </c>
    </row>
    <row r="260" ht="14.4" spans="1:26">
      <c r="A260" s="42">
        <v>1030115</v>
      </c>
      <c r="B260" s="48" t="s">
        <v>409</v>
      </c>
      <c r="C260" s="44">
        <v>0</v>
      </c>
      <c r="D260" s="44">
        <v>0</v>
      </c>
      <c r="E260" s="45">
        <v>0</v>
      </c>
      <c r="F260" s="47">
        <v>0</v>
      </c>
      <c r="G260" s="47">
        <v>0</v>
      </c>
      <c r="H260" s="47">
        <v>0</v>
      </c>
      <c r="I260" s="47">
        <v>0</v>
      </c>
      <c r="J260" s="47">
        <v>0</v>
      </c>
      <c r="K260" s="47">
        <v>0</v>
      </c>
      <c r="L260" s="47">
        <v>0</v>
      </c>
      <c r="M260" s="47">
        <v>0</v>
      </c>
      <c r="N260" s="47">
        <v>0</v>
      </c>
      <c r="O260" s="47">
        <v>0</v>
      </c>
      <c r="P260" s="47">
        <v>0</v>
      </c>
      <c r="Q260" s="47">
        <v>0</v>
      </c>
      <c r="R260" s="47">
        <v>0</v>
      </c>
      <c r="S260" s="47">
        <v>0</v>
      </c>
      <c r="T260" s="47">
        <v>0</v>
      </c>
      <c r="U260" s="47">
        <v>0</v>
      </c>
      <c r="V260" s="47">
        <v>0</v>
      </c>
      <c r="W260" s="51">
        <v>0</v>
      </c>
      <c r="X260" s="51">
        <v>0</v>
      </c>
      <c r="Y260" s="51">
        <v>0</v>
      </c>
      <c r="Z260" s="51">
        <v>0</v>
      </c>
    </row>
    <row r="261" ht="14.4" spans="1:26">
      <c r="A261" s="42">
        <v>1030118</v>
      </c>
      <c r="B261" s="48" t="s">
        <v>5289</v>
      </c>
      <c r="C261" s="44">
        <v>2068</v>
      </c>
      <c r="D261" s="44">
        <v>1263</v>
      </c>
      <c r="E261" s="45">
        <v>805</v>
      </c>
      <c r="F261" s="47">
        <v>155</v>
      </c>
      <c r="G261" s="47">
        <v>368</v>
      </c>
      <c r="H261" s="47">
        <v>384</v>
      </c>
      <c r="I261" s="47">
        <v>0</v>
      </c>
      <c r="J261" s="47">
        <v>13</v>
      </c>
      <c r="K261" s="47">
        <v>0</v>
      </c>
      <c r="L261" s="47">
        <v>218</v>
      </c>
      <c r="M261" s="47">
        <v>46</v>
      </c>
      <c r="N261" s="47">
        <v>9</v>
      </c>
      <c r="O261" s="47">
        <v>31</v>
      </c>
      <c r="P261" s="47">
        <v>0</v>
      </c>
      <c r="Q261" s="47">
        <v>0</v>
      </c>
      <c r="R261" s="47">
        <v>0</v>
      </c>
      <c r="S261" s="47">
        <v>0</v>
      </c>
      <c r="T261" s="47">
        <v>39</v>
      </c>
      <c r="U261" s="47">
        <v>0</v>
      </c>
      <c r="V261" s="47">
        <v>0</v>
      </c>
      <c r="W261" s="51">
        <v>0</v>
      </c>
      <c r="X261" s="51">
        <v>0</v>
      </c>
      <c r="Y261" s="51">
        <v>0</v>
      </c>
      <c r="Z261" s="51">
        <v>0</v>
      </c>
    </row>
    <row r="262" ht="14.4" spans="1:26">
      <c r="A262" s="42">
        <v>1030119</v>
      </c>
      <c r="B262" s="48" t="s">
        <v>5290</v>
      </c>
      <c r="C262" s="44">
        <v>5542</v>
      </c>
      <c r="D262" s="44">
        <v>5147</v>
      </c>
      <c r="E262" s="45">
        <v>395</v>
      </c>
      <c r="F262" s="47">
        <v>358</v>
      </c>
      <c r="G262" s="47">
        <v>0</v>
      </c>
      <c r="H262" s="47">
        <v>323</v>
      </c>
      <c r="I262" s="47">
        <v>0</v>
      </c>
      <c r="J262" s="47">
        <v>385</v>
      </c>
      <c r="K262" s="47">
        <v>2832</v>
      </c>
      <c r="L262" s="47">
        <v>2</v>
      </c>
      <c r="M262" s="47">
        <v>24</v>
      </c>
      <c r="N262" s="47">
        <v>326</v>
      </c>
      <c r="O262" s="47">
        <v>378</v>
      </c>
      <c r="P262" s="47">
        <v>403</v>
      </c>
      <c r="Q262" s="47">
        <v>0</v>
      </c>
      <c r="R262" s="47">
        <v>25</v>
      </c>
      <c r="S262" s="47">
        <v>0</v>
      </c>
      <c r="T262" s="47">
        <v>0</v>
      </c>
      <c r="U262" s="47">
        <v>92</v>
      </c>
      <c r="V262" s="47">
        <v>0</v>
      </c>
      <c r="W262" s="51">
        <v>0</v>
      </c>
      <c r="X262" s="51">
        <v>0</v>
      </c>
      <c r="Y262" s="51">
        <v>0</v>
      </c>
      <c r="Z262" s="51">
        <v>0</v>
      </c>
    </row>
    <row r="263" ht="14.4" spans="1:26">
      <c r="A263" s="42">
        <v>1030121</v>
      </c>
      <c r="B263" s="48" t="s">
        <v>410</v>
      </c>
      <c r="C263" s="44">
        <v>0</v>
      </c>
      <c r="D263" s="44">
        <v>0</v>
      </c>
      <c r="E263" s="45">
        <v>0</v>
      </c>
      <c r="F263" s="47">
        <v>0</v>
      </c>
      <c r="G263" s="47">
        <v>0</v>
      </c>
      <c r="H263" s="47">
        <v>0</v>
      </c>
      <c r="I263" s="47">
        <v>0</v>
      </c>
      <c r="J263" s="47">
        <v>0</v>
      </c>
      <c r="K263" s="47">
        <v>0</v>
      </c>
      <c r="L263" s="47">
        <v>0</v>
      </c>
      <c r="M263" s="47">
        <v>0</v>
      </c>
      <c r="N263" s="47">
        <v>0</v>
      </c>
      <c r="O263" s="47">
        <v>0</v>
      </c>
      <c r="P263" s="47">
        <v>0</v>
      </c>
      <c r="Q263" s="47">
        <v>0</v>
      </c>
      <c r="R263" s="47">
        <v>0</v>
      </c>
      <c r="S263" s="47">
        <v>0</v>
      </c>
      <c r="T263" s="47">
        <v>0</v>
      </c>
      <c r="U263" s="47">
        <v>0</v>
      </c>
      <c r="V263" s="47">
        <v>0</v>
      </c>
      <c r="W263" s="51">
        <v>0</v>
      </c>
      <c r="X263" s="51">
        <v>0</v>
      </c>
      <c r="Y263" s="51">
        <v>0</v>
      </c>
      <c r="Z263" s="51">
        <v>0</v>
      </c>
    </row>
    <row r="264" ht="14.4" spans="1:26">
      <c r="A264" s="42">
        <v>1030129</v>
      </c>
      <c r="B264" s="48" t="s">
        <v>411</v>
      </c>
      <c r="C264" s="44">
        <v>0</v>
      </c>
      <c r="D264" s="44">
        <v>0</v>
      </c>
      <c r="E264" s="45">
        <v>0</v>
      </c>
      <c r="F264" s="47">
        <v>0</v>
      </c>
      <c r="G264" s="47">
        <v>0</v>
      </c>
      <c r="H264" s="47">
        <v>0</v>
      </c>
      <c r="I264" s="47">
        <v>0</v>
      </c>
      <c r="J264" s="47">
        <v>0</v>
      </c>
      <c r="K264" s="47">
        <v>0</v>
      </c>
      <c r="L264" s="47">
        <v>0</v>
      </c>
      <c r="M264" s="47">
        <v>0</v>
      </c>
      <c r="N264" s="47">
        <v>0</v>
      </c>
      <c r="O264" s="47">
        <v>0</v>
      </c>
      <c r="P264" s="47">
        <v>0</v>
      </c>
      <c r="Q264" s="47">
        <v>0</v>
      </c>
      <c r="R264" s="47">
        <v>0</v>
      </c>
      <c r="S264" s="47">
        <v>0</v>
      </c>
      <c r="T264" s="47">
        <v>0</v>
      </c>
      <c r="U264" s="47">
        <v>0</v>
      </c>
      <c r="V264" s="47">
        <v>0</v>
      </c>
      <c r="W264" s="51">
        <v>0</v>
      </c>
      <c r="X264" s="51">
        <v>0</v>
      </c>
      <c r="Y264" s="51">
        <v>0</v>
      </c>
      <c r="Z264" s="51">
        <v>0</v>
      </c>
    </row>
    <row r="265" ht="14.4" spans="1:26">
      <c r="A265" s="42">
        <v>1030131</v>
      </c>
      <c r="B265" s="48" t="s">
        <v>5291</v>
      </c>
      <c r="C265" s="44">
        <v>1059</v>
      </c>
      <c r="D265" s="44">
        <v>1059</v>
      </c>
      <c r="E265" s="45">
        <v>0</v>
      </c>
      <c r="F265" s="47">
        <v>1059</v>
      </c>
      <c r="G265" s="47">
        <v>0</v>
      </c>
      <c r="H265" s="47">
        <v>0</v>
      </c>
      <c r="I265" s="47">
        <v>0</v>
      </c>
      <c r="J265" s="47">
        <v>0</v>
      </c>
      <c r="K265" s="47">
        <v>0</v>
      </c>
      <c r="L265" s="47">
        <v>0</v>
      </c>
      <c r="M265" s="47">
        <v>0</v>
      </c>
      <c r="N265" s="47">
        <v>0</v>
      </c>
      <c r="O265" s="47">
        <v>0</v>
      </c>
      <c r="P265" s="47">
        <v>0</v>
      </c>
      <c r="Q265" s="47">
        <v>0</v>
      </c>
      <c r="R265" s="47">
        <v>0</v>
      </c>
      <c r="S265" s="47">
        <v>0</v>
      </c>
      <c r="T265" s="47">
        <v>0</v>
      </c>
      <c r="U265" s="47">
        <v>0</v>
      </c>
      <c r="V265" s="47">
        <v>0</v>
      </c>
      <c r="W265" s="51">
        <v>0</v>
      </c>
      <c r="X265" s="51">
        <v>12856</v>
      </c>
      <c r="Y265" s="51">
        <v>7293</v>
      </c>
      <c r="Z265" s="51">
        <v>4613</v>
      </c>
    </row>
    <row r="266" ht="14.4" spans="1:26">
      <c r="A266" s="42">
        <v>1030133</v>
      </c>
      <c r="B266" s="48" t="s">
        <v>5292</v>
      </c>
      <c r="C266" s="44">
        <v>107516</v>
      </c>
      <c r="D266" s="44">
        <v>24954</v>
      </c>
      <c r="E266" s="45">
        <v>82562</v>
      </c>
      <c r="F266" s="47">
        <v>192</v>
      </c>
      <c r="G266" s="47">
        <v>0</v>
      </c>
      <c r="H266" s="47">
        <v>0</v>
      </c>
      <c r="I266" s="47">
        <v>0</v>
      </c>
      <c r="J266" s="47">
        <v>0</v>
      </c>
      <c r="K266" s="47">
        <v>0</v>
      </c>
      <c r="L266" s="47">
        <v>0</v>
      </c>
      <c r="M266" s="47">
        <v>0</v>
      </c>
      <c r="N266" s="47">
        <v>0</v>
      </c>
      <c r="O266" s="47">
        <v>0</v>
      </c>
      <c r="P266" s="47">
        <v>0</v>
      </c>
      <c r="Q266" s="47">
        <v>0</v>
      </c>
      <c r="R266" s="47">
        <v>0</v>
      </c>
      <c r="S266" s="47">
        <v>0</v>
      </c>
      <c r="T266" s="47">
        <v>0</v>
      </c>
      <c r="U266" s="47">
        <v>0</v>
      </c>
      <c r="V266" s="47">
        <v>24762</v>
      </c>
      <c r="W266" s="51">
        <v>0</v>
      </c>
      <c r="X266" s="51">
        <v>0</v>
      </c>
      <c r="Y266" s="51">
        <v>0</v>
      </c>
      <c r="Z266" s="51">
        <v>0</v>
      </c>
    </row>
    <row r="267" ht="14.4" spans="1:26">
      <c r="A267" s="42">
        <v>1030139</v>
      </c>
      <c r="B267" s="48" t="s">
        <v>5293</v>
      </c>
      <c r="C267" s="44">
        <v>0</v>
      </c>
      <c r="D267" s="44">
        <v>0</v>
      </c>
      <c r="E267" s="45">
        <v>0</v>
      </c>
      <c r="F267" s="47">
        <v>0</v>
      </c>
      <c r="G267" s="47">
        <v>0</v>
      </c>
      <c r="H267" s="47">
        <v>0</v>
      </c>
      <c r="I267" s="47">
        <v>0</v>
      </c>
      <c r="J267" s="47">
        <v>0</v>
      </c>
      <c r="K267" s="47">
        <v>0</v>
      </c>
      <c r="L267" s="47">
        <v>0</v>
      </c>
      <c r="M267" s="47">
        <v>0</v>
      </c>
      <c r="N267" s="47">
        <v>0</v>
      </c>
      <c r="O267" s="47">
        <v>0</v>
      </c>
      <c r="P267" s="47">
        <v>0</v>
      </c>
      <c r="Q267" s="47">
        <v>0</v>
      </c>
      <c r="R267" s="47">
        <v>0</v>
      </c>
      <c r="S267" s="47">
        <v>0</v>
      </c>
      <c r="T267" s="47">
        <v>0</v>
      </c>
      <c r="U267" s="47">
        <v>0</v>
      </c>
      <c r="V267" s="47">
        <v>0</v>
      </c>
      <c r="W267" s="51">
        <v>0</v>
      </c>
      <c r="X267" s="51">
        <v>0</v>
      </c>
      <c r="Y267" s="51">
        <v>0</v>
      </c>
      <c r="Z267" s="51">
        <v>0</v>
      </c>
    </row>
    <row r="268" ht="14.4" spans="1:26">
      <c r="A268" s="42">
        <v>1030143</v>
      </c>
      <c r="B268" s="57" t="s">
        <v>5294</v>
      </c>
      <c r="C268" s="58">
        <v>190453</v>
      </c>
      <c r="D268" s="44">
        <v>182617</v>
      </c>
      <c r="E268" s="45">
        <v>7836</v>
      </c>
      <c r="F268" s="47">
        <v>59072</v>
      </c>
      <c r="G268" s="47">
        <v>7242</v>
      </c>
      <c r="H268" s="47">
        <v>16985</v>
      </c>
      <c r="I268" s="47">
        <v>10198</v>
      </c>
      <c r="J268" s="47">
        <v>23264</v>
      </c>
      <c r="K268" s="47">
        <v>11572</v>
      </c>
      <c r="L268" s="47">
        <v>9276</v>
      </c>
      <c r="M268" s="47">
        <v>4262</v>
      </c>
      <c r="N268" s="47">
        <v>8232</v>
      </c>
      <c r="O268" s="47">
        <v>11009</v>
      </c>
      <c r="P268" s="47">
        <v>4031</v>
      </c>
      <c r="Q268" s="47">
        <v>1231</v>
      </c>
      <c r="R268" s="47">
        <v>2506</v>
      </c>
      <c r="S268" s="47">
        <v>1163</v>
      </c>
      <c r="T268" s="47">
        <v>3079</v>
      </c>
      <c r="U268" s="47">
        <v>9497</v>
      </c>
      <c r="V268" s="47">
        <v>0</v>
      </c>
      <c r="W268" s="52">
        <v>0</v>
      </c>
      <c r="X268" s="52">
        <v>0</v>
      </c>
      <c r="Y268" s="52">
        <v>0</v>
      </c>
      <c r="Z268" s="52">
        <v>0</v>
      </c>
    </row>
    <row r="269" ht="14.4" spans="1:26">
      <c r="A269" s="42">
        <v>103014301</v>
      </c>
      <c r="B269" s="48" t="s">
        <v>5295</v>
      </c>
      <c r="C269" s="44">
        <v>32782</v>
      </c>
      <c r="D269" s="44">
        <v>31318</v>
      </c>
      <c r="E269" s="45">
        <v>1464</v>
      </c>
      <c r="F269" s="47">
        <v>3547</v>
      </c>
      <c r="G269" s="47">
        <v>4467</v>
      </c>
      <c r="H269" s="47">
        <v>1039</v>
      </c>
      <c r="I269" s="47">
        <v>2708</v>
      </c>
      <c r="J269" s="47">
        <v>6941</v>
      </c>
      <c r="K269" s="47">
        <v>1063</v>
      </c>
      <c r="L269" s="47">
        <v>984</v>
      </c>
      <c r="M269" s="47">
        <v>3505</v>
      </c>
      <c r="N269" s="47">
        <v>1000</v>
      </c>
      <c r="O269" s="47">
        <v>1763</v>
      </c>
      <c r="P269" s="47">
        <v>0</v>
      </c>
      <c r="Q269" s="47">
        <v>300</v>
      </c>
      <c r="R269" s="47">
        <v>1522</v>
      </c>
      <c r="S269" s="47">
        <v>441</v>
      </c>
      <c r="T269" s="47">
        <v>670</v>
      </c>
      <c r="U269" s="47">
        <v>1369</v>
      </c>
      <c r="V269" s="47">
        <v>0</v>
      </c>
      <c r="W269" s="51">
        <v>0</v>
      </c>
      <c r="X269" s="51">
        <v>0</v>
      </c>
      <c r="Y269" s="51">
        <v>0</v>
      </c>
      <c r="Z269" s="51">
        <v>0</v>
      </c>
    </row>
    <row r="270" ht="14.4" spans="1:26">
      <c r="A270" s="42">
        <v>103014302</v>
      </c>
      <c r="B270" s="49" t="s">
        <v>5296</v>
      </c>
      <c r="C270" s="44">
        <v>85180</v>
      </c>
      <c r="D270" s="44">
        <v>78880</v>
      </c>
      <c r="E270" s="45">
        <v>6300</v>
      </c>
      <c r="F270" s="47">
        <v>23103</v>
      </c>
      <c r="G270" s="47">
        <v>1379</v>
      </c>
      <c r="H270" s="47">
        <v>15000</v>
      </c>
      <c r="I270" s="47">
        <v>5845</v>
      </c>
      <c r="J270" s="47">
        <v>11300</v>
      </c>
      <c r="K270" s="47">
        <v>26</v>
      </c>
      <c r="L270" s="47">
        <v>6073</v>
      </c>
      <c r="M270" s="47">
        <v>432</v>
      </c>
      <c r="N270" s="47">
        <v>5022</v>
      </c>
      <c r="O270" s="47">
        <v>3654</v>
      </c>
      <c r="P270" s="47">
        <v>1500</v>
      </c>
      <c r="Q270" s="47">
        <v>527</v>
      </c>
      <c r="R270" s="47">
        <v>0</v>
      </c>
      <c r="S270" s="47">
        <v>147</v>
      </c>
      <c r="T270" s="47">
        <v>1017</v>
      </c>
      <c r="U270" s="47">
        <v>3855</v>
      </c>
      <c r="V270" s="47">
        <v>0</v>
      </c>
      <c r="W270" s="51">
        <v>0</v>
      </c>
      <c r="X270" s="51">
        <v>0</v>
      </c>
      <c r="Y270" s="51">
        <v>0</v>
      </c>
      <c r="Z270" s="51">
        <v>0</v>
      </c>
    </row>
    <row r="271" ht="14.4" spans="1:26">
      <c r="A271" s="42">
        <v>103014304</v>
      </c>
      <c r="B271" s="48" t="s">
        <v>5297</v>
      </c>
      <c r="C271" s="44">
        <v>24095</v>
      </c>
      <c r="D271" s="44">
        <v>24095</v>
      </c>
      <c r="E271" s="45">
        <v>0</v>
      </c>
      <c r="F271" s="47">
        <v>1201</v>
      </c>
      <c r="G271" s="47">
        <v>820</v>
      </c>
      <c r="H271" s="47">
        <v>449</v>
      </c>
      <c r="I271" s="47">
        <v>1620</v>
      </c>
      <c r="J271" s="47">
        <v>1719</v>
      </c>
      <c r="K271" s="47">
        <v>1888</v>
      </c>
      <c r="L271" s="47">
        <v>2192</v>
      </c>
      <c r="M271" s="47">
        <v>325</v>
      </c>
      <c r="N271" s="47">
        <v>2167</v>
      </c>
      <c r="O271" s="47">
        <v>2288</v>
      </c>
      <c r="P271" s="47">
        <v>2495</v>
      </c>
      <c r="Q271" s="47">
        <v>296</v>
      </c>
      <c r="R271" s="47">
        <v>948</v>
      </c>
      <c r="S271" s="47">
        <v>573</v>
      </c>
      <c r="T271" s="47">
        <v>1392</v>
      </c>
      <c r="U271" s="47">
        <v>3723</v>
      </c>
      <c r="V271" s="47">
        <v>0</v>
      </c>
      <c r="W271" s="51">
        <v>0</v>
      </c>
      <c r="X271" s="51">
        <v>0</v>
      </c>
      <c r="Y271" s="51">
        <v>0</v>
      </c>
      <c r="Z271" s="51">
        <v>0</v>
      </c>
    </row>
    <row r="272" ht="14.4" spans="1:26">
      <c r="A272" s="42">
        <v>103014305</v>
      </c>
      <c r="B272" s="48" t="s">
        <v>5298</v>
      </c>
      <c r="C272" s="44">
        <v>685</v>
      </c>
      <c r="D272" s="44">
        <v>685</v>
      </c>
      <c r="E272" s="45">
        <v>0</v>
      </c>
      <c r="F272" s="47">
        <v>54</v>
      </c>
      <c r="G272" s="47">
        <v>0</v>
      </c>
      <c r="H272" s="47">
        <v>180</v>
      </c>
      <c r="I272" s="47">
        <v>0</v>
      </c>
      <c r="J272" s="47">
        <v>1</v>
      </c>
      <c r="K272" s="47">
        <v>0</v>
      </c>
      <c r="L272" s="47">
        <v>0</v>
      </c>
      <c r="M272" s="47">
        <v>0</v>
      </c>
      <c r="N272" s="47">
        <v>0</v>
      </c>
      <c r="O272" s="47">
        <v>0</v>
      </c>
      <c r="P272" s="47">
        <v>0</v>
      </c>
      <c r="Q272" s="47">
        <v>0</v>
      </c>
      <c r="R272" s="47">
        <v>0</v>
      </c>
      <c r="S272" s="47">
        <v>0</v>
      </c>
      <c r="T272" s="47">
        <v>0</v>
      </c>
      <c r="U272" s="47">
        <v>450</v>
      </c>
      <c r="V272" s="47">
        <v>0</v>
      </c>
      <c r="W272" s="51">
        <v>0</v>
      </c>
      <c r="X272" s="51">
        <v>0</v>
      </c>
      <c r="Y272" s="51">
        <v>0</v>
      </c>
      <c r="Z272" s="51">
        <v>0</v>
      </c>
    </row>
    <row r="273" ht="14.4" spans="1:26">
      <c r="A273" s="42">
        <v>103014399</v>
      </c>
      <c r="B273" s="48" t="s">
        <v>5299</v>
      </c>
      <c r="C273" s="44">
        <v>47711</v>
      </c>
      <c r="D273" s="44">
        <v>47639</v>
      </c>
      <c r="E273" s="45">
        <v>72</v>
      </c>
      <c r="F273" s="47">
        <v>31167</v>
      </c>
      <c r="G273" s="47">
        <v>576</v>
      </c>
      <c r="H273" s="47">
        <v>317</v>
      </c>
      <c r="I273" s="47">
        <v>25</v>
      </c>
      <c r="J273" s="47">
        <v>3303</v>
      </c>
      <c r="K273" s="47">
        <v>8595</v>
      </c>
      <c r="L273" s="47">
        <v>27</v>
      </c>
      <c r="M273" s="47">
        <v>0</v>
      </c>
      <c r="N273" s="47">
        <v>43</v>
      </c>
      <c r="O273" s="47">
        <v>3304</v>
      </c>
      <c r="P273" s="47">
        <v>36</v>
      </c>
      <c r="Q273" s="47">
        <v>108</v>
      </c>
      <c r="R273" s="47">
        <v>36</v>
      </c>
      <c r="S273" s="47">
        <v>2</v>
      </c>
      <c r="T273" s="47">
        <v>0</v>
      </c>
      <c r="U273" s="47">
        <v>100</v>
      </c>
      <c r="V273" s="47">
        <v>0</v>
      </c>
      <c r="W273" s="51">
        <v>0</v>
      </c>
      <c r="X273" s="51">
        <v>0</v>
      </c>
      <c r="Y273" s="51">
        <v>0</v>
      </c>
      <c r="Z273" s="51">
        <v>0</v>
      </c>
    </row>
    <row r="274" ht="14.4" spans="1:26">
      <c r="A274" s="42">
        <v>1030144</v>
      </c>
      <c r="B274" s="48" t="s">
        <v>5300</v>
      </c>
      <c r="C274" s="44">
        <v>0</v>
      </c>
      <c r="D274" s="44">
        <v>0</v>
      </c>
      <c r="E274" s="45">
        <v>0</v>
      </c>
      <c r="F274" s="47">
        <v>0</v>
      </c>
      <c r="G274" s="47">
        <v>0</v>
      </c>
      <c r="H274" s="47">
        <v>0</v>
      </c>
      <c r="I274" s="47">
        <v>0</v>
      </c>
      <c r="J274" s="47">
        <v>0</v>
      </c>
      <c r="K274" s="47">
        <v>0</v>
      </c>
      <c r="L274" s="47">
        <v>0</v>
      </c>
      <c r="M274" s="47">
        <v>0</v>
      </c>
      <c r="N274" s="47">
        <v>0</v>
      </c>
      <c r="O274" s="47">
        <v>0</v>
      </c>
      <c r="P274" s="47">
        <v>0</v>
      </c>
      <c r="Q274" s="47">
        <v>0</v>
      </c>
      <c r="R274" s="47">
        <v>0</v>
      </c>
      <c r="S274" s="47">
        <v>0</v>
      </c>
      <c r="T274" s="47">
        <v>0</v>
      </c>
      <c r="U274" s="47">
        <v>0</v>
      </c>
      <c r="V274" s="47">
        <v>0</v>
      </c>
      <c r="W274" s="51">
        <v>0</v>
      </c>
      <c r="X274" s="51">
        <v>0</v>
      </c>
      <c r="Y274" s="51">
        <v>1029</v>
      </c>
      <c r="Z274" s="51">
        <v>0</v>
      </c>
    </row>
    <row r="275" ht="14.4" spans="1:26">
      <c r="A275" s="42">
        <v>1030146</v>
      </c>
      <c r="B275" s="48" t="s">
        <v>412</v>
      </c>
      <c r="C275" s="44">
        <v>15838</v>
      </c>
      <c r="D275" s="44">
        <v>15838</v>
      </c>
      <c r="E275" s="45">
        <v>0</v>
      </c>
      <c r="F275" s="47">
        <v>2245</v>
      </c>
      <c r="G275" s="47">
        <v>5436</v>
      </c>
      <c r="H275" s="47">
        <v>552</v>
      </c>
      <c r="I275" s="47">
        <v>620</v>
      </c>
      <c r="J275" s="47">
        <v>1195</v>
      </c>
      <c r="K275" s="47">
        <v>336</v>
      </c>
      <c r="L275" s="47">
        <v>459</v>
      </c>
      <c r="M275" s="47">
        <v>128</v>
      </c>
      <c r="N275" s="47">
        <v>583</v>
      </c>
      <c r="O275" s="47">
        <v>1857</v>
      </c>
      <c r="P275" s="47">
        <v>370</v>
      </c>
      <c r="Q275" s="47">
        <v>323</v>
      </c>
      <c r="R275" s="47">
        <v>143</v>
      </c>
      <c r="S275" s="47">
        <v>19</v>
      </c>
      <c r="T275" s="47">
        <v>62</v>
      </c>
      <c r="U275" s="47">
        <v>481</v>
      </c>
      <c r="V275" s="47">
        <v>1029</v>
      </c>
      <c r="W275" s="51">
        <v>0</v>
      </c>
      <c r="X275" s="51">
        <v>0</v>
      </c>
      <c r="Y275" s="51">
        <v>2162</v>
      </c>
      <c r="Z275" s="51">
        <v>0</v>
      </c>
    </row>
    <row r="276" ht="14.4" spans="1:26">
      <c r="A276" s="42">
        <v>1030147</v>
      </c>
      <c r="B276" s="48" t="s">
        <v>413</v>
      </c>
      <c r="C276" s="44">
        <v>24752</v>
      </c>
      <c r="D276" s="44">
        <v>19145</v>
      </c>
      <c r="E276" s="45">
        <v>5607</v>
      </c>
      <c r="F276" s="47">
        <v>4954</v>
      </c>
      <c r="G276" s="47">
        <v>481</v>
      </c>
      <c r="H276" s="47">
        <v>964</v>
      </c>
      <c r="I276" s="47">
        <v>810</v>
      </c>
      <c r="J276" s="47">
        <v>2091</v>
      </c>
      <c r="K276" s="47">
        <v>479</v>
      </c>
      <c r="L276" s="47">
        <v>645</v>
      </c>
      <c r="M276" s="47">
        <v>356</v>
      </c>
      <c r="N276" s="47">
        <v>1086</v>
      </c>
      <c r="O276" s="47">
        <v>3183</v>
      </c>
      <c r="P276" s="47">
        <v>850</v>
      </c>
      <c r="Q276" s="47">
        <v>376</v>
      </c>
      <c r="R276" s="47">
        <v>270</v>
      </c>
      <c r="S276" s="47">
        <v>40</v>
      </c>
      <c r="T276" s="47">
        <v>118</v>
      </c>
      <c r="U276" s="47">
        <v>279</v>
      </c>
      <c r="V276" s="47">
        <v>2162</v>
      </c>
      <c r="W276" s="51">
        <v>0</v>
      </c>
      <c r="X276" s="51">
        <v>8316</v>
      </c>
      <c r="Y276" s="51">
        <v>186131</v>
      </c>
      <c r="Z276" s="51">
        <v>38761</v>
      </c>
    </row>
    <row r="277" ht="14.4" spans="1:26">
      <c r="A277" s="42">
        <v>1030148</v>
      </c>
      <c r="B277" s="48" t="s">
        <v>414</v>
      </c>
      <c r="C277" s="44">
        <v>2984231</v>
      </c>
      <c r="D277" s="44">
        <v>2799814</v>
      </c>
      <c r="E277" s="45">
        <v>184417</v>
      </c>
      <c r="F277" s="47">
        <v>1150307</v>
      </c>
      <c r="G277" s="47">
        <v>61095</v>
      </c>
      <c r="H277" s="47">
        <v>128094</v>
      </c>
      <c r="I277" s="47">
        <v>121373</v>
      </c>
      <c r="J277" s="47">
        <v>330401</v>
      </c>
      <c r="K277" s="47">
        <v>95560</v>
      </c>
      <c r="L277" s="47">
        <v>77539</v>
      </c>
      <c r="M277" s="47">
        <v>56734</v>
      </c>
      <c r="N277" s="47">
        <v>110237</v>
      </c>
      <c r="O277" s="47">
        <v>185325</v>
      </c>
      <c r="P277" s="47">
        <v>149394</v>
      </c>
      <c r="Q277" s="47">
        <v>24030</v>
      </c>
      <c r="R277" s="47">
        <v>26688</v>
      </c>
      <c r="S277" s="47">
        <v>2739</v>
      </c>
      <c r="T277" s="47">
        <v>6675</v>
      </c>
      <c r="U277" s="47">
        <v>40414</v>
      </c>
      <c r="V277" s="47">
        <v>233208</v>
      </c>
      <c r="W277" s="52">
        <v>0</v>
      </c>
      <c r="X277" s="52">
        <v>8316</v>
      </c>
      <c r="Y277" s="52">
        <v>172974</v>
      </c>
      <c r="Z277" s="52">
        <v>38730</v>
      </c>
    </row>
    <row r="278" ht="14.4" spans="1:26">
      <c r="A278" s="42">
        <v>103014801</v>
      </c>
      <c r="B278" s="48" t="s">
        <v>415</v>
      </c>
      <c r="C278" s="44">
        <v>2107568</v>
      </c>
      <c r="D278" s="44">
        <v>2109574</v>
      </c>
      <c r="E278" s="45">
        <v>-2006</v>
      </c>
      <c r="F278" s="47">
        <v>905015</v>
      </c>
      <c r="G278" s="47">
        <v>26148</v>
      </c>
      <c r="H278" s="47">
        <v>95428</v>
      </c>
      <c r="I278" s="47">
        <v>72719</v>
      </c>
      <c r="J278" s="47">
        <v>278474</v>
      </c>
      <c r="K278" s="47">
        <v>40119</v>
      </c>
      <c r="L278" s="47">
        <v>40165</v>
      </c>
      <c r="M278" s="47">
        <v>50044</v>
      </c>
      <c r="N278" s="47">
        <v>50265</v>
      </c>
      <c r="O278" s="47">
        <v>128907</v>
      </c>
      <c r="P278" s="47">
        <v>122382</v>
      </c>
      <c r="Q278" s="47">
        <v>19692</v>
      </c>
      <c r="R278" s="47">
        <v>17154</v>
      </c>
      <c r="S278" s="47">
        <v>2494</v>
      </c>
      <c r="T278" s="47">
        <v>5917</v>
      </c>
      <c r="U278" s="47">
        <v>34630</v>
      </c>
      <c r="V278" s="47">
        <v>220020</v>
      </c>
      <c r="W278" s="51">
        <v>0</v>
      </c>
      <c r="X278" s="51">
        <v>0</v>
      </c>
      <c r="Y278" s="51">
        <v>0</v>
      </c>
      <c r="Z278" s="51">
        <v>31</v>
      </c>
    </row>
    <row r="279" ht="14.4" spans="1:26">
      <c r="A279" s="42">
        <v>103014802</v>
      </c>
      <c r="B279" s="56" t="s">
        <v>416</v>
      </c>
      <c r="C279" s="44">
        <v>92610</v>
      </c>
      <c r="D279" s="44">
        <v>92610</v>
      </c>
      <c r="E279" s="45">
        <v>0</v>
      </c>
      <c r="F279" s="47">
        <v>4932</v>
      </c>
      <c r="G279" s="47">
        <v>4763</v>
      </c>
      <c r="H279" s="47">
        <v>5744</v>
      </c>
      <c r="I279" s="47">
        <v>5898</v>
      </c>
      <c r="J279" s="47">
        <v>3968</v>
      </c>
      <c r="K279" s="47">
        <v>4603</v>
      </c>
      <c r="L279" s="47">
        <v>8170</v>
      </c>
      <c r="M279" s="47">
        <v>2333</v>
      </c>
      <c r="N279" s="47">
        <v>34774</v>
      </c>
      <c r="O279" s="47">
        <v>7807</v>
      </c>
      <c r="P279" s="47">
        <v>1644</v>
      </c>
      <c r="Q279" s="47">
        <v>1113</v>
      </c>
      <c r="R279" s="47">
        <v>6583</v>
      </c>
      <c r="S279" s="47">
        <v>5</v>
      </c>
      <c r="T279" s="47">
        <v>0</v>
      </c>
      <c r="U279" s="47">
        <v>242</v>
      </c>
      <c r="V279" s="47">
        <v>31</v>
      </c>
      <c r="W279" s="51">
        <v>0</v>
      </c>
      <c r="X279" s="51">
        <v>0</v>
      </c>
      <c r="Y279" s="51">
        <v>2699</v>
      </c>
      <c r="Z279" s="51">
        <v>0</v>
      </c>
    </row>
    <row r="280" ht="14.4" spans="1:26">
      <c r="A280" s="42">
        <v>103014803</v>
      </c>
      <c r="B280" s="56" t="s">
        <v>417</v>
      </c>
      <c r="C280" s="44">
        <v>269187</v>
      </c>
      <c r="D280" s="44">
        <v>269187</v>
      </c>
      <c r="E280" s="45">
        <v>0</v>
      </c>
      <c r="F280" s="47">
        <v>92126</v>
      </c>
      <c r="G280" s="47">
        <v>948</v>
      </c>
      <c r="H280" s="47">
        <v>28298</v>
      </c>
      <c r="I280" s="47">
        <v>30813</v>
      </c>
      <c r="J280" s="47">
        <v>21211</v>
      </c>
      <c r="K280" s="47">
        <v>43854</v>
      </c>
      <c r="L280" s="47">
        <v>6134</v>
      </c>
      <c r="M280" s="47">
        <v>1960</v>
      </c>
      <c r="N280" s="47">
        <v>8958</v>
      </c>
      <c r="O280" s="47">
        <v>19957</v>
      </c>
      <c r="P280" s="47">
        <v>9950</v>
      </c>
      <c r="Q280" s="47">
        <v>0</v>
      </c>
      <c r="R280" s="47">
        <v>592</v>
      </c>
      <c r="S280" s="47">
        <v>0</v>
      </c>
      <c r="T280" s="47">
        <v>0</v>
      </c>
      <c r="U280" s="47">
        <v>1686</v>
      </c>
      <c r="V280" s="47">
        <v>2699</v>
      </c>
      <c r="W280" s="51">
        <v>0</v>
      </c>
      <c r="X280" s="51">
        <v>0</v>
      </c>
      <c r="Y280" s="51">
        <v>0</v>
      </c>
      <c r="Z280" s="51">
        <v>0</v>
      </c>
    </row>
    <row r="281" ht="14.4" spans="1:26">
      <c r="A281" s="42">
        <v>103014898</v>
      </c>
      <c r="B281" s="48" t="s">
        <v>418</v>
      </c>
      <c r="C281" s="44">
        <v>-41934</v>
      </c>
      <c r="D281" s="44">
        <v>-41934</v>
      </c>
      <c r="E281" s="45">
        <v>0</v>
      </c>
      <c r="F281" s="47">
        <v>-676</v>
      </c>
      <c r="G281" s="47">
        <v>0</v>
      </c>
      <c r="H281" s="47">
        <v>-10824</v>
      </c>
      <c r="I281" s="47">
        <v>-3067</v>
      </c>
      <c r="J281" s="47">
        <v>0</v>
      </c>
      <c r="K281" s="47">
        <v>0</v>
      </c>
      <c r="L281" s="47">
        <v>-5180</v>
      </c>
      <c r="M281" s="47">
        <v>-2620</v>
      </c>
      <c r="N281" s="47">
        <v>0</v>
      </c>
      <c r="O281" s="47">
        <v>-14827</v>
      </c>
      <c r="P281" s="47">
        <v>-4706</v>
      </c>
      <c r="Q281" s="47">
        <v>0</v>
      </c>
      <c r="R281" s="47">
        <v>0</v>
      </c>
      <c r="S281" s="47">
        <v>-35</v>
      </c>
      <c r="T281" s="47">
        <v>0</v>
      </c>
      <c r="U281" s="47">
        <v>0</v>
      </c>
      <c r="V281" s="47">
        <v>0</v>
      </c>
      <c r="W281" s="51">
        <v>0</v>
      </c>
      <c r="X281" s="51">
        <v>0</v>
      </c>
      <c r="Y281" s="51">
        <v>10458</v>
      </c>
      <c r="Z281" s="51">
        <v>0</v>
      </c>
    </row>
    <row r="282" ht="14.4" spans="1:26">
      <c r="A282" s="42">
        <v>103014899</v>
      </c>
      <c r="B282" s="48" t="s">
        <v>419</v>
      </c>
      <c r="C282" s="44">
        <v>556800</v>
      </c>
      <c r="D282" s="44">
        <v>370377</v>
      </c>
      <c r="E282" s="45">
        <v>186423</v>
      </c>
      <c r="F282" s="47">
        <v>148910</v>
      </c>
      <c r="G282" s="47">
        <v>29236</v>
      </c>
      <c r="H282" s="47">
        <v>9448</v>
      </c>
      <c r="I282" s="47">
        <v>15010</v>
      </c>
      <c r="J282" s="47">
        <v>26748</v>
      </c>
      <c r="K282" s="47">
        <v>6984</v>
      </c>
      <c r="L282" s="47">
        <v>28250</v>
      </c>
      <c r="M282" s="47">
        <v>5017</v>
      </c>
      <c r="N282" s="47">
        <v>16240</v>
      </c>
      <c r="O282" s="47">
        <v>43481</v>
      </c>
      <c r="P282" s="47">
        <v>20124</v>
      </c>
      <c r="Q282" s="47">
        <v>3225</v>
      </c>
      <c r="R282" s="47">
        <v>2359</v>
      </c>
      <c r="S282" s="47">
        <v>275</v>
      </c>
      <c r="T282" s="47">
        <v>758</v>
      </c>
      <c r="U282" s="47">
        <v>3856</v>
      </c>
      <c r="V282" s="47">
        <v>10458</v>
      </c>
      <c r="W282" s="51">
        <v>0</v>
      </c>
      <c r="X282" s="51">
        <v>0</v>
      </c>
      <c r="Y282" s="51">
        <v>0</v>
      </c>
      <c r="Z282" s="51">
        <v>0</v>
      </c>
    </row>
    <row r="283" ht="14.4" spans="1:26">
      <c r="A283" s="42">
        <v>1030149</v>
      </c>
      <c r="B283" s="48" t="s">
        <v>420</v>
      </c>
      <c r="C283" s="44">
        <v>0</v>
      </c>
      <c r="D283" s="44">
        <v>0</v>
      </c>
      <c r="E283" s="45">
        <v>0</v>
      </c>
      <c r="F283" s="47">
        <v>0</v>
      </c>
      <c r="G283" s="47">
        <v>0</v>
      </c>
      <c r="H283" s="47">
        <v>0</v>
      </c>
      <c r="I283" s="47">
        <v>0</v>
      </c>
      <c r="J283" s="47">
        <v>0</v>
      </c>
      <c r="K283" s="47">
        <v>0</v>
      </c>
      <c r="L283" s="47">
        <v>0</v>
      </c>
      <c r="M283" s="47">
        <v>0</v>
      </c>
      <c r="N283" s="47">
        <v>0</v>
      </c>
      <c r="O283" s="47">
        <v>0</v>
      </c>
      <c r="P283" s="47">
        <v>0</v>
      </c>
      <c r="Q283" s="47">
        <v>0</v>
      </c>
      <c r="R283" s="47">
        <v>0</v>
      </c>
      <c r="S283" s="47">
        <v>0</v>
      </c>
      <c r="T283" s="47">
        <v>0</v>
      </c>
      <c r="U283" s="47">
        <v>0</v>
      </c>
      <c r="V283" s="47">
        <v>0</v>
      </c>
      <c r="W283" s="51">
        <v>0</v>
      </c>
      <c r="X283" s="51">
        <v>0</v>
      </c>
      <c r="Y283" s="51">
        <v>0</v>
      </c>
      <c r="Z283" s="51">
        <v>0</v>
      </c>
    </row>
    <row r="284" ht="14.4" spans="1:26">
      <c r="A284" s="42">
        <v>1030150</v>
      </c>
      <c r="B284" s="48" t="s">
        <v>421</v>
      </c>
      <c r="C284" s="44">
        <v>79007</v>
      </c>
      <c r="D284" s="44">
        <v>0</v>
      </c>
      <c r="E284" s="45">
        <v>79007</v>
      </c>
      <c r="F284" s="47">
        <v>0</v>
      </c>
      <c r="G284" s="47">
        <v>0</v>
      </c>
      <c r="H284" s="47">
        <v>0</v>
      </c>
      <c r="I284" s="47">
        <v>0</v>
      </c>
      <c r="J284" s="47">
        <v>0</v>
      </c>
      <c r="K284" s="47">
        <v>0</v>
      </c>
      <c r="L284" s="47">
        <v>0</v>
      </c>
      <c r="M284" s="47">
        <v>0</v>
      </c>
      <c r="N284" s="47">
        <v>0</v>
      </c>
      <c r="O284" s="47">
        <v>0</v>
      </c>
      <c r="P284" s="47">
        <v>0</v>
      </c>
      <c r="Q284" s="47">
        <v>0</v>
      </c>
      <c r="R284" s="47">
        <v>0</v>
      </c>
      <c r="S284" s="47">
        <v>0</v>
      </c>
      <c r="T284" s="47">
        <v>0</v>
      </c>
      <c r="U284" s="47">
        <v>0</v>
      </c>
      <c r="V284" s="47">
        <v>0</v>
      </c>
      <c r="W284" s="51">
        <v>0</v>
      </c>
      <c r="X284" s="51">
        <v>0</v>
      </c>
      <c r="Y284" s="51">
        <v>0</v>
      </c>
      <c r="Z284" s="51">
        <v>0</v>
      </c>
    </row>
    <row r="285" ht="14.4" spans="1:26">
      <c r="A285" s="42">
        <v>1030152</v>
      </c>
      <c r="B285" s="48" t="s">
        <v>422</v>
      </c>
      <c r="C285" s="44">
        <v>0</v>
      </c>
      <c r="D285" s="44">
        <v>0</v>
      </c>
      <c r="E285" s="45">
        <v>0</v>
      </c>
      <c r="F285" s="47">
        <v>0</v>
      </c>
      <c r="G285" s="47">
        <v>0</v>
      </c>
      <c r="H285" s="47">
        <v>0</v>
      </c>
      <c r="I285" s="47">
        <v>0</v>
      </c>
      <c r="J285" s="47">
        <v>0</v>
      </c>
      <c r="K285" s="47">
        <v>0</v>
      </c>
      <c r="L285" s="47">
        <v>0</v>
      </c>
      <c r="M285" s="47">
        <v>0</v>
      </c>
      <c r="N285" s="47">
        <v>0</v>
      </c>
      <c r="O285" s="47">
        <v>0</v>
      </c>
      <c r="P285" s="47">
        <v>0</v>
      </c>
      <c r="Q285" s="47">
        <v>0</v>
      </c>
      <c r="R285" s="47">
        <v>0</v>
      </c>
      <c r="S285" s="47">
        <v>0</v>
      </c>
      <c r="T285" s="47">
        <v>0</v>
      </c>
      <c r="U285" s="47">
        <v>0</v>
      </c>
      <c r="V285" s="47">
        <v>0</v>
      </c>
      <c r="W285" s="51">
        <v>0</v>
      </c>
      <c r="X285" s="51">
        <v>0</v>
      </c>
      <c r="Y285" s="51">
        <v>0</v>
      </c>
      <c r="Z285" s="51">
        <v>0</v>
      </c>
    </row>
    <row r="286" ht="14.4" spans="1:26">
      <c r="A286" s="42">
        <v>1030153</v>
      </c>
      <c r="B286" s="48" t="s">
        <v>423</v>
      </c>
      <c r="C286" s="44">
        <v>0</v>
      </c>
      <c r="D286" s="44">
        <v>0</v>
      </c>
      <c r="E286" s="45">
        <v>0</v>
      </c>
      <c r="F286" s="47">
        <v>0</v>
      </c>
      <c r="G286" s="47">
        <v>0</v>
      </c>
      <c r="H286" s="47">
        <v>0</v>
      </c>
      <c r="I286" s="47">
        <v>0</v>
      </c>
      <c r="J286" s="47">
        <v>0</v>
      </c>
      <c r="K286" s="47">
        <v>0</v>
      </c>
      <c r="L286" s="47">
        <v>0</v>
      </c>
      <c r="M286" s="47">
        <v>0</v>
      </c>
      <c r="N286" s="47">
        <v>0</v>
      </c>
      <c r="O286" s="47">
        <v>0</v>
      </c>
      <c r="P286" s="47">
        <v>0</v>
      </c>
      <c r="Q286" s="47">
        <v>0</v>
      </c>
      <c r="R286" s="47">
        <v>0</v>
      </c>
      <c r="S286" s="47">
        <v>0</v>
      </c>
      <c r="T286" s="47">
        <v>0</v>
      </c>
      <c r="U286" s="47">
        <v>0</v>
      </c>
      <c r="V286" s="47">
        <v>0</v>
      </c>
      <c r="W286" s="51">
        <v>0</v>
      </c>
      <c r="X286" s="51">
        <v>0</v>
      </c>
      <c r="Y286" s="51">
        <v>0</v>
      </c>
      <c r="Z286" s="51">
        <v>0</v>
      </c>
    </row>
    <row r="287" ht="14.4" spans="1:26">
      <c r="A287" s="42">
        <v>1030154</v>
      </c>
      <c r="B287" s="48" t="s">
        <v>424</v>
      </c>
      <c r="C287" s="44">
        <v>0</v>
      </c>
      <c r="D287" s="44">
        <v>0</v>
      </c>
      <c r="E287" s="45">
        <v>0</v>
      </c>
      <c r="F287" s="47">
        <v>0</v>
      </c>
      <c r="G287" s="47">
        <v>0</v>
      </c>
      <c r="H287" s="47">
        <v>0</v>
      </c>
      <c r="I287" s="47">
        <v>0</v>
      </c>
      <c r="J287" s="47">
        <v>0</v>
      </c>
      <c r="K287" s="47">
        <v>0</v>
      </c>
      <c r="L287" s="47">
        <v>0</v>
      </c>
      <c r="M287" s="47">
        <v>0</v>
      </c>
      <c r="N287" s="47">
        <v>0</v>
      </c>
      <c r="O287" s="47">
        <v>0</v>
      </c>
      <c r="P287" s="47">
        <v>0</v>
      </c>
      <c r="Q287" s="47">
        <v>0</v>
      </c>
      <c r="R287" s="47">
        <v>0</v>
      </c>
      <c r="S287" s="47">
        <v>0</v>
      </c>
      <c r="T287" s="47">
        <v>0</v>
      </c>
      <c r="U287" s="47">
        <v>0</v>
      </c>
      <c r="V287" s="47">
        <v>0</v>
      </c>
      <c r="W287" s="51">
        <v>0</v>
      </c>
      <c r="X287" s="51">
        <v>570</v>
      </c>
      <c r="Y287" s="51">
        <v>1105</v>
      </c>
      <c r="Z287" s="51">
        <v>338</v>
      </c>
    </row>
    <row r="288" ht="14.4" spans="1:26">
      <c r="A288" s="42">
        <v>1030155</v>
      </c>
      <c r="B288" s="48" t="s">
        <v>425</v>
      </c>
      <c r="C288" s="44">
        <v>181958</v>
      </c>
      <c r="D288" s="44">
        <v>70815</v>
      </c>
      <c r="E288" s="45">
        <v>111143</v>
      </c>
      <c r="F288" s="47">
        <v>12710</v>
      </c>
      <c r="G288" s="47">
        <v>0</v>
      </c>
      <c r="H288" s="47">
        <v>7812</v>
      </c>
      <c r="I288" s="47">
        <v>4846</v>
      </c>
      <c r="J288" s="47">
        <v>6459</v>
      </c>
      <c r="K288" s="47">
        <v>3147</v>
      </c>
      <c r="L288" s="47">
        <v>5811</v>
      </c>
      <c r="M288" s="47">
        <v>3507</v>
      </c>
      <c r="N288" s="47">
        <v>2988</v>
      </c>
      <c r="O288" s="47">
        <v>6239</v>
      </c>
      <c r="P288" s="47">
        <v>2976</v>
      </c>
      <c r="Q288" s="47">
        <v>2313</v>
      </c>
      <c r="R288" s="47">
        <v>3625</v>
      </c>
      <c r="S288" s="47">
        <v>2159</v>
      </c>
      <c r="T288" s="47">
        <v>1980</v>
      </c>
      <c r="U288" s="47">
        <v>2229</v>
      </c>
      <c r="V288" s="47">
        <v>2013</v>
      </c>
      <c r="W288" s="50">
        <v>0</v>
      </c>
      <c r="X288" s="50">
        <v>210</v>
      </c>
      <c r="Y288" s="50">
        <v>576</v>
      </c>
      <c r="Z288" s="50">
        <v>237</v>
      </c>
    </row>
    <row r="289" ht="14.4" spans="1:26">
      <c r="A289" s="42">
        <v>103015501</v>
      </c>
      <c r="B289" s="48" t="s">
        <v>426</v>
      </c>
      <c r="C289" s="44">
        <v>97055</v>
      </c>
      <c r="D289" s="44">
        <v>38776</v>
      </c>
      <c r="E289" s="45">
        <v>58279</v>
      </c>
      <c r="F289" s="47">
        <v>5635</v>
      </c>
      <c r="G289" s="47">
        <v>0</v>
      </c>
      <c r="H289" s="47">
        <v>3566</v>
      </c>
      <c r="I289" s="47">
        <v>2683</v>
      </c>
      <c r="J289" s="47">
        <v>3670</v>
      </c>
      <c r="K289" s="47">
        <v>1958</v>
      </c>
      <c r="L289" s="47">
        <v>3646</v>
      </c>
      <c r="M289" s="47">
        <v>2176</v>
      </c>
      <c r="N289" s="47">
        <v>1296</v>
      </c>
      <c r="O289" s="47">
        <v>3715</v>
      </c>
      <c r="P289" s="47">
        <v>1829</v>
      </c>
      <c r="Q289" s="47">
        <v>1205</v>
      </c>
      <c r="R289" s="47">
        <v>1952</v>
      </c>
      <c r="S289" s="47">
        <v>1462</v>
      </c>
      <c r="T289" s="47">
        <v>1584</v>
      </c>
      <c r="U289" s="47">
        <v>1374</v>
      </c>
      <c r="V289" s="47">
        <v>1023</v>
      </c>
      <c r="W289" s="51">
        <v>0</v>
      </c>
      <c r="X289" s="51">
        <v>360</v>
      </c>
      <c r="Y289" s="51">
        <v>529</v>
      </c>
      <c r="Z289" s="51">
        <v>101</v>
      </c>
    </row>
    <row r="290" ht="14.4" spans="1:26">
      <c r="A290" s="42">
        <v>103015502</v>
      </c>
      <c r="B290" s="48" t="s">
        <v>427</v>
      </c>
      <c r="C290" s="44">
        <v>84903</v>
      </c>
      <c r="D290" s="44">
        <v>32039</v>
      </c>
      <c r="E290" s="45">
        <v>52864</v>
      </c>
      <c r="F290" s="47">
        <v>7075</v>
      </c>
      <c r="G290" s="47">
        <v>0</v>
      </c>
      <c r="H290" s="47">
        <v>4246</v>
      </c>
      <c r="I290" s="47">
        <v>2163</v>
      </c>
      <c r="J290" s="47">
        <v>2789</v>
      </c>
      <c r="K290" s="47">
        <v>1189</v>
      </c>
      <c r="L290" s="47">
        <v>2165</v>
      </c>
      <c r="M290" s="47">
        <v>1331</v>
      </c>
      <c r="N290" s="47">
        <v>1692</v>
      </c>
      <c r="O290" s="47">
        <v>2524</v>
      </c>
      <c r="P290" s="47">
        <v>1147</v>
      </c>
      <c r="Q290" s="47">
        <v>1108</v>
      </c>
      <c r="R290" s="47">
        <v>1673</v>
      </c>
      <c r="S290" s="47">
        <v>697</v>
      </c>
      <c r="T290" s="47">
        <v>396</v>
      </c>
      <c r="U290" s="47">
        <v>855</v>
      </c>
      <c r="V290" s="47">
        <v>990</v>
      </c>
      <c r="W290" s="51">
        <v>0</v>
      </c>
      <c r="X290" s="51">
        <v>343</v>
      </c>
      <c r="Y290" s="51">
        <v>0</v>
      </c>
      <c r="Z290" s="51">
        <v>0</v>
      </c>
    </row>
    <row r="291" ht="14.4" spans="1:26">
      <c r="A291" s="42">
        <v>1030156</v>
      </c>
      <c r="B291" s="48" t="s">
        <v>428</v>
      </c>
      <c r="C291" s="44">
        <v>215378</v>
      </c>
      <c r="D291" s="44">
        <v>215378</v>
      </c>
      <c r="E291" s="45">
        <v>0</v>
      </c>
      <c r="F291" s="47">
        <v>179018</v>
      </c>
      <c r="G291" s="47">
        <v>2025</v>
      </c>
      <c r="H291" s="47">
        <v>8593</v>
      </c>
      <c r="I291" s="47">
        <v>880</v>
      </c>
      <c r="J291" s="47">
        <v>1383</v>
      </c>
      <c r="K291" s="47">
        <v>11942</v>
      </c>
      <c r="L291" s="47">
        <v>1234</v>
      </c>
      <c r="M291" s="47">
        <v>6702</v>
      </c>
      <c r="N291" s="47">
        <v>0</v>
      </c>
      <c r="O291" s="47">
        <v>1093</v>
      </c>
      <c r="P291" s="47">
        <v>0</v>
      </c>
      <c r="Q291" s="47">
        <v>1392</v>
      </c>
      <c r="R291" s="47">
        <v>314</v>
      </c>
      <c r="S291" s="47">
        <v>21</v>
      </c>
      <c r="T291" s="47">
        <v>0</v>
      </c>
      <c r="U291" s="47">
        <v>437</v>
      </c>
      <c r="V291" s="47">
        <v>343</v>
      </c>
      <c r="W291" s="51">
        <v>0</v>
      </c>
      <c r="X291" s="51">
        <v>0</v>
      </c>
      <c r="Y291" s="51">
        <v>0</v>
      </c>
      <c r="Z291" s="51">
        <v>39</v>
      </c>
    </row>
    <row r="292" ht="14.4" spans="1:26">
      <c r="A292" s="42">
        <v>1030157</v>
      </c>
      <c r="B292" s="48" t="s">
        <v>429</v>
      </c>
      <c r="C292" s="44">
        <v>13669</v>
      </c>
      <c r="D292" s="44">
        <v>13669</v>
      </c>
      <c r="E292" s="45">
        <v>0</v>
      </c>
      <c r="F292" s="47">
        <v>1164</v>
      </c>
      <c r="G292" s="47">
        <v>0</v>
      </c>
      <c r="H292" s="47">
        <v>3000</v>
      </c>
      <c r="I292" s="47">
        <v>2368</v>
      </c>
      <c r="J292" s="47">
        <v>4203</v>
      </c>
      <c r="K292" s="47">
        <v>43</v>
      </c>
      <c r="L292" s="47">
        <v>70</v>
      </c>
      <c r="M292" s="47">
        <v>110</v>
      </c>
      <c r="N292" s="47">
        <v>1262</v>
      </c>
      <c r="O292" s="47">
        <v>256</v>
      </c>
      <c r="P292" s="47">
        <v>209</v>
      </c>
      <c r="Q292" s="47">
        <v>258</v>
      </c>
      <c r="R292" s="47">
        <v>266</v>
      </c>
      <c r="S292" s="47">
        <v>56</v>
      </c>
      <c r="T292" s="47">
        <v>33</v>
      </c>
      <c r="U292" s="47">
        <v>332</v>
      </c>
      <c r="V292" s="47">
        <v>39</v>
      </c>
      <c r="W292" s="51">
        <v>0</v>
      </c>
      <c r="X292" s="51">
        <v>0</v>
      </c>
      <c r="Y292" s="51">
        <v>0</v>
      </c>
      <c r="Z292" s="51">
        <v>0</v>
      </c>
    </row>
    <row r="293" ht="14.4" spans="1:26">
      <c r="A293" s="42">
        <v>1030158</v>
      </c>
      <c r="B293" s="48" t="s">
        <v>430</v>
      </c>
      <c r="C293" s="44">
        <v>40924</v>
      </c>
      <c r="D293" s="44">
        <v>0</v>
      </c>
      <c r="E293" s="45">
        <v>40924</v>
      </c>
      <c r="F293" s="47">
        <v>0</v>
      </c>
      <c r="G293" s="47">
        <v>0</v>
      </c>
      <c r="H293" s="47">
        <v>0</v>
      </c>
      <c r="I293" s="47">
        <v>0</v>
      </c>
      <c r="J293" s="47">
        <v>0</v>
      </c>
      <c r="K293" s="47">
        <v>0</v>
      </c>
      <c r="L293" s="47">
        <v>0</v>
      </c>
      <c r="M293" s="47">
        <v>0</v>
      </c>
      <c r="N293" s="47">
        <v>0</v>
      </c>
      <c r="O293" s="47">
        <v>0</v>
      </c>
      <c r="P293" s="47">
        <v>0</v>
      </c>
      <c r="Q293" s="47">
        <v>0</v>
      </c>
      <c r="R293" s="47">
        <v>0</v>
      </c>
      <c r="S293" s="47">
        <v>0</v>
      </c>
      <c r="T293" s="47">
        <v>0</v>
      </c>
      <c r="U293" s="47">
        <v>0</v>
      </c>
      <c r="V293" s="47">
        <v>0</v>
      </c>
      <c r="W293" s="50">
        <v>0</v>
      </c>
      <c r="X293" s="50">
        <v>0</v>
      </c>
      <c r="Y293" s="50">
        <v>0</v>
      </c>
      <c r="Z293" s="50">
        <v>0</v>
      </c>
    </row>
    <row r="294" ht="14.4" spans="1:26">
      <c r="A294" s="42">
        <v>103015801</v>
      </c>
      <c r="B294" s="48" t="s">
        <v>431</v>
      </c>
      <c r="C294" s="44">
        <v>0</v>
      </c>
      <c r="D294" s="44">
        <v>0</v>
      </c>
      <c r="E294" s="45">
        <v>0</v>
      </c>
      <c r="F294" s="47">
        <v>0</v>
      </c>
      <c r="G294" s="47">
        <v>0</v>
      </c>
      <c r="H294" s="47">
        <v>0</v>
      </c>
      <c r="I294" s="47">
        <v>0</v>
      </c>
      <c r="J294" s="47">
        <v>0</v>
      </c>
      <c r="K294" s="47">
        <v>0</v>
      </c>
      <c r="L294" s="47">
        <v>0</v>
      </c>
      <c r="M294" s="47">
        <v>0</v>
      </c>
      <c r="N294" s="47">
        <v>0</v>
      </c>
      <c r="O294" s="47">
        <v>0</v>
      </c>
      <c r="P294" s="47">
        <v>0</v>
      </c>
      <c r="Q294" s="47">
        <v>0</v>
      </c>
      <c r="R294" s="47">
        <v>0</v>
      </c>
      <c r="S294" s="47">
        <v>0</v>
      </c>
      <c r="T294" s="47">
        <v>0</v>
      </c>
      <c r="U294" s="47">
        <v>0</v>
      </c>
      <c r="V294" s="47">
        <v>0</v>
      </c>
      <c r="W294" s="51">
        <v>0</v>
      </c>
      <c r="X294" s="51">
        <v>0</v>
      </c>
      <c r="Y294" s="51">
        <v>0</v>
      </c>
      <c r="Z294" s="51">
        <v>0</v>
      </c>
    </row>
    <row r="295" ht="14.4" spans="1:26">
      <c r="A295" s="42">
        <v>103015802</v>
      </c>
      <c r="B295" s="48" t="s">
        <v>432</v>
      </c>
      <c r="C295" s="44">
        <v>0</v>
      </c>
      <c r="D295" s="44">
        <v>0</v>
      </c>
      <c r="E295" s="45">
        <v>0</v>
      </c>
      <c r="F295" s="47">
        <v>0</v>
      </c>
      <c r="G295" s="47">
        <v>0</v>
      </c>
      <c r="H295" s="47">
        <v>0</v>
      </c>
      <c r="I295" s="47">
        <v>0</v>
      </c>
      <c r="J295" s="47">
        <v>0</v>
      </c>
      <c r="K295" s="47">
        <v>0</v>
      </c>
      <c r="L295" s="47">
        <v>0</v>
      </c>
      <c r="M295" s="47">
        <v>0</v>
      </c>
      <c r="N295" s="47">
        <v>0</v>
      </c>
      <c r="O295" s="47">
        <v>0</v>
      </c>
      <c r="P295" s="47">
        <v>0</v>
      </c>
      <c r="Q295" s="47">
        <v>0</v>
      </c>
      <c r="R295" s="47">
        <v>0</v>
      </c>
      <c r="S295" s="47">
        <v>0</v>
      </c>
      <c r="T295" s="47">
        <v>0</v>
      </c>
      <c r="U295" s="47">
        <v>0</v>
      </c>
      <c r="V295" s="47">
        <v>0</v>
      </c>
      <c r="W295" s="51">
        <v>0</v>
      </c>
      <c r="X295" s="51">
        <v>0</v>
      </c>
      <c r="Y295" s="51">
        <v>0</v>
      </c>
      <c r="Z295" s="51">
        <v>0</v>
      </c>
    </row>
    <row r="296" ht="14.4" spans="1:26">
      <c r="A296" s="42">
        <v>103015803</v>
      </c>
      <c r="B296" s="48" t="s">
        <v>433</v>
      </c>
      <c r="C296" s="44">
        <v>40924</v>
      </c>
      <c r="D296" s="44">
        <v>0</v>
      </c>
      <c r="E296" s="45">
        <v>40924</v>
      </c>
      <c r="F296" s="47">
        <v>0</v>
      </c>
      <c r="G296" s="47">
        <v>0</v>
      </c>
      <c r="H296" s="47">
        <v>0</v>
      </c>
      <c r="I296" s="47">
        <v>0</v>
      </c>
      <c r="J296" s="47">
        <v>0</v>
      </c>
      <c r="K296" s="47">
        <v>0</v>
      </c>
      <c r="L296" s="47">
        <v>0</v>
      </c>
      <c r="M296" s="47">
        <v>0</v>
      </c>
      <c r="N296" s="47">
        <v>0</v>
      </c>
      <c r="O296" s="47">
        <v>0</v>
      </c>
      <c r="P296" s="47">
        <v>0</v>
      </c>
      <c r="Q296" s="47">
        <v>0</v>
      </c>
      <c r="R296" s="47">
        <v>0</v>
      </c>
      <c r="S296" s="47">
        <v>0</v>
      </c>
      <c r="T296" s="47">
        <v>0</v>
      </c>
      <c r="U296" s="47">
        <v>0</v>
      </c>
      <c r="V296" s="47">
        <v>0</v>
      </c>
      <c r="W296" s="51">
        <v>0</v>
      </c>
      <c r="X296" s="51">
        <v>0</v>
      </c>
      <c r="Y296" s="51">
        <v>0</v>
      </c>
      <c r="Z296" s="51">
        <v>0</v>
      </c>
    </row>
    <row r="297" ht="14.4" spans="1:26">
      <c r="A297" s="42">
        <v>1030159</v>
      </c>
      <c r="B297" s="48" t="s">
        <v>434</v>
      </c>
      <c r="C297" s="44">
        <v>23223</v>
      </c>
      <c r="D297" s="44">
        <v>22261</v>
      </c>
      <c r="E297" s="45">
        <v>962</v>
      </c>
      <c r="F297" s="47">
        <v>0</v>
      </c>
      <c r="G297" s="47">
        <v>0</v>
      </c>
      <c r="H297" s="47">
        <v>0</v>
      </c>
      <c r="I297" s="47">
        <v>7448</v>
      </c>
      <c r="J297" s="47">
        <v>14813</v>
      </c>
      <c r="K297" s="47">
        <v>0</v>
      </c>
      <c r="L297" s="47">
        <v>0</v>
      </c>
      <c r="M297" s="47">
        <v>0</v>
      </c>
      <c r="N297" s="47">
        <v>0</v>
      </c>
      <c r="O297" s="47">
        <v>0</v>
      </c>
      <c r="P297" s="47">
        <v>0</v>
      </c>
      <c r="Q297" s="47">
        <v>0</v>
      </c>
      <c r="R297" s="47">
        <v>0</v>
      </c>
      <c r="S297" s="47">
        <v>0</v>
      </c>
      <c r="T297" s="47">
        <v>0</v>
      </c>
      <c r="U297" s="47">
        <v>0</v>
      </c>
      <c r="V297" s="47">
        <v>0</v>
      </c>
      <c r="W297" s="51">
        <v>0</v>
      </c>
      <c r="X297" s="51">
        <v>0</v>
      </c>
      <c r="Y297" s="51">
        <v>0</v>
      </c>
      <c r="Z297" s="51">
        <v>0</v>
      </c>
    </row>
    <row r="298" ht="14.4" spans="1:26">
      <c r="A298" s="42">
        <v>1030166</v>
      </c>
      <c r="B298" s="48" t="s">
        <v>435</v>
      </c>
      <c r="C298" s="44">
        <v>0</v>
      </c>
      <c r="D298" s="44">
        <v>0</v>
      </c>
      <c r="E298" s="45">
        <v>0</v>
      </c>
      <c r="F298" s="47">
        <v>0</v>
      </c>
      <c r="G298" s="47">
        <v>0</v>
      </c>
      <c r="H298" s="47">
        <v>0</v>
      </c>
      <c r="I298" s="47">
        <v>0</v>
      </c>
      <c r="J298" s="47">
        <v>0</v>
      </c>
      <c r="K298" s="47">
        <v>0</v>
      </c>
      <c r="L298" s="47">
        <v>0</v>
      </c>
      <c r="M298" s="47">
        <v>0</v>
      </c>
      <c r="N298" s="47">
        <v>0</v>
      </c>
      <c r="O298" s="47">
        <v>0</v>
      </c>
      <c r="P298" s="47">
        <v>0</v>
      </c>
      <c r="Q298" s="47">
        <v>0</v>
      </c>
      <c r="R298" s="47">
        <v>0</v>
      </c>
      <c r="S298" s="47">
        <v>0</v>
      </c>
      <c r="T298" s="47">
        <v>0</v>
      </c>
      <c r="U298" s="47">
        <v>0</v>
      </c>
      <c r="V298" s="47">
        <v>0</v>
      </c>
      <c r="W298" s="51">
        <v>0</v>
      </c>
      <c r="X298" s="51">
        <v>0</v>
      </c>
      <c r="Y298" s="51">
        <v>0</v>
      </c>
      <c r="Z298" s="51">
        <v>0</v>
      </c>
    </row>
    <row r="299" ht="14.4" spans="1:26">
      <c r="A299" s="42">
        <v>1030168</v>
      </c>
      <c r="B299" s="48" t="s">
        <v>436</v>
      </c>
      <c r="C299" s="44">
        <v>0</v>
      </c>
      <c r="D299" s="44">
        <v>0</v>
      </c>
      <c r="E299" s="45">
        <v>0</v>
      </c>
      <c r="F299" s="47">
        <v>0</v>
      </c>
      <c r="G299" s="47">
        <v>0</v>
      </c>
      <c r="H299" s="47">
        <v>0</v>
      </c>
      <c r="I299" s="47">
        <v>0</v>
      </c>
      <c r="J299" s="47">
        <v>0</v>
      </c>
      <c r="K299" s="47">
        <v>0</v>
      </c>
      <c r="L299" s="47">
        <v>0</v>
      </c>
      <c r="M299" s="47">
        <v>0</v>
      </c>
      <c r="N299" s="47">
        <v>0</v>
      </c>
      <c r="O299" s="47">
        <v>0</v>
      </c>
      <c r="P299" s="47">
        <v>0</v>
      </c>
      <c r="Q299" s="47">
        <v>0</v>
      </c>
      <c r="R299" s="47">
        <v>0</v>
      </c>
      <c r="S299" s="47">
        <v>0</v>
      </c>
      <c r="T299" s="47">
        <v>0</v>
      </c>
      <c r="U299" s="47">
        <v>0</v>
      </c>
      <c r="V299" s="47">
        <v>0</v>
      </c>
      <c r="W299" s="51">
        <v>0</v>
      </c>
      <c r="X299" s="51">
        <v>0</v>
      </c>
      <c r="Y299" s="51">
        <v>0</v>
      </c>
      <c r="Z299" s="51">
        <v>0</v>
      </c>
    </row>
    <row r="300" ht="14.4" spans="1:26">
      <c r="A300" s="42">
        <v>1030171</v>
      </c>
      <c r="B300" s="56" t="s">
        <v>437</v>
      </c>
      <c r="C300" s="44">
        <v>0</v>
      </c>
      <c r="D300" s="44">
        <v>0</v>
      </c>
      <c r="E300" s="45">
        <v>0</v>
      </c>
      <c r="F300" s="47">
        <v>0</v>
      </c>
      <c r="G300" s="47">
        <v>0</v>
      </c>
      <c r="H300" s="47">
        <v>0</v>
      </c>
      <c r="I300" s="47">
        <v>0</v>
      </c>
      <c r="J300" s="47">
        <v>0</v>
      </c>
      <c r="K300" s="47">
        <v>0</v>
      </c>
      <c r="L300" s="47">
        <v>0</v>
      </c>
      <c r="M300" s="47">
        <v>0</v>
      </c>
      <c r="N300" s="47">
        <v>0</v>
      </c>
      <c r="O300" s="47">
        <v>0</v>
      </c>
      <c r="P300" s="47">
        <v>0</v>
      </c>
      <c r="Q300" s="47">
        <v>0</v>
      </c>
      <c r="R300" s="47">
        <v>0</v>
      </c>
      <c r="S300" s="47">
        <v>0</v>
      </c>
      <c r="T300" s="47">
        <v>0</v>
      </c>
      <c r="U300" s="47">
        <v>0</v>
      </c>
      <c r="V300" s="47">
        <v>0</v>
      </c>
      <c r="W300" s="51">
        <v>0</v>
      </c>
      <c r="X300" s="51">
        <v>0</v>
      </c>
      <c r="Y300" s="51">
        <v>0</v>
      </c>
      <c r="Z300" s="51">
        <v>0</v>
      </c>
    </row>
    <row r="301" ht="14.4" spans="1:26">
      <c r="A301" s="42">
        <v>1030172</v>
      </c>
      <c r="B301" s="48" t="s">
        <v>5301</v>
      </c>
      <c r="C301" s="44">
        <v>0</v>
      </c>
      <c r="D301" s="44">
        <v>0</v>
      </c>
      <c r="E301" s="45">
        <v>0</v>
      </c>
      <c r="F301" s="47">
        <v>0</v>
      </c>
      <c r="G301" s="47">
        <v>0</v>
      </c>
      <c r="H301" s="47">
        <v>0</v>
      </c>
      <c r="I301" s="47">
        <v>0</v>
      </c>
      <c r="J301" s="47">
        <v>0</v>
      </c>
      <c r="K301" s="47">
        <v>0</v>
      </c>
      <c r="L301" s="47">
        <v>0</v>
      </c>
      <c r="M301" s="47">
        <v>0</v>
      </c>
      <c r="N301" s="47">
        <v>0</v>
      </c>
      <c r="O301" s="47">
        <v>0</v>
      </c>
      <c r="P301" s="47">
        <v>0</v>
      </c>
      <c r="Q301" s="47">
        <v>0</v>
      </c>
      <c r="R301" s="47">
        <v>0</v>
      </c>
      <c r="S301" s="47">
        <v>0</v>
      </c>
      <c r="T301" s="47">
        <v>0</v>
      </c>
      <c r="U301" s="47">
        <v>0</v>
      </c>
      <c r="V301" s="47">
        <v>0</v>
      </c>
      <c r="W301" s="51">
        <v>0</v>
      </c>
      <c r="X301" s="51">
        <v>0</v>
      </c>
      <c r="Y301" s="51">
        <v>0</v>
      </c>
      <c r="Z301" s="51">
        <v>0</v>
      </c>
    </row>
    <row r="302" ht="14.4" spans="1:26">
      <c r="A302" s="42">
        <v>1030173</v>
      </c>
      <c r="B302" s="49" t="s">
        <v>5302</v>
      </c>
      <c r="C302" s="44">
        <v>0</v>
      </c>
      <c r="D302" s="44">
        <v>0</v>
      </c>
      <c r="E302" s="45">
        <v>0</v>
      </c>
      <c r="F302" s="47">
        <v>0</v>
      </c>
      <c r="G302" s="47">
        <v>0</v>
      </c>
      <c r="H302" s="47">
        <v>0</v>
      </c>
      <c r="I302" s="47">
        <v>0</v>
      </c>
      <c r="J302" s="47">
        <v>0</v>
      </c>
      <c r="K302" s="47">
        <v>0</v>
      </c>
      <c r="L302" s="47">
        <v>0</v>
      </c>
      <c r="M302" s="47">
        <v>0</v>
      </c>
      <c r="N302" s="47">
        <v>0</v>
      </c>
      <c r="O302" s="47">
        <v>0</v>
      </c>
      <c r="P302" s="47">
        <v>0</v>
      </c>
      <c r="Q302" s="47">
        <v>0</v>
      </c>
      <c r="R302" s="47">
        <v>0</v>
      </c>
      <c r="S302" s="47">
        <v>0</v>
      </c>
      <c r="T302" s="47">
        <v>0</v>
      </c>
      <c r="U302" s="47">
        <v>0</v>
      </c>
      <c r="V302" s="47">
        <v>0</v>
      </c>
      <c r="W302" s="51">
        <v>0</v>
      </c>
      <c r="X302" s="51">
        <v>0</v>
      </c>
      <c r="Y302" s="51">
        <v>0</v>
      </c>
      <c r="Z302" s="51">
        <v>0</v>
      </c>
    </row>
    <row r="303" ht="14.4" spans="1:26">
      <c r="A303" s="42">
        <v>1030174</v>
      </c>
      <c r="B303" s="57" t="s">
        <v>5303</v>
      </c>
      <c r="C303" s="58">
        <v>293</v>
      </c>
      <c r="D303" s="44">
        <v>0</v>
      </c>
      <c r="E303" s="45">
        <v>293</v>
      </c>
      <c r="F303" s="47">
        <v>0</v>
      </c>
      <c r="G303" s="47">
        <v>0</v>
      </c>
      <c r="H303" s="47">
        <v>0</v>
      </c>
      <c r="I303" s="47">
        <v>0</v>
      </c>
      <c r="J303" s="47">
        <v>0</v>
      </c>
      <c r="K303" s="47">
        <v>0</v>
      </c>
      <c r="L303" s="47">
        <v>0</v>
      </c>
      <c r="M303" s="47">
        <v>0</v>
      </c>
      <c r="N303" s="47">
        <v>0</v>
      </c>
      <c r="O303" s="47">
        <v>0</v>
      </c>
      <c r="P303" s="47">
        <v>0</v>
      </c>
      <c r="Q303" s="47">
        <v>0</v>
      </c>
      <c r="R303" s="47">
        <v>0</v>
      </c>
      <c r="S303" s="47">
        <v>0</v>
      </c>
      <c r="T303" s="47">
        <v>0</v>
      </c>
      <c r="U303" s="47">
        <v>0</v>
      </c>
      <c r="V303" s="47">
        <v>0</v>
      </c>
      <c r="W303" s="51">
        <v>0</v>
      </c>
      <c r="X303" s="51">
        <v>0</v>
      </c>
      <c r="Y303" s="51">
        <v>0</v>
      </c>
      <c r="Z303" s="51">
        <v>0</v>
      </c>
    </row>
    <row r="304" ht="14.4" spans="1:26">
      <c r="A304" s="42">
        <v>1030175</v>
      </c>
      <c r="B304" s="48" t="s">
        <v>438</v>
      </c>
      <c r="C304" s="44">
        <v>0</v>
      </c>
      <c r="D304" s="44">
        <v>0</v>
      </c>
      <c r="E304" s="45">
        <v>0</v>
      </c>
      <c r="F304" s="47">
        <v>0</v>
      </c>
      <c r="G304" s="47">
        <v>0</v>
      </c>
      <c r="H304" s="47">
        <v>0</v>
      </c>
      <c r="I304" s="47">
        <v>0</v>
      </c>
      <c r="J304" s="47">
        <v>0</v>
      </c>
      <c r="K304" s="47">
        <v>0</v>
      </c>
      <c r="L304" s="47">
        <v>0</v>
      </c>
      <c r="M304" s="47">
        <v>0</v>
      </c>
      <c r="N304" s="47">
        <v>0</v>
      </c>
      <c r="O304" s="47">
        <v>0</v>
      </c>
      <c r="P304" s="47">
        <v>0</v>
      </c>
      <c r="Q304" s="47">
        <v>0</v>
      </c>
      <c r="R304" s="47">
        <v>0</v>
      </c>
      <c r="S304" s="47">
        <v>0</v>
      </c>
      <c r="T304" s="47">
        <v>0</v>
      </c>
      <c r="U304" s="47">
        <v>0</v>
      </c>
      <c r="V304" s="47">
        <v>0</v>
      </c>
      <c r="W304" s="51">
        <v>0</v>
      </c>
      <c r="X304" s="51">
        <v>0</v>
      </c>
      <c r="Y304" s="51">
        <v>0</v>
      </c>
      <c r="Z304" s="51">
        <v>0</v>
      </c>
    </row>
    <row r="305" ht="14.4" spans="1:26">
      <c r="A305" s="42">
        <v>1030176</v>
      </c>
      <c r="B305" s="56" t="s">
        <v>5304</v>
      </c>
      <c r="C305" s="44">
        <v>0</v>
      </c>
      <c r="D305" s="44">
        <v>0</v>
      </c>
      <c r="E305" s="45">
        <v>0</v>
      </c>
      <c r="F305" s="47">
        <v>206</v>
      </c>
      <c r="G305" s="47">
        <v>0</v>
      </c>
      <c r="H305" s="47">
        <v>0</v>
      </c>
      <c r="I305" s="47">
        <v>0</v>
      </c>
      <c r="J305" s="47">
        <v>0</v>
      </c>
      <c r="K305" s="47">
        <v>0</v>
      </c>
      <c r="L305" s="47">
        <v>0</v>
      </c>
      <c r="M305" s="47">
        <v>0</v>
      </c>
      <c r="N305" s="47">
        <v>0</v>
      </c>
      <c r="O305" s="47">
        <v>0</v>
      </c>
      <c r="P305" s="47">
        <v>0</v>
      </c>
      <c r="Q305" s="47">
        <v>0</v>
      </c>
      <c r="R305" s="47">
        <v>0</v>
      </c>
      <c r="S305" s="47">
        <v>0</v>
      </c>
      <c r="T305" s="47">
        <v>0</v>
      </c>
      <c r="U305" s="47">
        <v>0</v>
      </c>
      <c r="V305" s="47">
        <v>0</v>
      </c>
      <c r="W305" s="51">
        <v>0</v>
      </c>
      <c r="X305" s="51">
        <v>0</v>
      </c>
      <c r="Y305" s="51">
        <v>0</v>
      </c>
      <c r="Z305" s="51">
        <v>0</v>
      </c>
    </row>
    <row r="306" ht="14.4" spans="1:26">
      <c r="A306" s="42">
        <v>1030177</v>
      </c>
      <c r="B306" s="56" t="s">
        <v>5305</v>
      </c>
      <c r="C306" s="44">
        <v>0</v>
      </c>
      <c r="D306" s="44">
        <v>0</v>
      </c>
      <c r="E306" s="45">
        <v>0</v>
      </c>
      <c r="F306" s="47">
        <v>0</v>
      </c>
      <c r="G306" s="47">
        <v>0</v>
      </c>
      <c r="H306" s="47">
        <v>0</v>
      </c>
      <c r="I306" s="47">
        <v>0</v>
      </c>
      <c r="J306" s="47">
        <v>0</v>
      </c>
      <c r="K306" s="47">
        <v>0</v>
      </c>
      <c r="L306" s="47">
        <v>0</v>
      </c>
      <c r="M306" s="47">
        <v>0</v>
      </c>
      <c r="N306" s="47">
        <v>0</v>
      </c>
      <c r="O306" s="47">
        <v>0</v>
      </c>
      <c r="P306" s="47">
        <v>0</v>
      </c>
      <c r="Q306" s="47">
        <v>0</v>
      </c>
      <c r="R306" s="47">
        <v>0</v>
      </c>
      <c r="S306" s="47">
        <v>0</v>
      </c>
      <c r="T306" s="47">
        <v>0</v>
      </c>
      <c r="U306" s="47">
        <v>0</v>
      </c>
      <c r="V306" s="47">
        <v>0</v>
      </c>
      <c r="W306" s="51">
        <v>0</v>
      </c>
      <c r="X306" s="51">
        <v>0</v>
      </c>
      <c r="Y306" s="51">
        <v>343</v>
      </c>
      <c r="Z306" s="51">
        <v>0</v>
      </c>
    </row>
    <row r="307" ht="14.4" spans="1:26">
      <c r="A307" s="42">
        <v>1030178</v>
      </c>
      <c r="B307" s="48" t="s">
        <v>439</v>
      </c>
      <c r="C307" s="44">
        <v>10127</v>
      </c>
      <c r="D307" s="44">
        <v>10127</v>
      </c>
      <c r="E307" s="45">
        <v>0</v>
      </c>
      <c r="F307" s="47">
        <v>811</v>
      </c>
      <c r="G307" s="47">
        <v>243</v>
      </c>
      <c r="H307" s="47">
        <v>643</v>
      </c>
      <c r="I307" s="47">
        <v>3784</v>
      </c>
      <c r="J307" s="47">
        <v>2062</v>
      </c>
      <c r="K307" s="47">
        <v>0</v>
      </c>
      <c r="L307" s="47">
        <v>220</v>
      </c>
      <c r="M307" s="47">
        <v>0</v>
      </c>
      <c r="N307" s="47">
        <v>525</v>
      </c>
      <c r="O307" s="47">
        <v>112</v>
      </c>
      <c r="P307" s="47">
        <v>846</v>
      </c>
      <c r="Q307" s="47">
        <v>137</v>
      </c>
      <c r="R307" s="47">
        <v>0</v>
      </c>
      <c r="S307" s="47">
        <v>0</v>
      </c>
      <c r="T307" s="47">
        <v>0</v>
      </c>
      <c r="U307" s="47">
        <v>401</v>
      </c>
      <c r="V307" s="47">
        <v>343</v>
      </c>
      <c r="W307" s="51">
        <v>0</v>
      </c>
      <c r="X307" s="51">
        <v>0</v>
      </c>
      <c r="Y307" s="51">
        <v>0</v>
      </c>
      <c r="Z307" s="51">
        <v>0</v>
      </c>
    </row>
    <row r="308" ht="14.4" spans="1:26">
      <c r="A308" s="42">
        <v>1030198</v>
      </c>
      <c r="B308" s="48" t="s">
        <v>5306</v>
      </c>
      <c r="C308" s="44">
        <v>0</v>
      </c>
      <c r="D308" s="44">
        <v>0</v>
      </c>
      <c r="E308" s="45">
        <v>0</v>
      </c>
      <c r="F308" s="47">
        <v>0</v>
      </c>
      <c r="G308" s="47">
        <v>0</v>
      </c>
      <c r="H308" s="47">
        <v>0</v>
      </c>
      <c r="I308" s="47">
        <v>0</v>
      </c>
      <c r="J308" s="47">
        <v>0</v>
      </c>
      <c r="K308" s="47">
        <v>0</v>
      </c>
      <c r="L308" s="47">
        <v>0</v>
      </c>
      <c r="M308" s="47">
        <v>0</v>
      </c>
      <c r="N308" s="47">
        <v>0</v>
      </c>
      <c r="O308" s="47">
        <v>0</v>
      </c>
      <c r="P308" s="47">
        <v>0</v>
      </c>
      <c r="Q308" s="47">
        <v>0</v>
      </c>
      <c r="R308" s="47">
        <v>0</v>
      </c>
      <c r="S308" s="47">
        <v>0</v>
      </c>
      <c r="T308" s="47">
        <v>0</v>
      </c>
      <c r="U308" s="47">
        <v>0</v>
      </c>
      <c r="V308" s="47">
        <v>0</v>
      </c>
      <c r="W308" s="51">
        <v>0</v>
      </c>
      <c r="X308" s="51">
        <v>0</v>
      </c>
      <c r="Y308" s="51">
        <v>0</v>
      </c>
      <c r="Z308" s="51">
        <v>0</v>
      </c>
    </row>
    <row r="309" ht="14.4" spans="1:26">
      <c r="A309" s="42">
        <v>1030199</v>
      </c>
      <c r="B309" s="48" t="s">
        <v>448</v>
      </c>
      <c r="C309" s="44">
        <v>79136</v>
      </c>
      <c r="D309" s="44">
        <v>11382</v>
      </c>
      <c r="E309" s="45">
        <v>67754</v>
      </c>
      <c r="F309" s="47">
        <v>2</v>
      </c>
      <c r="G309" s="47">
        <v>4407</v>
      </c>
      <c r="H309" s="47">
        <v>70</v>
      </c>
      <c r="I309" s="47">
        <v>1238</v>
      </c>
      <c r="J309" s="47">
        <v>2404</v>
      </c>
      <c r="K309" s="47">
        <v>542</v>
      </c>
      <c r="L309" s="47">
        <v>297</v>
      </c>
      <c r="M309" s="47">
        <v>58</v>
      </c>
      <c r="N309" s="47">
        <v>546</v>
      </c>
      <c r="O309" s="47">
        <v>200</v>
      </c>
      <c r="P309" s="47">
        <v>626</v>
      </c>
      <c r="Q309" s="47">
        <v>329</v>
      </c>
      <c r="R309" s="47">
        <v>0</v>
      </c>
      <c r="S309" s="47">
        <v>75</v>
      </c>
      <c r="T309" s="47">
        <v>0</v>
      </c>
      <c r="U309" s="47">
        <v>383</v>
      </c>
      <c r="V309" s="47">
        <v>0</v>
      </c>
      <c r="W309" s="51">
        <v>0</v>
      </c>
      <c r="X309" s="51">
        <v>0</v>
      </c>
      <c r="Y309" s="51">
        <v>0</v>
      </c>
      <c r="Z309" s="51">
        <v>0</v>
      </c>
    </row>
    <row r="310" ht="14.4" spans="1:26">
      <c r="A310" s="42">
        <v>10399</v>
      </c>
      <c r="B310" s="43" t="s">
        <v>5307</v>
      </c>
      <c r="C310" s="44">
        <v>39370</v>
      </c>
      <c r="D310" s="44">
        <v>1682</v>
      </c>
      <c r="E310" s="45">
        <v>37688</v>
      </c>
      <c r="F310" s="47">
        <v>0</v>
      </c>
      <c r="G310" s="47">
        <v>0</v>
      </c>
      <c r="H310" s="47">
        <v>0</v>
      </c>
      <c r="I310" s="47">
        <v>0</v>
      </c>
      <c r="J310" s="47">
        <v>1682</v>
      </c>
      <c r="K310" s="47">
        <v>0</v>
      </c>
      <c r="L310" s="47">
        <v>0</v>
      </c>
      <c r="M310" s="47">
        <v>0</v>
      </c>
      <c r="N310" s="47">
        <v>0</v>
      </c>
      <c r="O310" s="47">
        <v>0</v>
      </c>
      <c r="P310" s="47">
        <v>0</v>
      </c>
      <c r="Q310" s="47">
        <v>0</v>
      </c>
      <c r="R310" s="47">
        <v>0</v>
      </c>
      <c r="S310" s="47">
        <v>0</v>
      </c>
      <c r="T310" s="47">
        <v>0</v>
      </c>
      <c r="U310" s="47">
        <v>0</v>
      </c>
      <c r="V310" s="47">
        <v>0</v>
      </c>
      <c r="W310" s="50">
        <v>0</v>
      </c>
      <c r="X310" s="50">
        <v>0</v>
      </c>
      <c r="Y310" s="50">
        <v>0</v>
      </c>
      <c r="Z310" s="50">
        <v>0</v>
      </c>
    </row>
    <row r="311" ht="14.4" spans="1:26">
      <c r="A311" s="42">
        <v>1039910</v>
      </c>
      <c r="B311" s="56" t="s">
        <v>440</v>
      </c>
      <c r="C311" s="44">
        <v>39370</v>
      </c>
      <c r="D311" s="44">
        <v>1682</v>
      </c>
      <c r="E311" s="45">
        <v>37688</v>
      </c>
      <c r="F311" s="47">
        <v>0</v>
      </c>
      <c r="G311" s="47">
        <v>0</v>
      </c>
      <c r="H311" s="47">
        <v>0</v>
      </c>
      <c r="I311" s="47">
        <v>0</v>
      </c>
      <c r="J311" s="47">
        <v>1682</v>
      </c>
      <c r="K311" s="47">
        <v>0</v>
      </c>
      <c r="L311" s="47">
        <v>0</v>
      </c>
      <c r="M311" s="47">
        <v>0</v>
      </c>
      <c r="N311" s="47">
        <v>0</v>
      </c>
      <c r="O311" s="47">
        <v>0</v>
      </c>
      <c r="P311" s="47">
        <v>0</v>
      </c>
      <c r="Q311" s="47">
        <v>0</v>
      </c>
      <c r="R311" s="47">
        <v>0</v>
      </c>
      <c r="S311" s="47">
        <v>0</v>
      </c>
      <c r="T311" s="47">
        <v>0</v>
      </c>
      <c r="U311" s="47">
        <v>0</v>
      </c>
      <c r="V311" s="47">
        <v>0</v>
      </c>
      <c r="W311" s="50">
        <v>0</v>
      </c>
      <c r="X311" s="50">
        <v>0</v>
      </c>
      <c r="Y311" s="50">
        <v>0</v>
      </c>
      <c r="Z311" s="50">
        <v>0</v>
      </c>
    </row>
    <row r="312" ht="14.4" spans="1:26">
      <c r="A312" s="42">
        <v>103991001</v>
      </c>
      <c r="B312" s="56" t="s">
        <v>441</v>
      </c>
      <c r="C312" s="44">
        <v>0</v>
      </c>
      <c r="D312" s="44">
        <v>0</v>
      </c>
      <c r="E312" s="45">
        <v>0</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51">
        <v>0</v>
      </c>
      <c r="X312" s="51">
        <v>0</v>
      </c>
      <c r="Y312" s="51">
        <v>0</v>
      </c>
      <c r="Z312" s="51">
        <v>0</v>
      </c>
    </row>
    <row r="313" ht="14.4" spans="1:26">
      <c r="A313" s="42">
        <v>103991002</v>
      </c>
      <c r="B313" s="56" t="s">
        <v>442</v>
      </c>
      <c r="C313" s="44">
        <v>0</v>
      </c>
      <c r="D313" s="44">
        <v>0</v>
      </c>
      <c r="E313" s="45">
        <v>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51">
        <v>0</v>
      </c>
      <c r="X313" s="51">
        <v>0</v>
      </c>
      <c r="Y313" s="51">
        <v>0</v>
      </c>
      <c r="Z313" s="51">
        <v>0</v>
      </c>
    </row>
    <row r="314" ht="14.4" spans="1:26">
      <c r="A314" s="42">
        <v>103991003</v>
      </c>
      <c r="B314" s="56" t="s">
        <v>443</v>
      </c>
      <c r="C314" s="44">
        <v>25029</v>
      </c>
      <c r="D314" s="44">
        <v>1682</v>
      </c>
      <c r="E314" s="45">
        <v>23347</v>
      </c>
      <c r="F314" s="47">
        <v>0</v>
      </c>
      <c r="G314" s="47">
        <v>0</v>
      </c>
      <c r="H314" s="47">
        <v>0</v>
      </c>
      <c r="I314" s="47">
        <v>0</v>
      </c>
      <c r="J314" s="47">
        <v>1682</v>
      </c>
      <c r="K314" s="47">
        <v>0</v>
      </c>
      <c r="L314" s="47">
        <v>0</v>
      </c>
      <c r="M314" s="47">
        <v>0</v>
      </c>
      <c r="N314" s="47">
        <v>0</v>
      </c>
      <c r="O314" s="47">
        <v>0</v>
      </c>
      <c r="P314" s="47">
        <v>0</v>
      </c>
      <c r="Q314" s="47">
        <v>0</v>
      </c>
      <c r="R314" s="47">
        <v>0</v>
      </c>
      <c r="S314" s="47">
        <v>0</v>
      </c>
      <c r="T314" s="47">
        <v>0</v>
      </c>
      <c r="U314" s="47">
        <v>0</v>
      </c>
      <c r="V314" s="47">
        <v>0</v>
      </c>
      <c r="W314" s="51">
        <v>0</v>
      </c>
      <c r="X314" s="51">
        <v>0</v>
      </c>
      <c r="Y314" s="51">
        <v>0</v>
      </c>
      <c r="Z314" s="51">
        <v>0</v>
      </c>
    </row>
    <row r="315" ht="14.4" spans="1:26">
      <c r="A315" s="42">
        <v>103991004</v>
      </c>
      <c r="B315" s="56" t="s">
        <v>444</v>
      </c>
      <c r="C315" s="44">
        <v>14341</v>
      </c>
      <c r="D315" s="44">
        <v>0</v>
      </c>
      <c r="E315" s="45">
        <v>14341</v>
      </c>
      <c r="F315" s="47">
        <v>0</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51">
        <v>0</v>
      </c>
      <c r="X315" s="51">
        <v>0</v>
      </c>
      <c r="Y315" s="51">
        <v>0</v>
      </c>
      <c r="Z315" s="51">
        <v>0</v>
      </c>
    </row>
    <row r="316" ht="14.4" spans="1:26">
      <c r="A316" s="42">
        <v>103991005</v>
      </c>
      <c r="B316" s="56" t="s">
        <v>445</v>
      </c>
      <c r="C316" s="44">
        <v>0</v>
      </c>
      <c r="D316" s="44">
        <v>0</v>
      </c>
      <c r="E316" s="45">
        <v>0</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51">
        <v>0</v>
      </c>
      <c r="X316" s="51">
        <v>0</v>
      </c>
      <c r="Y316" s="51">
        <v>0</v>
      </c>
      <c r="Z316" s="51">
        <v>0</v>
      </c>
    </row>
    <row r="317" ht="14.4" spans="1:26">
      <c r="A317" s="42">
        <v>103991006</v>
      </c>
      <c r="B317" s="56" t="s">
        <v>446</v>
      </c>
      <c r="C317" s="44">
        <v>0</v>
      </c>
      <c r="D317" s="44">
        <v>0</v>
      </c>
      <c r="E317" s="45">
        <v>0</v>
      </c>
      <c r="F317" s="47">
        <v>0</v>
      </c>
      <c r="G317" s="47">
        <v>0</v>
      </c>
      <c r="H317" s="47">
        <v>0</v>
      </c>
      <c r="I317" s="47">
        <v>0</v>
      </c>
      <c r="J317" s="47">
        <v>0</v>
      </c>
      <c r="K317" s="47">
        <v>0</v>
      </c>
      <c r="L317" s="47">
        <v>0</v>
      </c>
      <c r="M317" s="47">
        <v>0</v>
      </c>
      <c r="N317" s="47">
        <v>0</v>
      </c>
      <c r="O317" s="47">
        <v>0</v>
      </c>
      <c r="P317" s="47">
        <v>0</v>
      </c>
      <c r="Q317" s="47">
        <v>0</v>
      </c>
      <c r="R317" s="47">
        <v>0</v>
      </c>
      <c r="S317" s="47">
        <v>0</v>
      </c>
      <c r="T317" s="47">
        <v>0</v>
      </c>
      <c r="U317" s="47">
        <v>0</v>
      </c>
      <c r="V317" s="47">
        <v>0</v>
      </c>
      <c r="W317" s="51">
        <v>0</v>
      </c>
      <c r="X317" s="51">
        <v>0</v>
      </c>
      <c r="Y317" s="51">
        <v>0</v>
      </c>
      <c r="Z317" s="51">
        <v>0</v>
      </c>
    </row>
    <row r="318" ht="14.4" spans="1:26">
      <c r="A318" s="42">
        <v>103991007</v>
      </c>
      <c r="B318" s="56" t="s">
        <v>447</v>
      </c>
      <c r="C318" s="44">
        <v>0</v>
      </c>
      <c r="D318" s="44">
        <v>0</v>
      </c>
      <c r="E318" s="45">
        <v>0</v>
      </c>
      <c r="F318" s="47">
        <v>0</v>
      </c>
      <c r="G318" s="47">
        <v>0</v>
      </c>
      <c r="H318" s="47">
        <v>0</v>
      </c>
      <c r="I318" s="47">
        <v>0</v>
      </c>
      <c r="J318" s="47">
        <v>0</v>
      </c>
      <c r="K318" s="47">
        <v>0</v>
      </c>
      <c r="L318" s="47">
        <v>0</v>
      </c>
      <c r="M318" s="47">
        <v>0</v>
      </c>
      <c r="N318" s="47">
        <v>0</v>
      </c>
      <c r="O318" s="47">
        <v>0</v>
      </c>
      <c r="P318" s="47">
        <v>0</v>
      </c>
      <c r="Q318" s="47">
        <v>0</v>
      </c>
      <c r="R318" s="47">
        <v>0</v>
      </c>
      <c r="S318" s="47">
        <v>0</v>
      </c>
      <c r="T318" s="47">
        <v>0</v>
      </c>
      <c r="U318" s="47">
        <v>0</v>
      </c>
      <c r="V318" s="47">
        <v>0</v>
      </c>
      <c r="W318" s="51">
        <v>0</v>
      </c>
      <c r="X318" s="51">
        <v>0</v>
      </c>
      <c r="Y318" s="51">
        <v>0</v>
      </c>
      <c r="Z318" s="51">
        <v>0</v>
      </c>
    </row>
    <row r="319" ht="14.4" spans="1:26">
      <c r="A319" s="42"/>
      <c r="B319" s="56"/>
      <c r="C319" s="44">
        <v>0</v>
      </c>
      <c r="D319" s="44">
        <v>0</v>
      </c>
      <c r="E319" s="45">
        <v>0</v>
      </c>
      <c r="F319" s="47">
        <v>0</v>
      </c>
      <c r="G319" s="47">
        <v>0</v>
      </c>
      <c r="H319" s="47">
        <v>0</v>
      </c>
      <c r="I319" s="47">
        <v>0</v>
      </c>
      <c r="J319" s="47">
        <v>0</v>
      </c>
      <c r="K319" s="47">
        <v>0</v>
      </c>
      <c r="L319" s="47">
        <v>0</v>
      </c>
      <c r="M319" s="47">
        <v>0</v>
      </c>
      <c r="N319" s="47">
        <v>0</v>
      </c>
      <c r="O319" s="47">
        <v>0</v>
      </c>
      <c r="P319" s="47">
        <v>0</v>
      </c>
      <c r="Q319" s="47">
        <v>0</v>
      </c>
      <c r="R319" s="47">
        <v>0</v>
      </c>
      <c r="S319" s="47">
        <v>0</v>
      </c>
      <c r="T319" s="47">
        <v>0</v>
      </c>
      <c r="U319" s="47">
        <v>0</v>
      </c>
      <c r="V319" s="47">
        <v>0</v>
      </c>
      <c r="W319" s="51">
        <v>0</v>
      </c>
      <c r="X319" s="51">
        <v>0</v>
      </c>
      <c r="Y319" s="51">
        <v>0</v>
      </c>
      <c r="Z319" s="51">
        <v>0</v>
      </c>
    </row>
    <row r="320" ht="14.4" spans="1:26">
      <c r="A320" s="42">
        <v>10306</v>
      </c>
      <c r="B320" s="56" t="s">
        <v>470</v>
      </c>
      <c r="C320" s="44">
        <v>47142</v>
      </c>
      <c r="D320" s="44">
        <v>12221</v>
      </c>
      <c r="E320" s="45">
        <v>34921</v>
      </c>
      <c r="F320" s="47">
        <v>4146</v>
      </c>
      <c r="G320" s="47">
        <v>648</v>
      </c>
      <c r="H320" s="47">
        <v>1757</v>
      </c>
      <c r="I320" s="47">
        <v>54</v>
      </c>
      <c r="J320" s="47">
        <v>0</v>
      </c>
      <c r="K320" s="47">
        <v>0</v>
      </c>
      <c r="L320" s="47">
        <v>0</v>
      </c>
      <c r="M320" s="47">
        <v>495</v>
      </c>
      <c r="N320" s="47">
        <v>453</v>
      </c>
      <c r="O320" s="47">
        <v>458</v>
      </c>
      <c r="P320" s="47">
        <v>2586</v>
      </c>
      <c r="Q320" s="47">
        <v>0</v>
      </c>
      <c r="R320" s="47">
        <v>1044</v>
      </c>
      <c r="S320" s="47">
        <v>0</v>
      </c>
      <c r="T320" s="47">
        <v>170</v>
      </c>
      <c r="U320" s="47">
        <v>410</v>
      </c>
      <c r="V320" s="47">
        <v>0</v>
      </c>
      <c r="W320" s="50">
        <v>0</v>
      </c>
      <c r="X320" s="50">
        <v>0</v>
      </c>
      <c r="Y320" s="50">
        <v>0</v>
      </c>
      <c r="Z320" s="50">
        <v>0</v>
      </c>
    </row>
    <row r="321" ht="14.4" spans="1:26">
      <c r="A321" s="42">
        <v>1030601</v>
      </c>
      <c r="B321" s="56" t="s">
        <v>471</v>
      </c>
      <c r="C321" s="44">
        <v>37528</v>
      </c>
      <c r="D321" s="44">
        <v>7580</v>
      </c>
      <c r="E321" s="45">
        <v>29948</v>
      </c>
      <c r="F321" s="47">
        <v>1518</v>
      </c>
      <c r="G321" s="47">
        <v>648</v>
      </c>
      <c r="H321" s="47">
        <v>15</v>
      </c>
      <c r="I321" s="47">
        <v>54</v>
      </c>
      <c r="J321" s="47">
        <v>0</v>
      </c>
      <c r="K321" s="47">
        <v>0</v>
      </c>
      <c r="L321" s="47">
        <v>0</v>
      </c>
      <c r="M321" s="47">
        <v>495</v>
      </c>
      <c r="N321" s="47">
        <v>392</v>
      </c>
      <c r="O321" s="47">
        <v>458</v>
      </c>
      <c r="P321" s="47">
        <v>2486</v>
      </c>
      <c r="Q321" s="47">
        <v>0</v>
      </c>
      <c r="R321" s="47">
        <v>1004</v>
      </c>
      <c r="S321" s="47">
        <v>0</v>
      </c>
      <c r="T321" s="47">
        <v>100</v>
      </c>
      <c r="U321" s="47">
        <v>410</v>
      </c>
      <c r="V321" s="47">
        <v>0</v>
      </c>
      <c r="W321" s="50">
        <v>0</v>
      </c>
      <c r="X321" s="50">
        <v>0</v>
      </c>
      <c r="Y321" s="50">
        <v>0</v>
      </c>
      <c r="Z321" s="50">
        <v>0</v>
      </c>
    </row>
    <row r="322" ht="14.4" spans="1:26">
      <c r="A322" s="42">
        <v>103060102</v>
      </c>
      <c r="B322" s="56" t="s">
        <v>5308</v>
      </c>
      <c r="C322" s="44">
        <v>0</v>
      </c>
      <c r="D322" s="44">
        <v>0</v>
      </c>
      <c r="E322" s="45">
        <v>0</v>
      </c>
      <c r="F322" s="47">
        <v>0</v>
      </c>
      <c r="G322" s="47">
        <v>0</v>
      </c>
      <c r="H322" s="47">
        <v>0</v>
      </c>
      <c r="I322" s="47">
        <v>0</v>
      </c>
      <c r="J322" s="47">
        <v>0</v>
      </c>
      <c r="K322" s="47">
        <v>0</v>
      </c>
      <c r="L322" s="47">
        <v>0</v>
      </c>
      <c r="M322" s="47">
        <v>0</v>
      </c>
      <c r="N322" s="47">
        <v>0</v>
      </c>
      <c r="O322" s="47">
        <v>0</v>
      </c>
      <c r="P322" s="47">
        <v>0</v>
      </c>
      <c r="Q322" s="47">
        <v>0</v>
      </c>
      <c r="R322" s="47">
        <v>0</v>
      </c>
      <c r="S322" s="47">
        <v>0</v>
      </c>
      <c r="T322" s="47">
        <v>0</v>
      </c>
      <c r="U322" s="47">
        <v>0</v>
      </c>
      <c r="V322" s="47">
        <v>0</v>
      </c>
      <c r="W322" s="51">
        <v>0</v>
      </c>
      <c r="X322" s="51">
        <v>0</v>
      </c>
      <c r="Y322" s="51">
        <v>0</v>
      </c>
      <c r="Z322" s="51">
        <v>0</v>
      </c>
    </row>
    <row r="323" ht="14.4" spans="1:26">
      <c r="A323" s="42">
        <v>103060103</v>
      </c>
      <c r="B323" s="56" t="s">
        <v>472</v>
      </c>
      <c r="C323" s="44">
        <v>0</v>
      </c>
      <c r="D323" s="44">
        <v>0</v>
      </c>
      <c r="E323" s="45">
        <v>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v>0</v>
      </c>
      <c r="W323" s="51">
        <v>0</v>
      </c>
      <c r="X323" s="51">
        <v>0</v>
      </c>
      <c r="Y323" s="51">
        <v>0</v>
      </c>
      <c r="Z323" s="51">
        <v>0</v>
      </c>
    </row>
    <row r="324" ht="14.4" spans="1:26">
      <c r="A324" s="42">
        <v>103060104</v>
      </c>
      <c r="B324" s="56" t="s">
        <v>473</v>
      </c>
      <c r="C324" s="44">
        <v>0</v>
      </c>
      <c r="D324" s="44">
        <v>0</v>
      </c>
      <c r="E324" s="45">
        <v>0</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51">
        <v>0</v>
      </c>
      <c r="X324" s="51">
        <v>0</v>
      </c>
      <c r="Y324" s="51">
        <v>0</v>
      </c>
      <c r="Z324" s="51">
        <v>0</v>
      </c>
    </row>
    <row r="325" ht="14.4" spans="1:26">
      <c r="A325" s="42">
        <v>103060105</v>
      </c>
      <c r="B325" s="56" t="s">
        <v>474</v>
      </c>
      <c r="C325" s="44">
        <v>1177</v>
      </c>
      <c r="D325" s="44">
        <v>1177</v>
      </c>
      <c r="E325" s="45">
        <v>0</v>
      </c>
      <c r="F325" s="47">
        <v>0</v>
      </c>
      <c r="G325" s="47">
        <v>0</v>
      </c>
      <c r="H325" s="47">
        <v>0</v>
      </c>
      <c r="I325" s="47">
        <v>0</v>
      </c>
      <c r="J325" s="47">
        <v>0</v>
      </c>
      <c r="K325" s="47">
        <v>0</v>
      </c>
      <c r="L325" s="47">
        <v>0</v>
      </c>
      <c r="M325" s="47">
        <v>0</v>
      </c>
      <c r="N325" s="47">
        <v>0</v>
      </c>
      <c r="O325" s="47">
        <v>0</v>
      </c>
      <c r="P325" s="47">
        <v>1177</v>
      </c>
      <c r="Q325" s="47">
        <v>0</v>
      </c>
      <c r="R325" s="47">
        <v>0</v>
      </c>
      <c r="S325" s="47">
        <v>0</v>
      </c>
      <c r="T325" s="47">
        <v>0</v>
      </c>
      <c r="U325" s="47">
        <v>0</v>
      </c>
      <c r="V325" s="47">
        <v>0</v>
      </c>
      <c r="W325" s="51">
        <v>0</v>
      </c>
      <c r="X325" s="51">
        <v>0</v>
      </c>
      <c r="Y325" s="51">
        <v>0</v>
      </c>
      <c r="Z325" s="51">
        <v>0</v>
      </c>
    </row>
    <row r="326" ht="14.4" spans="1:26">
      <c r="A326" s="42">
        <v>103060106</v>
      </c>
      <c r="B326" s="56" t="s">
        <v>475</v>
      </c>
      <c r="C326" s="44">
        <v>0</v>
      </c>
      <c r="D326" s="44">
        <v>0</v>
      </c>
      <c r="E326" s="45">
        <v>0</v>
      </c>
      <c r="F326" s="47">
        <v>0</v>
      </c>
      <c r="G326" s="47">
        <v>0</v>
      </c>
      <c r="H326" s="47">
        <v>0</v>
      </c>
      <c r="I326" s="47">
        <v>0</v>
      </c>
      <c r="J326" s="47">
        <v>0</v>
      </c>
      <c r="K326" s="47">
        <v>0</v>
      </c>
      <c r="L326" s="47">
        <v>0</v>
      </c>
      <c r="M326" s="47">
        <v>0</v>
      </c>
      <c r="N326" s="47">
        <v>0</v>
      </c>
      <c r="O326" s="47">
        <v>0</v>
      </c>
      <c r="P326" s="47">
        <v>0</v>
      </c>
      <c r="Q326" s="47">
        <v>0</v>
      </c>
      <c r="R326" s="47">
        <v>0</v>
      </c>
      <c r="S326" s="47">
        <v>0</v>
      </c>
      <c r="T326" s="47">
        <v>0</v>
      </c>
      <c r="U326" s="47">
        <v>0</v>
      </c>
      <c r="V326" s="47">
        <v>0</v>
      </c>
      <c r="W326" s="51">
        <v>0</v>
      </c>
      <c r="X326" s="51">
        <v>0</v>
      </c>
      <c r="Y326" s="51">
        <v>0</v>
      </c>
      <c r="Z326" s="51">
        <v>0</v>
      </c>
    </row>
    <row r="327" ht="14.4" spans="1:26">
      <c r="A327" s="42">
        <v>103060107</v>
      </c>
      <c r="B327" s="56" t="s">
        <v>476</v>
      </c>
      <c r="C327" s="44">
        <v>0</v>
      </c>
      <c r="D327" s="44">
        <v>0</v>
      </c>
      <c r="E327" s="45">
        <v>0</v>
      </c>
      <c r="F327" s="47">
        <v>0</v>
      </c>
      <c r="G327" s="47">
        <v>0</v>
      </c>
      <c r="H327" s="47">
        <v>0</v>
      </c>
      <c r="I327" s="47">
        <v>0</v>
      </c>
      <c r="J327" s="47">
        <v>0</v>
      </c>
      <c r="K327" s="47">
        <v>0</v>
      </c>
      <c r="L327" s="47">
        <v>0</v>
      </c>
      <c r="M327" s="47">
        <v>0</v>
      </c>
      <c r="N327" s="47">
        <v>0</v>
      </c>
      <c r="O327" s="47">
        <v>0</v>
      </c>
      <c r="P327" s="47">
        <v>0</v>
      </c>
      <c r="Q327" s="47">
        <v>0</v>
      </c>
      <c r="R327" s="47">
        <v>0</v>
      </c>
      <c r="S327" s="47">
        <v>0</v>
      </c>
      <c r="T327" s="47">
        <v>0</v>
      </c>
      <c r="U327" s="47">
        <v>0</v>
      </c>
      <c r="V327" s="47">
        <v>0</v>
      </c>
      <c r="W327" s="51">
        <v>0</v>
      </c>
      <c r="X327" s="51">
        <v>0</v>
      </c>
      <c r="Y327" s="51">
        <v>0</v>
      </c>
      <c r="Z327" s="51">
        <v>0</v>
      </c>
    </row>
    <row r="328" ht="14.4" spans="1:26">
      <c r="A328" s="42">
        <v>103060108</v>
      </c>
      <c r="B328" s="56" t="s">
        <v>477</v>
      </c>
      <c r="C328" s="44">
        <v>0</v>
      </c>
      <c r="D328" s="44">
        <v>0</v>
      </c>
      <c r="E328" s="45">
        <v>0</v>
      </c>
      <c r="F328" s="47">
        <v>0</v>
      </c>
      <c r="G328" s="47">
        <v>0</v>
      </c>
      <c r="H328" s="47">
        <v>0</v>
      </c>
      <c r="I328" s="47">
        <v>0</v>
      </c>
      <c r="J328" s="47">
        <v>0</v>
      </c>
      <c r="K328" s="47">
        <v>0</v>
      </c>
      <c r="L328" s="47">
        <v>0</v>
      </c>
      <c r="M328" s="47">
        <v>0</v>
      </c>
      <c r="N328" s="47">
        <v>0</v>
      </c>
      <c r="O328" s="47">
        <v>0</v>
      </c>
      <c r="P328" s="47">
        <v>0</v>
      </c>
      <c r="Q328" s="47">
        <v>0</v>
      </c>
      <c r="R328" s="47">
        <v>0</v>
      </c>
      <c r="S328" s="47">
        <v>0</v>
      </c>
      <c r="T328" s="47">
        <v>0</v>
      </c>
      <c r="U328" s="47">
        <v>0</v>
      </c>
      <c r="V328" s="47">
        <v>0</v>
      </c>
      <c r="W328" s="51">
        <v>0</v>
      </c>
      <c r="X328" s="51">
        <v>0</v>
      </c>
      <c r="Y328" s="51">
        <v>0</v>
      </c>
      <c r="Z328" s="51">
        <v>0</v>
      </c>
    </row>
    <row r="329" ht="14.4" spans="1:26">
      <c r="A329" s="42">
        <v>103060109</v>
      </c>
      <c r="B329" s="56" t="s">
        <v>478</v>
      </c>
      <c r="C329" s="44">
        <v>0</v>
      </c>
      <c r="D329" s="44">
        <v>0</v>
      </c>
      <c r="E329" s="45">
        <v>0</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51">
        <v>0</v>
      </c>
      <c r="X329" s="51">
        <v>0</v>
      </c>
      <c r="Y329" s="51">
        <v>0</v>
      </c>
      <c r="Z329" s="51">
        <v>0</v>
      </c>
    </row>
    <row r="330" ht="14.4" spans="1:26">
      <c r="A330" s="42">
        <v>103060112</v>
      </c>
      <c r="B330" s="56" t="s">
        <v>479</v>
      </c>
      <c r="C330" s="44">
        <v>0</v>
      </c>
      <c r="D330" s="44">
        <v>0</v>
      </c>
      <c r="E330" s="45">
        <v>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51">
        <v>0</v>
      </c>
      <c r="X330" s="51">
        <v>0</v>
      </c>
      <c r="Y330" s="51">
        <v>0</v>
      </c>
      <c r="Z330" s="51">
        <v>0</v>
      </c>
    </row>
    <row r="331" ht="14.4" spans="1:26">
      <c r="A331" s="42">
        <v>103060113</v>
      </c>
      <c r="B331" s="56" t="s">
        <v>480</v>
      </c>
      <c r="C331" s="44">
        <v>113</v>
      </c>
      <c r="D331" s="44">
        <v>88</v>
      </c>
      <c r="E331" s="45">
        <v>25</v>
      </c>
      <c r="F331" s="47">
        <v>0</v>
      </c>
      <c r="G331" s="47">
        <v>0</v>
      </c>
      <c r="H331" s="47">
        <v>0</v>
      </c>
      <c r="I331" s="47">
        <v>0</v>
      </c>
      <c r="J331" s="47">
        <v>0</v>
      </c>
      <c r="K331" s="47">
        <v>0</v>
      </c>
      <c r="L331" s="47">
        <v>0</v>
      </c>
      <c r="M331" s="47">
        <v>0</v>
      </c>
      <c r="N331" s="47">
        <v>0</v>
      </c>
      <c r="O331" s="47">
        <v>0</v>
      </c>
      <c r="P331" s="47">
        <v>0</v>
      </c>
      <c r="Q331" s="47">
        <v>0</v>
      </c>
      <c r="R331" s="47">
        <v>0</v>
      </c>
      <c r="S331" s="47">
        <v>0</v>
      </c>
      <c r="T331" s="47">
        <v>0</v>
      </c>
      <c r="U331" s="47">
        <v>88</v>
      </c>
      <c r="V331" s="47">
        <v>0</v>
      </c>
      <c r="W331" s="51">
        <v>0</v>
      </c>
      <c r="X331" s="51">
        <v>0</v>
      </c>
      <c r="Y331" s="51">
        <v>0</v>
      </c>
      <c r="Z331" s="51">
        <v>0</v>
      </c>
    </row>
    <row r="332" ht="14.4" spans="1:26">
      <c r="A332" s="42">
        <v>103060114</v>
      </c>
      <c r="B332" s="56" t="s">
        <v>481</v>
      </c>
      <c r="C332" s="44">
        <v>0</v>
      </c>
      <c r="D332" s="44">
        <v>0</v>
      </c>
      <c r="E332" s="45">
        <v>0</v>
      </c>
      <c r="F332" s="47">
        <v>0</v>
      </c>
      <c r="G332" s="47">
        <v>0</v>
      </c>
      <c r="H332" s="47">
        <v>0</v>
      </c>
      <c r="I332" s="47">
        <v>0</v>
      </c>
      <c r="J332" s="47">
        <v>0</v>
      </c>
      <c r="K332" s="47">
        <v>0</v>
      </c>
      <c r="L332" s="47">
        <v>0</v>
      </c>
      <c r="M332" s="47">
        <v>0</v>
      </c>
      <c r="N332" s="47">
        <v>0</v>
      </c>
      <c r="O332" s="47">
        <v>0</v>
      </c>
      <c r="P332" s="47">
        <v>0</v>
      </c>
      <c r="Q332" s="47">
        <v>0</v>
      </c>
      <c r="R332" s="47">
        <v>0</v>
      </c>
      <c r="S332" s="47">
        <v>0</v>
      </c>
      <c r="T332" s="47">
        <v>0</v>
      </c>
      <c r="U332" s="47">
        <v>0</v>
      </c>
      <c r="V332" s="47">
        <v>0</v>
      </c>
      <c r="W332" s="51">
        <v>0</v>
      </c>
      <c r="X332" s="51">
        <v>0</v>
      </c>
      <c r="Y332" s="51">
        <v>0</v>
      </c>
      <c r="Z332" s="51">
        <v>0</v>
      </c>
    </row>
    <row r="333" ht="14.4" spans="1:26">
      <c r="A333" s="42">
        <v>103060115</v>
      </c>
      <c r="B333" s="56" t="s">
        <v>482</v>
      </c>
      <c r="C333" s="44">
        <v>0</v>
      </c>
      <c r="D333" s="44">
        <v>0</v>
      </c>
      <c r="E333" s="45">
        <v>0</v>
      </c>
      <c r="F333" s="47">
        <v>0</v>
      </c>
      <c r="G333" s="47">
        <v>0</v>
      </c>
      <c r="H333" s="47">
        <v>0</v>
      </c>
      <c r="I333" s="47">
        <v>0</v>
      </c>
      <c r="J333" s="47">
        <v>0</v>
      </c>
      <c r="K333" s="47">
        <v>0</v>
      </c>
      <c r="L333" s="47">
        <v>0</v>
      </c>
      <c r="M333" s="47">
        <v>0</v>
      </c>
      <c r="N333" s="47">
        <v>0</v>
      </c>
      <c r="O333" s="47">
        <v>0</v>
      </c>
      <c r="P333" s="47">
        <v>0</v>
      </c>
      <c r="Q333" s="47">
        <v>0</v>
      </c>
      <c r="R333" s="47">
        <v>0</v>
      </c>
      <c r="S333" s="47">
        <v>0</v>
      </c>
      <c r="T333" s="47">
        <v>0</v>
      </c>
      <c r="U333" s="47">
        <v>0</v>
      </c>
      <c r="V333" s="47">
        <v>0</v>
      </c>
      <c r="W333" s="51">
        <v>0</v>
      </c>
      <c r="X333" s="51">
        <v>0</v>
      </c>
      <c r="Y333" s="51">
        <v>0</v>
      </c>
      <c r="Z333" s="51">
        <v>0</v>
      </c>
    </row>
    <row r="334" ht="14.4" spans="1:26">
      <c r="A334" s="42">
        <v>103060116</v>
      </c>
      <c r="B334" s="56" t="s">
        <v>483</v>
      </c>
      <c r="C334" s="44">
        <v>7357</v>
      </c>
      <c r="D334" s="44">
        <v>2365</v>
      </c>
      <c r="E334" s="45">
        <v>4992</v>
      </c>
      <c r="F334" s="47">
        <v>0</v>
      </c>
      <c r="G334" s="47">
        <v>0</v>
      </c>
      <c r="H334" s="47">
        <v>0</v>
      </c>
      <c r="I334" s="47">
        <v>0</v>
      </c>
      <c r="J334" s="47">
        <v>0</v>
      </c>
      <c r="K334" s="47">
        <v>0</v>
      </c>
      <c r="L334" s="47">
        <v>0</v>
      </c>
      <c r="M334" s="47">
        <v>458</v>
      </c>
      <c r="N334" s="47">
        <v>0</v>
      </c>
      <c r="O334" s="47">
        <v>299</v>
      </c>
      <c r="P334" s="47">
        <v>1286</v>
      </c>
      <c r="Q334" s="47">
        <v>0</v>
      </c>
      <c r="R334" s="47">
        <v>0</v>
      </c>
      <c r="S334" s="47">
        <v>0</v>
      </c>
      <c r="T334" s="47">
        <v>0</v>
      </c>
      <c r="U334" s="47">
        <v>322</v>
      </c>
      <c r="V334" s="47">
        <v>0</v>
      </c>
      <c r="W334" s="51">
        <v>0</v>
      </c>
      <c r="X334" s="51">
        <v>0</v>
      </c>
      <c r="Y334" s="51">
        <v>0</v>
      </c>
      <c r="Z334" s="51">
        <v>0</v>
      </c>
    </row>
    <row r="335" ht="14.4" spans="1:26">
      <c r="A335" s="42">
        <v>103060117</v>
      </c>
      <c r="B335" s="56" t="s">
        <v>484</v>
      </c>
      <c r="C335" s="44">
        <v>0</v>
      </c>
      <c r="D335" s="44">
        <v>0</v>
      </c>
      <c r="E335" s="45">
        <v>0</v>
      </c>
      <c r="F335" s="47">
        <v>0</v>
      </c>
      <c r="G335" s="47">
        <v>0</v>
      </c>
      <c r="H335" s="47">
        <v>0</v>
      </c>
      <c r="I335" s="47">
        <v>0</v>
      </c>
      <c r="J335" s="47">
        <v>0</v>
      </c>
      <c r="K335" s="47">
        <v>0</v>
      </c>
      <c r="L335" s="47">
        <v>0</v>
      </c>
      <c r="M335" s="47">
        <v>0</v>
      </c>
      <c r="N335" s="47">
        <v>0</v>
      </c>
      <c r="O335" s="47">
        <v>0</v>
      </c>
      <c r="P335" s="47">
        <v>0</v>
      </c>
      <c r="Q335" s="47">
        <v>0</v>
      </c>
      <c r="R335" s="47">
        <v>0</v>
      </c>
      <c r="S335" s="47">
        <v>0</v>
      </c>
      <c r="T335" s="47">
        <v>0</v>
      </c>
      <c r="U335" s="47">
        <v>0</v>
      </c>
      <c r="V335" s="47">
        <v>0</v>
      </c>
      <c r="W335" s="51">
        <v>0</v>
      </c>
      <c r="X335" s="51">
        <v>0</v>
      </c>
      <c r="Y335" s="51">
        <v>0</v>
      </c>
      <c r="Z335" s="51">
        <v>0</v>
      </c>
    </row>
    <row r="336" ht="14.4" spans="1:26">
      <c r="A336" s="42">
        <v>103060118</v>
      </c>
      <c r="B336" s="56" t="s">
        <v>485</v>
      </c>
      <c r="C336" s="44">
        <v>0</v>
      </c>
      <c r="D336" s="44">
        <v>0</v>
      </c>
      <c r="E336" s="45">
        <v>0</v>
      </c>
      <c r="F336" s="47">
        <v>0</v>
      </c>
      <c r="G336" s="47">
        <v>0</v>
      </c>
      <c r="H336" s="47">
        <v>0</v>
      </c>
      <c r="I336" s="47">
        <v>0</v>
      </c>
      <c r="J336" s="47">
        <v>0</v>
      </c>
      <c r="K336" s="47">
        <v>0</v>
      </c>
      <c r="L336" s="47">
        <v>0</v>
      </c>
      <c r="M336" s="47">
        <v>0</v>
      </c>
      <c r="N336" s="47">
        <v>0</v>
      </c>
      <c r="O336" s="47">
        <v>0</v>
      </c>
      <c r="P336" s="47">
        <v>0</v>
      </c>
      <c r="Q336" s="47">
        <v>0</v>
      </c>
      <c r="R336" s="47">
        <v>0</v>
      </c>
      <c r="S336" s="47">
        <v>0</v>
      </c>
      <c r="T336" s="47">
        <v>0</v>
      </c>
      <c r="U336" s="47">
        <v>0</v>
      </c>
      <c r="V336" s="47">
        <v>0</v>
      </c>
      <c r="W336" s="51">
        <v>0</v>
      </c>
      <c r="X336" s="51">
        <v>0</v>
      </c>
      <c r="Y336" s="51">
        <v>0</v>
      </c>
      <c r="Z336" s="51">
        <v>0</v>
      </c>
    </row>
    <row r="337" ht="14.4" spans="1:26">
      <c r="A337" s="42">
        <v>103060119</v>
      </c>
      <c r="B337" s="56" t="s">
        <v>486</v>
      </c>
      <c r="C337" s="44">
        <v>9308</v>
      </c>
      <c r="D337" s="44">
        <v>0</v>
      </c>
      <c r="E337" s="45">
        <v>9308</v>
      </c>
      <c r="F337" s="47">
        <v>0</v>
      </c>
      <c r="G337" s="47">
        <v>0</v>
      </c>
      <c r="H337" s="47">
        <v>0</v>
      </c>
      <c r="I337" s="47">
        <v>0</v>
      </c>
      <c r="J337" s="47">
        <v>0</v>
      </c>
      <c r="K337" s="47">
        <v>0</v>
      </c>
      <c r="L337" s="47">
        <v>0</v>
      </c>
      <c r="M337" s="47">
        <v>0</v>
      </c>
      <c r="N337" s="47">
        <v>0</v>
      </c>
      <c r="O337" s="47">
        <v>0</v>
      </c>
      <c r="P337" s="47">
        <v>0</v>
      </c>
      <c r="Q337" s="47">
        <v>0</v>
      </c>
      <c r="R337" s="47">
        <v>0</v>
      </c>
      <c r="S337" s="47">
        <v>0</v>
      </c>
      <c r="T337" s="47">
        <v>0</v>
      </c>
      <c r="U337" s="47">
        <v>0</v>
      </c>
      <c r="V337" s="47">
        <v>0</v>
      </c>
      <c r="W337" s="51">
        <v>0</v>
      </c>
      <c r="X337" s="51">
        <v>0</v>
      </c>
      <c r="Y337" s="51">
        <v>0</v>
      </c>
      <c r="Z337" s="51">
        <v>0</v>
      </c>
    </row>
    <row r="338" ht="14.4" spans="1:26">
      <c r="A338" s="42">
        <v>103060120</v>
      </c>
      <c r="B338" s="56" t="s">
        <v>487</v>
      </c>
      <c r="C338" s="44">
        <v>62</v>
      </c>
      <c r="D338" s="44">
        <v>62</v>
      </c>
      <c r="E338" s="45">
        <v>0</v>
      </c>
      <c r="F338" s="47">
        <v>0</v>
      </c>
      <c r="G338" s="47">
        <v>0</v>
      </c>
      <c r="H338" s="47">
        <v>0</v>
      </c>
      <c r="I338" s="47">
        <v>0</v>
      </c>
      <c r="J338" s="47">
        <v>0</v>
      </c>
      <c r="K338" s="47">
        <v>0</v>
      </c>
      <c r="L338" s="47">
        <v>0</v>
      </c>
      <c r="M338" s="47">
        <v>0</v>
      </c>
      <c r="N338" s="47">
        <v>2</v>
      </c>
      <c r="O338" s="47">
        <v>60</v>
      </c>
      <c r="P338" s="47">
        <v>0</v>
      </c>
      <c r="Q338" s="47">
        <v>0</v>
      </c>
      <c r="R338" s="47">
        <v>0</v>
      </c>
      <c r="S338" s="47">
        <v>0</v>
      </c>
      <c r="T338" s="47">
        <v>0</v>
      </c>
      <c r="U338" s="47">
        <v>0</v>
      </c>
      <c r="V338" s="47">
        <v>0</v>
      </c>
      <c r="W338" s="51">
        <v>0</v>
      </c>
      <c r="X338" s="51">
        <v>0</v>
      </c>
      <c r="Y338" s="51">
        <v>0</v>
      </c>
      <c r="Z338" s="51">
        <v>0</v>
      </c>
    </row>
    <row r="339" ht="14.4" spans="1:26">
      <c r="A339" s="42">
        <v>103060121</v>
      </c>
      <c r="B339" s="56" t="s">
        <v>488</v>
      </c>
      <c r="C339" s="44">
        <v>3</v>
      </c>
      <c r="D339" s="44">
        <v>3</v>
      </c>
      <c r="E339" s="45">
        <v>0</v>
      </c>
      <c r="F339" s="47">
        <v>0</v>
      </c>
      <c r="G339" s="47">
        <v>0</v>
      </c>
      <c r="H339" s="47">
        <v>0</v>
      </c>
      <c r="I339" s="47">
        <v>0</v>
      </c>
      <c r="J339" s="47">
        <v>0</v>
      </c>
      <c r="K339" s="47">
        <v>0</v>
      </c>
      <c r="L339" s="47">
        <v>0</v>
      </c>
      <c r="M339" s="47">
        <v>0</v>
      </c>
      <c r="N339" s="47">
        <v>0</v>
      </c>
      <c r="O339" s="47">
        <v>0</v>
      </c>
      <c r="P339" s="47">
        <v>3</v>
      </c>
      <c r="Q339" s="47">
        <v>0</v>
      </c>
      <c r="R339" s="47">
        <v>0</v>
      </c>
      <c r="S339" s="47">
        <v>0</v>
      </c>
      <c r="T339" s="47">
        <v>0</v>
      </c>
      <c r="U339" s="47">
        <v>0</v>
      </c>
      <c r="V339" s="47">
        <v>0</v>
      </c>
      <c r="W339" s="51">
        <v>0</v>
      </c>
      <c r="X339" s="51">
        <v>0</v>
      </c>
      <c r="Y339" s="51">
        <v>0</v>
      </c>
      <c r="Z339" s="51">
        <v>0</v>
      </c>
    </row>
    <row r="340" ht="14.4" spans="1:26">
      <c r="A340" s="42">
        <v>103060122</v>
      </c>
      <c r="B340" s="56" t="s">
        <v>489</v>
      </c>
      <c r="C340" s="44">
        <v>0</v>
      </c>
      <c r="D340" s="44">
        <v>0</v>
      </c>
      <c r="E340" s="45">
        <v>0</v>
      </c>
      <c r="F340" s="47">
        <v>0</v>
      </c>
      <c r="G340" s="47">
        <v>0</v>
      </c>
      <c r="H340" s="47">
        <v>0</v>
      </c>
      <c r="I340" s="47">
        <v>0</v>
      </c>
      <c r="J340" s="47">
        <v>0</v>
      </c>
      <c r="K340" s="47">
        <v>0</v>
      </c>
      <c r="L340" s="47">
        <v>0</v>
      </c>
      <c r="M340" s="47">
        <v>0</v>
      </c>
      <c r="N340" s="47">
        <v>0</v>
      </c>
      <c r="O340" s="47">
        <v>0</v>
      </c>
      <c r="P340" s="47">
        <v>0</v>
      </c>
      <c r="Q340" s="47">
        <v>0</v>
      </c>
      <c r="R340" s="47">
        <v>0</v>
      </c>
      <c r="S340" s="47">
        <v>0</v>
      </c>
      <c r="T340" s="47">
        <v>0</v>
      </c>
      <c r="U340" s="47">
        <v>0</v>
      </c>
      <c r="V340" s="47">
        <v>0</v>
      </c>
      <c r="W340" s="51">
        <v>0</v>
      </c>
      <c r="X340" s="51">
        <v>0</v>
      </c>
      <c r="Y340" s="51">
        <v>0</v>
      </c>
      <c r="Z340" s="51">
        <v>0</v>
      </c>
    </row>
    <row r="341" ht="14.4" spans="1:26">
      <c r="A341" s="42">
        <v>103060123</v>
      </c>
      <c r="B341" s="56" t="s">
        <v>490</v>
      </c>
      <c r="C341" s="44">
        <v>0</v>
      </c>
      <c r="D341" s="44">
        <v>0</v>
      </c>
      <c r="E341" s="45">
        <v>0</v>
      </c>
      <c r="F341" s="47">
        <v>0</v>
      </c>
      <c r="G341" s="47">
        <v>0</v>
      </c>
      <c r="H341" s="47">
        <v>0</v>
      </c>
      <c r="I341" s="47">
        <v>0</v>
      </c>
      <c r="J341" s="47">
        <v>0</v>
      </c>
      <c r="K341" s="47">
        <v>0</v>
      </c>
      <c r="L341" s="47">
        <v>0</v>
      </c>
      <c r="M341" s="47">
        <v>0</v>
      </c>
      <c r="N341" s="47">
        <v>0</v>
      </c>
      <c r="O341" s="47">
        <v>0</v>
      </c>
      <c r="P341" s="47">
        <v>0</v>
      </c>
      <c r="Q341" s="47">
        <v>0</v>
      </c>
      <c r="R341" s="47">
        <v>0</v>
      </c>
      <c r="S341" s="47">
        <v>0</v>
      </c>
      <c r="T341" s="47">
        <v>0</v>
      </c>
      <c r="U341" s="47">
        <v>0</v>
      </c>
      <c r="V341" s="47">
        <v>0</v>
      </c>
      <c r="W341" s="51">
        <v>0</v>
      </c>
      <c r="X341" s="51">
        <v>0</v>
      </c>
      <c r="Y341" s="51">
        <v>0</v>
      </c>
      <c r="Z341" s="51">
        <v>0</v>
      </c>
    </row>
    <row r="342" ht="14.4" spans="1:26">
      <c r="A342" s="42">
        <v>103060124</v>
      </c>
      <c r="B342" s="56" t="s">
        <v>491</v>
      </c>
      <c r="C342" s="44">
        <v>8613</v>
      </c>
      <c r="D342" s="44">
        <v>0</v>
      </c>
      <c r="E342" s="45">
        <v>8613</v>
      </c>
      <c r="F342" s="47">
        <v>0</v>
      </c>
      <c r="G342" s="47">
        <v>0</v>
      </c>
      <c r="H342" s="47">
        <v>0</v>
      </c>
      <c r="I342" s="47">
        <v>0</v>
      </c>
      <c r="J342" s="47">
        <v>0</v>
      </c>
      <c r="K342" s="47">
        <v>0</v>
      </c>
      <c r="L342" s="47">
        <v>0</v>
      </c>
      <c r="M342" s="47">
        <v>0</v>
      </c>
      <c r="N342" s="47">
        <v>0</v>
      </c>
      <c r="O342" s="47">
        <v>0</v>
      </c>
      <c r="P342" s="47">
        <v>0</v>
      </c>
      <c r="Q342" s="47">
        <v>0</v>
      </c>
      <c r="R342" s="47">
        <v>0</v>
      </c>
      <c r="S342" s="47">
        <v>0</v>
      </c>
      <c r="T342" s="47">
        <v>0</v>
      </c>
      <c r="U342" s="47">
        <v>0</v>
      </c>
      <c r="V342" s="47">
        <v>0</v>
      </c>
      <c r="W342" s="51">
        <v>0</v>
      </c>
      <c r="X342" s="51">
        <v>0</v>
      </c>
      <c r="Y342" s="51">
        <v>0</v>
      </c>
      <c r="Z342" s="51">
        <v>0</v>
      </c>
    </row>
    <row r="343" ht="14.4" spans="1:26">
      <c r="A343" s="42">
        <v>103060125</v>
      </c>
      <c r="B343" s="56" t="s">
        <v>492</v>
      </c>
      <c r="C343" s="44">
        <v>37</v>
      </c>
      <c r="D343" s="44">
        <v>37</v>
      </c>
      <c r="E343" s="45">
        <v>0</v>
      </c>
      <c r="F343" s="47">
        <v>0</v>
      </c>
      <c r="G343" s="47">
        <v>0</v>
      </c>
      <c r="H343" s="47">
        <v>0</v>
      </c>
      <c r="I343" s="47">
        <v>0</v>
      </c>
      <c r="J343" s="47">
        <v>0</v>
      </c>
      <c r="K343" s="47">
        <v>0</v>
      </c>
      <c r="L343" s="47">
        <v>0</v>
      </c>
      <c r="M343" s="47">
        <v>37</v>
      </c>
      <c r="N343" s="47">
        <v>0</v>
      </c>
      <c r="O343" s="47">
        <v>0</v>
      </c>
      <c r="P343" s="47">
        <v>0</v>
      </c>
      <c r="Q343" s="47">
        <v>0</v>
      </c>
      <c r="R343" s="47">
        <v>0</v>
      </c>
      <c r="S343" s="47">
        <v>0</v>
      </c>
      <c r="T343" s="47">
        <v>0</v>
      </c>
      <c r="U343" s="47">
        <v>0</v>
      </c>
      <c r="V343" s="47">
        <v>0</v>
      </c>
      <c r="W343" s="51">
        <v>0</v>
      </c>
      <c r="X343" s="51">
        <v>0</v>
      </c>
      <c r="Y343" s="51">
        <v>0</v>
      </c>
      <c r="Z343" s="51">
        <v>0</v>
      </c>
    </row>
    <row r="344" ht="14.4" spans="1:26">
      <c r="A344" s="42">
        <v>103060126</v>
      </c>
      <c r="B344" s="56" t="s">
        <v>493</v>
      </c>
      <c r="C344" s="44">
        <v>0</v>
      </c>
      <c r="D344" s="44">
        <v>0</v>
      </c>
      <c r="E344" s="45">
        <v>0</v>
      </c>
      <c r="F344" s="47">
        <v>0</v>
      </c>
      <c r="G344" s="47">
        <v>0</v>
      </c>
      <c r="H344" s="47">
        <v>0</v>
      </c>
      <c r="I344" s="47">
        <v>0</v>
      </c>
      <c r="J344" s="47">
        <v>0</v>
      </c>
      <c r="K344" s="47">
        <v>0</v>
      </c>
      <c r="L344" s="47">
        <v>0</v>
      </c>
      <c r="M344" s="47">
        <v>0</v>
      </c>
      <c r="N344" s="47">
        <v>0</v>
      </c>
      <c r="O344" s="47">
        <v>0</v>
      </c>
      <c r="P344" s="47">
        <v>0</v>
      </c>
      <c r="Q344" s="47">
        <v>0</v>
      </c>
      <c r="R344" s="47">
        <v>0</v>
      </c>
      <c r="S344" s="47">
        <v>0</v>
      </c>
      <c r="T344" s="47">
        <v>0</v>
      </c>
      <c r="U344" s="47">
        <v>0</v>
      </c>
      <c r="V344" s="47">
        <v>0</v>
      </c>
      <c r="W344" s="51">
        <v>0</v>
      </c>
      <c r="X344" s="51">
        <v>0</v>
      </c>
      <c r="Y344" s="51">
        <v>0</v>
      </c>
      <c r="Z344" s="51">
        <v>0</v>
      </c>
    </row>
    <row r="345" ht="14.4" spans="1:26">
      <c r="A345" s="42">
        <v>103060127</v>
      </c>
      <c r="B345" s="56" t="s">
        <v>494</v>
      </c>
      <c r="C345" s="44">
        <v>2996</v>
      </c>
      <c r="D345" s="44">
        <v>0</v>
      </c>
      <c r="E345" s="45">
        <v>2996</v>
      </c>
      <c r="F345" s="47">
        <v>0</v>
      </c>
      <c r="G345" s="47">
        <v>0</v>
      </c>
      <c r="H345" s="47">
        <v>0</v>
      </c>
      <c r="I345" s="47">
        <v>0</v>
      </c>
      <c r="J345" s="47">
        <v>0</v>
      </c>
      <c r="K345" s="47">
        <v>0</v>
      </c>
      <c r="L345" s="47">
        <v>0</v>
      </c>
      <c r="M345" s="47">
        <v>0</v>
      </c>
      <c r="N345" s="47">
        <v>0</v>
      </c>
      <c r="O345" s="47">
        <v>0</v>
      </c>
      <c r="P345" s="47">
        <v>0</v>
      </c>
      <c r="Q345" s="47">
        <v>0</v>
      </c>
      <c r="R345" s="47">
        <v>0</v>
      </c>
      <c r="S345" s="47">
        <v>0</v>
      </c>
      <c r="T345" s="47">
        <v>0</v>
      </c>
      <c r="U345" s="47">
        <v>0</v>
      </c>
      <c r="V345" s="47">
        <v>0</v>
      </c>
      <c r="W345" s="51">
        <v>0</v>
      </c>
      <c r="X345" s="51">
        <v>0</v>
      </c>
      <c r="Y345" s="51">
        <v>0</v>
      </c>
      <c r="Z345" s="51">
        <v>0</v>
      </c>
    </row>
    <row r="346" ht="14.4" spans="1:26">
      <c r="A346" s="42">
        <v>103060128</v>
      </c>
      <c r="B346" s="56" t="s">
        <v>495</v>
      </c>
      <c r="C346" s="44">
        <v>412</v>
      </c>
      <c r="D346" s="44">
        <v>28</v>
      </c>
      <c r="E346" s="45">
        <v>384</v>
      </c>
      <c r="F346" s="47">
        <v>0</v>
      </c>
      <c r="G346" s="47">
        <v>0</v>
      </c>
      <c r="H346" s="47">
        <v>0</v>
      </c>
      <c r="I346" s="47">
        <v>0</v>
      </c>
      <c r="J346" s="47">
        <v>0</v>
      </c>
      <c r="K346" s="47">
        <v>0</v>
      </c>
      <c r="L346" s="47">
        <v>0</v>
      </c>
      <c r="M346" s="47">
        <v>0</v>
      </c>
      <c r="N346" s="47">
        <v>0</v>
      </c>
      <c r="O346" s="47">
        <v>28</v>
      </c>
      <c r="P346" s="47">
        <v>0</v>
      </c>
      <c r="Q346" s="47">
        <v>0</v>
      </c>
      <c r="R346" s="47">
        <v>0</v>
      </c>
      <c r="S346" s="47">
        <v>0</v>
      </c>
      <c r="T346" s="47">
        <v>0</v>
      </c>
      <c r="U346" s="47">
        <v>0</v>
      </c>
      <c r="V346" s="47">
        <v>0</v>
      </c>
      <c r="W346" s="51">
        <v>0</v>
      </c>
      <c r="X346" s="51">
        <v>0</v>
      </c>
      <c r="Y346" s="51">
        <v>0</v>
      </c>
      <c r="Z346" s="51">
        <v>0</v>
      </c>
    </row>
    <row r="347" ht="14.4" spans="1:26">
      <c r="A347" s="42">
        <v>103060129</v>
      </c>
      <c r="B347" s="56" t="s">
        <v>496</v>
      </c>
      <c r="C347" s="44">
        <v>1334</v>
      </c>
      <c r="D347" s="44">
        <v>0</v>
      </c>
      <c r="E347" s="45">
        <v>1334</v>
      </c>
      <c r="F347" s="47">
        <v>0</v>
      </c>
      <c r="G347" s="47">
        <v>0</v>
      </c>
      <c r="H347" s="47">
        <v>0</v>
      </c>
      <c r="I347" s="47">
        <v>0</v>
      </c>
      <c r="J347" s="47">
        <v>0</v>
      </c>
      <c r="K347" s="47">
        <v>0</v>
      </c>
      <c r="L347" s="47">
        <v>0</v>
      </c>
      <c r="M347" s="47">
        <v>0</v>
      </c>
      <c r="N347" s="47">
        <v>0</v>
      </c>
      <c r="O347" s="47">
        <v>0</v>
      </c>
      <c r="P347" s="47">
        <v>0</v>
      </c>
      <c r="Q347" s="47">
        <v>0</v>
      </c>
      <c r="R347" s="47">
        <v>0</v>
      </c>
      <c r="S347" s="47">
        <v>0</v>
      </c>
      <c r="T347" s="47">
        <v>0</v>
      </c>
      <c r="U347" s="47">
        <v>0</v>
      </c>
      <c r="V347" s="47">
        <v>0</v>
      </c>
      <c r="W347" s="55">
        <v>0</v>
      </c>
      <c r="X347" s="55">
        <v>0</v>
      </c>
      <c r="Y347" s="55">
        <v>0</v>
      </c>
      <c r="Z347" s="55">
        <v>0</v>
      </c>
    </row>
    <row r="348" ht="14.4" spans="1:26">
      <c r="A348" s="42">
        <v>103060130</v>
      </c>
      <c r="B348" s="56" t="s">
        <v>497</v>
      </c>
      <c r="C348" s="44">
        <v>0</v>
      </c>
      <c r="D348" s="44">
        <v>0</v>
      </c>
      <c r="E348" s="45">
        <v>0</v>
      </c>
      <c r="F348" s="47">
        <v>0</v>
      </c>
      <c r="G348" s="47">
        <v>0</v>
      </c>
      <c r="H348" s="47">
        <v>0</v>
      </c>
      <c r="I348" s="47">
        <v>0</v>
      </c>
      <c r="J348" s="47">
        <v>0</v>
      </c>
      <c r="K348" s="47">
        <v>0</v>
      </c>
      <c r="L348" s="47">
        <v>0</v>
      </c>
      <c r="M348" s="47">
        <v>0</v>
      </c>
      <c r="N348" s="47">
        <v>0</v>
      </c>
      <c r="O348" s="47">
        <v>0</v>
      </c>
      <c r="P348" s="47">
        <v>0</v>
      </c>
      <c r="Q348" s="47">
        <v>0</v>
      </c>
      <c r="R348" s="47">
        <v>0</v>
      </c>
      <c r="S348" s="47">
        <v>0</v>
      </c>
      <c r="T348" s="47">
        <v>0</v>
      </c>
      <c r="U348" s="47">
        <v>0</v>
      </c>
      <c r="V348" s="47">
        <v>0</v>
      </c>
      <c r="W348" s="51">
        <v>0</v>
      </c>
      <c r="X348" s="51">
        <v>0</v>
      </c>
      <c r="Y348" s="51">
        <v>0</v>
      </c>
      <c r="Z348" s="51">
        <v>0</v>
      </c>
    </row>
    <row r="349" ht="14.4" spans="1:26">
      <c r="A349" s="42">
        <v>103060131</v>
      </c>
      <c r="B349" s="56" t="s">
        <v>498</v>
      </c>
      <c r="C349" s="44">
        <v>2201</v>
      </c>
      <c r="D349" s="44">
        <v>0</v>
      </c>
      <c r="E349" s="45">
        <v>2201</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51">
        <v>0</v>
      </c>
      <c r="X349" s="51">
        <v>0</v>
      </c>
      <c r="Y349" s="51">
        <v>0</v>
      </c>
      <c r="Z349" s="51">
        <v>0</v>
      </c>
    </row>
    <row r="350" ht="14.4" spans="1:26">
      <c r="A350" s="42">
        <v>103060132</v>
      </c>
      <c r="B350" s="56" t="s">
        <v>499</v>
      </c>
      <c r="C350" s="44">
        <v>95</v>
      </c>
      <c r="D350" s="44">
        <v>0</v>
      </c>
      <c r="E350" s="45">
        <v>95</v>
      </c>
      <c r="F350" s="47">
        <v>0</v>
      </c>
      <c r="G350" s="47">
        <v>0</v>
      </c>
      <c r="H350" s="47">
        <v>0</v>
      </c>
      <c r="I350" s="47">
        <v>0</v>
      </c>
      <c r="J350" s="47">
        <v>0</v>
      </c>
      <c r="K350" s="47">
        <v>0</v>
      </c>
      <c r="L350" s="47">
        <v>0</v>
      </c>
      <c r="M350" s="47">
        <v>0</v>
      </c>
      <c r="N350" s="47">
        <v>0</v>
      </c>
      <c r="O350" s="47">
        <v>0</v>
      </c>
      <c r="P350" s="47">
        <v>0</v>
      </c>
      <c r="Q350" s="47">
        <v>0</v>
      </c>
      <c r="R350" s="47">
        <v>0</v>
      </c>
      <c r="S350" s="47">
        <v>0</v>
      </c>
      <c r="T350" s="47">
        <v>0</v>
      </c>
      <c r="U350" s="47">
        <v>0</v>
      </c>
      <c r="V350" s="47">
        <v>0</v>
      </c>
      <c r="W350" s="51">
        <v>0</v>
      </c>
      <c r="X350" s="51">
        <v>0</v>
      </c>
      <c r="Y350" s="51">
        <v>0</v>
      </c>
      <c r="Z350" s="51">
        <v>0</v>
      </c>
    </row>
    <row r="351" ht="14.4" spans="1:26">
      <c r="A351" s="42">
        <v>103060133</v>
      </c>
      <c r="B351" s="56" t="s">
        <v>500</v>
      </c>
      <c r="C351" s="44">
        <v>15</v>
      </c>
      <c r="D351" s="44">
        <v>15</v>
      </c>
      <c r="E351" s="45">
        <v>0</v>
      </c>
      <c r="F351" s="47">
        <v>0</v>
      </c>
      <c r="G351" s="47">
        <v>0</v>
      </c>
      <c r="H351" s="47">
        <v>0</v>
      </c>
      <c r="I351" s="47">
        <v>0</v>
      </c>
      <c r="J351" s="47">
        <v>0</v>
      </c>
      <c r="K351" s="47">
        <v>0</v>
      </c>
      <c r="L351" s="47">
        <v>0</v>
      </c>
      <c r="M351" s="47">
        <v>0</v>
      </c>
      <c r="N351" s="47">
        <v>0</v>
      </c>
      <c r="O351" s="47">
        <v>15</v>
      </c>
      <c r="P351" s="47">
        <v>0</v>
      </c>
      <c r="Q351" s="47">
        <v>0</v>
      </c>
      <c r="R351" s="47">
        <v>0</v>
      </c>
      <c r="S351" s="47">
        <v>0</v>
      </c>
      <c r="T351" s="47">
        <v>0</v>
      </c>
      <c r="U351" s="47">
        <v>0</v>
      </c>
      <c r="V351" s="47">
        <v>0</v>
      </c>
      <c r="W351" s="51">
        <v>0</v>
      </c>
      <c r="X351" s="51">
        <v>0</v>
      </c>
      <c r="Y351" s="51">
        <v>0</v>
      </c>
      <c r="Z351" s="51">
        <v>0</v>
      </c>
    </row>
    <row r="352" ht="14.4" spans="1:26">
      <c r="A352" s="42">
        <v>103060198</v>
      </c>
      <c r="B352" s="56" t="s">
        <v>502</v>
      </c>
      <c r="C352" s="44">
        <v>3805</v>
      </c>
      <c r="D352" s="44">
        <v>3805</v>
      </c>
      <c r="E352" s="45">
        <v>0</v>
      </c>
      <c r="F352" s="47">
        <v>1518</v>
      </c>
      <c r="G352" s="47">
        <v>648</v>
      </c>
      <c r="H352" s="47">
        <v>15</v>
      </c>
      <c r="I352" s="47">
        <v>54</v>
      </c>
      <c r="J352" s="47">
        <v>0</v>
      </c>
      <c r="K352" s="47">
        <v>0</v>
      </c>
      <c r="L352" s="47">
        <v>0</v>
      </c>
      <c r="M352" s="47">
        <v>0</v>
      </c>
      <c r="N352" s="47">
        <v>390</v>
      </c>
      <c r="O352" s="47">
        <v>56</v>
      </c>
      <c r="P352" s="47">
        <v>20</v>
      </c>
      <c r="Q352" s="47">
        <v>0</v>
      </c>
      <c r="R352" s="47">
        <v>1004</v>
      </c>
      <c r="S352" s="47">
        <v>0</v>
      </c>
      <c r="T352" s="47">
        <v>100</v>
      </c>
      <c r="U352" s="47">
        <v>0</v>
      </c>
      <c r="V352" s="47">
        <v>0</v>
      </c>
      <c r="W352" s="51">
        <v>0</v>
      </c>
      <c r="X352" s="51">
        <v>0</v>
      </c>
      <c r="Y352" s="51">
        <v>0</v>
      </c>
      <c r="Z352" s="51">
        <v>0</v>
      </c>
    </row>
    <row r="353" ht="14.4" spans="1:26">
      <c r="A353" s="42">
        <v>1030602</v>
      </c>
      <c r="B353" s="56" t="s">
        <v>503</v>
      </c>
      <c r="C353" s="44">
        <v>6786</v>
      </c>
      <c r="D353" s="44">
        <v>1813</v>
      </c>
      <c r="E353" s="45">
        <v>4973</v>
      </c>
      <c r="F353" s="47">
        <v>339</v>
      </c>
      <c r="G353" s="47">
        <v>0</v>
      </c>
      <c r="H353" s="47">
        <v>1264</v>
      </c>
      <c r="I353" s="47">
        <v>0</v>
      </c>
      <c r="J353" s="47">
        <v>0</v>
      </c>
      <c r="K353" s="47">
        <v>0</v>
      </c>
      <c r="L353" s="47">
        <v>0</v>
      </c>
      <c r="M353" s="47">
        <v>0</v>
      </c>
      <c r="N353" s="47">
        <v>0</v>
      </c>
      <c r="O353" s="47">
        <v>0</v>
      </c>
      <c r="P353" s="47">
        <v>100</v>
      </c>
      <c r="Q353" s="47">
        <v>0</v>
      </c>
      <c r="R353" s="47">
        <v>40</v>
      </c>
      <c r="S353" s="47">
        <v>0</v>
      </c>
      <c r="T353" s="47">
        <v>70</v>
      </c>
      <c r="U353" s="47">
        <v>0</v>
      </c>
      <c r="V353" s="47">
        <v>0</v>
      </c>
      <c r="W353" s="50">
        <v>0</v>
      </c>
      <c r="X353" s="50">
        <v>0</v>
      </c>
      <c r="Y353" s="50">
        <v>0</v>
      </c>
      <c r="Z353" s="50">
        <v>0</v>
      </c>
    </row>
    <row r="354" ht="14.4" spans="1:26">
      <c r="A354" s="42">
        <v>103060202</v>
      </c>
      <c r="B354" s="56" t="s">
        <v>504</v>
      </c>
      <c r="C354" s="44">
        <v>5112</v>
      </c>
      <c r="D354" s="44">
        <v>139</v>
      </c>
      <c r="E354" s="45">
        <v>4973</v>
      </c>
      <c r="F354" s="47">
        <v>90</v>
      </c>
      <c r="G354" s="47">
        <v>0</v>
      </c>
      <c r="H354" s="47">
        <v>49</v>
      </c>
      <c r="I354" s="47">
        <v>0</v>
      </c>
      <c r="J354" s="47">
        <v>0</v>
      </c>
      <c r="K354" s="47">
        <v>0</v>
      </c>
      <c r="L354" s="47">
        <v>0</v>
      </c>
      <c r="M354" s="47">
        <v>0</v>
      </c>
      <c r="N354" s="47">
        <v>0</v>
      </c>
      <c r="O354" s="47">
        <v>0</v>
      </c>
      <c r="P354" s="47">
        <v>0</v>
      </c>
      <c r="Q354" s="47">
        <v>0</v>
      </c>
      <c r="R354" s="47">
        <v>0</v>
      </c>
      <c r="S354" s="47">
        <v>0</v>
      </c>
      <c r="T354" s="47">
        <v>0</v>
      </c>
      <c r="U354" s="47">
        <v>0</v>
      </c>
      <c r="V354" s="62">
        <v>0</v>
      </c>
      <c r="W354" s="51">
        <v>0</v>
      </c>
      <c r="X354" s="51">
        <v>0</v>
      </c>
      <c r="Y354" s="51">
        <v>0</v>
      </c>
      <c r="Z354" s="51">
        <v>0</v>
      </c>
    </row>
    <row r="355" ht="14.4" spans="1:26">
      <c r="A355" s="42">
        <v>103060203</v>
      </c>
      <c r="B355" s="56" t="s">
        <v>505</v>
      </c>
      <c r="C355" s="44">
        <v>170</v>
      </c>
      <c r="D355" s="44">
        <v>170</v>
      </c>
      <c r="E355" s="45">
        <v>0</v>
      </c>
      <c r="F355" s="59">
        <v>0</v>
      </c>
      <c r="G355" s="59">
        <v>0</v>
      </c>
      <c r="H355" s="59">
        <v>0</v>
      </c>
      <c r="I355" s="59">
        <v>0</v>
      </c>
      <c r="J355" s="59">
        <v>0</v>
      </c>
      <c r="K355" s="59">
        <v>0</v>
      </c>
      <c r="L355" s="59">
        <v>0</v>
      </c>
      <c r="M355" s="59">
        <v>0</v>
      </c>
      <c r="N355" s="59">
        <v>0</v>
      </c>
      <c r="O355" s="59">
        <v>0</v>
      </c>
      <c r="P355" s="59">
        <v>100</v>
      </c>
      <c r="Q355" s="59">
        <v>0</v>
      </c>
      <c r="R355" s="59">
        <v>0</v>
      </c>
      <c r="S355" s="59">
        <v>0</v>
      </c>
      <c r="T355" s="59">
        <v>70</v>
      </c>
      <c r="U355" s="59">
        <v>0</v>
      </c>
      <c r="V355" s="47">
        <v>0</v>
      </c>
      <c r="W355" s="51">
        <v>0</v>
      </c>
      <c r="X355" s="51">
        <v>0</v>
      </c>
      <c r="Y355" s="51">
        <v>0</v>
      </c>
      <c r="Z355" s="51">
        <v>0</v>
      </c>
    </row>
    <row r="356" ht="14.4" spans="1:26">
      <c r="A356" s="42">
        <v>103060298</v>
      </c>
      <c r="B356" s="56" t="s">
        <v>507</v>
      </c>
      <c r="C356" s="44">
        <v>1504</v>
      </c>
      <c r="D356" s="44">
        <v>1504</v>
      </c>
      <c r="E356" s="45">
        <v>0</v>
      </c>
      <c r="F356" s="47">
        <v>249</v>
      </c>
      <c r="G356" s="47">
        <v>0</v>
      </c>
      <c r="H356" s="47">
        <v>1215</v>
      </c>
      <c r="I356" s="47">
        <v>0</v>
      </c>
      <c r="J356" s="47">
        <v>0</v>
      </c>
      <c r="K356" s="47">
        <v>0</v>
      </c>
      <c r="L356" s="47">
        <v>0</v>
      </c>
      <c r="M356" s="47">
        <v>0</v>
      </c>
      <c r="N356" s="47">
        <v>0</v>
      </c>
      <c r="O356" s="47">
        <v>0</v>
      </c>
      <c r="P356" s="47">
        <v>0</v>
      </c>
      <c r="Q356" s="47">
        <v>0</v>
      </c>
      <c r="R356" s="47">
        <v>40</v>
      </c>
      <c r="S356" s="47">
        <v>0</v>
      </c>
      <c r="T356" s="47">
        <v>0</v>
      </c>
      <c r="U356" s="47">
        <v>0</v>
      </c>
      <c r="V356" s="63">
        <v>0</v>
      </c>
      <c r="W356" s="51">
        <v>0</v>
      </c>
      <c r="X356" s="51">
        <v>0</v>
      </c>
      <c r="Y356" s="51">
        <v>0</v>
      </c>
      <c r="Z356" s="51">
        <v>0</v>
      </c>
    </row>
    <row r="357" ht="14.4" spans="1:26">
      <c r="A357" s="42">
        <v>1030603</v>
      </c>
      <c r="B357" s="56" t="s">
        <v>508</v>
      </c>
      <c r="C357" s="44">
        <v>2599</v>
      </c>
      <c r="D357" s="44">
        <v>2599</v>
      </c>
      <c r="E357" s="45">
        <v>0</v>
      </c>
      <c r="F357" s="47">
        <v>2186</v>
      </c>
      <c r="G357" s="47">
        <v>0</v>
      </c>
      <c r="H357" s="47">
        <v>413</v>
      </c>
      <c r="I357" s="47">
        <v>0</v>
      </c>
      <c r="J357" s="47">
        <v>0</v>
      </c>
      <c r="K357" s="47">
        <v>0</v>
      </c>
      <c r="L357" s="47">
        <v>0</v>
      </c>
      <c r="M357" s="47">
        <v>0</v>
      </c>
      <c r="N357" s="47">
        <v>0</v>
      </c>
      <c r="O357" s="47">
        <v>0</v>
      </c>
      <c r="P357" s="47">
        <v>0</v>
      </c>
      <c r="Q357" s="47">
        <v>0</v>
      </c>
      <c r="R357" s="47">
        <v>0</v>
      </c>
      <c r="S357" s="47">
        <v>0</v>
      </c>
      <c r="T357" s="47">
        <v>0</v>
      </c>
      <c r="U357" s="47">
        <v>0</v>
      </c>
      <c r="V357" s="47">
        <v>0</v>
      </c>
      <c r="W357" s="50">
        <v>0</v>
      </c>
      <c r="X357" s="50">
        <v>0</v>
      </c>
      <c r="Y357" s="50">
        <v>0</v>
      </c>
      <c r="Z357" s="50">
        <v>0</v>
      </c>
    </row>
    <row r="358" ht="14.4" spans="1:26">
      <c r="A358" s="42">
        <v>103060301</v>
      </c>
      <c r="B358" s="56" t="s">
        <v>5309</v>
      </c>
      <c r="C358" s="44">
        <v>0</v>
      </c>
      <c r="D358" s="44">
        <v>0</v>
      </c>
      <c r="E358" s="45">
        <v>0</v>
      </c>
      <c r="F358" s="47">
        <v>0</v>
      </c>
      <c r="G358" s="47">
        <v>0</v>
      </c>
      <c r="H358" s="47">
        <v>0</v>
      </c>
      <c r="I358" s="47">
        <v>0</v>
      </c>
      <c r="J358" s="47">
        <v>0</v>
      </c>
      <c r="K358" s="47">
        <v>0</v>
      </c>
      <c r="L358" s="47">
        <v>0</v>
      </c>
      <c r="M358" s="47">
        <v>0</v>
      </c>
      <c r="N358" s="47">
        <v>0</v>
      </c>
      <c r="O358" s="47">
        <v>0</v>
      </c>
      <c r="P358" s="47">
        <v>0</v>
      </c>
      <c r="Q358" s="47">
        <v>0</v>
      </c>
      <c r="R358" s="47">
        <v>0</v>
      </c>
      <c r="S358" s="47">
        <v>0</v>
      </c>
      <c r="T358" s="47">
        <v>0</v>
      </c>
      <c r="U358" s="47">
        <v>0</v>
      </c>
      <c r="V358" s="47">
        <v>0</v>
      </c>
      <c r="W358" s="64">
        <v>0</v>
      </c>
      <c r="X358" s="64">
        <v>0</v>
      </c>
      <c r="Y358" s="64">
        <v>0</v>
      </c>
      <c r="Z358" s="64">
        <v>0</v>
      </c>
    </row>
    <row r="359" ht="14.4" spans="1:26">
      <c r="A359" s="42">
        <v>103060304</v>
      </c>
      <c r="B359" s="43" t="s">
        <v>510</v>
      </c>
      <c r="C359" s="44">
        <v>0</v>
      </c>
      <c r="D359" s="44">
        <v>0</v>
      </c>
      <c r="E359" s="45">
        <v>0</v>
      </c>
      <c r="F359" s="47">
        <v>0</v>
      </c>
      <c r="G359" s="47">
        <v>0</v>
      </c>
      <c r="H359" s="47">
        <v>0</v>
      </c>
      <c r="I359" s="47">
        <v>0</v>
      </c>
      <c r="J359" s="47">
        <v>0</v>
      </c>
      <c r="K359" s="47">
        <v>0</v>
      </c>
      <c r="L359" s="47">
        <v>0</v>
      </c>
      <c r="M359" s="47">
        <v>0</v>
      </c>
      <c r="N359" s="47">
        <v>0</v>
      </c>
      <c r="O359" s="47">
        <v>0</v>
      </c>
      <c r="P359" s="47">
        <v>0</v>
      </c>
      <c r="Q359" s="47">
        <v>0</v>
      </c>
      <c r="R359" s="47">
        <v>0</v>
      </c>
      <c r="S359" s="47">
        <v>0</v>
      </c>
      <c r="T359" s="47">
        <v>0</v>
      </c>
      <c r="U359" s="47">
        <v>0</v>
      </c>
      <c r="V359" s="47">
        <v>0</v>
      </c>
      <c r="W359" s="64">
        <v>0</v>
      </c>
      <c r="X359" s="64">
        <v>0</v>
      </c>
      <c r="Y359" s="64">
        <v>0</v>
      </c>
      <c r="Z359" s="64">
        <v>0</v>
      </c>
    </row>
    <row r="360" ht="14.4" spans="1:26">
      <c r="A360" s="42">
        <v>103060305</v>
      </c>
      <c r="B360" s="56" t="s">
        <v>511</v>
      </c>
      <c r="C360" s="44">
        <v>413</v>
      </c>
      <c r="D360" s="44">
        <v>413</v>
      </c>
      <c r="E360" s="45">
        <v>0</v>
      </c>
      <c r="F360" s="47">
        <v>0</v>
      </c>
      <c r="G360" s="47">
        <v>0</v>
      </c>
      <c r="H360" s="47">
        <v>413</v>
      </c>
      <c r="I360" s="47">
        <v>0</v>
      </c>
      <c r="J360" s="47">
        <v>0</v>
      </c>
      <c r="K360" s="47">
        <v>0</v>
      </c>
      <c r="L360" s="47">
        <v>0</v>
      </c>
      <c r="M360" s="47">
        <v>0</v>
      </c>
      <c r="N360" s="47">
        <v>0</v>
      </c>
      <c r="O360" s="47">
        <v>0</v>
      </c>
      <c r="P360" s="47">
        <v>0</v>
      </c>
      <c r="Q360" s="47">
        <v>0</v>
      </c>
      <c r="R360" s="47">
        <v>0</v>
      </c>
      <c r="S360" s="47">
        <v>0</v>
      </c>
      <c r="T360" s="47">
        <v>0</v>
      </c>
      <c r="U360" s="47">
        <v>0</v>
      </c>
      <c r="V360" s="47">
        <v>0</v>
      </c>
      <c r="W360" s="64">
        <v>0</v>
      </c>
      <c r="X360" s="64">
        <v>0</v>
      </c>
      <c r="Y360" s="64">
        <v>0</v>
      </c>
      <c r="Z360" s="64">
        <v>0</v>
      </c>
    </row>
    <row r="361" ht="14.4" spans="1:26">
      <c r="A361" s="42">
        <v>103060306</v>
      </c>
      <c r="B361" s="56" t="s">
        <v>5310</v>
      </c>
      <c r="C361" s="44">
        <v>0</v>
      </c>
      <c r="D361" s="44">
        <v>0</v>
      </c>
      <c r="E361" s="45">
        <v>0</v>
      </c>
      <c r="F361" s="47">
        <v>0</v>
      </c>
      <c r="G361" s="47">
        <v>0</v>
      </c>
      <c r="H361" s="47">
        <v>0</v>
      </c>
      <c r="I361" s="47">
        <v>0</v>
      </c>
      <c r="J361" s="47">
        <v>0</v>
      </c>
      <c r="K361" s="47">
        <v>0</v>
      </c>
      <c r="L361" s="47">
        <v>0</v>
      </c>
      <c r="M361" s="47">
        <v>0</v>
      </c>
      <c r="N361" s="47">
        <v>0</v>
      </c>
      <c r="O361" s="47">
        <v>0</v>
      </c>
      <c r="P361" s="47">
        <v>0</v>
      </c>
      <c r="Q361" s="47">
        <v>0</v>
      </c>
      <c r="R361" s="47">
        <v>0</v>
      </c>
      <c r="S361" s="47">
        <v>0</v>
      </c>
      <c r="T361" s="47">
        <v>0</v>
      </c>
      <c r="U361" s="47">
        <v>0</v>
      </c>
      <c r="V361" s="47">
        <v>0</v>
      </c>
      <c r="W361" s="51">
        <v>0</v>
      </c>
      <c r="X361" s="51">
        <v>0</v>
      </c>
      <c r="Y361" s="51">
        <v>0</v>
      </c>
      <c r="Z361" s="51">
        <v>0</v>
      </c>
    </row>
    <row r="362" ht="14.4" spans="1:26">
      <c r="A362" s="42">
        <v>103060398</v>
      </c>
      <c r="B362" s="56" t="s">
        <v>513</v>
      </c>
      <c r="C362" s="44">
        <v>2186</v>
      </c>
      <c r="D362" s="44">
        <v>2186</v>
      </c>
      <c r="E362" s="45">
        <v>0</v>
      </c>
      <c r="F362" s="47">
        <v>2186</v>
      </c>
      <c r="G362" s="47">
        <v>0</v>
      </c>
      <c r="H362" s="47">
        <v>0</v>
      </c>
      <c r="I362" s="47">
        <v>0</v>
      </c>
      <c r="J362" s="47">
        <v>0</v>
      </c>
      <c r="K362" s="47">
        <v>0</v>
      </c>
      <c r="L362" s="47">
        <v>0</v>
      </c>
      <c r="M362" s="47">
        <v>0</v>
      </c>
      <c r="N362" s="47">
        <v>0</v>
      </c>
      <c r="O362" s="47">
        <v>0</v>
      </c>
      <c r="P362" s="47">
        <v>0</v>
      </c>
      <c r="Q362" s="47">
        <v>0</v>
      </c>
      <c r="R362" s="47">
        <v>0</v>
      </c>
      <c r="S362" s="47">
        <v>0</v>
      </c>
      <c r="T362" s="47">
        <v>0</v>
      </c>
      <c r="U362" s="47">
        <v>0</v>
      </c>
      <c r="V362" s="47">
        <v>0</v>
      </c>
      <c r="W362" s="51">
        <v>0</v>
      </c>
      <c r="X362" s="51">
        <v>0</v>
      </c>
      <c r="Y362" s="51">
        <v>0</v>
      </c>
      <c r="Z362" s="51">
        <v>0</v>
      </c>
    </row>
    <row r="363" ht="14.4" spans="1:26">
      <c r="A363" s="42">
        <v>1030604</v>
      </c>
      <c r="B363" s="56" t="s">
        <v>514</v>
      </c>
      <c r="C363" s="44">
        <v>229</v>
      </c>
      <c r="D363" s="44">
        <v>229</v>
      </c>
      <c r="E363" s="45">
        <v>0</v>
      </c>
      <c r="F363" s="47">
        <v>103</v>
      </c>
      <c r="G363" s="47">
        <v>0</v>
      </c>
      <c r="H363" s="47">
        <v>65</v>
      </c>
      <c r="I363" s="47">
        <v>0</v>
      </c>
      <c r="J363" s="47">
        <v>0</v>
      </c>
      <c r="K363" s="47">
        <v>0</v>
      </c>
      <c r="L363" s="47">
        <v>0</v>
      </c>
      <c r="M363" s="47">
        <v>0</v>
      </c>
      <c r="N363" s="47">
        <v>61</v>
      </c>
      <c r="O363" s="47">
        <v>0</v>
      </c>
      <c r="P363" s="47">
        <v>0</v>
      </c>
      <c r="Q363" s="47">
        <v>0</v>
      </c>
      <c r="R363" s="47">
        <v>0</v>
      </c>
      <c r="S363" s="47">
        <v>0</v>
      </c>
      <c r="T363" s="47">
        <v>0</v>
      </c>
      <c r="U363" s="47">
        <v>0</v>
      </c>
      <c r="V363" s="47">
        <v>0</v>
      </c>
      <c r="W363" s="50">
        <v>0</v>
      </c>
      <c r="X363" s="50">
        <v>0</v>
      </c>
      <c r="Y363" s="50">
        <v>0</v>
      </c>
      <c r="Z363" s="50">
        <v>0</v>
      </c>
    </row>
    <row r="364" ht="14.4" spans="1:26">
      <c r="A364" s="42">
        <v>103060401</v>
      </c>
      <c r="B364" s="56" t="s">
        <v>515</v>
      </c>
      <c r="C364" s="44">
        <v>0</v>
      </c>
      <c r="D364" s="44">
        <v>0</v>
      </c>
      <c r="E364" s="45">
        <v>0</v>
      </c>
      <c r="F364" s="47">
        <v>0</v>
      </c>
      <c r="G364" s="47">
        <v>0</v>
      </c>
      <c r="H364" s="47">
        <v>0</v>
      </c>
      <c r="I364" s="47">
        <v>0</v>
      </c>
      <c r="J364" s="47">
        <v>0</v>
      </c>
      <c r="K364" s="47">
        <v>0</v>
      </c>
      <c r="L364" s="47">
        <v>0</v>
      </c>
      <c r="M364" s="47">
        <v>0</v>
      </c>
      <c r="N364" s="47">
        <v>0</v>
      </c>
      <c r="O364" s="47">
        <v>0</v>
      </c>
      <c r="P364" s="47">
        <v>0</v>
      </c>
      <c r="Q364" s="47">
        <v>0</v>
      </c>
      <c r="R364" s="47">
        <v>0</v>
      </c>
      <c r="S364" s="47">
        <v>0</v>
      </c>
      <c r="T364" s="47">
        <v>0</v>
      </c>
      <c r="U364" s="47">
        <v>0</v>
      </c>
      <c r="V364" s="62">
        <v>0</v>
      </c>
      <c r="W364" s="51">
        <v>0</v>
      </c>
      <c r="X364" s="51">
        <v>0</v>
      </c>
      <c r="Y364" s="51">
        <v>0</v>
      </c>
      <c r="Z364" s="51">
        <v>0</v>
      </c>
    </row>
    <row r="365" ht="14.4" spans="1:26">
      <c r="A365" s="42">
        <v>103060402</v>
      </c>
      <c r="B365" s="56" t="s">
        <v>516</v>
      </c>
      <c r="C365" s="44">
        <v>0</v>
      </c>
      <c r="D365" s="44">
        <v>0</v>
      </c>
      <c r="E365" s="45">
        <v>0</v>
      </c>
      <c r="F365" s="59">
        <v>0</v>
      </c>
      <c r="G365" s="59">
        <v>0</v>
      </c>
      <c r="H365" s="59">
        <v>0</v>
      </c>
      <c r="I365" s="59">
        <v>0</v>
      </c>
      <c r="J365" s="59">
        <v>0</v>
      </c>
      <c r="K365" s="59">
        <v>0</v>
      </c>
      <c r="L365" s="59">
        <v>0</v>
      </c>
      <c r="M365" s="59">
        <v>0</v>
      </c>
      <c r="N365" s="59">
        <v>0</v>
      </c>
      <c r="O365" s="59">
        <v>0</v>
      </c>
      <c r="P365" s="59">
        <v>0</v>
      </c>
      <c r="Q365" s="59">
        <v>0</v>
      </c>
      <c r="R365" s="59">
        <v>0</v>
      </c>
      <c r="S365" s="59">
        <v>0</v>
      </c>
      <c r="T365" s="59">
        <v>0</v>
      </c>
      <c r="U365" s="59">
        <v>0</v>
      </c>
      <c r="V365" s="47">
        <v>0</v>
      </c>
      <c r="W365" s="51">
        <v>0</v>
      </c>
      <c r="X365" s="51">
        <v>0</v>
      </c>
      <c r="Y365" s="51">
        <v>0</v>
      </c>
      <c r="Z365" s="51">
        <v>0</v>
      </c>
    </row>
    <row r="366" ht="14.4" spans="1:26">
      <c r="A366" s="42">
        <v>103060498</v>
      </c>
      <c r="B366" s="56" t="s">
        <v>517</v>
      </c>
      <c r="C366" s="44">
        <v>54</v>
      </c>
      <c r="D366" s="44">
        <v>54</v>
      </c>
      <c r="E366" s="45">
        <v>0</v>
      </c>
      <c r="F366" s="59">
        <v>0</v>
      </c>
      <c r="G366" s="59">
        <v>0</v>
      </c>
      <c r="H366" s="59">
        <v>0</v>
      </c>
      <c r="I366" s="59">
        <v>0</v>
      </c>
      <c r="J366" s="59">
        <v>0</v>
      </c>
      <c r="K366" s="59">
        <v>0</v>
      </c>
      <c r="L366" s="59">
        <v>0</v>
      </c>
      <c r="M366" s="59">
        <v>0</v>
      </c>
      <c r="N366" s="59">
        <v>54</v>
      </c>
      <c r="O366" s="59">
        <v>0</v>
      </c>
      <c r="P366" s="59">
        <v>0</v>
      </c>
      <c r="Q366" s="59">
        <v>0</v>
      </c>
      <c r="R366" s="59">
        <v>0</v>
      </c>
      <c r="S366" s="59">
        <v>0</v>
      </c>
      <c r="T366" s="59">
        <v>0</v>
      </c>
      <c r="U366" s="59">
        <v>0</v>
      </c>
      <c r="V366" s="47">
        <v>0</v>
      </c>
      <c r="W366" s="51">
        <v>0</v>
      </c>
      <c r="X366" s="51">
        <v>0</v>
      </c>
      <c r="Y366" s="51">
        <v>0</v>
      </c>
      <c r="Z366" s="51">
        <v>0</v>
      </c>
    </row>
    <row r="367" ht="14.4" spans="1:26">
      <c r="A367" s="42">
        <v>1030698</v>
      </c>
      <c r="B367" s="56" t="s">
        <v>518</v>
      </c>
      <c r="C367" s="44">
        <v>175</v>
      </c>
      <c r="D367" s="44">
        <v>175</v>
      </c>
      <c r="E367" s="45">
        <v>0</v>
      </c>
      <c r="F367" s="59">
        <v>103</v>
      </c>
      <c r="G367" s="59">
        <v>0</v>
      </c>
      <c r="H367" s="59">
        <v>65</v>
      </c>
      <c r="I367" s="59">
        <v>0</v>
      </c>
      <c r="J367" s="59">
        <v>0</v>
      </c>
      <c r="K367" s="59">
        <v>0</v>
      </c>
      <c r="L367" s="59">
        <v>0</v>
      </c>
      <c r="M367" s="59">
        <v>0</v>
      </c>
      <c r="N367" s="59">
        <v>7</v>
      </c>
      <c r="O367" s="59">
        <v>0</v>
      </c>
      <c r="P367" s="59">
        <v>0</v>
      </c>
      <c r="Q367" s="59">
        <v>0</v>
      </c>
      <c r="R367" s="59">
        <v>0</v>
      </c>
      <c r="S367" s="59">
        <v>0</v>
      </c>
      <c r="T367" s="59">
        <v>0</v>
      </c>
      <c r="U367" s="59">
        <v>0</v>
      </c>
      <c r="V367" s="47">
        <v>0</v>
      </c>
      <c r="W367" s="64">
        <v>0</v>
      </c>
      <c r="X367" s="64">
        <v>0</v>
      </c>
      <c r="Y367" s="64">
        <v>0</v>
      </c>
      <c r="Z367" s="64">
        <v>0</v>
      </c>
    </row>
    <row r="368" ht="14.4" spans="1:26">
      <c r="A368" s="42"/>
      <c r="B368" s="43"/>
      <c r="C368" s="44">
        <v>0</v>
      </c>
      <c r="D368" s="44">
        <v>0</v>
      </c>
      <c r="E368" s="45">
        <v>0</v>
      </c>
      <c r="F368" s="59">
        <v>0</v>
      </c>
      <c r="G368" s="59">
        <v>0</v>
      </c>
      <c r="H368" s="59">
        <v>0</v>
      </c>
      <c r="I368" s="59">
        <v>0</v>
      </c>
      <c r="J368" s="59">
        <v>0</v>
      </c>
      <c r="K368" s="59">
        <v>0</v>
      </c>
      <c r="L368" s="59">
        <v>0</v>
      </c>
      <c r="M368" s="59">
        <v>0</v>
      </c>
      <c r="N368" s="59">
        <v>0</v>
      </c>
      <c r="O368" s="59">
        <v>0</v>
      </c>
      <c r="P368" s="59">
        <v>0</v>
      </c>
      <c r="Q368" s="59">
        <v>0</v>
      </c>
      <c r="R368" s="59">
        <v>0</v>
      </c>
      <c r="S368" s="59">
        <v>0</v>
      </c>
      <c r="T368" s="59">
        <v>0</v>
      </c>
      <c r="U368" s="59">
        <v>0</v>
      </c>
      <c r="V368" s="47">
        <v>0</v>
      </c>
      <c r="W368" s="51">
        <v>0</v>
      </c>
      <c r="X368" s="51">
        <v>0</v>
      </c>
      <c r="Y368" s="51">
        <v>0</v>
      </c>
      <c r="Z368" s="51">
        <v>0</v>
      </c>
    </row>
    <row r="369" ht="14.4" spans="1:26">
      <c r="A369" s="60">
        <v>105</v>
      </c>
      <c r="B369" s="61" t="s">
        <v>5311</v>
      </c>
      <c r="C369" s="44">
        <v>0</v>
      </c>
      <c r="D369" s="44">
        <v>0</v>
      </c>
      <c r="E369" s="45">
        <v>0</v>
      </c>
      <c r="F369" s="59">
        <v>0</v>
      </c>
      <c r="G369" s="59">
        <v>0</v>
      </c>
      <c r="H369" s="59">
        <v>0</v>
      </c>
      <c r="I369" s="59">
        <v>0</v>
      </c>
      <c r="J369" s="59">
        <v>0</v>
      </c>
      <c r="K369" s="59">
        <v>0</v>
      </c>
      <c r="L369" s="59">
        <v>0</v>
      </c>
      <c r="M369" s="59">
        <v>0</v>
      </c>
      <c r="N369" s="59">
        <v>0</v>
      </c>
      <c r="O369" s="59">
        <v>0</v>
      </c>
      <c r="P369" s="59">
        <v>0</v>
      </c>
      <c r="Q369" s="59">
        <v>0</v>
      </c>
      <c r="R369" s="59">
        <v>0</v>
      </c>
      <c r="S369" s="59">
        <v>0</v>
      </c>
      <c r="T369" s="59">
        <v>0</v>
      </c>
      <c r="U369" s="59">
        <v>0</v>
      </c>
      <c r="V369" s="47">
        <v>0</v>
      </c>
      <c r="W369" s="65">
        <v>0</v>
      </c>
      <c r="X369" s="65">
        <v>0</v>
      </c>
      <c r="Y369" s="65">
        <v>0</v>
      </c>
      <c r="Z369" s="65">
        <v>0</v>
      </c>
    </row>
    <row r="370" ht="14.4" spans="1:26">
      <c r="A370" s="60">
        <v>10501</v>
      </c>
      <c r="B370" s="61" t="s">
        <v>5312</v>
      </c>
      <c r="C370" s="44">
        <v>0</v>
      </c>
      <c r="D370" s="44">
        <v>0</v>
      </c>
      <c r="E370" s="45">
        <v>0</v>
      </c>
      <c r="F370" s="59">
        <v>0</v>
      </c>
      <c r="G370" s="59">
        <v>0</v>
      </c>
      <c r="H370" s="59">
        <v>0</v>
      </c>
      <c r="I370" s="59">
        <v>0</v>
      </c>
      <c r="J370" s="59">
        <v>0</v>
      </c>
      <c r="K370" s="59">
        <v>0</v>
      </c>
      <c r="L370" s="59">
        <v>0</v>
      </c>
      <c r="M370" s="59">
        <v>0</v>
      </c>
      <c r="N370" s="59">
        <v>0</v>
      </c>
      <c r="O370" s="59">
        <v>0</v>
      </c>
      <c r="P370" s="59">
        <v>0</v>
      </c>
      <c r="Q370" s="59">
        <v>0</v>
      </c>
      <c r="R370" s="59">
        <v>0</v>
      </c>
      <c r="S370" s="59">
        <v>0</v>
      </c>
      <c r="T370" s="59">
        <v>0</v>
      </c>
      <c r="U370" s="59">
        <v>0</v>
      </c>
      <c r="V370" s="47">
        <v>0</v>
      </c>
      <c r="W370" s="50">
        <v>0</v>
      </c>
      <c r="X370" s="50">
        <v>0</v>
      </c>
      <c r="Y370" s="50">
        <v>0</v>
      </c>
      <c r="Z370" s="50">
        <v>0</v>
      </c>
    </row>
    <row r="371" ht="14.4" spans="1:26">
      <c r="A371" s="60">
        <v>1050101</v>
      </c>
      <c r="B371" s="61" t="s">
        <v>5313</v>
      </c>
      <c r="C371" s="44">
        <v>0</v>
      </c>
      <c r="D371" s="44">
        <v>0</v>
      </c>
      <c r="E371" s="45">
        <v>0</v>
      </c>
      <c r="F371" s="59">
        <v>0</v>
      </c>
      <c r="G371" s="59">
        <v>0</v>
      </c>
      <c r="H371" s="59">
        <v>0</v>
      </c>
      <c r="I371" s="59">
        <v>0</v>
      </c>
      <c r="J371" s="59">
        <v>0</v>
      </c>
      <c r="K371" s="59">
        <v>0</v>
      </c>
      <c r="L371" s="59">
        <v>0</v>
      </c>
      <c r="M371" s="59">
        <v>0</v>
      </c>
      <c r="N371" s="59">
        <v>0</v>
      </c>
      <c r="O371" s="59">
        <v>0</v>
      </c>
      <c r="P371" s="59">
        <v>0</v>
      </c>
      <c r="Q371" s="59">
        <v>0</v>
      </c>
      <c r="R371" s="59">
        <v>0</v>
      </c>
      <c r="S371" s="59">
        <v>0</v>
      </c>
      <c r="T371" s="59">
        <v>0</v>
      </c>
      <c r="U371" s="59">
        <v>0</v>
      </c>
      <c r="V371" s="47">
        <v>0</v>
      </c>
      <c r="W371" s="51">
        <v>0</v>
      </c>
      <c r="X371" s="51">
        <v>0</v>
      </c>
      <c r="Y371" s="51">
        <v>0</v>
      </c>
      <c r="Z371" s="51">
        <v>0</v>
      </c>
    </row>
    <row r="372" ht="14.4" spans="1:26">
      <c r="A372" s="60">
        <v>1050104</v>
      </c>
      <c r="B372" s="61" t="s">
        <v>5314</v>
      </c>
      <c r="C372" s="44">
        <v>0</v>
      </c>
      <c r="D372" s="44">
        <v>0</v>
      </c>
      <c r="E372" s="45">
        <v>0</v>
      </c>
      <c r="F372" s="59">
        <v>0</v>
      </c>
      <c r="G372" s="59">
        <v>0</v>
      </c>
      <c r="H372" s="59">
        <v>0</v>
      </c>
      <c r="I372" s="59">
        <v>0</v>
      </c>
      <c r="J372" s="59">
        <v>0</v>
      </c>
      <c r="K372" s="59">
        <v>0</v>
      </c>
      <c r="L372" s="59">
        <v>0</v>
      </c>
      <c r="M372" s="59">
        <v>0</v>
      </c>
      <c r="N372" s="59">
        <v>0</v>
      </c>
      <c r="O372" s="59">
        <v>0</v>
      </c>
      <c r="P372" s="59">
        <v>0</v>
      </c>
      <c r="Q372" s="59">
        <v>0</v>
      </c>
      <c r="R372" s="59">
        <v>0</v>
      </c>
      <c r="S372" s="59">
        <v>0</v>
      </c>
      <c r="T372" s="59">
        <v>0</v>
      </c>
      <c r="U372" s="59">
        <v>0</v>
      </c>
      <c r="V372" s="47">
        <v>0</v>
      </c>
      <c r="W372" s="64">
        <v>0</v>
      </c>
      <c r="X372" s="64">
        <v>0</v>
      </c>
      <c r="Y372" s="64">
        <v>0</v>
      </c>
      <c r="Z372" s="64">
        <v>0</v>
      </c>
    </row>
    <row r="373" ht="14.4" spans="1:26">
      <c r="A373" s="60">
        <v>10502</v>
      </c>
      <c r="B373" s="61" t="s">
        <v>5315</v>
      </c>
      <c r="C373" s="44">
        <v>0</v>
      </c>
      <c r="D373" s="44">
        <v>0</v>
      </c>
      <c r="E373" s="45">
        <v>0</v>
      </c>
      <c r="F373" s="59">
        <v>0</v>
      </c>
      <c r="G373" s="59">
        <v>0</v>
      </c>
      <c r="H373" s="59">
        <v>0</v>
      </c>
      <c r="I373" s="59">
        <v>0</v>
      </c>
      <c r="J373" s="59">
        <v>0</v>
      </c>
      <c r="K373" s="59">
        <v>0</v>
      </c>
      <c r="L373" s="59">
        <v>0</v>
      </c>
      <c r="M373" s="59">
        <v>0</v>
      </c>
      <c r="N373" s="59">
        <v>0</v>
      </c>
      <c r="O373" s="59">
        <v>0</v>
      </c>
      <c r="P373" s="59">
        <v>0</v>
      </c>
      <c r="Q373" s="59">
        <v>0</v>
      </c>
      <c r="R373" s="59">
        <v>0</v>
      </c>
      <c r="S373" s="59">
        <v>0</v>
      </c>
      <c r="T373" s="59">
        <v>0</v>
      </c>
      <c r="U373" s="59">
        <v>0</v>
      </c>
      <c r="V373" s="47">
        <v>0</v>
      </c>
      <c r="W373" s="50">
        <v>0</v>
      </c>
      <c r="X373" s="50">
        <v>0</v>
      </c>
      <c r="Y373" s="50">
        <v>0</v>
      </c>
      <c r="Z373" s="50">
        <v>0</v>
      </c>
    </row>
    <row r="374" ht="14.4" spans="1:26">
      <c r="A374" s="60">
        <v>1050201</v>
      </c>
      <c r="B374" s="61" t="s">
        <v>5316</v>
      </c>
      <c r="C374" s="44">
        <v>0</v>
      </c>
      <c r="D374" s="44">
        <v>0</v>
      </c>
      <c r="E374" s="45">
        <v>0</v>
      </c>
      <c r="F374" s="59">
        <v>0</v>
      </c>
      <c r="G374" s="59">
        <v>0</v>
      </c>
      <c r="H374" s="59">
        <v>0</v>
      </c>
      <c r="I374" s="59">
        <v>0</v>
      </c>
      <c r="J374" s="59">
        <v>0</v>
      </c>
      <c r="K374" s="59">
        <v>0</v>
      </c>
      <c r="L374" s="59">
        <v>0</v>
      </c>
      <c r="M374" s="59">
        <v>0</v>
      </c>
      <c r="N374" s="59">
        <v>0</v>
      </c>
      <c r="O374" s="59">
        <v>0</v>
      </c>
      <c r="P374" s="59">
        <v>0</v>
      </c>
      <c r="Q374" s="59">
        <v>0</v>
      </c>
      <c r="R374" s="59">
        <v>0</v>
      </c>
      <c r="S374" s="59">
        <v>0</v>
      </c>
      <c r="T374" s="59">
        <v>0</v>
      </c>
      <c r="U374" s="59">
        <v>0</v>
      </c>
      <c r="V374" s="47">
        <v>0</v>
      </c>
      <c r="W374" s="51">
        <v>0</v>
      </c>
      <c r="X374" s="51">
        <v>0</v>
      </c>
      <c r="Y374" s="51">
        <v>0</v>
      </c>
      <c r="Z374" s="51">
        <v>0</v>
      </c>
    </row>
    <row r="375" ht="14.4" spans="1:26">
      <c r="A375" s="60">
        <v>1050202</v>
      </c>
      <c r="B375" s="61" t="s">
        <v>5317</v>
      </c>
      <c r="C375" s="44">
        <v>0</v>
      </c>
      <c r="D375" s="44">
        <v>0</v>
      </c>
      <c r="E375" s="45">
        <v>0</v>
      </c>
      <c r="F375" s="59">
        <v>0</v>
      </c>
      <c r="G375" s="59">
        <v>0</v>
      </c>
      <c r="H375" s="59">
        <v>0</v>
      </c>
      <c r="I375" s="59">
        <v>0</v>
      </c>
      <c r="J375" s="59">
        <v>0</v>
      </c>
      <c r="K375" s="59">
        <v>0</v>
      </c>
      <c r="L375" s="59">
        <v>0</v>
      </c>
      <c r="M375" s="59">
        <v>0</v>
      </c>
      <c r="N375" s="59">
        <v>0</v>
      </c>
      <c r="O375" s="59">
        <v>0</v>
      </c>
      <c r="P375" s="59">
        <v>0</v>
      </c>
      <c r="Q375" s="59">
        <v>0</v>
      </c>
      <c r="R375" s="59">
        <v>0</v>
      </c>
      <c r="S375" s="59">
        <v>0</v>
      </c>
      <c r="T375" s="59">
        <v>0</v>
      </c>
      <c r="U375" s="59">
        <v>0</v>
      </c>
      <c r="V375" s="47">
        <v>0</v>
      </c>
      <c r="W375" s="51">
        <v>0</v>
      </c>
      <c r="X375" s="51">
        <v>0</v>
      </c>
      <c r="Y375" s="51">
        <v>0</v>
      </c>
      <c r="Z375" s="51">
        <v>0</v>
      </c>
    </row>
    <row r="376" ht="14.4" spans="1:26">
      <c r="A376" s="60">
        <v>1050203</v>
      </c>
      <c r="B376" s="61" t="s">
        <v>5318</v>
      </c>
      <c r="C376" s="44">
        <v>0</v>
      </c>
      <c r="D376" s="44">
        <v>0</v>
      </c>
      <c r="E376" s="45">
        <v>0</v>
      </c>
      <c r="F376" s="59">
        <v>0</v>
      </c>
      <c r="G376" s="59">
        <v>0</v>
      </c>
      <c r="H376" s="59">
        <v>0</v>
      </c>
      <c r="I376" s="59">
        <v>0</v>
      </c>
      <c r="J376" s="59">
        <v>0</v>
      </c>
      <c r="K376" s="59">
        <v>0</v>
      </c>
      <c r="L376" s="59">
        <v>0</v>
      </c>
      <c r="M376" s="59">
        <v>0</v>
      </c>
      <c r="N376" s="59">
        <v>0</v>
      </c>
      <c r="O376" s="59">
        <v>0</v>
      </c>
      <c r="P376" s="59">
        <v>0</v>
      </c>
      <c r="Q376" s="59">
        <v>0</v>
      </c>
      <c r="R376" s="59">
        <v>0</v>
      </c>
      <c r="S376" s="59">
        <v>0</v>
      </c>
      <c r="T376" s="59">
        <v>0</v>
      </c>
      <c r="U376" s="59">
        <v>0</v>
      </c>
      <c r="V376" s="47">
        <v>0</v>
      </c>
      <c r="W376" s="51"/>
      <c r="X376" s="51"/>
      <c r="Y376" s="51"/>
      <c r="Z376" s="51"/>
    </row>
    <row r="377" ht="14.4" spans="1:26">
      <c r="A377" s="60">
        <v>1050204</v>
      </c>
      <c r="B377" s="61" t="s">
        <v>5319</v>
      </c>
      <c r="C377" s="44">
        <v>0</v>
      </c>
      <c r="D377" s="44">
        <v>0</v>
      </c>
      <c r="E377" s="45">
        <v>0</v>
      </c>
      <c r="F377" s="59">
        <v>0</v>
      </c>
      <c r="G377" s="59">
        <v>0</v>
      </c>
      <c r="H377" s="59">
        <v>0</v>
      </c>
      <c r="I377" s="59">
        <v>0</v>
      </c>
      <c r="J377" s="59">
        <v>0</v>
      </c>
      <c r="K377" s="59">
        <v>0</v>
      </c>
      <c r="L377" s="59">
        <v>0</v>
      </c>
      <c r="M377" s="59">
        <v>0</v>
      </c>
      <c r="N377" s="59">
        <v>0</v>
      </c>
      <c r="O377" s="59">
        <v>0</v>
      </c>
      <c r="P377" s="59">
        <v>0</v>
      </c>
      <c r="Q377" s="59">
        <v>0</v>
      </c>
      <c r="R377" s="59">
        <v>0</v>
      </c>
      <c r="S377" s="59">
        <v>0</v>
      </c>
      <c r="T377" s="59">
        <v>0</v>
      </c>
      <c r="U377" s="59">
        <v>0</v>
      </c>
      <c r="V377" s="62">
        <v>0</v>
      </c>
      <c r="W377" s="64"/>
      <c r="X377" s="64"/>
      <c r="Y377" s="64"/>
      <c r="Z377" s="64"/>
    </row>
    <row r="378" ht="14.4" spans="1:26">
      <c r="A378" s="60">
        <v>19</v>
      </c>
      <c r="B378" s="61" t="s">
        <v>5320</v>
      </c>
      <c r="C378" s="44">
        <v>0</v>
      </c>
      <c r="D378" s="44">
        <v>0</v>
      </c>
      <c r="E378" s="45">
        <v>0</v>
      </c>
      <c r="F378" s="59">
        <v>0</v>
      </c>
      <c r="G378" s="59">
        <v>0</v>
      </c>
      <c r="H378" s="59">
        <v>0</v>
      </c>
      <c r="I378" s="59">
        <v>0</v>
      </c>
      <c r="J378" s="59">
        <v>0</v>
      </c>
      <c r="K378" s="59">
        <v>0</v>
      </c>
      <c r="L378" s="59">
        <v>0</v>
      </c>
      <c r="M378" s="59">
        <v>0</v>
      </c>
      <c r="N378" s="59">
        <v>0</v>
      </c>
      <c r="O378" s="59">
        <v>0</v>
      </c>
      <c r="P378" s="59">
        <v>0</v>
      </c>
      <c r="Q378" s="59">
        <v>0</v>
      </c>
      <c r="R378" s="59">
        <v>0</v>
      </c>
      <c r="S378" s="59">
        <v>0</v>
      </c>
      <c r="T378" s="59">
        <v>0</v>
      </c>
      <c r="U378" s="59">
        <v>0</v>
      </c>
      <c r="V378" s="47">
        <v>0</v>
      </c>
      <c r="W378" s="51"/>
      <c r="X378" s="51"/>
      <c r="Y378" s="51"/>
      <c r="Z378" s="51"/>
    </row>
  </sheetData>
  <autoFilter ref="A4:Z378">
    <extLst/>
  </autoFilter>
  <mergeCells count="1">
    <mergeCell ref="B1:V1"/>
  </mergeCells>
  <dataValidations count="1">
    <dataValidation type="custom" allowBlank="1" showInputMessage="1" showErrorMessage="1" errorTitle="提示" error="对不起，此处只能输入数字。" sqref="W19:Z19 JS19:JV19 TO19:TR19 ADK19:ADN19 ANG19:ANJ19 AXC19:AXF19 BGY19:BHB19 BQU19:BQX19 CAQ19:CAT19 CKM19:CKP19 CUI19:CUL19 DEE19:DEH19 DOA19:DOD19 DXW19:DXZ19 EHS19:EHV19 ERO19:ERR19 FBK19:FBN19 FLG19:FLJ19 FVC19:FVF19 GEY19:GFB19 GOU19:GOX19 GYQ19:GYT19 HIM19:HIP19 HSI19:HSL19 ICE19:ICH19 IMA19:IMD19 IVW19:IVZ19 JFS19:JFV19 JPO19:JPR19 JZK19:JZN19 KJG19:KJJ19 KTC19:KTF19 LCY19:LDB19 LMU19:LMX19 LWQ19:LWT19 MGM19:MGP19 MQI19:MQL19 NAE19:NAH19 NKA19:NKD19 NTW19:NTZ19 ODS19:ODV19 ONO19:ONR19 OXK19:OXN19 PHG19:PHJ19 PRC19:PRF19 QAY19:QBB19 QKU19:QKX19 QUQ19:QUT19 REM19:REP19 ROI19:ROL19 RYE19:RYH19 SIA19:SID19 SRW19:SRZ19 TBS19:TBV19 TLO19:TLR19 TVK19:TVN19 UFG19:UFJ19 UPC19:UPF19 UYY19:UZB19 VIU19:VIX19 VSQ19:VST19 WCM19:WCP19 WMI19:WML19 WWE19:WWH19 W20:Z20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W34:Z34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W35:Z35 JS35:JV35 TO35:TR35 ADK35:ADN35 ANG35:ANJ35 AXC35:AXF35 BGY35:BHB35 BQU35:BQX35 CAQ35:CAT35 CKM35:CKP35 CUI35:CUL35 DEE35:DEH35 DOA35:DOD35 DXW35:DXZ35 EHS35:EHV35 ERO35:ERR35 FBK35:FBN35 FLG35:FLJ35 FVC35:FVF35 GEY35:GFB35 GOU35:GOX35 GYQ35:GYT35 HIM35:HIP35 HSI35:HSL35 ICE35:ICH35 IMA35:IMD35 IVW35:IVZ35 JFS35:JFV35 JPO35:JPR35 JZK35:JZN35 KJG35:KJJ35 KTC35:KTF35 LCY35:LDB35 LMU35:LMX35 LWQ35:LWT35 MGM35:MGP35 MQI35:MQL35 NAE35:NAH35 NKA35:NKD35 NTW35:NTZ35 ODS35:ODV35 ONO35:ONR35 OXK35:OXN35 PHG35:PHJ35 PRC35:PRF35 QAY35:QBB35 QKU35:QKX35 QUQ35:QUT35 REM35:REP35 ROI35:ROL35 RYE35:RYH35 SIA35:SID35 SRW35:SRZ35 TBS35:TBV35 TLO35:TLR35 TVK35:TVN35 UFG35:UFJ35 UPC35:UPF35 UYY35:UZB35 VIU35:VIX35 VSQ35:VST35 WCM35:WCP35 WMI35:WML35 WWE35:WWH35 W40:Z40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W41:Z41 JS41:JV41 TO41:TR41 ADK41:ADN41 ANG41:ANJ41 AXC41:AXF41 BGY41:BHB41 BQU41:BQX41 CAQ41:CAT41 CKM41:CKP41 CUI41:CUL41 DEE41:DEH41 DOA41:DOD41 DXW41:DXZ41 EHS41:EHV41 ERO41:ERR41 FBK41:FBN41 FLG41:FLJ41 FVC41:FVF41 GEY41:GFB41 GOU41:GOX41 GYQ41:GYT41 HIM41:HIP41 HSI41:HSL41 ICE41:ICH41 IMA41:IMD41 IVW41:IVZ41 JFS41:JFV41 JPO41:JPR41 JZK41:JZN41 KJG41:KJJ41 KTC41:KTF41 LCY41:LDB41 LMU41:LMX41 LWQ41:LWT41 MGM41:MGP41 MQI41:MQL41 NAE41:NAH41 NKA41:NKD41 NTW41:NTZ41 ODS41:ODV41 ONO41:ONR41 OXK41:OXN41 PHG41:PHJ41 PRC41:PRF41 QAY41:QBB41 QKU41:QKX41 QUQ41:QUT41 REM41:REP41 ROI41:ROL41 RYE41:RYH41 SIA41:SID41 SRW41:SRZ41 TBS41:TBV41 TLO41:TLR41 TVK41:TVN41 UFG41:UFJ41 UPC41:UPF41 UYY41:UZB41 VIU41:VIX41 VSQ41:VST41 WCM41:WCP41 WMI41:WML41 WWE41:WWH41 W42:Z42 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W43:Z43 JS43:JV43 TO43:TR43 ADK43:ADN43 ANG43:ANJ43 AXC43:AXF43 BGY43:BHB43 BQU43:BQX43 CAQ43:CAT43 CKM43:CKP43 CUI43:CUL43 DEE43:DEH43 DOA43:DOD43 DXW43:DXZ43 EHS43:EHV43 ERO43:ERR43 FBK43:FBN43 FLG43:FLJ43 FVC43:FVF43 GEY43:GFB43 GOU43:GOX43 GYQ43:GYT43 HIM43:HIP43 HSI43:HSL43 ICE43:ICH43 IMA43:IMD43 IVW43:IVZ43 JFS43:JFV43 JPO43:JPR43 JZK43:JZN43 KJG43:KJJ43 KTC43:KTF43 LCY43:LDB43 LMU43:LMX43 LWQ43:LWT43 MGM43:MGP43 MQI43:MQL43 NAE43:NAH43 NKA43:NKD43 NTW43:NTZ43 ODS43:ODV43 ONO43:ONR43 OXK43:OXN43 PHG43:PHJ43 PRC43:PRF43 QAY43:QBB43 QKU43:QKX43 QUQ43:QUT43 REM43:REP43 ROI43:ROL43 RYE43:RYH43 SIA43:SID43 SRW43:SRZ43 TBS43:TBV43 TLO43:TLR43 TVK43:TVN43 UFG43:UFJ43 UPC43:UPF43 UYY43:UZB43 VIU43:VIX43 VSQ43:VST43 WCM43:WCP43 WMI43:WML43 WWE43:WWH43 W47:Z47 JS47:JV47 TO47:TR47 ADK47:ADN47 ANG47:ANJ47 AXC47:AXF47 BGY47:BHB47 BQU47:BQX47 CAQ47:CAT47 CKM47:CKP47 CUI47:CUL47 DEE47:DEH47 DOA47:DOD47 DXW47:DXZ47 EHS47:EHV47 ERO47:ERR47 FBK47:FBN47 FLG47:FLJ47 FVC47:FVF47 GEY47:GFB47 GOU47:GOX47 GYQ47:GYT47 HIM47:HIP47 HSI47:HSL47 ICE47:ICH47 IMA47:IMD47 IVW47:IVZ47 JFS47:JFV47 JPO47:JPR47 JZK47:JZN47 KJG47:KJJ47 KTC47:KTF47 LCY47:LDB47 LMU47:LMX47 LWQ47:LWT47 MGM47:MGP47 MQI47:MQL47 NAE47:NAH47 NKA47:NKD47 NTW47:NTZ47 ODS47:ODV47 ONO47:ONR47 OXK47:OXN47 PHG47:PHJ47 PRC47:PRF47 QAY47:QBB47 QKU47:QKX47 QUQ47:QUT47 REM47:REP47 ROI47:ROL47 RYE47:RYH47 SIA47:SID47 SRW47:SRZ47 TBS47:TBV47 TLO47:TLR47 TVK47:TVN47 UFG47:UFJ47 UPC47:UPF47 UYY47:UZB47 VIU47:VIX47 VSQ47:VST47 WCM47:WCP47 WMI47:WML47 WWE47:WWH47 W48:Z48 JS48:JV48 TO48:TR48 ADK48:ADN48 ANG48:ANJ48 AXC48:AXF48 BGY48:BHB48 BQU48:BQX48 CAQ48:CAT48 CKM48:CKP48 CUI48:CUL48 DEE48:DEH48 DOA48:DOD48 DXW48:DXZ48 EHS48:EHV48 ERO48:ERR48 FBK48:FBN48 FLG48:FLJ48 FVC48:FVF48 GEY48:GFB48 GOU48:GOX48 GYQ48:GYT48 HIM48:HIP48 HSI48:HSL48 ICE48:ICH48 IMA48:IMD48 IVW48:IVZ48 JFS48:JFV48 JPO48:JPR48 JZK48:JZN48 KJG48:KJJ48 KTC48:KTF48 LCY48:LDB48 LMU48:LMX48 LWQ48:LWT48 MGM48:MGP48 MQI48:MQL48 NAE48:NAH48 NKA48:NKD48 NTW48:NTZ48 ODS48:ODV48 ONO48:ONR48 OXK48:OXN48 PHG48:PHJ48 PRC48:PRF48 QAY48:QBB48 QKU48:QKX48 QUQ48:QUT48 REM48:REP48 ROI48:ROL48 RYE48:RYH48 SIA48:SID48 SRW48:SRZ48 TBS48:TBV48 TLO48:TLR48 TVK48:TVN48 UFG48:UFJ48 UPC48:UPF48 UYY48:UZB48 VIU48:VIX48 VSQ48:VST48 WCM48:WCP48 WMI48:WML48 WWE48:WWH48 W49:Z49 JS49:JV49 TO49:TR49 ADK49:ADN49 ANG49:ANJ49 AXC49:AXF49 BGY49:BHB49 BQU49:BQX49 CAQ49:CAT49 CKM49:CKP49 CUI49:CUL49 DEE49:DEH49 DOA49:DOD49 DXW49:DXZ49 EHS49:EHV49 ERO49:ERR49 FBK49:FBN49 FLG49:FLJ49 FVC49:FVF49 GEY49:GFB49 GOU49:GOX49 GYQ49:GYT49 HIM49:HIP49 HSI49:HSL49 ICE49:ICH49 IMA49:IMD49 IVW49:IVZ49 JFS49:JFV49 JPO49:JPR49 JZK49:JZN49 KJG49:KJJ49 KTC49:KTF49 LCY49:LDB49 LMU49:LMX49 LWQ49:LWT49 MGM49:MGP49 MQI49:MQL49 NAE49:NAH49 NKA49:NKD49 NTW49:NTZ49 ODS49:ODV49 ONO49:ONR49 OXK49:OXN49 PHG49:PHJ49 PRC49:PRF49 QAY49:QBB49 QKU49:QKX49 QUQ49:QUT49 REM49:REP49 ROI49:ROL49 RYE49:RYH49 SIA49:SID49 SRW49:SRZ49 TBS49:TBV49 TLO49:TLR49 TVK49:TVN49 UFG49:UFJ49 UPC49:UPF49 UYY49:UZB49 VIU49:VIX49 VSQ49:VST49 WCM49:WCP49 WMI49:WML49 WWE49:WWH49 W53:Z53 JS53:JV53 TO53:TR53 ADK53:ADN53 ANG53:ANJ53 AXC53:AXF53 BGY53:BHB53 BQU53:BQX53 CAQ53:CAT53 CKM53:CKP53 CUI53:CUL53 DEE53:DEH53 DOA53:DOD53 DXW53:DXZ53 EHS53:EHV53 ERO53:ERR53 FBK53:FBN53 FLG53:FLJ53 FVC53:FVF53 GEY53:GFB53 GOU53:GOX53 GYQ53:GYT53 HIM53:HIP53 HSI53:HSL53 ICE53:ICH53 IMA53:IMD53 IVW53:IVZ53 JFS53:JFV53 JPO53:JPR53 JZK53:JZN53 KJG53:KJJ53 KTC53:KTF53 LCY53:LDB53 LMU53:LMX53 LWQ53:LWT53 MGM53:MGP53 MQI53:MQL53 NAE53:NAH53 NKA53:NKD53 NTW53:NTZ53 ODS53:ODV53 ONO53:ONR53 OXK53:OXN53 PHG53:PHJ53 PRC53:PRF53 QAY53:QBB53 QKU53:QKX53 QUQ53:QUT53 REM53:REP53 ROI53:ROL53 RYE53:RYH53 SIA53:SID53 SRW53:SRZ53 TBS53:TBV53 TLO53:TLR53 TVK53:TVN53 UFG53:UFJ53 UPC53:UPF53 UYY53:UZB53 VIU53:VIX53 VSQ53:VST53 WCM53:WCP53 WMI53:WML53 WWE53:WWH53 W54:Z54 JS54:JV54 TO54:TR54 ADK54:ADN54 ANG54:ANJ54 AXC54:AXF54 BGY54:BHB54 BQU54:BQX54 CAQ54:CAT54 CKM54:CKP54 CUI54:CUL54 DEE54:DEH54 DOA54:DOD54 DXW54:DXZ54 EHS54:EHV54 ERO54:ERR54 FBK54:FBN54 FLG54:FLJ54 FVC54:FVF54 GEY54:GFB54 GOU54:GOX54 GYQ54:GYT54 HIM54:HIP54 HSI54:HSL54 ICE54:ICH54 IMA54:IMD54 IVW54:IVZ54 JFS54:JFV54 JPO54:JPR54 JZK54:JZN54 KJG54:KJJ54 KTC54:KTF54 LCY54:LDB54 LMU54:LMX54 LWQ54:LWT54 MGM54:MGP54 MQI54:MQL54 NAE54:NAH54 NKA54:NKD54 NTW54:NTZ54 ODS54:ODV54 ONO54:ONR54 OXK54:OXN54 PHG54:PHJ54 PRC54:PRF54 QAY54:QBB54 QKU54:QKX54 QUQ54:QUT54 REM54:REP54 ROI54:ROL54 RYE54:RYH54 SIA54:SID54 SRW54:SRZ54 TBS54:TBV54 TLO54:TLR54 TVK54:TVN54 UFG54:UFJ54 UPC54:UPF54 UYY54:UZB54 VIU54:VIX54 VSQ54:VST54 WCM54:WCP54 WMI54:WML54 WWE54:WWH54 W65540:Z65914 JS65540:JV65914 TO65540:TR65914 ADK65540:ADN65914 ANG65540:ANJ65914 AXC65540:AXF65914 BGY65540:BHB65914 BQU65540:BQX65914 CAQ65540:CAT65914 CKM65540:CKP65914 CUI65540:CUL65914 DEE65540:DEH65914 DOA65540:DOD65914 DXW65540:DXZ65914 EHS65540:EHV65914 ERO65540:ERR65914 FBK65540:FBN65914 FLG65540:FLJ65914 FVC65540:FVF65914 GEY65540:GFB65914 GOU65540:GOX65914 GYQ65540:GYT65914 HIM65540:HIP65914 HSI65540:HSL65914 ICE65540:ICH65914 IMA65540:IMD65914 IVW65540:IVZ65914 JFS65540:JFV65914 JPO65540:JPR65914 JZK65540:JZN65914 KJG65540:KJJ65914 KTC65540:KTF65914 LCY65540:LDB65914 LMU65540:LMX65914 LWQ65540:LWT65914 MGM65540:MGP65914 MQI65540:MQL65914 NAE65540:NAH65914 NKA65540:NKD65914 NTW65540:NTZ65914 ODS65540:ODV65914 ONO65540:ONR65914 OXK65540:OXN65914 PHG65540:PHJ65914 PRC65540:PRF65914 QAY65540:QBB65914 QKU65540:QKX65914 QUQ65540:QUT65914 REM65540:REP65914 ROI65540:ROL65914 RYE65540:RYH65914 SIA65540:SID65914 SRW65540:SRZ65914 TBS65540:TBV65914 TLO65540:TLR65914 TVK65540:TVN65914 UFG65540:UFJ65914 UPC65540:UPF65914 UYY65540:UZB65914 VIU65540:VIX65914 VSQ65540:VST65914 WCM65540:WCP65914 WMI65540:WML65914 WWE65540:WWH65914 W131076:Z131450 JS131076:JV131450 TO131076:TR131450 ADK131076:ADN131450 ANG131076:ANJ131450 AXC131076:AXF131450 BGY131076:BHB131450 BQU131076:BQX131450 CAQ131076:CAT131450 CKM131076:CKP131450 CUI131076:CUL131450 DEE131076:DEH131450 DOA131076:DOD131450 DXW131076:DXZ131450 EHS131076:EHV131450 ERO131076:ERR131450 FBK131076:FBN131450 FLG131076:FLJ131450 FVC131076:FVF131450 GEY131076:GFB131450 GOU131076:GOX131450 GYQ131076:GYT131450 HIM131076:HIP131450 HSI131076:HSL131450 ICE131076:ICH131450 IMA131076:IMD131450 IVW131076:IVZ131450 JFS131076:JFV131450 JPO131076:JPR131450 JZK131076:JZN131450 KJG131076:KJJ131450 KTC131076:KTF131450 LCY131076:LDB131450 LMU131076:LMX131450 LWQ131076:LWT131450 MGM131076:MGP131450 MQI131076:MQL131450 NAE131076:NAH131450 NKA131076:NKD131450 NTW131076:NTZ131450 ODS131076:ODV131450 ONO131076:ONR131450 OXK131076:OXN131450 PHG131076:PHJ131450 PRC131076:PRF131450 QAY131076:QBB131450 QKU131076:QKX131450 QUQ131076:QUT131450 REM131076:REP131450 ROI131076:ROL131450 RYE131076:RYH131450 SIA131076:SID131450 SRW131076:SRZ131450 TBS131076:TBV131450 TLO131076:TLR131450 TVK131076:TVN131450 UFG131076:UFJ131450 UPC131076:UPF131450 UYY131076:UZB131450 VIU131076:VIX131450 VSQ131076:VST131450 WCM131076:WCP131450 WMI131076:WML131450 WWE131076:WWH131450 W196612:Z196986 JS196612:JV196986 TO196612:TR196986 ADK196612:ADN196986 ANG196612:ANJ196986 AXC196612:AXF196986 BGY196612:BHB196986 BQU196612:BQX196986 CAQ196612:CAT196986 CKM196612:CKP196986 CUI196612:CUL196986 DEE196612:DEH196986 DOA196612:DOD196986 DXW196612:DXZ196986 EHS196612:EHV196986 ERO196612:ERR196986 FBK196612:FBN196986 FLG196612:FLJ196986 FVC196612:FVF196986 GEY196612:GFB196986 GOU196612:GOX196986 GYQ196612:GYT196986 HIM196612:HIP196986 HSI196612:HSL196986 ICE196612:ICH196986 IMA196612:IMD196986 IVW196612:IVZ196986 JFS196612:JFV196986 JPO196612:JPR196986 JZK196612:JZN196986 KJG196612:KJJ196986 KTC196612:KTF196986 LCY196612:LDB196986 LMU196612:LMX196986 LWQ196612:LWT196986 MGM196612:MGP196986 MQI196612:MQL196986 NAE196612:NAH196986 NKA196612:NKD196986 NTW196612:NTZ196986 ODS196612:ODV196986 ONO196612:ONR196986 OXK196612:OXN196986 PHG196612:PHJ196986 PRC196612:PRF196986 QAY196612:QBB196986 QKU196612:QKX196986 QUQ196612:QUT196986 REM196612:REP196986 ROI196612:ROL196986 RYE196612:RYH196986 SIA196612:SID196986 SRW196612:SRZ196986 TBS196612:TBV196986 TLO196612:TLR196986 TVK196612:TVN196986 UFG196612:UFJ196986 UPC196612:UPF196986 UYY196612:UZB196986 VIU196612:VIX196986 VSQ196612:VST196986 WCM196612:WCP196986 WMI196612:WML196986 WWE196612:WWH196986 W262148:Z262522 JS262148:JV262522 TO262148:TR262522 ADK262148:ADN262522 ANG262148:ANJ262522 AXC262148:AXF262522 BGY262148:BHB262522 BQU262148:BQX262522 CAQ262148:CAT262522 CKM262148:CKP262522 CUI262148:CUL262522 DEE262148:DEH262522 DOA262148:DOD262522 DXW262148:DXZ262522 EHS262148:EHV262522 ERO262148:ERR262522 FBK262148:FBN262522 FLG262148:FLJ262522 FVC262148:FVF262522 GEY262148:GFB262522 GOU262148:GOX262522 GYQ262148:GYT262522 HIM262148:HIP262522 HSI262148:HSL262522 ICE262148:ICH262522 IMA262148:IMD262522 IVW262148:IVZ262522 JFS262148:JFV262522 JPO262148:JPR262522 JZK262148:JZN262522 KJG262148:KJJ262522 KTC262148:KTF262522 LCY262148:LDB262522 LMU262148:LMX262522 LWQ262148:LWT262522 MGM262148:MGP262522 MQI262148:MQL262522 NAE262148:NAH262522 NKA262148:NKD262522 NTW262148:NTZ262522 ODS262148:ODV262522 ONO262148:ONR262522 OXK262148:OXN262522 PHG262148:PHJ262522 PRC262148:PRF262522 QAY262148:QBB262522 QKU262148:QKX262522 QUQ262148:QUT262522 REM262148:REP262522 ROI262148:ROL262522 RYE262148:RYH262522 SIA262148:SID262522 SRW262148:SRZ262522 TBS262148:TBV262522 TLO262148:TLR262522 TVK262148:TVN262522 UFG262148:UFJ262522 UPC262148:UPF262522 UYY262148:UZB262522 VIU262148:VIX262522 VSQ262148:VST262522 WCM262148:WCP262522 WMI262148:WML262522 WWE262148:WWH262522 W327684:Z328058 JS327684:JV328058 TO327684:TR328058 ADK327684:ADN328058 ANG327684:ANJ328058 AXC327684:AXF328058 BGY327684:BHB328058 BQU327684:BQX328058 CAQ327684:CAT328058 CKM327684:CKP328058 CUI327684:CUL328058 DEE327684:DEH328058 DOA327684:DOD328058 DXW327684:DXZ328058 EHS327684:EHV328058 ERO327684:ERR328058 FBK327684:FBN328058 FLG327684:FLJ328058 FVC327684:FVF328058 GEY327684:GFB328058 GOU327684:GOX328058 GYQ327684:GYT328058 HIM327684:HIP328058 HSI327684:HSL328058 ICE327684:ICH328058 IMA327684:IMD328058 IVW327684:IVZ328058 JFS327684:JFV328058 JPO327684:JPR328058 JZK327684:JZN328058 KJG327684:KJJ328058 KTC327684:KTF328058 LCY327684:LDB328058 LMU327684:LMX328058 LWQ327684:LWT328058 MGM327684:MGP328058 MQI327684:MQL328058 NAE327684:NAH328058 NKA327684:NKD328058 NTW327684:NTZ328058 ODS327684:ODV328058 ONO327684:ONR328058 OXK327684:OXN328058 PHG327684:PHJ328058 PRC327684:PRF328058 QAY327684:QBB328058 QKU327684:QKX328058 QUQ327684:QUT328058 REM327684:REP328058 ROI327684:ROL328058 RYE327684:RYH328058 SIA327684:SID328058 SRW327684:SRZ328058 TBS327684:TBV328058 TLO327684:TLR328058 TVK327684:TVN328058 UFG327684:UFJ328058 UPC327684:UPF328058 UYY327684:UZB328058 VIU327684:VIX328058 VSQ327684:VST328058 WCM327684:WCP328058 WMI327684:WML328058 WWE327684:WWH328058 W393220:Z393594 JS393220:JV393594 TO393220:TR393594 ADK393220:ADN393594 ANG393220:ANJ393594 AXC393220:AXF393594 BGY393220:BHB393594 BQU393220:BQX393594 CAQ393220:CAT393594 CKM393220:CKP393594 CUI393220:CUL393594 DEE393220:DEH393594 DOA393220:DOD393594 DXW393220:DXZ393594 EHS393220:EHV393594 ERO393220:ERR393594 FBK393220:FBN393594 FLG393220:FLJ393594 FVC393220:FVF393594 GEY393220:GFB393594 GOU393220:GOX393594 GYQ393220:GYT393594 HIM393220:HIP393594 HSI393220:HSL393594 ICE393220:ICH393594 IMA393220:IMD393594 IVW393220:IVZ393594 JFS393220:JFV393594 JPO393220:JPR393594 JZK393220:JZN393594 KJG393220:KJJ393594 KTC393220:KTF393594 LCY393220:LDB393594 LMU393220:LMX393594 LWQ393220:LWT393594 MGM393220:MGP393594 MQI393220:MQL393594 NAE393220:NAH393594 NKA393220:NKD393594 NTW393220:NTZ393594 ODS393220:ODV393594 ONO393220:ONR393594 OXK393220:OXN393594 PHG393220:PHJ393594 PRC393220:PRF393594 QAY393220:QBB393594 QKU393220:QKX393594 QUQ393220:QUT393594 REM393220:REP393594 ROI393220:ROL393594 RYE393220:RYH393594 SIA393220:SID393594 SRW393220:SRZ393594 TBS393220:TBV393594 TLO393220:TLR393594 TVK393220:TVN393594 UFG393220:UFJ393594 UPC393220:UPF393594 UYY393220:UZB393594 VIU393220:VIX393594 VSQ393220:VST393594 WCM393220:WCP393594 WMI393220:WML393594 WWE393220:WWH393594 W458756:Z459130 JS458756:JV459130 TO458756:TR459130 ADK458756:ADN459130 ANG458756:ANJ459130 AXC458756:AXF459130 BGY458756:BHB459130 BQU458756:BQX459130 CAQ458756:CAT459130 CKM458756:CKP459130 CUI458756:CUL459130 DEE458756:DEH459130 DOA458756:DOD459130 DXW458756:DXZ459130 EHS458756:EHV459130 ERO458756:ERR459130 FBK458756:FBN459130 FLG458756:FLJ459130 FVC458756:FVF459130 GEY458756:GFB459130 GOU458756:GOX459130 GYQ458756:GYT459130 HIM458756:HIP459130 HSI458756:HSL459130 ICE458756:ICH459130 IMA458756:IMD459130 IVW458756:IVZ459130 JFS458756:JFV459130 JPO458756:JPR459130 JZK458756:JZN459130 KJG458756:KJJ459130 KTC458756:KTF459130 LCY458756:LDB459130 LMU458756:LMX459130 LWQ458756:LWT459130 MGM458756:MGP459130 MQI458756:MQL459130 NAE458756:NAH459130 NKA458756:NKD459130 NTW458756:NTZ459130 ODS458756:ODV459130 ONO458756:ONR459130 OXK458756:OXN459130 PHG458756:PHJ459130 PRC458756:PRF459130 QAY458756:QBB459130 QKU458756:QKX459130 QUQ458756:QUT459130 REM458756:REP459130 ROI458756:ROL459130 RYE458756:RYH459130 SIA458756:SID459130 SRW458756:SRZ459130 TBS458756:TBV459130 TLO458756:TLR459130 TVK458756:TVN459130 UFG458756:UFJ459130 UPC458756:UPF459130 UYY458756:UZB459130 VIU458756:VIX459130 VSQ458756:VST459130 WCM458756:WCP459130 WMI458756:WML459130 WWE458756:WWH459130 W524292:Z524666 JS524292:JV524666 TO524292:TR524666 ADK524292:ADN524666 ANG524292:ANJ524666 AXC524292:AXF524666 BGY524292:BHB524666 BQU524292:BQX524666 CAQ524292:CAT524666 CKM524292:CKP524666 CUI524292:CUL524666 DEE524292:DEH524666 DOA524292:DOD524666 DXW524292:DXZ524666 EHS524292:EHV524666 ERO524292:ERR524666 FBK524292:FBN524666 FLG524292:FLJ524666 FVC524292:FVF524666 GEY524292:GFB524666 GOU524292:GOX524666 GYQ524292:GYT524666 HIM524292:HIP524666 HSI524292:HSL524666 ICE524292:ICH524666 IMA524292:IMD524666 IVW524292:IVZ524666 JFS524292:JFV524666 JPO524292:JPR524666 JZK524292:JZN524666 KJG524292:KJJ524666 KTC524292:KTF524666 LCY524292:LDB524666 LMU524292:LMX524666 LWQ524292:LWT524666 MGM524292:MGP524666 MQI524292:MQL524666 NAE524292:NAH524666 NKA524292:NKD524666 NTW524292:NTZ524666 ODS524292:ODV524666 ONO524292:ONR524666 OXK524292:OXN524666 PHG524292:PHJ524666 PRC524292:PRF524666 QAY524292:QBB524666 QKU524292:QKX524666 QUQ524292:QUT524666 REM524292:REP524666 ROI524292:ROL524666 RYE524292:RYH524666 SIA524292:SID524666 SRW524292:SRZ524666 TBS524292:TBV524666 TLO524292:TLR524666 TVK524292:TVN524666 UFG524292:UFJ524666 UPC524292:UPF524666 UYY524292:UZB524666 VIU524292:VIX524666 VSQ524292:VST524666 WCM524292:WCP524666 WMI524292:WML524666 WWE524292:WWH524666 W589828:Z590202 JS589828:JV590202 TO589828:TR590202 ADK589828:ADN590202 ANG589828:ANJ590202 AXC589828:AXF590202 BGY589828:BHB590202 BQU589828:BQX590202 CAQ589828:CAT590202 CKM589828:CKP590202 CUI589828:CUL590202 DEE589828:DEH590202 DOA589828:DOD590202 DXW589828:DXZ590202 EHS589828:EHV590202 ERO589828:ERR590202 FBK589828:FBN590202 FLG589828:FLJ590202 FVC589828:FVF590202 GEY589828:GFB590202 GOU589828:GOX590202 GYQ589828:GYT590202 HIM589828:HIP590202 HSI589828:HSL590202 ICE589828:ICH590202 IMA589828:IMD590202 IVW589828:IVZ590202 JFS589828:JFV590202 JPO589828:JPR590202 JZK589828:JZN590202 KJG589828:KJJ590202 KTC589828:KTF590202 LCY589828:LDB590202 LMU589828:LMX590202 LWQ589828:LWT590202 MGM589828:MGP590202 MQI589828:MQL590202 NAE589828:NAH590202 NKA589828:NKD590202 NTW589828:NTZ590202 ODS589828:ODV590202 ONO589828:ONR590202 OXK589828:OXN590202 PHG589828:PHJ590202 PRC589828:PRF590202 QAY589828:QBB590202 QKU589828:QKX590202 QUQ589828:QUT590202 REM589828:REP590202 ROI589828:ROL590202 RYE589828:RYH590202 SIA589828:SID590202 SRW589828:SRZ590202 TBS589828:TBV590202 TLO589828:TLR590202 TVK589828:TVN590202 UFG589828:UFJ590202 UPC589828:UPF590202 UYY589828:UZB590202 VIU589828:VIX590202 VSQ589828:VST590202 WCM589828:WCP590202 WMI589828:WML590202 WWE589828:WWH590202 W655364:Z655738 JS655364:JV655738 TO655364:TR655738 ADK655364:ADN655738 ANG655364:ANJ655738 AXC655364:AXF655738 BGY655364:BHB655738 BQU655364:BQX655738 CAQ655364:CAT655738 CKM655364:CKP655738 CUI655364:CUL655738 DEE655364:DEH655738 DOA655364:DOD655738 DXW655364:DXZ655738 EHS655364:EHV655738 ERO655364:ERR655738 FBK655364:FBN655738 FLG655364:FLJ655738 FVC655364:FVF655738 GEY655364:GFB655738 GOU655364:GOX655738 GYQ655364:GYT655738 HIM655364:HIP655738 HSI655364:HSL655738 ICE655364:ICH655738 IMA655364:IMD655738 IVW655364:IVZ655738 JFS655364:JFV655738 JPO655364:JPR655738 JZK655364:JZN655738 KJG655364:KJJ655738 KTC655364:KTF655738 LCY655364:LDB655738 LMU655364:LMX655738 LWQ655364:LWT655738 MGM655364:MGP655738 MQI655364:MQL655738 NAE655364:NAH655738 NKA655364:NKD655738 NTW655364:NTZ655738 ODS655364:ODV655738 ONO655364:ONR655738 OXK655364:OXN655738 PHG655364:PHJ655738 PRC655364:PRF655738 QAY655364:QBB655738 QKU655364:QKX655738 QUQ655364:QUT655738 REM655364:REP655738 ROI655364:ROL655738 RYE655364:RYH655738 SIA655364:SID655738 SRW655364:SRZ655738 TBS655364:TBV655738 TLO655364:TLR655738 TVK655364:TVN655738 UFG655364:UFJ655738 UPC655364:UPF655738 UYY655364:UZB655738 VIU655364:VIX655738 VSQ655364:VST655738 WCM655364:WCP655738 WMI655364:WML655738 WWE655364:WWH655738 W720900:Z721274 JS720900:JV721274 TO720900:TR721274 ADK720900:ADN721274 ANG720900:ANJ721274 AXC720900:AXF721274 BGY720900:BHB721274 BQU720900:BQX721274 CAQ720900:CAT721274 CKM720900:CKP721274 CUI720900:CUL721274 DEE720900:DEH721274 DOA720900:DOD721274 DXW720900:DXZ721274 EHS720900:EHV721274 ERO720900:ERR721274 FBK720900:FBN721274 FLG720900:FLJ721274 FVC720900:FVF721274 GEY720900:GFB721274 GOU720900:GOX721274 GYQ720900:GYT721274 HIM720900:HIP721274 HSI720900:HSL721274 ICE720900:ICH721274 IMA720900:IMD721274 IVW720900:IVZ721274 JFS720900:JFV721274 JPO720900:JPR721274 JZK720900:JZN721274 KJG720900:KJJ721274 KTC720900:KTF721274 LCY720900:LDB721274 LMU720900:LMX721274 LWQ720900:LWT721274 MGM720900:MGP721274 MQI720900:MQL721274 NAE720900:NAH721274 NKA720900:NKD721274 NTW720900:NTZ721274 ODS720900:ODV721274 ONO720900:ONR721274 OXK720900:OXN721274 PHG720900:PHJ721274 PRC720900:PRF721274 QAY720900:QBB721274 QKU720900:QKX721274 QUQ720900:QUT721274 REM720900:REP721274 ROI720900:ROL721274 RYE720900:RYH721274 SIA720900:SID721274 SRW720900:SRZ721274 TBS720900:TBV721274 TLO720900:TLR721274 TVK720900:TVN721274 UFG720900:UFJ721274 UPC720900:UPF721274 UYY720900:UZB721274 VIU720900:VIX721274 VSQ720900:VST721274 WCM720900:WCP721274 WMI720900:WML721274 WWE720900:WWH721274 W786436:Z786810 JS786436:JV786810 TO786436:TR786810 ADK786436:ADN786810 ANG786436:ANJ786810 AXC786436:AXF786810 BGY786436:BHB786810 BQU786436:BQX786810 CAQ786436:CAT786810 CKM786436:CKP786810 CUI786436:CUL786810 DEE786436:DEH786810 DOA786436:DOD786810 DXW786436:DXZ786810 EHS786436:EHV786810 ERO786436:ERR786810 FBK786436:FBN786810 FLG786436:FLJ786810 FVC786436:FVF786810 GEY786436:GFB786810 GOU786436:GOX786810 GYQ786436:GYT786810 HIM786436:HIP786810 HSI786436:HSL786810 ICE786436:ICH786810 IMA786436:IMD786810 IVW786436:IVZ786810 JFS786436:JFV786810 JPO786436:JPR786810 JZK786436:JZN786810 KJG786436:KJJ786810 KTC786436:KTF786810 LCY786436:LDB786810 LMU786436:LMX786810 LWQ786436:LWT786810 MGM786436:MGP786810 MQI786436:MQL786810 NAE786436:NAH786810 NKA786436:NKD786810 NTW786436:NTZ786810 ODS786436:ODV786810 ONO786436:ONR786810 OXK786436:OXN786810 PHG786436:PHJ786810 PRC786436:PRF786810 QAY786436:QBB786810 QKU786436:QKX786810 QUQ786436:QUT786810 REM786436:REP786810 ROI786436:ROL786810 RYE786436:RYH786810 SIA786436:SID786810 SRW786436:SRZ786810 TBS786436:TBV786810 TLO786436:TLR786810 TVK786436:TVN786810 UFG786436:UFJ786810 UPC786436:UPF786810 UYY786436:UZB786810 VIU786436:VIX786810 VSQ786436:VST786810 WCM786436:WCP786810 WMI786436:WML786810 WWE786436:WWH786810 W851972:Z852346 JS851972:JV852346 TO851972:TR852346 ADK851972:ADN852346 ANG851972:ANJ852346 AXC851972:AXF852346 BGY851972:BHB852346 BQU851972:BQX852346 CAQ851972:CAT852346 CKM851972:CKP852346 CUI851972:CUL852346 DEE851972:DEH852346 DOA851972:DOD852346 DXW851972:DXZ852346 EHS851972:EHV852346 ERO851972:ERR852346 FBK851972:FBN852346 FLG851972:FLJ852346 FVC851972:FVF852346 GEY851972:GFB852346 GOU851972:GOX852346 GYQ851972:GYT852346 HIM851972:HIP852346 HSI851972:HSL852346 ICE851972:ICH852346 IMA851972:IMD852346 IVW851972:IVZ852346 JFS851972:JFV852346 JPO851972:JPR852346 JZK851972:JZN852346 KJG851972:KJJ852346 KTC851972:KTF852346 LCY851972:LDB852346 LMU851972:LMX852346 LWQ851972:LWT852346 MGM851972:MGP852346 MQI851972:MQL852346 NAE851972:NAH852346 NKA851972:NKD852346 NTW851972:NTZ852346 ODS851972:ODV852346 ONO851972:ONR852346 OXK851972:OXN852346 PHG851972:PHJ852346 PRC851972:PRF852346 QAY851972:QBB852346 QKU851972:QKX852346 QUQ851972:QUT852346 REM851972:REP852346 ROI851972:ROL852346 RYE851972:RYH852346 SIA851972:SID852346 SRW851972:SRZ852346 TBS851972:TBV852346 TLO851972:TLR852346 TVK851972:TVN852346 UFG851972:UFJ852346 UPC851972:UPF852346 UYY851972:UZB852346 VIU851972:VIX852346 VSQ851972:VST852346 WCM851972:WCP852346 WMI851972:WML852346 WWE851972:WWH852346 W917508:Z917882 JS917508:JV917882 TO917508:TR917882 ADK917508:ADN917882 ANG917508:ANJ917882 AXC917508:AXF917882 BGY917508:BHB917882 BQU917508:BQX917882 CAQ917508:CAT917882 CKM917508:CKP917882 CUI917508:CUL917882 DEE917508:DEH917882 DOA917508:DOD917882 DXW917508:DXZ917882 EHS917508:EHV917882 ERO917508:ERR917882 FBK917508:FBN917882 FLG917508:FLJ917882 FVC917508:FVF917882 GEY917508:GFB917882 GOU917508:GOX917882 GYQ917508:GYT917882 HIM917508:HIP917882 HSI917508:HSL917882 ICE917508:ICH917882 IMA917508:IMD917882 IVW917508:IVZ917882 JFS917508:JFV917882 JPO917508:JPR917882 JZK917508:JZN917882 KJG917508:KJJ917882 KTC917508:KTF917882 LCY917508:LDB917882 LMU917508:LMX917882 LWQ917508:LWT917882 MGM917508:MGP917882 MQI917508:MQL917882 NAE917508:NAH917882 NKA917508:NKD917882 NTW917508:NTZ917882 ODS917508:ODV917882 ONO917508:ONR917882 OXK917508:OXN917882 PHG917508:PHJ917882 PRC917508:PRF917882 QAY917508:QBB917882 QKU917508:QKX917882 QUQ917508:QUT917882 REM917508:REP917882 ROI917508:ROL917882 RYE917508:RYH917882 SIA917508:SID917882 SRW917508:SRZ917882 TBS917508:TBV917882 TLO917508:TLR917882 TVK917508:TVN917882 UFG917508:UFJ917882 UPC917508:UPF917882 UYY917508:UZB917882 VIU917508:VIX917882 VSQ917508:VST917882 WCM917508:WCP917882 WMI917508:WML917882 WWE917508:WWH917882 W983044:Z983418 JS983044:JV983418 TO983044:TR983418 ADK983044:ADN983418 ANG983044:ANJ983418 AXC983044:AXF983418 BGY983044:BHB983418 BQU983044:BQX983418 CAQ983044:CAT983418 CKM983044:CKP983418 CUI983044:CUL983418 DEE983044:DEH983418 DOA983044:DOD983418 DXW983044:DXZ983418 EHS983044:EHV983418 ERO983044:ERR983418 FBK983044:FBN983418 FLG983044:FLJ983418 FVC983044:FVF983418 GEY983044:GFB983418 GOU983044:GOX983418 GYQ983044:GYT983418 HIM983044:HIP983418 HSI983044:HSL983418 ICE983044:ICH983418 IMA983044:IMD983418 IVW983044:IVZ983418 JFS983044:JFV983418 JPO983044:JPR983418 JZK983044:JZN983418 KJG983044:KJJ983418 KTC983044:KTF983418 LCY983044:LDB983418 LMU983044:LMX983418 LWQ983044:LWT983418 MGM983044:MGP983418 MQI983044:MQL983418 NAE983044:NAH983418 NKA983044:NKD983418 NTW983044:NTZ983418 ODS983044:ODV983418 ONO983044:ONR983418 OXK983044:OXN983418 PHG983044:PHJ983418 PRC983044:PRF983418 QAY983044:QBB983418 QKU983044:QKX983418 QUQ983044:QUT983418 REM983044:REP983418 ROI983044:ROL983418 RYE983044:RYH983418 SIA983044:SID983418 SRW983044:SRZ983418 TBS983044:TBV983418 TLO983044:TLR983418 TVK983044:TVN983418 UFG983044:UFJ983418 UPC983044:UPF983418 UYY983044:UZB983418 VIU983044:VIX983418 VSQ983044:VST983418 WCM983044:WCP983418 WMI983044:WML983418 WWE983044:WWH983418 W44:Z46 JS44:JV46 TO44:TR46 ADK44:ADN46 ANG44:ANJ46 AXC44:AXF46 BGY44:BHB46 BQU44:BQX46 CAQ44:CAT46 CKM44:CKP46 CUI44:CUL46 DEE44:DEH46 DOA44:DOD46 DXW44:DXZ46 EHS44:EHV46 ERO44:ERR46 FBK44:FBN46 FLG44:FLJ46 FVC44:FVF46 GEY44:GFB46 GOU44:GOX46 GYQ44:GYT46 HIM44:HIP46 HSI44:HSL46 ICE44:ICH46 IMA44:IMD46 IVW44:IVZ46 JFS44:JFV46 JPO44:JPR46 JZK44:JZN46 KJG44:KJJ46 KTC44:KTF46 LCY44:LDB46 LMU44:LMX46 LWQ44:LWT46 MGM44:MGP46 MQI44:MQL46 NAE44:NAH46 NKA44:NKD46 NTW44:NTZ46 ODS44:ODV46 ONO44:ONR46 OXK44:OXN46 PHG44:PHJ46 PRC44:PRF46 QAY44:QBB46 QKU44:QKX46 QUQ44:QUT46 REM44:REP46 ROI44:ROL46 RYE44:RYH46 SIA44:SID46 SRW44:SRZ46 TBS44:TBV46 TLO44:TLR46 TVK44:TVN46 UFG44:UFJ46 UPC44:UPF46 UYY44:UZB46 VIU44:VIX46 VSQ44:VST46 WCM44:WCP46 WMI44:WML46 WWE44:WWH46 W50:Z52 JS50:JV52 TO50:TR52 ADK50:ADN52 ANG50:ANJ52 AXC50:AXF52 BGY50:BHB52 BQU50:BQX52 CAQ50:CAT52 CKM50:CKP52 CUI50:CUL52 DEE50:DEH52 DOA50:DOD52 DXW50:DXZ52 EHS50:EHV52 ERO50:ERR52 FBK50:FBN52 FLG50:FLJ52 FVC50:FVF52 GEY50:GFB52 GOU50:GOX52 GYQ50:GYT52 HIM50:HIP52 HSI50:HSL52 ICE50:ICH52 IMA50:IMD52 IVW50:IVZ52 JFS50:JFV52 JPO50:JPR52 JZK50:JZN52 KJG50:KJJ52 KTC50:KTF52 LCY50:LDB52 LMU50:LMX52 LWQ50:LWT52 MGM50:MGP52 MQI50:MQL52 NAE50:NAH52 NKA50:NKD52 NTW50:NTZ52 ODS50:ODV52 ONO50:ONR52 OXK50:OXN52 PHG50:PHJ52 PRC50:PRF52 QAY50:QBB52 QKU50:QKX52 QUQ50:QUT52 REM50:REP52 ROI50:ROL52 RYE50:RYH52 SIA50:SID52 SRW50:SRZ52 TBS50:TBV52 TLO50:TLR52 TVK50:TVN52 UFG50:UFJ52 UPC50:UPF52 UYY50:UZB52 VIU50:VIX52 VSQ50:VST52 WCM50:WCP52 WMI50:WML52 WWE50:WWH52 W176:Z177 JS176:JV177 TO176:TR177 ADK176:ADN177 ANG176:ANJ177 AXC176:AXF177 BGY176:BHB177 BQU176:BQX177 CAQ176:CAT177 CKM176:CKP177 CUI176:CUL177 DEE176:DEH177 DOA176:DOD177 DXW176:DXZ177 EHS176:EHV177 ERO176:ERR177 FBK176:FBN177 FLG176:FLJ177 FVC176:FVF177 GEY176:GFB177 GOU176:GOX177 GYQ176:GYT177 HIM176:HIP177 HSI176:HSL177 ICE176:ICH177 IMA176:IMD177 IVW176:IVZ177 JFS176:JFV177 JPO176:JPR177 JZK176:JZN177 KJG176:KJJ177 KTC176:KTF177 LCY176:LDB177 LMU176:LMX177 LWQ176:LWT177 MGM176:MGP177 MQI176:MQL177 NAE176:NAH177 NKA176:NKD177 NTW176:NTZ177 ODS176:ODV177 ONO176:ONR177 OXK176:OXN177 PHG176:PHJ177 PRC176:PRF177 QAY176:QBB177 QKU176:QKX177 QUQ176:QUT177 REM176:REP177 ROI176:ROL177 RYE176:RYH177 SIA176:SID177 SRW176:SRZ177 TBS176:TBV177 TLO176:TLR177 TVK176:TVN177 UFG176:UFJ177 UPC176:UPF177 UYY176:UZB177 VIU176:VIX177 VSQ176:VST177 WCM176:WCP177 WMI176:WML177 WWE176:WWH177 W178:Z179 JS178:JV179 TO178:TR179 ADK178:ADN179 ANG178:ANJ179 AXC178:AXF179 BGY178:BHB179 BQU178:BQX179 CAQ178:CAT179 CKM178:CKP179 CUI178:CUL179 DEE178:DEH179 DOA178:DOD179 DXW178:DXZ179 EHS178:EHV179 ERO178:ERR179 FBK178:FBN179 FLG178:FLJ179 FVC178:FVF179 GEY178:GFB179 GOU178:GOX179 GYQ178:GYT179 HIM178:HIP179 HSI178:HSL179 ICE178:ICH179 IMA178:IMD179 IVW178:IVZ179 JFS178:JFV179 JPO178:JPR179 JZK178:JZN179 KJG178:KJJ179 KTC178:KTF179 LCY178:LDB179 LMU178:LMX179 LWQ178:LWT179 MGM178:MGP179 MQI178:MQL179 NAE178:NAH179 NKA178:NKD179 NTW178:NTZ179 ODS178:ODV179 ONO178:ONR179 OXK178:OXN179 PHG178:PHJ179 PRC178:PRF179 QAY178:QBB179 QKU178:QKX179 QUQ178:QUT179 REM178:REP179 ROI178:ROL179 RYE178:RYH179 SIA178:SID179 SRW178:SRZ179 TBS178:TBV179 TLO178:TLR179 TVK178:TVN179 UFG178:UFJ179 UPC178:UPF179 UYY178:UZB179 VIU178:VIX179 VSQ178:VST179 WCM178:WCP179 WMI178:WML179 WWE178:WWH179 W180:Z378 JS180:JV378 TO180:TR378 ADK180:ADN378 ANG180:ANJ378 AXC180:AXF378 BGY180:BHB378 BQU180:BQX378 CAQ180:CAT378 CKM180:CKP378 CUI180:CUL378 DEE180:DEH378 DOA180:DOD378 DXW180:DXZ378 EHS180:EHV378 ERO180:ERR378 FBK180:FBN378 FLG180:FLJ378 FVC180:FVF378 GEY180:GFB378 GOU180:GOX378 GYQ180:GYT378 HIM180:HIP378 HSI180:HSL378 ICE180:ICH378 IMA180:IMD378 IVW180:IVZ378 JFS180:JFV378 JPO180:JPR378 JZK180:JZN378 KJG180:KJJ378 KTC180:KTF378 LCY180:LDB378 LMU180:LMX378 LWQ180:LWT378 MGM180:MGP378 MQI180:MQL378 NAE180:NAH378 NKA180:NKD378 NTW180:NTZ378 ODS180:ODV378 ONO180:ONR378 OXK180:OXN378 PHG180:PHJ378 PRC180:PRF378 QAY180:QBB378 QKU180:QKX378 QUQ180:QUT378 REM180:REP378 ROI180:ROL378 RYE180:RYH378 SIA180:SID378 SRW180:SRZ378 TBS180:TBV378 TLO180:TLR378 TVK180:TVN378 UFG180:UFJ378 UPC180:UPF378 UYY180:UZB378 VIU180:VIX378 VSQ180:VST378 WCM180:WCP378 WMI180:WML378 WWE180:WWH378 W4:Z18 JS4:JV18 TO4:TR18 ADK4:ADN18 ANG4:ANJ18 AXC4:AXF18 BGY4:BHB18 BQU4:BQX18 CAQ4:CAT18 CKM4:CKP18 CUI4:CUL18 DEE4:DEH18 DOA4:DOD18 DXW4:DXZ18 EHS4:EHV18 ERO4:ERR18 FBK4:FBN18 FLG4:FLJ18 FVC4:FVF18 GEY4:GFB18 GOU4:GOX18 GYQ4:GYT18 HIM4:HIP18 HSI4:HSL18 ICE4:ICH18 IMA4:IMD18 IVW4:IVZ18 JFS4:JFV18 JPO4:JPR18 JZK4:JZN18 KJG4:KJJ18 KTC4:KTF18 LCY4:LDB18 LMU4:LMX18 LWQ4:LWT18 MGM4:MGP18 MQI4:MQL18 NAE4:NAH18 NKA4:NKD18 NTW4:NTZ18 ODS4:ODV18 ONO4:ONR18 OXK4:OXN18 PHG4:PHJ18 PRC4:PRF18 QAY4:QBB18 QKU4:QKX18 QUQ4:QUT18 REM4:REP18 ROI4:ROL18 RYE4:RYH18 SIA4:SID18 SRW4:SRZ18 TBS4:TBV18 TLO4:TLR18 TVK4:TVN18 UFG4:UFJ18 UPC4:UPF18 UYY4:UZB18 VIU4:VIX18 VSQ4:VST18 WCM4:WCP18 WMI4:WML18 WWE4:WWH18 W21:Z22 JS21:JV22 TO21:TR22 ADK21:ADN22 ANG21:ANJ22 AXC21:AXF22 BGY21:BHB22 BQU21:BQX22 CAQ21:CAT22 CKM21:CKP22 CUI21:CUL22 DEE21:DEH22 DOA21:DOD22 DXW21:DXZ22 EHS21:EHV22 ERO21:ERR22 FBK21:FBN22 FLG21:FLJ22 FVC21:FVF22 GEY21:GFB22 GOU21:GOX22 GYQ21:GYT22 HIM21:HIP22 HSI21:HSL22 ICE21:ICH22 IMA21:IMD22 IVW21:IVZ22 JFS21:JFV22 JPO21:JPR22 JZK21:JZN22 KJG21:KJJ22 KTC21:KTF22 LCY21:LDB22 LMU21:LMX22 LWQ21:LWT22 MGM21:MGP22 MQI21:MQL22 NAE21:NAH22 NKA21:NKD22 NTW21:NTZ22 ODS21:ODV22 ONO21:ONR22 OXK21:OXN22 PHG21:PHJ22 PRC21:PRF22 QAY21:QBB22 QKU21:QKX22 QUQ21:QUT22 REM21:REP22 ROI21:ROL22 RYE21:RYH22 SIA21:SID22 SRW21:SRZ22 TBS21:TBV22 TLO21:TLR22 TVK21:TVN22 UFG21:UFJ22 UPC21:UPF22 UYY21:UZB22 VIU21:VIX22 VSQ21:VST22 WCM21:WCP22 WMI21:WML22 WWE21:WWH22 W23:Z24 JS23:JV24 TO23:TR24 ADK23:ADN24 ANG23:ANJ24 AXC23:AXF24 BGY23:BHB24 BQU23:BQX24 CAQ23:CAT24 CKM23:CKP24 CUI23:CUL24 DEE23:DEH24 DOA23:DOD24 DXW23:DXZ24 EHS23:EHV24 ERO23:ERR24 FBK23:FBN24 FLG23:FLJ24 FVC23:FVF24 GEY23:GFB24 GOU23:GOX24 GYQ23:GYT24 HIM23:HIP24 HSI23:HSL24 ICE23:ICH24 IMA23:IMD24 IVW23:IVZ24 JFS23:JFV24 JPO23:JPR24 JZK23:JZN24 KJG23:KJJ24 KTC23:KTF24 LCY23:LDB24 LMU23:LMX24 LWQ23:LWT24 MGM23:MGP24 MQI23:MQL24 NAE23:NAH24 NKA23:NKD24 NTW23:NTZ24 ODS23:ODV24 ONO23:ONR24 OXK23:OXN24 PHG23:PHJ24 PRC23:PRF24 QAY23:QBB24 QKU23:QKX24 QUQ23:QUT24 REM23:REP24 ROI23:ROL24 RYE23:RYH24 SIA23:SID24 SRW23:SRZ24 TBS23:TBV24 TLO23:TLR24 TVK23:TVN24 UFG23:UFJ24 UPC23:UPF24 UYY23:UZB24 VIU23:VIX24 VSQ23:VST24 WCM23:WCP24 WMI23:WML24 WWE23:WWH24 W36:Z39 JS36:JV39 TO36:TR39 ADK36:ADN39 ANG36:ANJ39 AXC36:AXF39 BGY36:BHB39 BQU36:BQX39 CAQ36:CAT39 CKM36:CKP39 CUI36:CUL39 DEE36:DEH39 DOA36:DOD39 DXW36:DXZ39 EHS36:EHV39 ERO36:ERR39 FBK36:FBN39 FLG36:FLJ39 FVC36:FVF39 GEY36:GFB39 GOU36:GOX39 GYQ36:GYT39 HIM36:HIP39 HSI36:HSL39 ICE36:ICH39 IMA36:IMD39 IVW36:IVZ39 JFS36:JFV39 JPO36:JPR39 JZK36:JZN39 KJG36:KJJ39 KTC36:KTF39 LCY36:LDB39 LMU36:LMX39 LWQ36:LWT39 MGM36:MGP39 MQI36:MQL39 NAE36:NAH39 NKA36:NKD39 NTW36:NTZ39 ODS36:ODV39 ONO36:ONR39 OXK36:OXN39 PHG36:PHJ39 PRC36:PRF39 QAY36:QBB39 QKU36:QKX39 QUQ36:QUT39 REM36:REP39 ROI36:ROL39 RYE36:RYH39 SIA36:SID39 SRW36:SRZ39 TBS36:TBV39 TLO36:TLR39 TVK36:TVN39 UFG36:UFJ39 UPC36:UPF39 UYY36:UZB39 VIU36:VIX39 VSQ36:VST39 WCM36:WCP39 WMI36:WML39 WWE36:WWH39 W25:Z30 JS25:JV30 TO25:TR30 ADK25:ADN30 ANG25:ANJ30 AXC25:AXF30 BGY25:BHB30 BQU25:BQX30 CAQ25:CAT30 CKM25:CKP30 CUI25:CUL30 DEE25:DEH30 DOA25:DOD30 DXW25:DXZ30 EHS25:EHV30 ERO25:ERR30 FBK25:FBN30 FLG25:FLJ30 FVC25:FVF30 GEY25:GFB30 GOU25:GOX30 GYQ25:GYT30 HIM25:HIP30 HSI25:HSL30 ICE25:ICH30 IMA25:IMD30 IVW25:IVZ30 JFS25:JFV30 JPO25:JPR30 JZK25:JZN30 KJG25:KJJ30 KTC25:KTF30 LCY25:LDB30 LMU25:LMX30 LWQ25:LWT30 MGM25:MGP30 MQI25:MQL30 NAE25:NAH30 NKA25:NKD30 NTW25:NTZ30 ODS25:ODV30 ONO25:ONR30 OXK25:OXN30 PHG25:PHJ30 PRC25:PRF30 QAY25:QBB30 QKU25:QKX30 QUQ25:QUT30 REM25:REP30 ROI25:ROL30 RYE25:RYH30 SIA25:SID30 SRW25:SRZ30 TBS25:TBV30 TLO25:TLR30 TVK25:TVN30 UFG25:UFJ30 UPC25:UPF30 UYY25:UZB30 VIU25:VIX30 VSQ25:VST30 WCM25:WCP30 WMI25:WML30 WWE25:WWH30 W31:Z33 JS31:JV33 TO31:TR33 ADK31:ADN33 ANG31:ANJ33 AXC31:AXF33 BGY31:BHB33 BQU31:BQX33 CAQ31:CAT33 CKM31:CKP33 CUI31:CUL33 DEE31:DEH33 DOA31:DOD33 DXW31:DXZ33 EHS31:EHV33 ERO31:ERR33 FBK31:FBN33 FLG31:FLJ33 FVC31:FVF33 GEY31:GFB33 GOU31:GOX33 GYQ31:GYT33 HIM31:HIP33 HSI31:HSL33 ICE31:ICH33 IMA31:IMD33 IVW31:IVZ33 JFS31:JFV33 JPO31:JPR33 JZK31:JZN33 KJG31:KJJ33 KTC31:KTF33 LCY31:LDB33 LMU31:LMX33 LWQ31:LWT33 MGM31:MGP33 MQI31:MQL33 NAE31:NAH33 NKA31:NKD33 NTW31:NTZ33 ODS31:ODV33 ONO31:ONR33 OXK31:OXN33 PHG31:PHJ33 PRC31:PRF33 QAY31:QBB33 QKU31:QKX33 QUQ31:QUT33 REM31:REP33 ROI31:ROL33 RYE31:RYH33 SIA31:SID33 SRW31:SRZ33 TBS31:TBV33 TLO31:TLR33 TVK31:TVN33 UFG31:UFJ33 UPC31:UPF33 UYY31:UZB33 VIU31:VIX33 VSQ31:VST33 WCM31:WCP33 WMI31:WML33 WWE31:WWH33 W55:Z175 JS55:JV175 TO55:TR175 ADK55:ADN175 ANG55:ANJ175 AXC55:AXF175 BGY55:BHB175 BQU55:BQX175 CAQ55:CAT175 CKM55:CKP175 CUI55:CUL175 DEE55:DEH175 DOA55:DOD175 DXW55:DXZ175 EHS55:EHV175 ERO55:ERR175 FBK55:FBN175 FLG55:FLJ175 FVC55:FVF175 GEY55:GFB175 GOU55:GOX175 GYQ55:GYT175 HIM55:HIP175 HSI55:HSL175 ICE55:ICH175 IMA55:IMD175 IVW55:IVZ175 JFS55:JFV175 JPO55:JPR175 JZK55:JZN175 KJG55:KJJ175 KTC55:KTF175 LCY55:LDB175 LMU55:LMX175 LWQ55:LWT175 MGM55:MGP175 MQI55:MQL175 NAE55:NAH175 NKA55:NKD175 NTW55:NTZ175 ODS55:ODV175 ONO55:ONR175 OXK55:OXN175 PHG55:PHJ175 PRC55:PRF175 QAY55:QBB175 QKU55:QKX175 QUQ55:QUT175 REM55:REP175 ROI55:ROL175 RYE55:RYH175 SIA55:SID175 SRW55:SRZ175 TBS55:TBV175 TLO55:TLR175 TVK55:TVN175 UFG55:UFJ175 UPC55:UPF175 UYY55:UZB175 VIU55:VIX175 VSQ55:VST175 WCM55:WCP175 WMI55:WML175 WWE55:WWH175">
      <formula1>OR(W4="",ISNUMBER(W4))</formula1>
    </dataValidation>
  </dataValidations>
  <pageMargins left="0.699305555555556" right="0.699305555555556" top="0.75" bottom="0.75" header="0.3" footer="0.3"/>
  <pageSetup paperSize="9"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indexed="22"/>
  </sheetPr>
  <dimension ref="A1:X433"/>
  <sheetViews>
    <sheetView showGridLines="0" topLeftCell="A229" workbookViewId="0">
      <selection activeCell="E259" sqref="E259"/>
    </sheetView>
  </sheetViews>
  <sheetFormatPr defaultColWidth="9" defaultRowHeight="15.6"/>
  <cols>
    <col min="1" max="1" width="8.44444444444444" style="1" customWidth="1"/>
    <col min="2" max="2" width="38.4444444444444" style="19" customWidth="1"/>
    <col min="3" max="3" width="11.2222222222222" style="1" customWidth="1"/>
    <col min="4" max="23" width="8.11111111111111" style="1" customWidth="1"/>
    <col min="24" max="256" width="9" style="1"/>
    <col min="257" max="257" width="8.44444444444444" style="1" customWidth="1"/>
    <col min="258" max="258" width="38.4444444444444" style="1" customWidth="1"/>
    <col min="259" max="259" width="11.2222222222222" style="1" customWidth="1"/>
    <col min="260" max="279" width="8.11111111111111" style="1" customWidth="1"/>
    <col min="280" max="512" width="9" style="1"/>
    <col min="513" max="513" width="8.44444444444444" style="1" customWidth="1"/>
    <col min="514" max="514" width="38.4444444444444" style="1" customWidth="1"/>
    <col min="515" max="515" width="11.2222222222222" style="1" customWidth="1"/>
    <col min="516" max="535" width="8.11111111111111" style="1" customWidth="1"/>
    <col min="536" max="768" width="9" style="1"/>
    <col min="769" max="769" width="8.44444444444444" style="1" customWidth="1"/>
    <col min="770" max="770" width="38.4444444444444" style="1" customWidth="1"/>
    <col min="771" max="771" width="11.2222222222222" style="1" customWidth="1"/>
    <col min="772" max="791" width="8.11111111111111" style="1" customWidth="1"/>
    <col min="792" max="1024" width="9" style="1"/>
    <col min="1025" max="1025" width="8.44444444444444" style="1" customWidth="1"/>
    <col min="1026" max="1026" width="38.4444444444444" style="1" customWidth="1"/>
    <col min="1027" max="1027" width="11.2222222222222" style="1" customWidth="1"/>
    <col min="1028" max="1047" width="8.11111111111111" style="1" customWidth="1"/>
    <col min="1048" max="1280" width="9" style="1"/>
    <col min="1281" max="1281" width="8.44444444444444" style="1" customWidth="1"/>
    <col min="1282" max="1282" width="38.4444444444444" style="1" customWidth="1"/>
    <col min="1283" max="1283" width="11.2222222222222" style="1" customWidth="1"/>
    <col min="1284" max="1303" width="8.11111111111111" style="1" customWidth="1"/>
    <col min="1304" max="1536" width="9" style="1"/>
    <col min="1537" max="1537" width="8.44444444444444" style="1" customWidth="1"/>
    <col min="1538" max="1538" width="38.4444444444444" style="1" customWidth="1"/>
    <col min="1539" max="1539" width="11.2222222222222" style="1" customWidth="1"/>
    <col min="1540" max="1559" width="8.11111111111111" style="1" customWidth="1"/>
    <col min="1560" max="1792" width="9" style="1"/>
    <col min="1793" max="1793" width="8.44444444444444" style="1" customWidth="1"/>
    <col min="1794" max="1794" width="38.4444444444444" style="1" customWidth="1"/>
    <col min="1795" max="1795" width="11.2222222222222" style="1" customWidth="1"/>
    <col min="1796" max="1815" width="8.11111111111111" style="1" customWidth="1"/>
    <col min="1816" max="2048" width="9" style="1"/>
    <col min="2049" max="2049" width="8.44444444444444" style="1" customWidth="1"/>
    <col min="2050" max="2050" width="38.4444444444444" style="1" customWidth="1"/>
    <col min="2051" max="2051" width="11.2222222222222" style="1" customWidth="1"/>
    <col min="2052" max="2071" width="8.11111111111111" style="1" customWidth="1"/>
    <col min="2072" max="2304" width="9" style="1"/>
    <col min="2305" max="2305" width="8.44444444444444" style="1" customWidth="1"/>
    <col min="2306" max="2306" width="38.4444444444444" style="1" customWidth="1"/>
    <col min="2307" max="2307" width="11.2222222222222" style="1" customWidth="1"/>
    <col min="2308" max="2327" width="8.11111111111111" style="1" customWidth="1"/>
    <col min="2328" max="2560" width="9" style="1"/>
    <col min="2561" max="2561" width="8.44444444444444" style="1" customWidth="1"/>
    <col min="2562" max="2562" width="38.4444444444444" style="1" customWidth="1"/>
    <col min="2563" max="2563" width="11.2222222222222" style="1" customWidth="1"/>
    <col min="2564" max="2583" width="8.11111111111111" style="1" customWidth="1"/>
    <col min="2584" max="2816" width="9" style="1"/>
    <col min="2817" max="2817" width="8.44444444444444" style="1" customWidth="1"/>
    <col min="2818" max="2818" width="38.4444444444444" style="1" customWidth="1"/>
    <col min="2819" max="2819" width="11.2222222222222" style="1" customWidth="1"/>
    <col min="2820" max="2839" width="8.11111111111111" style="1" customWidth="1"/>
    <col min="2840" max="3072" width="9" style="1"/>
    <col min="3073" max="3073" width="8.44444444444444" style="1" customWidth="1"/>
    <col min="3074" max="3074" width="38.4444444444444" style="1" customWidth="1"/>
    <col min="3075" max="3075" width="11.2222222222222" style="1" customWidth="1"/>
    <col min="3076" max="3095" width="8.11111111111111" style="1" customWidth="1"/>
    <col min="3096" max="3328" width="9" style="1"/>
    <col min="3329" max="3329" width="8.44444444444444" style="1" customWidth="1"/>
    <col min="3330" max="3330" width="38.4444444444444" style="1" customWidth="1"/>
    <col min="3331" max="3331" width="11.2222222222222" style="1" customWidth="1"/>
    <col min="3332" max="3351" width="8.11111111111111" style="1" customWidth="1"/>
    <col min="3352" max="3584" width="9" style="1"/>
    <col min="3585" max="3585" width="8.44444444444444" style="1" customWidth="1"/>
    <col min="3586" max="3586" width="38.4444444444444" style="1" customWidth="1"/>
    <col min="3587" max="3587" width="11.2222222222222" style="1" customWidth="1"/>
    <col min="3588" max="3607" width="8.11111111111111" style="1" customWidth="1"/>
    <col min="3608" max="3840" width="9" style="1"/>
    <col min="3841" max="3841" width="8.44444444444444" style="1" customWidth="1"/>
    <col min="3842" max="3842" width="38.4444444444444" style="1" customWidth="1"/>
    <col min="3843" max="3843" width="11.2222222222222" style="1" customWidth="1"/>
    <col min="3844" max="3863" width="8.11111111111111" style="1" customWidth="1"/>
    <col min="3864" max="4096" width="9" style="1"/>
    <col min="4097" max="4097" width="8.44444444444444" style="1" customWidth="1"/>
    <col min="4098" max="4098" width="38.4444444444444" style="1" customWidth="1"/>
    <col min="4099" max="4099" width="11.2222222222222" style="1" customWidth="1"/>
    <col min="4100" max="4119" width="8.11111111111111" style="1" customWidth="1"/>
    <col min="4120" max="4352" width="9" style="1"/>
    <col min="4353" max="4353" width="8.44444444444444" style="1" customWidth="1"/>
    <col min="4354" max="4354" width="38.4444444444444" style="1" customWidth="1"/>
    <col min="4355" max="4355" width="11.2222222222222" style="1" customWidth="1"/>
    <col min="4356" max="4375" width="8.11111111111111" style="1" customWidth="1"/>
    <col min="4376" max="4608" width="9" style="1"/>
    <col min="4609" max="4609" width="8.44444444444444" style="1" customWidth="1"/>
    <col min="4610" max="4610" width="38.4444444444444" style="1" customWidth="1"/>
    <col min="4611" max="4611" width="11.2222222222222" style="1" customWidth="1"/>
    <col min="4612" max="4631" width="8.11111111111111" style="1" customWidth="1"/>
    <col min="4632" max="4864" width="9" style="1"/>
    <col min="4865" max="4865" width="8.44444444444444" style="1" customWidth="1"/>
    <col min="4866" max="4866" width="38.4444444444444" style="1" customWidth="1"/>
    <col min="4867" max="4867" width="11.2222222222222" style="1" customWidth="1"/>
    <col min="4868" max="4887" width="8.11111111111111" style="1" customWidth="1"/>
    <col min="4888" max="5120" width="9" style="1"/>
    <col min="5121" max="5121" width="8.44444444444444" style="1" customWidth="1"/>
    <col min="5122" max="5122" width="38.4444444444444" style="1" customWidth="1"/>
    <col min="5123" max="5123" width="11.2222222222222" style="1" customWidth="1"/>
    <col min="5124" max="5143" width="8.11111111111111" style="1" customWidth="1"/>
    <col min="5144" max="5376" width="9" style="1"/>
    <col min="5377" max="5377" width="8.44444444444444" style="1" customWidth="1"/>
    <col min="5378" max="5378" width="38.4444444444444" style="1" customWidth="1"/>
    <col min="5379" max="5379" width="11.2222222222222" style="1" customWidth="1"/>
    <col min="5380" max="5399" width="8.11111111111111" style="1" customWidth="1"/>
    <col min="5400" max="5632" width="9" style="1"/>
    <col min="5633" max="5633" width="8.44444444444444" style="1" customWidth="1"/>
    <col min="5634" max="5634" width="38.4444444444444" style="1" customWidth="1"/>
    <col min="5635" max="5635" width="11.2222222222222" style="1" customWidth="1"/>
    <col min="5636" max="5655" width="8.11111111111111" style="1" customWidth="1"/>
    <col min="5656" max="5888" width="9" style="1"/>
    <col min="5889" max="5889" width="8.44444444444444" style="1" customWidth="1"/>
    <col min="5890" max="5890" width="38.4444444444444" style="1" customWidth="1"/>
    <col min="5891" max="5891" width="11.2222222222222" style="1" customWidth="1"/>
    <col min="5892" max="5911" width="8.11111111111111" style="1" customWidth="1"/>
    <col min="5912" max="6144" width="9" style="1"/>
    <col min="6145" max="6145" width="8.44444444444444" style="1" customWidth="1"/>
    <col min="6146" max="6146" width="38.4444444444444" style="1" customWidth="1"/>
    <col min="6147" max="6147" width="11.2222222222222" style="1" customWidth="1"/>
    <col min="6148" max="6167" width="8.11111111111111" style="1" customWidth="1"/>
    <col min="6168" max="6400" width="9" style="1"/>
    <col min="6401" max="6401" width="8.44444444444444" style="1" customWidth="1"/>
    <col min="6402" max="6402" width="38.4444444444444" style="1" customWidth="1"/>
    <col min="6403" max="6403" width="11.2222222222222" style="1" customWidth="1"/>
    <col min="6404" max="6423" width="8.11111111111111" style="1" customWidth="1"/>
    <col min="6424" max="6656" width="9" style="1"/>
    <col min="6657" max="6657" width="8.44444444444444" style="1" customWidth="1"/>
    <col min="6658" max="6658" width="38.4444444444444" style="1" customWidth="1"/>
    <col min="6659" max="6659" width="11.2222222222222" style="1" customWidth="1"/>
    <col min="6660" max="6679" width="8.11111111111111" style="1" customWidth="1"/>
    <col min="6680" max="6912" width="9" style="1"/>
    <col min="6913" max="6913" width="8.44444444444444" style="1" customWidth="1"/>
    <col min="6914" max="6914" width="38.4444444444444" style="1" customWidth="1"/>
    <col min="6915" max="6915" width="11.2222222222222" style="1" customWidth="1"/>
    <col min="6916" max="6935" width="8.11111111111111" style="1" customWidth="1"/>
    <col min="6936" max="7168" width="9" style="1"/>
    <col min="7169" max="7169" width="8.44444444444444" style="1" customWidth="1"/>
    <col min="7170" max="7170" width="38.4444444444444" style="1" customWidth="1"/>
    <col min="7171" max="7171" width="11.2222222222222" style="1" customWidth="1"/>
    <col min="7172" max="7191" width="8.11111111111111" style="1" customWidth="1"/>
    <col min="7192" max="7424" width="9" style="1"/>
    <col min="7425" max="7425" width="8.44444444444444" style="1" customWidth="1"/>
    <col min="7426" max="7426" width="38.4444444444444" style="1" customWidth="1"/>
    <col min="7427" max="7427" width="11.2222222222222" style="1" customWidth="1"/>
    <col min="7428" max="7447" width="8.11111111111111" style="1" customWidth="1"/>
    <col min="7448" max="7680" width="9" style="1"/>
    <col min="7681" max="7681" width="8.44444444444444" style="1" customWidth="1"/>
    <col min="7682" max="7682" width="38.4444444444444" style="1" customWidth="1"/>
    <col min="7683" max="7683" width="11.2222222222222" style="1" customWidth="1"/>
    <col min="7684" max="7703" width="8.11111111111111" style="1" customWidth="1"/>
    <col min="7704" max="7936" width="9" style="1"/>
    <col min="7937" max="7937" width="8.44444444444444" style="1" customWidth="1"/>
    <col min="7938" max="7938" width="38.4444444444444" style="1" customWidth="1"/>
    <col min="7939" max="7939" width="11.2222222222222" style="1" customWidth="1"/>
    <col min="7940" max="7959" width="8.11111111111111" style="1" customWidth="1"/>
    <col min="7960" max="8192" width="9" style="1"/>
    <col min="8193" max="8193" width="8.44444444444444" style="1" customWidth="1"/>
    <col min="8194" max="8194" width="38.4444444444444" style="1" customWidth="1"/>
    <col min="8195" max="8195" width="11.2222222222222" style="1" customWidth="1"/>
    <col min="8196" max="8215" width="8.11111111111111" style="1" customWidth="1"/>
    <col min="8216" max="8448" width="9" style="1"/>
    <col min="8449" max="8449" width="8.44444444444444" style="1" customWidth="1"/>
    <col min="8450" max="8450" width="38.4444444444444" style="1" customWidth="1"/>
    <col min="8451" max="8451" width="11.2222222222222" style="1" customWidth="1"/>
    <col min="8452" max="8471" width="8.11111111111111" style="1" customWidth="1"/>
    <col min="8472" max="8704" width="9" style="1"/>
    <col min="8705" max="8705" width="8.44444444444444" style="1" customWidth="1"/>
    <col min="8706" max="8706" width="38.4444444444444" style="1" customWidth="1"/>
    <col min="8707" max="8707" width="11.2222222222222" style="1" customWidth="1"/>
    <col min="8708" max="8727" width="8.11111111111111" style="1" customWidth="1"/>
    <col min="8728" max="8960" width="9" style="1"/>
    <col min="8961" max="8961" width="8.44444444444444" style="1" customWidth="1"/>
    <col min="8962" max="8962" width="38.4444444444444" style="1" customWidth="1"/>
    <col min="8963" max="8963" width="11.2222222222222" style="1" customWidth="1"/>
    <col min="8964" max="8983" width="8.11111111111111" style="1" customWidth="1"/>
    <col min="8984" max="9216" width="9" style="1"/>
    <col min="9217" max="9217" width="8.44444444444444" style="1" customWidth="1"/>
    <col min="9218" max="9218" width="38.4444444444444" style="1" customWidth="1"/>
    <col min="9219" max="9219" width="11.2222222222222" style="1" customWidth="1"/>
    <col min="9220" max="9239" width="8.11111111111111" style="1" customWidth="1"/>
    <col min="9240" max="9472" width="9" style="1"/>
    <col min="9473" max="9473" width="8.44444444444444" style="1" customWidth="1"/>
    <col min="9474" max="9474" width="38.4444444444444" style="1" customWidth="1"/>
    <col min="9475" max="9475" width="11.2222222222222" style="1" customWidth="1"/>
    <col min="9476" max="9495" width="8.11111111111111" style="1" customWidth="1"/>
    <col min="9496" max="9728" width="9" style="1"/>
    <col min="9729" max="9729" width="8.44444444444444" style="1" customWidth="1"/>
    <col min="9730" max="9730" width="38.4444444444444" style="1" customWidth="1"/>
    <col min="9731" max="9731" width="11.2222222222222" style="1" customWidth="1"/>
    <col min="9732" max="9751" width="8.11111111111111" style="1" customWidth="1"/>
    <col min="9752" max="9984" width="9" style="1"/>
    <col min="9985" max="9985" width="8.44444444444444" style="1" customWidth="1"/>
    <col min="9986" max="9986" width="38.4444444444444" style="1" customWidth="1"/>
    <col min="9987" max="9987" width="11.2222222222222" style="1" customWidth="1"/>
    <col min="9988" max="10007" width="8.11111111111111" style="1" customWidth="1"/>
    <col min="10008" max="10240" width="9" style="1"/>
    <col min="10241" max="10241" width="8.44444444444444" style="1" customWidth="1"/>
    <col min="10242" max="10242" width="38.4444444444444" style="1" customWidth="1"/>
    <col min="10243" max="10243" width="11.2222222222222" style="1" customWidth="1"/>
    <col min="10244" max="10263" width="8.11111111111111" style="1" customWidth="1"/>
    <col min="10264" max="10496" width="9" style="1"/>
    <col min="10497" max="10497" width="8.44444444444444" style="1" customWidth="1"/>
    <col min="10498" max="10498" width="38.4444444444444" style="1" customWidth="1"/>
    <col min="10499" max="10499" width="11.2222222222222" style="1" customWidth="1"/>
    <col min="10500" max="10519" width="8.11111111111111" style="1" customWidth="1"/>
    <col min="10520" max="10752" width="9" style="1"/>
    <col min="10753" max="10753" width="8.44444444444444" style="1" customWidth="1"/>
    <col min="10754" max="10754" width="38.4444444444444" style="1" customWidth="1"/>
    <col min="10755" max="10755" width="11.2222222222222" style="1" customWidth="1"/>
    <col min="10756" max="10775" width="8.11111111111111" style="1" customWidth="1"/>
    <col min="10776" max="11008" width="9" style="1"/>
    <col min="11009" max="11009" width="8.44444444444444" style="1" customWidth="1"/>
    <col min="11010" max="11010" width="38.4444444444444" style="1" customWidth="1"/>
    <col min="11011" max="11011" width="11.2222222222222" style="1" customWidth="1"/>
    <col min="11012" max="11031" width="8.11111111111111" style="1" customWidth="1"/>
    <col min="11032" max="11264" width="9" style="1"/>
    <col min="11265" max="11265" width="8.44444444444444" style="1" customWidth="1"/>
    <col min="11266" max="11266" width="38.4444444444444" style="1" customWidth="1"/>
    <col min="11267" max="11267" width="11.2222222222222" style="1" customWidth="1"/>
    <col min="11268" max="11287" width="8.11111111111111" style="1" customWidth="1"/>
    <col min="11288" max="11520" width="9" style="1"/>
    <col min="11521" max="11521" width="8.44444444444444" style="1" customWidth="1"/>
    <col min="11522" max="11522" width="38.4444444444444" style="1" customWidth="1"/>
    <col min="11523" max="11523" width="11.2222222222222" style="1" customWidth="1"/>
    <col min="11524" max="11543" width="8.11111111111111" style="1" customWidth="1"/>
    <col min="11544" max="11776" width="9" style="1"/>
    <col min="11777" max="11777" width="8.44444444444444" style="1" customWidth="1"/>
    <col min="11778" max="11778" width="38.4444444444444" style="1" customWidth="1"/>
    <col min="11779" max="11779" width="11.2222222222222" style="1" customWidth="1"/>
    <col min="11780" max="11799" width="8.11111111111111" style="1" customWidth="1"/>
    <col min="11800" max="12032" width="9" style="1"/>
    <col min="12033" max="12033" width="8.44444444444444" style="1" customWidth="1"/>
    <col min="12034" max="12034" width="38.4444444444444" style="1" customWidth="1"/>
    <col min="12035" max="12035" width="11.2222222222222" style="1" customWidth="1"/>
    <col min="12036" max="12055" width="8.11111111111111" style="1" customWidth="1"/>
    <col min="12056" max="12288" width="9" style="1"/>
    <col min="12289" max="12289" width="8.44444444444444" style="1" customWidth="1"/>
    <col min="12290" max="12290" width="38.4444444444444" style="1" customWidth="1"/>
    <col min="12291" max="12291" width="11.2222222222222" style="1" customWidth="1"/>
    <col min="12292" max="12311" width="8.11111111111111" style="1" customWidth="1"/>
    <col min="12312" max="12544" width="9" style="1"/>
    <col min="12545" max="12545" width="8.44444444444444" style="1" customWidth="1"/>
    <col min="12546" max="12546" width="38.4444444444444" style="1" customWidth="1"/>
    <col min="12547" max="12547" width="11.2222222222222" style="1" customWidth="1"/>
    <col min="12548" max="12567" width="8.11111111111111" style="1" customWidth="1"/>
    <col min="12568" max="12800" width="9" style="1"/>
    <col min="12801" max="12801" width="8.44444444444444" style="1" customWidth="1"/>
    <col min="12802" max="12802" width="38.4444444444444" style="1" customWidth="1"/>
    <col min="12803" max="12803" width="11.2222222222222" style="1" customWidth="1"/>
    <col min="12804" max="12823" width="8.11111111111111" style="1" customWidth="1"/>
    <col min="12824" max="13056" width="9" style="1"/>
    <col min="13057" max="13057" width="8.44444444444444" style="1" customWidth="1"/>
    <col min="13058" max="13058" width="38.4444444444444" style="1" customWidth="1"/>
    <col min="13059" max="13059" width="11.2222222222222" style="1" customWidth="1"/>
    <col min="13060" max="13079" width="8.11111111111111" style="1" customWidth="1"/>
    <col min="13080" max="13312" width="9" style="1"/>
    <col min="13313" max="13313" width="8.44444444444444" style="1" customWidth="1"/>
    <col min="13314" max="13314" width="38.4444444444444" style="1" customWidth="1"/>
    <col min="13315" max="13315" width="11.2222222222222" style="1" customWidth="1"/>
    <col min="13316" max="13335" width="8.11111111111111" style="1" customWidth="1"/>
    <col min="13336" max="13568" width="9" style="1"/>
    <col min="13569" max="13569" width="8.44444444444444" style="1" customWidth="1"/>
    <col min="13570" max="13570" width="38.4444444444444" style="1" customWidth="1"/>
    <col min="13571" max="13571" width="11.2222222222222" style="1" customWidth="1"/>
    <col min="13572" max="13591" width="8.11111111111111" style="1" customWidth="1"/>
    <col min="13592" max="13824" width="9" style="1"/>
    <col min="13825" max="13825" width="8.44444444444444" style="1" customWidth="1"/>
    <col min="13826" max="13826" width="38.4444444444444" style="1" customWidth="1"/>
    <col min="13827" max="13827" width="11.2222222222222" style="1" customWidth="1"/>
    <col min="13828" max="13847" width="8.11111111111111" style="1" customWidth="1"/>
    <col min="13848" max="14080" width="9" style="1"/>
    <col min="14081" max="14081" width="8.44444444444444" style="1" customWidth="1"/>
    <col min="14082" max="14082" width="38.4444444444444" style="1" customWidth="1"/>
    <col min="14083" max="14083" width="11.2222222222222" style="1" customWidth="1"/>
    <col min="14084" max="14103" width="8.11111111111111" style="1" customWidth="1"/>
    <col min="14104" max="14336" width="9" style="1"/>
    <col min="14337" max="14337" width="8.44444444444444" style="1" customWidth="1"/>
    <col min="14338" max="14338" width="38.4444444444444" style="1" customWidth="1"/>
    <col min="14339" max="14339" width="11.2222222222222" style="1" customWidth="1"/>
    <col min="14340" max="14359" width="8.11111111111111" style="1" customWidth="1"/>
    <col min="14360" max="14592" width="9" style="1"/>
    <col min="14593" max="14593" width="8.44444444444444" style="1" customWidth="1"/>
    <col min="14594" max="14594" width="38.4444444444444" style="1" customWidth="1"/>
    <col min="14595" max="14595" width="11.2222222222222" style="1" customWidth="1"/>
    <col min="14596" max="14615" width="8.11111111111111" style="1" customWidth="1"/>
    <col min="14616" max="14848" width="9" style="1"/>
    <col min="14849" max="14849" width="8.44444444444444" style="1" customWidth="1"/>
    <col min="14850" max="14850" width="38.4444444444444" style="1" customWidth="1"/>
    <col min="14851" max="14851" width="11.2222222222222" style="1" customWidth="1"/>
    <col min="14852" max="14871" width="8.11111111111111" style="1" customWidth="1"/>
    <col min="14872" max="15104" width="9" style="1"/>
    <col min="15105" max="15105" width="8.44444444444444" style="1" customWidth="1"/>
    <col min="15106" max="15106" width="38.4444444444444" style="1" customWidth="1"/>
    <col min="15107" max="15107" width="11.2222222222222" style="1" customWidth="1"/>
    <col min="15108" max="15127" width="8.11111111111111" style="1" customWidth="1"/>
    <col min="15128" max="15360" width="9" style="1"/>
    <col min="15361" max="15361" width="8.44444444444444" style="1" customWidth="1"/>
    <col min="15362" max="15362" width="38.4444444444444" style="1" customWidth="1"/>
    <col min="15363" max="15363" width="11.2222222222222" style="1" customWidth="1"/>
    <col min="15364" max="15383" width="8.11111111111111" style="1" customWidth="1"/>
    <col min="15384" max="15616" width="9" style="1"/>
    <col min="15617" max="15617" width="8.44444444444444" style="1" customWidth="1"/>
    <col min="15618" max="15618" width="38.4444444444444" style="1" customWidth="1"/>
    <col min="15619" max="15619" width="11.2222222222222" style="1" customWidth="1"/>
    <col min="15620" max="15639" width="8.11111111111111" style="1" customWidth="1"/>
    <col min="15640" max="15872" width="9" style="1"/>
    <col min="15873" max="15873" width="8.44444444444444" style="1" customWidth="1"/>
    <col min="15874" max="15874" width="38.4444444444444" style="1" customWidth="1"/>
    <col min="15875" max="15875" width="11.2222222222222" style="1" customWidth="1"/>
    <col min="15876" max="15895" width="8.11111111111111" style="1" customWidth="1"/>
    <col min="15896" max="16128" width="9" style="1"/>
    <col min="16129" max="16129" width="8.44444444444444" style="1" customWidth="1"/>
    <col min="16130" max="16130" width="38.4444444444444" style="1" customWidth="1"/>
    <col min="16131" max="16131" width="11.2222222222222" style="1" customWidth="1"/>
    <col min="16132" max="16151" width="8.11111111111111" style="1" customWidth="1"/>
    <col min="16152" max="16384" width="9" style="1"/>
  </cols>
  <sheetData>
    <row r="1" ht="28.2" spans="1:23">
      <c r="A1" s="3" t="s">
        <v>5321</v>
      </c>
      <c r="B1" s="20"/>
      <c r="C1" s="20"/>
      <c r="D1" s="20"/>
      <c r="E1" s="20"/>
      <c r="F1" s="20"/>
      <c r="G1" s="20"/>
      <c r="H1" s="20"/>
      <c r="I1" s="20"/>
      <c r="J1" s="20"/>
      <c r="K1" s="20"/>
      <c r="L1" s="20"/>
      <c r="M1" s="20"/>
      <c r="N1" s="20"/>
      <c r="O1" s="20"/>
      <c r="P1" s="20"/>
      <c r="Q1" s="20"/>
      <c r="R1" s="20"/>
      <c r="S1" s="20"/>
      <c r="T1" s="20"/>
      <c r="U1" s="20"/>
      <c r="V1" s="20"/>
      <c r="W1" s="20"/>
    </row>
    <row r="2" spans="2:23">
      <c r="B2" s="4"/>
      <c r="C2" s="5"/>
      <c r="D2" s="5"/>
      <c r="E2" s="5"/>
      <c r="F2" s="5"/>
      <c r="G2" s="5"/>
      <c r="H2" s="5"/>
      <c r="I2" s="5"/>
      <c r="J2" s="5"/>
      <c r="K2" s="5"/>
      <c r="L2" s="5"/>
      <c r="M2" s="5"/>
      <c r="N2" s="5"/>
      <c r="O2" s="5"/>
      <c r="P2" s="5"/>
      <c r="Q2" s="5"/>
      <c r="R2" s="5"/>
      <c r="S2" s="5"/>
      <c r="T2" s="5"/>
      <c r="U2" s="5"/>
      <c r="V2" s="13" t="s">
        <v>40</v>
      </c>
      <c r="W2" s="5"/>
    </row>
    <row r="3" ht="27.75" customHeight="1" spans="1:23">
      <c r="A3" s="6" t="s">
        <v>110</v>
      </c>
      <c r="B3" s="6" t="s">
        <v>4837</v>
      </c>
      <c r="C3" s="6" t="s">
        <v>4398</v>
      </c>
      <c r="D3" s="6" t="s">
        <v>5322</v>
      </c>
      <c r="E3" s="6" t="s">
        <v>5323</v>
      </c>
      <c r="F3" s="7" t="s">
        <v>5324</v>
      </c>
      <c r="G3" s="6" t="s">
        <v>5325</v>
      </c>
      <c r="H3" s="6" t="s">
        <v>5326</v>
      </c>
      <c r="I3" s="6" t="s">
        <v>5327</v>
      </c>
      <c r="J3" s="6" t="s">
        <v>5328</v>
      </c>
      <c r="K3" s="6" t="s">
        <v>5329</v>
      </c>
      <c r="L3" s="6" t="s">
        <v>5330</v>
      </c>
      <c r="M3" s="6" t="s">
        <v>5331</v>
      </c>
      <c r="N3" s="6" t="s">
        <v>5332</v>
      </c>
      <c r="O3" s="6" t="s">
        <v>5333</v>
      </c>
      <c r="P3" s="6" t="s">
        <v>5334</v>
      </c>
      <c r="Q3" s="6" t="s">
        <v>5335</v>
      </c>
      <c r="R3" s="6" t="s">
        <v>5336</v>
      </c>
      <c r="S3" s="6" t="s">
        <v>5337</v>
      </c>
      <c r="T3" s="6" t="s">
        <v>5338</v>
      </c>
      <c r="U3" s="6" t="s">
        <v>5339</v>
      </c>
      <c r="V3" s="6" t="s">
        <v>5340</v>
      </c>
      <c r="W3" s="6" t="s">
        <v>5341</v>
      </c>
    </row>
    <row r="4" ht="14.4" spans="1:23">
      <c r="A4" s="14"/>
      <c r="B4" s="9" t="s">
        <v>73</v>
      </c>
      <c r="C4" s="21">
        <v>18122571</v>
      </c>
      <c r="D4" s="21">
        <v>3246543</v>
      </c>
      <c r="E4" s="21">
        <v>3385310</v>
      </c>
      <c r="F4" s="21"/>
      <c r="G4" s="21">
        <v>12653669</v>
      </c>
      <c r="H4" s="21">
        <v>4344241</v>
      </c>
      <c r="I4" s="21">
        <v>557329</v>
      </c>
      <c r="J4" s="21">
        <v>1210513</v>
      </c>
      <c r="K4" s="21">
        <v>1110213</v>
      </c>
      <c r="L4" s="21">
        <v>1072879</v>
      </c>
      <c r="M4" s="21">
        <v>471813</v>
      </c>
      <c r="N4" s="21">
        <v>470950</v>
      </c>
      <c r="O4" s="21">
        <v>267802</v>
      </c>
      <c r="P4" s="21">
        <v>715111</v>
      </c>
      <c r="Q4" s="21">
        <v>714651</v>
      </c>
      <c r="R4" s="21">
        <v>504679</v>
      </c>
      <c r="S4" s="21">
        <v>268500</v>
      </c>
      <c r="T4" s="21">
        <v>421035</v>
      </c>
      <c r="U4" s="21">
        <v>75612</v>
      </c>
      <c r="V4" s="21">
        <v>95795</v>
      </c>
      <c r="W4" s="21">
        <v>352546</v>
      </c>
    </row>
    <row r="5" ht="14.4" spans="1:23">
      <c r="A5" s="14">
        <v>101</v>
      </c>
      <c r="B5" s="9" t="s">
        <v>115</v>
      </c>
      <c r="C5" s="21">
        <v>11734857</v>
      </c>
      <c r="D5" s="21">
        <v>1974400</v>
      </c>
      <c r="E5" s="21">
        <v>2099475</v>
      </c>
      <c r="F5" s="21"/>
      <c r="G5" s="21">
        <v>8545691</v>
      </c>
      <c r="H5" s="21">
        <v>3375488</v>
      </c>
      <c r="I5" s="21">
        <v>412440</v>
      </c>
      <c r="J5" s="21">
        <v>802219</v>
      </c>
      <c r="K5" s="21">
        <v>751948</v>
      </c>
      <c r="L5" s="21">
        <v>578297</v>
      </c>
      <c r="M5" s="21">
        <v>334012</v>
      </c>
      <c r="N5" s="21">
        <v>272207</v>
      </c>
      <c r="O5" s="21">
        <v>151290</v>
      </c>
      <c r="P5" s="21">
        <v>413042</v>
      </c>
      <c r="Q5" s="21">
        <v>496075</v>
      </c>
      <c r="R5" s="21">
        <v>327238</v>
      </c>
      <c r="S5" s="21">
        <v>156929</v>
      </c>
      <c r="T5" s="21">
        <v>184642</v>
      </c>
      <c r="U5" s="21">
        <v>57109</v>
      </c>
      <c r="V5" s="21">
        <v>63979</v>
      </c>
      <c r="W5" s="21">
        <v>168776</v>
      </c>
    </row>
    <row r="6" ht="14.4" spans="1:23">
      <c r="A6" s="14">
        <v>10101</v>
      </c>
      <c r="B6" s="9" t="s">
        <v>5209</v>
      </c>
      <c r="C6" s="21">
        <v>3699320</v>
      </c>
      <c r="D6" s="21">
        <v>183316</v>
      </c>
      <c r="E6" s="21">
        <v>194919</v>
      </c>
      <c r="F6" s="21"/>
      <c r="G6" s="21">
        <v>2996493</v>
      </c>
      <c r="H6" s="21">
        <v>1124613</v>
      </c>
      <c r="I6" s="21">
        <v>193556</v>
      </c>
      <c r="J6" s="21">
        <v>297862</v>
      </c>
      <c r="K6" s="21">
        <v>325032</v>
      </c>
      <c r="L6" s="21">
        <v>214621</v>
      </c>
      <c r="M6" s="21">
        <v>109332</v>
      </c>
      <c r="N6" s="21">
        <v>103514</v>
      </c>
      <c r="O6" s="21">
        <v>42956</v>
      </c>
      <c r="P6" s="21">
        <v>121310</v>
      </c>
      <c r="Q6" s="21">
        <v>160215</v>
      </c>
      <c r="R6" s="21">
        <v>85487</v>
      </c>
      <c r="S6" s="21">
        <v>52639</v>
      </c>
      <c r="T6" s="21">
        <v>58072</v>
      </c>
      <c r="U6" s="21">
        <v>21026</v>
      </c>
      <c r="V6" s="21">
        <v>23665</v>
      </c>
      <c r="W6" s="21">
        <v>62593</v>
      </c>
    </row>
    <row r="7" ht="14.4" spans="1:23">
      <c r="A7" s="14">
        <v>1010101</v>
      </c>
      <c r="B7" s="11" t="s">
        <v>119</v>
      </c>
      <c r="C7" s="21">
        <v>2440834</v>
      </c>
      <c r="D7" s="21">
        <v>1736</v>
      </c>
      <c r="E7" s="21">
        <v>0</v>
      </c>
      <c r="F7" s="21"/>
      <c r="G7" s="21">
        <v>2144074</v>
      </c>
      <c r="H7" s="21">
        <v>687847</v>
      </c>
      <c r="I7" s="21">
        <v>162364</v>
      </c>
      <c r="J7" s="21">
        <v>253200</v>
      </c>
      <c r="K7" s="21">
        <v>284969</v>
      </c>
      <c r="L7" s="21">
        <v>168841</v>
      </c>
      <c r="M7" s="21">
        <v>72085</v>
      </c>
      <c r="N7" s="21">
        <v>78690</v>
      </c>
      <c r="O7" s="21">
        <v>22603</v>
      </c>
      <c r="P7" s="21">
        <v>94165</v>
      </c>
      <c r="Q7" s="21">
        <v>110081</v>
      </c>
      <c r="R7" s="21">
        <v>58483</v>
      </c>
      <c r="S7" s="21">
        <v>33131</v>
      </c>
      <c r="T7" s="21">
        <v>40038</v>
      </c>
      <c r="U7" s="21">
        <v>14674</v>
      </c>
      <c r="V7" s="21">
        <v>14564</v>
      </c>
      <c r="W7" s="21">
        <v>48339</v>
      </c>
    </row>
    <row r="8" ht="14.4" spans="1:23">
      <c r="A8" s="14">
        <v>101010101</v>
      </c>
      <c r="B8" s="11" t="s">
        <v>121</v>
      </c>
      <c r="C8" s="22">
        <v>347444</v>
      </c>
      <c r="D8" s="22"/>
      <c r="E8" s="22">
        <v>0</v>
      </c>
      <c r="F8" s="22"/>
      <c r="G8" s="22">
        <v>341520</v>
      </c>
      <c r="H8" s="22">
        <v>69075</v>
      </c>
      <c r="I8" s="22">
        <v>32539</v>
      </c>
      <c r="J8" s="22">
        <v>60231</v>
      </c>
      <c r="K8" s="22">
        <v>16702</v>
      </c>
      <c r="L8" s="22">
        <v>28185</v>
      </c>
      <c r="M8" s="22">
        <v>20139</v>
      </c>
      <c r="N8" s="22">
        <v>14992</v>
      </c>
      <c r="O8" s="22">
        <v>4110</v>
      </c>
      <c r="P8" s="22">
        <v>24984</v>
      </c>
      <c r="Q8" s="22">
        <v>20219</v>
      </c>
      <c r="R8" s="22">
        <v>20068</v>
      </c>
      <c r="S8" s="22">
        <v>6477</v>
      </c>
      <c r="T8" s="22">
        <v>8001</v>
      </c>
      <c r="U8" s="22">
        <v>989</v>
      </c>
      <c r="V8" s="22">
        <v>2273</v>
      </c>
      <c r="W8" s="22">
        <v>12536</v>
      </c>
    </row>
    <row r="9" ht="14.4" spans="1:23">
      <c r="A9" s="14">
        <v>101010102</v>
      </c>
      <c r="B9" s="11" t="s">
        <v>123</v>
      </c>
      <c r="C9" s="22">
        <v>8960</v>
      </c>
      <c r="D9" s="22"/>
      <c r="E9" s="22">
        <v>0</v>
      </c>
      <c r="F9" s="22"/>
      <c r="G9" s="22">
        <v>7432</v>
      </c>
      <c r="H9" s="22">
        <v>2937</v>
      </c>
      <c r="I9" s="22">
        <v>61</v>
      </c>
      <c r="J9" s="22">
        <v>1337</v>
      </c>
      <c r="K9" s="22">
        <v>1430</v>
      </c>
      <c r="L9" s="22">
        <v>515</v>
      </c>
      <c r="M9" s="22">
        <v>26</v>
      </c>
      <c r="N9" s="22">
        <v>107</v>
      </c>
      <c r="O9" s="22">
        <v>54</v>
      </c>
      <c r="P9" s="22">
        <v>95</v>
      </c>
      <c r="Q9" s="22">
        <v>167</v>
      </c>
      <c r="R9" s="22">
        <v>204</v>
      </c>
      <c r="S9" s="22">
        <v>121</v>
      </c>
      <c r="T9" s="22">
        <v>163</v>
      </c>
      <c r="U9" s="22">
        <v>8</v>
      </c>
      <c r="V9" s="22">
        <v>193</v>
      </c>
      <c r="W9" s="22">
        <v>14</v>
      </c>
    </row>
    <row r="10" ht="14.4" spans="1:23">
      <c r="A10" s="14">
        <v>101010103</v>
      </c>
      <c r="B10" s="11" t="s">
        <v>125</v>
      </c>
      <c r="C10" s="22">
        <v>1618662</v>
      </c>
      <c r="D10" s="22"/>
      <c r="E10" s="22">
        <v>0</v>
      </c>
      <c r="F10" s="22"/>
      <c r="G10" s="22">
        <v>1369873</v>
      </c>
      <c r="H10" s="22">
        <v>425620</v>
      </c>
      <c r="I10" s="22">
        <v>128721</v>
      </c>
      <c r="J10" s="22">
        <v>148352</v>
      </c>
      <c r="K10" s="22">
        <v>225897</v>
      </c>
      <c r="L10" s="22">
        <v>120838</v>
      </c>
      <c r="M10" s="22">
        <v>39441</v>
      </c>
      <c r="N10" s="22">
        <v>43282</v>
      </c>
      <c r="O10" s="22">
        <v>12032</v>
      </c>
      <c r="P10" s="22">
        <v>55114</v>
      </c>
      <c r="Q10" s="22">
        <v>61187</v>
      </c>
      <c r="R10" s="22">
        <v>25799</v>
      </c>
      <c r="S10" s="22">
        <v>14352</v>
      </c>
      <c r="T10" s="22">
        <v>20804</v>
      </c>
      <c r="U10" s="22">
        <v>11161</v>
      </c>
      <c r="V10" s="22">
        <v>9806</v>
      </c>
      <c r="W10" s="22">
        <v>27467</v>
      </c>
    </row>
    <row r="11" ht="14.4" spans="1:23">
      <c r="A11" s="14">
        <v>101010104</v>
      </c>
      <c r="B11" s="11" t="s">
        <v>127</v>
      </c>
      <c r="C11" s="22">
        <v>384</v>
      </c>
      <c r="D11" s="22"/>
      <c r="E11" s="22">
        <v>0</v>
      </c>
      <c r="F11" s="22"/>
      <c r="G11" s="22">
        <v>345</v>
      </c>
      <c r="H11" s="22">
        <v>34</v>
      </c>
      <c r="I11" s="22"/>
      <c r="J11" s="22"/>
      <c r="K11" s="22">
        <v>1</v>
      </c>
      <c r="L11" s="22">
        <v>13</v>
      </c>
      <c r="M11" s="22">
        <v>2</v>
      </c>
      <c r="N11" s="22">
        <v>5</v>
      </c>
      <c r="O11" s="22">
        <v>211</v>
      </c>
      <c r="P11" s="22"/>
      <c r="Q11" s="22">
        <v>39</v>
      </c>
      <c r="R11" s="22">
        <v>5</v>
      </c>
      <c r="S11" s="22"/>
      <c r="T11" s="22">
        <v>12</v>
      </c>
      <c r="U11" s="22"/>
      <c r="V11" s="22"/>
      <c r="W11" s="22">
        <v>23</v>
      </c>
    </row>
    <row r="12" ht="14.4" spans="1:23">
      <c r="A12" s="14">
        <v>101010105</v>
      </c>
      <c r="B12" s="11" t="s">
        <v>129</v>
      </c>
      <c r="C12" s="22">
        <v>107127</v>
      </c>
      <c r="D12" s="22"/>
      <c r="E12" s="22">
        <v>0</v>
      </c>
      <c r="F12" s="22"/>
      <c r="G12" s="22">
        <v>91249</v>
      </c>
      <c r="H12" s="22">
        <v>58177</v>
      </c>
      <c r="I12" s="22">
        <v>2157</v>
      </c>
      <c r="J12" s="22">
        <v>3986</v>
      </c>
      <c r="K12" s="22">
        <v>4655</v>
      </c>
      <c r="L12" s="22">
        <v>2459</v>
      </c>
      <c r="M12" s="22">
        <v>401</v>
      </c>
      <c r="N12" s="22">
        <v>3667</v>
      </c>
      <c r="O12" s="22">
        <v>1038</v>
      </c>
      <c r="P12" s="22">
        <v>995</v>
      </c>
      <c r="Q12" s="22">
        <v>6939</v>
      </c>
      <c r="R12" s="22">
        <v>973</v>
      </c>
      <c r="S12" s="22">
        <v>3920</v>
      </c>
      <c r="T12" s="22">
        <v>970</v>
      </c>
      <c r="U12" s="22">
        <v>56</v>
      </c>
      <c r="V12" s="22">
        <v>452</v>
      </c>
      <c r="W12" s="22">
        <v>404</v>
      </c>
    </row>
    <row r="13" ht="14.4" spans="1:23">
      <c r="A13" s="14">
        <v>101010106</v>
      </c>
      <c r="B13" s="11" t="s">
        <v>131</v>
      </c>
      <c r="C13" s="22">
        <v>232960</v>
      </c>
      <c r="D13" s="22"/>
      <c r="E13" s="22">
        <v>0</v>
      </c>
      <c r="F13" s="22"/>
      <c r="G13" s="22">
        <v>192102</v>
      </c>
      <c r="H13" s="22">
        <v>81647</v>
      </c>
      <c r="I13" s="22">
        <v>7639</v>
      </c>
      <c r="J13" s="22">
        <v>23058</v>
      </c>
      <c r="K13" s="22">
        <v>24090</v>
      </c>
      <c r="L13" s="22">
        <v>10820</v>
      </c>
      <c r="M13" s="22">
        <v>4432</v>
      </c>
      <c r="N13" s="22">
        <v>6453</v>
      </c>
      <c r="O13" s="22">
        <v>2594</v>
      </c>
      <c r="P13" s="22">
        <v>5097</v>
      </c>
      <c r="Q13" s="22">
        <v>10424</v>
      </c>
      <c r="R13" s="22">
        <v>4335</v>
      </c>
      <c r="S13" s="22">
        <v>3392</v>
      </c>
      <c r="T13" s="22">
        <v>3194</v>
      </c>
      <c r="U13" s="22">
        <v>1211</v>
      </c>
      <c r="V13" s="22">
        <v>780</v>
      </c>
      <c r="W13" s="22">
        <v>2936</v>
      </c>
    </row>
    <row r="14" ht="14.4" spans="1:23">
      <c r="A14" s="14">
        <v>101010119</v>
      </c>
      <c r="B14" s="11" t="s">
        <v>133</v>
      </c>
      <c r="C14" s="22">
        <v>62837</v>
      </c>
      <c r="D14" s="22"/>
      <c r="E14" s="22">
        <v>0</v>
      </c>
      <c r="F14" s="22"/>
      <c r="G14" s="22">
        <v>51946</v>
      </c>
      <c r="H14" s="22">
        <v>20111</v>
      </c>
      <c r="I14" s="22">
        <v>2706</v>
      </c>
      <c r="J14" s="22">
        <v>2617</v>
      </c>
      <c r="K14" s="22">
        <v>1978</v>
      </c>
      <c r="L14" s="22">
        <v>3047</v>
      </c>
      <c r="M14" s="22">
        <v>1928</v>
      </c>
      <c r="N14" s="22">
        <v>2189</v>
      </c>
      <c r="O14" s="22">
        <v>1428</v>
      </c>
      <c r="P14" s="22">
        <v>1223</v>
      </c>
      <c r="Q14" s="22">
        <v>3541</v>
      </c>
      <c r="R14" s="22">
        <v>2508</v>
      </c>
      <c r="S14" s="22">
        <v>2556</v>
      </c>
      <c r="T14" s="22">
        <v>3679</v>
      </c>
      <c r="U14" s="22">
        <v>594</v>
      </c>
      <c r="V14" s="22">
        <v>603</v>
      </c>
      <c r="W14" s="22">
        <v>1238</v>
      </c>
    </row>
    <row r="15" ht="14.4" spans="1:23">
      <c r="A15" s="14">
        <v>101010120</v>
      </c>
      <c r="B15" s="11" t="s">
        <v>135</v>
      </c>
      <c r="C15" s="22">
        <v>5158</v>
      </c>
      <c r="D15" s="22"/>
      <c r="E15" s="22">
        <v>0</v>
      </c>
      <c r="F15" s="22"/>
      <c r="G15" s="22">
        <v>3879</v>
      </c>
      <c r="H15" s="22">
        <v>921</v>
      </c>
      <c r="I15" s="22">
        <v>202</v>
      </c>
      <c r="J15" s="22">
        <v>779</v>
      </c>
      <c r="K15" s="22">
        <v>62</v>
      </c>
      <c r="L15" s="22">
        <v>269</v>
      </c>
      <c r="M15" s="22">
        <v>66</v>
      </c>
      <c r="N15" s="22">
        <v>713</v>
      </c>
      <c r="O15" s="22">
        <v>108</v>
      </c>
      <c r="P15" s="22">
        <v>164</v>
      </c>
      <c r="Q15" s="22">
        <v>163</v>
      </c>
      <c r="R15" s="22">
        <v>70</v>
      </c>
      <c r="S15" s="22">
        <v>46</v>
      </c>
      <c r="T15" s="22">
        <v>141</v>
      </c>
      <c r="U15" s="22">
        <v>55</v>
      </c>
      <c r="V15" s="22">
        <v>46</v>
      </c>
      <c r="W15" s="22">
        <v>74</v>
      </c>
    </row>
    <row r="16" ht="14.4" spans="1:23">
      <c r="A16" s="14">
        <v>101010121</v>
      </c>
      <c r="B16" s="11" t="s">
        <v>137</v>
      </c>
      <c r="C16" s="22">
        <v>-5295</v>
      </c>
      <c r="D16" s="22"/>
      <c r="E16" s="22">
        <v>0</v>
      </c>
      <c r="F16" s="22"/>
      <c r="G16" s="22">
        <v>-3879</v>
      </c>
      <c r="H16" s="22">
        <v>-1034</v>
      </c>
      <c r="I16" s="22"/>
      <c r="J16" s="22">
        <v>-260</v>
      </c>
      <c r="K16" s="22">
        <v>-724</v>
      </c>
      <c r="L16" s="22">
        <v>-1182</v>
      </c>
      <c r="M16" s="22">
        <v>-366</v>
      </c>
      <c r="N16" s="22">
        <v>-4</v>
      </c>
      <c r="O16" s="22">
        <v>-10</v>
      </c>
      <c r="P16" s="22">
        <v>-1</v>
      </c>
      <c r="Q16" s="22">
        <v>-122</v>
      </c>
      <c r="R16" s="22"/>
      <c r="S16" s="22">
        <v>-173</v>
      </c>
      <c r="T16" s="22">
        <v>-3</v>
      </c>
      <c r="U16" s="22"/>
      <c r="V16" s="22"/>
      <c r="W16" s="22"/>
    </row>
    <row r="17" ht="14.4" spans="1:23">
      <c r="A17" s="14"/>
      <c r="B17" s="9" t="s">
        <v>5212</v>
      </c>
      <c r="C17" s="22">
        <v>-67316</v>
      </c>
      <c r="D17" s="22"/>
      <c r="E17" s="22">
        <v>0</v>
      </c>
      <c r="F17" s="22"/>
      <c r="G17" s="22">
        <v>-37596</v>
      </c>
      <c r="H17" s="22">
        <v>-5958</v>
      </c>
      <c r="I17" s="22">
        <v>-20124</v>
      </c>
      <c r="J17" s="22">
        <v>-1254</v>
      </c>
      <c r="K17" s="22">
        <v>-1094</v>
      </c>
      <c r="L17" s="22">
        <v>-5055</v>
      </c>
      <c r="M17" s="22">
        <v>-294</v>
      </c>
      <c r="N17" s="22">
        <v>-390</v>
      </c>
      <c r="O17" s="22">
        <v>-291</v>
      </c>
      <c r="P17" s="22">
        <v>-292</v>
      </c>
      <c r="Q17" s="22">
        <v>-675</v>
      </c>
      <c r="R17" s="22">
        <v>-525</v>
      </c>
      <c r="S17" s="22">
        <v>-187</v>
      </c>
      <c r="T17" s="22">
        <v>-649</v>
      </c>
      <c r="U17" s="22">
        <v>-29</v>
      </c>
      <c r="V17" s="22"/>
      <c r="W17" s="22">
        <v>-779</v>
      </c>
    </row>
    <row r="18" ht="14.4" spans="1:23">
      <c r="A18" s="14">
        <v>101010151</v>
      </c>
      <c r="B18" s="11" t="s">
        <v>160</v>
      </c>
      <c r="C18" s="22">
        <v>12980</v>
      </c>
      <c r="D18" s="22"/>
      <c r="E18" s="22">
        <v>0</v>
      </c>
      <c r="F18" s="22"/>
      <c r="G18" s="22">
        <v>12011</v>
      </c>
      <c r="H18" s="22">
        <v>7250</v>
      </c>
      <c r="I18" s="22">
        <v>84</v>
      </c>
      <c r="J18" s="22">
        <v>1073</v>
      </c>
      <c r="K18" s="22">
        <v>794</v>
      </c>
      <c r="L18" s="22">
        <v>1070</v>
      </c>
      <c r="M18" s="22">
        <v>18</v>
      </c>
      <c r="N18" s="22">
        <v>337</v>
      </c>
      <c r="O18" s="22">
        <v>21</v>
      </c>
      <c r="P18" s="22">
        <v>102</v>
      </c>
      <c r="Q18" s="22">
        <v>919</v>
      </c>
      <c r="R18" s="22">
        <v>215</v>
      </c>
      <c r="S18" s="22">
        <v>20</v>
      </c>
      <c r="T18" s="22">
        <v>70</v>
      </c>
      <c r="U18" s="22"/>
      <c r="V18" s="22"/>
      <c r="W18" s="22">
        <v>38</v>
      </c>
    </row>
    <row r="19" ht="14.4" spans="1:23">
      <c r="A19" s="14">
        <v>101010152</v>
      </c>
      <c r="B19" s="11" t="s">
        <v>161</v>
      </c>
      <c r="C19" s="22">
        <v>0</v>
      </c>
      <c r="D19" s="22"/>
      <c r="E19" s="22">
        <v>0</v>
      </c>
      <c r="F19" s="22"/>
      <c r="G19" s="22"/>
      <c r="H19" s="22"/>
      <c r="I19" s="22"/>
      <c r="J19" s="22"/>
      <c r="K19" s="22"/>
      <c r="L19" s="22"/>
      <c r="M19" s="22"/>
      <c r="N19" s="22"/>
      <c r="O19" s="22"/>
      <c r="P19" s="22"/>
      <c r="Q19" s="22"/>
      <c r="R19" s="22"/>
      <c r="S19" s="22"/>
      <c r="T19" s="22"/>
      <c r="U19" s="22"/>
      <c r="V19" s="22"/>
      <c r="W19" s="22"/>
    </row>
    <row r="20" ht="14.4" spans="1:23">
      <c r="A20" s="14">
        <v>101010153</v>
      </c>
      <c r="B20" s="11" t="s">
        <v>162</v>
      </c>
      <c r="C20" s="22">
        <v>0</v>
      </c>
      <c r="D20" s="22"/>
      <c r="E20" s="22">
        <v>0</v>
      </c>
      <c r="F20" s="22"/>
      <c r="G20" s="22"/>
      <c r="H20" s="22"/>
      <c r="I20" s="22"/>
      <c r="J20" s="22"/>
      <c r="K20" s="22"/>
      <c r="L20" s="22"/>
      <c r="M20" s="22"/>
      <c r="N20" s="22"/>
      <c r="O20" s="22"/>
      <c r="P20" s="22"/>
      <c r="Q20" s="22"/>
      <c r="R20" s="22"/>
      <c r="S20" s="22"/>
      <c r="T20" s="22"/>
      <c r="U20" s="22"/>
      <c r="V20" s="22"/>
      <c r="W20" s="22"/>
    </row>
    <row r="21" ht="14.4" spans="1:23">
      <c r="A21" s="14">
        <v>1010104</v>
      </c>
      <c r="B21" s="11" t="s">
        <v>163</v>
      </c>
      <c r="C21" s="22">
        <v>1258486</v>
      </c>
      <c r="D21" s="22">
        <v>181580</v>
      </c>
      <c r="E21" s="22">
        <v>194919</v>
      </c>
      <c r="F21" s="22"/>
      <c r="G21" s="22">
        <v>852419</v>
      </c>
      <c r="H21" s="22">
        <v>436766</v>
      </c>
      <c r="I21" s="22">
        <v>31192</v>
      </c>
      <c r="J21" s="22">
        <v>44662</v>
      </c>
      <c r="K21" s="22">
        <v>40063</v>
      </c>
      <c r="L21" s="22">
        <v>45780</v>
      </c>
      <c r="M21" s="22">
        <v>37247</v>
      </c>
      <c r="N21" s="22">
        <v>24824</v>
      </c>
      <c r="O21" s="22">
        <v>20353</v>
      </c>
      <c r="P21" s="22">
        <v>27145</v>
      </c>
      <c r="Q21" s="22">
        <v>50134</v>
      </c>
      <c r="R21" s="22">
        <v>27004</v>
      </c>
      <c r="S21" s="22">
        <v>19508</v>
      </c>
      <c r="T21" s="22">
        <v>18034</v>
      </c>
      <c r="U21" s="22">
        <v>6352</v>
      </c>
      <c r="V21" s="22">
        <v>9101</v>
      </c>
      <c r="W21" s="22">
        <v>14254</v>
      </c>
    </row>
    <row r="22" ht="14.4" spans="1:23">
      <c r="A22" s="14">
        <v>101010402</v>
      </c>
      <c r="B22" s="11" t="s">
        <v>5213</v>
      </c>
      <c r="C22" s="22">
        <v>0</v>
      </c>
      <c r="D22" s="22"/>
      <c r="E22" s="22">
        <v>0</v>
      </c>
      <c r="F22" s="22"/>
      <c r="G22" s="22"/>
      <c r="H22" s="22"/>
      <c r="I22" s="22"/>
      <c r="J22" s="22"/>
      <c r="K22" s="22"/>
      <c r="L22" s="22"/>
      <c r="M22" s="22"/>
      <c r="N22" s="22"/>
      <c r="O22" s="22"/>
      <c r="P22" s="22"/>
      <c r="Q22" s="22"/>
      <c r="R22" s="22"/>
      <c r="S22" s="22"/>
      <c r="T22" s="22"/>
      <c r="U22" s="22"/>
      <c r="V22" s="22"/>
      <c r="W22" s="22"/>
    </row>
    <row r="23" ht="14.4" spans="1:23">
      <c r="A23" s="14">
        <v>101010429</v>
      </c>
      <c r="B23" s="11" t="s">
        <v>5342</v>
      </c>
      <c r="C23" s="22">
        <v>-2091</v>
      </c>
      <c r="D23" s="22"/>
      <c r="E23" s="22">
        <v>0</v>
      </c>
      <c r="F23" s="22"/>
      <c r="G23" s="22">
        <v>-2091</v>
      </c>
      <c r="H23" s="22"/>
      <c r="I23" s="22"/>
      <c r="J23" s="22"/>
      <c r="K23" s="22"/>
      <c r="L23" s="22"/>
      <c r="M23" s="22"/>
      <c r="N23" s="22"/>
      <c r="O23" s="22"/>
      <c r="P23" s="22"/>
      <c r="Q23" s="22"/>
      <c r="R23" s="22"/>
      <c r="S23" s="22">
        <v>-2091</v>
      </c>
      <c r="T23" s="22"/>
      <c r="U23" s="22"/>
      <c r="V23" s="22"/>
      <c r="W23" s="22"/>
    </row>
    <row r="24" ht="14.4" spans="1:23">
      <c r="A24" s="14">
        <v>101010461</v>
      </c>
      <c r="B24" s="11" t="s">
        <v>5214</v>
      </c>
      <c r="C24" s="22">
        <v>15293</v>
      </c>
      <c r="D24" s="22"/>
      <c r="E24" s="22">
        <v>0</v>
      </c>
      <c r="F24" s="22"/>
      <c r="G24" s="22">
        <v>15293</v>
      </c>
      <c r="H24" s="22">
        <v>15293</v>
      </c>
      <c r="I24" s="22"/>
      <c r="J24" s="22"/>
      <c r="K24" s="22"/>
      <c r="L24" s="22"/>
      <c r="M24" s="22"/>
      <c r="N24" s="22"/>
      <c r="O24" s="22"/>
      <c r="P24" s="22"/>
      <c r="Q24" s="22"/>
      <c r="R24" s="22"/>
      <c r="S24" s="22"/>
      <c r="T24" s="22"/>
      <c r="U24" s="22"/>
      <c r="V24" s="22"/>
      <c r="W24" s="22"/>
    </row>
    <row r="25" ht="14.4" spans="1:23">
      <c r="A25" s="14">
        <v>1010201</v>
      </c>
      <c r="B25" s="9" t="s">
        <v>170</v>
      </c>
      <c r="C25" s="22">
        <v>0</v>
      </c>
      <c r="D25" s="22"/>
      <c r="E25" s="22">
        <v>0</v>
      </c>
      <c r="F25" s="22"/>
      <c r="G25" s="22"/>
      <c r="H25" s="22"/>
      <c r="I25" s="22"/>
      <c r="J25" s="22"/>
      <c r="K25" s="22"/>
      <c r="L25" s="22"/>
      <c r="M25" s="22"/>
      <c r="N25" s="22"/>
      <c r="O25" s="22"/>
      <c r="P25" s="22"/>
      <c r="Q25" s="22"/>
      <c r="R25" s="22"/>
      <c r="S25" s="22"/>
      <c r="T25" s="22"/>
      <c r="U25" s="22"/>
      <c r="V25" s="22"/>
      <c r="W25" s="22"/>
    </row>
    <row r="26" ht="14.4" spans="1:23">
      <c r="A26" s="14">
        <v>101020107</v>
      </c>
      <c r="B26" s="11" t="s">
        <v>171</v>
      </c>
      <c r="C26" s="22">
        <v>0</v>
      </c>
      <c r="D26" s="22"/>
      <c r="E26" s="22">
        <v>0</v>
      </c>
      <c r="F26" s="22"/>
      <c r="G26" s="22"/>
      <c r="H26" s="22"/>
      <c r="I26" s="22"/>
      <c r="J26" s="22"/>
      <c r="K26" s="22"/>
      <c r="L26" s="22"/>
      <c r="M26" s="22"/>
      <c r="N26" s="22"/>
      <c r="O26" s="22"/>
      <c r="P26" s="22"/>
      <c r="Q26" s="22"/>
      <c r="R26" s="22"/>
      <c r="S26" s="22"/>
      <c r="T26" s="22"/>
      <c r="U26" s="22"/>
      <c r="V26" s="22"/>
      <c r="W26" s="22"/>
    </row>
    <row r="27" ht="14.4" spans="1:23">
      <c r="A27" s="14">
        <v>101020121</v>
      </c>
      <c r="B27" s="11" t="s">
        <v>172</v>
      </c>
      <c r="C27" s="22">
        <v>0</v>
      </c>
      <c r="D27" s="22"/>
      <c r="E27" s="22">
        <v>0</v>
      </c>
      <c r="F27" s="22"/>
      <c r="G27" s="22"/>
      <c r="H27" s="22"/>
      <c r="I27" s="22"/>
      <c r="J27" s="22"/>
      <c r="K27" s="22"/>
      <c r="L27" s="22"/>
      <c r="M27" s="22"/>
      <c r="N27" s="22"/>
      <c r="O27" s="22"/>
      <c r="P27" s="22"/>
      <c r="Q27" s="22"/>
      <c r="R27" s="22"/>
      <c r="S27" s="22"/>
      <c r="T27" s="22"/>
      <c r="U27" s="22"/>
      <c r="V27" s="22"/>
      <c r="W27" s="22"/>
    </row>
    <row r="28" ht="14.4" spans="1:23">
      <c r="A28" s="14"/>
      <c r="B28" s="9" t="s">
        <v>173</v>
      </c>
      <c r="C28" s="21">
        <v>0</v>
      </c>
      <c r="D28" s="21"/>
      <c r="E28" s="21">
        <v>0</v>
      </c>
      <c r="F28" s="21"/>
      <c r="G28" s="21"/>
      <c r="H28" s="21"/>
      <c r="I28" s="21"/>
      <c r="J28" s="21"/>
      <c r="K28" s="21"/>
      <c r="L28" s="21"/>
      <c r="M28" s="21"/>
      <c r="N28" s="21"/>
      <c r="O28" s="21"/>
      <c r="P28" s="21"/>
      <c r="Q28" s="21"/>
      <c r="R28" s="21"/>
      <c r="S28" s="21"/>
      <c r="T28" s="21"/>
      <c r="U28" s="21"/>
      <c r="V28" s="21"/>
      <c r="W28" s="21"/>
    </row>
    <row r="29" ht="14.4" spans="1:23">
      <c r="A29" s="14">
        <v>1010102</v>
      </c>
      <c r="B29" s="11" t="s">
        <v>174</v>
      </c>
      <c r="C29" s="22">
        <v>0</v>
      </c>
      <c r="D29" s="22"/>
      <c r="E29" s="22">
        <v>0</v>
      </c>
      <c r="F29" s="22"/>
      <c r="G29" s="22"/>
      <c r="H29" s="22"/>
      <c r="I29" s="22"/>
      <c r="J29" s="22"/>
      <c r="K29" s="22"/>
      <c r="L29" s="22"/>
      <c r="M29" s="22"/>
      <c r="N29" s="22"/>
      <c r="O29" s="22"/>
      <c r="P29" s="22"/>
      <c r="Q29" s="22"/>
      <c r="R29" s="22"/>
      <c r="S29" s="22"/>
      <c r="T29" s="22"/>
      <c r="U29" s="22"/>
      <c r="V29" s="22"/>
      <c r="W29" s="22"/>
    </row>
    <row r="30" ht="14.4" spans="1:23">
      <c r="A30" s="14">
        <v>1010202</v>
      </c>
      <c r="B30" s="11" t="s">
        <v>175</v>
      </c>
      <c r="C30" s="22">
        <v>0</v>
      </c>
      <c r="D30" s="22"/>
      <c r="E30" s="22">
        <v>0</v>
      </c>
      <c r="F30" s="22"/>
      <c r="G30" s="22"/>
      <c r="H30" s="22"/>
      <c r="I30" s="22"/>
      <c r="J30" s="22"/>
      <c r="K30" s="22"/>
      <c r="L30" s="22"/>
      <c r="M30" s="22"/>
      <c r="N30" s="22"/>
      <c r="O30" s="22"/>
      <c r="P30" s="22"/>
      <c r="Q30" s="22"/>
      <c r="R30" s="22"/>
      <c r="S30" s="22"/>
      <c r="T30" s="22"/>
      <c r="U30" s="22"/>
      <c r="V30" s="22"/>
      <c r="W30" s="22"/>
    </row>
    <row r="31" ht="14.4" spans="1:23">
      <c r="A31" s="14">
        <v>101020202</v>
      </c>
      <c r="B31" s="11" t="s">
        <v>176</v>
      </c>
      <c r="C31" s="22">
        <v>0</v>
      </c>
      <c r="D31" s="22"/>
      <c r="E31" s="22">
        <v>0</v>
      </c>
      <c r="F31" s="22"/>
      <c r="G31" s="22"/>
      <c r="H31" s="22"/>
      <c r="I31" s="22"/>
      <c r="J31" s="22"/>
      <c r="K31" s="22"/>
      <c r="L31" s="22"/>
      <c r="M31" s="22"/>
      <c r="N31" s="22"/>
      <c r="O31" s="22"/>
      <c r="P31" s="22"/>
      <c r="Q31" s="22"/>
      <c r="R31" s="22"/>
      <c r="S31" s="22"/>
      <c r="T31" s="22"/>
      <c r="U31" s="22"/>
      <c r="V31" s="22"/>
      <c r="W31" s="22"/>
    </row>
    <row r="32" ht="14.4" spans="1:23">
      <c r="A32" s="14">
        <v>101020221</v>
      </c>
      <c r="B32" s="11" t="s">
        <v>177</v>
      </c>
      <c r="C32" s="22">
        <v>0</v>
      </c>
      <c r="D32" s="22"/>
      <c r="E32" s="22">
        <v>0</v>
      </c>
      <c r="F32" s="22"/>
      <c r="G32" s="22"/>
      <c r="H32" s="22"/>
      <c r="I32" s="22"/>
      <c r="J32" s="22"/>
      <c r="K32" s="22"/>
      <c r="L32" s="22"/>
      <c r="M32" s="22"/>
      <c r="N32" s="22"/>
      <c r="O32" s="22"/>
      <c r="P32" s="22"/>
      <c r="Q32" s="22"/>
      <c r="R32" s="22"/>
      <c r="S32" s="22"/>
      <c r="T32" s="22"/>
      <c r="U32" s="22"/>
      <c r="V32" s="22"/>
      <c r="W32" s="22"/>
    </row>
    <row r="33" ht="14.4" spans="1:23">
      <c r="A33" s="14"/>
      <c r="B33" s="9" t="s">
        <v>178</v>
      </c>
      <c r="C33" s="21">
        <v>0</v>
      </c>
      <c r="D33" s="21"/>
      <c r="E33" s="21">
        <v>0</v>
      </c>
      <c r="F33" s="21"/>
      <c r="G33" s="21"/>
      <c r="H33" s="21"/>
      <c r="I33" s="21"/>
      <c r="J33" s="21"/>
      <c r="K33" s="21"/>
      <c r="L33" s="21"/>
      <c r="M33" s="21"/>
      <c r="N33" s="21"/>
      <c r="O33" s="21"/>
      <c r="P33" s="21"/>
      <c r="Q33" s="21"/>
      <c r="R33" s="21"/>
      <c r="S33" s="21"/>
      <c r="T33" s="21"/>
      <c r="U33" s="21"/>
      <c r="V33" s="21"/>
      <c r="W33" s="21"/>
    </row>
    <row r="34" ht="14.4" spans="1:23">
      <c r="A34" s="14"/>
      <c r="B34" s="11" t="s">
        <v>5218</v>
      </c>
      <c r="C34" s="21">
        <v>0</v>
      </c>
      <c r="D34" s="21"/>
      <c r="E34" s="21">
        <v>0</v>
      </c>
      <c r="F34" s="21"/>
      <c r="G34" s="21"/>
      <c r="H34" s="21"/>
      <c r="I34" s="21"/>
      <c r="J34" s="21"/>
      <c r="K34" s="21"/>
      <c r="L34" s="21"/>
      <c r="M34" s="21"/>
      <c r="N34" s="21"/>
      <c r="O34" s="21"/>
      <c r="P34" s="21"/>
      <c r="Q34" s="21"/>
      <c r="R34" s="21"/>
      <c r="S34" s="21"/>
      <c r="T34" s="21"/>
      <c r="U34" s="21"/>
      <c r="V34" s="21"/>
      <c r="W34" s="21"/>
    </row>
    <row r="35" ht="14.4" spans="1:23">
      <c r="A35" s="14">
        <v>1010103</v>
      </c>
      <c r="B35" s="11" t="s">
        <v>180</v>
      </c>
      <c r="C35" s="21">
        <v>0</v>
      </c>
      <c r="D35" s="21"/>
      <c r="E35" s="21">
        <v>0</v>
      </c>
      <c r="F35" s="21"/>
      <c r="G35" s="21"/>
      <c r="H35" s="21"/>
      <c r="I35" s="21"/>
      <c r="J35" s="21"/>
      <c r="K35" s="21"/>
      <c r="L35" s="21"/>
      <c r="M35" s="21"/>
      <c r="N35" s="21"/>
      <c r="O35" s="21"/>
      <c r="P35" s="21"/>
      <c r="Q35" s="21"/>
      <c r="R35" s="21"/>
      <c r="S35" s="21"/>
      <c r="T35" s="21"/>
      <c r="U35" s="21"/>
      <c r="V35" s="21"/>
      <c r="W35" s="21"/>
    </row>
    <row r="36" ht="14.4" spans="1:23">
      <c r="A36" s="14">
        <v>101010301</v>
      </c>
      <c r="B36" s="11" t="s">
        <v>181</v>
      </c>
      <c r="C36" s="22">
        <v>0</v>
      </c>
      <c r="D36" s="22"/>
      <c r="E36" s="22">
        <v>0</v>
      </c>
      <c r="F36" s="22"/>
      <c r="G36" s="22"/>
      <c r="H36" s="22"/>
      <c r="I36" s="22"/>
      <c r="J36" s="22"/>
      <c r="K36" s="22"/>
      <c r="L36" s="22"/>
      <c r="M36" s="22"/>
      <c r="N36" s="22"/>
      <c r="O36" s="22"/>
      <c r="P36" s="22"/>
      <c r="Q36" s="22"/>
      <c r="R36" s="22"/>
      <c r="S36" s="22"/>
      <c r="T36" s="22"/>
      <c r="U36" s="22"/>
      <c r="V36" s="22"/>
      <c r="W36" s="22"/>
    </row>
    <row r="37" ht="14.4" spans="1:23">
      <c r="A37" s="14">
        <v>101010302</v>
      </c>
      <c r="B37" s="11" t="s">
        <v>182</v>
      </c>
      <c r="C37" s="22">
        <v>0</v>
      </c>
      <c r="D37" s="22"/>
      <c r="E37" s="22">
        <v>0</v>
      </c>
      <c r="F37" s="22"/>
      <c r="G37" s="22"/>
      <c r="H37" s="22"/>
      <c r="I37" s="22"/>
      <c r="J37" s="22"/>
      <c r="K37" s="22"/>
      <c r="L37" s="22"/>
      <c r="M37" s="22"/>
      <c r="N37" s="22"/>
      <c r="O37" s="22"/>
      <c r="P37" s="22"/>
      <c r="Q37" s="22"/>
      <c r="R37" s="22"/>
      <c r="S37" s="22"/>
      <c r="T37" s="22"/>
      <c r="U37" s="22"/>
      <c r="V37" s="22"/>
      <c r="W37" s="22"/>
    </row>
    <row r="38" ht="14.4" spans="1:23">
      <c r="A38" s="14">
        <v>1010105</v>
      </c>
      <c r="B38" s="11" t="s">
        <v>183</v>
      </c>
      <c r="C38" s="22">
        <v>0</v>
      </c>
      <c r="D38" s="22"/>
      <c r="E38" s="22">
        <v>0</v>
      </c>
      <c r="F38" s="22"/>
      <c r="G38" s="22"/>
      <c r="H38" s="22"/>
      <c r="I38" s="22"/>
      <c r="J38" s="22"/>
      <c r="K38" s="22"/>
      <c r="L38" s="22"/>
      <c r="M38" s="22"/>
      <c r="N38" s="22"/>
      <c r="O38" s="22"/>
      <c r="P38" s="22"/>
      <c r="Q38" s="22"/>
      <c r="R38" s="22"/>
      <c r="S38" s="22"/>
      <c r="T38" s="22"/>
      <c r="U38" s="22"/>
      <c r="V38" s="22"/>
      <c r="W38" s="22"/>
    </row>
    <row r="39" ht="14.4" spans="1:23">
      <c r="A39" s="14">
        <v>1010203</v>
      </c>
      <c r="B39" s="11" t="s">
        <v>184</v>
      </c>
      <c r="C39" s="22">
        <v>0</v>
      </c>
      <c r="D39" s="22"/>
      <c r="E39" s="22">
        <v>0</v>
      </c>
      <c r="F39" s="22"/>
      <c r="G39" s="22"/>
      <c r="H39" s="22"/>
      <c r="I39" s="22"/>
      <c r="J39" s="22"/>
      <c r="K39" s="22"/>
      <c r="L39" s="22"/>
      <c r="M39" s="22"/>
      <c r="N39" s="22"/>
      <c r="O39" s="22"/>
      <c r="P39" s="22"/>
      <c r="Q39" s="22"/>
      <c r="R39" s="22"/>
      <c r="S39" s="22"/>
      <c r="T39" s="22"/>
      <c r="U39" s="22"/>
      <c r="V39" s="22"/>
      <c r="W39" s="22"/>
    </row>
    <row r="40" ht="14.4" spans="1:23">
      <c r="A40" s="14">
        <v>10103</v>
      </c>
      <c r="B40" s="9" t="s">
        <v>5219</v>
      </c>
      <c r="C40" s="21">
        <v>1672313</v>
      </c>
      <c r="D40" s="21">
        <v>379535</v>
      </c>
      <c r="E40" s="21">
        <v>383735</v>
      </c>
      <c r="F40" s="21"/>
      <c r="G40" s="21">
        <v>1268065</v>
      </c>
      <c r="H40" s="21">
        <v>551278</v>
      </c>
      <c r="I40" s="21">
        <v>60999</v>
      </c>
      <c r="J40" s="21">
        <v>114706</v>
      </c>
      <c r="K40" s="21">
        <v>53257</v>
      </c>
      <c r="L40" s="21">
        <v>73631</v>
      </c>
      <c r="M40" s="21">
        <v>52607</v>
      </c>
      <c r="N40" s="21">
        <v>38423</v>
      </c>
      <c r="O40" s="21">
        <v>28974</v>
      </c>
      <c r="P40" s="21">
        <v>48103</v>
      </c>
      <c r="Q40" s="21">
        <v>68367</v>
      </c>
      <c r="R40" s="21">
        <v>70833</v>
      </c>
      <c r="S40" s="21">
        <v>22457</v>
      </c>
      <c r="T40" s="21">
        <v>34797</v>
      </c>
      <c r="U40" s="21">
        <v>12490</v>
      </c>
      <c r="V40" s="21">
        <v>12815</v>
      </c>
      <c r="W40" s="21">
        <v>24328</v>
      </c>
    </row>
    <row r="41" ht="14.4" spans="1:23">
      <c r="A41" s="14">
        <v>1010302</v>
      </c>
      <c r="B41" s="11" t="s">
        <v>5221</v>
      </c>
      <c r="C41" s="22">
        <v>0</v>
      </c>
      <c r="D41" s="22"/>
      <c r="E41" s="22">
        <v>0</v>
      </c>
      <c r="F41" s="22"/>
      <c r="G41" s="22"/>
      <c r="H41" s="22"/>
      <c r="I41" s="22"/>
      <c r="J41" s="22"/>
      <c r="K41" s="22"/>
      <c r="L41" s="22"/>
      <c r="M41" s="22"/>
      <c r="N41" s="22"/>
      <c r="O41" s="22"/>
      <c r="P41" s="22"/>
      <c r="Q41" s="22"/>
      <c r="R41" s="22"/>
      <c r="S41" s="22"/>
      <c r="T41" s="22"/>
      <c r="U41" s="22"/>
      <c r="V41" s="22"/>
      <c r="W41" s="22"/>
    </row>
    <row r="42" ht="14.4" spans="1:23">
      <c r="A42" s="14">
        <v>1010303</v>
      </c>
      <c r="B42" s="11" t="s">
        <v>5222</v>
      </c>
      <c r="C42" s="22">
        <v>405379</v>
      </c>
      <c r="D42" s="22">
        <v>406886</v>
      </c>
      <c r="E42" s="22">
        <v>405378</v>
      </c>
      <c r="F42" s="22"/>
      <c r="G42" s="22">
        <v>1</v>
      </c>
      <c r="H42" s="22"/>
      <c r="I42" s="22"/>
      <c r="J42" s="22"/>
      <c r="K42" s="22"/>
      <c r="L42" s="22"/>
      <c r="M42" s="22"/>
      <c r="N42" s="22"/>
      <c r="O42" s="22"/>
      <c r="P42" s="22"/>
      <c r="Q42" s="22"/>
      <c r="R42" s="22"/>
      <c r="S42" s="22"/>
      <c r="T42" s="22"/>
      <c r="U42" s="22"/>
      <c r="V42" s="22"/>
      <c r="W42" s="22">
        <v>1</v>
      </c>
    </row>
    <row r="43" ht="14.4" spans="1:23">
      <c r="A43" s="14">
        <v>1010304</v>
      </c>
      <c r="B43" s="11" t="s">
        <v>5223</v>
      </c>
      <c r="C43" s="22">
        <v>1475067</v>
      </c>
      <c r="D43" s="22">
        <v>11982</v>
      </c>
      <c r="E43" s="22">
        <v>11982</v>
      </c>
      <c r="F43" s="22"/>
      <c r="G43" s="22">
        <v>1439230</v>
      </c>
      <c r="H43" s="22">
        <v>627518</v>
      </c>
      <c r="I43" s="22">
        <v>69952</v>
      </c>
      <c r="J43" s="22">
        <v>136661</v>
      </c>
      <c r="K43" s="22">
        <v>59624</v>
      </c>
      <c r="L43" s="22">
        <v>80782</v>
      </c>
      <c r="M43" s="22">
        <v>60292</v>
      </c>
      <c r="N43" s="22">
        <v>42834</v>
      </c>
      <c r="O43" s="22">
        <v>32265</v>
      </c>
      <c r="P43" s="22">
        <v>53287</v>
      </c>
      <c r="Q43" s="22">
        <v>77316</v>
      </c>
      <c r="R43" s="22">
        <v>79180</v>
      </c>
      <c r="S43" s="22">
        <v>25765</v>
      </c>
      <c r="T43" s="22">
        <v>39167</v>
      </c>
      <c r="U43" s="22">
        <v>12651</v>
      </c>
      <c r="V43" s="22">
        <v>14657</v>
      </c>
      <c r="W43" s="22">
        <v>27279</v>
      </c>
    </row>
    <row r="44" ht="14.4" spans="1:23">
      <c r="A44" s="14">
        <v>1010320</v>
      </c>
      <c r="B44" s="11" t="s">
        <v>5226</v>
      </c>
      <c r="C44" s="22">
        <v>9526</v>
      </c>
      <c r="D44" s="22">
        <v>761</v>
      </c>
      <c r="E44" s="22">
        <v>890</v>
      </c>
      <c r="F44" s="22"/>
      <c r="G44" s="22">
        <v>6408</v>
      </c>
      <c r="H44" s="22">
        <v>3736</v>
      </c>
      <c r="I44" s="22">
        <v>132</v>
      </c>
      <c r="J44" s="22">
        <v>285</v>
      </c>
      <c r="K44" s="22">
        <v>224</v>
      </c>
      <c r="L44" s="22">
        <v>319</v>
      </c>
      <c r="M44" s="22">
        <v>85</v>
      </c>
      <c r="N44" s="22">
        <v>381</v>
      </c>
      <c r="O44" s="22">
        <v>425</v>
      </c>
      <c r="P44" s="22">
        <v>116</v>
      </c>
      <c r="Q44" s="22">
        <v>178</v>
      </c>
      <c r="R44" s="22">
        <v>195</v>
      </c>
      <c r="S44" s="22">
        <v>52</v>
      </c>
      <c r="T44" s="22">
        <v>135</v>
      </c>
      <c r="U44" s="22">
        <v>18</v>
      </c>
      <c r="V44" s="22">
        <v>30</v>
      </c>
      <c r="W44" s="22">
        <v>97</v>
      </c>
    </row>
    <row r="45" ht="14.4" spans="1:23">
      <c r="A45" s="14">
        <v>1010329</v>
      </c>
      <c r="B45" s="11" t="s">
        <v>5227</v>
      </c>
      <c r="C45" s="22">
        <v>15</v>
      </c>
      <c r="D45" s="22"/>
      <c r="E45" s="22">
        <v>0</v>
      </c>
      <c r="F45" s="22"/>
      <c r="G45" s="22"/>
      <c r="H45" s="22"/>
      <c r="I45" s="22"/>
      <c r="J45" s="22"/>
      <c r="K45" s="22"/>
      <c r="L45" s="22"/>
      <c r="M45" s="22"/>
      <c r="N45" s="22"/>
      <c r="O45" s="22"/>
      <c r="P45" s="22"/>
      <c r="Q45" s="22"/>
      <c r="R45" s="22"/>
      <c r="S45" s="22"/>
      <c r="T45" s="22"/>
      <c r="U45" s="22"/>
      <c r="V45" s="22"/>
      <c r="W45" s="22"/>
    </row>
    <row r="46" ht="14.4" spans="1:23">
      <c r="A46" s="14">
        <v>10104</v>
      </c>
      <c r="B46" s="9" t="s">
        <v>185</v>
      </c>
      <c r="C46" s="21">
        <v>1487296</v>
      </c>
      <c r="D46" s="21">
        <v>937600</v>
      </c>
      <c r="E46" s="21">
        <v>956444</v>
      </c>
      <c r="F46" s="21"/>
      <c r="G46" s="21">
        <v>517994</v>
      </c>
      <c r="H46" s="21">
        <v>251276</v>
      </c>
      <c r="I46" s="21">
        <v>19137</v>
      </c>
      <c r="J46" s="21">
        <v>42538</v>
      </c>
      <c r="K46" s="21">
        <v>42094</v>
      </c>
      <c r="L46" s="21">
        <v>28084</v>
      </c>
      <c r="M46" s="21">
        <v>21561</v>
      </c>
      <c r="N46" s="21">
        <v>14905</v>
      </c>
      <c r="O46" s="21">
        <v>6764</v>
      </c>
      <c r="P46" s="21">
        <v>20644</v>
      </c>
      <c r="Q46" s="21">
        <v>23099</v>
      </c>
      <c r="R46" s="21">
        <v>16771</v>
      </c>
      <c r="S46" s="21">
        <v>6472</v>
      </c>
      <c r="T46" s="21">
        <v>11042</v>
      </c>
      <c r="U46" s="21">
        <v>2070</v>
      </c>
      <c r="V46" s="21">
        <v>2627</v>
      </c>
      <c r="W46" s="21">
        <v>8910</v>
      </c>
    </row>
    <row r="47" ht="14.4" spans="1:23">
      <c r="A47" s="14"/>
      <c r="B47" s="9" t="s">
        <v>186</v>
      </c>
      <c r="C47" s="22">
        <v>215765</v>
      </c>
      <c r="D47" s="22">
        <v>131005</v>
      </c>
      <c r="E47" s="22">
        <v>136164</v>
      </c>
      <c r="F47" s="22"/>
      <c r="G47" s="22">
        <v>78171</v>
      </c>
      <c r="H47" s="22">
        <v>17591</v>
      </c>
      <c r="I47" s="22">
        <v>2514</v>
      </c>
      <c r="J47" s="22">
        <v>18961</v>
      </c>
      <c r="K47" s="22">
        <v>3563</v>
      </c>
      <c r="L47" s="22">
        <v>7312</v>
      </c>
      <c r="M47" s="22">
        <v>748</v>
      </c>
      <c r="N47" s="22">
        <v>4508</v>
      </c>
      <c r="O47" s="22"/>
      <c r="P47" s="22">
        <v>9883</v>
      </c>
      <c r="Q47" s="22">
        <v>719</v>
      </c>
      <c r="R47" s="22">
        <v>5957</v>
      </c>
      <c r="S47" s="22"/>
      <c r="T47" s="22">
        <v>3501</v>
      </c>
      <c r="U47" s="22"/>
      <c r="V47" s="22">
        <v>200</v>
      </c>
      <c r="W47" s="22">
        <v>2714</v>
      </c>
    </row>
    <row r="48" ht="14.4" spans="1:23">
      <c r="A48" s="14">
        <v>1010417</v>
      </c>
      <c r="B48" s="11" t="s">
        <v>187</v>
      </c>
      <c r="C48" s="22">
        <v>78</v>
      </c>
      <c r="D48" s="22">
        <v>47</v>
      </c>
      <c r="E48" s="22">
        <v>47</v>
      </c>
      <c r="F48" s="22"/>
      <c r="G48" s="22">
        <v>31</v>
      </c>
      <c r="H48" s="22">
        <v>31</v>
      </c>
      <c r="I48" s="22"/>
      <c r="J48" s="22"/>
      <c r="K48" s="22"/>
      <c r="L48" s="22"/>
      <c r="M48" s="22"/>
      <c r="N48" s="22"/>
      <c r="O48" s="22"/>
      <c r="P48" s="22"/>
      <c r="Q48" s="22"/>
      <c r="R48" s="22"/>
      <c r="S48" s="22"/>
      <c r="T48" s="22"/>
      <c r="U48" s="22"/>
      <c r="V48" s="22"/>
      <c r="W48" s="22"/>
    </row>
    <row r="49" ht="14.4" spans="1:23">
      <c r="A49" s="14">
        <v>101041702</v>
      </c>
      <c r="B49" s="11" t="s">
        <v>188</v>
      </c>
      <c r="C49" s="22">
        <v>0</v>
      </c>
      <c r="D49" s="22"/>
      <c r="E49" s="22">
        <v>0</v>
      </c>
      <c r="F49" s="22"/>
      <c r="G49" s="22"/>
      <c r="H49" s="22"/>
      <c r="I49" s="22"/>
      <c r="J49" s="22"/>
      <c r="K49" s="22"/>
      <c r="L49" s="22"/>
      <c r="M49" s="22"/>
      <c r="N49" s="22"/>
      <c r="O49" s="22"/>
      <c r="P49" s="22"/>
      <c r="Q49" s="22"/>
      <c r="R49" s="22"/>
      <c r="S49" s="22"/>
      <c r="T49" s="22"/>
      <c r="U49" s="22"/>
      <c r="V49" s="22"/>
      <c r="W49" s="22"/>
    </row>
    <row r="50" ht="14.4" spans="1:23">
      <c r="A50" s="14">
        <v>1010418</v>
      </c>
      <c r="B50" s="11" t="s">
        <v>189</v>
      </c>
      <c r="C50" s="22">
        <v>3</v>
      </c>
      <c r="D50" s="22">
        <v>3</v>
      </c>
      <c r="E50" s="22">
        <v>3</v>
      </c>
      <c r="F50" s="22"/>
      <c r="G50" s="22"/>
      <c r="H50" s="22"/>
      <c r="I50" s="22"/>
      <c r="J50" s="22"/>
      <c r="K50" s="22"/>
      <c r="L50" s="22"/>
      <c r="M50" s="22"/>
      <c r="N50" s="22"/>
      <c r="O50" s="22"/>
      <c r="P50" s="22"/>
      <c r="Q50" s="22"/>
      <c r="R50" s="22"/>
      <c r="S50" s="22"/>
      <c r="T50" s="22"/>
      <c r="U50" s="22"/>
      <c r="V50" s="22"/>
      <c r="W50" s="22"/>
    </row>
    <row r="51" ht="14.4" spans="1:23">
      <c r="A51" s="14">
        <v>1010419</v>
      </c>
      <c r="B51" s="11" t="s">
        <v>190</v>
      </c>
      <c r="C51" s="22">
        <v>0</v>
      </c>
      <c r="D51" s="22"/>
      <c r="E51" s="22">
        <v>0</v>
      </c>
      <c r="F51" s="22"/>
      <c r="G51" s="22"/>
      <c r="H51" s="22"/>
      <c r="I51" s="22"/>
      <c r="J51" s="22"/>
      <c r="K51" s="22"/>
      <c r="L51" s="22"/>
      <c r="M51" s="22"/>
      <c r="N51" s="22"/>
      <c r="O51" s="22"/>
      <c r="P51" s="22"/>
      <c r="Q51" s="22"/>
      <c r="R51" s="22"/>
      <c r="S51" s="22"/>
      <c r="T51" s="22"/>
      <c r="U51" s="22"/>
      <c r="V51" s="22"/>
      <c r="W51" s="22"/>
    </row>
    <row r="52" ht="14.4" spans="1:23">
      <c r="A52" s="14">
        <v>1010420</v>
      </c>
      <c r="B52" s="11" t="s">
        <v>191</v>
      </c>
      <c r="C52" s="22">
        <v>0</v>
      </c>
      <c r="D52" s="22"/>
      <c r="E52" s="22">
        <v>0</v>
      </c>
      <c r="F52" s="22"/>
      <c r="G52" s="22"/>
      <c r="H52" s="22"/>
      <c r="I52" s="22"/>
      <c r="J52" s="22"/>
      <c r="K52" s="22"/>
      <c r="L52" s="22"/>
      <c r="M52" s="22"/>
      <c r="N52" s="22"/>
      <c r="O52" s="22"/>
      <c r="P52" s="22"/>
      <c r="Q52" s="22"/>
      <c r="R52" s="22"/>
      <c r="S52" s="22"/>
      <c r="T52" s="22"/>
      <c r="U52" s="22"/>
      <c r="V52" s="22"/>
      <c r="W52" s="22"/>
    </row>
    <row r="53" ht="14.4" spans="1:23">
      <c r="A53" s="14">
        <v>1010421</v>
      </c>
      <c r="B53" s="11" t="s">
        <v>192</v>
      </c>
      <c r="C53" s="22">
        <v>0</v>
      </c>
      <c r="D53" s="22"/>
      <c r="E53" s="22">
        <v>0</v>
      </c>
      <c r="F53" s="22"/>
      <c r="G53" s="22"/>
      <c r="H53" s="22"/>
      <c r="I53" s="22"/>
      <c r="J53" s="22"/>
      <c r="K53" s="22"/>
      <c r="L53" s="22"/>
      <c r="M53" s="22"/>
      <c r="N53" s="22"/>
      <c r="O53" s="22"/>
      <c r="P53" s="22"/>
      <c r="Q53" s="22"/>
      <c r="R53" s="22"/>
      <c r="S53" s="22"/>
      <c r="T53" s="22"/>
      <c r="U53" s="22"/>
      <c r="V53" s="22"/>
      <c r="W53" s="22"/>
    </row>
    <row r="54" ht="14.4" spans="1:23">
      <c r="A54" s="14">
        <v>1010422</v>
      </c>
      <c r="B54" s="11" t="s">
        <v>193</v>
      </c>
      <c r="C54" s="22">
        <v>6</v>
      </c>
      <c r="D54" s="22">
        <v>4</v>
      </c>
      <c r="E54" s="22">
        <v>4</v>
      </c>
      <c r="F54" s="22"/>
      <c r="G54" s="22">
        <v>2</v>
      </c>
      <c r="H54" s="22">
        <v>2</v>
      </c>
      <c r="I54" s="22"/>
      <c r="J54" s="22"/>
      <c r="K54" s="22"/>
      <c r="L54" s="22"/>
      <c r="M54" s="22"/>
      <c r="N54" s="22"/>
      <c r="O54" s="22"/>
      <c r="P54" s="22"/>
      <c r="Q54" s="22"/>
      <c r="R54" s="22"/>
      <c r="S54" s="22"/>
      <c r="T54" s="22"/>
      <c r="U54" s="22"/>
      <c r="V54" s="22"/>
      <c r="W54" s="22"/>
    </row>
    <row r="55" ht="14.4" spans="1:23">
      <c r="A55" s="14">
        <v>1010423</v>
      </c>
      <c r="B55" s="11" t="s">
        <v>194</v>
      </c>
      <c r="C55" s="22">
        <v>149</v>
      </c>
      <c r="D55" s="22">
        <v>88</v>
      </c>
      <c r="E55" s="22">
        <v>89</v>
      </c>
      <c r="F55" s="22"/>
      <c r="G55" s="22">
        <v>60</v>
      </c>
      <c r="H55" s="22">
        <v>60</v>
      </c>
      <c r="I55" s="22"/>
      <c r="J55" s="22"/>
      <c r="K55" s="22"/>
      <c r="L55" s="22"/>
      <c r="M55" s="22"/>
      <c r="N55" s="22"/>
      <c r="O55" s="22"/>
      <c r="P55" s="22"/>
      <c r="Q55" s="22"/>
      <c r="R55" s="22"/>
      <c r="S55" s="22"/>
      <c r="T55" s="22"/>
      <c r="U55" s="22"/>
      <c r="V55" s="22"/>
      <c r="W55" s="22"/>
    </row>
    <row r="56" ht="14.4" spans="1:23">
      <c r="A56" s="14">
        <v>1010424</v>
      </c>
      <c r="B56" s="11" t="s">
        <v>195</v>
      </c>
      <c r="C56" s="22">
        <v>243</v>
      </c>
      <c r="D56" s="22">
        <v>146</v>
      </c>
      <c r="E56" s="22">
        <v>146</v>
      </c>
      <c r="F56" s="22"/>
      <c r="G56" s="22">
        <v>96</v>
      </c>
      <c r="H56" s="22">
        <v>19</v>
      </c>
      <c r="I56" s="22"/>
      <c r="J56" s="22"/>
      <c r="K56" s="22">
        <v>75</v>
      </c>
      <c r="L56" s="22"/>
      <c r="M56" s="22"/>
      <c r="N56" s="22"/>
      <c r="O56" s="22"/>
      <c r="P56" s="22"/>
      <c r="Q56" s="22"/>
      <c r="R56" s="22"/>
      <c r="S56" s="22"/>
      <c r="T56" s="22"/>
      <c r="U56" s="22"/>
      <c r="V56" s="22"/>
      <c r="W56" s="22">
        <v>2</v>
      </c>
    </row>
    <row r="57" ht="14.4" spans="1:23">
      <c r="A57" s="14">
        <v>1010425</v>
      </c>
      <c r="B57" s="11" t="s">
        <v>196</v>
      </c>
      <c r="C57" s="22">
        <v>0</v>
      </c>
      <c r="D57" s="22"/>
      <c r="E57" s="22">
        <v>0</v>
      </c>
      <c r="F57" s="22"/>
      <c r="G57" s="22"/>
      <c r="H57" s="22"/>
      <c r="I57" s="22"/>
      <c r="J57" s="22"/>
      <c r="K57" s="22"/>
      <c r="L57" s="22"/>
      <c r="M57" s="22"/>
      <c r="N57" s="22"/>
      <c r="O57" s="22"/>
      <c r="P57" s="22"/>
      <c r="Q57" s="22"/>
      <c r="R57" s="22"/>
      <c r="S57" s="22"/>
      <c r="T57" s="22"/>
      <c r="U57" s="22"/>
      <c r="V57" s="22"/>
      <c r="W57" s="22"/>
    </row>
    <row r="58" ht="14.4" spans="1:23">
      <c r="A58" s="14">
        <v>1010426</v>
      </c>
      <c r="B58" s="11" t="s">
        <v>197</v>
      </c>
      <c r="C58" s="22">
        <v>113</v>
      </c>
      <c r="D58" s="22">
        <v>53</v>
      </c>
      <c r="E58" s="22">
        <v>68</v>
      </c>
      <c r="F58" s="22"/>
      <c r="G58" s="22">
        <v>35</v>
      </c>
      <c r="H58" s="22">
        <v>9</v>
      </c>
      <c r="I58" s="22">
        <v>10</v>
      </c>
      <c r="J58" s="22"/>
      <c r="K58" s="22"/>
      <c r="L58" s="22">
        <v>15</v>
      </c>
      <c r="M58" s="22"/>
      <c r="N58" s="22"/>
      <c r="O58" s="22"/>
      <c r="P58" s="22">
        <v>1</v>
      </c>
      <c r="Q58" s="22"/>
      <c r="R58" s="22"/>
      <c r="S58" s="22"/>
      <c r="T58" s="22"/>
      <c r="U58" s="22"/>
      <c r="V58" s="22"/>
      <c r="W58" s="22"/>
    </row>
    <row r="59" ht="14.4" spans="1:23">
      <c r="A59" s="14">
        <v>1010427</v>
      </c>
      <c r="B59" s="11" t="s">
        <v>198</v>
      </c>
      <c r="C59" s="22">
        <v>0</v>
      </c>
      <c r="D59" s="22"/>
      <c r="E59" s="22">
        <v>0</v>
      </c>
      <c r="F59" s="22"/>
      <c r="G59" s="22"/>
      <c r="H59" s="22"/>
      <c r="I59" s="22"/>
      <c r="J59" s="22"/>
      <c r="K59" s="22"/>
      <c r="L59" s="22"/>
      <c r="M59" s="22"/>
      <c r="N59" s="22"/>
      <c r="O59" s="22"/>
      <c r="P59" s="22"/>
      <c r="Q59" s="22"/>
      <c r="R59" s="22"/>
      <c r="S59" s="22"/>
      <c r="T59" s="22"/>
      <c r="U59" s="22"/>
      <c r="V59" s="22"/>
      <c r="W59" s="22"/>
    </row>
    <row r="60" ht="14.4" spans="1:23">
      <c r="A60" s="14">
        <v>1010428</v>
      </c>
      <c r="B60" s="11" t="s">
        <v>199</v>
      </c>
      <c r="C60" s="22">
        <v>0</v>
      </c>
      <c r="D60" s="22"/>
      <c r="E60" s="22">
        <v>0</v>
      </c>
      <c r="F60" s="22"/>
      <c r="G60" s="22"/>
      <c r="H60" s="22"/>
      <c r="I60" s="22"/>
      <c r="J60" s="22"/>
      <c r="K60" s="22"/>
      <c r="L60" s="22"/>
      <c r="M60" s="22"/>
      <c r="N60" s="22"/>
      <c r="O60" s="22"/>
      <c r="P60" s="22"/>
      <c r="Q60" s="22"/>
      <c r="R60" s="22"/>
      <c r="S60" s="22"/>
      <c r="T60" s="22"/>
      <c r="U60" s="22"/>
      <c r="V60" s="22"/>
      <c r="W60" s="22"/>
    </row>
    <row r="61" ht="14.4" spans="1:23">
      <c r="A61" s="14">
        <v>1010429</v>
      </c>
      <c r="B61" s="11" t="s">
        <v>200</v>
      </c>
      <c r="C61" s="22">
        <v>947</v>
      </c>
      <c r="D61" s="22">
        <v>568</v>
      </c>
      <c r="E61" s="22">
        <v>568</v>
      </c>
      <c r="F61" s="22"/>
      <c r="G61" s="22">
        <v>378</v>
      </c>
      <c r="H61" s="22">
        <v>378</v>
      </c>
      <c r="I61" s="22"/>
      <c r="J61" s="22"/>
      <c r="K61" s="22"/>
      <c r="L61" s="22"/>
      <c r="M61" s="22"/>
      <c r="N61" s="22"/>
      <c r="O61" s="22"/>
      <c r="P61" s="22"/>
      <c r="Q61" s="22"/>
      <c r="R61" s="22"/>
      <c r="S61" s="22"/>
      <c r="T61" s="22"/>
      <c r="U61" s="22"/>
      <c r="V61" s="22"/>
      <c r="W61" s="22"/>
    </row>
    <row r="62" ht="14.4" spans="1:23">
      <c r="A62" s="14">
        <v>1010430</v>
      </c>
      <c r="B62" s="11" t="s">
        <v>201</v>
      </c>
      <c r="C62" s="22">
        <v>35</v>
      </c>
      <c r="D62" s="22">
        <v>21</v>
      </c>
      <c r="E62" s="22">
        <v>21</v>
      </c>
      <c r="F62" s="22"/>
      <c r="G62" s="22">
        <v>15</v>
      </c>
      <c r="H62" s="22"/>
      <c r="I62" s="22"/>
      <c r="J62" s="22"/>
      <c r="K62" s="22"/>
      <c r="L62" s="22">
        <v>8</v>
      </c>
      <c r="M62" s="22"/>
      <c r="N62" s="22"/>
      <c r="O62" s="22">
        <v>7</v>
      </c>
      <c r="P62" s="22"/>
      <c r="Q62" s="22"/>
      <c r="R62" s="22"/>
      <c r="S62" s="22"/>
      <c r="T62" s="22"/>
      <c r="U62" s="22"/>
      <c r="V62" s="22"/>
      <c r="W62" s="22"/>
    </row>
    <row r="63" ht="14.4" spans="1:23">
      <c r="A63" s="14">
        <v>1010431</v>
      </c>
      <c r="B63" s="11" t="s">
        <v>202</v>
      </c>
      <c r="C63" s="22">
        <v>61812</v>
      </c>
      <c r="D63" s="22">
        <v>28748</v>
      </c>
      <c r="E63" s="22">
        <v>28545</v>
      </c>
      <c r="F63" s="22"/>
      <c r="G63" s="22">
        <v>31792</v>
      </c>
      <c r="H63" s="22">
        <v>15965</v>
      </c>
      <c r="I63" s="22">
        <v>1182</v>
      </c>
      <c r="J63" s="22">
        <v>276</v>
      </c>
      <c r="K63" s="22">
        <v>404</v>
      </c>
      <c r="L63" s="22">
        <v>410</v>
      </c>
      <c r="M63" s="22">
        <v>5661</v>
      </c>
      <c r="N63" s="22">
        <v>920</v>
      </c>
      <c r="O63" s="22">
        <v>101</v>
      </c>
      <c r="P63" s="22">
        <v>166</v>
      </c>
      <c r="Q63" s="22">
        <v>4428</v>
      </c>
      <c r="R63" s="22">
        <v>208</v>
      </c>
      <c r="S63" s="22">
        <v>447</v>
      </c>
      <c r="T63" s="22">
        <v>96</v>
      </c>
      <c r="U63" s="22">
        <v>156</v>
      </c>
      <c r="V63" s="22">
        <v>85</v>
      </c>
      <c r="W63" s="22">
        <v>1287</v>
      </c>
    </row>
    <row r="64" ht="14.4" spans="1:23">
      <c r="A64" s="14">
        <v>1010432</v>
      </c>
      <c r="B64" s="11" t="s">
        <v>203</v>
      </c>
      <c r="C64" s="22">
        <v>97467</v>
      </c>
      <c r="D64" s="22">
        <v>57016</v>
      </c>
      <c r="E64" s="22">
        <v>57623</v>
      </c>
      <c r="F64" s="22"/>
      <c r="G64" s="22">
        <v>39433</v>
      </c>
      <c r="H64" s="22">
        <v>10745</v>
      </c>
      <c r="I64" s="22">
        <v>1931</v>
      </c>
      <c r="J64" s="22">
        <v>1991</v>
      </c>
      <c r="K64" s="22">
        <v>2884</v>
      </c>
      <c r="L64" s="22">
        <v>4356</v>
      </c>
      <c r="M64" s="22">
        <v>2860</v>
      </c>
      <c r="N64" s="22">
        <v>1814</v>
      </c>
      <c r="O64" s="22">
        <v>1214</v>
      </c>
      <c r="P64" s="22">
        <v>2199</v>
      </c>
      <c r="Q64" s="22">
        <v>2713</v>
      </c>
      <c r="R64" s="22">
        <v>2099</v>
      </c>
      <c r="S64" s="22">
        <v>1270</v>
      </c>
      <c r="T64" s="22">
        <v>1426</v>
      </c>
      <c r="U64" s="22">
        <v>263</v>
      </c>
      <c r="V64" s="22">
        <v>444</v>
      </c>
      <c r="W64" s="22">
        <v>1224</v>
      </c>
    </row>
    <row r="65" ht="14.4" spans="1:23">
      <c r="A65" s="14">
        <v>1010433</v>
      </c>
      <c r="B65" s="11" t="s">
        <v>204</v>
      </c>
      <c r="C65" s="22">
        <v>631865</v>
      </c>
      <c r="D65" s="22">
        <v>363585</v>
      </c>
      <c r="E65" s="22">
        <v>369020</v>
      </c>
      <c r="F65" s="22"/>
      <c r="G65" s="22">
        <v>257821</v>
      </c>
      <c r="H65" s="22">
        <v>138638</v>
      </c>
      <c r="I65" s="22">
        <v>10358</v>
      </c>
      <c r="J65" s="22">
        <v>14458</v>
      </c>
      <c r="K65" s="22">
        <v>27414</v>
      </c>
      <c r="L65" s="22">
        <v>13702</v>
      </c>
      <c r="M65" s="22">
        <v>9191</v>
      </c>
      <c r="N65" s="22">
        <v>4013</v>
      </c>
      <c r="O65" s="22">
        <v>4298</v>
      </c>
      <c r="P65" s="22">
        <v>6134</v>
      </c>
      <c r="Q65" s="22">
        <v>11000</v>
      </c>
      <c r="R65" s="22">
        <v>5540</v>
      </c>
      <c r="S65" s="22">
        <v>3818</v>
      </c>
      <c r="T65" s="22">
        <v>4363</v>
      </c>
      <c r="U65" s="22">
        <v>1193</v>
      </c>
      <c r="V65" s="22">
        <v>1623</v>
      </c>
      <c r="W65" s="22">
        <v>2078</v>
      </c>
    </row>
    <row r="66" ht="14.4" spans="1:23">
      <c r="A66" s="14">
        <v>1010434</v>
      </c>
      <c r="B66" s="11" t="s">
        <v>205</v>
      </c>
      <c r="C66" s="22">
        <v>639</v>
      </c>
      <c r="D66" s="22">
        <v>132</v>
      </c>
      <c r="E66" s="22">
        <v>135</v>
      </c>
      <c r="F66" s="22"/>
      <c r="G66" s="22">
        <v>661</v>
      </c>
      <c r="H66" s="22">
        <v>437</v>
      </c>
      <c r="I66" s="22">
        <v>1</v>
      </c>
      <c r="J66" s="22">
        <v>2</v>
      </c>
      <c r="K66" s="22"/>
      <c r="L66" s="22">
        <v>6</v>
      </c>
      <c r="M66" s="22">
        <v>2</v>
      </c>
      <c r="N66" s="22">
        <v>3</v>
      </c>
      <c r="O66" s="22">
        <v>6</v>
      </c>
      <c r="P66" s="22">
        <v>1</v>
      </c>
      <c r="Q66" s="22">
        <v>167</v>
      </c>
      <c r="R66" s="22"/>
      <c r="S66" s="22">
        <v>32</v>
      </c>
      <c r="T66" s="22"/>
      <c r="U66" s="22"/>
      <c r="V66" s="22"/>
      <c r="W66" s="22">
        <v>4</v>
      </c>
    </row>
    <row r="67" ht="14.4" spans="1:23">
      <c r="A67" s="14">
        <v>1010435</v>
      </c>
      <c r="B67" s="11" t="s">
        <v>206</v>
      </c>
      <c r="C67" s="22">
        <v>122578</v>
      </c>
      <c r="D67" s="22">
        <v>100399</v>
      </c>
      <c r="E67" s="22">
        <v>101635</v>
      </c>
      <c r="F67" s="22"/>
      <c r="G67" s="22">
        <v>20065</v>
      </c>
      <c r="H67" s="22">
        <v>15971</v>
      </c>
      <c r="I67" s="22">
        <v>412</v>
      </c>
      <c r="J67" s="22">
        <v>562</v>
      </c>
      <c r="K67" s="22">
        <v>1076</v>
      </c>
      <c r="L67" s="22">
        <v>164</v>
      </c>
      <c r="M67" s="22">
        <v>100</v>
      </c>
      <c r="N67" s="22">
        <v>555</v>
      </c>
      <c r="O67" s="22">
        <v>76</v>
      </c>
      <c r="P67" s="22">
        <v>87</v>
      </c>
      <c r="Q67" s="22">
        <v>582</v>
      </c>
      <c r="R67" s="22">
        <v>51</v>
      </c>
      <c r="S67" s="22">
        <v>92</v>
      </c>
      <c r="T67" s="22">
        <v>305</v>
      </c>
      <c r="U67" s="22">
        <v>9</v>
      </c>
      <c r="V67" s="22">
        <v>17</v>
      </c>
      <c r="W67" s="22">
        <v>6</v>
      </c>
    </row>
    <row r="68" ht="14.4" spans="1:23">
      <c r="A68" s="14">
        <v>1010436</v>
      </c>
      <c r="B68" s="11" t="s">
        <v>207</v>
      </c>
      <c r="C68" s="22">
        <v>91910</v>
      </c>
      <c r="D68" s="22">
        <v>52450</v>
      </c>
      <c r="E68" s="22">
        <v>53682</v>
      </c>
      <c r="F68" s="22"/>
      <c r="G68" s="22">
        <v>37414</v>
      </c>
      <c r="H68" s="22">
        <v>19756</v>
      </c>
      <c r="I68" s="22">
        <v>941</v>
      </c>
      <c r="J68" s="22">
        <v>1908</v>
      </c>
      <c r="K68" s="22">
        <v>2784</v>
      </c>
      <c r="L68" s="22">
        <v>1103</v>
      </c>
      <c r="M68" s="22">
        <v>1634</v>
      </c>
      <c r="N68" s="22">
        <v>2108</v>
      </c>
      <c r="O68" s="22">
        <v>691</v>
      </c>
      <c r="P68" s="22">
        <v>642</v>
      </c>
      <c r="Q68" s="22">
        <v>1826</v>
      </c>
      <c r="R68" s="22">
        <v>1805</v>
      </c>
      <c r="S68" s="22">
        <v>351</v>
      </c>
      <c r="T68" s="22">
        <v>590</v>
      </c>
      <c r="U68" s="22">
        <v>343</v>
      </c>
      <c r="V68" s="22">
        <v>138</v>
      </c>
      <c r="W68" s="22">
        <v>794</v>
      </c>
    </row>
    <row r="69" ht="14.4" spans="1:23">
      <c r="A69" s="14">
        <v>1010439</v>
      </c>
      <c r="B69" s="11" t="s">
        <v>208</v>
      </c>
      <c r="C69" s="22">
        <v>48609</v>
      </c>
      <c r="D69" s="22">
        <v>26410</v>
      </c>
      <c r="E69" s="22">
        <v>27551</v>
      </c>
      <c r="F69" s="22"/>
      <c r="G69" s="22">
        <v>19408</v>
      </c>
      <c r="H69" s="22">
        <v>9414</v>
      </c>
      <c r="I69" s="22">
        <v>689</v>
      </c>
      <c r="J69" s="22">
        <v>2623</v>
      </c>
      <c r="K69" s="22">
        <v>781</v>
      </c>
      <c r="L69" s="22">
        <v>592</v>
      </c>
      <c r="M69" s="22">
        <v>455</v>
      </c>
      <c r="N69" s="22">
        <v>458</v>
      </c>
      <c r="O69" s="22">
        <v>250</v>
      </c>
      <c r="P69" s="22">
        <v>685</v>
      </c>
      <c r="Q69" s="22">
        <v>1019</v>
      </c>
      <c r="R69" s="22">
        <v>519</v>
      </c>
      <c r="S69" s="22">
        <v>325</v>
      </c>
      <c r="T69" s="22">
        <v>627</v>
      </c>
      <c r="U69" s="22">
        <v>80</v>
      </c>
      <c r="V69" s="22">
        <v>110</v>
      </c>
      <c r="W69" s="22">
        <v>781</v>
      </c>
    </row>
    <row r="70" ht="14.4" spans="1:23">
      <c r="A70" s="14">
        <v>1010440</v>
      </c>
      <c r="B70" s="11" t="s">
        <v>209</v>
      </c>
      <c r="C70" s="22">
        <v>59791</v>
      </c>
      <c r="D70" s="22">
        <v>43277</v>
      </c>
      <c r="E70" s="22">
        <v>44070</v>
      </c>
      <c r="F70" s="22"/>
      <c r="G70" s="22">
        <v>15277</v>
      </c>
      <c r="H70" s="22">
        <v>12633</v>
      </c>
      <c r="I70" s="22">
        <v>586</v>
      </c>
      <c r="J70" s="22">
        <v>353</v>
      </c>
      <c r="K70" s="22">
        <v>823</v>
      </c>
      <c r="L70" s="22">
        <v>137</v>
      </c>
      <c r="M70" s="22">
        <v>43</v>
      </c>
      <c r="N70" s="22">
        <v>87</v>
      </c>
      <c r="O70" s="22">
        <v>29</v>
      </c>
      <c r="P70" s="22">
        <v>80</v>
      </c>
      <c r="Q70" s="22">
        <v>464</v>
      </c>
      <c r="R70" s="22">
        <v>17</v>
      </c>
      <c r="S70" s="22">
        <v>21</v>
      </c>
      <c r="T70" s="22">
        <v>2</v>
      </c>
      <c r="U70" s="22"/>
      <c r="V70" s="22"/>
      <c r="W70" s="22">
        <v>2</v>
      </c>
    </row>
    <row r="71" ht="14.4" spans="1:23">
      <c r="A71" s="14">
        <v>1010441</v>
      </c>
      <c r="B71" s="11" t="s">
        <v>210</v>
      </c>
      <c r="C71" s="22">
        <v>105868</v>
      </c>
      <c r="D71" s="22">
        <v>100973</v>
      </c>
      <c r="E71" s="22">
        <v>103041</v>
      </c>
      <c r="F71" s="22"/>
      <c r="G71" s="22">
        <v>2821</v>
      </c>
      <c r="H71" s="22">
        <v>2780</v>
      </c>
      <c r="I71" s="22"/>
      <c r="J71" s="22"/>
      <c r="K71" s="22">
        <v>23</v>
      </c>
      <c r="L71" s="22"/>
      <c r="M71" s="22"/>
      <c r="N71" s="22"/>
      <c r="O71" s="22">
        <v>18</v>
      </c>
      <c r="P71" s="22"/>
      <c r="Q71" s="22"/>
      <c r="R71" s="22"/>
      <c r="S71" s="22"/>
      <c r="T71" s="22"/>
      <c r="U71" s="22"/>
      <c r="V71" s="22"/>
      <c r="W71" s="22"/>
    </row>
    <row r="72" ht="14.4" spans="1:23">
      <c r="A72" s="14">
        <v>1010442</v>
      </c>
      <c r="B72" s="11" t="s">
        <v>211</v>
      </c>
      <c r="C72" s="22">
        <v>1454</v>
      </c>
      <c r="D72" s="22">
        <v>873</v>
      </c>
      <c r="E72" s="22">
        <v>873</v>
      </c>
      <c r="F72" s="22"/>
      <c r="G72" s="22">
        <v>581</v>
      </c>
      <c r="H72" s="22">
        <v>420</v>
      </c>
      <c r="I72" s="22"/>
      <c r="J72" s="22"/>
      <c r="K72" s="22"/>
      <c r="L72" s="22"/>
      <c r="M72" s="22"/>
      <c r="N72" s="22"/>
      <c r="O72" s="22"/>
      <c r="P72" s="22"/>
      <c r="Q72" s="22"/>
      <c r="R72" s="22">
        <v>161</v>
      </c>
      <c r="S72" s="22"/>
      <c r="T72" s="22"/>
      <c r="U72" s="22"/>
      <c r="V72" s="22"/>
      <c r="W72" s="22"/>
    </row>
    <row r="73" ht="14.4" spans="1:23">
      <c r="A73" s="14">
        <v>1010443</v>
      </c>
      <c r="B73" s="11" t="s">
        <v>212</v>
      </c>
      <c r="C73" s="22">
        <v>0</v>
      </c>
      <c r="D73" s="22"/>
      <c r="E73" s="22">
        <v>0</v>
      </c>
      <c r="F73" s="22"/>
      <c r="G73" s="22"/>
      <c r="H73" s="22"/>
      <c r="I73" s="22"/>
      <c r="J73" s="22"/>
      <c r="K73" s="22"/>
      <c r="L73" s="22"/>
      <c r="M73" s="22"/>
      <c r="N73" s="22"/>
      <c r="O73" s="22"/>
      <c r="P73" s="22"/>
      <c r="Q73" s="22"/>
      <c r="R73" s="22"/>
      <c r="S73" s="22"/>
      <c r="T73" s="22"/>
      <c r="U73" s="22"/>
      <c r="V73" s="22"/>
      <c r="W73" s="22"/>
    </row>
    <row r="74" ht="14.4" spans="1:23">
      <c r="A74" s="14">
        <v>1010444</v>
      </c>
      <c r="B74" s="11" t="s">
        <v>213</v>
      </c>
      <c r="C74" s="22">
        <v>11701</v>
      </c>
      <c r="D74" s="22">
        <v>7021</v>
      </c>
      <c r="E74" s="22">
        <v>7021</v>
      </c>
      <c r="F74" s="22"/>
      <c r="G74" s="22">
        <v>4682</v>
      </c>
      <c r="H74" s="22">
        <v>6</v>
      </c>
      <c r="I74" s="22">
        <v>303</v>
      </c>
      <c r="J74" s="22">
        <v>898</v>
      </c>
      <c r="K74" s="22">
        <v>1705</v>
      </c>
      <c r="L74" s="22">
        <v>2</v>
      </c>
      <c r="M74" s="22">
        <v>665</v>
      </c>
      <c r="N74" s="22">
        <v>4</v>
      </c>
      <c r="O74" s="22"/>
      <c r="P74" s="22">
        <v>612</v>
      </c>
      <c r="Q74" s="22">
        <v>66</v>
      </c>
      <c r="R74" s="22">
        <v>367</v>
      </c>
      <c r="S74" s="22">
        <v>54</v>
      </c>
      <c r="T74" s="22"/>
      <c r="U74" s="22"/>
      <c r="V74" s="22"/>
      <c r="W74" s="22"/>
    </row>
    <row r="75" ht="14.4" spans="1:23">
      <c r="A75" s="14">
        <v>1010445</v>
      </c>
      <c r="B75" s="11" t="s">
        <v>214</v>
      </c>
      <c r="C75" s="22">
        <v>4</v>
      </c>
      <c r="D75" s="22">
        <v>2</v>
      </c>
      <c r="E75" s="22">
        <v>-2</v>
      </c>
      <c r="F75" s="22"/>
      <c r="G75" s="22">
        <v>96</v>
      </c>
      <c r="H75" s="22">
        <v>10</v>
      </c>
      <c r="I75" s="22"/>
      <c r="J75" s="22"/>
      <c r="K75" s="22"/>
      <c r="L75" s="22"/>
      <c r="M75" s="22"/>
      <c r="N75" s="22">
        <v>86</v>
      </c>
      <c r="O75" s="22"/>
      <c r="P75" s="22"/>
      <c r="Q75" s="22"/>
      <c r="R75" s="22"/>
      <c r="S75" s="22"/>
      <c r="T75" s="22"/>
      <c r="U75" s="22"/>
      <c r="V75" s="22"/>
      <c r="W75" s="22"/>
    </row>
    <row r="76" ht="14.4" spans="1:23">
      <c r="A76" s="14">
        <v>1010446</v>
      </c>
      <c r="B76" s="11" t="s">
        <v>215</v>
      </c>
      <c r="C76" s="22">
        <v>101</v>
      </c>
      <c r="D76" s="22">
        <v>61</v>
      </c>
      <c r="E76" s="22">
        <v>61</v>
      </c>
      <c r="F76" s="22"/>
      <c r="G76" s="22">
        <v>40</v>
      </c>
      <c r="H76" s="22">
        <v>37</v>
      </c>
      <c r="I76" s="22"/>
      <c r="J76" s="22"/>
      <c r="K76" s="22"/>
      <c r="L76" s="22"/>
      <c r="M76" s="22"/>
      <c r="N76" s="22"/>
      <c r="O76" s="22"/>
      <c r="P76" s="22">
        <v>3</v>
      </c>
      <c r="Q76" s="22"/>
      <c r="R76" s="22"/>
      <c r="S76" s="22"/>
      <c r="T76" s="22"/>
      <c r="U76" s="22"/>
      <c r="V76" s="22"/>
      <c r="W76" s="22"/>
    </row>
    <row r="77" ht="14.4" spans="1:23">
      <c r="A77" s="14">
        <v>1010447</v>
      </c>
      <c r="B77" s="11" t="s">
        <v>216</v>
      </c>
      <c r="C77" s="22">
        <v>0</v>
      </c>
      <c r="D77" s="22"/>
      <c r="E77" s="22">
        <v>0</v>
      </c>
      <c r="F77" s="22"/>
      <c r="G77" s="22"/>
      <c r="H77" s="22"/>
      <c r="I77" s="22"/>
      <c r="J77" s="22"/>
      <c r="K77" s="22"/>
      <c r="L77" s="22"/>
      <c r="M77" s="22"/>
      <c r="N77" s="22"/>
      <c r="O77" s="22"/>
      <c r="P77" s="22"/>
      <c r="Q77" s="22"/>
      <c r="R77" s="22"/>
      <c r="S77" s="22"/>
      <c r="T77" s="22"/>
      <c r="U77" s="22"/>
      <c r="V77" s="22"/>
      <c r="W77" s="22"/>
    </row>
    <row r="78" ht="14.4" spans="1:23">
      <c r="A78" s="14">
        <v>1010448</v>
      </c>
      <c r="B78" s="11" t="s">
        <v>217</v>
      </c>
      <c r="C78" s="22">
        <v>65</v>
      </c>
      <c r="D78" s="22">
        <v>39</v>
      </c>
      <c r="E78" s="22">
        <v>39</v>
      </c>
      <c r="F78" s="22"/>
      <c r="G78" s="22">
        <v>26</v>
      </c>
      <c r="H78" s="22"/>
      <c r="I78" s="22"/>
      <c r="J78" s="22">
        <v>2</v>
      </c>
      <c r="K78" s="22">
        <v>14</v>
      </c>
      <c r="L78" s="22"/>
      <c r="M78" s="22"/>
      <c r="N78" s="22"/>
      <c r="O78" s="22">
        <v>10</v>
      </c>
      <c r="P78" s="22"/>
      <c r="Q78" s="22"/>
      <c r="R78" s="22"/>
      <c r="S78" s="22"/>
      <c r="T78" s="22"/>
      <c r="U78" s="22"/>
      <c r="V78" s="22"/>
      <c r="W78" s="22"/>
    </row>
    <row r="79" ht="14.4" spans="1:23">
      <c r="A79" s="14">
        <v>1010449</v>
      </c>
      <c r="B79" s="11" t="s">
        <v>218</v>
      </c>
      <c r="C79" s="22">
        <v>22167</v>
      </c>
      <c r="D79" s="22">
        <v>17699</v>
      </c>
      <c r="E79" s="22">
        <v>17724</v>
      </c>
      <c r="F79" s="22"/>
      <c r="G79" s="22">
        <v>4467</v>
      </c>
      <c r="H79" s="22">
        <v>4258</v>
      </c>
      <c r="I79" s="22">
        <v>2</v>
      </c>
      <c r="J79" s="22">
        <v>36</v>
      </c>
      <c r="K79" s="22">
        <v>144</v>
      </c>
      <c r="L79" s="22">
        <v>3</v>
      </c>
      <c r="M79" s="22">
        <v>9</v>
      </c>
      <c r="N79" s="22">
        <v>2</v>
      </c>
      <c r="O79" s="22"/>
      <c r="P79" s="22">
        <v>1</v>
      </c>
      <c r="Q79" s="22"/>
      <c r="R79" s="22">
        <v>2</v>
      </c>
      <c r="S79" s="22">
        <v>8</v>
      </c>
      <c r="T79" s="22">
        <v>2</v>
      </c>
      <c r="U79" s="22"/>
      <c r="V79" s="22"/>
      <c r="W79" s="22"/>
    </row>
    <row r="80" ht="14.4" spans="1:23">
      <c r="A80" s="14">
        <v>1010450</v>
      </c>
      <c r="B80" s="11" t="s">
        <v>219</v>
      </c>
      <c r="C80" s="22">
        <v>13926</v>
      </c>
      <c r="D80" s="22">
        <v>6980</v>
      </c>
      <c r="E80" s="22">
        <v>8316</v>
      </c>
      <c r="F80" s="22"/>
      <c r="G80" s="22">
        <v>4622</v>
      </c>
      <c r="H80" s="22">
        <v>2116</v>
      </c>
      <c r="I80" s="22">
        <v>208</v>
      </c>
      <c r="J80" s="22">
        <v>468</v>
      </c>
      <c r="K80" s="22">
        <v>404</v>
      </c>
      <c r="L80" s="22">
        <v>274</v>
      </c>
      <c r="M80" s="22">
        <v>193</v>
      </c>
      <c r="N80" s="22">
        <v>347</v>
      </c>
      <c r="O80" s="22">
        <v>64</v>
      </c>
      <c r="P80" s="22">
        <v>150</v>
      </c>
      <c r="Q80" s="22">
        <v>115</v>
      </c>
      <c r="R80" s="22">
        <v>45</v>
      </c>
      <c r="S80" s="22">
        <v>54</v>
      </c>
      <c r="T80" s="22">
        <v>130</v>
      </c>
      <c r="U80" s="22">
        <v>26</v>
      </c>
      <c r="V80" s="22">
        <v>10</v>
      </c>
      <c r="W80" s="22">
        <v>18</v>
      </c>
    </row>
    <row r="81" ht="14.4" spans="1:23">
      <c r="A81" s="14">
        <v>10105</v>
      </c>
      <c r="B81" s="9" t="s">
        <v>220</v>
      </c>
      <c r="C81" s="21">
        <v>0</v>
      </c>
      <c r="D81" s="21"/>
      <c r="E81" s="21">
        <v>0</v>
      </c>
      <c r="F81" s="21"/>
      <c r="G81" s="21">
        <v>-6</v>
      </c>
      <c r="H81" s="21">
        <v>-6</v>
      </c>
      <c r="I81" s="21"/>
      <c r="J81" s="21"/>
      <c r="K81" s="21"/>
      <c r="L81" s="21"/>
      <c r="M81" s="21"/>
      <c r="N81" s="21"/>
      <c r="O81" s="21"/>
      <c r="P81" s="21"/>
      <c r="Q81" s="21"/>
      <c r="R81" s="21"/>
      <c r="S81" s="21"/>
      <c r="T81" s="21"/>
      <c r="U81" s="21"/>
      <c r="V81" s="21"/>
      <c r="W81" s="21"/>
    </row>
    <row r="82" ht="14.4" spans="1:23">
      <c r="A82" s="14"/>
      <c r="B82" s="9" t="s">
        <v>5230</v>
      </c>
      <c r="C82" s="22">
        <v>0</v>
      </c>
      <c r="D82" s="22"/>
      <c r="E82" s="22">
        <v>0</v>
      </c>
      <c r="F82" s="22"/>
      <c r="G82" s="22"/>
      <c r="H82" s="22"/>
      <c r="I82" s="22"/>
      <c r="J82" s="22"/>
      <c r="K82" s="22"/>
      <c r="L82" s="22"/>
      <c r="M82" s="22"/>
      <c r="N82" s="22"/>
      <c r="O82" s="22"/>
      <c r="P82" s="22"/>
      <c r="Q82" s="22"/>
      <c r="R82" s="22"/>
      <c r="S82" s="22"/>
      <c r="T82" s="22"/>
      <c r="U82" s="22"/>
      <c r="V82" s="22"/>
      <c r="W82" s="22"/>
    </row>
    <row r="83" ht="14.4" spans="1:23">
      <c r="A83" s="14">
        <v>1010517</v>
      </c>
      <c r="B83" s="11" t="s">
        <v>5231</v>
      </c>
      <c r="C83" s="22">
        <v>0</v>
      </c>
      <c r="D83" s="22"/>
      <c r="E83" s="22">
        <v>0</v>
      </c>
      <c r="F83" s="22"/>
      <c r="G83" s="22"/>
      <c r="H83" s="22"/>
      <c r="I83" s="22"/>
      <c r="J83" s="22"/>
      <c r="K83" s="22"/>
      <c r="L83" s="22"/>
      <c r="M83" s="22"/>
      <c r="N83" s="22"/>
      <c r="O83" s="22"/>
      <c r="P83" s="22"/>
      <c r="Q83" s="22"/>
      <c r="R83" s="22"/>
      <c r="S83" s="22"/>
      <c r="T83" s="22"/>
      <c r="U83" s="22"/>
      <c r="V83" s="22"/>
      <c r="W83" s="22"/>
    </row>
    <row r="84" ht="14.4" spans="1:23">
      <c r="A84" s="14">
        <v>1010518</v>
      </c>
      <c r="B84" s="11" t="s">
        <v>5232</v>
      </c>
      <c r="C84" s="22">
        <v>0</v>
      </c>
      <c r="D84" s="22"/>
      <c r="E84" s="22">
        <v>0</v>
      </c>
      <c r="F84" s="22"/>
      <c r="G84" s="22"/>
      <c r="H84" s="22"/>
      <c r="I84" s="22"/>
      <c r="J84" s="22"/>
      <c r="K84" s="22"/>
      <c r="L84" s="22"/>
      <c r="M84" s="22"/>
      <c r="N84" s="22"/>
      <c r="O84" s="22"/>
      <c r="P84" s="22"/>
      <c r="Q84" s="22"/>
      <c r="R84" s="22"/>
      <c r="S84" s="22"/>
      <c r="T84" s="22"/>
      <c r="U84" s="22"/>
      <c r="V84" s="22"/>
      <c r="W84" s="22"/>
    </row>
    <row r="85" ht="14.4" spans="1:23">
      <c r="A85" s="14">
        <v>1010519</v>
      </c>
      <c r="B85" s="11" t="s">
        <v>5233</v>
      </c>
      <c r="C85" s="22">
        <v>0</v>
      </c>
      <c r="D85" s="22"/>
      <c r="E85" s="22">
        <v>0</v>
      </c>
      <c r="F85" s="22"/>
      <c r="G85" s="22"/>
      <c r="H85" s="22"/>
      <c r="I85" s="22"/>
      <c r="J85" s="22"/>
      <c r="K85" s="22"/>
      <c r="L85" s="22"/>
      <c r="M85" s="22"/>
      <c r="N85" s="22"/>
      <c r="O85" s="22"/>
      <c r="P85" s="22"/>
      <c r="Q85" s="22"/>
      <c r="R85" s="22"/>
      <c r="S85" s="22"/>
      <c r="T85" s="22"/>
      <c r="U85" s="22"/>
      <c r="V85" s="22"/>
      <c r="W85" s="22"/>
    </row>
    <row r="86" ht="14.4" spans="1:23">
      <c r="A86" s="14">
        <v>1010520</v>
      </c>
      <c r="B86" s="11" t="s">
        <v>5234</v>
      </c>
      <c r="C86" s="22">
        <v>0</v>
      </c>
      <c r="D86" s="22"/>
      <c r="E86" s="22">
        <v>0</v>
      </c>
      <c r="F86" s="22"/>
      <c r="G86" s="22"/>
      <c r="H86" s="22"/>
      <c r="I86" s="22"/>
      <c r="J86" s="22"/>
      <c r="K86" s="22"/>
      <c r="L86" s="22"/>
      <c r="M86" s="22"/>
      <c r="N86" s="22"/>
      <c r="O86" s="22"/>
      <c r="P86" s="22"/>
      <c r="Q86" s="22"/>
      <c r="R86" s="22"/>
      <c r="S86" s="22"/>
      <c r="T86" s="22"/>
      <c r="U86" s="22"/>
      <c r="V86" s="22"/>
      <c r="W86" s="22"/>
    </row>
    <row r="87" ht="14.4" spans="1:23">
      <c r="A87" s="14">
        <v>1010521</v>
      </c>
      <c r="B87" s="11" t="s">
        <v>5235</v>
      </c>
      <c r="C87" s="22">
        <v>0</v>
      </c>
      <c r="D87" s="22"/>
      <c r="E87" s="22">
        <v>0</v>
      </c>
      <c r="F87" s="22"/>
      <c r="G87" s="22"/>
      <c r="H87" s="22"/>
      <c r="I87" s="22"/>
      <c r="J87" s="22"/>
      <c r="K87" s="22"/>
      <c r="L87" s="22"/>
      <c r="M87" s="22"/>
      <c r="N87" s="22"/>
      <c r="O87" s="22"/>
      <c r="P87" s="22"/>
      <c r="Q87" s="22"/>
      <c r="R87" s="22"/>
      <c r="S87" s="22"/>
      <c r="T87" s="22"/>
      <c r="U87" s="22"/>
      <c r="V87" s="22"/>
      <c r="W87" s="22"/>
    </row>
    <row r="88" ht="14.4" spans="1:23">
      <c r="A88" s="14">
        <v>1010522</v>
      </c>
      <c r="B88" s="11" t="s">
        <v>5236</v>
      </c>
      <c r="C88" s="22">
        <v>0</v>
      </c>
      <c r="D88" s="22"/>
      <c r="E88" s="22">
        <v>0</v>
      </c>
      <c r="F88" s="22"/>
      <c r="G88" s="22"/>
      <c r="H88" s="22"/>
      <c r="I88" s="22"/>
      <c r="J88" s="22"/>
      <c r="K88" s="22"/>
      <c r="L88" s="22"/>
      <c r="M88" s="22"/>
      <c r="N88" s="22"/>
      <c r="O88" s="22"/>
      <c r="P88" s="22"/>
      <c r="Q88" s="22"/>
      <c r="R88" s="22"/>
      <c r="S88" s="22"/>
      <c r="T88" s="22"/>
      <c r="U88" s="22"/>
      <c r="V88" s="22"/>
      <c r="W88" s="22"/>
    </row>
    <row r="89" ht="14.4" spans="1:23">
      <c r="A89" s="14">
        <v>1010523</v>
      </c>
      <c r="B89" s="11" t="s">
        <v>5237</v>
      </c>
      <c r="C89" s="22">
        <v>0</v>
      </c>
      <c r="D89" s="22"/>
      <c r="E89" s="22">
        <v>0</v>
      </c>
      <c r="F89" s="22"/>
      <c r="G89" s="22"/>
      <c r="H89" s="22"/>
      <c r="I89" s="22"/>
      <c r="J89" s="22"/>
      <c r="K89" s="22"/>
      <c r="L89" s="22"/>
      <c r="M89" s="22"/>
      <c r="N89" s="22"/>
      <c r="O89" s="22"/>
      <c r="P89" s="22"/>
      <c r="Q89" s="22"/>
      <c r="R89" s="22"/>
      <c r="S89" s="22"/>
      <c r="T89" s="22"/>
      <c r="U89" s="22"/>
      <c r="V89" s="22"/>
      <c r="W89" s="22"/>
    </row>
    <row r="90" ht="14.4" spans="1:23">
      <c r="A90" s="14">
        <v>1010524</v>
      </c>
      <c r="B90" s="11" t="s">
        <v>5238</v>
      </c>
      <c r="C90" s="22">
        <v>0</v>
      </c>
      <c r="D90" s="22"/>
      <c r="E90" s="22">
        <v>0</v>
      </c>
      <c r="F90" s="22"/>
      <c r="G90" s="22"/>
      <c r="H90" s="22"/>
      <c r="I90" s="22"/>
      <c r="J90" s="22"/>
      <c r="K90" s="22"/>
      <c r="L90" s="22"/>
      <c r="M90" s="22"/>
      <c r="N90" s="22"/>
      <c r="O90" s="22"/>
      <c r="P90" s="22"/>
      <c r="Q90" s="22"/>
      <c r="R90" s="22"/>
      <c r="S90" s="22"/>
      <c r="T90" s="22"/>
      <c r="U90" s="22"/>
      <c r="V90" s="22"/>
      <c r="W90" s="22"/>
    </row>
    <row r="91" ht="14.4" spans="1:23">
      <c r="A91" s="14">
        <v>1010525</v>
      </c>
      <c r="B91" s="11" t="s">
        <v>5239</v>
      </c>
      <c r="C91" s="22">
        <v>0</v>
      </c>
      <c r="D91" s="22"/>
      <c r="E91" s="22">
        <v>0</v>
      </c>
      <c r="F91" s="22"/>
      <c r="G91" s="22"/>
      <c r="H91" s="22"/>
      <c r="I91" s="22"/>
      <c r="J91" s="22"/>
      <c r="K91" s="22"/>
      <c r="L91" s="22"/>
      <c r="M91" s="22"/>
      <c r="N91" s="22"/>
      <c r="O91" s="22"/>
      <c r="P91" s="22"/>
      <c r="Q91" s="22"/>
      <c r="R91" s="22"/>
      <c r="S91" s="22"/>
      <c r="T91" s="22"/>
      <c r="U91" s="22"/>
      <c r="V91" s="22"/>
      <c r="W91" s="22"/>
    </row>
    <row r="92" ht="14.4" spans="1:23">
      <c r="A92" s="14">
        <v>1010526</v>
      </c>
      <c r="B92" s="11" t="s">
        <v>5240</v>
      </c>
      <c r="C92" s="22">
        <v>0</v>
      </c>
      <c r="D92" s="22"/>
      <c r="E92" s="22">
        <v>0</v>
      </c>
      <c r="F92" s="22"/>
      <c r="G92" s="22"/>
      <c r="H92" s="22"/>
      <c r="I92" s="22"/>
      <c r="J92" s="22"/>
      <c r="K92" s="22"/>
      <c r="L92" s="22"/>
      <c r="M92" s="22"/>
      <c r="N92" s="22"/>
      <c r="O92" s="22"/>
      <c r="P92" s="22"/>
      <c r="Q92" s="22"/>
      <c r="R92" s="22"/>
      <c r="S92" s="22"/>
      <c r="T92" s="22"/>
      <c r="U92" s="22"/>
      <c r="V92" s="22"/>
      <c r="W92" s="22"/>
    </row>
    <row r="93" ht="14.4" spans="1:23">
      <c r="A93" s="14">
        <v>1010527</v>
      </c>
      <c r="B93" s="11" t="s">
        <v>5241</v>
      </c>
      <c r="C93" s="22">
        <v>0</v>
      </c>
      <c r="D93" s="22"/>
      <c r="E93" s="22">
        <v>0</v>
      </c>
      <c r="F93" s="22"/>
      <c r="G93" s="22"/>
      <c r="H93" s="22"/>
      <c r="I93" s="22"/>
      <c r="J93" s="22"/>
      <c r="K93" s="22"/>
      <c r="L93" s="22"/>
      <c r="M93" s="22"/>
      <c r="N93" s="22"/>
      <c r="O93" s="22"/>
      <c r="P93" s="22"/>
      <c r="Q93" s="22"/>
      <c r="R93" s="22"/>
      <c r="S93" s="22"/>
      <c r="T93" s="22"/>
      <c r="U93" s="22"/>
      <c r="V93" s="22"/>
      <c r="W93" s="22"/>
    </row>
    <row r="94" ht="14.4" spans="1:23">
      <c r="A94" s="14">
        <v>1010528</v>
      </c>
      <c r="B94" s="11" t="s">
        <v>5242</v>
      </c>
      <c r="C94" s="22">
        <v>0</v>
      </c>
      <c r="D94" s="22"/>
      <c r="E94" s="22">
        <v>0</v>
      </c>
      <c r="F94" s="22"/>
      <c r="G94" s="22"/>
      <c r="H94" s="22"/>
      <c r="I94" s="22"/>
      <c r="J94" s="22"/>
      <c r="K94" s="22"/>
      <c r="L94" s="22"/>
      <c r="M94" s="22"/>
      <c r="N94" s="22"/>
      <c r="O94" s="22"/>
      <c r="P94" s="22"/>
      <c r="Q94" s="22"/>
      <c r="R94" s="22"/>
      <c r="S94" s="22"/>
      <c r="T94" s="22"/>
      <c r="U94" s="22"/>
      <c r="V94" s="22"/>
      <c r="W94" s="22"/>
    </row>
    <row r="95" ht="14.4" spans="1:23">
      <c r="A95" s="14">
        <v>1010529</v>
      </c>
      <c r="B95" s="11" t="s">
        <v>5243</v>
      </c>
      <c r="C95" s="22">
        <v>0</v>
      </c>
      <c r="D95" s="22"/>
      <c r="E95" s="22">
        <v>0</v>
      </c>
      <c r="F95" s="22"/>
      <c r="G95" s="22"/>
      <c r="H95" s="22"/>
      <c r="I95" s="22"/>
      <c r="J95" s="22"/>
      <c r="K95" s="22"/>
      <c r="L95" s="22"/>
      <c r="M95" s="22"/>
      <c r="N95" s="22"/>
      <c r="O95" s="22"/>
      <c r="P95" s="22"/>
      <c r="Q95" s="22"/>
      <c r="R95" s="22"/>
      <c r="S95" s="22"/>
      <c r="T95" s="22"/>
      <c r="U95" s="22"/>
      <c r="V95" s="22"/>
      <c r="W95" s="22"/>
    </row>
    <row r="96" ht="14.4" spans="1:23">
      <c r="A96" s="14">
        <v>1010530</v>
      </c>
      <c r="B96" s="11" t="s">
        <v>5244</v>
      </c>
      <c r="C96" s="22">
        <v>0</v>
      </c>
      <c r="D96" s="22"/>
      <c r="E96" s="22">
        <v>0</v>
      </c>
      <c r="F96" s="22"/>
      <c r="G96" s="22"/>
      <c r="H96" s="22"/>
      <c r="I96" s="22"/>
      <c r="J96" s="22"/>
      <c r="K96" s="22"/>
      <c r="L96" s="22"/>
      <c r="M96" s="22"/>
      <c r="N96" s="22"/>
      <c r="O96" s="22"/>
      <c r="P96" s="22"/>
      <c r="Q96" s="22"/>
      <c r="R96" s="22"/>
      <c r="S96" s="22"/>
      <c r="T96" s="22"/>
      <c r="U96" s="22"/>
      <c r="V96" s="22"/>
      <c r="W96" s="22"/>
    </row>
    <row r="97" ht="14.4" spans="1:23">
      <c r="A97" s="14">
        <v>1010531</v>
      </c>
      <c r="B97" s="11" t="s">
        <v>5245</v>
      </c>
      <c r="C97" s="22">
        <v>0</v>
      </c>
      <c r="D97" s="22"/>
      <c r="E97" s="22">
        <v>0</v>
      </c>
      <c r="F97" s="22"/>
      <c r="G97" s="22"/>
      <c r="H97" s="22"/>
      <c r="I97" s="22"/>
      <c r="J97" s="22"/>
      <c r="K97" s="22"/>
      <c r="L97" s="22"/>
      <c r="M97" s="22"/>
      <c r="N97" s="22"/>
      <c r="O97" s="22"/>
      <c r="P97" s="22"/>
      <c r="Q97" s="22"/>
      <c r="R97" s="22"/>
      <c r="S97" s="22"/>
      <c r="T97" s="22"/>
      <c r="U97" s="22"/>
      <c r="V97" s="22"/>
      <c r="W97" s="22"/>
    </row>
    <row r="98" ht="14.4" spans="1:23">
      <c r="A98" s="14">
        <v>1010532</v>
      </c>
      <c r="B98" s="11" t="s">
        <v>5246</v>
      </c>
      <c r="C98" s="22">
        <v>0</v>
      </c>
      <c r="D98" s="22"/>
      <c r="E98" s="22">
        <v>0</v>
      </c>
      <c r="F98" s="22"/>
      <c r="G98" s="22"/>
      <c r="H98" s="22"/>
      <c r="I98" s="22"/>
      <c r="J98" s="22"/>
      <c r="K98" s="22"/>
      <c r="L98" s="22"/>
      <c r="M98" s="22"/>
      <c r="N98" s="22"/>
      <c r="O98" s="22"/>
      <c r="P98" s="22"/>
      <c r="Q98" s="22"/>
      <c r="R98" s="22"/>
      <c r="S98" s="22"/>
      <c r="T98" s="22"/>
      <c r="U98" s="22"/>
      <c r="V98" s="22"/>
      <c r="W98" s="22"/>
    </row>
    <row r="99" ht="14.4" spans="1:23">
      <c r="A99" s="14">
        <v>1010533</v>
      </c>
      <c r="B99" s="11" t="s">
        <v>5247</v>
      </c>
      <c r="C99" s="22">
        <v>0</v>
      </c>
      <c r="D99" s="22"/>
      <c r="E99" s="22">
        <v>0</v>
      </c>
      <c r="F99" s="22"/>
      <c r="G99" s="22"/>
      <c r="H99" s="22"/>
      <c r="I99" s="22"/>
      <c r="J99" s="22"/>
      <c r="K99" s="22"/>
      <c r="L99" s="22"/>
      <c r="M99" s="22"/>
      <c r="N99" s="22"/>
      <c r="O99" s="22"/>
      <c r="P99" s="22"/>
      <c r="Q99" s="22"/>
      <c r="R99" s="22"/>
      <c r="S99" s="22"/>
      <c r="T99" s="22"/>
      <c r="U99" s="22"/>
      <c r="V99" s="22"/>
      <c r="W99" s="22"/>
    </row>
    <row r="100" ht="14.4" spans="1:23">
      <c r="A100" s="14">
        <v>1010534</v>
      </c>
      <c r="B100" s="11" t="s">
        <v>5248</v>
      </c>
      <c r="C100" s="22">
        <v>0</v>
      </c>
      <c r="D100" s="22"/>
      <c r="E100" s="22">
        <v>0</v>
      </c>
      <c r="F100" s="22"/>
      <c r="G100" s="22"/>
      <c r="H100" s="22"/>
      <c r="I100" s="22"/>
      <c r="J100" s="22"/>
      <c r="K100" s="22"/>
      <c r="L100" s="22"/>
      <c r="M100" s="22"/>
      <c r="N100" s="22"/>
      <c r="O100" s="22"/>
      <c r="P100" s="22"/>
      <c r="Q100" s="22"/>
      <c r="R100" s="22"/>
      <c r="S100" s="22"/>
      <c r="T100" s="22"/>
      <c r="U100" s="22"/>
      <c r="V100" s="22"/>
      <c r="W100" s="22"/>
    </row>
    <row r="101" ht="14.4" spans="1:23">
      <c r="A101" s="14">
        <v>1010535</v>
      </c>
      <c r="B101" s="11" t="s">
        <v>5249</v>
      </c>
      <c r="C101" s="22">
        <v>0</v>
      </c>
      <c r="D101" s="22"/>
      <c r="E101" s="22">
        <v>0</v>
      </c>
      <c r="F101" s="22"/>
      <c r="G101" s="22"/>
      <c r="H101" s="22"/>
      <c r="I101" s="22"/>
      <c r="J101" s="22"/>
      <c r="K101" s="22"/>
      <c r="L101" s="22"/>
      <c r="M101" s="22"/>
      <c r="N101" s="22"/>
      <c r="O101" s="22"/>
      <c r="P101" s="22"/>
      <c r="Q101" s="22"/>
      <c r="R101" s="22"/>
      <c r="S101" s="22"/>
      <c r="T101" s="22"/>
      <c r="U101" s="22"/>
      <c r="V101" s="22"/>
      <c r="W101" s="22"/>
    </row>
    <row r="102" ht="14.4" spans="1:23">
      <c r="A102" s="14">
        <v>1010536</v>
      </c>
      <c r="B102" s="11" t="s">
        <v>5250</v>
      </c>
      <c r="C102" s="22">
        <v>0</v>
      </c>
      <c r="D102" s="22"/>
      <c r="E102" s="22">
        <v>0</v>
      </c>
      <c r="F102" s="22"/>
      <c r="G102" s="22"/>
      <c r="H102" s="22"/>
      <c r="I102" s="22"/>
      <c r="J102" s="22"/>
      <c r="K102" s="22"/>
      <c r="L102" s="22"/>
      <c r="M102" s="22"/>
      <c r="N102" s="22"/>
      <c r="O102" s="22"/>
      <c r="P102" s="22"/>
      <c r="Q102" s="22"/>
      <c r="R102" s="22"/>
      <c r="S102" s="22"/>
      <c r="T102" s="22"/>
      <c r="U102" s="22"/>
      <c r="V102" s="22"/>
      <c r="W102" s="22"/>
    </row>
    <row r="103" ht="14.4" spans="1:23">
      <c r="A103" s="14">
        <v>1010599</v>
      </c>
      <c r="B103" s="11" t="s">
        <v>5251</v>
      </c>
      <c r="C103" s="22">
        <v>0</v>
      </c>
      <c r="D103" s="22"/>
      <c r="E103" s="22">
        <v>0</v>
      </c>
      <c r="F103" s="22"/>
      <c r="G103" s="22">
        <v>-6</v>
      </c>
      <c r="H103" s="22">
        <v>-6</v>
      </c>
      <c r="I103" s="22"/>
      <c r="J103" s="22"/>
      <c r="K103" s="22"/>
      <c r="L103" s="22"/>
      <c r="M103" s="22"/>
      <c r="N103" s="22"/>
      <c r="O103" s="22"/>
      <c r="P103" s="22"/>
      <c r="Q103" s="22"/>
      <c r="R103" s="22"/>
      <c r="S103" s="22"/>
      <c r="T103" s="22"/>
      <c r="U103" s="22"/>
      <c r="V103" s="22"/>
      <c r="W103" s="22"/>
    </row>
    <row r="104" ht="14.4" spans="1:23">
      <c r="A104" s="14" t="s">
        <v>5252</v>
      </c>
      <c r="B104" s="9" t="s">
        <v>221</v>
      </c>
      <c r="C104" s="22">
        <v>525377</v>
      </c>
      <c r="D104" s="22">
        <v>274761</v>
      </c>
      <c r="E104" s="22">
        <v>306978</v>
      </c>
      <c r="F104" s="22"/>
      <c r="G104" s="22">
        <v>195755</v>
      </c>
      <c r="H104" s="22">
        <v>103029</v>
      </c>
      <c r="I104" s="22">
        <v>5924</v>
      </c>
      <c r="J104" s="22">
        <v>13529</v>
      </c>
      <c r="K104" s="22">
        <v>12409</v>
      </c>
      <c r="L104" s="22">
        <v>8832</v>
      </c>
      <c r="M104" s="22">
        <v>6267</v>
      </c>
      <c r="N104" s="22">
        <v>5941</v>
      </c>
      <c r="O104" s="22">
        <v>3483</v>
      </c>
      <c r="P104" s="22">
        <v>7190</v>
      </c>
      <c r="Q104" s="22">
        <v>9245</v>
      </c>
      <c r="R104" s="22">
        <v>5283</v>
      </c>
      <c r="S104" s="22">
        <v>3736</v>
      </c>
      <c r="T104" s="22">
        <v>3661</v>
      </c>
      <c r="U104" s="22">
        <v>1180</v>
      </c>
      <c r="V104" s="22">
        <v>2497</v>
      </c>
      <c r="W104" s="22">
        <v>3549</v>
      </c>
    </row>
    <row r="105" ht="14.4" spans="1:23">
      <c r="A105" s="14">
        <v>101060101</v>
      </c>
      <c r="B105" s="11" t="s">
        <v>5253</v>
      </c>
      <c r="C105" s="22">
        <v>17</v>
      </c>
      <c r="D105" s="22">
        <v>15</v>
      </c>
      <c r="E105" s="22">
        <v>17</v>
      </c>
      <c r="F105" s="22"/>
      <c r="G105" s="22"/>
      <c r="H105" s="22"/>
      <c r="I105" s="22"/>
      <c r="J105" s="22"/>
      <c r="K105" s="22"/>
      <c r="L105" s="22"/>
      <c r="M105" s="22"/>
      <c r="N105" s="22"/>
      <c r="O105" s="22"/>
      <c r="P105" s="22"/>
      <c r="Q105" s="22"/>
      <c r="R105" s="22"/>
      <c r="S105" s="22"/>
      <c r="T105" s="22"/>
      <c r="U105" s="22"/>
      <c r="V105" s="22"/>
      <c r="W105" s="22"/>
    </row>
    <row r="106" ht="14.4" spans="1:23">
      <c r="A106" s="14">
        <v>10107</v>
      </c>
      <c r="B106" s="9" t="s">
        <v>229</v>
      </c>
      <c r="C106" s="22">
        <v>172424</v>
      </c>
      <c r="D106" s="22"/>
      <c r="E106" s="22">
        <v>0</v>
      </c>
      <c r="F106" s="22"/>
      <c r="G106" s="22">
        <v>150484</v>
      </c>
      <c r="H106" s="22">
        <v>39668</v>
      </c>
      <c r="I106" s="22">
        <v>9451</v>
      </c>
      <c r="J106" s="22">
        <v>19939</v>
      </c>
      <c r="K106" s="22">
        <v>14612</v>
      </c>
      <c r="L106" s="22">
        <v>14144</v>
      </c>
      <c r="M106" s="22">
        <v>14663</v>
      </c>
      <c r="N106" s="22">
        <v>5588</v>
      </c>
      <c r="O106" s="22">
        <v>1424</v>
      </c>
      <c r="P106" s="22">
        <v>2909</v>
      </c>
      <c r="Q106" s="22">
        <v>11490</v>
      </c>
      <c r="R106" s="22">
        <v>4707</v>
      </c>
      <c r="S106" s="22">
        <v>1190</v>
      </c>
      <c r="T106" s="22">
        <v>1932</v>
      </c>
      <c r="U106" s="22">
        <v>5680</v>
      </c>
      <c r="V106" s="22">
        <v>1302</v>
      </c>
      <c r="W106" s="22">
        <v>1785</v>
      </c>
    </row>
    <row r="107" ht="14.4" spans="1:23">
      <c r="A107" s="14">
        <v>10109</v>
      </c>
      <c r="B107" s="9" t="s">
        <v>234</v>
      </c>
      <c r="C107" s="22">
        <v>1036466</v>
      </c>
      <c r="D107" s="22">
        <v>86900</v>
      </c>
      <c r="E107" s="22">
        <v>95486</v>
      </c>
      <c r="F107" s="22"/>
      <c r="G107" s="22">
        <v>855735</v>
      </c>
      <c r="H107" s="22">
        <v>286596</v>
      </c>
      <c r="I107" s="22">
        <v>55167</v>
      </c>
      <c r="J107" s="22">
        <v>98501</v>
      </c>
      <c r="K107" s="22">
        <v>140860</v>
      </c>
      <c r="L107" s="22">
        <v>80930</v>
      </c>
      <c r="M107" s="22">
        <v>17831</v>
      </c>
      <c r="N107" s="22">
        <v>18098</v>
      </c>
      <c r="O107" s="22">
        <v>8868</v>
      </c>
      <c r="P107" s="22">
        <v>51023</v>
      </c>
      <c r="Q107" s="22">
        <v>45424</v>
      </c>
      <c r="R107" s="22">
        <v>16802</v>
      </c>
      <c r="S107" s="22">
        <v>8435</v>
      </c>
      <c r="T107" s="22">
        <v>10618</v>
      </c>
      <c r="U107" s="22">
        <v>2803</v>
      </c>
      <c r="V107" s="22">
        <v>3181</v>
      </c>
      <c r="W107" s="22">
        <v>10598</v>
      </c>
    </row>
    <row r="108" ht="14.4" spans="1:23">
      <c r="A108" s="14">
        <v>1010918</v>
      </c>
      <c r="B108" s="11" t="s">
        <v>235</v>
      </c>
      <c r="C108" s="22">
        <v>0</v>
      </c>
      <c r="D108" s="22"/>
      <c r="E108" s="22">
        <v>0</v>
      </c>
      <c r="F108" s="22"/>
      <c r="G108" s="22"/>
      <c r="H108" s="22"/>
      <c r="I108" s="22"/>
      <c r="J108" s="22"/>
      <c r="K108" s="22"/>
      <c r="L108" s="22"/>
      <c r="M108" s="22"/>
      <c r="N108" s="22"/>
      <c r="O108" s="22"/>
      <c r="P108" s="22"/>
      <c r="Q108" s="22"/>
      <c r="R108" s="22"/>
      <c r="S108" s="22"/>
      <c r="T108" s="22"/>
      <c r="U108" s="22"/>
      <c r="V108" s="22"/>
      <c r="W108" s="22"/>
    </row>
    <row r="109" ht="14.4" spans="1:23">
      <c r="A109" s="14">
        <v>1010921</v>
      </c>
      <c r="B109" s="11" t="s">
        <v>236</v>
      </c>
      <c r="C109" s="22">
        <v>0</v>
      </c>
      <c r="D109" s="22"/>
      <c r="E109" s="22">
        <v>0</v>
      </c>
      <c r="F109" s="22"/>
      <c r="G109" s="22"/>
      <c r="H109" s="22"/>
      <c r="I109" s="22"/>
      <c r="J109" s="22"/>
      <c r="K109" s="22"/>
      <c r="L109" s="22"/>
      <c r="M109" s="22"/>
      <c r="N109" s="22"/>
      <c r="O109" s="22"/>
      <c r="P109" s="22"/>
      <c r="Q109" s="22"/>
      <c r="R109" s="22"/>
      <c r="S109" s="22"/>
      <c r="T109" s="22"/>
      <c r="U109" s="22"/>
      <c r="V109" s="22"/>
      <c r="W109" s="22"/>
    </row>
    <row r="110" ht="14.4" spans="1:23">
      <c r="A110" s="14">
        <v>1010922</v>
      </c>
      <c r="B110" s="11" t="s">
        <v>237</v>
      </c>
      <c r="C110" s="22">
        <v>0</v>
      </c>
      <c r="D110" s="22"/>
      <c r="E110" s="22">
        <v>0</v>
      </c>
      <c r="F110" s="22"/>
      <c r="G110" s="22"/>
      <c r="H110" s="22"/>
      <c r="I110" s="22"/>
      <c r="J110" s="22"/>
      <c r="K110" s="22"/>
      <c r="L110" s="22"/>
      <c r="M110" s="22"/>
      <c r="N110" s="22"/>
      <c r="O110" s="22"/>
      <c r="P110" s="22"/>
      <c r="Q110" s="22"/>
      <c r="R110" s="22"/>
      <c r="S110" s="22"/>
      <c r="T110" s="22"/>
      <c r="U110" s="22"/>
      <c r="V110" s="22"/>
      <c r="W110" s="22"/>
    </row>
    <row r="111" ht="14.4" spans="1:23">
      <c r="A111" s="14">
        <v>10110</v>
      </c>
      <c r="B111" s="9" t="s">
        <v>238</v>
      </c>
      <c r="C111" s="22">
        <v>379202</v>
      </c>
      <c r="D111" s="22"/>
      <c r="E111" s="22">
        <v>0</v>
      </c>
      <c r="F111" s="22"/>
      <c r="G111" s="22">
        <v>330615</v>
      </c>
      <c r="H111" s="22">
        <v>173959</v>
      </c>
      <c r="I111" s="22">
        <v>5647</v>
      </c>
      <c r="J111" s="22">
        <v>22297</v>
      </c>
      <c r="K111" s="22">
        <v>18426</v>
      </c>
      <c r="L111" s="22">
        <v>20721</v>
      </c>
      <c r="M111" s="22">
        <v>7055</v>
      </c>
      <c r="N111" s="22">
        <v>9092</v>
      </c>
      <c r="O111" s="22">
        <v>10911</v>
      </c>
      <c r="P111" s="22">
        <v>12024</v>
      </c>
      <c r="Q111" s="22">
        <v>16214</v>
      </c>
      <c r="R111" s="22">
        <v>8626</v>
      </c>
      <c r="S111" s="22">
        <v>5547</v>
      </c>
      <c r="T111" s="22">
        <v>10152</v>
      </c>
      <c r="U111" s="22">
        <v>2355</v>
      </c>
      <c r="V111" s="22">
        <v>2363</v>
      </c>
      <c r="W111" s="22">
        <v>5226</v>
      </c>
    </row>
    <row r="112" ht="14.4" spans="1:23">
      <c r="A112" s="14">
        <v>10111</v>
      </c>
      <c r="B112" s="9" t="s">
        <v>239</v>
      </c>
      <c r="C112" s="22">
        <v>165585</v>
      </c>
      <c r="D112" s="22"/>
      <c r="E112" s="22">
        <v>0</v>
      </c>
      <c r="F112" s="22"/>
      <c r="G112" s="22">
        <v>149389</v>
      </c>
      <c r="H112" s="22">
        <v>85198</v>
      </c>
      <c r="I112" s="22">
        <v>3723</v>
      </c>
      <c r="J112" s="22">
        <v>7249</v>
      </c>
      <c r="K112" s="22">
        <v>13284</v>
      </c>
      <c r="L112" s="22">
        <v>6407</v>
      </c>
      <c r="M112" s="22">
        <v>3878</v>
      </c>
      <c r="N112" s="22">
        <v>3085</v>
      </c>
      <c r="O112" s="22">
        <v>2515</v>
      </c>
      <c r="P112" s="22">
        <v>4236</v>
      </c>
      <c r="Q112" s="22">
        <v>5959</v>
      </c>
      <c r="R112" s="22">
        <v>4046</v>
      </c>
      <c r="S112" s="22">
        <v>2707</v>
      </c>
      <c r="T112" s="22">
        <v>1996</v>
      </c>
      <c r="U112" s="22">
        <v>897</v>
      </c>
      <c r="V112" s="22">
        <v>1598</v>
      </c>
      <c r="W112" s="22">
        <v>2611</v>
      </c>
    </row>
    <row r="113" ht="14.4" spans="1:23">
      <c r="A113" s="14">
        <v>1011101</v>
      </c>
      <c r="B113" s="11" t="s">
        <v>240</v>
      </c>
      <c r="C113" s="22">
        <v>0</v>
      </c>
      <c r="D113" s="22"/>
      <c r="E113" s="22">
        <v>0</v>
      </c>
      <c r="F113" s="22"/>
      <c r="G113" s="22"/>
      <c r="H113" s="22"/>
      <c r="I113" s="22"/>
      <c r="J113" s="22"/>
      <c r="K113" s="22"/>
      <c r="L113" s="22"/>
      <c r="M113" s="22"/>
      <c r="N113" s="22"/>
      <c r="O113" s="22"/>
      <c r="P113" s="22"/>
      <c r="Q113" s="22"/>
      <c r="R113" s="22"/>
      <c r="S113" s="22"/>
      <c r="T113" s="22"/>
      <c r="U113" s="22"/>
      <c r="V113" s="22"/>
      <c r="W113" s="22"/>
    </row>
    <row r="114" ht="14.4" spans="1:23">
      <c r="A114" s="14">
        <v>10112</v>
      </c>
      <c r="B114" s="9" t="s">
        <v>241</v>
      </c>
      <c r="C114" s="22">
        <v>303920</v>
      </c>
      <c r="D114" s="22"/>
      <c r="E114" s="22">
        <v>0</v>
      </c>
      <c r="F114" s="22"/>
      <c r="G114" s="22">
        <v>278376</v>
      </c>
      <c r="H114" s="22">
        <v>137250</v>
      </c>
      <c r="I114" s="22">
        <v>7961</v>
      </c>
      <c r="J114" s="22">
        <v>22656</v>
      </c>
      <c r="K114" s="22">
        <v>21149</v>
      </c>
      <c r="L114" s="22">
        <v>24725</v>
      </c>
      <c r="M114" s="22">
        <v>4313</v>
      </c>
      <c r="N114" s="22">
        <v>4718</v>
      </c>
      <c r="O114" s="22">
        <v>2601</v>
      </c>
      <c r="P114" s="22">
        <v>11084</v>
      </c>
      <c r="Q114" s="22">
        <v>15196</v>
      </c>
      <c r="R114" s="22">
        <v>5369</v>
      </c>
      <c r="S114" s="22">
        <v>8109</v>
      </c>
      <c r="T114" s="22">
        <v>8751</v>
      </c>
      <c r="U114" s="22">
        <v>1284</v>
      </c>
      <c r="V114" s="22">
        <v>698</v>
      </c>
      <c r="W114" s="22">
        <v>2512</v>
      </c>
    </row>
    <row r="115" ht="14.4" spans="1:23">
      <c r="A115" s="14">
        <v>10113</v>
      </c>
      <c r="B115" s="9" t="s">
        <v>242</v>
      </c>
      <c r="C115" s="22">
        <v>426324</v>
      </c>
      <c r="D115" s="22"/>
      <c r="E115" s="22">
        <v>0</v>
      </c>
      <c r="F115" s="22"/>
      <c r="G115" s="22">
        <v>328789</v>
      </c>
      <c r="H115" s="22">
        <v>186574</v>
      </c>
      <c r="I115" s="22">
        <v>4626</v>
      </c>
      <c r="J115" s="22">
        <v>14621</v>
      </c>
      <c r="K115" s="22">
        <v>13999</v>
      </c>
      <c r="L115" s="22">
        <v>11260</v>
      </c>
      <c r="M115" s="22">
        <v>14183</v>
      </c>
      <c r="N115" s="22">
        <v>7794</v>
      </c>
      <c r="O115" s="22">
        <v>5890</v>
      </c>
      <c r="P115" s="22">
        <v>6096</v>
      </c>
      <c r="Q115" s="22">
        <v>23454</v>
      </c>
      <c r="R115" s="22">
        <v>25979</v>
      </c>
      <c r="S115" s="22">
        <v>4460</v>
      </c>
      <c r="T115" s="22">
        <v>3660</v>
      </c>
      <c r="U115" s="22">
        <v>1510</v>
      </c>
      <c r="V115" s="22">
        <v>1992</v>
      </c>
      <c r="W115" s="22">
        <v>2691</v>
      </c>
    </row>
    <row r="116" ht="14.4" spans="1:23">
      <c r="A116" s="14">
        <v>10114</v>
      </c>
      <c r="B116" s="9" t="s">
        <v>243</v>
      </c>
      <c r="C116" s="22">
        <v>175358</v>
      </c>
      <c r="D116" s="22"/>
      <c r="E116" s="22">
        <v>0</v>
      </c>
      <c r="F116" s="22"/>
      <c r="G116" s="22">
        <v>159621</v>
      </c>
      <c r="H116" s="22">
        <v>63290</v>
      </c>
      <c r="I116" s="22">
        <v>5609</v>
      </c>
      <c r="J116" s="22">
        <v>16041</v>
      </c>
      <c r="K116" s="22">
        <v>10092</v>
      </c>
      <c r="L116" s="22">
        <v>11575</v>
      </c>
      <c r="M116" s="22">
        <v>6389</v>
      </c>
      <c r="N116" s="22">
        <v>5781</v>
      </c>
      <c r="O116" s="22">
        <v>4585</v>
      </c>
      <c r="P116" s="22">
        <v>6253</v>
      </c>
      <c r="Q116" s="22">
        <v>9189</v>
      </c>
      <c r="R116" s="22">
        <v>5208</v>
      </c>
      <c r="S116" s="22">
        <v>4647</v>
      </c>
      <c r="T116" s="22">
        <v>4570</v>
      </c>
      <c r="U116" s="22">
        <v>929</v>
      </c>
      <c r="V116" s="22">
        <v>1553</v>
      </c>
      <c r="W116" s="22">
        <v>3910</v>
      </c>
    </row>
    <row r="117" ht="14.4" spans="1:23">
      <c r="A117" s="14">
        <v>10115</v>
      </c>
      <c r="B117" s="9" t="s">
        <v>244</v>
      </c>
      <c r="C117" s="22">
        <v>0</v>
      </c>
      <c r="D117" s="22"/>
      <c r="E117" s="22">
        <v>0</v>
      </c>
      <c r="F117" s="22"/>
      <c r="G117" s="22"/>
      <c r="H117" s="22"/>
      <c r="I117" s="22"/>
      <c r="J117" s="22"/>
      <c r="K117" s="22"/>
      <c r="L117" s="22"/>
      <c r="M117" s="22"/>
      <c r="N117" s="22"/>
      <c r="O117" s="22"/>
      <c r="P117" s="22"/>
      <c r="Q117" s="22"/>
      <c r="R117" s="22"/>
      <c r="S117" s="22"/>
      <c r="T117" s="22"/>
      <c r="U117" s="22"/>
      <c r="V117" s="22"/>
      <c r="W117" s="22"/>
    </row>
    <row r="118" ht="14.4" spans="1:23">
      <c r="A118" s="14">
        <v>10116</v>
      </c>
      <c r="B118" s="9" t="s">
        <v>245</v>
      </c>
      <c r="C118" s="22">
        <v>0</v>
      </c>
      <c r="D118" s="22"/>
      <c r="E118" s="22">
        <v>0</v>
      </c>
      <c r="F118" s="22"/>
      <c r="G118" s="22"/>
      <c r="H118" s="22"/>
      <c r="I118" s="22"/>
      <c r="J118" s="22"/>
      <c r="K118" s="22"/>
      <c r="L118" s="22"/>
      <c r="M118" s="22"/>
      <c r="N118" s="22"/>
      <c r="O118" s="22"/>
      <c r="P118" s="22"/>
      <c r="Q118" s="22"/>
      <c r="R118" s="22"/>
      <c r="S118" s="22"/>
      <c r="T118" s="22"/>
      <c r="U118" s="22"/>
      <c r="V118" s="22"/>
      <c r="W118" s="22"/>
    </row>
    <row r="119" ht="14.4" spans="1:23">
      <c r="A119" s="14">
        <v>10117</v>
      </c>
      <c r="B119" s="9" t="s">
        <v>246</v>
      </c>
      <c r="C119" s="22">
        <v>0</v>
      </c>
      <c r="D119" s="22"/>
      <c r="E119" s="22">
        <v>0</v>
      </c>
      <c r="F119" s="22"/>
      <c r="G119" s="22"/>
      <c r="H119" s="22"/>
      <c r="I119" s="22"/>
      <c r="J119" s="22"/>
      <c r="K119" s="22"/>
      <c r="L119" s="22"/>
      <c r="M119" s="22"/>
      <c r="N119" s="22"/>
      <c r="O119" s="22"/>
      <c r="P119" s="22"/>
      <c r="Q119" s="22"/>
      <c r="R119" s="22"/>
      <c r="S119" s="22"/>
      <c r="T119" s="22"/>
      <c r="U119" s="22"/>
      <c r="V119" s="22"/>
      <c r="W119" s="22"/>
    </row>
    <row r="120" ht="14.4" spans="1:23">
      <c r="A120" s="14">
        <v>10118</v>
      </c>
      <c r="B120" s="9" t="s">
        <v>247</v>
      </c>
      <c r="C120" s="22">
        <v>612798</v>
      </c>
      <c r="D120" s="22">
        <v>112288</v>
      </c>
      <c r="E120" s="22">
        <v>161913</v>
      </c>
      <c r="F120" s="22"/>
      <c r="G120" s="22">
        <v>326791</v>
      </c>
      <c r="H120" s="22">
        <v>95072</v>
      </c>
      <c r="I120" s="22">
        <v>11795</v>
      </c>
      <c r="J120" s="22">
        <v>9523</v>
      </c>
      <c r="K120" s="22">
        <v>15235</v>
      </c>
      <c r="L120" s="22">
        <v>13448</v>
      </c>
      <c r="M120" s="22">
        <v>10428</v>
      </c>
      <c r="N120" s="22">
        <v>12643</v>
      </c>
      <c r="O120" s="22">
        <v>25313</v>
      </c>
      <c r="P120" s="22">
        <v>43493</v>
      </c>
      <c r="Q120" s="22">
        <v>41310</v>
      </c>
      <c r="R120" s="22">
        <v>11280</v>
      </c>
      <c r="S120" s="22">
        <v>7884</v>
      </c>
      <c r="T120" s="22">
        <v>8789</v>
      </c>
      <c r="U120" s="22">
        <v>2874</v>
      </c>
      <c r="V120" s="22">
        <v>6752</v>
      </c>
      <c r="W120" s="22">
        <v>10952</v>
      </c>
    </row>
    <row r="121" ht="14.4" spans="1:23">
      <c r="A121" s="14">
        <v>10119</v>
      </c>
      <c r="B121" s="9" t="s">
        <v>248</v>
      </c>
      <c r="C121" s="22">
        <v>523478</v>
      </c>
      <c r="D121" s="22"/>
      <c r="E121" s="22">
        <v>0</v>
      </c>
      <c r="F121" s="22"/>
      <c r="G121" s="22">
        <v>440069</v>
      </c>
      <c r="H121" s="22">
        <v>231202</v>
      </c>
      <c r="I121" s="22">
        <v>9743</v>
      </c>
      <c r="J121" s="22">
        <v>17673</v>
      </c>
      <c r="K121" s="22">
        <v>17709</v>
      </c>
      <c r="L121" s="22">
        <v>20857</v>
      </c>
      <c r="M121" s="22">
        <v>30061</v>
      </c>
      <c r="N121" s="22">
        <v>9460</v>
      </c>
      <c r="O121" s="22">
        <v>7006</v>
      </c>
      <c r="P121" s="22">
        <v>21127</v>
      </c>
      <c r="Q121" s="22">
        <v>21905</v>
      </c>
      <c r="R121" s="22">
        <v>22289</v>
      </c>
      <c r="S121" s="22">
        <v>13172</v>
      </c>
      <c r="T121" s="22">
        <v>8992</v>
      </c>
      <c r="U121" s="22">
        <v>1906</v>
      </c>
      <c r="V121" s="22">
        <v>2126</v>
      </c>
      <c r="W121" s="22">
        <v>4841</v>
      </c>
    </row>
    <row r="122" ht="14.4" spans="1:23">
      <c r="A122" s="14">
        <v>10120</v>
      </c>
      <c r="B122" s="9" t="s">
        <v>249</v>
      </c>
      <c r="C122" s="22">
        <v>554996</v>
      </c>
      <c r="D122" s="22"/>
      <c r="E122" s="22">
        <v>0</v>
      </c>
      <c r="F122" s="22"/>
      <c r="G122" s="22">
        <v>547521</v>
      </c>
      <c r="H122" s="22">
        <v>46489</v>
      </c>
      <c r="I122" s="22">
        <v>19102</v>
      </c>
      <c r="J122" s="22">
        <v>105084</v>
      </c>
      <c r="K122" s="22">
        <v>53790</v>
      </c>
      <c r="L122" s="22">
        <v>49062</v>
      </c>
      <c r="M122" s="22">
        <v>35444</v>
      </c>
      <c r="N122" s="22">
        <v>33165</v>
      </c>
      <c r="O122" s="22"/>
      <c r="P122" s="22">
        <v>57550</v>
      </c>
      <c r="Q122" s="22">
        <v>45008</v>
      </c>
      <c r="R122" s="22">
        <v>44558</v>
      </c>
      <c r="S122" s="22">
        <v>15474</v>
      </c>
      <c r="T122" s="22">
        <v>17610</v>
      </c>
      <c r="U122" s="22">
        <v>105</v>
      </c>
      <c r="V122" s="22">
        <v>810</v>
      </c>
      <c r="W122" s="22">
        <v>24270</v>
      </c>
    </row>
    <row r="123" ht="14.4" spans="1:23">
      <c r="A123" s="14">
        <v>10199</v>
      </c>
      <c r="B123" s="9" t="s">
        <v>251</v>
      </c>
      <c r="C123" s="22">
        <v>0</v>
      </c>
      <c r="D123" s="22"/>
      <c r="E123" s="22">
        <v>0</v>
      </c>
      <c r="F123" s="22"/>
      <c r="G123" s="22"/>
      <c r="H123" s="22"/>
      <c r="I123" s="22"/>
      <c r="J123" s="22"/>
      <c r="K123" s="22"/>
      <c r="L123" s="22"/>
      <c r="M123" s="22"/>
      <c r="N123" s="22"/>
      <c r="O123" s="22"/>
      <c r="P123" s="22"/>
      <c r="Q123" s="22"/>
      <c r="R123" s="22"/>
      <c r="S123" s="22"/>
      <c r="T123" s="22"/>
      <c r="U123" s="22"/>
      <c r="V123" s="22"/>
      <c r="W123" s="22"/>
    </row>
    <row r="124" ht="14.4" spans="1:23">
      <c r="A124" s="14">
        <v>103</v>
      </c>
      <c r="B124" s="9" t="s">
        <v>252</v>
      </c>
      <c r="C124" s="21">
        <v>6387714</v>
      </c>
      <c r="D124" s="21">
        <v>1272143</v>
      </c>
      <c r="E124" s="21">
        <v>1285835</v>
      </c>
      <c r="F124" s="21"/>
      <c r="G124" s="21">
        <v>4107978</v>
      </c>
      <c r="H124" s="21">
        <v>968753</v>
      </c>
      <c r="I124" s="21">
        <v>144889</v>
      </c>
      <c r="J124" s="21">
        <v>408294</v>
      </c>
      <c r="K124" s="21">
        <v>358265</v>
      </c>
      <c r="L124" s="21">
        <v>494582</v>
      </c>
      <c r="M124" s="21">
        <v>137801</v>
      </c>
      <c r="N124" s="21">
        <v>198743</v>
      </c>
      <c r="O124" s="21">
        <v>116512</v>
      </c>
      <c r="P124" s="21">
        <v>302069</v>
      </c>
      <c r="Q124" s="21">
        <v>218576</v>
      </c>
      <c r="R124" s="21">
        <v>177441</v>
      </c>
      <c r="S124" s="21">
        <v>111571</v>
      </c>
      <c r="T124" s="21">
        <v>236393</v>
      </c>
      <c r="U124" s="21">
        <v>18503</v>
      </c>
      <c r="V124" s="21">
        <v>31816</v>
      </c>
      <c r="W124" s="21">
        <v>183770</v>
      </c>
    </row>
    <row r="125" ht="14.4" spans="1:23">
      <c r="A125" s="14">
        <v>10302</v>
      </c>
      <c r="B125" s="9" t="s">
        <v>253</v>
      </c>
      <c r="C125" s="21">
        <v>2254525</v>
      </c>
      <c r="D125" s="21">
        <v>680294</v>
      </c>
      <c r="E125" s="21">
        <v>663899</v>
      </c>
      <c r="F125" s="21"/>
      <c r="G125" s="21">
        <v>1367027</v>
      </c>
      <c r="H125" s="21">
        <v>404266</v>
      </c>
      <c r="I125" s="21">
        <v>66468</v>
      </c>
      <c r="J125" s="21">
        <v>168972</v>
      </c>
      <c r="K125" s="21">
        <v>156564</v>
      </c>
      <c r="L125" s="21">
        <v>169017</v>
      </c>
      <c r="M125" s="21">
        <v>45902</v>
      </c>
      <c r="N125" s="21">
        <v>43850</v>
      </c>
      <c r="O125" s="21">
        <v>36197</v>
      </c>
      <c r="P125" s="21">
        <v>96977</v>
      </c>
      <c r="Q125" s="21">
        <v>70542</v>
      </c>
      <c r="R125" s="21">
        <v>34845</v>
      </c>
      <c r="S125" s="21">
        <v>20933</v>
      </c>
      <c r="T125" s="21">
        <v>21034</v>
      </c>
      <c r="U125" s="21">
        <v>3962</v>
      </c>
      <c r="V125" s="21">
        <v>7959</v>
      </c>
      <c r="W125" s="21">
        <v>19539</v>
      </c>
    </row>
    <row r="126" ht="14.4" spans="1:23">
      <c r="A126" s="14">
        <v>1030201</v>
      </c>
      <c r="B126" s="11" t="s">
        <v>5254</v>
      </c>
      <c r="C126" s="22">
        <v>22739</v>
      </c>
      <c r="D126" s="22">
        <v>4591</v>
      </c>
      <c r="E126" s="22">
        <v>5227</v>
      </c>
      <c r="F126" s="22"/>
      <c r="G126" s="22">
        <v>15030</v>
      </c>
      <c r="H126" s="22">
        <v>3577</v>
      </c>
      <c r="I126" s="22">
        <v>787</v>
      </c>
      <c r="J126" s="22">
        <v>2523</v>
      </c>
      <c r="K126" s="22">
        <v>1897</v>
      </c>
      <c r="L126" s="22">
        <v>1960</v>
      </c>
      <c r="M126" s="22">
        <v>588</v>
      </c>
      <c r="N126" s="22">
        <v>509</v>
      </c>
      <c r="O126" s="22">
        <v>152</v>
      </c>
      <c r="P126" s="22">
        <v>439</v>
      </c>
      <c r="Q126" s="22">
        <v>777</v>
      </c>
      <c r="R126" s="22">
        <v>672</v>
      </c>
      <c r="S126" s="22">
        <v>660</v>
      </c>
      <c r="T126" s="22">
        <v>190</v>
      </c>
      <c r="U126" s="22">
        <v>110</v>
      </c>
      <c r="V126" s="22">
        <v>30</v>
      </c>
      <c r="W126" s="22">
        <v>159</v>
      </c>
    </row>
    <row r="127" ht="14.4" spans="1:23">
      <c r="A127" s="14">
        <v>1030202</v>
      </c>
      <c r="B127" s="11" t="s">
        <v>378</v>
      </c>
      <c r="C127" s="22">
        <v>194825</v>
      </c>
      <c r="D127" s="22">
        <v>63518</v>
      </c>
      <c r="E127" s="22">
        <v>67973</v>
      </c>
      <c r="F127" s="22"/>
      <c r="G127" s="22">
        <v>118116</v>
      </c>
      <c r="H127" s="22">
        <v>19138</v>
      </c>
      <c r="I127" s="22">
        <v>41092</v>
      </c>
      <c r="J127" s="22">
        <v>2102</v>
      </c>
      <c r="K127" s="22">
        <v>1091</v>
      </c>
      <c r="L127" s="22">
        <v>3020</v>
      </c>
      <c r="M127" s="22">
        <v>2257</v>
      </c>
      <c r="N127" s="22">
        <v>13438</v>
      </c>
      <c r="O127" s="22">
        <v>2379</v>
      </c>
      <c r="P127" s="22">
        <v>1680</v>
      </c>
      <c r="Q127" s="22">
        <v>5562</v>
      </c>
      <c r="R127" s="22">
        <v>3878</v>
      </c>
      <c r="S127" s="22">
        <v>4282</v>
      </c>
      <c r="T127" s="22">
        <v>7822</v>
      </c>
      <c r="U127" s="22">
        <v>784</v>
      </c>
      <c r="V127" s="22">
        <v>1764</v>
      </c>
      <c r="W127" s="22">
        <v>7827</v>
      </c>
    </row>
    <row r="128" ht="14.4" spans="1:23">
      <c r="A128" s="14">
        <v>103020201</v>
      </c>
      <c r="B128" s="11" t="s">
        <v>5255</v>
      </c>
      <c r="C128" s="22">
        <v>0</v>
      </c>
      <c r="D128" s="22"/>
      <c r="E128" s="22">
        <v>0</v>
      </c>
      <c r="F128" s="22"/>
      <c r="G128" s="22"/>
      <c r="H128" s="22"/>
      <c r="I128" s="22"/>
      <c r="J128" s="22"/>
      <c r="K128" s="22"/>
      <c r="L128" s="22"/>
      <c r="M128" s="22"/>
      <c r="N128" s="22"/>
      <c r="O128" s="22"/>
      <c r="P128" s="22"/>
      <c r="Q128" s="22"/>
      <c r="R128" s="22"/>
      <c r="S128" s="22"/>
      <c r="T128" s="22"/>
      <c r="U128" s="22"/>
      <c r="V128" s="22"/>
      <c r="W128" s="22"/>
    </row>
    <row r="129" ht="14.4" spans="1:23">
      <c r="A129" s="14">
        <v>1030203</v>
      </c>
      <c r="B129" s="11" t="s">
        <v>254</v>
      </c>
      <c r="C129" s="22">
        <v>482842</v>
      </c>
      <c r="D129" s="22">
        <v>118365</v>
      </c>
      <c r="E129" s="22">
        <v>128741</v>
      </c>
      <c r="F129" s="22"/>
      <c r="G129" s="22">
        <v>320019</v>
      </c>
      <c r="H129" s="22">
        <v>117460</v>
      </c>
      <c r="I129" s="22">
        <v>20553</v>
      </c>
      <c r="J129" s="22">
        <v>32937</v>
      </c>
      <c r="K129" s="22">
        <v>39912</v>
      </c>
      <c r="L129" s="22">
        <v>23442</v>
      </c>
      <c r="M129" s="22">
        <v>10028</v>
      </c>
      <c r="N129" s="22">
        <v>9546</v>
      </c>
      <c r="O129" s="22">
        <v>4535</v>
      </c>
      <c r="P129" s="22">
        <v>14343</v>
      </c>
      <c r="Q129" s="22">
        <v>17075</v>
      </c>
      <c r="R129" s="22">
        <v>9172</v>
      </c>
      <c r="S129" s="22">
        <v>4965</v>
      </c>
      <c r="T129" s="22">
        <v>5715</v>
      </c>
      <c r="U129" s="22">
        <v>1968</v>
      </c>
      <c r="V129" s="22">
        <v>2256</v>
      </c>
      <c r="W129" s="22">
        <v>6112</v>
      </c>
    </row>
    <row r="130" ht="14.4" spans="1:23">
      <c r="A130" s="14">
        <v>103020302</v>
      </c>
      <c r="B130" s="11" t="s">
        <v>5256</v>
      </c>
      <c r="C130" s="22">
        <v>0</v>
      </c>
      <c r="D130" s="22"/>
      <c r="E130" s="22">
        <v>0</v>
      </c>
      <c r="F130" s="22"/>
      <c r="G130" s="22"/>
      <c r="H130" s="22"/>
      <c r="I130" s="22"/>
      <c r="J130" s="22"/>
      <c r="K130" s="22"/>
      <c r="L130" s="22"/>
      <c r="M130" s="22"/>
      <c r="N130" s="22"/>
      <c r="O130" s="22"/>
      <c r="P130" s="22"/>
      <c r="Q130" s="22"/>
      <c r="R130" s="22"/>
      <c r="S130" s="22"/>
      <c r="T130" s="22"/>
      <c r="U130" s="22"/>
      <c r="V130" s="22"/>
      <c r="W130" s="22"/>
    </row>
    <row r="131" ht="14.4" spans="1:23">
      <c r="A131" s="14">
        <v>103020303</v>
      </c>
      <c r="B131" s="11" t="s">
        <v>5257</v>
      </c>
      <c r="C131" s="22">
        <v>0</v>
      </c>
      <c r="D131" s="22"/>
      <c r="E131" s="22">
        <v>0</v>
      </c>
      <c r="F131" s="22"/>
      <c r="G131" s="22"/>
      <c r="H131" s="22"/>
      <c r="I131" s="22"/>
      <c r="J131" s="22"/>
      <c r="K131" s="22"/>
      <c r="L131" s="22"/>
      <c r="M131" s="22"/>
      <c r="N131" s="22"/>
      <c r="O131" s="22"/>
      <c r="P131" s="22"/>
      <c r="Q131" s="22"/>
      <c r="R131" s="22"/>
      <c r="S131" s="22"/>
      <c r="T131" s="22"/>
      <c r="U131" s="22"/>
      <c r="V131" s="22"/>
      <c r="W131" s="22"/>
    </row>
    <row r="132" ht="14.4" spans="1:23">
      <c r="A132" s="14">
        <v>103020305</v>
      </c>
      <c r="B132" s="11" t="s">
        <v>5258</v>
      </c>
      <c r="C132" s="22">
        <v>0</v>
      </c>
      <c r="D132" s="22"/>
      <c r="E132" s="22">
        <v>0</v>
      </c>
      <c r="F132" s="22"/>
      <c r="G132" s="22"/>
      <c r="H132" s="22"/>
      <c r="I132" s="22"/>
      <c r="J132" s="22"/>
      <c r="K132" s="22"/>
      <c r="L132" s="22"/>
      <c r="M132" s="22"/>
      <c r="N132" s="22"/>
      <c r="O132" s="22"/>
      <c r="P132" s="22"/>
      <c r="Q132" s="22"/>
      <c r="R132" s="22"/>
      <c r="S132" s="22"/>
      <c r="T132" s="22"/>
      <c r="U132" s="22"/>
      <c r="V132" s="22"/>
      <c r="W132" s="22"/>
    </row>
    <row r="133" ht="14.4" spans="1:23">
      <c r="A133" s="14">
        <v>1030205</v>
      </c>
      <c r="B133" s="11" t="s">
        <v>261</v>
      </c>
      <c r="C133" s="22">
        <v>0</v>
      </c>
      <c r="D133" s="22"/>
      <c r="E133" s="22">
        <v>0</v>
      </c>
      <c r="F133" s="22"/>
      <c r="G133" s="22"/>
      <c r="H133" s="22"/>
      <c r="I133" s="22"/>
      <c r="J133" s="22"/>
      <c r="K133" s="22"/>
      <c r="L133" s="22"/>
      <c r="M133" s="22"/>
      <c r="N133" s="22"/>
      <c r="O133" s="22"/>
      <c r="P133" s="22"/>
      <c r="Q133" s="22"/>
      <c r="R133" s="22"/>
      <c r="S133" s="22"/>
      <c r="T133" s="22"/>
      <c r="U133" s="22"/>
      <c r="V133" s="22"/>
      <c r="W133" s="22"/>
    </row>
    <row r="134" ht="14.4" spans="1:23">
      <c r="A134" s="14">
        <v>1030210</v>
      </c>
      <c r="B134" s="11" t="s">
        <v>262</v>
      </c>
      <c r="C134" s="22">
        <v>0</v>
      </c>
      <c r="D134" s="22"/>
      <c r="E134" s="22">
        <v>0</v>
      </c>
      <c r="F134" s="22"/>
      <c r="G134" s="22"/>
      <c r="H134" s="22"/>
      <c r="I134" s="22"/>
      <c r="J134" s="22"/>
      <c r="K134" s="22"/>
      <c r="L134" s="22"/>
      <c r="M134" s="22"/>
      <c r="N134" s="22"/>
      <c r="O134" s="22"/>
      <c r="P134" s="22"/>
      <c r="Q134" s="22"/>
      <c r="R134" s="22"/>
      <c r="S134" s="22"/>
      <c r="T134" s="22"/>
      <c r="U134" s="22"/>
      <c r="V134" s="22"/>
      <c r="W134" s="22"/>
    </row>
    <row r="135" ht="14.4" spans="1:23">
      <c r="A135" s="14">
        <v>1030211</v>
      </c>
      <c r="B135" s="11" t="s">
        <v>384</v>
      </c>
      <c r="C135" s="22">
        <v>0</v>
      </c>
      <c r="D135" s="22"/>
      <c r="E135" s="22">
        <v>0</v>
      </c>
      <c r="F135" s="22"/>
      <c r="G135" s="22"/>
      <c r="H135" s="22"/>
      <c r="I135" s="22"/>
      <c r="J135" s="22"/>
      <c r="K135" s="22"/>
      <c r="L135" s="22"/>
      <c r="M135" s="22"/>
      <c r="N135" s="22"/>
      <c r="O135" s="22"/>
      <c r="P135" s="22"/>
      <c r="Q135" s="22"/>
      <c r="R135" s="22"/>
      <c r="S135" s="22"/>
      <c r="T135" s="22"/>
      <c r="U135" s="22"/>
      <c r="V135" s="22"/>
      <c r="W135" s="22"/>
    </row>
    <row r="136" ht="14.4" spans="1:23">
      <c r="A136" s="14">
        <v>1030212</v>
      </c>
      <c r="B136" s="11" t="s">
        <v>263</v>
      </c>
      <c r="C136" s="22">
        <v>0</v>
      </c>
      <c r="D136" s="22"/>
      <c r="E136" s="22">
        <v>0</v>
      </c>
      <c r="F136" s="22"/>
      <c r="G136" s="22"/>
      <c r="H136" s="22"/>
      <c r="I136" s="22"/>
      <c r="J136" s="22"/>
      <c r="K136" s="22"/>
      <c r="L136" s="22"/>
      <c r="M136" s="22"/>
      <c r="N136" s="22"/>
      <c r="O136" s="22"/>
      <c r="P136" s="22"/>
      <c r="Q136" s="22"/>
      <c r="R136" s="22"/>
      <c r="S136" s="22"/>
      <c r="T136" s="22"/>
      <c r="U136" s="22"/>
      <c r="V136" s="22"/>
      <c r="W136" s="22"/>
    </row>
    <row r="137" ht="14.4" spans="1:23">
      <c r="A137" s="14">
        <v>1030216</v>
      </c>
      <c r="B137" s="11" t="s">
        <v>264</v>
      </c>
      <c r="C137" s="22">
        <v>321723</v>
      </c>
      <c r="D137" s="22">
        <v>286871</v>
      </c>
      <c r="E137" s="22">
        <v>315736</v>
      </c>
      <c r="F137" s="22"/>
      <c r="G137" s="22">
        <v>4109</v>
      </c>
      <c r="H137" s="22">
        <v>4109</v>
      </c>
      <c r="I137" s="22"/>
      <c r="J137" s="22"/>
      <c r="K137" s="22"/>
      <c r="L137" s="22"/>
      <c r="M137" s="22"/>
      <c r="N137" s="22"/>
      <c r="O137" s="22"/>
      <c r="P137" s="22"/>
      <c r="Q137" s="22"/>
      <c r="R137" s="22"/>
      <c r="S137" s="22"/>
      <c r="T137" s="22"/>
      <c r="U137" s="22"/>
      <c r="V137" s="22"/>
      <c r="W137" s="22"/>
    </row>
    <row r="138" ht="14.4" spans="1:23">
      <c r="A138" s="14">
        <v>1030217</v>
      </c>
      <c r="B138" s="11" t="s">
        <v>265</v>
      </c>
      <c r="C138" s="22">
        <v>13763</v>
      </c>
      <c r="D138" s="22">
        <v>12029</v>
      </c>
      <c r="E138" s="22">
        <v>12948</v>
      </c>
      <c r="F138" s="22"/>
      <c r="G138" s="22">
        <v>112</v>
      </c>
      <c r="H138" s="22">
        <v>111</v>
      </c>
      <c r="I138" s="22"/>
      <c r="J138" s="22"/>
      <c r="K138" s="22">
        <v>1</v>
      </c>
      <c r="L138" s="22"/>
      <c r="M138" s="22"/>
      <c r="N138" s="22"/>
      <c r="O138" s="22"/>
      <c r="P138" s="22"/>
      <c r="Q138" s="22"/>
      <c r="R138" s="22"/>
      <c r="S138" s="22"/>
      <c r="T138" s="22"/>
      <c r="U138" s="22"/>
      <c r="V138" s="22"/>
      <c r="W138" s="22"/>
    </row>
    <row r="139" ht="14.4" spans="1:23">
      <c r="A139" s="14">
        <v>1030218</v>
      </c>
      <c r="B139" s="11" t="s">
        <v>266</v>
      </c>
      <c r="C139" s="22">
        <v>57000</v>
      </c>
      <c r="D139" s="22">
        <v>3390</v>
      </c>
      <c r="E139" s="22">
        <v>5437</v>
      </c>
      <c r="F139" s="22"/>
      <c r="G139" s="22">
        <v>31610</v>
      </c>
      <c r="H139" s="22">
        <v>10048</v>
      </c>
      <c r="I139" s="22">
        <v>642</v>
      </c>
      <c r="J139" s="22">
        <v>1051</v>
      </c>
      <c r="K139" s="22">
        <v>2635</v>
      </c>
      <c r="L139" s="22">
        <v>2443</v>
      </c>
      <c r="M139" s="22">
        <v>855</v>
      </c>
      <c r="N139" s="22">
        <v>1457</v>
      </c>
      <c r="O139" s="22">
        <v>802</v>
      </c>
      <c r="P139" s="22">
        <v>1802</v>
      </c>
      <c r="Q139" s="22">
        <v>2810</v>
      </c>
      <c r="R139" s="22">
        <v>1601</v>
      </c>
      <c r="S139" s="22">
        <v>856</v>
      </c>
      <c r="T139" s="22">
        <v>1832</v>
      </c>
      <c r="U139" s="22">
        <v>588</v>
      </c>
      <c r="V139" s="22">
        <v>923</v>
      </c>
      <c r="W139" s="22">
        <v>1265</v>
      </c>
    </row>
    <row r="140" ht="14.4" spans="1:23">
      <c r="A140" s="14">
        <v>1030219</v>
      </c>
      <c r="B140" s="11" t="s">
        <v>267</v>
      </c>
      <c r="C140" s="22">
        <v>63403</v>
      </c>
      <c r="D140" s="22"/>
      <c r="E140" s="22">
        <v>0</v>
      </c>
      <c r="F140" s="22"/>
      <c r="G140" s="22">
        <v>45415</v>
      </c>
      <c r="H140" s="22">
        <v>22534</v>
      </c>
      <c r="I140" s="22">
        <v>860</v>
      </c>
      <c r="J140" s="22">
        <v>944</v>
      </c>
      <c r="K140" s="22">
        <v>1661</v>
      </c>
      <c r="L140" s="22">
        <v>2577</v>
      </c>
      <c r="M140" s="22">
        <v>1208</v>
      </c>
      <c r="N140" s="22">
        <v>698</v>
      </c>
      <c r="O140" s="22">
        <v>1008</v>
      </c>
      <c r="P140" s="22">
        <v>1770</v>
      </c>
      <c r="Q140" s="22">
        <v>3427</v>
      </c>
      <c r="R140" s="22">
        <v>1509</v>
      </c>
      <c r="S140" s="22">
        <v>5721</v>
      </c>
      <c r="T140" s="22">
        <v>390</v>
      </c>
      <c r="U140" s="22">
        <v>21</v>
      </c>
      <c r="V140" s="22">
        <v>809</v>
      </c>
      <c r="W140" s="22">
        <v>278</v>
      </c>
    </row>
    <row r="141" ht="14.4" spans="1:23">
      <c r="A141" s="14">
        <v>1030220</v>
      </c>
      <c r="B141" s="11" t="s">
        <v>268</v>
      </c>
      <c r="C141" s="22">
        <v>67301</v>
      </c>
      <c r="D141" s="22"/>
      <c r="E141" s="22">
        <v>0</v>
      </c>
      <c r="F141" s="22"/>
      <c r="G141" s="22">
        <v>47989</v>
      </c>
      <c r="H141" s="22">
        <v>26108</v>
      </c>
      <c r="I141" s="22">
        <v>2090</v>
      </c>
      <c r="J141" s="22">
        <v>1054</v>
      </c>
      <c r="K141" s="22">
        <v>1498</v>
      </c>
      <c r="L141" s="22">
        <v>3091</v>
      </c>
      <c r="M141" s="22">
        <v>1459</v>
      </c>
      <c r="N141" s="22">
        <v>837</v>
      </c>
      <c r="O141" s="22">
        <v>1214</v>
      </c>
      <c r="P141" s="22">
        <v>1865</v>
      </c>
      <c r="Q141" s="22">
        <v>4118</v>
      </c>
      <c r="R141" s="22">
        <v>1832</v>
      </c>
      <c r="S141" s="22">
        <v>1754</v>
      </c>
      <c r="T141" s="22">
        <v>469</v>
      </c>
      <c r="U141" s="22">
        <v>24</v>
      </c>
      <c r="V141" s="22">
        <v>253</v>
      </c>
      <c r="W141" s="22">
        <v>323</v>
      </c>
    </row>
    <row r="142" ht="14.4" spans="1:23">
      <c r="A142" s="14">
        <v>1030221</v>
      </c>
      <c r="B142" s="11" t="s">
        <v>5261</v>
      </c>
      <c r="C142" s="22">
        <v>5307</v>
      </c>
      <c r="D142" s="22"/>
      <c r="E142" s="22">
        <v>0</v>
      </c>
      <c r="F142" s="22"/>
      <c r="G142" s="22">
        <v>5452</v>
      </c>
      <c r="H142" s="22">
        <v>816</v>
      </c>
      <c r="I142" s="22">
        <v>153</v>
      </c>
      <c r="J142" s="22">
        <v>220</v>
      </c>
      <c r="K142" s="22">
        <v>130</v>
      </c>
      <c r="L142" s="22">
        <v>79</v>
      </c>
      <c r="M142" s="22">
        <v>581</v>
      </c>
      <c r="N142" s="22">
        <v>729</v>
      </c>
      <c r="O142" s="22">
        <v>41</v>
      </c>
      <c r="P142" s="22">
        <v>547</v>
      </c>
      <c r="Q142" s="22">
        <v>47</v>
      </c>
      <c r="R142" s="22">
        <v>1353</v>
      </c>
      <c r="S142" s="22">
        <v>233</v>
      </c>
      <c r="T142" s="22">
        <v>57</v>
      </c>
      <c r="U142" s="22">
        <v>46</v>
      </c>
      <c r="V142" s="22">
        <v>368</v>
      </c>
      <c r="W142" s="22">
        <v>52</v>
      </c>
    </row>
    <row r="143" ht="14.4" spans="1:23">
      <c r="A143" s="14">
        <v>1030222</v>
      </c>
      <c r="B143" s="11" t="s">
        <v>269</v>
      </c>
      <c r="C143" s="22">
        <v>126817</v>
      </c>
      <c r="D143" s="22">
        <v>91663</v>
      </c>
      <c r="E143" s="22">
        <v>21141</v>
      </c>
      <c r="F143" s="22"/>
      <c r="G143" s="22">
        <v>24345</v>
      </c>
      <c r="H143" s="22">
        <v>2639</v>
      </c>
      <c r="I143" s="22">
        <v>82</v>
      </c>
      <c r="J143" s="22">
        <v>547</v>
      </c>
      <c r="K143" s="22">
        <v>4281</v>
      </c>
      <c r="L143" s="22">
        <v>447</v>
      </c>
      <c r="M143" s="22">
        <v>860</v>
      </c>
      <c r="N143" s="22">
        <v>3391</v>
      </c>
      <c r="O143" s="22">
        <v>999</v>
      </c>
      <c r="P143" s="22">
        <v>3471</v>
      </c>
      <c r="Q143" s="22">
        <v>2663</v>
      </c>
      <c r="R143" s="22">
        <v>441</v>
      </c>
      <c r="S143" s="22">
        <v>283</v>
      </c>
      <c r="T143" s="22">
        <v>925</v>
      </c>
      <c r="U143" s="22">
        <v>133</v>
      </c>
      <c r="V143" s="22">
        <v>1491</v>
      </c>
      <c r="W143" s="22">
        <v>1692</v>
      </c>
    </row>
    <row r="144" ht="14.4" spans="1:23">
      <c r="A144" s="14">
        <v>1030223</v>
      </c>
      <c r="B144" s="11" t="s">
        <v>270</v>
      </c>
      <c r="C144" s="22">
        <v>11422</v>
      </c>
      <c r="D144" s="22">
        <v>3171</v>
      </c>
      <c r="E144" s="22">
        <v>5197</v>
      </c>
      <c r="F144" s="22"/>
      <c r="G144" s="22">
        <v>3172</v>
      </c>
      <c r="H144" s="22">
        <v>29</v>
      </c>
      <c r="I144" s="22">
        <v>3</v>
      </c>
      <c r="J144" s="22">
        <v>58</v>
      </c>
      <c r="K144" s="22"/>
      <c r="L144" s="22"/>
      <c r="M144" s="22"/>
      <c r="N144" s="22"/>
      <c r="O144" s="22"/>
      <c r="P144" s="22"/>
      <c r="Q144" s="22">
        <v>952</v>
      </c>
      <c r="R144" s="22">
        <v>1920</v>
      </c>
      <c r="S144" s="22">
        <v>77</v>
      </c>
      <c r="T144" s="22">
        <v>106</v>
      </c>
      <c r="U144" s="22"/>
      <c r="V144" s="22"/>
      <c r="W144" s="22">
        <v>27</v>
      </c>
    </row>
    <row r="145" ht="14.4" spans="1:23">
      <c r="A145" s="14">
        <v>1030299</v>
      </c>
      <c r="B145" s="11" t="s">
        <v>272</v>
      </c>
      <c r="C145" s="21">
        <v>887383</v>
      </c>
      <c r="D145" s="21">
        <v>96696</v>
      </c>
      <c r="E145" s="21">
        <v>101499</v>
      </c>
      <c r="F145" s="21"/>
      <c r="G145" s="21">
        <v>751658</v>
      </c>
      <c r="H145" s="21">
        <v>197697</v>
      </c>
      <c r="I145" s="21">
        <v>206</v>
      </c>
      <c r="J145" s="21">
        <v>127536</v>
      </c>
      <c r="K145" s="21">
        <v>103458</v>
      </c>
      <c r="L145" s="21">
        <v>131958</v>
      </c>
      <c r="M145" s="21">
        <v>28066</v>
      </c>
      <c r="N145" s="21">
        <v>13245</v>
      </c>
      <c r="O145" s="21">
        <v>25067</v>
      </c>
      <c r="P145" s="21">
        <v>71060</v>
      </c>
      <c r="Q145" s="21">
        <v>33111</v>
      </c>
      <c r="R145" s="21">
        <v>12467</v>
      </c>
      <c r="S145" s="21">
        <v>2102</v>
      </c>
      <c r="T145" s="21">
        <v>3528</v>
      </c>
      <c r="U145" s="21">
        <v>288</v>
      </c>
      <c r="V145" s="21">
        <v>65</v>
      </c>
      <c r="W145" s="21">
        <v>1804</v>
      </c>
    </row>
    <row r="146" ht="14.4" spans="1:23">
      <c r="A146" s="14">
        <v>103029901</v>
      </c>
      <c r="B146" s="11" t="s">
        <v>273</v>
      </c>
      <c r="C146" s="22">
        <v>5349</v>
      </c>
      <c r="D146" s="22">
        <v>1297</v>
      </c>
      <c r="E146" s="22">
        <v>1297</v>
      </c>
      <c r="F146" s="22"/>
      <c r="G146" s="22">
        <v>3543</v>
      </c>
      <c r="H146" s="22">
        <v>62</v>
      </c>
      <c r="I146" s="22">
        <v>205</v>
      </c>
      <c r="J146" s="22">
        <v>337</v>
      </c>
      <c r="K146" s="22">
        <v>905</v>
      </c>
      <c r="L146" s="22">
        <v>144</v>
      </c>
      <c r="M146" s="22">
        <v>3</v>
      </c>
      <c r="N146" s="22">
        <v>140</v>
      </c>
      <c r="O146" s="22">
        <v>272</v>
      </c>
      <c r="P146" s="22">
        <v>94</v>
      </c>
      <c r="Q146" s="22">
        <v>134</v>
      </c>
      <c r="R146" s="22">
        <v>51</v>
      </c>
      <c r="S146" s="22">
        <v>3</v>
      </c>
      <c r="T146" s="22">
        <v>1151</v>
      </c>
      <c r="U146" s="22">
        <v>2</v>
      </c>
      <c r="V146" s="22">
        <v>24</v>
      </c>
      <c r="W146" s="22">
        <v>16</v>
      </c>
    </row>
    <row r="147" ht="14.4" spans="1:23">
      <c r="A147" s="14">
        <v>103029999</v>
      </c>
      <c r="B147" s="11" t="s">
        <v>274</v>
      </c>
      <c r="C147" s="22">
        <v>882034</v>
      </c>
      <c r="D147" s="22">
        <v>95399</v>
      </c>
      <c r="E147" s="22">
        <v>100202</v>
      </c>
      <c r="F147" s="22"/>
      <c r="G147" s="22">
        <v>748115</v>
      </c>
      <c r="H147" s="22">
        <v>197635</v>
      </c>
      <c r="I147" s="22">
        <v>1</v>
      </c>
      <c r="J147" s="22">
        <v>127199</v>
      </c>
      <c r="K147" s="22">
        <v>102553</v>
      </c>
      <c r="L147" s="22">
        <v>131814</v>
      </c>
      <c r="M147" s="22">
        <v>28063</v>
      </c>
      <c r="N147" s="22">
        <v>13105</v>
      </c>
      <c r="O147" s="22">
        <v>24795</v>
      </c>
      <c r="P147" s="22">
        <v>70966</v>
      </c>
      <c r="Q147" s="22">
        <v>32977</v>
      </c>
      <c r="R147" s="22">
        <v>12416</v>
      </c>
      <c r="S147" s="22">
        <v>2099</v>
      </c>
      <c r="T147" s="22">
        <v>2377</v>
      </c>
      <c r="U147" s="22">
        <v>286</v>
      </c>
      <c r="V147" s="22">
        <v>41</v>
      </c>
      <c r="W147" s="22">
        <v>1788</v>
      </c>
    </row>
    <row r="148" ht="14.4" spans="1:23">
      <c r="A148" s="14">
        <v>10304</v>
      </c>
      <c r="B148" s="9" t="s">
        <v>275</v>
      </c>
      <c r="C148" s="21">
        <v>1035391</v>
      </c>
      <c r="D148" s="21">
        <v>112218</v>
      </c>
      <c r="E148" s="21">
        <v>129063</v>
      </c>
      <c r="F148" s="21"/>
      <c r="G148" s="21">
        <v>807559</v>
      </c>
      <c r="H148" s="21">
        <v>136664</v>
      </c>
      <c r="I148" s="21">
        <v>25502</v>
      </c>
      <c r="J148" s="21">
        <v>96284</v>
      </c>
      <c r="K148" s="21">
        <v>43186</v>
      </c>
      <c r="L148" s="21">
        <v>87521</v>
      </c>
      <c r="M148" s="21">
        <v>24622</v>
      </c>
      <c r="N148" s="21">
        <v>53542</v>
      </c>
      <c r="O148" s="21">
        <v>32024</v>
      </c>
      <c r="P148" s="21">
        <v>30262</v>
      </c>
      <c r="Q148" s="21">
        <v>44800</v>
      </c>
      <c r="R148" s="21">
        <v>76758</v>
      </c>
      <c r="S148" s="21">
        <v>34439</v>
      </c>
      <c r="T148" s="21">
        <v>67411</v>
      </c>
      <c r="U148" s="21">
        <v>4739</v>
      </c>
      <c r="V148" s="21">
        <v>3494</v>
      </c>
      <c r="W148" s="21">
        <v>46311</v>
      </c>
    </row>
    <row r="149" ht="14.4" spans="1:23">
      <c r="A149" s="14">
        <v>1030401</v>
      </c>
      <c r="B149" s="11" t="s">
        <v>276</v>
      </c>
      <c r="C149" s="22">
        <v>123432</v>
      </c>
      <c r="D149" s="22">
        <v>14146</v>
      </c>
      <c r="E149" s="22">
        <v>18665</v>
      </c>
      <c r="F149" s="22"/>
      <c r="G149" s="22">
        <v>111703</v>
      </c>
      <c r="H149" s="22">
        <v>19356</v>
      </c>
      <c r="I149" s="22">
        <v>5596</v>
      </c>
      <c r="J149" s="22">
        <v>28172</v>
      </c>
      <c r="K149" s="22">
        <v>7206</v>
      </c>
      <c r="L149" s="22">
        <v>6572</v>
      </c>
      <c r="M149" s="22">
        <v>5857</v>
      </c>
      <c r="N149" s="22">
        <v>5000</v>
      </c>
      <c r="O149" s="22">
        <v>3616</v>
      </c>
      <c r="P149" s="22">
        <v>4757</v>
      </c>
      <c r="Q149" s="22">
        <v>7376</v>
      </c>
      <c r="R149" s="22">
        <v>8318</v>
      </c>
      <c r="S149" s="22">
        <v>3039</v>
      </c>
      <c r="T149" s="22">
        <v>2194</v>
      </c>
      <c r="U149" s="22">
        <v>783</v>
      </c>
      <c r="V149" s="22">
        <v>193</v>
      </c>
      <c r="W149" s="22">
        <v>3668</v>
      </c>
    </row>
    <row r="150" ht="14.4" spans="1:23">
      <c r="A150" s="14">
        <v>1030402</v>
      </c>
      <c r="B150" s="11" t="s">
        <v>277</v>
      </c>
      <c r="C150" s="22">
        <v>84678</v>
      </c>
      <c r="D150" s="22">
        <v>12251</v>
      </c>
      <c r="E150" s="22">
        <v>12700</v>
      </c>
      <c r="F150" s="22"/>
      <c r="G150" s="22">
        <v>58183</v>
      </c>
      <c r="H150" s="22">
        <v>36028</v>
      </c>
      <c r="I150" s="22">
        <v>1052</v>
      </c>
      <c r="J150" s="22">
        <v>5284</v>
      </c>
      <c r="K150" s="22">
        <v>2462</v>
      </c>
      <c r="L150" s="22">
        <v>2249</v>
      </c>
      <c r="M150" s="22">
        <v>1047</v>
      </c>
      <c r="N150" s="22">
        <v>202</v>
      </c>
      <c r="O150" s="22">
        <v>1770</v>
      </c>
      <c r="P150" s="22">
        <v>2887</v>
      </c>
      <c r="Q150" s="22">
        <v>1687</v>
      </c>
      <c r="R150" s="22">
        <v>726</v>
      </c>
      <c r="S150" s="22">
        <v>999</v>
      </c>
      <c r="T150" s="22">
        <v>1361</v>
      </c>
      <c r="U150" s="22">
        <v>105</v>
      </c>
      <c r="V150" s="22">
        <v>94</v>
      </c>
      <c r="W150" s="22">
        <v>230</v>
      </c>
    </row>
    <row r="151" ht="14.4" spans="1:23">
      <c r="A151" s="14">
        <v>1030403</v>
      </c>
      <c r="B151" s="11" t="s">
        <v>278</v>
      </c>
      <c r="C151" s="22">
        <v>3737</v>
      </c>
      <c r="D151" s="22">
        <v>169</v>
      </c>
      <c r="E151" s="22">
        <v>169</v>
      </c>
      <c r="F151" s="22"/>
      <c r="G151" s="22">
        <v>3210</v>
      </c>
      <c r="H151" s="22">
        <v>622</v>
      </c>
      <c r="I151" s="22">
        <v>340</v>
      </c>
      <c r="J151" s="22">
        <v>312</v>
      </c>
      <c r="K151" s="22">
        <v>22</v>
      </c>
      <c r="L151" s="22">
        <v>304</v>
      </c>
      <c r="M151" s="22">
        <v>168</v>
      </c>
      <c r="N151" s="22">
        <v>263</v>
      </c>
      <c r="O151" s="22"/>
      <c r="P151" s="22">
        <v>91</v>
      </c>
      <c r="Q151" s="22">
        <v>433</v>
      </c>
      <c r="R151" s="22">
        <v>216</v>
      </c>
      <c r="S151" s="22">
        <v>147</v>
      </c>
      <c r="T151" s="22">
        <v>28</v>
      </c>
      <c r="U151" s="22">
        <v>106</v>
      </c>
      <c r="V151" s="22">
        <v>23</v>
      </c>
      <c r="W151" s="22">
        <v>135</v>
      </c>
    </row>
    <row r="152" ht="14.4" spans="1:23">
      <c r="A152" s="14">
        <v>1030405</v>
      </c>
      <c r="B152" s="11" t="s">
        <v>5265</v>
      </c>
      <c r="C152" s="22">
        <v>70</v>
      </c>
      <c r="D152" s="22"/>
      <c r="E152" s="22">
        <v>0</v>
      </c>
      <c r="F152" s="22"/>
      <c r="G152" s="22">
        <v>49</v>
      </c>
      <c r="H152" s="22"/>
      <c r="I152" s="22"/>
      <c r="J152" s="22"/>
      <c r="K152" s="22"/>
      <c r="L152" s="22">
        <v>12</v>
      </c>
      <c r="M152" s="22">
        <v>28</v>
      </c>
      <c r="N152" s="22"/>
      <c r="O152" s="22"/>
      <c r="P152" s="22"/>
      <c r="Q152" s="22"/>
      <c r="R152" s="22">
        <v>8</v>
      </c>
      <c r="S152" s="22">
        <v>1</v>
      </c>
      <c r="T152" s="22"/>
      <c r="U152" s="22"/>
      <c r="V152" s="22"/>
      <c r="W152" s="22"/>
    </row>
    <row r="153" ht="14.4" spans="1:23">
      <c r="A153" s="14">
        <v>1030408</v>
      </c>
      <c r="B153" s="11" t="s">
        <v>279</v>
      </c>
      <c r="C153" s="22">
        <v>0</v>
      </c>
      <c r="D153" s="22"/>
      <c r="E153" s="22">
        <v>0</v>
      </c>
      <c r="F153" s="22"/>
      <c r="G153" s="22"/>
      <c r="H153" s="22"/>
      <c r="I153" s="22"/>
      <c r="J153" s="22"/>
      <c r="K153" s="22"/>
      <c r="L153" s="22"/>
      <c r="M153" s="22"/>
      <c r="N153" s="22"/>
      <c r="O153" s="22"/>
      <c r="P153" s="22"/>
      <c r="Q153" s="22"/>
      <c r="R153" s="22"/>
      <c r="S153" s="22"/>
      <c r="T153" s="22"/>
      <c r="U153" s="22"/>
      <c r="V153" s="22"/>
      <c r="W153" s="22"/>
    </row>
    <row r="154" ht="14.4" spans="1:23">
      <c r="A154" s="14">
        <v>1030411</v>
      </c>
      <c r="B154" s="11" t="s">
        <v>5266</v>
      </c>
      <c r="C154" s="22">
        <v>11529</v>
      </c>
      <c r="D154" s="22"/>
      <c r="E154" s="22">
        <v>0</v>
      </c>
      <c r="F154" s="22"/>
      <c r="G154" s="22">
        <v>10229</v>
      </c>
      <c r="H154" s="22">
        <v>873</v>
      </c>
      <c r="I154" s="22">
        <v>1721</v>
      </c>
      <c r="J154" s="22">
        <v>2385</v>
      </c>
      <c r="K154" s="22">
        <v>290</v>
      </c>
      <c r="L154" s="22">
        <v>1038</v>
      </c>
      <c r="M154" s="22">
        <v>1158</v>
      </c>
      <c r="N154" s="22">
        <v>283</v>
      </c>
      <c r="O154" s="22">
        <v>251</v>
      </c>
      <c r="P154" s="22">
        <v>104</v>
      </c>
      <c r="Q154" s="22">
        <v>43</v>
      </c>
      <c r="R154" s="22">
        <v>1134</v>
      </c>
      <c r="S154" s="22">
        <v>263</v>
      </c>
      <c r="T154" s="22">
        <v>185</v>
      </c>
      <c r="U154" s="22">
        <v>97</v>
      </c>
      <c r="V154" s="22">
        <v>124</v>
      </c>
      <c r="W154" s="22">
        <v>280</v>
      </c>
    </row>
    <row r="155" ht="14.4" spans="1:23">
      <c r="A155" s="14">
        <v>1030416</v>
      </c>
      <c r="B155" s="11" t="s">
        <v>5267</v>
      </c>
      <c r="C155" s="22">
        <v>29148</v>
      </c>
      <c r="D155" s="22">
        <v>23999</v>
      </c>
      <c r="E155" s="22">
        <v>28833</v>
      </c>
      <c r="F155" s="22"/>
      <c r="G155" s="22">
        <v>311</v>
      </c>
      <c r="H155" s="22">
        <v>80</v>
      </c>
      <c r="I155" s="22">
        <v>30</v>
      </c>
      <c r="J155" s="22">
        <v>51</v>
      </c>
      <c r="K155" s="22">
        <v>15</v>
      </c>
      <c r="L155" s="22"/>
      <c r="M155" s="22">
        <v>22</v>
      </c>
      <c r="N155" s="22">
        <v>5</v>
      </c>
      <c r="O155" s="22"/>
      <c r="P155" s="22">
        <v>49</v>
      </c>
      <c r="Q155" s="22">
        <v>14</v>
      </c>
      <c r="R155" s="22">
        <v>6</v>
      </c>
      <c r="S155" s="22"/>
      <c r="T155" s="22"/>
      <c r="U155" s="22"/>
      <c r="V155" s="22">
        <v>20</v>
      </c>
      <c r="W155" s="22">
        <v>19</v>
      </c>
    </row>
    <row r="156" ht="14.4" spans="1:23">
      <c r="A156" s="14">
        <v>1030424</v>
      </c>
      <c r="B156" s="11" t="s">
        <v>281</v>
      </c>
      <c r="C156" s="22">
        <v>34361</v>
      </c>
      <c r="D156" s="22"/>
      <c r="E156" s="22">
        <v>0</v>
      </c>
      <c r="F156" s="22"/>
      <c r="G156" s="22">
        <v>33913</v>
      </c>
      <c r="H156" s="22">
        <v>3009</v>
      </c>
      <c r="I156" s="22">
        <v>1607</v>
      </c>
      <c r="J156" s="22">
        <v>4231</v>
      </c>
      <c r="K156" s="22">
        <v>964</v>
      </c>
      <c r="L156" s="22">
        <v>1119</v>
      </c>
      <c r="M156" s="22">
        <v>2427</v>
      </c>
      <c r="N156" s="22">
        <v>1206</v>
      </c>
      <c r="O156" s="22">
        <v>912</v>
      </c>
      <c r="P156" s="22">
        <v>2173</v>
      </c>
      <c r="Q156" s="22">
        <v>1112</v>
      </c>
      <c r="R156" s="22">
        <v>12650</v>
      </c>
      <c r="S156" s="22">
        <v>720</v>
      </c>
      <c r="T156" s="22">
        <v>435</v>
      </c>
      <c r="U156" s="22">
        <v>309</v>
      </c>
      <c r="V156" s="22">
        <v>159</v>
      </c>
      <c r="W156" s="22">
        <v>880</v>
      </c>
    </row>
    <row r="157" ht="14.4" spans="1:23">
      <c r="A157" s="14">
        <v>1030427</v>
      </c>
      <c r="B157" s="11" t="s">
        <v>282</v>
      </c>
      <c r="C157" s="22">
        <v>123138</v>
      </c>
      <c r="D157" s="22">
        <v>8684</v>
      </c>
      <c r="E157" s="22">
        <v>9981</v>
      </c>
      <c r="F157" s="22"/>
      <c r="G157" s="22">
        <v>111425</v>
      </c>
      <c r="H157" s="22">
        <v>12634</v>
      </c>
      <c r="I157" s="22">
        <v>6789</v>
      </c>
      <c r="J157" s="22">
        <v>13032</v>
      </c>
      <c r="K157" s="22">
        <v>16709</v>
      </c>
      <c r="L157" s="22">
        <v>7671</v>
      </c>
      <c r="M157" s="22">
        <v>2431</v>
      </c>
      <c r="N157" s="22">
        <v>2940</v>
      </c>
      <c r="O157" s="22">
        <v>7569</v>
      </c>
      <c r="P157" s="22">
        <v>4747</v>
      </c>
      <c r="Q157" s="22">
        <v>4066</v>
      </c>
      <c r="R157" s="22">
        <v>18842</v>
      </c>
      <c r="S157" s="22">
        <v>7027</v>
      </c>
      <c r="T157" s="22">
        <v>3940</v>
      </c>
      <c r="U157" s="22">
        <v>1150</v>
      </c>
      <c r="V157" s="22">
        <v>550</v>
      </c>
      <c r="W157" s="22">
        <v>1328</v>
      </c>
    </row>
    <row r="158" ht="14.4" spans="1:23">
      <c r="A158" s="14">
        <v>1030432</v>
      </c>
      <c r="B158" s="11" t="s">
        <v>5268</v>
      </c>
      <c r="C158" s="22">
        <v>86530</v>
      </c>
      <c r="D158" s="22">
        <v>4712</v>
      </c>
      <c r="E158" s="22">
        <v>4712</v>
      </c>
      <c r="F158" s="22"/>
      <c r="G158" s="22">
        <v>85802</v>
      </c>
      <c r="H158" s="22">
        <v>13966</v>
      </c>
      <c r="I158" s="22">
        <v>806</v>
      </c>
      <c r="J158" s="22">
        <v>19991</v>
      </c>
      <c r="K158" s="22">
        <v>565</v>
      </c>
      <c r="L158" s="22">
        <v>11576</v>
      </c>
      <c r="M158" s="22">
        <v>2614</v>
      </c>
      <c r="N158" s="22">
        <v>9755</v>
      </c>
      <c r="O158" s="22">
        <v>220</v>
      </c>
      <c r="P158" s="22">
        <v>5913</v>
      </c>
      <c r="Q158" s="22">
        <v>7483</v>
      </c>
      <c r="R158" s="22">
        <v>3358</v>
      </c>
      <c r="S158" s="22">
        <v>3249</v>
      </c>
      <c r="T158" s="22">
        <v>3074</v>
      </c>
      <c r="U158" s="22">
        <v>714</v>
      </c>
      <c r="V158" s="22">
        <v>208</v>
      </c>
      <c r="W158" s="22">
        <v>2310</v>
      </c>
    </row>
    <row r="159" ht="14.4" spans="1:23">
      <c r="A159" s="14">
        <v>1030433</v>
      </c>
      <c r="B159" s="11" t="s">
        <v>284</v>
      </c>
      <c r="C159" s="22">
        <v>140694</v>
      </c>
      <c r="D159" s="22">
        <v>587</v>
      </c>
      <c r="E159" s="22">
        <v>587</v>
      </c>
      <c r="F159" s="22"/>
      <c r="G159" s="22">
        <v>127863</v>
      </c>
      <c r="H159" s="22">
        <v>29404</v>
      </c>
      <c r="I159" s="22">
        <v>1184</v>
      </c>
      <c r="J159" s="22">
        <v>9208</v>
      </c>
      <c r="K159" s="22">
        <v>4417</v>
      </c>
      <c r="L159" s="22">
        <v>14221</v>
      </c>
      <c r="M159" s="22">
        <v>2841</v>
      </c>
      <c r="N159" s="22">
        <v>990</v>
      </c>
      <c r="O159" s="22">
        <v>1293</v>
      </c>
      <c r="P159" s="22">
        <v>2051</v>
      </c>
      <c r="Q159" s="22">
        <v>13582</v>
      </c>
      <c r="R159" s="22">
        <v>2523</v>
      </c>
      <c r="S159" s="22">
        <v>1257</v>
      </c>
      <c r="T159" s="22">
        <v>36503</v>
      </c>
      <c r="U159" s="22">
        <v>542</v>
      </c>
      <c r="V159" s="22">
        <v>499</v>
      </c>
      <c r="W159" s="22">
        <v>7348</v>
      </c>
    </row>
    <row r="160" ht="14.4" spans="1:23">
      <c r="A160" s="14">
        <v>1030435</v>
      </c>
      <c r="B160" s="11" t="s">
        <v>5269</v>
      </c>
      <c r="C160" s="22">
        <v>4754</v>
      </c>
      <c r="D160" s="22">
        <v>1343</v>
      </c>
      <c r="E160" s="22">
        <v>1674</v>
      </c>
      <c r="F160" s="22"/>
      <c r="G160" s="22">
        <v>2836</v>
      </c>
      <c r="H160" s="22">
        <v>896</v>
      </c>
      <c r="I160" s="22">
        <v>39</v>
      </c>
      <c r="J160" s="22">
        <v>625</v>
      </c>
      <c r="K160" s="22">
        <v>86</v>
      </c>
      <c r="L160" s="22">
        <v>86</v>
      </c>
      <c r="M160" s="22">
        <v>342</v>
      </c>
      <c r="N160" s="22">
        <v>138</v>
      </c>
      <c r="O160" s="22">
        <v>108</v>
      </c>
      <c r="P160" s="22">
        <v>68</v>
      </c>
      <c r="Q160" s="22">
        <v>79</v>
      </c>
      <c r="R160" s="22">
        <v>211</v>
      </c>
      <c r="S160" s="22">
        <v>26</v>
      </c>
      <c r="T160" s="22">
        <v>39</v>
      </c>
      <c r="U160" s="22">
        <v>53</v>
      </c>
      <c r="V160" s="22"/>
      <c r="W160" s="22">
        <v>40</v>
      </c>
    </row>
    <row r="161" ht="14.4" spans="1:23">
      <c r="A161" s="14">
        <v>1030442</v>
      </c>
      <c r="B161" s="11" t="s">
        <v>286</v>
      </c>
      <c r="C161" s="22">
        <v>21740</v>
      </c>
      <c r="D161" s="22">
        <v>16210</v>
      </c>
      <c r="E161" s="22">
        <v>16756</v>
      </c>
      <c r="F161" s="22"/>
      <c r="G161" s="22">
        <v>4399</v>
      </c>
      <c r="H161" s="22">
        <v>725</v>
      </c>
      <c r="I161" s="22">
        <v>30</v>
      </c>
      <c r="J161" s="22">
        <v>1482</v>
      </c>
      <c r="K161" s="22">
        <v>646</v>
      </c>
      <c r="L161" s="22">
        <v>454</v>
      </c>
      <c r="M161" s="22">
        <v>31</v>
      </c>
      <c r="N161" s="22">
        <v>31</v>
      </c>
      <c r="O161" s="22">
        <v>84</v>
      </c>
      <c r="P161" s="22">
        <v>189</v>
      </c>
      <c r="Q161" s="22">
        <v>410</v>
      </c>
      <c r="R161" s="22">
        <v>61</v>
      </c>
      <c r="S161" s="22">
        <v>176</v>
      </c>
      <c r="T161" s="22">
        <v>33</v>
      </c>
      <c r="U161" s="22"/>
      <c r="V161" s="22"/>
      <c r="W161" s="22">
        <v>47</v>
      </c>
    </row>
    <row r="162" ht="14.4" spans="1:23">
      <c r="A162" s="14">
        <v>103044220</v>
      </c>
      <c r="B162" s="11" t="s">
        <v>287</v>
      </c>
      <c r="C162" s="22">
        <v>0</v>
      </c>
      <c r="D162" s="22"/>
      <c r="E162" s="22">
        <v>0</v>
      </c>
      <c r="F162" s="22"/>
      <c r="G162" s="22"/>
      <c r="H162" s="22"/>
      <c r="I162" s="22"/>
      <c r="J162" s="22"/>
      <c r="K162" s="22"/>
      <c r="L162" s="22"/>
      <c r="M162" s="22"/>
      <c r="N162" s="22"/>
      <c r="O162" s="22"/>
      <c r="P162" s="22"/>
      <c r="Q162" s="22"/>
      <c r="R162" s="22"/>
      <c r="S162" s="22"/>
      <c r="T162" s="22"/>
      <c r="U162" s="22"/>
      <c r="V162" s="22"/>
      <c r="W162" s="22"/>
    </row>
    <row r="163" ht="14.4" spans="1:23">
      <c r="A163" s="14">
        <v>1030443</v>
      </c>
      <c r="B163" s="11" t="s">
        <v>288</v>
      </c>
      <c r="C163" s="22">
        <v>704</v>
      </c>
      <c r="D163" s="22">
        <v>423</v>
      </c>
      <c r="E163" s="22">
        <v>425</v>
      </c>
      <c r="F163" s="22"/>
      <c r="G163" s="22">
        <v>276</v>
      </c>
      <c r="H163" s="22"/>
      <c r="I163" s="22">
        <v>18</v>
      </c>
      <c r="J163" s="22">
        <v>201</v>
      </c>
      <c r="K163" s="22"/>
      <c r="L163" s="22">
        <v>10</v>
      </c>
      <c r="M163" s="22"/>
      <c r="N163" s="22"/>
      <c r="O163" s="22">
        <v>1</v>
      </c>
      <c r="P163" s="22">
        <v>7</v>
      </c>
      <c r="Q163" s="22"/>
      <c r="R163" s="22">
        <v>1</v>
      </c>
      <c r="S163" s="22">
        <v>34</v>
      </c>
      <c r="T163" s="22"/>
      <c r="U163" s="22">
        <v>1</v>
      </c>
      <c r="V163" s="22"/>
      <c r="W163" s="22">
        <v>3</v>
      </c>
    </row>
    <row r="164" ht="14.4" spans="1:23">
      <c r="A164" s="14">
        <v>103044308</v>
      </c>
      <c r="B164" s="23" t="s">
        <v>289</v>
      </c>
      <c r="C164" s="22">
        <v>308</v>
      </c>
      <c r="D164" s="22">
        <v>307</v>
      </c>
      <c r="E164" s="22">
        <v>308</v>
      </c>
      <c r="F164" s="22"/>
      <c r="G164" s="22"/>
      <c r="H164" s="22"/>
      <c r="I164" s="22"/>
      <c r="J164" s="22"/>
      <c r="K164" s="22"/>
      <c r="L164" s="22"/>
      <c r="M164" s="22"/>
      <c r="N164" s="22"/>
      <c r="O164" s="22"/>
      <c r="P164" s="22"/>
      <c r="Q164" s="22"/>
      <c r="R164" s="22"/>
      <c r="S164" s="22"/>
      <c r="T164" s="22"/>
      <c r="U164" s="22"/>
      <c r="V164" s="22"/>
      <c r="W164" s="22"/>
    </row>
    <row r="165" ht="14.4" spans="1:23">
      <c r="A165" s="14">
        <v>1030444</v>
      </c>
      <c r="B165" s="11" t="s">
        <v>290</v>
      </c>
      <c r="C165" s="22">
        <v>6217</v>
      </c>
      <c r="D165" s="22">
        <v>322</v>
      </c>
      <c r="E165" s="22">
        <v>387</v>
      </c>
      <c r="F165" s="22"/>
      <c r="G165" s="22">
        <v>4682</v>
      </c>
      <c r="H165" s="22">
        <v>459</v>
      </c>
      <c r="I165" s="22">
        <v>138</v>
      </c>
      <c r="J165" s="22">
        <v>610</v>
      </c>
      <c r="K165" s="22">
        <v>305</v>
      </c>
      <c r="L165" s="22">
        <v>387</v>
      </c>
      <c r="M165" s="22">
        <v>407</v>
      </c>
      <c r="N165" s="22">
        <v>136</v>
      </c>
      <c r="O165" s="22">
        <v>27</v>
      </c>
      <c r="P165" s="22">
        <v>510</v>
      </c>
      <c r="Q165" s="22">
        <v>290</v>
      </c>
      <c r="R165" s="22">
        <v>617</v>
      </c>
      <c r="S165" s="22">
        <v>523</v>
      </c>
      <c r="T165" s="22">
        <v>129</v>
      </c>
      <c r="U165" s="22">
        <v>43</v>
      </c>
      <c r="V165" s="22">
        <v>1</v>
      </c>
      <c r="W165" s="22">
        <v>100</v>
      </c>
    </row>
    <row r="166" ht="14.4" spans="1:23">
      <c r="A166" s="14">
        <v>103044436</v>
      </c>
      <c r="B166" s="11" t="s">
        <v>291</v>
      </c>
      <c r="C166" s="22">
        <v>93</v>
      </c>
      <c r="D166" s="22">
        <v>93</v>
      </c>
      <c r="E166" s="22">
        <v>93</v>
      </c>
      <c r="F166" s="22"/>
      <c r="G166" s="22"/>
      <c r="H166" s="22"/>
      <c r="I166" s="22"/>
      <c r="J166" s="22"/>
      <c r="K166" s="22"/>
      <c r="L166" s="22"/>
      <c r="M166" s="22"/>
      <c r="N166" s="22"/>
      <c r="O166" s="22"/>
      <c r="P166" s="22"/>
      <c r="Q166" s="22"/>
      <c r="R166" s="22"/>
      <c r="S166" s="22"/>
      <c r="T166" s="22"/>
      <c r="U166" s="22"/>
      <c r="V166" s="22"/>
      <c r="W166" s="22"/>
    </row>
    <row r="167" ht="14.4" spans="1:23">
      <c r="A167" s="14">
        <v>1030446</v>
      </c>
      <c r="B167" s="11" t="s">
        <v>292</v>
      </c>
      <c r="C167" s="22">
        <v>28574</v>
      </c>
      <c r="D167" s="22">
        <v>9413</v>
      </c>
      <c r="E167" s="22">
        <v>10691</v>
      </c>
      <c r="F167" s="22"/>
      <c r="G167" s="22">
        <v>15176</v>
      </c>
      <c r="H167" s="22">
        <v>2054</v>
      </c>
      <c r="I167" s="22">
        <v>170</v>
      </c>
      <c r="J167" s="22">
        <v>2554</v>
      </c>
      <c r="K167" s="22">
        <v>2199</v>
      </c>
      <c r="L167" s="22">
        <v>1301</v>
      </c>
      <c r="M167" s="22">
        <v>890</v>
      </c>
      <c r="N167" s="22">
        <v>449</v>
      </c>
      <c r="O167" s="22">
        <v>682</v>
      </c>
      <c r="P167" s="22">
        <v>1403</v>
      </c>
      <c r="Q167" s="22">
        <v>339</v>
      </c>
      <c r="R167" s="22">
        <v>1648</v>
      </c>
      <c r="S167" s="22">
        <v>806</v>
      </c>
      <c r="T167" s="22">
        <v>378</v>
      </c>
      <c r="U167" s="22">
        <v>71</v>
      </c>
      <c r="V167" s="22">
        <v>33</v>
      </c>
      <c r="W167" s="22">
        <v>199</v>
      </c>
    </row>
    <row r="168" ht="14.4" spans="1:23">
      <c r="A168" s="14">
        <v>103044609</v>
      </c>
      <c r="B168" s="23" t="s">
        <v>293</v>
      </c>
      <c r="C168" s="22">
        <v>3709</v>
      </c>
      <c r="D168" s="22"/>
      <c r="E168" s="22">
        <v>0</v>
      </c>
      <c r="F168" s="22"/>
      <c r="G168" s="22">
        <v>3434</v>
      </c>
      <c r="H168" s="22">
        <v>495</v>
      </c>
      <c r="I168" s="22">
        <v>9</v>
      </c>
      <c r="J168" s="22">
        <v>218</v>
      </c>
      <c r="K168" s="22">
        <v>81</v>
      </c>
      <c r="L168" s="22">
        <v>313</v>
      </c>
      <c r="M168" s="22">
        <v>438</v>
      </c>
      <c r="N168" s="22">
        <v>281</v>
      </c>
      <c r="O168" s="22">
        <v>338</v>
      </c>
      <c r="P168" s="22">
        <v>247</v>
      </c>
      <c r="Q168" s="22">
        <v>150</v>
      </c>
      <c r="R168" s="22">
        <v>700</v>
      </c>
      <c r="S168" s="22">
        <v>108</v>
      </c>
      <c r="T168" s="22">
        <v>12</v>
      </c>
      <c r="U168" s="22"/>
      <c r="V168" s="22">
        <v>33</v>
      </c>
      <c r="W168" s="22">
        <v>11</v>
      </c>
    </row>
    <row r="169" ht="14.4" spans="1:23">
      <c r="A169" s="14">
        <v>1030447</v>
      </c>
      <c r="B169" s="11" t="s">
        <v>5272</v>
      </c>
      <c r="C169" s="22">
        <v>237476</v>
      </c>
      <c r="D169" s="22">
        <v>3940</v>
      </c>
      <c r="E169" s="22">
        <v>4116</v>
      </c>
      <c r="F169" s="22"/>
      <c r="G169" s="22">
        <v>166030</v>
      </c>
      <c r="H169" s="22">
        <v>9482</v>
      </c>
      <c r="I169" s="22">
        <v>3724</v>
      </c>
      <c r="J169" s="22">
        <v>2850</v>
      </c>
      <c r="K169" s="22">
        <v>5398</v>
      </c>
      <c r="L169" s="22">
        <v>36132</v>
      </c>
      <c r="M169" s="22">
        <v>642</v>
      </c>
      <c r="N169" s="22">
        <v>28897</v>
      </c>
      <c r="O169" s="22">
        <v>13860</v>
      </c>
      <c r="P169" s="22">
        <v>2723</v>
      </c>
      <c r="Q169" s="22">
        <v>1915</v>
      </c>
      <c r="R169" s="22">
        <v>17125</v>
      </c>
      <c r="S169" s="22">
        <v>13900</v>
      </c>
      <c r="T169" s="22">
        <v>4808</v>
      </c>
      <c r="U169" s="22">
        <v>329</v>
      </c>
      <c r="V169" s="22">
        <v>151</v>
      </c>
      <c r="W169" s="22">
        <v>24094</v>
      </c>
    </row>
    <row r="170" ht="14.4" spans="1:23">
      <c r="A170" s="14">
        <v>1030449</v>
      </c>
      <c r="B170" s="11" t="s">
        <v>295</v>
      </c>
      <c r="C170" s="22">
        <v>7115</v>
      </c>
      <c r="D170" s="22">
        <v>291</v>
      </c>
      <c r="E170" s="22">
        <v>291</v>
      </c>
      <c r="F170" s="22"/>
      <c r="G170" s="22">
        <v>6181</v>
      </c>
      <c r="H170" s="22">
        <v>1353</v>
      </c>
      <c r="I170" s="22">
        <v>95</v>
      </c>
      <c r="J170" s="22">
        <v>220</v>
      </c>
      <c r="K170" s="22">
        <v>358</v>
      </c>
      <c r="L170" s="22">
        <v>1413</v>
      </c>
      <c r="M170" s="22">
        <v>242</v>
      </c>
      <c r="N170" s="22">
        <v>317</v>
      </c>
      <c r="O170" s="22">
        <v>227</v>
      </c>
      <c r="P170" s="22">
        <v>406</v>
      </c>
      <c r="Q170" s="22">
        <v>229</v>
      </c>
      <c r="R170" s="22">
        <v>1086</v>
      </c>
      <c r="S170" s="22">
        <v>26</v>
      </c>
      <c r="T170" s="22">
        <v>74</v>
      </c>
      <c r="U170" s="22">
        <v>12</v>
      </c>
      <c r="V170" s="22">
        <v>22</v>
      </c>
      <c r="W170" s="22">
        <v>101</v>
      </c>
    </row>
    <row r="171" ht="14.4" spans="1:23">
      <c r="A171" s="14">
        <v>1030450</v>
      </c>
      <c r="B171" s="11" t="s">
        <v>296</v>
      </c>
      <c r="C171" s="22">
        <v>10405</v>
      </c>
      <c r="D171" s="22">
        <v>3721</v>
      </c>
      <c r="E171" s="22">
        <v>5680</v>
      </c>
      <c r="F171" s="22"/>
      <c r="G171" s="22">
        <v>4464</v>
      </c>
      <c r="H171" s="22">
        <v>943</v>
      </c>
      <c r="I171" s="22">
        <v>531</v>
      </c>
      <c r="J171" s="22">
        <v>264</v>
      </c>
      <c r="K171" s="22">
        <v>283</v>
      </c>
      <c r="L171" s="22">
        <v>357</v>
      </c>
      <c r="M171" s="22">
        <v>654</v>
      </c>
      <c r="N171" s="22">
        <v>229</v>
      </c>
      <c r="O171" s="22">
        <v>83</v>
      </c>
      <c r="P171" s="22">
        <v>185</v>
      </c>
      <c r="Q171" s="22">
        <v>209</v>
      </c>
      <c r="R171" s="22">
        <v>318</v>
      </c>
      <c r="S171" s="22">
        <v>125</v>
      </c>
      <c r="T171" s="22">
        <v>80</v>
      </c>
      <c r="U171" s="22">
        <v>20</v>
      </c>
      <c r="V171" s="22">
        <v>1</v>
      </c>
      <c r="W171" s="22">
        <v>182</v>
      </c>
    </row>
    <row r="172" ht="14.4" spans="1:23">
      <c r="A172" s="14">
        <v>1030451</v>
      </c>
      <c r="B172" s="11" t="s">
        <v>297</v>
      </c>
      <c r="C172" s="22">
        <v>0</v>
      </c>
      <c r="D172" s="22"/>
      <c r="E172" s="22">
        <v>0</v>
      </c>
      <c r="F172" s="22"/>
      <c r="G172" s="22"/>
      <c r="H172" s="22"/>
      <c r="I172" s="22"/>
      <c r="J172" s="22"/>
      <c r="K172" s="22"/>
      <c r="L172" s="22"/>
      <c r="M172" s="22"/>
      <c r="N172" s="22"/>
      <c r="O172" s="22"/>
      <c r="P172" s="22"/>
      <c r="Q172" s="22"/>
      <c r="R172" s="22"/>
      <c r="S172" s="22"/>
      <c r="T172" s="22"/>
      <c r="U172" s="22"/>
      <c r="V172" s="22"/>
      <c r="W172" s="22"/>
    </row>
    <row r="173" ht="14.4" spans="1:23">
      <c r="A173" s="14">
        <v>1030452</v>
      </c>
      <c r="B173" s="11" t="s">
        <v>298</v>
      </c>
      <c r="C173" s="22">
        <v>0</v>
      </c>
      <c r="D173" s="22"/>
      <c r="E173" s="22">
        <v>0</v>
      </c>
      <c r="F173" s="22"/>
      <c r="G173" s="22"/>
      <c r="H173" s="22"/>
      <c r="I173" s="22"/>
      <c r="J173" s="22"/>
      <c r="K173" s="22"/>
      <c r="L173" s="22"/>
      <c r="M173" s="22"/>
      <c r="N173" s="22"/>
      <c r="O173" s="22"/>
      <c r="P173" s="22"/>
      <c r="Q173" s="22"/>
      <c r="R173" s="22"/>
      <c r="S173" s="22"/>
      <c r="T173" s="22"/>
      <c r="U173" s="22"/>
      <c r="V173" s="22"/>
      <c r="W173" s="22"/>
    </row>
    <row r="174" ht="14.4" spans="1:23">
      <c r="A174" s="14">
        <v>1030453</v>
      </c>
      <c r="B174" s="11" t="s">
        <v>299</v>
      </c>
      <c r="C174" s="22">
        <v>0</v>
      </c>
      <c r="D174" s="22"/>
      <c r="E174" s="22">
        <v>0</v>
      </c>
      <c r="F174" s="22"/>
      <c r="G174" s="22"/>
      <c r="H174" s="22"/>
      <c r="I174" s="22"/>
      <c r="J174" s="22"/>
      <c r="K174" s="22"/>
      <c r="L174" s="22"/>
      <c r="M174" s="22"/>
      <c r="N174" s="22"/>
      <c r="O174" s="22"/>
      <c r="P174" s="22"/>
      <c r="Q174" s="22"/>
      <c r="R174" s="22"/>
      <c r="S174" s="22"/>
      <c r="T174" s="22"/>
      <c r="U174" s="22"/>
      <c r="V174" s="22"/>
      <c r="W174" s="22"/>
    </row>
    <row r="175" ht="14.4" spans="1:23">
      <c r="A175" s="14"/>
      <c r="B175" s="9" t="s">
        <v>300</v>
      </c>
      <c r="C175" s="22">
        <v>81089</v>
      </c>
      <c r="D175" s="22">
        <v>12007</v>
      </c>
      <c r="E175" s="22">
        <v>13396</v>
      </c>
      <c r="F175" s="22"/>
      <c r="G175" s="22">
        <v>60827</v>
      </c>
      <c r="H175" s="22">
        <v>4780</v>
      </c>
      <c r="I175" s="22">
        <v>1632</v>
      </c>
      <c r="J175" s="22">
        <v>4812</v>
      </c>
      <c r="K175" s="22">
        <v>1261</v>
      </c>
      <c r="L175" s="22">
        <v>2619</v>
      </c>
      <c r="M175" s="22">
        <v>2821</v>
      </c>
      <c r="N175" s="22">
        <v>2701</v>
      </c>
      <c r="O175" s="22">
        <v>1321</v>
      </c>
      <c r="P175" s="22">
        <v>1999</v>
      </c>
      <c r="Q175" s="22">
        <v>5533</v>
      </c>
      <c r="R175" s="22">
        <v>7910</v>
      </c>
      <c r="S175" s="22">
        <v>2121</v>
      </c>
      <c r="T175" s="22">
        <v>14150</v>
      </c>
      <c r="U175" s="22">
        <v>404</v>
      </c>
      <c r="V175" s="22">
        <v>1416</v>
      </c>
      <c r="W175" s="22">
        <v>5347</v>
      </c>
    </row>
    <row r="176" ht="14.4" spans="1:23">
      <c r="A176" s="14">
        <v>10305</v>
      </c>
      <c r="B176" s="9" t="s">
        <v>301</v>
      </c>
      <c r="C176" s="21">
        <v>671435</v>
      </c>
      <c r="D176" s="21">
        <v>74095</v>
      </c>
      <c r="E176" s="21">
        <v>77229</v>
      </c>
      <c r="F176" s="21"/>
      <c r="G176" s="21">
        <v>494001</v>
      </c>
      <c r="H176" s="21">
        <v>140337</v>
      </c>
      <c r="I176" s="21">
        <v>22048</v>
      </c>
      <c r="J176" s="21">
        <v>77429</v>
      </c>
      <c r="K176" s="21">
        <v>37775</v>
      </c>
      <c r="L176" s="21">
        <v>42998</v>
      </c>
      <c r="M176" s="21">
        <v>20531</v>
      </c>
      <c r="N176" s="21">
        <v>20330</v>
      </c>
      <c r="O176" s="21">
        <v>14943</v>
      </c>
      <c r="P176" s="21">
        <v>21742</v>
      </c>
      <c r="Q176" s="21">
        <v>33360</v>
      </c>
      <c r="R176" s="21">
        <v>18561</v>
      </c>
      <c r="S176" s="21">
        <v>15779</v>
      </c>
      <c r="T176" s="21">
        <v>6140</v>
      </c>
      <c r="U176" s="21">
        <v>3500</v>
      </c>
      <c r="V176" s="21">
        <v>1825</v>
      </c>
      <c r="W176" s="21">
        <v>16703</v>
      </c>
    </row>
    <row r="177" ht="14.4" spans="1:23">
      <c r="A177" s="14">
        <v>1030501</v>
      </c>
      <c r="B177" s="11" t="s">
        <v>302</v>
      </c>
      <c r="C177" s="21">
        <v>660255</v>
      </c>
      <c r="D177" s="21">
        <v>74044</v>
      </c>
      <c r="E177" s="21">
        <v>77178</v>
      </c>
      <c r="F177" s="21"/>
      <c r="G177" s="21">
        <v>483278</v>
      </c>
      <c r="H177" s="21">
        <v>138534</v>
      </c>
      <c r="I177" s="21">
        <v>21796</v>
      </c>
      <c r="J177" s="21">
        <v>75909</v>
      </c>
      <c r="K177" s="21">
        <v>37771</v>
      </c>
      <c r="L177" s="21">
        <v>42988</v>
      </c>
      <c r="M177" s="21">
        <v>20418</v>
      </c>
      <c r="N177" s="21">
        <v>19159</v>
      </c>
      <c r="O177" s="21">
        <v>13499</v>
      </c>
      <c r="P177" s="21">
        <v>21742</v>
      </c>
      <c r="Q177" s="21">
        <v>33220</v>
      </c>
      <c r="R177" s="21">
        <v>15745</v>
      </c>
      <c r="S177" s="21">
        <v>15779</v>
      </c>
      <c r="T177" s="21">
        <v>6140</v>
      </c>
      <c r="U177" s="21">
        <v>3500</v>
      </c>
      <c r="V177" s="21">
        <v>1825</v>
      </c>
      <c r="W177" s="21">
        <v>15253</v>
      </c>
    </row>
    <row r="178" ht="14.4" spans="1:23">
      <c r="A178" s="14">
        <v>103050101</v>
      </c>
      <c r="B178" s="11" t="s">
        <v>303</v>
      </c>
      <c r="C178" s="22">
        <v>209548</v>
      </c>
      <c r="D178" s="22">
        <v>5645</v>
      </c>
      <c r="E178" s="22">
        <v>7424</v>
      </c>
      <c r="F178" s="22"/>
      <c r="G178" s="22">
        <v>194543</v>
      </c>
      <c r="H178" s="22">
        <v>61793</v>
      </c>
      <c r="I178" s="22">
        <v>7368</v>
      </c>
      <c r="J178" s="22">
        <v>43532</v>
      </c>
      <c r="K178" s="22">
        <v>7909</v>
      </c>
      <c r="L178" s="22">
        <v>16751</v>
      </c>
      <c r="M178" s="22">
        <v>3771</v>
      </c>
      <c r="N178" s="22">
        <v>8452</v>
      </c>
      <c r="O178" s="22">
        <v>6690</v>
      </c>
      <c r="P178" s="22">
        <v>4633</v>
      </c>
      <c r="Q178" s="22">
        <v>15759</v>
      </c>
      <c r="R178" s="22">
        <v>4968</v>
      </c>
      <c r="S178" s="22">
        <v>4740</v>
      </c>
      <c r="T178" s="22">
        <v>1811</v>
      </c>
      <c r="U178" s="22">
        <v>557</v>
      </c>
      <c r="V178" s="22">
        <v>318</v>
      </c>
      <c r="W178" s="22">
        <v>5491</v>
      </c>
    </row>
    <row r="179" ht="14.4" spans="1:23">
      <c r="A179" s="14">
        <v>103050102</v>
      </c>
      <c r="B179" s="11" t="s">
        <v>304</v>
      </c>
      <c r="C179" s="22">
        <v>41569</v>
      </c>
      <c r="D179" s="22">
        <v>1933</v>
      </c>
      <c r="E179" s="22">
        <v>1933</v>
      </c>
      <c r="F179" s="22"/>
      <c r="G179" s="22">
        <v>33275</v>
      </c>
      <c r="H179" s="22">
        <v>6092</v>
      </c>
      <c r="I179" s="22">
        <v>1251</v>
      </c>
      <c r="J179" s="22">
        <v>3785</v>
      </c>
      <c r="K179" s="22">
        <v>3805</v>
      </c>
      <c r="L179" s="22">
        <v>6071</v>
      </c>
      <c r="M179" s="22">
        <v>940</v>
      </c>
      <c r="N179" s="22">
        <v>1324</v>
      </c>
      <c r="O179" s="22">
        <v>441</v>
      </c>
      <c r="P179" s="22">
        <v>702</v>
      </c>
      <c r="Q179" s="22">
        <v>810</v>
      </c>
      <c r="R179" s="22">
        <v>3177</v>
      </c>
      <c r="S179" s="22">
        <v>3212</v>
      </c>
      <c r="T179" s="22">
        <v>119</v>
      </c>
      <c r="U179" s="22">
        <v>264</v>
      </c>
      <c r="V179" s="22">
        <v>336</v>
      </c>
      <c r="W179" s="22">
        <v>946</v>
      </c>
    </row>
    <row r="180" ht="14.4" spans="1:23">
      <c r="A180" s="14">
        <v>103050103</v>
      </c>
      <c r="B180" s="11" t="s">
        <v>305</v>
      </c>
      <c r="C180" s="22">
        <v>37453</v>
      </c>
      <c r="D180" s="22">
        <v>677</v>
      </c>
      <c r="E180" s="22">
        <v>677</v>
      </c>
      <c r="F180" s="22"/>
      <c r="G180" s="22">
        <v>25426</v>
      </c>
      <c r="H180" s="22">
        <v>5386</v>
      </c>
      <c r="I180" s="22">
        <v>486</v>
      </c>
      <c r="J180" s="22">
        <v>3324</v>
      </c>
      <c r="K180" s="22">
        <v>3539</v>
      </c>
      <c r="L180" s="22">
        <v>1653</v>
      </c>
      <c r="M180" s="22">
        <v>468</v>
      </c>
      <c r="N180" s="22">
        <v>1328</v>
      </c>
      <c r="O180" s="22">
        <v>1309</v>
      </c>
      <c r="P180" s="22">
        <v>1836</v>
      </c>
      <c r="Q180" s="22">
        <v>1320</v>
      </c>
      <c r="R180" s="22">
        <v>772</v>
      </c>
      <c r="S180" s="22">
        <v>716</v>
      </c>
      <c r="T180" s="22">
        <v>629</v>
      </c>
      <c r="U180" s="22">
        <v>129</v>
      </c>
      <c r="V180" s="22">
        <v>60</v>
      </c>
      <c r="W180" s="22">
        <v>2471</v>
      </c>
    </row>
    <row r="181" ht="14.4" spans="1:23">
      <c r="A181" s="14">
        <v>103050104</v>
      </c>
      <c r="B181" s="11" t="s">
        <v>5274</v>
      </c>
      <c r="C181" s="22">
        <v>10595</v>
      </c>
      <c r="D181" s="22">
        <v>263</v>
      </c>
      <c r="E181" s="22">
        <v>279</v>
      </c>
      <c r="F181" s="22"/>
      <c r="G181" s="22">
        <v>8379</v>
      </c>
      <c r="H181" s="22">
        <v>2054</v>
      </c>
      <c r="I181" s="22">
        <v>268</v>
      </c>
      <c r="J181" s="22">
        <v>749</v>
      </c>
      <c r="K181" s="22">
        <v>149</v>
      </c>
      <c r="L181" s="22">
        <v>1177</v>
      </c>
      <c r="M181" s="22">
        <v>353</v>
      </c>
      <c r="N181" s="22">
        <v>1</v>
      </c>
      <c r="O181" s="22">
        <v>2048</v>
      </c>
      <c r="P181" s="22">
        <v>468</v>
      </c>
      <c r="Q181" s="22">
        <v>127</v>
      </c>
      <c r="R181" s="22">
        <v>345</v>
      </c>
      <c r="S181" s="22">
        <v>316</v>
      </c>
      <c r="T181" s="22">
        <v>192</v>
      </c>
      <c r="U181" s="22">
        <v>3</v>
      </c>
      <c r="V181" s="22">
        <v>18</v>
      </c>
      <c r="W181" s="22">
        <v>111</v>
      </c>
    </row>
    <row r="182" ht="14.4" spans="1:23">
      <c r="A182" s="14">
        <v>103050106</v>
      </c>
      <c r="B182" s="11" t="s">
        <v>5275</v>
      </c>
      <c r="C182" s="22">
        <v>2280</v>
      </c>
      <c r="D182" s="22">
        <v>207</v>
      </c>
      <c r="E182" s="22">
        <v>215</v>
      </c>
      <c r="F182" s="22"/>
      <c r="G182" s="22">
        <v>1942</v>
      </c>
      <c r="H182" s="22">
        <v>836</v>
      </c>
      <c r="I182" s="22">
        <v>16</v>
      </c>
      <c r="J182" s="22">
        <v>36</v>
      </c>
      <c r="K182" s="22">
        <v>77</v>
      </c>
      <c r="L182" s="22">
        <v>170</v>
      </c>
      <c r="M182" s="22">
        <v>11</v>
      </c>
      <c r="N182" s="22">
        <v>64</v>
      </c>
      <c r="O182" s="22">
        <v>56</v>
      </c>
      <c r="P182" s="22">
        <v>50</v>
      </c>
      <c r="Q182" s="22">
        <v>32</v>
      </c>
      <c r="R182" s="22">
        <v>444</v>
      </c>
      <c r="S182" s="22">
        <v>42</v>
      </c>
      <c r="T182" s="22">
        <v>23</v>
      </c>
      <c r="U182" s="22">
        <v>20</v>
      </c>
      <c r="V182" s="22">
        <v>30</v>
      </c>
      <c r="W182" s="22">
        <v>35</v>
      </c>
    </row>
    <row r="183" ht="14.4" spans="1:23">
      <c r="A183" s="14">
        <v>103050107</v>
      </c>
      <c r="B183" s="11" t="s">
        <v>307</v>
      </c>
      <c r="C183" s="22">
        <v>2226</v>
      </c>
      <c r="D183" s="22"/>
      <c r="E183" s="22">
        <v>0</v>
      </c>
      <c r="F183" s="22"/>
      <c r="G183" s="22">
        <v>886</v>
      </c>
      <c r="H183" s="22">
        <v>390</v>
      </c>
      <c r="I183" s="22">
        <v>32</v>
      </c>
      <c r="J183" s="22">
        <v>48</v>
      </c>
      <c r="K183" s="22">
        <v>19</v>
      </c>
      <c r="L183" s="22">
        <v>67</v>
      </c>
      <c r="M183" s="22">
        <v>22</v>
      </c>
      <c r="N183" s="22">
        <v>29</v>
      </c>
      <c r="O183" s="22">
        <v>64</v>
      </c>
      <c r="P183" s="22">
        <v>12</v>
      </c>
      <c r="Q183" s="22">
        <v>21</v>
      </c>
      <c r="R183" s="22">
        <v>77</v>
      </c>
      <c r="S183" s="22">
        <v>7</v>
      </c>
      <c r="T183" s="22">
        <v>50</v>
      </c>
      <c r="U183" s="22">
        <v>8</v>
      </c>
      <c r="V183" s="22">
        <v>36</v>
      </c>
      <c r="W183" s="22">
        <v>4</v>
      </c>
    </row>
    <row r="184" ht="14.4" spans="1:23">
      <c r="A184" s="14">
        <v>103050108</v>
      </c>
      <c r="B184" s="11" t="s">
        <v>308</v>
      </c>
      <c r="C184" s="22">
        <v>81</v>
      </c>
      <c r="D184" s="22">
        <v>28</v>
      </c>
      <c r="E184" s="22">
        <v>28</v>
      </c>
      <c r="F184" s="22"/>
      <c r="G184" s="22">
        <v>227</v>
      </c>
      <c r="H184" s="22"/>
      <c r="I184" s="22"/>
      <c r="J184" s="22"/>
      <c r="K184" s="22"/>
      <c r="L184" s="22">
        <v>14</v>
      </c>
      <c r="M184" s="22">
        <v>184</v>
      </c>
      <c r="N184" s="22">
        <v>3</v>
      </c>
      <c r="O184" s="22">
        <v>6</v>
      </c>
      <c r="P184" s="22"/>
      <c r="Q184" s="22"/>
      <c r="R184" s="22">
        <v>2</v>
      </c>
      <c r="S184" s="22">
        <v>15</v>
      </c>
      <c r="T184" s="22"/>
      <c r="U184" s="22"/>
      <c r="V184" s="22"/>
      <c r="W184" s="22">
        <v>3</v>
      </c>
    </row>
    <row r="185" ht="14.4" spans="1:23">
      <c r="A185" s="14">
        <v>103050109</v>
      </c>
      <c r="B185" s="11" t="s">
        <v>5276</v>
      </c>
      <c r="C185" s="22">
        <v>3608</v>
      </c>
      <c r="D185" s="22">
        <v>103</v>
      </c>
      <c r="E185" s="22">
        <v>107</v>
      </c>
      <c r="F185" s="22"/>
      <c r="G185" s="22">
        <v>3114</v>
      </c>
      <c r="H185" s="22">
        <v>480</v>
      </c>
      <c r="I185" s="22">
        <v>161</v>
      </c>
      <c r="J185" s="22">
        <v>619</v>
      </c>
      <c r="K185" s="22">
        <v>191</v>
      </c>
      <c r="L185" s="22">
        <v>249</v>
      </c>
      <c r="M185" s="22">
        <v>335</v>
      </c>
      <c r="N185" s="22">
        <v>136</v>
      </c>
      <c r="O185" s="22">
        <v>31</v>
      </c>
      <c r="P185" s="22">
        <v>14</v>
      </c>
      <c r="Q185" s="22">
        <v>219</v>
      </c>
      <c r="R185" s="22">
        <v>323</v>
      </c>
      <c r="S185" s="22">
        <v>180</v>
      </c>
      <c r="T185" s="22">
        <v>12</v>
      </c>
      <c r="U185" s="22">
        <v>16</v>
      </c>
      <c r="V185" s="22">
        <v>92</v>
      </c>
      <c r="W185" s="22">
        <v>56</v>
      </c>
    </row>
    <row r="186" ht="14.4" spans="1:23">
      <c r="A186" s="14">
        <v>103050110</v>
      </c>
      <c r="B186" s="11" t="s">
        <v>310</v>
      </c>
      <c r="C186" s="22">
        <v>1406</v>
      </c>
      <c r="D186" s="22">
        <v>6</v>
      </c>
      <c r="E186" s="22">
        <v>6</v>
      </c>
      <c r="F186" s="22"/>
      <c r="G186" s="22">
        <v>1213</v>
      </c>
      <c r="H186" s="22">
        <v>409</v>
      </c>
      <c r="I186" s="22">
        <v>129</v>
      </c>
      <c r="J186" s="22">
        <v>118</v>
      </c>
      <c r="K186" s="22">
        <v>32</v>
      </c>
      <c r="L186" s="22">
        <v>54</v>
      </c>
      <c r="M186" s="22">
        <v>102</v>
      </c>
      <c r="N186" s="22">
        <v>23</v>
      </c>
      <c r="O186" s="22">
        <v>20</v>
      </c>
      <c r="P186" s="22">
        <v>95</v>
      </c>
      <c r="Q186" s="22">
        <v>41</v>
      </c>
      <c r="R186" s="22">
        <v>42</v>
      </c>
      <c r="S186" s="22">
        <v>38</v>
      </c>
      <c r="T186" s="22">
        <v>45</v>
      </c>
      <c r="U186" s="22">
        <v>4</v>
      </c>
      <c r="V186" s="22">
        <v>33</v>
      </c>
      <c r="W186" s="22">
        <v>28</v>
      </c>
    </row>
    <row r="187" ht="14.4" spans="1:23">
      <c r="A187" s="14">
        <v>103050111</v>
      </c>
      <c r="B187" s="11" t="s">
        <v>311</v>
      </c>
      <c r="C187" s="22">
        <v>258</v>
      </c>
      <c r="D187" s="22"/>
      <c r="E187" s="22">
        <v>0</v>
      </c>
      <c r="F187" s="22"/>
      <c r="G187" s="22">
        <v>258</v>
      </c>
      <c r="H187" s="22"/>
      <c r="I187" s="22">
        <v>1</v>
      </c>
      <c r="J187" s="22">
        <v>196</v>
      </c>
      <c r="K187" s="22"/>
      <c r="L187" s="22"/>
      <c r="M187" s="22">
        <v>1</v>
      </c>
      <c r="N187" s="22">
        <v>38</v>
      </c>
      <c r="O187" s="22">
        <v>4</v>
      </c>
      <c r="P187" s="22">
        <v>2</v>
      </c>
      <c r="Q187" s="22">
        <v>1</v>
      </c>
      <c r="R187" s="22">
        <v>11</v>
      </c>
      <c r="S187" s="22"/>
      <c r="T187" s="22">
        <v>3</v>
      </c>
      <c r="U187" s="22"/>
      <c r="V187" s="22">
        <v>1</v>
      </c>
      <c r="W187" s="22"/>
    </row>
    <row r="188" ht="14.4" spans="1:23">
      <c r="A188" s="14">
        <v>103050112</v>
      </c>
      <c r="B188" s="11" t="s">
        <v>312</v>
      </c>
      <c r="C188" s="22">
        <v>0</v>
      </c>
      <c r="D188" s="22"/>
      <c r="E188" s="22">
        <v>0</v>
      </c>
      <c r="F188" s="22"/>
      <c r="G188" s="22"/>
      <c r="H188" s="22"/>
      <c r="I188" s="22"/>
      <c r="J188" s="22"/>
      <c r="K188" s="22"/>
      <c r="L188" s="22"/>
      <c r="M188" s="22"/>
      <c r="N188" s="22"/>
      <c r="O188" s="22"/>
      <c r="P188" s="22"/>
      <c r="Q188" s="22"/>
      <c r="R188" s="22"/>
      <c r="S188" s="22"/>
      <c r="T188" s="22"/>
      <c r="U188" s="22"/>
      <c r="V188" s="22"/>
      <c r="W188" s="22"/>
    </row>
    <row r="189" ht="14.4" spans="1:23">
      <c r="A189" s="14">
        <v>103050113</v>
      </c>
      <c r="B189" s="11" t="s">
        <v>313</v>
      </c>
      <c r="C189" s="22">
        <v>0</v>
      </c>
      <c r="D189" s="22"/>
      <c r="E189" s="22">
        <v>0</v>
      </c>
      <c r="F189" s="22"/>
      <c r="G189" s="22"/>
      <c r="H189" s="22"/>
      <c r="I189" s="22"/>
      <c r="J189" s="22"/>
      <c r="K189" s="22"/>
      <c r="L189" s="22"/>
      <c r="M189" s="22"/>
      <c r="N189" s="22"/>
      <c r="O189" s="22"/>
      <c r="P189" s="22"/>
      <c r="Q189" s="22"/>
      <c r="R189" s="22"/>
      <c r="S189" s="22"/>
      <c r="T189" s="22"/>
      <c r="U189" s="22"/>
      <c r="V189" s="22"/>
      <c r="W189" s="22"/>
    </row>
    <row r="190" ht="14.4" spans="1:23">
      <c r="A190" s="14">
        <v>103050114</v>
      </c>
      <c r="B190" s="11" t="s">
        <v>314</v>
      </c>
      <c r="C190" s="22">
        <v>57436</v>
      </c>
      <c r="D190" s="22">
        <v>15941</v>
      </c>
      <c r="E190" s="22">
        <v>15941</v>
      </c>
      <c r="F190" s="22"/>
      <c r="G190" s="22">
        <v>40851</v>
      </c>
      <c r="H190" s="22">
        <v>10223</v>
      </c>
      <c r="I190" s="22">
        <v>4497</v>
      </c>
      <c r="J190" s="22">
        <v>10127</v>
      </c>
      <c r="K190" s="22">
        <v>4007</v>
      </c>
      <c r="L190" s="22">
        <v>714</v>
      </c>
      <c r="M190" s="22">
        <v>1290</v>
      </c>
      <c r="N190" s="22">
        <v>927</v>
      </c>
      <c r="O190" s="22">
        <v>1423</v>
      </c>
      <c r="P190" s="22">
        <v>699</v>
      </c>
      <c r="Q190" s="22">
        <v>1964</v>
      </c>
      <c r="R190" s="22">
        <v>157</v>
      </c>
      <c r="S190" s="22">
        <v>1511</v>
      </c>
      <c r="T190" s="22">
        <v>354</v>
      </c>
      <c r="U190" s="22">
        <v>239</v>
      </c>
      <c r="V190" s="22">
        <v>80</v>
      </c>
      <c r="W190" s="22">
        <v>2639</v>
      </c>
    </row>
    <row r="191" ht="14.4" spans="1:23">
      <c r="A191" s="14">
        <v>103050115</v>
      </c>
      <c r="B191" s="11" t="s">
        <v>315</v>
      </c>
      <c r="C191" s="22">
        <v>0</v>
      </c>
      <c r="D191" s="22"/>
      <c r="E191" s="22">
        <v>0</v>
      </c>
      <c r="F191" s="22"/>
      <c r="G191" s="22"/>
      <c r="H191" s="22"/>
      <c r="I191" s="22"/>
      <c r="J191" s="22"/>
      <c r="K191" s="22"/>
      <c r="L191" s="22"/>
      <c r="M191" s="22"/>
      <c r="N191" s="22"/>
      <c r="O191" s="22"/>
      <c r="P191" s="22"/>
      <c r="Q191" s="22"/>
      <c r="R191" s="22"/>
      <c r="S191" s="22"/>
      <c r="T191" s="22"/>
      <c r="U191" s="22"/>
      <c r="V191" s="22"/>
      <c r="W191" s="22"/>
    </row>
    <row r="192" ht="14.4" spans="1:23">
      <c r="A192" s="14">
        <v>103050116</v>
      </c>
      <c r="B192" s="11" t="s">
        <v>316</v>
      </c>
      <c r="C192" s="22">
        <v>30089</v>
      </c>
      <c r="D192" s="22">
        <v>618</v>
      </c>
      <c r="E192" s="22">
        <v>1255</v>
      </c>
      <c r="F192" s="22"/>
      <c r="G192" s="22">
        <v>23926</v>
      </c>
      <c r="H192" s="22">
        <v>1772</v>
      </c>
      <c r="I192" s="22">
        <v>544</v>
      </c>
      <c r="J192" s="22">
        <v>1621</v>
      </c>
      <c r="K192" s="22">
        <v>8326</v>
      </c>
      <c r="L192" s="22">
        <v>158</v>
      </c>
      <c r="M192" s="22">
        <v>4107</v>
      </c>
      <c r="N192" s="22">
        <v>1817</v>
      </c>
      <c r="O192" s="22">
        <v>1</v>
      </c>
      <c r="P192" s="22">
        <v>4672</v>
      </c>
      <c r="Q192" s="22">
        <v>356</v>
      </c>
      <c r="R192" s="22">
        <v>177</v>
      </c>
      <c r="S192" s="22">
        <v>140</v>
      </c>
      <c r="T192" s="22">
        <v>1</v>
      </c>
      <c r="U192" s="22">
        <v>1</v>
      </c>
      <c r="V192" s="22">
        <v>3</v>
      </c>
      <c r="W192" s="22">
        <v>230</v>
      </c>
    </row>
    <row r="193" ht="14.4" spans="1:23">
      <c r="A193" s="14">
        <v>103050122</v>
      </c>
      <c r="B193" s="11" t="s">
        <v>322</v>
      </c>
      <c r="C193" s="22">
        <v>3171</v>
      </c>
      <c r="D193" s="22">
        <v>1859</v>
      </c>
      <c r="E193" s="22">
        <v>1859</v>
      </c>
      <c r="F193" s="22"/>
      <c r="G193" s="22">
        <v>827</v>
      </c>
      <c r="H193" s="22">
        <v>11</v>
      </c>
      <c r="I193" s="22">
        <v>73</v>
      </c>
      <c r="J193" s="22">
        <v>80</v>
      </c>
      <c r="K193" s="22">
        <v>4</v>
      </c>
      <c r="L193" s="22">
        <v>44</v>
      </c>
      <c r="M193" s="22">
        <v>243</v>
      </c>
      <c r="N193" s="22">
        <v>37</v>
      </c>
      <c r="O193" s="22">
        <v>96</v>
      </c>
      <c r="P193" s="22">
        <v>20</v>
      </c>
      <c r="Q193" s="22">
        <v>205</v>
      </c>
      <c r="R193" s="22">
        <v>7</v>
      </c>
      <c r="S193" s="22"/>
      <c r="T193" s="22"/>
      <c r="U193" s="22"/>
      <c r="V193" s="22">
        <v>7</v>
      </c>
      <c r="W193" s="22"/>
    </row>
    <row r="194" ht="14.4" spans="1:23">
      <c r="A194" s="14"/>
      <c r="B194" s="9" t="s">
        <v>5278</v>
      </c>
      <c r="C194" s="22">
        <v>260535</v>
      </c>
      <c r="D194" s="22">
        <v>46764</v>
      </c>
      <c r="E194" s="22">
        <v>47454</v>
      </c>
      <c r="F194" s="22"/>
      <c r="G194" s="22">
        <v>148411</v>
      </c>
      <c r="H194" s="22">
        <v>49088</v>
      </c>
      <c r="I194" s="22">
        <v>6970</v>
      </c>
      <c r="J194" s="22">
        <v>11674</v>
      </c>
      <c r="K194" s="22">
        <v>9713</v>
      </c>
      <c r="L194" s="22">
        <v>15866</v>
      </c>
      <c r="M194" s="22">
        <v>8591</v>
      </c>
      <c r="N194" s="22">
        <v>4980</v>
      </c>
      <c r="O194" s="22">
        <v>1310</v>
      </c>
      <c r="P194" s="22">
        <v>8539</v>
      </c>
      <c r="Q194" s="22">
        <v>12365</v>
      </c>
      <c r="R194" s="22">
        <v>5243</v>
      </c>
      <c r="S194" s="22">
        <v>4862</v>
      </c>
      <c r="T194" s="22">
        <v>2901</v>
      </c>
      <c r="U194" s="22">
        <v>2259</v>
      </c>
      <c r="V194" s="22">
        <v>811</v>
      </c>
      <c r="W194" s="22">
        <v>3239</v>
      </c>
    </row>
    <row r="195" ht="14.4" spans="1:23">
      <c r="A195" s="14">
        <v>1030502</v>
      </c>
      <c r="B195" s="11" t="s">
        <v>325</v>
      </c>
      <c r="C195" s="22">
        <v>0</v>
      </c>
      <c r="D195" s="22"/>
      <c r="E195" s="22">
        <v>0</v>
      </c>
      <c r="F195" s="22"/>
      <c r="G195" s="22"/>
      <c r="H195" s="22"/>
      <c r="I195" s="22"/>
      <c r="J195" s="22"/>
      <c r="K195" s="22"/>
      <c r="L195" s="22"/>
      <c r="M195" s="22"/>
      <c r="N195" s="22"/>
      <c r="O195" s="22"/>
      <c r="P195" s="22"/>
      <c r="Q195" s="22"/>
      <c r="R195" s="22"/>
      <c r="S195" s="22"/>
      <c r="T195" s="22"/>
      <c r="U195" s="22"/>
      <c r="V195" s="22"/>
      <c r="W195" s="22"/>
    </row>
    <row r="196" ht="14.4" spans="1:23">
      <c r="A196" s="14">
        <v>1030503</v>
      </c>
      <c r="B196" s="11" t="s">
        <v>326</v>
      </c>
      <c r="C196" s="22">
        <v>11180</v>
      </c>
      <c r="D196" s="22">
        <v>51</v>
      </c>
      <c r="E196" s="22">
        <v>51</v>
      </c>
      <c r="F196" s="22"/>
      <c r="G196" s="22">
        <v>10723</v>
      </c>
      <c r="H196" s="22">
        <v>1803</v>
      </c>
      <c r="I196" s="22">
        <v>252</v>
      </c>
      <c r="J196" s="22">
        <v>1520</v>
      </c>
      <c r="K196" s="22">
        <v>4</v>
      </c>
      <c r="L196" s="22">
        <v>10</v>
      </c>
      <c r="M196" s="22">
        <v>113</v>
      </c>
      <c r="N196" s="22">
        <v>1171</v>
      </c>
      <c r="O196" s="22">
        <v>1444</v>
      </c>
      <c r="P196" s="22"/>
      <c r="Q196" s="22">
        <v>140</v>
      </c>
      <c r="R196" s="22">
        <v>2816</v>
      </c>
      <c r="S196" s="22"/>
      <c r="T196" s="22"/>
      <c r="U196" s="22"/>
      <c r="V196" s="22"/>
      <c r="W196" s="22">
        <v>1450</v>
      </c>
    </row>
    <row r="197" ht="14.4" spans="1:23">
      <c r="A197" s="14">
        <v>1030509</v>
      </c>
      <c r="B197" s="11" t="s">
        <v>327</v>
      </c>
      <c r="C197" s="22">
        <v>0</v>
      </c>
      <c r="D197" s="22"/>
      <c r="E197" s="22">
        <v>0</v>
      </c>
      <c r="F197" s="22"/>
      <c r="G197" s="22"/>
      <c r="H197" s="22"/>
      <c r="I197" s="22"/>
      <c r="J197" s="22"/>
      <c r="K197" s="22"/>
      <c r="L197" s="22"/>
      <c r="M197" s="22"/>
      <c r="N197" s="22"/>
      <c r="O197" s="22"/>
      <c r="P197" s="22"/>
      <c r="Q197" s="22"/>
      <c r="R197" s="22"/>
      <c r="S197" s="22"/>
      <c r="T197" s="22"/>
      <c r="U197" s="22"/>
      <c r="V197" s="22"/>
      <c r="W197" s="22"/>
    </row>
    <row r="198" ht="14.4" spans="1:23">
      <c r="A198" s="14">
        <v>10306</v>
      </c>
      <c r="B198" s="9" t="s">
        <v>328</v>
      </c>
      <c r="C198" s="21">
        <v>252527</v>
      </c>
      <c r="D198" s="21">
        <v>190522</v>
      </c>
      <c r="E198" s="21">
        <v>193285</v>
      </c>
      <c r="F198" s="21"/>
      <c r="G198" s="21">
        <v>30198</v>
      </c>
      <c r="H198" s="21">
        <v>882</v>
      </c>
      <c r="I198" s="21"/>
      <c r="J198" s="21">
        <v>-1138</v>
      </c>
      <c r="K198" s="21"/>
      <c r="L198" s="21"/>
      <c r="M198" s="21">
        <v>2640</v>
      </c>
      <c r="N198" s="21">
        <v>25218</v>
      </c>
      <c r="O198" s="21">
        <v>37</v>
      </c>
      <c r="P198" s="21">
        <v>859</v>
      </c>
      <c r="Q198" s="21"/>
      <c r="R198" s="21"/>
      <c r="S198" s="21"/>
      <c r="T198" s="21"/>
      <c r="U198" s="21"/>
      <c r="V198" s="21">
        <v>1700</v>
      </c>
      <c r="W198" s="21"/>
    </row>
    <row r="199" ht="14.4" spans="1:23">
      <c r="A199" s="14">
        <v>1030601</v>
      </c>
      <c r="B199" s="11" t="s">
        <v>329</v>
      </c>
      <c r="C199" s="21">
        <v>7169</v>
      </c>
      <c r="D199" s="21"/>
      <c r="E199" s="21">
        <v>0</v>
      </c>
      <c r="F199" s="21"/>
      <c r="G199" s="21">
        <v>5131</v>
      </c>
      <c r="H199" s="21"/>
      <c r="I199" s="21"/>
      <c r="J199" s="21"/>
      <c r="K199" s="21"/>
      <c r="L199" s="21"/>
      <c r="M199" s="21">
        <v>2543</v>
      </c>
      <c r="N199" s="21"/>
      <c r="O199" s="21">
        <v>37</v>
      </c>
      <c r="P199" s="21">
        <v>851</v>
      </c>
      <c r="Q199" s="21"/>
      <c r="R199" s="21"/>
      <c r="S199" s="21"/>
      <c r="T199" s="21"/>
      <c r="U199" s="21"/>
      <c r="V199" s="21">
        <v>1700</v>
      </c>
      <c r="W199" s="21"/>
    </row>
    <row r="200" ht="14.4" spans="1:23">
      <c r="A200" s="14">
        <v>103060101</v>
      </c>
      <c r="B200" s="11" t="s">
        <v>330</v>
      </c>
      <c r="C200" s="22">
        <v>0</v>
      </c>
      <c r="D200" s="22"/>
      <c r="E200" s="22">
        <v>0</v>
      </c>
      <c r="F200" s="22"/>
      <c r="G200" s="22"/>
      <c r="H200" s="22"/>
      <c r="I200" s="22"/>
      <c r="J200" s="22"/>
      <c r="K200" s="22"/>
      <c r="L200" s="22"/>
      <c r="M200" s="22"/>
      <c r="N200" s="22"/>
      <c r="O200" s="22"/>
      <c r="P200" s="22"/>
      <c r="Q200" s="22"/>
      <c r="R200" s="22"/>
      <c r="S200" s="22"/>
      <c r="T200" s="22"/>
      <c r="U200" s="22"/>
      <c r="V200" s="22"/>
      <c r="W200" s="22"/>
    </row>
    <row r="201" ht="14.4" spans="1:23">
      <c r="A201" s="14">
        <v>103060102</v>
      </c>
      <c r="B201" s="11" t="s">
        <v>331</v>
      </c>
      <c r="C201" s="22">
        <v>0</v>
      </c>
      <c r="D201" s="22"/>
      <c r="E201" s="22">
        <v>0</v>
      </c>
      <c r="F201" s="22"/>
      <c r="G201" s="22"/>
      <c r="H201" s="22"/>
      <c r="I201" s="22"/>
      <c r="J201" s="22"/>
      <c r="K201" s="22"/>
      <c r="L201" s="22"/>
      <c r="M201" s="22"/>
      <c r="N201" s="22"/>
      <c r="O201" s="22"/>
      <c r="P201" s="22"/>
      <c r="Q201" s="22"/>
      <c r="R201" s="22"/>
      <c r="S201" s="22"/>
      <c r="T201" s="22"/>
      <c r="U201" s="22"/>
      <c r="V201" s="22"/>
      <c r="W201" s="22"/>
    </row>
    <row r="202" ht="14.4" spans="1:23">
      <c r="A202" s="14">
        <v>103060199</v>
      </c>
      <c r="B202" s="11" t="s">
        <v>332</v>
      </c>
      <c r="C202" s="22">
        <v>7169</v>
      </c>
      <c r="D202" s="22"/>
      <c r="E202" s="22">
        <v>0</v>
      </c>
      <c r="F202" s="22"/>
      <c r="G202" s="22">
        <v>5131</v>
      </c>
      <c r="H202" s="22"/>
      <c r="I202" s="22"/>
      <c r="J202" s="22"/>
      <c r="K202" s="22"/>
      <c r="L202" s="22"/>
      <c r="M202" s="22">
        <v>2543</v>
      </c>
      <c r="N202" s="22"/>
      <c r="O202" s="22">
        <v>37</v>
      </c>
      <c r="P202" s="22">
        <v>851</v>
      </c>
      <c r="Q202" s="22"/>
      <c r="R202" s="22"/>
      <c r="S202" s="22"/>
      <c r="T202" s="22"/>
      <c r="U202" s="22"/>
      <c r="V202" s="22">
        <v>1700</v>
      </c>
      <c r="W202" s="22"/>
    </row>
    <row r="203" ht="14.4" spans="1:23">
      <c r="A203" s="14">
        <v>1030602</v>
      </c>
      <c r="B203" s="11" t="s">
        <v>333</v>
      </c>
      <c r="C203" s="21">
        <v>4189</v>
      </c>
      <c r="D203" s="21"/>
      <c r="E203" s="21">
        <v>263</v>
      </c>
      <c r="F203" s="21"/>
      <c r="G203" s="21">
        <v>3926</v>
      </c>
      <c r="H203" s="21">
        <v>3882</v>
      </c>
      <c r="I203" s="21"/>
      <c r="J203" s="21"/>
      <c r="K203" s="21"/>
      <c r="L203" s="21"/>
      <c r="M203" s="21">
        <v>44</v>
      </c>
      <c r="N203" s="21"/>
      <c r="O203" s="21"/>
      <c r="P203" s="21"/>
      <c r="Q203" s="21"/>
      <c r="R203" s="21"/>
      <c r="S203" s="21"/>
      <c r="T203" s="21"/>
      <c r="U203" s="21"/>
      <c r="V203" s="21"/>
      <c r="W203" s="21"/>
    </row>
    <row r="204" ht="14.4" spans="1:23">
      <c r="A204" s="14">
        <v>103060201</v>
      </c>
      <c r="B204" s="11" t="s">
        <v>334</v>
      </c>
      <c r="C204" s="22">
        <v>3882</v>
      </c>
      <c r="D204" s="22"/>
      <c r="E204" s="22">
        <v>0</v>
      </c>
      <c r="F204" s="22"/>
      <c r="G204" s="22">
        <v>3882</v>
      </c>
      <c r="H204" s="22">
        <v>3882</v>
      </c>
      <c r="I204" s="22"/>
      <c r="J204" s="22"/>
      <c r="K204" s="22"/>
      <c r="L204" s="22"/>
      <c r="M204" s="22"/>
      <c r="N204" s="22"/>
      <c r="O204" s="22"/>
      <c r="P204" s="22"/>
      <c r="Q204" s="22"/>
      <c r="R204" s="22"/>
      <c r="S204" s="22"/>
      <c r="T204" s="22"/>
      <c r="U204" s="22"/>
      <c r="V204" s="22"/>
      <c r="W204" s="22"/>
    </row>
    <row r="205" ht="14.4" spans="1:23">
      <c r="A205" s="14">
        <v>103060299</v>
      </c>
      <c r="B205" s="11" t="s">
        <v>335</v>
      </c>
      <c r="C205" s="22">
        <v>307</v>
      </c>
      <c r="D205" s="22"/>
      <c r="E205" s="22">
        <v>263</v>
      </c>
      <c r="F205" s="22"/>
      <c r="G205" s="22">
        <v>44</v>
      </c>
      <c r="H205" s="22"/>
      <c r="I205" s="22"/>
      <c r="J205" s="22"/>
      <c r="K205" s="22"/>
      <c r="L205" s="22"/>
      <c r="M205" s="22">
        <v>44</v>
      </c>
      <c r="N205" s="22"/>
      <c r="O205" s="22"/>
      <c r="P205" s="22"/>
      <c r="Q205" s="22"/>
      <c r="R205" s="22"/>
      <c r="S205" s="22"/>
      <c r="T205" s="22"/>
      <c r="U205" s="22"/>
      <c r="V205" s="22"/>
      <c r="W205" s="22"/>
    </row>
    <row r="206" ht="14.4" spans="1:23">
      <c r="A206" s="14">
        <v>1030603</v>
      </c>
      <c r="B206" s="11" t="s">
        <v>336</v>
      </c>
      <c r="C206" s="21">
        <v>251826</v>
      </c>
      <c r="D206" s="21">
        <v>200000</v>
      </c>
      <c r="E206" s="21">
        <v>202500</v>
      </c>
      <c r="F206" s="21"/>
      <c r="G206" s="21">
        <v>21144</v>
      </c>
      <c r="H206" s="21"/>
      <c r="I206" s="21"/>
      <c r="J206" s="21"/>
      <c r="K206" s="21"/>
      <c r="L206" s="21"/>
      <c r="M206" s="21">
        <v>53</v>
      </c>
      <c r="N206" s="21">
        <v>21091</v>
      </c>
      <c r="O206" s="21"/>
      <c r="P206" s="21"/>
      <c r="Q206" s="21"/>
      <c r="R206" s="21"/>
      <c r="S206" s="21"/>
      <c r="T206" s="21"/>
      <c r="U206" s="21"/>
      <c r="V206" s="21"/>
      <c r="W206" s="21"/>
    </row>
    <row r="207" ht="14.4" spans="1:23">
      <c r="A207" s="14">
        <v>103060399</v>
      </c>
      <c r="B207" s="11" t="s">
        <v>337</v>
      </c>
      <c r="C207" s="22">
        <v>251826</v>
      </c>
      <c r="D207" s="22">
        <v>200000</v>
      </c>
      <c r="E207" s="22">
        <v>202500</v>
      </c>
      <c r="F207" s="22"/>
      <c r="G207" s="22">
        <v>21144</v>
      </c>
      <c r="H207" s="22"/>
      <c r="I207" s="22"/>
      <c r="J207" s="22"/>
      <c r="K207" s="22"/>
      <c r="L207" s="22"/>
      <c r="M207" s="22">
        <v>53</v>
      </c>
      <c r="N207" s="22">
        <v>21091</v>
      </c>
      <c r="O207" s="22"/>
      <c r="P207" s="22"/>
      <c r="Q207" s="22"/>
      <c r="R207" s="22"/>
      <c r="S207" s="22"/>
      <c r="T207" s="22"/>
      <c r="U207" s="22"/>
      <c r="V207" s="22"/>
      <c r="W207" s="22"/>
    </row>
    <row r="208" ht="14.4" spans="1:23">
      <c r="A208" s="14">
        <v>1030604</v>
      </c>
      <c r="B208" s="11" t="s">
        <v>338</v>
      </c>
      <c r="C208" s="21">
        <v>0</v>
      </c>
      <c r="D208" s="21"/>
      <c r="E208" s="21">
        <v>0</v>
      </c>
      <c r="F208" s="21"/>
      <c r="G208" s="21"/>
      <c r="H208" s="21"/>
      <c r="I208" s="21"/>
      <c r="J208" s="21"/>
      <c r="K208" s="21"/>
      <c r="L208" s="21"/>
      <c r="M208" s="21"/>
      <c r="N208" s="21"/>
      <c r="O208" s="21"/>
      <c r="P208" s="21"/>
      <c r="Q208" s="21"/>
      <c r="R208" s="21"/>
      <c r="S208" s="21"/>
      <c r="T208" s="21"/>
      <c r="U208" s="21"/>
      <c r="V208" s="21"/>
      <c r="W208" s="21"/>
    </row>
    <row r="209" ht="14.4" spans="1:23">
      <c r="A209" s="14">
        <v>103060499</v>
      </c>
      <c r="B209" s="11" t="s">
        <v>339</v>
      </c>
      <c r="C209" s="22">
        <v>0</v>
      </c>
      <c r="D209" s="22"/>
      <c r="E209" s="22">
        <v>0</v>
      </c>
      <c r="F209" s="22"/>
      <c r="G209" s="22"/>
      <c r="H209" s="22"/>
      <c r="I209" s="22"/>
      <c r="J209" s="22"/>
      <c r="K209" s="22"/>
      <c r="L209" s="22"/>
      <c r="M209" s="22"/>
      <c r="N209" s="22"/>
      <c r="O209" s="22"/>
      <c r="P209" s="22"/>
      <c r="Q209" s="22"/>
      <c r="R209" s="22"/>
      <c r="S209" s="22"/>
      <c r="T209" s="22"/>
      <c r="U209" s="22"/>
      <c r="V209" s="22"/>
      <c r="W209" s="22"/>
    </row>
    <row r="210" ht="14.4" spans="1:23">
      <c r="A210" s="14">
        <v>1030605</v>
      </c>
      <c r="B210" s="11" t="s">
        <v>340</v>
      </c>
      <c r="C210" s="22">
        <v>0</v>
      </c>
      <c r="D210" s="22"/>
      <c r="E210" s="22">
        <v>0</v>
      </c>
      <c r="F210" s="22"/>
      <c r="G210" s="22"/>
      <c r="H210" s="22"/>
      <c r="I210" s="22"/>
      <c r="J210" s="22"/>
      <c r="K210" s="22"/>
      <c r="L210" s="22"/>
      <c r="M210" s="22"/>
      <c r="N210" s="22"/>
      <c r="O210" s="22"/>
      <c r="P210" s="22"/>
      <c r="Q210" s="22"/>
      <c r="R210" s="22"/>
      <c r="S210" s="22"/>
      <c r="T210" s="22"/>
      <c r="U210" s="22"/>
      <c r="V210" s="22"/>
      <c r="W210" s="22"/>
    </row>
    <row r="211" ht="14.4" spans="1:23">
      <c r="A211" s="14">
        <v>1030606</v>
      </c>
      <c r="B211" s="11" t="s">
        <v>341</v>
      </c>
      <c r="C211" s="21">
        <v>-14927</v>
      </c>
      <c r="D211" s="21">
        <v>-9478</v>
      </c>
      <c r="E211" s="21">
        <v>-9478</v>
      </c>
      <c r="F211" s="21"/>
      <c r="G211" s="21">
        <v>-4398</v>
      </c>
      <c r="H211" s="21">
        <v>-3000</v>
      </c>
      <c r="I211" s="21"/>
      <c r="J211" s="21">
        <v>-1398</v>
      </c>
      <c r="K211" s="21"/>
      <c r="L211" s="21"/>
      <c r="M211" s="21"/>
      <c r="N211" s="21"/>
      <c r="O211" s="21"/>
      <c r="P211" s="21"/>
      <c r="Q211" s="21"/>
      <c r="R211" s="21"/>
      <c r="S211" s="21"/>
      <c r="T211" s="21"/>
      <c r="U211" s="21"/>
      <c r="V211" s="21"/>
      <c r="W211" s="21"/>
    </row>
    <row r="212" ht="14.4" spans="1:23">
      <c r="A212" s="14">
        <v>103060601</v>
      </c>
      <c r="B212" s="11" t="s">
        <v>342</v>
      </c>
      <c r="C212" s="22">
        <v>-9478</v>
      </c>
      <c r="D212" s="22">
        <v>-9478</v>
      </c>
      <c r="E212" s="22">
        <v>-9478</v>
      </c>
      <c r="F212" s="22"/>
      <c r="G212" s="22"/>
      <c r="H212" s="22"/>
      <c r="I212" s="22"/>
      <c r="J212" s="22"/>
      <c r="K212" s="22"/>
      <c r="L212" s="22"/>
      <c r="M212" s="22"/>
      <c r="N212" s="22"/>
      <c r="O212" s="22"/>
      <c r="P212" s="22"/>
      <c r="Q212" s="22"/>
      <c r="R212" s="22"/>
      <c r="S212" s="22"/>
      <c r="T212" s="22"/>
      <c r="U212" s="22"/>
      <c r="V212" s="22"/>
      <c r="W212" s="22"/>
    </row>
    <row r="213" ht="14.4" spans="1:23">
      <c r="A213" s="14">
        <v>103060602</v>
      </c>
      <c r="B213" s="11" t="s">
        <v>343</v>
      </c>
      <c r="C213" s="22">
        <v>0</v>
      </c>
      <c r="D213" s="22"/>
      <c r="E213" s="22">
        <v>0</v>
      </c>
      <c r="F213" s="22"/>
      <c r="G213" s="22"/>
      <c r="H213" s="22"/>
      <c r="I213" s="22"/>
      <c r="J213" s="22"/>
      <c r="K213" s="22"/>
      <c r="L213" s="22"/>
      <c r="M213" s="22"/>
      <c r="N213" s="22"/>
      <c r="O213" s="22"/>
      <c r="P213" s="22"/>
      <c r="Q213" s="22"/>
      <c r="R213" s="22"/>
      <c r="S213" s="22"/>
      <c r="T213" s="22"/>
      <c r="U213" s="22"/>
      <c r="V213" s="22"/>
      <c r="W213" s="22"/>
    </row>
    <row r="214" ht="14.4" spans="1:23">
      <c r="A214" s="14">
        <v>103060699</v>
      </c>
      <c r="B214" s="11" t="s">
        <v>344</v>
      </c>
      <c r="C214" s="22">
        <v>-5449</v>
      </c>
      <c r="D214" s="22"/>
      <c r="E214" s="22">
        <v>0</v>
      </c>
      <c r="F214" s="22"/>
      <c r="G214" s="22">
        <v>-4398</v>
      </c>
      <c r="H214" s="22">
        <v>-3000</v>
      </c>
      <c r="I214" s="22"/>
      <c r="J214" s="22">
        <v>-1398</v>
      </c>
      <c r="K214" s="22"/>
      <c r="L214" s="22"/>
      <c r="M214" s="22"/>
      <c r="N214" s="22"/>
      <c r="O214" s="22"/>
      <c r="P214" s="22"/>
      <c r="Q214" s="22"/>
      <c r="R214" s="22"/>
      <c r="S214" s="22"/>
      <c r="T214" s="22"/>
      <c r="U214" s="22"/>
      <c r="V214" s="22"/>
      <c r="W214" s="22"/>
    </row>
    <row r="215" ht="14.4" spans="1:23">
      <c r="A215" s="14">
        <v>1030699</v>
      </c>
      <c r="B215" s="11" t="s">
        <v>346</v>
      </c>
      <c r="C215" s="22">
        <v>4270</v>
      </c>
      <c r="D215" s="22"/>
      <c r="E215" s="22">
        <v>0</v>
      </c>
      <c r="F215" s="22"/>
      <c r="G215" s="22">
        <v>4395</v>
      </c>
      <c r="H215" s="22"/>
      <c r="I215" s="22"/>
      <c r="J215" s="22">
        <v>260</v>
      </c>
      <c r="K215" s="22"/>
      <c r="L215" s="22"/>
      <c r="M215" s="22"/>
      <c r="N215" s="22">
        <v>4127</v>
      </c>
      <c r="O215" s="22"/>
      <c r="P215" s="22">
        <v>8</v>
      </c>
      <c r="Q215" s="22"/>
      <c r="R215" s="22"/>
      <c r="S215" s="22"/>
      <c r="T215" s="22"/>
      <c r="U215" s="22"/>
      <c r="V215" s="22"/>
      <c r="W215" s="22"/>
    </row>
    <row r="216" ht="14.4" spans="1:23">
      <c r="A216" s="14">
        <v>10307</v>
      </c>
      <c r="B216" s="9" t="s">
        <v>347</v>
      </c>
      <c r="C216" s="21">
        <v>1499804</v>
      </c>
      <c r="D216" s="21">
        <v>187242</v>
      </c>
      <c r="E216" s="21">
        <v>194460</v>
      </c>
      <c r="F216" s="21"/>
      <c r="G216" s="21">
        <v>807409</v>
      </c>
      <c r="H216" s="21">
        <v>163667</v>
      </c>
      <c r="I216" s="21">
        <v>11123</v>
      </c>
      <c r="J216" s="21">
        <v>26533</v>
      </c>
      <c r="K216" s="21">
        <v>89425</v>
      </c>
      <c r="L216" s="21">
        <v>99877</v>
      </c>
      <c r="M216" s="21">
        <v>23223</v>
      </c>
      <c r="N216" s="21">
        <v>38678</v>
      </c>
      <c r="O216" s="21">
        <v>21090</v>
      </c>
      <c r="P216" s="21">
        <v>70986</v>
      </c>
      <c r="Q216" s="21">
        <v>35991</v>
      </c>
      <c r="R216" s="21">
        <v>20729</v>
      </c>
      <c r="S216" s="21">
        <v>10874</v>
      </c>
      <c r="T216" s="21">
        <v>115155</v>
      </c>
      <c r="U216" s="21">
        <v>3630</v>
      </c>
      <c r="V216" s="21">
        <v>8205</v>
      </c>
      <c r="W216" s="21">
        <v>68223</v>
      </c>
    </row>
    <row r="217" ht="14.4" spans="1:23">
      <c r="A217" s="14">
        <v>1030701</v>
      </c>
      <c r="B217" s="11" t="s">
        <v>348</v>
      </c>
      <c r="C217" s="22">
        <v>0</v>
      </c>
      <c r="D217" s="22"/>
      <c r="E217" s="22">
        <v>0</v>
      </c>
      <c r="F217" s="22"/>
      <c r="G217" s="22"/>
      <c r="H217" s="22"/>
      <c r="I217" s="22"/>
      <c r="J217" s="22"/>
      <c r="K217" s="22"/>
      <c r="L217" s="22"/>
      <c r="M217" s="22"/>
      <c r="N217" s="22"/>
      <c r="O217" s="22"/>
      <c r="P217" s="22"/>
      <c r="Q217" s="22"/>
      <c r="R217" s="22"/>
      <c r="S217" s="22"/>
      <c r="T217" s="22"/>
      <c r="U217" s="22"/>
      <c r="V217" s="22"/>
      <c r="W217" s="22"/>
    </row>
    <row r="218" ht="14.4" spans="1:23">
      <c r="A218" s="14">
        <v>1030702</v>
      </c>
      <c r="B218" s="11" t="s">
        <v>349</v>
      </c>
      <c r="C218" s="22">
        <v>0</v>
      </c>
      <c r="D218" s="22"/>
      <c r="E218" s="22">
        <v>0</v>
      </c>
      <c r="F218" s="22"/>
      <c r="G218" s="22"/>
      <c r="H218" s="22"/>
      <c r="I218" s="22"/>
      <c r="J218" s="22"/>
      <c r="K218" s="22"/>
      <c r="L218" s="22"/>
      <c r="M218" s="22"/>
      <c r="N218" s="22"/>
      <c r="O218" s="22"/>
      <c r="P218" s="22"/>
      <c r="Q218" s="22"/>
      <c r="R218" s="22"/>
      <c r="S218" s="22"/>
      <c r="T218" s="22"/>
      <c r="U218" s="22"/>
      <c r="V218" s="22"/>
      <c r="W218" s="22"/>
    </row>
    <row r="219" ht="14.4" spans="1:23">
      <c r="A219" s="14">
        <v>1030703</v>
      </c>
      <c r="B219" s="11" t="s">
        <v>350</v>
      </c>
      <c r="C219" s="22">
        <v>0</v>
      </c>
      <c r="D219" s="22"/>
      <c r="E219" s="22">
        <v>0</v>
      </c>
      <c r="F219" s="22"/>
      <c r="G219" s="22"/>
      <c r="H219" s="22"/>
      <c r="I219" s="22"/>
      <c r="J219" s="22"/>
      <c r="K219" s="22"/>
      <c r="L219" s="22"/>
      <c r="M219" s="22"/>
      <c r="N219" s="22"/>
      <c r="O219" s="22"/>
      <c r="P219" s="22"/>
      <c r="Q219" s="22"/>
      <c r="R219" s="22"/>
      <c r="S219" s="22"/>
      <c r="T219" s="22"/>
      <c r="U219" s="22"/>
      <c r="V219" s="22"/>
      <c r="W219" s="22"/>
    </row>
    <row r="220" ht="14.4" spans="1:23">
      <c r="A220" s="14">
        <v>1030704</v>
      </c>
      <c r="B220" s="11" t="s">
        <v>351</v>
      </c>
      <c r="C220" s="22">
        <v>0</v>
      </c>
      <c r="D220" s="22"/>
      <c r="E220" s="22">
        <v>0</v>
      </c>
      <c r="F220" s="22"/>
      <c r="G220" s="22"/>
      <c r="H220" s="22"/>
      <c r="I220" s="22"/>
      <c r="J220" s="22"/>
      <c r="K220" s="22"/>
      <c r="L220" s="22"/>
      <c r="M220" s="22"/>
      <c r="N220" s="22"/>
      <c r="O220" s="22"/>
      <c r="P220" s="22"/>
      <c r="Q220" s="22"/>
      <c r="R220" s="22"/>
      <c r="S220" s="22"/>
      <c r="T220" s="22"/>
      <c r="U220" s="22"/>
      <c r="V220" s="22"/>
      <c r="W220" s="22"/>
    </row>
    <row r="221" ht="14.4" spans="1:23">
      <c r="A221" s="14">
        <v>1030705</v>
      </c>
      <c r="B221" s="11" t="s">
        <v>352</v>
      </c>
      <c r="C221" s="21">
        <v>170788</v>
      </c>
      <c r="D221" s="21">
        <v>62045</v>
      </c>
      <c r="E221" s="21">
        <v>72152</v>
      </c>
      <c r="F221" s="21"/>
      <c r="G221" s="21">
        <v>84328</v>
      </c>
      <c r="H221" s="21">
        <v>33900</v>
      </c>
      <c r="I221" s="21">
        <v>4095</v>
      </c>
      <c r="J221" s="21">
        <v>7177</v>
      </c>
      <c r="K221" s="21">
        <v>4588</v>
      </c>
      <c r="L221" s="21">
        <v>5629</v>
      </c>
      <c r="M221" s="21">
        <v>4909</v>
      </c>
      <c r="N221" s="21">
        <v>4023</v>
      </c>
      <c r="O221" s="21">
        <v>1621</v>
      </c>
      <c r="P221" s="21">
        <v>3512</v>
      </c>
      <c r="Q221" s="21">
        <v>4632</v>
      </c>
      <c r="R221" s="21">
        <v>2127</v>
      </c>
      <c r="S221" s="21">
        <v>1099</v>
      </c>
      <c r="T221" s="21">
        <v>1966</v>
      </c>
      <c r="U221" s="21">
        <v>803</v>
      </c>
      <c r="V221" s="21">
        <v>3086</v>
      </c>
      <c r="W221" s="21">
        <v>1161</v>
      </c>
    </row>
    <row r="222" ht="14.4" spans="1:23">
      <c r="A222" s="14">
        <v>103070501</v>
      </c>
      <c r="B222" s="11" t="s">
        <v>353</v>
      </c>
      <c r="C222" s="22">
        <v>17475</v>
      </c>
      <c r="D222" s="22">
        <v>3130</v>
      </c>
      <c r="E222" s="22">
        <v>3862</v>
      </c>
      <c r="F222" s="22"/>
      <c r="G222" s="22">
        <v>10628</v>
      </c>
      <c r="H222" s="22">
        <v>2246</v>
      </c>
      <c r="I222" s="22">
        <v>1782</v>
      </c>
      <c r="J222" s="22">
        <v>496</v>
      </c>
      <c r="K222" s="22">
        <v>351</v>
      </c>
      <c r="L222" s="22">
        <v>712</v>
      </c>
      <c r="M222" s="22">
        <v>600</v>
      </c>
      <c r="N222" s="22">
        <v>887</v>
      </c>
      <c r="O222" s="22">
        <v>261</v>
      </c>
      <c r="P222" s="22">
        <v>407</v>
      </c>
      <c r="Q222" s="22">
        <v>891</v>
      </c>
      <c r="R222" s="22">
        <v>376</v>
      </c>
      <c r="S222" s="22">
        <v>251</v>
      </c>
      <c r="T222" s="22">
        <v>272</v>
      </c>
      <c r="U222" s="22">
        <v>514</v>
      </c>
      <c r="V222" s="22">
        <v>332</v>
      </c>
      <c r="W222" s="22">
        <v>250</v>
      </c>
    </row>
    <row r="223" ht="14.4" spans="1:23">
      <c r="A223" s="14">
        <v>103070502</v>
      </c>
      <c r="B223" s="11" t="s">
        <v>5279</v>
      </c>
      <c r="C223" s="22">
        <v>4453</v>
      </c>
      <c r="D223" s="22">
        <v>8</v>
      </c>
      <c r="E223" s="22">
        <v>8</v>
      </c>
      <c r="F223" s="22"/>
      <c r="G223" s="22">
        <v>3741</v>
      </c>
      <c r="H223" s="22">
        <v>281</v>
      </c>
      <c r="I223" s="22">
        <v>1207</v>
      </c>
      <c r="J223" s="22">
        <v>40</v>
      </c>
      <c r="K223" s="22">
        <v>157</v>
      </c>
      <c r="L223" s="22"/>
      <c r="M223" s="22">
        <v>987</v>
      </c>
      <c r="N223" s="22">
        <v>364</v>
      </c>
      <c r="O223" s="22"/>
      <c r="P223" s="22">
        <v>96</v>
      </c>
      <c r="Q223" s="22">
        <v>331</v>
      </c>
      <c r="R223" s="22">
        <v>202</v>
      </c>
      <c r="S223" s="22">
        <v>41</v>
      </c>
      <c r="T223" s="22">
        <v>30</v>
      </c>
      <c r="U223" s="22">
        <v>4</v>
      </c>
      <c r="V223" s="22"/>
      <c r="W223" s="22">
        <v>1</v>
      </c>
    </row>
    <row r="224" ht="14.4" spans="1:23">
      <c r="A224" s="14">
        <v>103070503</v>
      </c>
      <c r="B224" s="11" t="s">
        <v>355</v>
      </c>
      <c r="C224" s="22">
        <v>0</v>
      </c>
      <c r="D224" s="22"/>
      <c r="E224" s="22">
        <v>0</v>
      </c>
      <c r="F224" s="22"/>
      <c r="G224" s="22"/>
      <c r="H224" s="22"/>
      <c r="I224" s="22"/>
      <c r="J224" s="22"/>
      <c r="K224" s="22"/>
      <c r="L224" s="22"/>
      <c r="M224" s="22"/>
      <c r="N224" s="22"/>
      <c r="O224" s="22"/>
      <c r="P224" s="22"/>
      <c r="Q224" s="22"/>
      <c r="R224" s="22"/>
      <c r="S224" s="22"/>
      <c r="T224" s="22"/>
      <c r="U224" s="22"/>
      <c r="V224" s="22"/>
      <c r="W224" s="22"/>
    </row>
    <row r="225" ht="14.4" spans="1:23">
      <c r="A225" s="14">
        <v>103070599</v>
      </c>
      <c r="B225" s="11" t="s">
        <v>356</v>
      </c>
      <c r="C225" s="22">
        <v>148860</v>
      </c>
      <c r="D225" s="22">
        <v>58907</v>
      </c>
      <c r="E225" s="22">
        <v>68282</v>
      </c>
      <c r="F225" s="22"/>
      <c r="G225" s="22">
        <v>69959</v>
      </c>
      <c r="H225" s="22">
        <v>31373</v>
      </c>
      <c r="I225" s="22">
        <v>1106</v>
      </c>
      <c r="J225" s="22">
        <v>6641</v>
      </c>
      <c r="K225" s="22">
        <v>4080</v>
      </c>
      <c r="L225" s="22">
        <v>4917</v>
      </c>
      <c r="M225" s="22">
        <v>3322</v>
      </c>
      <c r="N225" s="22">
        <v>2772</v>
      </c>
      <c r="O225" s="22">
        <v>1360</v>
      </c>
      <c r="P225" s="22">
        <v>3009</v>
      </c>
      <c r="Q225" s="22">
        <v>3410</v>
      </c>
      <c r="R225" s="22">
        <v>1549</v>
      </c>
      <c r="S225" s="22">
        <v>807</v>
      </c>
      <c r="T225" s="22">
        <v>1664</v>
      </c>
      <c r="U225" s="22">
        <v>285</v>
      </c>
      <c r="V225" s="22">
        <v>2754</v>
      </c>
      <c r="W225" s="22">
        <v>910</v>
      </c>
    </row>
    <row r="226" ht="14.4" spans="1:23">
      <c r="A226" s="14">
        <v>1030706</v>
      </c>
      <c r="B226" s="11" t="s">
        <v>357</v>
      </c>
      <c r="C226" s="22">
        <v>751190</v>
      </c>
      <c r="D226" s="22">
        <v>79045</v>
      </c>
      <c r="E226" s="22">
        <v>82048</v>
      </c>
      <c r="F226" s="22"/>
      <c r="G226" s="22">
        <v>495603</v>
      </c>
      <c r="H226" s="22">
        <v>92069</v>
      </c>
      <c r="I226" s="22">
        <v>6136</v>
      </c>
      <c r="J226" s="22">
        <v>12973</v>
      </c>
      <c r="K226" s="22">
        <v>62589</v>
      </c>
      <c r="L226" s="22">
        <v>81779</v>
      </c>
      <c r="M226" s="22">
        <v>17501</v>
      </c>
      <c r="N226" s="22">
        <v>15215</v>
      </c>
      <c r="O226" s="22">
        <v>3391</v>
      </c>
      <c r="P226" s="22">
        <v>51204</v>
      </c>
      <c r="Q226" s="22">
        <v>22370</v>
      </c>
      <c r="R226" s="22">
        <v>12596</v>
      </c>
      <c r="S226" s="22">
        <v>6109</v>
      </c>
      <c r="T226" s="22">
        <v>53329</v>
      </c>
      <c r="U226" s="22">
        <v>2363</v>
      </c>
      <c r="V226" s="22">
        <v>4011</v>
      </c>
      <c r="W226" s="22">
        <v>51968</v>
      </c>
    </row>
    <row r="227" ht="14.4" spans="1:23">
      <c r="A227" s="14">
        <v>1030707</v>
      </c>
      <c r="B227" s="11" t="s">
        <v>358</v>
      </c>
      <c r="C227" s="22">
        <v>472</v>
      </c>
      <c r="D227" s="22"/>
      <c r="E227" s="22">
        <v>0</v>
      </c>
      <c r="F227" s="22"/>
      <c r="G227" s="22">
        <v>437</v>
      </c>
      <c r="H227" s="22">
        <v>437</v>
      </c>
      <c r="I227" s="22"/>
      <c r="J227" s="22"/>
      <c r="K227" s="22"/>
      <c r="L227" s="22"/>
      <c r="M227" s="22"/>
      <c r="N227" s="22"/>
      <c r="O227" s="22"/>
      <c r="P227" s="22"/>
      <c r="Q227" s="22"/>
      <c r="R227" s="22"/>
      <c r="S227" s="22"/>
      <c r="T227" s="22"/>
      <c r="U227" s="22"/>
      <c r="V227" s="22"/>
      <c r="W227" s="22"/>
    </row>
    <row r="228" ht="14.4" spans="1:23">
      <c r="A228" s="14">
        <v>1030708</v>
      </c>
      <c r="B228" s="11" t="s">
        <v>359</v>
      </c>
      <c r="C228" s="22">
        <v>0</v>
      </c>
      <c r="D228" s="22"/>
      <c r="E228" s="22">
        <v>0</v>
      </c>
      <c r="F228" s="22"/>
      <c r="G228" s="22"/>
      <c r="H228" s="22"/>
      <c r="I228" s="22"/>
      <c r="J228" s="22"/>
      <c r="K228" s="22"/>
      <c r="L228" s="22"/>
      <c r="M228" s="22"/>
      <c r="N228" s="22"/>
      <c r="O228" s="22"/>
      <c r="P228" s="22"/>
      <c r="Q228" s="22"/>
      <c r="R228" s="22"/>
      <c r="S228" s="22"/>
      <c r="T228" s="22"/>
      <c r="U228" s="22"/>
      <c r="V228" s="22"/>
      <c r="W228" s="22"/>
    </row>
    <row r="229" ht="14.4" spans="1:23">
      <c r="A229" s="14">
        <v>1030709</v>
      </c>
      <c r="B229" s="11" t="s">
        <v>360</v>
      </c>
      <c r="C229" s="22">
        <v>0</v>
      </c>
      <c r="D229" s="22"/>
      <c r="E229" s="22">
        <v>0</v>
      </c>
      <c r="F229" s="22"/>
      <c r="G229" s="22"/>
      <c r="H229" s="22"/>
      <c r="I229" s="22"/>
      <c r="J229" s="22"/>
      <c r="K229" s="22"/>
      <c r="L229" s="22"/>
      <c r="M229" s="22"/>
      <c r="N229" s="22"/>
      <c r="O229" s="22"/>
      <c r="P229" s="22"/>
      <c r="Q229" s="22"/>
      <c r="R229" s="22"/>
      <c r="S229" s="22"/>
      <c r="T229" s="22"/>
      <c r="U229" s="22"/>
      <c r="V229" s="22"/>
      <c r="W229" s="22"/>
    </row>
    <row r="230" ht="14.4" spans="1:23">
      <c r="A230" s="14">
        <v>1030710</v>
      </c>
      <c r="B230" s="11" t="s">
        <v>361</v>
      </c>
      <c r="C230" s="21">
        <v>0</v>
      </c>
      <c r="D230" s="21"/>
      <c r="E230" s="21">
        <v>0</v>
      </c>
      <c r="F230" s="21"/>
      <c r="G230" s="21"/>
      <c r="H230" s="21"/>
      <c r="I230" s="21"/>
      <c r="J230" s="21"/>
      <c r="K230" s="21"/>
      <c r="L230" s="21"/>
      <c r="M230" s="21"/>
      <c r="N230" s="21"/>
      <c r="O230" s="21"/>
      <c r="P230" s="21"/>
      <c r="Q230" s="21"/>
      <c r="R230" s="21"/>
      <c r="S230" s="21"/>
      <c r="T230" s="21"/>
      <c r="U230" s="21"/>
      <c r="V230" s="21"/>
      <c r="W230" s="21"/>
    </row>
    <row r="231" ht="14.4" spans="1:23">
      <c r="A231" s="14">
        <v>103071001</v>
      </c>
      <c r="B231" s="11" t="s">
        <v>362</v>
      </c>
      <c r="C231" s="22">
        <v>0</v>
      </c>
      <c r="D231" s="22"/>
      <c r="E231" s="22">
        <v>0</v>
      </c>
      <c r="F231" s="22"/>
      <c r="G231" s="22"/>
      <c r="H231" s="22"/>
      <c r="I231" s="22"/>
      <c r="J231" s="22"/>
      <c r="K231" s="22"/>
      <c r="L231" s="22"/>
      <c r="M231" s="22"/>
      <c r="N231" s="22"/>
      <c r="O231" s="22"/>
      <c r="P231" s="22"/>
      <c r="Q231" s="22"/>
      <c r="R231" s="22"/>
      <c r="S231" s="22"/>
      <c r="T231" s="22"/>
      <c r="U231" s="22"/>
      <c r="V231" s="22"/>
      <c r="W231" s="22"/>
    </row>
    <row r="232" ht="14.4" spans="1:23">
      <c r="A232" s="14">
        <v>103071002</v>
      </c>
      <c r="B232" s="11" t="s">
        <v>363</v>
      </c>
      <c r="C232" s="22">
        <v>0</v>
      </c>
      <c r="D232" s="22"/>
      <c r="E232" s="22">
        <v>0</v>
      </c>
      <c r="F232" s="22"/>
      <c r="G232" s="22"/>
      <c r="H232" s="22"/>
      <c r="I232" s="22"/>
      <c r="J232" s="22"/>
      <c r="K232" s="22"/>
      <c r="L232" s="22"/>
      <c r="M232" s="22"/>
      <c r="N232" s="22"/>
      <c r="O232" s="22"/>
      <c r="P232" s="22"/>
      <c r="Q232" s="22"/>
      <c r="R232" s="22"/>
      <c r="S232" s="22"/>
      <c r="T232" s="22"/>
      <c r="U232" s="22"/>
      <c r="V232" s="22"/>
      <c r="W232" s="22"/>
    </row>
    <row r="233" ht="14.4" spans="1:23">
      <c r="A233" s="14">
        <v>1030711</v>
      </c>
      <c r="B233" s="11" t="s">
        <v>364</v>
      </c>
      <c r="C233" s="22">
        <v>0</v>
      </c>
      <c r="D233" s="22"/>
      <c r="E233" s="22">
        <v>0</v>
      </c>
      <c r="F233" s="22"/>
      <c r="G233" s="22"/>
      <c r="H233" s="22"/>
      <c r="I233" s="22"/>
      <c r="J233" s="22"/>
      <c r="K233" s="22"/>
      <c r="L233" s="22"/>
      <c r="M233" s="22"/>
      <c r="N233" s="22"/>
      <c r="O233" s="22"/>
      <c r="P233" s="22"/>
      <c r="Q233" s="22"/>
      <c r="R233" s="22"/>
      <c r="S233" s="22"/>
      <c r="T233" s="22"/>
      <c r="U233" s="22"/>
      <c r="V233" s="22"/>
      <c r="W233" s="22"/>
    </row>
    <row r="234" ht="14.4" spans="1:23">
      <c r="A234" s="14">
        <v>1030712</v>
      </c>
      <c r="B234" s="23" t="s">
        <v>365</v>
      </c>
      <c r="C234" s="22">
        <v>0</v>
      </c>
      <c r="D234" s="22"/>
      <c r="E234" s="22">
        <v>0</v>
      </c>
      <c r="F234" s="22"/>
      <c r="G234" s="22"/>
      <c r="H234" s="22"/>
      <c r="I234" s="22"/>
      <c r="J234" s="22"/>
      <c r="K234" s="22"/>
      <c r="L234" s="22"/>
      <c r="M234" s="22"/>
      <c r="N234" s="22"/>
      <c r="O234" s="22"/>
      <c r="P234" s="22"/>
      <c r="Q234" s="22"/>
      <c r="R234" s="22"/>
      <c r="S234" s="22"/>
      <c r="T234" s="22"/>
      <c r="U234" s="22"/>
      <c r="V234" s="22"/>
      <c r="W234" s="22"/>
    </row>
    <row r="235" ht="14.4" spans="1:23">
      <c r="A235" s="14">
        <v>1030713</v>
      </c>
      <c r="B235" s="23" t="s">
        <v>366</v>
      </c>
      <c r="C235" s="22">
        <v>0</v>
      </c>
      <c r="D235" s="22"/>
      <c r="E235" s="22">
        <v>0</v>
      </c>
      <c r="F235" s="22"/>
      <c r="G235" s="22"/>
      <c r="H235" s="22"/>
      <c r="I235" s="22"/>
      <c r="J235" s="22"/>
      <c r="K235" s="22"/>
      <c r="L235" s="22"/>
      <c r="M235" s="22"/>
      <c r="N235" s="22"/>
      <c r="O235" s="22"/>
      <c r="P235" s="22"/>
      <c r="Q235" s="22"/>
      <c r="R235" s="22"/>
      <c r="S235" s="22"/>
      <c r="T235" s="22"/>
      <c r="U235" s="22"/>
      <c r="V235" s="22"/>
      <c r="W235" s="22"/>
    </row>
    <row r="236" ht="14.4" spans="1:23">
      <c r="A236" s="14">
        <v>1030714</v>
      </c>
      <c r="B236" s="11" t="s">
        <v>367</v>
      </c>
      <c r="C236" s="21">
        <v>45701</v>
      </c>
      <c r="D236" s="21">
        <v>43784</v>
      </c>
      <c r="E236" s="21">
        <v>37734</v>
      </c>
      <c r="F236" s="21"/>
      <c r="G236" s="21">
        <v>7783</v>
      </c>
      <c r="H236" s="21">
        <v>2717</v>
      </c>
      <c r="I236" s="21">
        <v>118</v>
      </c>
      <c r="J236" s="21">
        <v>122</v>
      </c>
      <c r="K236" s="21">
        <v>619</v>
      </c>
      <c r="L236" s="21">
        <v>1125</v>
      </c>
      <c r="M236" s="21">
        <v>186</v>
      </c>
      <c r="N236" s="21">
        <v>343</v>
      </c>
      <c r="O236" s="21">
        <v>3</v>
      </c>
      <c r="P236" s="21">
        <v>1727</v>
      </c>
      <c r="Q236" s="21">
        <v>222</v>
      </c>
      <c r="R236" s="21">
        <v>446</v>
      </c>
      <c r="S236" s="21"/>
      <c r="T236" s="21">
        <v>37</v>
      </c>
      <c r="U236" s="21">
        <v>91</v>
      </c>
      <c r="V236" s="21">
        <v>18</v>
      </c>
      <c r="W236" s="21">
        <v>9</v>
      </c>
    </row>
    <row r="237" ht="14.4" spans="1:23">
      <c r="A237" s="14">
        <v>103071401</v>
      </c>
      <c r="B237" s="11" t="s">
        <v>368</v>
      </c>
      <c r="C237" s="22">
        <v>21080</v>
      </c>
      <c r="D237" s="22">
        <v>17990</v>
      </c>
      <c r="E237" s="22">
        <v>20205</v>
      </c>
      <c r="F237" s="22"/>
      <c r="G237" s="22">
        <v>976</v>
      </c>
      <c r="H237" s="22">
        <v>220</v>
      </c>
      <c r="I237" s="22">
        <v>1</v>
      </c>
      <c r="J237" s="22">
        <v>88</v>
      </c>
      <c r="K237" s="22">
        <v>1</v>
      </c>
      <c r="L237" s="22"/>
      <c r="M237" s="22">
        <v>97</v>
      </c>
      <c r="N237" s="22">
        <v>194</v>
      </c>
      <c r="O237" s="22"/>
      <c r="P237" s="22"/>
      <c r="Q237" s="22">
        <v>105</v>
      </c>
      <c r="R237" s="22">
        <v>212</v>
      </c>
      <c r="S237" s="22"/>
      <c r="T237" s="22"/>
      <c r="U237" s="22">
        <v>54</v>
      </c>
      <c r="V237" s="22">
        <v>4</v>
      </c>
      <c r="W237" s="22"/>
    </row>
    <row r="238" ht="14.4" spans="1:23">
      <c r="A238" s="14">
        <v>103071402</v>
      </c>
      <c r="B238" s="11" t="s">
        <v>369</v>
      </c>
      <c r="C238" s="22">
        <v>1280</v>
      </c>
      <c r="D238" s="22">
        <v>987</v>
      </c>
      <c r="E238" s="22">
        <v>1005</v>
      </c>
      <c r="F238" s="22"/>
      <c r="G238" s="22">
        <v>276</v>
      </c>
      <c r="H238" s="22">
        <v>1</v>
      </c>
      <c r="I238" s="22">
        <v>23</v>
      </c>
      <c r="J238" s="22">
        <v>20</v>
      </c>
      <c r="K238" s="22">
        <v>14</v>
      </c>
      <c r="L238" s="22">
        <v>25</v>
      </c>
      <c r="M238" s="22">
        <v>4</v>
      </c>
      <c r="N238" s="22">
        <v>1</v>
      </c>
      <c r="O238" s="22">
        <v>3</v>
      </c>
      <c r="P238" s="22">
        <v>76</v>
      </c>
      <c r="Q238" s="22">
        <v>29</v>
      </c>
      <c r="R238" s="22">
        <v>35</v>
      </c>
      <c r="S238" s="22"/>
      <c r="T238" s="22">
        <v>4</v>
      </c>
      <c r="U238" s="22">
        <v>32</v>
      </c>
      <c r="V238" s="22"/>
      <c r="W238" s="22">
        <v>9</v>
      </c>
    </row>
    <row r="239" ht="14.4" spans="1:23">
      <c r="A239" s="14">
        <v>103071403</v>
      </c>
      <c r="B239" s="11" t="s">
        <v>5260</v>
      </c>
      <c r="C239" s="22">
        <v>23341</v>
      </c>
      <c r="D239" s="22">
        <v>24807</v>
      </c>
      <c r="E239" s="22">
        <v>16524</v>
      </c>
      <c r="F239" s="22"/>
      <c r="G239" s="22">
        <v>6531</v>
      </c>
      <c r="H239" s="22">
        <v>2496</v>
      </c>
      <c r="I239" s="22">
        <v>94</v>
      </c>
      <c r="J239" s="22">
        <v>14</v>
      </c>
      <c r="K239" s="22">
        <v>604</v>
      </c>
      <c r="L239" s="22">
        <v>1100</v>
      </c>
      <c r="M239" s="22">
        <v>85</v>
      </c>
      <c r="N239" s="22">
        <v>148</v>
      </c>
      <c r="O239" s="22"/>
      <c r="P239" s="22">
        <v>1651</v>
      </c>
      <c r="Q239" s="22">
        <v>88</v>
      </c>
      <c r="R239" s="22">
        <v>199</v>
      </c>
      <c r="S239" s="22"/>
      <c r="T239" s="22">
        <v>33</v>
      </c>
      <c r="U239" s="22">
        <v>5</v>
      </c>
      <c r="V239" s="22">
        <v>14</v>
      </c>
      <c r="W239" s="22"/>
    </row>
    <row r="240" ht="14.4" spans="1:23">
      <c r="A240" s="14">
        <v>1030715</v>
      </c>
      <c r="B240" s="11" t="s">
        <v>372</v>
      </c>
      <c r="C240" s="22">
        <v>0</v>
      </c>
      <c r="D240" s="22"/>
      <c r="E240" s="22">
        <v>0</v>
      </c>
      <c r="F240" s="22"/>
      <c r="G240" s="22"/>
      <c r="H240" s="22"/>
      <c r="I240" s="22"/>
      <c r="J240" s="22"/>
      <c r="K240" s="22"/>
      <c r="L240" s="22"/>
      <c r="M240" s="22"/>
      <c r="N240" s="22"/>
      <c r="O240" s="22"/>
      <c r="P240" s="22"/>
      <c r="Q240" s="22"/>
      <c r="R240" s="22"/>
      <c r="S240" s="22"/>
      <c r="T240" s="22"/>
      <c r="U240" s="22"/>
      <c r="V240" s="22"/>
      <c r="W240" s="22"/>
    </row>
    <row r="241" ht="14.4" spans="1:23">
      <c r="A241" s="14">
        <v>1030799</v>
      </c>
      <c r="B241" s="11" t="s">
        <v>385</v>
      </c>
      <c r="C241" s="22">
        <v>531653</v>
      </c>
      <c r="D241" s="22">
        <v>2368</v>
      </c>
      <c r="E241" s="22">
        <v>2526</v>
      </c>
      <c r="F241" s="22"/>
      <c r="G241" s="22">
        <v>219258</v>
      </c>
      <c r="H241" s="22">
        <v>34544</v>
      </c>
      <c r="I241" s="22">
        <v>774</v>
      </c>
      <c r="J241" s="22">
        <v>6261</v>
      </c>
      <c r="K241" s="22">
        <v>21629</v>
      </c>
      <c r="L241" s="22">
        <v>11344</v>
      </c>
      <c r="M241" s="22">
        <v>627</v>
      </c>
      <c r="N241" s="22">
        <v>19097</v>
      </c>
      <c r="O241" s="22">
        <v>16075</v>
      </c>
      <c r="P241" s="22">
        <v>14543</v>
      </c>
      <c r="Q241" s="22">
        <v>8767</v>
      </c>
      <c r="R241" s="22">
        <v>5560</v>
      </c>
      <c r="S241" s="22">
        <v>3666</v>
      </c>
      <c r="T241" s="22">
        <v>59823</v>
      </c>
      <c r="U241" s="22">
        <v>373</v>
      </c>
      <c r="V241" s="22">
        <v>1090</v>
      </c>
      <c r="W241" s="22">
        <v>15085</v>
      </c>
    </row>
    <row r="242" ht="14.4" spans="1:23">
      <c r="A242" s="14">
        <v>10308</v>
      </c>
      <c r="B242" s="9" t="s">
        <v>386</v>
      </c>
      <c r="C242" s="21">
        <v>95088</v>
      </c>
      <c r="D242" s="21"/>
      <c r="E242" s="21">
        <v>0</v>
      </c>
      <c r="F242" s="21"/>
      <c r="G242" s="21">
        <v>97070</v>
      </c>
      <c r="H242" s="21">
        <v>17302</v>
      </c>
      <c r="I242" s="21">
        <v>2340</v>
      </c>
      <c r="J242" s="21">
        <v>6517</v>
      </c>
      <c r="K242" s="21">
        <v>742</v>
      </c>
      <c r="L242" s="21">
        <v>11066</v>
      </c>
      <c r="M242" s="21">
        <v>1500</v>
      </c>
      <c r="N242" s="21">
        <v>693</v>
      </c>
      <c r="O242" s="21">
        <v>649</v>
      </c>
      <c r="P242" s="21">
        <v>1504</v>
      </c>
      <c r="Q242" s="21">
        <v>10156</v>
      </c>
      <c r="R242" s="21">
        <v>3274</v>
      </c>
      <c r="S242" s="21">
        <v>20893</v>
      </c>
      <c r="T242" s="21">
        <v>7170</v>
      </c>
      <c r="U242" s="21">
        <v>451</v>
      </c>
      <c r="V242" s="21">
        <v>1841</v>
      </c>
      <c r="W242" s="21">
        <v>10972</v>
      </c>
    </row>
    <row r="243" ht="14.4" spans="1:23">
      <c r="A243" s="14">
        <v>1030801</v>
      </c>
      <c r="B243" s="11" t="s">
        <v>387</v>
      </c>
      <c r="C243" s="22">
        <v>3980</v>
      </c>
      <c r="D243" s="22"/>
      <c r="E243" s="22">
        <v>0</v>
      </c>
      <c r="F243" s="22"/>
      <c r="G243" s="22">
        <v>13</v>
      </c>
      <c r="H243" s="22"/>
      <c r="I243" s="22"/>
      <c r="J243" s="22"/>
      <c r="K243" s="22"/>
      <c r="L243" s="22">
        <v>10</v>
      </c>
      <c r="M243" s="22"/>
      <c r="N243" s="22"/>
      <c r="O243" s="22"/>
      <c r="P243" s="22"/>
      <c r="Q243" s="22"/>
      <c r="R243" s="22"/>
      <c r="S243" s="22"/>
      <c r="T243" s="22"/>
      <c r="U243" s="22"/>
      <c r="V243" s="22"/>
      <c r="W243" s="22">
        <v>3</v>
      </c>
    </row>
    <row r="244" ht="14.4" spans="1:23">
      <c r="A244" s="14">
        <v>1030802</v>
      </c>
      <c r="B244" s="11" t="s">
        <v>388</v>
      </c>
      <c r="C244" s="22">
        <v>91108</v>
      </c>
      <c r="D244" s="22"/>
      <c r="E244" s="22">
        <v>0</v>
      </c>
      <c r="F244" s="22"/>
      <c r="G244" s="22">
        <v>97057</v>
      </c>
      <c r="H244" s="22">
        <v>17302</v>
      </c>
      <c r="I244" s="22">
        <v>2340</v>
      </c>
      <c r="J244" s="22">
        <v>6517</v>
      </c>
      <c r="K244" s="22">
        <v>742</v>
      </c>
      <c r="L244" s="22">
        <v>11056</v>
      </c>
      <c r="M244" s="22">
        <v>1500</v>
      </c>
      <c r="N244" s="22">
        <v>693</v>
      </c>
      <c r="O244" s="22">
        <v>649</v>
      </c>
      <c r="P244" s="22">
        <v>1504</v>
      </c>
      <c r="Q244" s="22">
        <v>10156</v>
      </c>
      <c r="R244" s="22">
        <v>3274</v>
      </c>
      <c r="S244" s="22">
        <v>20893</v>
      </c>
      <c r="T244" s="22">
        <v>7170</v>
      </c>
      <c r="U244" s="22">
        <v>451</v>
      </c>
      <c r="V244" s="22">
        <v>1841</v>
      </c>
      <c r="W244" s="22">
        <v>10969</v>
      </c>
    </row>
    <row r="245" ht="14.4" spans="1:23">
      <c r="A245" s="14">
        <v>10309</v>
      </c>
      <c r="B245" s="24" t="s">
        <v>389</v>
      </c>
      <c r="C245" s="21">
        <v>322078</v>
      </c>
      <c r="D245" s="21">
        <v>19730</v>
      </c>
      <c r="E245" s="21">
        <v>19730</v>
      </c>
      <c r="F245" s="21"/>
      <c r="G245" s="21">
        <v>270302</v>
      </c>
      <c r="H245" s="21">
        <v>72407</v>
      </c>
      <c r="I245" s="21">
        <v>15113</v>
      </c>
      <c r="J245" s="21">
        <v>27713</v>
      </c>
      <c r="K245" s="21">
        <v>27670</v>
      </c>
      <c r="L245" s="21">
        <v>24544</v>
      </c>
      <c r="M245" s="21">
        <v>15743</v>
      </c>
      <c r="N245" s="21">
        <v>8789</v>
      </c>
      <c r="O245" s="21">
        <v>6394</v>
      </c>
      <c r="P245" s="21">
        <v>9419</v>
      </c>
      <c r="Q245" s="21">
        <v>18388</v>
      </c>
      <c r="R245" s="21">
        <v>9409</v>
      </c>
      <c r="S245" s="21">
        <v>6466</v>
      </c>
      <c r="T245" s="21">
        <v>6650</v>
      </c>
      <c r="U245" s="21">
        <v>1313</v>
      </c>
      <c r="V245" s="21">
        <v>4477</v>
      </c>
      <c r="W245" s="21">
        <v>15807</v>
      </c>
    </row>
    <row r="246" ht="14.4" spans="1:23">
      <c r="A246" s="14">
        <v>1030901</v>
      </c>
      <c r="B246" s="11" t="s">
        <v>390</v>
      </c>
      <c r="C246" s="22">
        <v>56790</v>
      </c>
      <c r="D246" s="22">
        <v>1686</v>
      </c>
      <c r="E246" s="22">
        <v>1686</v>
      </c>
      <c r="F246" s="22"/>
      <c r="G246" s="22">
        <v>48190</v>
      </c>
      <c r="H246" s="22">
        <v>4022</v>
      </c>
      <c r="I246" s="22">
        <v>5510</v>
      </c>
      <c r="J246" s="22">
        <v>1054</v>
      </c>
      <c r="K246" s="22">
        <v>5120</v>
      </c>
      <c r="L246" s="22">
        <v>5108</v>
      </c>
      <c r="M246" s="22">
        <v>3737</v>
      </c>
      <c r="N246" s="22">
        <v>1241</v>
      </c>
      <c r="O246" s="22">
        <v>5375</v>
      </c>
      <c r="P246" s="22">
        <v>1000</v>
      </c>
      <c r="Q246" s="22">
        <v>3502</v>
      </c>
      <c r="R246" s="22"/>
      <c r="S246" s="22">
        <v>4244</v>
      </c>
      <c r="T246" s="22">
        <v>4825</v>
      </c>
      <c r="U246" s="22">
        <v>658</v>
      </c>
      <c r="V246" s="22">
        <v>1444</v>
      </c>
      <c r="W246" s="22">
        <v>1350</v>
      </c>
    </row>
    <row r="247" ht="14.4" spans="1:23">
      <c r="A247" s="14">
        <v>1030902</v>
      </c>
      <c r="B247" s="11" t="s">
        <v>391</v>
      </c>
      <c r="C247" s="22">
        <v>173865</v>
      </c>
      <c r="D247" s="22">
        <v>18044</v>
      </c>
      <c r="E247" s="22">
        <v>18044</v>
      </c>
      <c r="F247" s="22"/>
      <c r="G247" s="22">
        <v>151763</v>
      </c>
      <c r="H247" s="22">
        <v>55322</v>
      </c>
      <c r="I247" s="22"/>
      <c r="J247" s="22">
        <v>26454</v>
      </c>
      <c r="K247" s="22">
        <v>12715</v>
      </c>
      <c r="L247" s="22">
        <v>14604</v>
      </c>
      <c r="M247" s="22">
        <v>8900</v>
      </c>
      <c r="N247" s="22">
        <v>5753</v>
      </c>
      <c r="O247" s="22">
        <v>644</v>
      </c>
      <c r="P247" s="22">
        <v>5549</v>
      </c>
      <c r="Q247" s="22">
        <v>7489</v>
      </c>
      <c r="R247" s="22">
        <v>6523</v>
      </c>
      <c r="S247" s="22"/>
      <c r="T247" s="22">
        <v>502</v>
      </c>
      <c r="U247" s="22">
        <v>219</v>
      </c>
      <c r="V247" s="22">
        <v>2350</v>
      </c>
      <c r="W247" s="22">
        <v>4739</v>
      </c>
    </row>
    <row r="248" ht="14.4" spans="1:23">
      <c r="A248" s="14">
        <v>1030903</v>
      </c>
      <c r="B248" s="11" t="s">
        <v>392</v>
      </c>
      <c r="C248" s="22">
        <v>42982</v>
      </c>
      <c r="D248" s="22"/>
      <c r="E248" s="22">
        <v>0</v>
      </c>
      <c r="F248" s="22"/>
      <c r="G248" s="22">
        <v>37051</v>
      </c>
      <c r="H248" s="22">
        <v>7247</v>
      </c>
      <c r="I248" s="22">
        <v>1957</v>
      </c>
      <c r="J248" s="22">
        <v>205</v>
      </c>
      <c r="K248" s="22">
        <v>4328</v>
      </c>
      <c r="L248" s="22">
        <v>1704</v>
      </c>
      <c r="M248" s="22">
        <v>2489</v>
      </c>
      <c r="N248" s="22">
        <v>1514</v>
      </c>
      <c r="O248" s="22">
        <v>375</v>
      </c>
      <c r="P248" s="22">
        <v>2838</v>
      </c>
      <c r="Q248" s="22">
        <v>5582</v>
      </c>
      <c r="R248" s="22">
        <v>1558</v>
      </c>
      <c r="S248" s="22">
        <v>1963</v>
      </c>
      <c r="T248" s="22">
        <v>931</v>
      </c>
      <c r="U248" s="22">
        <v>431</v>
      </c>
      <c r="V248" s="22">
        <v>586</v>
      </c>
      <c r="W248" s="22">
        <v>3343</v>
      </c>
    </row>
    <row r="249" ht="14.4" spans="1:23">
      <c r="A249" s="14">
        <v>1030904</v>
      </c>
      <c r="B249" s="11" t="s">
        <v>393</v>
      </c>
      <c r="C249" s="22">
        <v>22383</v>
      </c>
      <c r="D249" s="22"/>
      <c r="E249" s="22">
        <v>0</v>
      </c>
      <c r="F249" s="22"/>
      <c r="G249" s="22">
        <v>15183</v>
      </c>
      <c r="H249" s="22"/>
      <c r="I249" s="22">
        <v>7600</v>
      </c>
      <c r="J249" s="22"/>
      <c r="K249" s="22"/>
      <c r="L249" s="22"/>
      <c r="M249" s="22"/>
      <c r="N249" s="22">
        <v>281</v>
      </c>
      <c r="O249" s="22"/>
      <c r="P249" s="22"/>
      <c r="Q249" s="22"/>
      <c r="R249" s="22">
        <v>1000</v>
      </c>
      <c r="S249" s="22"/>
      <c r="T249" s="22"/>
      <c r="U249" s="22">
        <v>4</v>
      </c>
      <c r="V249" s="22"/>
      <c r="W249" s="22">
        <v>6298</v>
      </c>
    </row>
    <row r="250" ht="14.4" spans="1:23">
      <c r="A250" s="14">
        <v>1030999</v>
      </c>
      <c r="B250" s="11" t="s">
        <v>394</v>
      </c>
      <c r="C250" s="22">
        <v>26058</v>
      </c>
      <c r="D250" s="22"/>
      <c r="E250" s="22">
        <v>0</v>
      </c>
      <c r="F250" s="22"/>
      <c r="G250" s="22">
        <v>18115</v>
      </c>
      <c r="H250" s="22">
        <v>5816</v>
      </c>
      <c r="I250" s="22">
        <v>46</v>
      </c>
      <c r="J250" s="22"/>
      <c r="K250" s="22">
        <v>5507</v>
      </c>
      <c r="L250" s="22">
        <v>3128</v>
      </c>
      <c r="M250" s="22">
        <v>617</v>
      </c>
      <c r="N250" s="22"/>
      <c r="O250" s="22"/>
      <c r="P250" s="22">
        <v>32</v>
      </c>
      <c r="Q250" s="22">
        <v>1815</v>
      </c>
      <c r="R250" s="22">
        <v>328</v>
      </c>
      <c r="S250" s="22">
        <v>259</v>
      </c>
      <c r="T250" s="22">
        <v>392</v>
      </c>
      <c r="U250" s="22">
        <v>1</v>
      </c>
      <c r="V250" s="22">
        <v>97</v>
      </c>
      <c r="W250" s="22">
        <v>77</v>
      </c>
    </row>
    <row r="251" ht="14.4" spans="1:23">
      <c r="A251" s="14">
        <v>10399</v>
      </c>
      <c r="B251" s="9" t="s">
        <v>395</v>
      </c>
      <c r="C251" s="21">
        <v>256866</v>
      </c>
      <c r="D251" s="21">
        <v>8042</v>
      </c>
      <c r="E251" s="21">
        <v>8169</v>
      </c>
      <c r="F251" s="21"/>
      <c r="G251" s="21">
        <v>234412</v>
      </c>
      <c r="H251" s="21">
        <v>33228</v>
      </c>
      <c r="I251" s="21">
        <v>2295</v>
      </c>
      <c r="J251" s="21">
        <v>5984</v>
      </c>
      <c r="K251" s="21">
        <v>2903</v>
      </c>
      <c r="L251" s="21">
        <v>59559</v>
      </c>
      <c r="M251" s="21">
        <v>3640</v>
      </c>
      <c r="N251" s="21">
        <v>7643</v>
      </c>
      <c r="O251" s="21">
        <v>5178</v>
      </c>
      <c r="P251" s="21">
        <v>70320</v>
      </c>
      <c r="Q251" s="21">
        <v>5339</v>
      </c>
      <c r="R251" s="21">
        <v>13865</v>
      </c>
      <c r="S251" s="21">
        <v>2187</v>
      </c>
      <c r="T251" s="21">
        <v>12833</v>
      </c>
      <c r="U251" s="21">
        <v>908</v>
      </c>
      <c r="V251" s="21">
        <v>2315</v>
      </c>
      <c r="W251" s="21">
        <v>6215</v>
      </c>
    </row>
    <row r="252" ht="14.4" spans="1:23">
      <c r="A252" s="14">
        <v>1039904</v>
      </c>
      <c r="B252" s="11" t="s">
        <v>396</v>
      </c>
      <c r="C252" s="22">
        <v>12383</v>
      </c>
      <c r="D252" s="22"/>
      <c r="E252" s="22">
        <v>0</v>
      </c>
      <c r="F252" s="22"/>
      <c r="G252" s="22">
        <v>8830</v>
      </c>
      <c r="H252" s="22">
        <v>133</v>
      </c>
      <c r="I252" s="22"/>
      <c r="J252" s="22"/>
      <c r="K252" s="22"/>
      <c r="L252" s="22"/>
      <c r="M252" s="22"/>
      <c r="N252" s="22"/>
      <c r="O252" s="22">
        <v>2315</v>
      </c>
      <c r="P252" s="22"/>
      <c r="Q252" s="22"/>
      <c r="R252" s="22"/>
      <c r="S252" s="22"/>
      <c r="T252" s="22">
        <v>6337</v>
      </c>
      <c r="U252" s="22">
        <v>45</v>
      </c>
      <c r="V252" s="22"/>
      <c r="W252" s="22"/>
    </row>
    <row r="253" ht="14.4" spans="1:23">
      <c r="A253" s="14">
        <v>1039907</v>
      </c>
      <c r="B253" s="11" t="s">
        <v>397</v>
      </c>
      <c r="C253" s="22">
        <v>0</v>
      </c>
      <c r="D253" s="22"/>
      <c r="E253" s="22">
        <v>0</v>
      </c>
      <c r="F253" s="22"/>
      <c r="G253" s="22"/>
      <c r="H253" s="22"/>
      <c r="I253" s="22"/>
      <c r="J253" s="22"/>
      <c r="K253" s="22"/>
      <c r="L253" s="22"/>
      <c r="M253" s="22"/>
      <c r="N253" s="22"/>
      <c r="O253" s="22"/>
      <c r="P253" s="22"/>
      <c r="Q253" s="22"/>
      <c r="R253" s="22"/>
      <c r="S253" s="22"/>
      <c r="T253" s="22"/>
      <c r="U253" s="22"/>
      <c r="V253" s="22"/>
      <c r="W253" s="22"/>
    </row>
    <row r="254" ht="14.4" spans="1:23">
      <c r="A254" s="14">
        <v>1039908</v>
      </c>
      <c r="B254" s="11" t="s">
        <v>398</v>
      </c>
      <c r="C254" s="22">
        <v>14154</v>
      </c>
      <c r="D254" s="22">
        <v>3862</v>
      </c>
      <c r="E254" s="22">
        <v>3862</v>
      </c>
      <c r="F254" s="22"/>
      <c r="G254" s="22">
        <v>10357</v>
      </c>
      <c r="H254" s="22">
        <v>5216</v>
      </c>
      <c r="I254" s="22"/>
      <c r="J254" s="22"/>
      <c r="K254" s="22">
        <v>112</v>
      </c>
      <c r="L254" s="22">
        <v>473</v>
      </c>
      <c r="M254" s="22">
        <v>690</v>
      </c>
      <c r="N254" s="22">
        <v>66</v>
      </c>
      <c r="O254" s="22"/>
      <c r="P254" s="22">
        <v>1098</v>
      </c>
      <c r="Q254" s="22"/>
      <c r="R254" s="22"/>
      <c r="S254" s="22">
        <v>71</v>
      </c>
      <c r="T254" s="22">
        <v>2491</v>
      </c>
      <c r="U254" s="22"/>
      <c r="V254" s="22"/>
      <c r="W254" s="22">
        <v>140</v>
      </c>
    </row>
    <row r="255" ht="14.4" spans="1:23">
      <c r="A255" s="14">
        <v>1039912</v>
      </c>
      <c r="B255" s="11" t="s">
        <v>399</v>
      </c>
      <c r="C255" s="22">
        <v>0</v>
      </c>
      <c r="D255" s="22"/>
      <c r="E255" s="22">
        <v>0</v>
      </c>
      <c r="F255" s="22"/>
      <c r="G255" s="22"/>
      <c r="H255" s="22"/>
      <c r="I255" s="22"/>
      <c r="J255" s="22"/>
      <c r="K255" s="22"/>
      <c r="L255" s="22"/>
      <c r="M255" s="22"/>
      <c r="N255" s="22"/>
      <c r="O255" s="22"/>
      <c r="P255" s="22"/>
      <c r="Q255" s="22"/>
      <c r="R255" s="22"/>
      <c r="S255" s="22"/>
      <c r="T255" s="22"/>
      <c r="U255" s="22"/>
      <c r="V255" s="22"/>
      <c r="W255" s="22"/>
    </row>
    <row r="256" ht="14.4" spans="1:23">
      <c r="A256" s="14">
        <v>1039913</v>
      </c>
      <c r="B256" s="11" t="s">
        <v>400</v>
      </c>
      <c r="C256" s="22">
        <v>0</v>
      </c>
      <c r="D256" s="22"/>
      <c r="E256" s="22">
        <v>0</v>
      </c>
      <c r="F256" s="22"/>
      <c r="G256" s="22"/>
      <c r="H256" s="22"/>
      <c r="I256" s="22"/>
      <c r="J256" s="22"/>
      <c r="K256" s="22"/>
      <c r="L256" s="22"/>
      <c r="M256" s="22"/>
      <c r="N256" s="22"/>
      <c r="O256" s="22"/>
      <c r="P256" s="22"/>
      <c r="Q256" s="22"/>
      <c r="R256" s="22"/>
      <c r="S256" s="22"/>
      <c r="T256" s="22"/>
      <c r="U256" s="22"/>
      <c r="V256" s="22"/>
      <c r="W256" s="22"/>
    </row>
    <row r="257" ht="14.4" spans="1:23">
      <c r="A257" s="14">
        <v>1039999</v>
      </c>
      <c r="B257" s="11" t="s">
        <v>402</v>
      </c>
      <c r="C257" s="22">
        <v>230329</v>
      </c>
      <c r="D257" s="22">
        <v>4180</v>
      </c>
      <c r="E257" s="22">
        <v>4307</v>
      </c>
      <c r="F257" s="22"/>
      <c r="G257" s="22">
        <v>215225</v>
      </c>
      <c r="H257" s="22">
        <v>27879</v>
      </c>
      <c r="I257" s="22">
        <v>2295</v>
      </c>
      <c r="J257" s="22">
        <v>5984</v>
      </c>
      <c r="K257" s="22">
        <v>2791</v>
      </c>
      <c r="L257" s="22">
        <v>59086</v>
      </c>
      <c r="M257" s="22">
        <v>2950</v>
      </c>
      <c r="N257" s="22">
        <v>7577</v>
      </c>
      <c r="O257" s="22">
        <v>2863</v>
      </c>
      <c r="P257" s="22">
        <v>69222</v>
      </c>
      <c r="Q257" s="22">
        <v>5339</v>
      </c>
      <c r="R257" s="22">
        <v>13865</v>
      </c>
      <c r="S257" s="22">
        <v>2116</v>
      </c>
      <c r="T257" s="22">
        <v>4005</v>
      </c>
      <c r="U257" s="22">
        <v>863</v>
      </c>
      <c r="V257" s="22">
        <v>2315</v>
      </c>
      <c r="W257" s="22">
        <v>6075</v>
      </c>
    </row>
    <row r="258" ht="14.4" spans="1:23">
      <c r="A258" s="14"/>
      <c r="B258" s="14"/>
      <c r="C258" s="22"/>
      <c r="D258" s="22"/>
      <c r="E258" s="22"/>
      <c r="F258" s="22"/>
      <c r="G258" s="22"/>
      <c r="H258" s="22"/>
      <c r="I258" s="22"/>
      <c r="J258" s="22"/>
      <c r="K258" s="22"/>
      <c r="L258" s="22"/>
      <c r="M258" s="22"/>
      <c r="N258" s="22"/>
      <c r="O258" s="22"/>
      <c r="P258" s="22"/>
      <c r="Q258" s="22"/>
      <c r="R258" s="22"/>
      <c r="S258" s="22"/>
      <c r="T258" s="22"/>
      <c r="U258" s="22"/>
      <c r="V258" s="22"/>
      <c r="W258" s="22"/>
    </row>
    <row r="259" ht="14.4" spans="1:23">
      <c r="A259" s="14">
        <v>10301</v>
      </c>
      <c r="B259" s="25" t="s">
        <v>5343</v>
      </c>
      <c r="C259" s="26">
        <v>4318979</v>
      </c>
      <c r="D259" s="21">
        <v>488756</v>
      </c>
      <c r="E259" s="21">
        <v>670393</v>
      </c>
      <c r="F259" s="21"/>
      <c r="G259" s="21">
        <v>2996852</v>
      </c>
      <c r="H259" s="21">
        <v>1771170</v>
      </c>
      <c r="I259" s="21">
        <v>72221</v>
      </c>
      <c r="J259" s="21">
        <v>74737</v>
      </c>
      <c r="K259" s="21">
        <v>196248</v>
      </c>
      <c r="L259" s="21">
        <v>194103</v>
      </c>
      <c r="M259" s="21">
        <v>130478</v>
      </c>
      <c r="N259" s="21">
        <v>62123</v>
      </c>
      <c r="O259" s="21">
        <v>52607</v>
      </c>
      <c r="P259" s="21">
        <v>107051</v>
      </c>
      <c r="Q259" s="21">
        <v>155278</v>
      </c>
      <c r="R259" s="21">
        <v>78519</v>
      </c>
      <c r="S259" s="21">
        <v>33721</v>
      </c>
      <c r="T259" s="21">
        <v>35766</v>
      </c>
      <c r="U259" s="21">
        <v>3167</v>
      </c>
      <c r="V259" s="21">
        <v>10166</v>
      </c>
      <c r="W259" s="21">
        <v>19497</v>
      </c>
    </row>
    <row r="260" ht="14.4" spans="1:23">
      <c r="A260" s="14">
        <v>1030102</v>
      </c>
      <c r="B260" s="11" t="s">
        <v>405</v>
      </c>
      <c r="C260" s="22">
        <v>6858</v>
      </c>
      <c r="D260" s="22">
        <v>6086</v>
      </c>
      <c r="E260" s="22">
        <v>6858</v>
      </c>
      <c r="F260" s="22"/>
      <c r="G260" s="22"/>
      <c r="H260" s="22"/>
      <c r="I260" s="22"/>
      <c r="J260" s="22"/>
      <c r="K260" s="22"/>
      <c r="L260" s="22"/>
      <c r="M260" s="22"/>
      <c r="N260" s="22"/>
      <c r="O260" s="22"/>
      <c r="P260" s="22"/>
      <c r="Q260" s="22"/>
      <c r="R260" s="22"/>
      <c r="S260" s="22"/>
      <c r="T260" s="22"/>
      <c r="U260" s="22"/>
      <c r="V260" s="22"/>
      <c r="W260" s="22"/>
    </row>
    <row r="261" ht="14.4" spans="1:23">
      <c r="A261" s="14">
        <v>1030106</v>
      </c>
      <c r="B261" s="11" t="s">
        <v>406</v>
      </c>
      <c r="C261" s="22">
        <v>0</v>
      </c>
      <c r="D261" s="22"/>
      <c r="E261" s="22">
        <v>0</v>
      </c>
      <c r="F261" s="22"/>
      <c r="G261" s="22"/>
      <c r="H261" s="22"/>
      <c r="I261" s="22"/>
      <c r="J261" s="22"/>
      <c r="K261" s="22"/>
      <c r="L261" s="22"/>
      <c r="M261" s="22"/>
      <c r="N261" s="22"/>
      <c r="O261" s="22"/>
      <c r="P261" s="22"/>
      <c r="Q261" s="22"/>
      <c r="R261" s="22"/>
      <c r="S261" s="22"/>
      <c r="T261" s="22"/>
      <c r="U261" s="22"/>
      <c r="V261" s="22"/>
      <c r="W261" s="22"/>
    </row>
    <row r="262" ht="14.4" spans="1:23">
      <c r="A262" s="14">
        <v>1030110</v>
      </c>
      <c r="B262" s="11" t="s">
        <v>407</v>
      </c>
      <c r="C262" s="22">
        <v>0</v>
      </c>
      <c r="D262" s="22"/>
      <c r="E262" s="22">
        <v>0</v>
      </c>
      <c r="F262" s="22"/>
      <c r="G262" s="22"/>
      <c r="H262" s="22"/>
      <c r="I262" s="22"/>
      <c r="J262" s="22"/>
      <c r="K262" s="22"/>
      <c r="L262" s="22"/>
      <c r="M262" s="22"/>
      <c r="N262" s="22"/>
      <c r="O262" s="22"/>
      <c r="P262" s="22"/>
      <c r="Q262" s="22"/>
      <c r="R262" s="22"/>
      <c r="S262" s="22"/>
      <c r="T262" s="22"/>
      <c r="U262" s="22"/>
      <c r="V262" s="22"/>
      <c r="W262" s="22"/>
    </row>
    <row r="263" ht="14.4" spans="1:23">
      <c r="A263" s="14">
        <v>1030112</v>
      </c>
      <c r="B263" s="11" t="s">
        <v>408</v>
      </c>
      <c r="C263" s="22">
        <v>0</v>
      </c>
      <c r="D263" s="22"/>
      <c r="E263" s="22">
        <v>0</v>
      </c>
      <c r="F263" s="22"/>
      <c r="G263" s="22"/>
      <c r="H263" s="22"/>
      <c r="I263" s="22"/>
      <c r="J263" s="22"/>
      <c r="K263" s="22"/>
      <c r="L263" s="22"/>
      <c r="M263" s="22"/>
      <c r="N263" s="22"/>
      <c r="O263" s="22"/>
      <c r="P263" s="22"/>
      <c r="Q263" s="22"/>
      <c r="R263" s="22"/>
      <c r="S263" s="22"/>
      <c r="T263" s="22"/>
      <c r="U263" s="22"/>
      <c r="V263" s="22"/>
      <c r="W263" s="22"/>
    </row>
    <row r="264" ht="14.4" spans="1:23">
      <c r="A264" s="14">
        <v>1030115</v>
      </c>
      <c r="B264" s="11" t="s">
        <v>409</v>
      </c>
      <c r="C264" s="22">
        <v>0</v>
      </c>
      <c r="D264" s="22"/>
      <c r="E264" s="22">
        <v>0</v>
      </c>
      <c r="F264" s="22"/>
      <c r="G264" s="22"/>
      <c r="H264" s="22"/>
      <c r="I264" s="22"/>
      <c r="J264" s="22"/>
      <c r="K264" s="22"/>
      <c r="L264" s="22"/>
      <c r="M264" s="22"/>
      <c r="N264" s="22"/>
      <c r="O264" s="22"/>
      <c r="P264" s="22"/>
      <c r="Q264" s="22"/>
      <c r="R264" s="22"/>
      <c r="S264" s="22"/>
      <c r="T264" s="22"/>
      <c r="U264" s="22"/>
      <c r="V264" s="22"/>
      <c r="W264" s="22"/>
    </row>
    <row r="265" ht="14.4" spans="1:23">
      <c r="A265" s="14">
        <v>1030118</v>
      </c>
      <c r="B265" s="11" t="s">
        <v>5289</v>
      </c>
      <c r="C265" s="22">
        <v>1473</v>
      </c>
      <c r="D265" s="22">
        <v>457</v>
      </c>
      <c r="E265" s="22">
        <v>457</v>
      </c>
      <c r="F265" s="22"/>
      <c r="G265" s="22">
        <v>1030</v>
      </c>
      <c r="H265" s="22">
        <v>618</v>
      </c>
      <c r="I265" s="22"/>
      <c r="J265" s="22">
        <v>359</v>
      </c>
      <c r="K265" s="22"/>
      <c r="L265" s="22"/>
      <c r="M265" s="22"/>
      <c r="N265" s="22"/>
      <c r="O265" s="22">
        <v>32</v>
      </c>
      <c r="P265" s="22">
        <v>9</v>
      </c>
      <c r="Q265" s="22">
        <v>6</v>
      </c>
      <c r="R265" s="22"/>
      <c r="S265" s="22"/>
      <c r="T265" s="22"/>
      <c r="U265" s="22"/>
      <c r="V265" s="22">
        <v>6</v>
      </c>
      <c r="W265" s="22"/>
    </row>
    <row r="266" ht="14.4" spans="1:23">
      <c r="A266" s="14">
        <v>1030119</v>
      </c>
      <c r="B266" s="11" t="s">
        <v>5290</v>
      </c>
      <c r="C266" s="22">
        <v>7289</v>
      </c>
      <c r="D266" s="22">
        <v>372</v>
      </c>
      <c r="E266" s="22">
        <v>373</v>
      </c>
      <c r="F266" s="22"/>
      <c r="G266" s="22">
        <v>6991</v>
      </c>
      <c r="H266" s="22">
        <v>4151</v>
      </c>
      <c r="I266" s="22"/>
      <c r="J266" s="22">
        <v>335</v>
      </c>
      <c r="K266" s="22"/>
      <c r="L266" s="22">
        <v>380</v>
      </c>
      <c r="M266" s="22">
        <v>533</v>
      </c>
      <c r="N266" s="22">
        <v>115</v>
      </c>
      <c r="O266" s="22">
        <v>68</v>
      </c>
      <c r="P266" s="22">
        <v>404</v>
      </c>
      <c r="Q266" s="22">
        <v>272</v>
      </c>
      <c r="R266" s="22">
        <v>424</v>
      </c>
      <c r="S266" s="22"/>
      <c r="T266" s="22">
        <v>3</v>
      </c>
      <c r="U266" s="22"/>
      <c r="V266" s="22"/>
      <c r="W266" s="22">
        <v>306</v>
      </c>
    </row>
    <row r="267" ht="14.4" spans="1:23">
      <c r="A267" s="14">
        <v>1030121</v>
      </c>
      <c r="B267" s="11" t="s">
        <v>410</v>
      </c>
      <c r="C267" s="22">
        <v>0</v>
      </c>
      <c r="D267" s="22"/>
      <c r="E267" s="22">
        <v>0</v>
      </c>
      <c r="F267" s="22"/>
      <c r="G267" s="22"/>
      <c r="H267" s="22"/>
      <c r="I267" s="22"/>
      <c r="J267" s="22"/>
      <c r="K267" s="22"/>
      <c r="L267" s="22"/>
      <c r="M267" s="22"/>
      <c r="N267" s="22"/>
      <c r="O267" s="22"/>
      <c r="P267" s="22"/>
      <c r="Q267" s="22"/>
      <c r="R267" s="22"/>
      <c r="S267" s="22"/>
      <c r="T267" s="22"/>
      <c r="U267" s="22"/>
      <c r="V267" s="22"/>
      <c r="W267" s="22"/>
    </row>
    <row r="268" ht="14.4" spans="1:23">
      <c r="A268" s="14">
        <v>1030129</v>
      </c>
      <c r="B268" s="11" t="s">
        <v>411</v>
      </c>
      <c r="C268" s="22">
        <v>0</v>
      </c>
      <c r="D268" s="22"/>
      <c r="E268" s="22">
        <v>0</v>
      </c>
      <c r="F268" s="22"/>
      <c r="G268" s="22"/>
      <c r="H268" s="22"/>
      <c r="I268" s="22"/>
      <c r="J268" s="22"/>
      <c r="K268" s="22"/>
      <c r="L268" s="22"/>
      <c r="M268" s="22"/>
      <c r="N268" s="22"/>
      <c r="O268" s="22"/>
      <c r="P268" s="22"/>
      <c r="Q268" s="22"/>
      <c r="R268" s="22"/>
      <c r="S268" s="22"/>
      <c r="T268" s="22"/>
      <c r="U268" s="22"/>
      <c r="V268" s="22"/>
      <c r="W268" s="22"/>
    </row>
    <row r="269" ht="14.4" spans="1:23">
      <c r="A269" s="14">
        <v>1030131</v>
      </c>
      <c r="B269" s="11" t="s">
        <v>5291</v>
      </c>
      <c r="C269" s="22">
        <v>542</v>
      </c>
      <c r="D269" s="22"/>
      <c r="E269" s="22">
        <v>0</v>
      </c>
      <c r="F269" s="22"/>
      <c r="G269" s="22">
        <v>542</v>
      </c>
      <c r="H269" s="22">
        <v>542</v>
      </c>
      <c r="I269" s="22"/>
      <c r="J269" s="22"/>
      <c r="K269" s="22"/>
      <c r="L269" s="22"/>
      <c r="M269" s="22"/>
      <c r="N269" s="22"/>
      <c r="O269" s="22"/>
      <c r="P269" s="22"/>
      <c r="Q269" s="22"/>
      <c r="R269" s="22"/>
      <c r="S269" s="22"/>
      <c r="T269" s="22"/>
      <c r="U269" s="22"/>
      <c r="V269" s="22"/>
      <c r="W269" s="22"/>
    </row>
    <row r="270" ht="14.4" spans="1:23">
      <c r="A270" s="14">
        <v>1030133</v>
      </c>
      <c r="B270" s="11" t="s">
        <v>5292</v>
      </c>
      <c r="C270" s="22">
        <v>85220</v>
      </c>
      <c r="D270" s="22">
        <v>68192</v>
      </c>
      <c r="E270" s="22">
        <v>77420</v>
      </c>
      <c r="F270" s="22"/>
      <c r="G270" s="22">
        <v>4954</v>
      </c>
      <c r="H270" s="22">
        <v>4837</v>
      </c>
      <c r="I270" s="22"/>
      <c r="J270" s="22"/>
      <c r="K270" s="22"/>
      <c r="L270" s="22"/>
      <c r="M270" s="22"/>
      <c r="N270" s="22">
        <v>48</v>
      </c>
      <c r="O270" s="22"/>
      <c r="P270" s="22"/>
      <c r="Q270" s="22">
        <v>55</v>
      </c>
      <c r="R270" s="22"/>
      <c r="S270" s="22"/>
      <c r="T270" s="22"/>
      <c r="U270" s="22"/>
      <c r="V270" s="22"/>
      <c r="W270" s="22">
        <v>14</v>
      </c>
    </row>
    <row r="271" ht="14.4" spans="1:23">
      <c r="A271" s="14">
        <v>1030139</v>
      </c>
      <c r="B271" s="11" t="s">
        <v>5293</v>
      </c>
      <c r="C271" s="22">
        <v>0</v>
      </c>
      <c r="D271" s="22"/>
      <c r="E271" s="22">
        <v>0</v>
      </c>
      <c r="F271" s="22"/>
      <c r="G271" s="22"/>
      <c r="H271" s="22"/>
      <c r="I271" s="22"/>
      <c r="J271" s="22"/>
      <c r="K271" s="22"/>
      <c r="L271" s="22"/>
      <c r="M271" s="22"/>
      <c r="N271" s="22"/>
      <c r="O271" s="22"/>
      <c r="P271" s="22"/>
      <c r="Q271" s="22"/>
      <c r="R271" s="22"/>
      <c r="S271" s="22"/>
      <c r="T271" s="22"/>
      <c r="U271" s="22"/>
      <c r="V271" s="22"/>
      <c r="W271" s="22"/>
    </row>
    <row r="272" ht="14.4" spans="1:23">
      <c r="A272" s="14">
        <v>1030144</v>
      </c>
      <c r="B272" s="11" t="s">
        <v>5300</v>
      </c>
      <c r="C272" s="22">
        <v>0</v>
      </c>
      <c r="D272" s="22"/>
      <c r="E272" s="22">
        <v>0</v>
      </c>
      <c r="F272" s="22"/>
      <c r="G272" s="22"/>
      <c r="H272" s="22"/>
      <c r="I272" s="22"/>
      <c r="J272" s="22"/>
      <c r="K272" s="22"/>
      <c r="L272" s="22"/>
      <c r="M272" s="22"/>
      <c r="N272" s="22"/>
      <c r="O272" s="22"/>
      <c r="P272" s="22"/>
      <c r="Q272" s="22"/>
      <c r="R272" s="22"/>
      <c r="S272" s="22"/>
      <c r="T272" s="22"/>
      <c r="U272" s="22"/>
      <c r="V272" s="22"/>
      <c r="W272" s="22"/>
    </row>
    <row r="273" ht="14.4" spans="1:23">
      <c r="A273" s="14">
        <v>1030146</v>
      </c>
      <c r="B273" s="11" t="s">
        <v>412</v>
      </c>
      <c r="C273" s="22">
        <v>17734</v>
      </c>
      <c r="D273" s="22"/>
      <c r="E273" s="22">
        <v>0</v>
      </c>
      <c r="F273" s="22"/>
      <c r="G273" s="22">
        <v>14591</v>
      </c>
      <c r="H273" s="22">
        <v>8222</v>
      </c>
      <c r="I273" s="22">
        <v>173</v>
      </c>
      <c r="J273" s="22">
        <v>228</v>
      </c>
      <c r="K273" s="22">
        <v>656</v>
      </c>
      <c r="L273" s="22">
        <v>715</v>
      </c>
      <c r="M273" s="22">
        <v>245</v>
      </c>
      <c r="N273" s="22">
        <v>270</v>
      </c>
      <c r="O273" s="22">
        <v>162</v>
      </c>
      <c r="P273" s="22">
        <v>577</v>
      </c>
      <c r="Q273" s="22">
        <v>785</v>
      </c>
      <c r="R273" s="22">
        <v>385</v>
      </c>
      <c r="S273" s="22">
        <v>1760</v>
      </c>
      <c r="T273" s="22">
        <v>53</v>
      </c>
      <c r="U273" s="22">
        <v>9</v>
      </c>
      <c r="V273" s="22">
        <v>60</v>
      </c>
      <c r="W273" s="22">
        <v>291</v>
      </c>
    </row>
    <row r="274" ht="14.4" spans="1:23">
      <c r="A274" s="14">
        <v>1030147</v>
      </c>
      <c r="B274" s="11" t="s">
        <v>413</v>
      </c>
      <c r="C274" s="22">
        <v>28177</v>
      </c>
      <c r="D274" s="22">
        <v>4951</v>
      </c>
      <c r="E274" s="22">
        <v>8539</v>
      </c>
      <c r="F274" s="22"/>
      <c r="G274" s="22">
        <v>12215</v>
      </c>
      <c r="H274" s="22">
        <v>2774</v>
      </c>
      <c r="I274" s="22">
        <v>267</v>
      </c>
      <c r="J274" s="22">
        <v>319</v>
      </c>
      <c r="K274" s="22">
        <v>2288</v>
      </c>
      <c r="L274" s="22">
        <v>1252</v>
      </c>
      <c r="M274" s="22">
        <v>445</v>
      </c>
      <c r="N274" s="22">
        <v>389</v>
      </c>
      <c r="O274" s="22">
        <v>414</v>
      </c>
      <c r="P274" s="22">
        <v>894</v>
      </c>
      <c r="Q274" s="22">
        <v>1639</v>
      </c>
      <c r="R274" s="22">
        <v>550</v>
      </c>
      <c r="S274" s="22">
        <v>530</v>
      </c>
      <c r="T274" s="22">
        <v>131</v>
      </c>
      <c r="U274" s="22">
        <v>20</v>
      </c>
      <c r="V274" s="22">
        <v>144</v>
      </c>
      <c r="W274" s="22">
        <v>159</v>
      </c>
    </row>
    <row r="275" ht="14.4" spans="1:23">
      <c r="A275" s="14">
        <v>1030148</v>
      </c>
      <c r="B275" s="11" t="s">
        <v>414</v>
      </c>
      <c r="C275" s="21">
        <v>3606351</v>
      </c>
      <c r="D275" s="21">
        <v>93777</v>
      </c>
      <c r="E275" s="21">
        <v>241242</v>
      </c>
      <c r="F275" s="21"/>
      <c r="G275" s="21">
        <v>2760556</v>
      </c>
      <c r="H275" s="21">
        <v>1654293</v>
      </c>
      <c r="I275" s="21">
        <v>64152</v>
      </c>
      <c r="J275" s="21">
        <v>62147</v>
      </c>
      <c r="K275" s="21">
        <v>175593</v>
      </c>
      <c r="L275" s="21">
        <v>174674</v>
      </c>
      <c r="M275" s="21">
        <v>125546</v>
      </c>
      <c r="N275" s="21">
        <v>54748</v>
      </c>
      <c r="O275" s="21">
        <v>45308</v>
      </c>
      <c r="P275" s="21">
        <v>101911</v>
      </c>
      <c r="Q275" s="21">
        <v>144958</v>
      </c>
      <c r="R275" s="21">
        <v>73023</v>
      </c>
      <c r="S275" s="21">
        <v>27452</v>
      </c>
      <c r="T275" s="21">
        <v>31470</v>
      </c>
      <c r="U275" s="21">
        <v>848</v>
      </c>
      <c r="V275" s="21">
        <v>7969</v>
      </c>
      <c r="W275" s="21">
        <v>16464</v>
      </c>
    </row>
    <row r="276" ht="14.4" spans="1:23">
      <c r="A276" s="14">
        <v>103014801</v>
      </c>
      <c r="B276" s="11" t="s">
        <v>415</v>
      </c>
      <c r="C276" s="22">
        <v>2516734</v>
      </c>
      <c r="D276" s="22">
        <v>3077</v>
      </c>
      <c r="E276" s="22">
        <v>3077</v>
      </c>
      <c r="F276" s="22"/>
      <c r="G276" s="22">
        <v>2195448</v>
      </c>
      <c r="H276" s="22">
        <v>1425969</v>
      </c>
      <c r="I276" s="22">
        <v>26927</v>
      </c>
      <c r="J276" s="22">
        <v>43494</v>
      </c>
      <c r="K276" s="22">
        <v>131645</v>
      </c>
      <c r="L276" s="22">
        <v>112037</v>
      </c>
      <c r="M276" s="22">
        <v>65041</v>
      </c>
      <c r="N276" s="22">
        <v>21953</v>
      </c>
      <c r="O276" s="22">
        <v>42105</v>
      </c>
      <c r="P276" s="22">
        <v>86174</v>
      </c>
      <c r="Q276" s="22">
        <v>119749</v>
      </c>
      <c r="R276" s="22">
        <v>61083</v>
      </c>
      <c r="S276" s="22">
        <v>17182</v>
      </c>
      <c r="T276" s="22">
        <v>20616</v>
      </c>
      <c r="U276" s="22">
        <v>786</v>
      </c>
      <c r="V276" s="22">
        <v>7075</v>
      </c>
      <c r="W276" s="22">
        <v>13612</v>
      </c>
    </row>
    <row r="277" ht="14.4" spans="1:23">
      <c r="A277" s="14">
        <v>103014802</v>
      </c>
      <c r="B277" s="11" t="s">
        <v>416</v>
      </c>
      <c r="C277" s="22">
        <v>78687</v>
      </c>
      <c r="D277" s="22"/>
      <c r="E277" s="22">
        <v>0</v>
      </c>
      <c r="F277" s="22"/>
      <c r="G277" s="22">
        <v>63219</v>
      </c>
      <c r="H277" s="22">
        <v>17968</v>
      </c>
      <c r="I277" s="22">
        <v>5449</v>
      </c>
      <c r="J277" s="22">
        <v>1247</v>
      </c>
      <c r="K277" s="22">
        <v>7108</v>
      </c>
      <c r="L277" s="22">
        <v>2395</v>
      </c>
      <c r="M277" s="22">
        <v>9645</v>
      </c>
      <c r="N277" s="22">
        <v>2068</v>
      </c>
      <c r="O277" s="22">
        <v>995</v>
      </c>
      <c r="P277" s="22">
        <v>6427</v>
      </c>
      <c r="Q277" s="22">
        <v>4536</v>
      </c>
      <c r="R277" s="22">
        <v>1536</v>
      </c>
      <c r="S277" s="22">
        <v>762</v>
      </c>
      <c r="T277" s="22">
        <v>2824</v>
      </c>
      <c r="U277" s="22"/>
      <c r="V277" s="22"/>
      <c r="W277" s="22">
        <v>259</v>
      </c>
    </row>
    <row r="278" ht="14.4" spans="1:23">
      <c r="A278" s="14">
        <v>103014803</v>
      </c>
      <c r="B278" s="11" t="s">
        <v>417</v>
      </c>
      <c r="C278" s="22">
        <v>302338</v>
      </c>
      <c r="D278" s="22"/>
      <c r="E278" s="22">
        <v>0</v>
      </c>
      <c r="F278" s="22"/>
      <c r="G278" s="22">
        <v>205374</v>
      </c>
      <c r="H278" s="22">
        <v>81680</v>
      </c>
      <c r="I278" s="22">
        <v>4487</v>
      </c>
      <c r="J278" s="22">
        <v>17386</v>
      </c>
      <c r="K278" s="22">
        <v>28176</v>
      </c>
      <c r="L278" s="22">
        <v>5310</v>
      </c>
      <c r="M278" s="22">
        <v>44084</v>
      </c>
      <c r="N278" s="22">
        <v>3038</v>
      </c>
      <c r="O278" s="22">
        <v>999</v>
      </c>
      <c r="P278" s="22">
        <v>2072</v>
      </c>
      <c r="Q278" s="22">
        <v>7837</v>
      </c>
      <c r="R278" s="22">
        <v>4538</v>
      </c>
      <c r="S278" s="22"/>
      <c r="T278" s="22">
        <v>4264</v>
      </c>
      <c r="U278" s="22"/>
      <c r="V278" s="22"/>
      <c r="W278" s="22">
        <v>1503</v>
      </c>
    </row>
    <row r="279" ht="14.4" spans="1:23">
      <c r="A279" s="14">
        <v>103014898</v>
      </c>
      <c r="B279" s="11" t="s">
        <v>418</v>
      </c>
      <c r="C279" s="22">
        <v>-36076</v>
      </c>
      <c r="D279" s="22"/>
      <c r="E279" s="22">
        <v>0</v>
      </c>
      <c r="F279" s="22"/>
      <c r="G279" s="22">
        <v>-30383</v>
      </c>
      <c r="H279" s="22"/>
      <c r="I279" s="22"/>
      <c r="J279" s="22">
        <v>-4450</v>
      </c>
      <c r="K279" s="22">
        <v>-5487</v>
      </c>
      <c r="L279" s="22"/>
      <c r="M279" s="22"/>
      <c r="N279" s="22">
        <v>-3291</v>
      </c>
      <c r="O279" s="22">
        <v>-2981</v>
      </c>
      <c r="P279" s="22"/>
      <c r="Q279" s="22">
        <v>-7334</v>
      </c>
      <c r="R279" s="22">
        <v>-6810</v>
      </c>
      <c r="S279" s="22"/>
      <c r="T279" s="22"/>
      <c r="U279" s="22">
        <v>-30</v>
      </c>
      <c r="V279" s="22"/>
      <c r="W279" s="22"/>
    </row>
    <row r="280" ht="14.4" spans="1:23">
      <c r="A280" s="14">
        <v>103014899</v>
      </c>
      <c r="B280" s="11" t="s">
        <v>419</v>
      </c>
      <c r="C280" s="22">
        <v>744668</v>
      </c>
      <c r="D280" s="22">
        <v>90700</v>
      </c>
      <c r="E280" s="22">
        <v>238165</v>
      </c>
      <c r="F280" s="22"/>
      <c r="G280" s="22">
        <v>326898</v>
      </c>
      <c r="H280" s="22">
        <v>128676</v>
      </c>
      <c r="I280" s="22">
        <v>27289</v>
      </c>
      <c r="J280" s="22">
        <v>4470</v>
      </c>
      <c r="K280" s="22">
        <v>14151</v>
      </c>
      <c r="L280" s="22">
        <v>54932</v>
      </c>
      <c r="M280" s="22">
        <v>6776</v>
      </c>
      <c r="N280" s="22">
        <v>30980</v>
      </c>
      <c r="O280" s="22">
        <v>4190</v>
      </c>
      <c r="P280" s="22">
        <v>7238</v>
      </c>
      <c r="Q280" s="22">
        <v>20170</v>
      </c>
      <c r="R280" s="22">
        <v>12676</v>
      </c>
      <c r="S280" s="22">
        <v>9508</v>
      </c>
      <c r="T280" s="22">
        <v>3766</v>
      </c>
      <c r="U280" s="22">
        <v>92</v>
      </c>
      <c r="V280" s="22">
        <v>894</v>
      </c>
      <c r="W280" s="22">
        <v>1090</v>
      </c>
    </row>
    <row r="281" ht="14.4" spans="1:23">
      <c r="A281" s="14">
        <v>1030149</v>
      </c>
      <c r="B281" s="11" t="s">
        <v>420</v>
      </c>
      <c r="C281" s="22">
        <v>0</v>
      </c>
      <c r="D281" s="22"/>
      <c r="E281" s="22">
        <v>0</v>
      </c>
      <c r="F281" s="22"/>
      <c r="G281" s="22"/>
      <c r="H281" s="22"/>
      <c r="I281" s="22"/>
      <c r="J281" s="22"/>
      <c r="K281" s="22"/>
      <c r="L281" s="22"/>
      <c r="M281" s="22"/>
      <c r="N281" s="22"/>
      <c r="O281" s="22"/>
      <c r="P281" s="22"/>
      <c r="Q281" s="22"/>
      <c r="R281" s="22"/>
      <c r="S281" s="22"/>
      <c r="T281" s="22"/>
      <c r="U281" s="22"/>
      <c r="V281" s="22"/>
      <c r="W281" s="22"/>
    </row>
    <row r="282" ht="14.4" spans="1:23">
      <c r="A282" s="14">
        <v>1030150</v>
      </c>
      <c r="B282" s="11" t="s">
        <v>421</v>
      </c>
      <c r="C282" s="22">
        <v>90519</v>
      </c>
      <c r="D282" s="22">
        <v>85079</v>
      </c>
      <c r="E282" s="22">
        <v>90519</v>
      </c>
      <c r="F282" s="22"/>
      <c r="G282" s="22"/>
      <c r="H282" s="22"/>
      <c r="I282" s="22"/>
      <c r="J282" s="22"/>
      <c r="K282" s="22"/>
      <c r="L282" s="22"/>
      <c r="M282" s="22"/>
      <c r="N282" s="22"/>
      <c r="O282" s="22"/>
      <c r="P282" s="22"/>
      <c r="Q282" s="22"/>
      <c r="R282" s="22"/>
      <c r="S282" s="22"/>
      <c r="T282" s="22"/>
      <c r="U282" s="22"/>
      <c r="V282" s="22"/>
      <c r="W282" s="22"/>
    </row>
    <row r="283" ht="14.4" spans="1:23">
      <c r="A283" s="14">
        <v>1030152</v>
      </c>
      <c r="B283" s="11" t="s">
        <v>422</v>
      </c>
      <c r="C283" s="22">
        <v>0</v>
      </c>
      <c r="D283" s="22"/>
      <c r="E283" s="22">
        <v>0</v>
      </c>
      <c r="F283" s="22"/>
      <c r="G283" s="22"/>
      <c r="H283" s="22"/>
      <c r="I283" s="22"/>
      <c r="J283" s="22"/>
      <c r="K283" s="22"/>
      <c r="L283" s="22"/>
      <c r="M283" s="22"/>
      <c r="N283" s="22"/>
      <c r="O283" s="22"/>
      <c r="P283" s="22"/>
      <c r="Q283" s="22"/>
      <c r="R283" s="22"/>
      <c r="S283" s="22"/>
      <c r="T283" s="22"/>
      <c r="U283" s="22"/>
      <c r="V283" s="22"/>
      <c r="W283" s="22"/>
    </row>
    <row r="284" ht="14.4" spans="1:23">
      <c r="A284" s="14">
        <v>1030153</v>
      </c>
      <c r="B284" s="11" t="s">
        <v>423</v>
      </c>
      <c r="C284" s="22">
        <v>0</v>
      </c>
      <c r="D284" s="22"/>
      <c r="E284" s="22">
        <v>0</v>
      </c>
      <c r="F284" s="22"/>
      <c r="G284" s="22"/>
      <c r="H284" s="22"/>
      <c r="I284" s="22"/>
      <c r="J284" s="22"/>
      <c r="K284" s="22"/>
      <c r="L284" s="22"/>
      <c r="M284" s="22"/>
      <c r="N284" s="22"/>
      <c r="O284" s="22"/>
      <c r="P284" s="22"/>
      <c r="Q284" s="22"/>
      <c r="R284" s="22"/>
      <c r="S284" s="22"/>
      <c r="T284" s="22"/>
      <c r="U284" s="22"/>
      <c r="V284" s="22"/>
      <c r="W284" s="22"/>
    </row>
    <row r="285" ht="14.4" spans="1:23">
      <c r="A285" s="14">
        <v>1030154</v>
      </c>
      <c r="B285" s="11" t="s">
        <v>424</v>
      </c>
      <c r="C285" s="22">
        <v>0</v>
      </c>
      <c r="D285" s="22"/>
      <c r="E285" s="22">
        <v>0</v>
      </c>
      <c r="F285" s="22"/>
      <c r="G285" s="22"/>
      <c r="H285" s="22"/>
      <c r="I285" s="22"/>
      <c r="J285" s="22"/>
      <c r="K285" s="22"/>
      <c r="L285" s="22"/>
      <c r="M285" s="22"/>
      <c r="N285" s="22"/>
      <c r="O285" s="22"/>
      <c r="P285" s="22"/>
      <c r="Q285" s="22"/>
      <c r="R285" s="22"/>
      <c r="S285" s="22"/>
      <c r="T285" s="22"/>
      <c r="U285" s="22"/>
      <c r="V285" s="22"/>
      <c r="W285" s="22"/>
    </row>
    <row r="286" ht="14.4" spans="1:23">
      <c r="A286" s="14">
        <v>1030155</v>
      </c>
      <c r="B286" s="11" t="s">
        <v>425</v>
      </c>
      <c r="C286" s="21">
        <v>211380</v>
      </c>
      <c r="D286" s="21">
        <v>116255</v>
      </c>
      <c r="E286" s="21">
        <v>126655</v>
      </c>
      <c r="F286" s="21"/>
      <c r="G286" s="21">
        <v>62420</v>
      </c>
      <c r="H286" s="21">
        <v>4168</v>
      </c>
      <c r="I286" s="21">
        <v>5745</v>
      </c>
      <c r="J286" s="21">
        <v>6433</v>
      </c>
      <c r="K286" s="21">
        <v>5427</v>
      </c>
      <c r="L286" s="21">
        <v>6829</v>
      </c>
      <c r="M286" s="21">
        <v>1732</v>
      </c>
      <c r="N286" s="21">
        <v>3770</v>
      </c>
      <c r="O286" s="21">
        <v>3576</v>
      </c>
      <c r="P286" s="21">
        <v>2317</v>
      </c>
      <c r="Q286" s="21">
        <v>7051</v>
      </c>
      <c r="R286" s="21">
        <v>3278</v>
      </c>
      <c r="S286" s="21">
        <v>2557</v>
      </c>
      <c r="T286" s="21">
        <v>3977</v>
      </c>
      <c r="U286" s="21">
        <v>2253</v>
      </c>
      <c r="V286" s="21">
        <v>1957</v>
      </c>
      <c r="W286" s="21">
        <v>1350</v>
      </c>
    </row>
    <row r="287" ht="14.4" spans="1:23">
      <c r="A287" s="14">
        <v>103015501</v>
      </c>
      <c r="B287" s="11" t="s">
        <v>426</v>
      </c>
      <c r="C287" s="22">
        <v>109129</v>
      </c>
      <c r="D287" s="22">
        <v>57935</v>
      </c>
      <c r="E287" s="22">
        <v>63495</v>
      </c>
      <c r="F287" s="22"/>
      <c r="G287" s="22">
        <v>33001</v>
      </c>
      <c r="H287" s="22">
        <v>60</v>
      </c>
      <c r="I287" s="22">
        <v>2850</v>
      </c>
      <c r="J287" s="22">
        <v>3058</v>
      </c>
      <c r="K287" s="22">
        <v>2786</v>
      </c>
      <c r="L287" s="22">
        <v>4136</v>
      </c>
      <c r="M287" s="22">
        <v>1080</v>
      </c>
      <c r="N287" s="22">
        <v>2416</v>
      </c>
      <c r="O287" s="22">
        <v>2206</v>
      </c>
      <c r="P287" s="22">
        <v>1074</v>
      </c>
      <c r="Q287" s="22">
        <v>4084</v>
      </c>
      <c r="R287" s="22">
        <v>1984</v>
      </c>
      <c r="S287" s="22">
        <v>1296</v>
      </c>
      <c r="T287" s="22">
        <v>2217</v>
      </c>
      <c r="U287" s="22">
        <v>1568</v>
      </c>
      <c r="V287" s="22">
        <v>1511</v>
      </c>
      <c r="W287" s="22">
        <v>675</v>
      </c>
    </row>
    <row r="288" ht="14.4" spans="1:23">
      <c r="A288" s="14">
        <v>103015502</v>
      </c>
      <c r="B288" s="11" t="s">
        <v>427</v>
      </c>
      <c r="C288" s="22">
        <v>102251</v>
      </c>
      <c r="D288" s="22">
        <v>58320</v>
      </c>
      <c r="E288" s="22">
        <v>63160</v>
      </c>
      <c r="F288" s="22"/>
      <c r="G288" s="22">
        <v>29419</v>
      </c>
      <c r="H288" s="22">
        <v>4108</v>
      </c>
      <c r="I288" s="22">
        <v>2895</v>
      </c>
      <c r="J288" s="22">
        <v>3375</v>
      </c>
      <c r="K288" s="22">
        <v>2641</v>
      </c>
      <c r="L288" s="22">
        <v>2693</v>
      </c>
      <c r="M288" s="22">
        <v>652</v>
      </c>
      <c r="N288" s="22">
        <v>1354</v>
      </c>
      <c r="O288" s="22">
        <v>1370</v>
      </c>
      <c r="P288" s="22">
        <v>1243</v>
      </c>
      <c r="Q288" s="22">
        <v>2967</v>
      </c>
      <c r="R288" s="22">
        <v>1294</v>
      </c>
      <c r="S288" s="22">
        <v>1261</v>
      </c>
      <c r="T288" s="22">
        <v>1760</v>
      </c>
      <c r="U288" s="22">
        <v>685</v>
      </c>
      <c r="V288" s="22">
        <v>446</v>
      </c>
      <c r="W288" s="22">
        <v>675</v>
      </c>
    </row>
    <row r="289" ht="14.4" spans="1:23">
      <c r="A289" s="14">
        <v>1030156</v>
      </c>
      <c r="B289" s="11" t="s">
        <v>428</v>
      </c>
      <c r="C289" s="22">
        <v>103284</v>
      </c>
      <c r="D289" s="22"/>
      <c r="E289" s="22">
        <v>0</v>
      </c>
      <c r="F289" s="22"/>
      <c r="G289" s="22">
        <v>95806</v>
      </c>
      <c r="H289" s="22">
        <v>85393</v>
      </c>
      <c r="I289" s="22">
        <v>936</v>
      </c>
      <c r="J289" s="22">
        <v>1160</v>
      </c>
      <c r="K289" s="22">
        <v>404</v>
      </c>
      <c r="L289" s="22">
        <v>3923</v>
      </c>
      <c r="M289" s="22">
        <v>252</v>
      </c>
      <c r="N289" s="22">
        <v>673</v>
      </c>
      <c r="O289" s="22">
        <v>1601</v>
      </c>
      <c r="P289" s="22"/>
      <c r="Q289" s="22">
        <v>188</v>
      </c>
      <c r="R289" s="22"/>
      <c r="S289" s="22">
        <v>801</v>
      </c>
      <c r="T289" s="22">
        <v>69</v>
      </c>
      <c r="U289" s="22"/>
      <c r="V289" s="22"/>
      <c r="W289" s="22">
        <v>406</v>
      </c>
    </row>
    <row r="290" ht="14.4" spans="1:23">
      <c r="A290" s="14">
        <v>1030157</v>
      </c>
      <c r="B290" s="11" t="s">
        <v>429</v>
      </c>
      <c r="C290" s="22">
        <v>7463</v>
      </c>
      <c r="D290" s="22">
        <v>49</v>
      </c>
      <c r="E290" s="22">
        <v>0</v>
      </c>
      <c r="F290" s="22"/>
      <c r="G290" s="22">
        <v>7216</v>
      </c>
      <c r="H290" s="22">
        <v>1066</v>
      </c>
      <c r="I290" s="22">
        <v>146</v>
      </c>
      <c r="J290" s="22">
        <v>3008</v>
      </c>
      <c r="K290" s="22">
        <v>435</v>
      </c>
      <c r="L290" s="22">
        <v>731</v>
      </c>
      <c r="M290" s="22">
        <v>703</v>
      </c>
      <c r="N290" s="22">
        <v>99</v>
      </c>
      <c r="O290" s="22">
        <v>169</v>
      </c>
      <c r="P290" s="22">
        <v>171</v>
      </c>
      <c r="Q290" s="22">
        <v>147</v>
      </c>
      <c r="R290" s="22">
        <v>224</v>
      </c>
      <c r="S290" s="22">
        <v>136</v>
      </c>
      <c r="T290" s="22">
        <v>63</v>
      </c>
      <c r="U290" s="22">
        <v>37</v>
      </c>
      <c r="V290" s="22">
        <v>30</v>
      </c>
      <c r="W290" s="22">
        <v>51</v>
      </c>
    </row>
    <row r="291" ht="14.4" spans="1:23">
      <c r="A291" s="14">
        <v>1030158</v>
      </c>
      <c r="B291" s="11" t="s">
        <v>430</v>
      </c>
      <c r="C291" s="21">
        <v>38536</v>
      </c>
      <c r="D291" s="21">
        <v>36845</v>
      </c>
      <c r="E291" s="21">
        <v>38524</v>
      </c>
      <c r="F291" s="21"/>
      <c r="G291" s="21"/>
      <c r="H291" s="21"/>
      <c r="I291" s="21"/>
      <c r="J291" s="21"/>
      <c r="K291" s="21"/>
      <c r="L291" s="21"/>
      <c r="M291" s="21"/>
      <c r="N291" s="21"/>
      <c r="O291" s="21"/>
      <c r="P291" s="21"/>
      <c r="Q291" s="21"/>
      <c r="R291" s="21"/>
      <c r="S291" s="21"/>
      <c r="T291" s="21"/>
      <c r="U291" s="21"/>
      <c r="V291" s="21"/>
      <c r="W291" s="21"/>
    </row>
    <row r="292" ht="14.4" spans="1:23">
      <c r="A292" s="14">
        <v>103015801</v>
      </c>
      <c r="B292" s="11" t="s">
        <v>431</v>
      </c>
      <c r="C292" s="22">
        <v>0</v>
      </c>
      <c r="D292" s="22"/>
      <c r="E292" s="22">
        <v>0</v>
      </c>
      <c r="F292" s="22"/>
      <c r="G292" s="22"/>
      <c r="H292" s="22"/>
      <c r="I292" s="22"/>
      <c r="J292" s="22"/>
      <c r="K292" s="22"/>
      <c r="L292" s="22"/>
      <c r="M292" s="22"/>
      <c r="N292" s="22"/>
      <c r="O292" s="22"/>
      <c r="P292" s="22"/>
      <c r="Q292" s="22"/>
      <c r="R292" s="22"/>
      <c r="S292" s="22"/>
      <c r="T292" s="22"/>
      <c r="U292" s="22"/>
      <c r="V292" s="22"/>
      <c r="W292" s="22"/>
    </row>
    <row r="293" ht="14.4" spans="1:23">
      <c r="A293" s="14">
        <v>103015802</v>
      </c>
      <c r="B293" s="11" t="s">
        <v>432</v>
      </c>
      <c r="C293" s="22">
        <v>0</v>
      </c>
      <c r="D293" s="22"/>
      <c r="E293" s="22">
        <v>0</v>
      </c>
      <c r="F293" s="22"/>
      <c r="G293" s="22"/>
      <c r="H293" s="22"/>
      <c r="I293" s="22"/>
      <c r="J293" s="22"/>
      <c r="K293" s="22"/>
      <c r="L293" s="22"/>
      <c r="M293" s="22"/>
      <c r="N293" s="22"/>
      <c r="O293" s="22"/>
      <c r="P293" s="22"/>
      <c r="Q293" s="22"/>
      <c r="R293" s="22"/>
      <c r="S293" s="22"/>
      <c r="T293" s="22"/>
      <c r="U293" s="22"/>
      <c r="V293" s="22"/>
      <c r="W293" s="22"/>
    </row>
    <row r="294" ht="14.4" spans="1:23">
      <c r="A294" s="14">
        <v>103015803</v>
      </c>
      <c r="B294" s="11" t="s">
        <v>433</v>
      </c>
      <c r="C294" s="22">
        <v>38536</v>
      </c>
      <c r="D294" s="22">
        <v>36845</v>
      </c>
      <c r="E294" s="22">
        <v>38524</v>
      </c>
      <c r="F294" s="22"/>
      <c r="G294" s="22"/>
      <c r="H294" s="22"/>
      <c r="I294" s="22"/>
      <c r="J294" s="22"/>
      <c r="K294" s="22"/>
      <c r="L294" s="22"/>
      <c r="M294" s="22"/>
      <c r="N294" s="22"/>
      <c r="O294" s="22"/>
      <c r="P294" s="22"/>
      <c r="Q294" s="22"/>
      <c r="R294" s="22"/>
      <c r="S294" s="22"/>
      <c r="T294" s="22"/>
      <c r="U294" s="22"/>
      <c r="V294" s="22"/>
      <c r="W294" s="22"/>
    </row>
    <row r="295" ht="14.4" spans="1:23">
      <c r="A295" s="14">
        <v>1030159</v>
      </c>
      <c r="B295" s="11" t="s">
        <v>434</v>
      </c>
      <c r="C295" s="22">
        <v>5696</v>
      </c>
      <c r="D295" s="22">
        <v>462</v>
      </c>
      <c r="E295" s="22">
        <v>653</v>
      </c>
      <c r="F295" s="22"/>
      <c r="G295" s="22">
        <v>4367</v>
      </c>
      <c r="H295" s="22"/>
      <c r="I295" s="22"/>
      <c r="J295" s="22"/>
      <c r="K295" s="22">
        <v>4367</v>
      </c>
      <c r="L295" s="22"/>
      <c r="M295" s="22"/>
      <c r="N295" s="22"/>
      <c r="O295" s="22"/>
      <c r="P295" s="22"/>
      <c r="Q295" s="22"/>
      <c r="R295" s="22"/>
      <c r="S295" s="22"/>
      <c r="T295" s="22"/>
      <c r="U295" s="22"/>
      <c r="V295" s="22"/>
      <c r="W295" s="22"/>
    </row>
    <row r="296" ht="14.4" spans="1:23">
      <c r="A296" s="14">
        <v>1030166</v>
      </c>
      <c r="B296" s="11" t="s">
        <v>435</v>
      </c>
      <c r="C296" s="22">
        <v>0</v>
      </c>
      <c r="D296" s="22"/>
      <c r="E296" s="22">
        <v>0</v>
      </c>
      <c r="F296" s="22"/>
      <c r="G296" s="22"/>
      <c r="H296" s="22"/>
      <c r="I296" s="22"/>
      <c r="J296" s="22"/>
      <c r="K296" s="22"/>
      <c r="L296" s="22"/>
      <c r="M296" s="22"/>
      <c r="N296" s="22"/>
      <c r="O296" s="22"/>
      <c r="P296" s="22"/>
      <c r="Q296" s="22"/>
      <c r="R296" s="22"/>
      <c r="S296" s="22"/>
      <c r="T296" s="22"/>
      <c r="U296" s="22"/>
      <c r="V296" s="22"/>
      <c r="W296" s="22"/>
    </row>
    <row r="297" ht="14.4" spans="1:23">
      <c r="A297" s="14">
        <v>1030168</v>
      </c>
      <c r="B297" s="11" t="s">
        <v>436</v>
      </c>
      <c r="C297" s="22">
        <v>0</v>
      </c>
      <c r="D297" s="22"/>
      <c r="E297" s="22">
        <v>0</v>
      </c>
      <c r="F297" s="22"/>
      <c r="G297" s="22"/>
      <c r="H297" s="22"/>
      <c r="I297" s="22"/>
      <c r="J297" s="22"/>
      <c r="K297" s="22"/>
      <c r="L297" s="22"/>
      <c r="M297" s="22"/>
      <c r="N297" s="22"/>
      <c r="O297" s="22"/>
      <c r="P297" s="22"/>
      <c r="Q297" s="22"/>
      <c r="R297" s="22"/>
      <c r="S297" s="22"/>
      <c r="T297" s="22"/>
      <c r="U297" s="22"/>
      <c r="V297" s="22"/>
      <c r="W297" s="22"/>
    </row>
    <row r="298" ht="14.4" spans="1:23">
      <c r="A298" s="14">
        <v>1030171</v>
      </c>
      <c r="B298" s="11" t="s">
        <v>437</v>
      </c>
      <c r="C298" s="22">
        <v>0</v>
      </c>
      <c r="D298" s="22"/>
      <c r="E298" s="22">
        <v>0</v>
      </c>
      <c r="F298" s="22"/>
      <c r="G298" s="22"/>
      <c r="H298" s="22"/>
      <c r="I298" s="22"/>
      <c r="J298" s="22"/>
      <c r="K298" s="22"/>
      <c r="L298" s="22"/>
      <c r="M298" s="22"/>
      <c r="N298" s="22"/>
      <c r="O298" s="22"/>
      <c r="P298" s="22"/>
      <c r="Q298" s="22"/>
      <c r="R298" s="22"/>
      <c r="S298" s="22"/>
      <c r="T298" s="22"/>
      <c r="U298" s="22"/>
      <c r="V298" s="22"/>
      <c r="W298" s="22"/>
    </row>
    <row r="299" ht="14.4" spans="1:23">
      <c r="A299" s="14">
        <v>1030175</v>
      </c>
      <c r="B299" s="11" t="s">
        <v>438</v>
      </c>
      <c r="C299" s="22">
        <v>0</v>
      </c>
      <c r="D299" s="22"/>
      <c r="E299" s="22">
        <v>0</v>
      </c>
      <c r="F299" s="22"/>
      <c r="G299" s="22"/>
      <c r="H299" s="22"/>
      <c r="I299" s="22"/>
      <c r="J299" s="22"/>
      <c r="K299" s="22"/>
      <c r="L299" s="22"/>
      <c r="M299" s="22"/>
      <c r="N299" s="22"/>
      <c r="O299" s="22"/>
      <c r="P299" s="22"/>
      <c r="Q299" s="22"/>
      <c r="R299" s="22"/>
      <c r="S299" s="22"/>
      <c r="T299" s="22"/>
      <c r="U299" s="22"/>
      <c r="V299" s="22"/>
      <c r="W299" s="22"/>
    </row>
    <row r="300" ht="14.4" spans="1:23">
      <c r="A300" s="14">
        <v>1030177</v>
      </c>
      <c r="B300" s="11" t="s">
        <v>5305</v>
      </c>
      <c r="C300" s="22">
        <v>0</v>
      </c>
      <c r="D300" s="22"/>
      <c r="E300" s="22">
        <v>0</v>
      </c>
      <c r="F300" s="22"/>
      <c r="G300" s="22"/>
      <c r="H300" s="22"/>
      <c r="I300" s="22"/>
      <c r="J300" s="22"/>
      <c r="K300" s="22"/>
      <c r="L300" s="22"/>
      <c r="M300" s="22"/>
      <c r="N300" s="22"/>
      <c r="O300" s="22"/>
      <c r="P300" s="22"/>
      <c r="Q300" s="22"/>
      <c r="R300" s="22"/>
      <c r="S300" s="22"/>
      <c r="T300" s="22"/>
      <c r="U300" s="22"/>
      <c r="V300" s="22"/>
      <c r="W300" s="22"/>
    </row>
    <row r="301" ht="14.4" spans="1:23">
      <c r="A301" s="14">
        <v>1030178</v>
      </c>
      <c r="B301" s="11" t="s">
        <v>439</v>
      </c>
      <c r="C301" s="22">
        <v>19848</v>
      </c>
      <c r="D301" s="22"/>
      <c r="E301" s="22">
        <v>0</v>
      </c>
      <c r="F301" s="22"/>
      <c r="G301" s="22">
        <v>15955</v>
      </c>
      <c r="H301" s="22">
        <v>4946</v>
      </c>
      <c r="I301" s="22">
        <v>769</v>
      </c>
      <c r="J301" s="22">
        <v>748</v>
      </c>
      <c r="K301" s="22">
        <v>3150</v>
      </c>
      <c r="L301" s="22">
        <v>1692</v>
      </c>
      <c r="M301" s="22">
        <v>944</v>
      </c>
      <c r="N301" s="22">
        <v>406</v>
      </c>
      <c r="O301" s="22">
        <v>1277</v>
      </c>
      <c r="P301" s="22">
        <v>464</v>
      </c>
      <c r="Q301" s="22">
        <v>177</v>
      </c>
      <c r="R301" s="22">
        <v>635</v>
      </c>
      <c r="S301" s="22">
        <v>321</v>
      </c>
      <c r="T301" s="22"/>
      <c r="U301" s="22"/>
      <c r="V301" s="22"/>
      <c r="W301" s="22">
        <v>426</v>
      </c>
    </row>
    <row r="302" ht="14.4" spans="1:23">
      <c r="A302" s="14">
        <v>1030180</v>
      </c>
      <c r="B302" s="11" t="s">
        <v>440</v>
      </c>
      <c r="C302" s="21">
        <v>39893</v>
      </c>
      <c r="D302" s="21">
        <v>32231</v>
      </c>
      <c r="E302" s="21">
        <v>35153</v>
      </c>
      <c r="F302" s="21"/>
      <c r="G302" s="21">
        <v>3813</v>
      </c>
      <c r="H302" s="21">
        <v>61</v>
      </c>
      <c r="I302" s="21"/>
      <c r="J302" s="21"/>
      <c r="K302" s="21">
        <v>1846</v>
      </c>
      <c r="L302" s="21">
        <v>1742</v>
      </c>
      <c r="M302" s="21"/>
      <c r="N302" s="21"/>
      <c r="O302" s="21"/>
      <c r="P302" s="21"/>
      <c r="Q302" s="21"/>
      <c r="R302" s="21"/>
      <c r="S302" s="21">
        <v>164</v>
      </c>
      <c r="T302" s="21"/>
      <c r="U302" s="21"/>
      <c r="V302" s="21"/>
      <c r="W302" s="21"/>
    </row>
    <row r="303" ht="14.4" spans="1:23">
      <c r="A303" s="14">
        <v>103018001</v>
      </c>
      <c r="B303" s="11" t="s">
        <v>441</v>
      </c>
      <c r="C303" s="22">
        <v>0</v>
      </c>
      <c r="D303" s="22"/>
      <c r="E303" s="22">
        <v>0</v>
      </c>
      <c r="F303" s="22"/>
      <c r="G303" s="22"/>
      <c r="H303" s="22"/>
      <c r="I303" s="22"/>
      <c r="J303" s="22"/>
      <c r="K303" s="22"/>
      <c r="L303" s="22"/>
      <c r="M303" s="22"/>
      <c r="N303" s="22"/>
      <c r="O303" s="22"/>
      <c r="P303" s="22"/>
      <c r="Q303" s="22"/>
      <c r="R303" s="22"/>
      <c r="S303" s="22"/>
      <c r="T303" s="22"/>
      <c r="U303" s="22"/>
      <c r="V303" s="22"/>
      <c r="W303" s="22"/>
    </row>
    <row r="304" ht="14.4" spans="1:23">
      <c r="A304" s="14">
        <v>103018002</v>
      </c>
      <c r="B304" s="11" t="s">
        <v>442</v>
      </c>
      <c r="C304" s="22">
        <v>0</v>
      </c>
      <c r="D304" s="22"/>
      <c r="E304" s="22">
        <v>0</v>
      </c>
      <c r="F304" s="22"/>
      <c r="G304" s="22"/>
      <c r="H304" s="22"/>
      <c r="I304" s="22"/>
      <c r="J304" s="22"/>
      <c r="K304" s="22"/>
      <c r="L304" s="22"/>
      <c r="M304" s="22"/>
      <c r="N304" s="22"/>
      <c r="O304" s="22"/>
      <c r="P304" s="22"/>
      <c r="Q304" s="22"/>
      <c r="R304" s="22"/>
      <c r="S304" s="22"/>
      <c r="T304" s="22"/>
      <c r="U304" s="22"/>
      <c r="V304" s="22"/>
      <c r="W304" s="22"/>
    </row>
    <row r="305" ht="14.4" spans="1:23">
      <c r="A305" s="14">
        <v>103018003</v>
      </c>
      <c r="B305" s="11" t="s">
        <v>443</v>
      </c>
      <c r="C305" s="22">
        <v>27086</v>
      </c>
      <c r="D305" s="22">
        <v>20452</v>
      </c>
      <c r="E305" s="22">
        <v>22346</v>
      </c>
      <c r="F305" s="22"/>
      <c r="G305" s="22">
        <v>3813</v>
      </c>
      <c r="H305" s="22">
        <v>61</v>
      </c>
      <c r="I305" s="22"/>
      <c r="J305" s="22"/>
      <c r="K305" s="22">
        <v>1846</v>
      </c>
      <c r="L305" s="22">
        <v>1742</v>
      </c>
      <c r="M305" s="22"/>
      <c r="N305" s="22"/>
      <c r="O305" s="22"/>
      <c r="P305" s="22"/>
      <c r="Q305" s="22"/>
      <c r="R305" s="22"/>
      <c r="S305" s="22">
        <v>164</v>
      </c>
      <c r="T305" s="22"/>
      <c r="U305" s="22"/>
      <c r="V305" s="22"/>
      <c r="W305" s="22"/>
    </row>
    <row r="306" ht="14.4" spans="1:23">
      <c r="A306" s="14">
        <v>103018004</v>
      </c>
      <c r="B306" s="11" t="s">
        <v>444</v>
      </c>
      <c r="C306" s="22">
        <v>12807</v>
      </c>
      <c r="D306" s="22">
        <v>11779</v>
      </c>
      <c r="E306" s="22">
        <v>12807</v>
      </c>
      <c r="F306" s="22"/>
      <c r="G306" s="22"/>
      <c r="H306" s="22"/>
      <c r="I306" s="22"/>
      <c r="J306" s="22"/>
      <c r="K306" s="22"/>
      <c r="L306" s="22"/>
      <c r="M306" s="22"/>
      <c r="N306" s="22"/>
      <c r="O306" s="22"/>
      <c r="P306" s="22"/>
      <c r="Q306" s="22"/>
      <c r="R306" s="22"/>
      <c r="S306" s="22"/>
      <c r="T306" s="22"/>
      <c r="U306" s="22"/>
      <c r="V306" s="22"/>
      <c r="W306" s="22"/>
    </row>
    <row r="307" ht="14.4" spans="1:23">
      <c r="A307" s="14">
        <v>103018005</v>
      </c>
      <c r="B307" s="11" t="s">
        <v>445</v>
      </c>
      <c r="C307" s="22">
        <v>0</v>
      </c>
      <c r="D307" s="22"/>
      <c r="E307" s="22">
        <v>0</v>
      </c>
      <c r="F307" s="22"/>
      <c r="G307" s="22"/>
      <c r="H307" s="22"/>
      <c r="I307" s="22"/>
      <c r="J307" s="22"/>
      <c r="K307" s="22"/>
      <c r="L307" s="22"/>
      <c r="M307" s="22"/>
      <c r="N307" s="22"/>
      <c r="O307" s="22"/>
      <c r="P307" s="22"/>
      <c r="Q307" s="22"/>
      <c r="R307" s="22"/>
      <c r="S307" s="22"/>
      <c r="T307" s="22"/>
      <c r="U307" s="22"/>
      <c r="V307" s="22"/>
      <c r="W307" s="22"/>
    </row>
    <row r="308" ht="14.4" spans="1:23">
      <c r="A308" s="14">
        <v>103018006</v>
      </c>
      <c r="B308" s="11" t="s">
        <v>446</v>
      </c>
      <c r="C308" s="22">
        <v>0</v>
      </c>
      <c r="D308" s="22"/>
      <c r="E308" s="22">
        <v>0</v>
      </c>
      <c r="F308" s="22"/>
      <c r="G308" s="22"/>
      <c r="H308" s="22"/>
      <c r="I308" s="22"/>
      <c r="J308" s="22"/>
      <c r="K308" s="22"/>
      <c r="L308" s="22"/>
      <c r="M308" s="22"/>
      <c r="N308" s="22"/>
      <c r="O308" s="22"/>
      <c r="P308" s="22"/>
      <c r="Q308" s="22"/>
      <c r="R308" s="22"/>
      <c r="S308" s="22"/>
      <c r="T308" s="22"/>
      <c r="U308" s="22"/>
      <c r="V308" s="22"/>
      <c r="W308" s="22"/>
    </row>
    <row r="309" ht="14.4" spans="1:23">
      <c r="A309" s="14">
        <v>103018007</v>
      </c>
      <c r="B309" s="11" t="s">
        <v>447</v>
      </c>
      <c r="C309" s="22">
        <v>0</v>
      </c>
      <c r="D309" s="22"/>
      <c r="E309" s="22">
        <v>0</v>
      </c>
      <c r="F309" s="22"/>
      <c r="G309" s="22"/>
      <c r="H309" s="22"/>
      <c r="I309" s="22"/>
      <c r="J309" s="22"/>
      <c r="K309" s="22"/>
      <c r="L309" s="22"/>
      <c r="M309" s="22"/>
      <c r="N309" s="22"/>
      <c r="O309" s="22"/>
      <c r="P309" s="22"/>
      <c r="Q309" s="22"/>
      <c r="R309" s="22"/>
      <c r="S309" s="22"/>
      <c r="T309" s="22"/>
      <c r="U309" s="22"/>
      <c r="V309" s="22"/>
      <c r="W309" s="22"/>
    </row>
    <row r="310" ht="14.4" spans="1:23">
      <c r="A310" s="14">
        <v>1030199</v>
      </c>
      <c r="B310" s="11" t="s">
        <v>448</v>
      </c>
      <c r="C310" s="22">
        <v>48716</v>
      </c>
      <c r="D310" s="22">
        <v>44000</v>
      </c>
      <c r="E310" s="22">
        <v>44000</v>
      </c>
      <c r="F310" s="22"/>
      <c r="G310" s="22">
        <v>6396</v>
      </c>
      <c r="H310" s="22">
        <v>99</v>
      </c>
      <c r="I310" s="22">
        <v>33</v>
      </c>
      <c r="J310" s="22"/>
      <c r="K310" s="22">
        <v>2082</v>
      </c>
      <c r="L310" s="22">
        <v>2165</v>
      </c>
      <c r="M310" s="22">
        <v>78</v>
      </c>
      <c r="N310" s="22">
        <v>1605</v>
      </c>
      <c r="O310" s="22"/>
      <c r="P310" s="22">
        <v>304</v>
      </c>
      <c r="Q310" s="22"/>
      <c r="R310" s="22"/>
      <c r="S310" s="22"/>
      <c r="T310" s="22"/>
      <c r="U310" s="22"/>
      <c r="V310" s="22"/>
      <c r="W310" s="22">
        <v>30</v>
      </c>
    </row>
    <row r="311" ht="14.4" spans="1:23">
      <c r="A311" s="14"/>
      <c r="B311" s="14"/>
      <c r="C311" s="27"/>
      <c r="D311" s="22"/>
      <c r="E311" s="22"/>
      <c r="F311" s="22"/>
      <c r="G311" s="22"/>
      <c r="H311" s="22"/>
      <c r="I311" s="22"/>
      <c r="J311" s="22"/>
      <c r="K311" s="22"/>
      <c r="L311" s="22"/>
      <c r="M311" s="22"/>
      <c r="N311" s="22"/>
      <c r="O311" s="22"/>
      <c r="P311" s="22"/>
      <c r="Q311" s="22"/>
      <c r="R311" s="22"/>
      <c r="S311" s="22"/>
      <c r="T311" s="22"/>
      <c r="U311" s="22"/>
      <c r="V311" s="22"/>
      <c r="W311" s="22"/>
    </row>
    <row r="312" ht="14.4" spans="1:23">
      <c r="A312" s="14">
        <v>10306</v>
      </c>
      <c r="B312" s="9" t="s">
        <v>470</v>
      </c>
      <c r="C312" s="21">
        <v>122626</v>
      </c>
      <c r="D312" s="21">
        <v>78222</v>
      </c>
      <c r="E312" s="21">
        <v>78223</v>
      </c>
      <c r="F312" s="21"/>
      <c r="G312" s="21">
        <v>36533</v>
      </c>
      <c r="H312" s="21">
        <v>4540</v>
      </c>
      <c r="I312" s="21">
        <v>2842</v>
      </c>
      <c r="J312" s="21">
        <v>772</v>
      </c>
      <c r="K312" s="21">
        <v>170</v>
      </c>
      <c r="L312" s="21"/>
      <c r="M312" s="21">
        <v>409</v>
      </c>
      <c r="N312" s="21"/>
      <c r="O312" s="21">
        <v>10</v>
      </c>
      <c r="P312" s="21">
        <v>151</v>
      </c>
      <c r="Q312" s="21">
        <v>501</v>
      </c>
      <c r="R312" s="21">
        <v>25557</v>
      </c>
      <c r="S312" s="21"/>
      <c r="T312" s="21">
        <v>1324</v>
      </c>
      <c r="U312" s="21"/>
      <c r="V312" s="21"/>
      <c r="W312" s="21">
        <v>257</v>
      </c>
    </row>
    <row r="313" ht="14.4" spans="1:23">
      <c r="A313" s="14">
        <v>1030601</v>
      </c>
      <c r="B313" s="11" t="s">
        <v>471</v>
      </c>
      <c r="C313" s="21">
        <v>81349</v>
      </c>
      <c r="D313" s="21">
        <v>75620</v>
      </c>
      <c r="E313" s="21">
        <v>75621</v>
      </c>
      <c r="F313" s="21"/>
      <c r="G313" s="21">
        <v>3318</v>
      </c>
      <c r="H313" s="21">
        <v>780</v>
      </c>
      <c r="I313" s="21"/>
      <c r="J313" s="21">
        <v>132</v>
      </c>
      <c r="K313" s="21">
        <v>110</v>
      </c>
      <c r="L313" s="21"/>
      <c r="M313" s="21">
        <v>382</v>
      </c>
      <c r="N313" s="21"/>
      <c r="O313" s="21">
        <v>10</v>
      </c>
      <c r="P313" s="21">
        <v>151</v>
      </c>
      <c r="Q313" s="21">
        <v>501</v>
      </c>
      <c r="R313" s="21">
        <v>995</v>
      </c>
      <c r="S313" s="21"/>
      <c r="T313" s="21"/>
      <c r="U313" s="21"/>
      <c r="V313" s="21"/>
      <c r="W313" s="21">
        <v>257</v>
      </c>
    </row>
    <row r="314" ht="14.4" spans="1:23">
      <c r="A314" s="14">
        <v>103060103</v>
      </c>
      <c r="B314" s="11" t="s">
        <v>472</v>
      </c>
      <c r="C314" s="22">
        <v>0</v>
      </c>
      <c r="D314" s="22"/>
      <c r="E314" s="22">
        <v>0</v>
      </c>
      <c r="F314" s="22"/>
      <c r="G314" s="22"/>
      <c r="H314" s="22"/>
      <c r="I314" s="22"/>
      <c r="J314" s="22"/>
      <c r="K314" s="22"/>
      <c r="L314" s="22"/>
      <c r="M314" s="22"/>
      <c r="N314" s="22"/>
      <c r="O314" s="22"/>
      <c r="P314" s="22"/>
      <c r="Q314" s="22"/>
      <c r="R314" s="22"/>
      <c r="S314" s="22"/>
      <c r="T314" s="22"/>
      <c r="U314" s="22"/>
      <c r="V314" s="22"/>
      <c r="W314" s="22"/>
    </row>
    <row r="315" ht="14.4" spans="1:23">
      <c r="A315" s="14">
        <v>103060104</v>
      </c>
      <c r="B315" s="11" t="s">
        <v>473</v>
      </c>
      <c r="C315" s="22">
        <v>561</v>
      </c>
      <c r="D315" s="22">
        <v>561</v>
      </c>
      <c r="E315" s="22">
        <v>561</v>
      </c>
      <c r="F315" s="22"/>
      <c r="G315" s="22"/>
      <c r="H315" s="22"/>
      <c r="I315" s="22"/>
      <c r="J315" s="22"/>
      <c r="K315" s="22"/>
      <c r="L315" s="22"/>
      <c r="M315" s="22"/>
      <c r="N315" s="22"/>
      <c r="O315" s="22"/>
      <c r="P315" s="22"/>
      <c r="Q315" s="22"/>
      <c r="R315" s="22"/>
      <c r="S315" s="22"/>
      <c r="T315" s="22"/>
      <c r="U315" s="22"/>
      <c r="V315" s="22"/>
      <c r="W315" s="22"/>
    </row>
    <row r="316" ht="14.4" spans="1:23">
      <c r="A316" s="14">
        <v>103060105</v>
      </c>
      <c r="B316" s="11" t="s">
        <v>474</v>
      </c>
      <c r="C316" s="22">
        <v>358</v>
      </c>
      <c r="D316" s="22"/>
      <c r="E316" s="22">
        <v>0</v>
      </c>
      <c r="F316" s="22"/>
      <c r="G316" s="22">
        <v>358</v>
      </c>
      <c r="H316" s="22"/>
      <c r="I316" s="22"/>
      <c r="J316" s="22"/>
      <c r="K316" s="22"/>
      <c r="L316" s="22"/>
      <c r="M316" s="22">
        <v>7</v>
      </c>
      <c r="N316" s="22"/>
      <c r="O316" s="22"/>
      <c r="P316" s="22"/>
      <c r="Q316" s="22"/>
      <c r="R316" s="22">
        <v>351</v>
      </c>
      <c r="S316" s="22"/>
      <c r="T316" s="22"/>
      <c r="U316" s="22"/>
      <c r="V316" s="22"/>
      <c r="W316" s="22"/>
    </row>
    <row r="317" ht="14.4" spans="1:23">
      <c r="A317" s="14">
        <v>103060106</v>
      </c>
      <c r="B317" s="11" t="s">
        <v>475</v>
      </c>
      <c r="C317" s="22">
        <v>0</v>
      </c>
      <c r="D317" s="22"/>
      <c r="E317" s="22">
        <v>0</v>
      </c>
      <c r="F317" s="22"/>
      <c r="G317" s="22"/>
      <c r="H317" s="22"/>
      <c r="I317" s="22"/>
      <c r="J317" s="22"/>
      <c r="K317" s="22"/>
      <c r="L317" s="22"/>
      <c r="M317" s="22"/>
      <c r="N317" s="22"/>
      <c r="O317" s="22"/>
      <c r="P317" s="22"/>
      <c r="Q317" s="22"/>
      <c r="R317" s="22"/>
      <c r="S317" s="22"/>
      <c r="T317" s="22"/>
      <c r="U317" s="22"/>
      <c r="V317" s="22"/>
      <c r="W317" s="22"/>
    </row>
    <row r="318" ht="14.4" spans="1:23">
      <c r="A318" s="14">
        <v>103060107</v>
      </c>
      <c r="B318" s="11" t="s">
        <v>476</v>
      </c>
      <c r="C318" s="22">
        <v>19</v>
      </c>
      <c r="D318" s="22">
        <v>19</v>
      </c>
      <c r="E318" s="22">
        <v>19</v>
      </c>
      <c r="F318" s="22"/>
      <c r="G318" s="22"/>
      <c r="H318" s="22"/>
      <c r="I318" s="22"/>
      <c r="J318" s="22"/>
      <c r="K318" s="22"/>
      <c r="L318" s="22"/>
      <c r="M318" s="22"/>
      <c r="N318" s="22"/>
      <c r="O318" s="22"/>
      <c r="P318" s="22"/>
      <c r="Q318" s="22"/>
      <c r="R318" s="22"/>
      <c r="S318" s="22"/>
      <c r="T318" s="22"/>
      <c r="U318" s="22"/>
      <c r="V318" s="22"/>
      <c r="W318" s="22"/>
    </row>
    <row r="319" ht="14.4" spans="1:23">
      <c r="A319" s="14">
        <v>103060108</v>
      </c>
      <c r="B319" s="11" t="s">
        <v>477</v>
      </c>
      <c r="C319" s="22">
        <v>355</v>
      </c>
      <c r="D319" s="22">
        <v>355</v>
      </c>
      <c r="E319" s="22">
        <v>355</v>
      </c>
      <c r="F319" s="22"/>
      <c r="G319" s="22"/>
      <c r="H319" s="22"/>
      <c r="I319" s="22"/>
      <c r="J319" s="22"/>
      <c r="K319" s="22"/>
      <c r="L319" s="22"/>
      <c r="M319" s="22"/>
      <c r="N319" s="22"/>
      <c r="O319" s="22"/>
      <c r="P319" s="22"/>
      <c r="Q319" s="22"/>
      <c r="R319" s="22"/>
      <c r="S319" s="22"/>
      <c r="T319" s="22"/>
      <c r="U319" s="22"/>
      <c r="V319" s="22"/>
      <c r="W319" s="22"/>
    </row>
    <row r="320" ht="14.4" spans="1:23">
      <c r="A320" s="14">
        <v>103060109</v>
      </c>
      <c r="B320" s="11" t="s">
        <v>478</v>
      </c>
      <c r="C320" s="22">
        <v>0</v>
      </c>
      <c r="D320" s="22"/>
      <c r="E320" s="22">
        <v>0</v>
      </c>
      <c r="F320" s="22"/>
      <c r="G320" s="22"/>
      <c r="H320" s="22"/>
      <c r="I320" s="22"/>
      <c r="J320" s="22"/>
      <c r="K320" s="22"/>
      <c r="L320" s="22"/>
      <c r="M320" s="22"/>
      <c r="N320" s="22"/>
      <c r="O320" s="22"/>
      <c r="P320" s="22"/>
      <c r="Q320" s="22"/>
      <c r="R320" s="22"/>
      <c r="S320" s="22"/>
      <c r="T320" s="22"/>
      <c r="U320" s="22"/>
      <c r="V320" s="22"/>
      <c r="W320" s="22"/>
    </row>
    <row r="321" ht="14.4" spans="1:23">
      <c r="A321" s="14">
        <v>103060112</v>
      </c>
      <c r="B321" s="11" t="s">
        <v>479</v>
      </c>
      <c r="C321" s="22">
        <v>0</v>
      </c>
      <c r="D321" s="22"/>
      <c r="E321" s="22">
        <v>0</v>
      </c>
      <c r="F321" s="22"/>
      <c r="G321" s="22"/>
      <c r="H321" s="22"/>
      <c r="I321" s="22"/>
      <c r="J321" s="22"/>
      <c r="K321" s="22"/>
      <c r="L321" s="22"/>
      <c r="M321" s="22"/>
      <c r="N321" s="22"/>
      <c r="O321" s="22"/>
      <c r="P321" s="22"/>
      <c r="Q321" s="22"/>
      <c r="R321" s="22"/>
      <c r="S321" s="22"/>
      <c r="T321" s="22"/>
      <c r="U321" s="22"/>
      <c r="V321" s="22"/>
      <c r="W321" s="22"/>
    </row>
    <row r="322" ht="14.4" spans="1:23">
      <c r="A322" s="14">
        <v>103060113</v>
      </c>
      <c r="B322" s="11" t="s">
        <v>480</v>
      </c>
      <c r="C322" s="22">
        <v>137</v>
      </c>
      <c r="D322" s="22"/>
      <c r="E322" s="22">
        <v>0</v>
      </c>
      <c r="F322" s="22"/>
      <c r="G322" s="22">
        <v>137</v>
      </c>
      <c r="H322" s="22"/>
      <c r="I322" s="22"/>
      <c r="J322" s="22"/>
      <c r="K322" s="22"/>
      <c r="L322" s="22"/>
      <c r="M322" s="22">
        <v>34</v>
      </c>
      <c r="N322" s="22"/>
      <c r="O322" s="22"/>
      <c r="P322" s="22"/>
      <c r="Q322" s="22"/>
      <c r="R322" s="22"/>
      <c r="S322" s="22"/>
      <c r="T322" s="22"/>
      <c r="U322" s="22"/>
      <c r="V322" s="22"/>
      <c r="W322" s="22">
        <v>103</v>
      </c>
    </row>
    <row r="323" ht="14.4" spans="1:23">
      <c r="A323" s="14">
        <v>103060114</v>
      </c>
      <c r="B323" s="11" t="s">
        <v>481</v>
      </c>
      <c r="C323" s="22">
        <v>0</v>
      </c>
      <c r="D323" s="22"/>
      <c r="E323" s="22">
        <v>0</v>
      </c>
      <c r="F323" s="22"/>
      <c r="G323" s="22"/>
      <c r="H323" s="22"/>
      <c r="I323" s="22"/>
      <c r="J323" s="22"/>
      <c r="K323" s="22"/>
      <c r="L323" s="22"/>
      <c r="M323" s="22"/>
      <c r="N323" s="22"/>
      <c r="O323" s="22"/>
      <c r="P323" s="22"/>
      <c r="Q323" s="22"/>
      <c r="R323" s="22"/>
      <c r="S323" s="22"/>
      <c r="T323" s="22"/>
      <c r="U323" s="22"/>
      <c r="V323" s="22"/>
      <c r="W323" s="22"/>
    </row>
    <row r="324" ht="14.4" spans="1:23">
      <c r="A324" s="14">
        <v>103060115</v>
      </c>
      <c r="B324" s="11" t="s">
        <v>482</v>
      </c>
      <c r="C324" s="22">
        <v>0</v>
      </c>
      <c r="D324" s="22"/>
      <c r="E324" s="22">
        <v>0</v>
      </c>
      <c r="F324" s="22"/>
      <c r="G324" s="22"/>
      <c r="H324" s="22"/>
      <c r="I324" s="22"/>
      <c r="J324" s="22"/>
      <c r="K324" s="22"/>
      <c r="L324" s="22"/>
      <c r="M324" s="22"/>
      <c r="N324" s="22"/>
      <c r="O324" s="22"/>
      <c r="P324" s="22"/>
      <c r="Q324" s="22"/>
      <c r="R324" s="22"/>
      <c r="S324" s="22"/>
      <c r="T324" s="22"/>
      <c r="U324" s="22"/>
      <c r="V324" s="22"/>
      <c r="W324" s="22"/>
    </row>
    <row r="325" ht="14.4" spans="1:23">
      <c r="A325" s="14">
        <v>103060116</v>
      </c>
      <c r="B325" s="11" t="s">
        <v>483</v>
      </c>
      <c r="C325" s="22">
        <v>33120</v>
      </c>
      <c r="D325" s="22">
        <v>30670</v>
      </c>
      <c r="E325" s="22">
        <v>30670</v>
      </c>
      <c r="F325" s="22"/>
      <c r="G325" s="22">
        <v>1277</v>
      </c>
      <c r="H325" s="22"/>
      <c r="I325" s="22"/>
      <c r="J325" s="22"/>
      <c r="K325" s="22"/>
      <c r="L325" s="22"/>
      <c r="M325" s="22">
        <v>258</v>
      </c>
      <c r="N325" s="22"/>
      <c r="O325" s="22">
        <v>10</v>
      </c>
      <c r="P325" s="22"/>
      <c r="Q325" s="22">
        <v>411</v>
      </c>
      <c r="R325" s="22">
        <v>444</v>
      </c>
      <c r="S325" s="22"/>
      <c r="T325" s="22"/>
      <c r="U325" s="22"/>
      <c r="V325" s="22"/>
      <c r="W325" s="22">
        <v>154</v>
      </c>
    </row>
    <row r="326" ht="14.4" spans="1:23">
      <c r="A326" s="14">
        <v>103060117</v>
      </c>
      <c r="B326" s="11" t="s">
        <v>484</v>
      </c>
      <c r="C326" s="22">
        <v>0</v>
      </c>
      <c r="D326" s="22"/>
      <c r="E326" s="22">
        <v>0</v>
      </c>
      <c r="F326" s="22"/>
      <c r="G326" s="22"/>
      <c r="H326" s="22"/>
      <c r="I326" s="22"/>
      <c r="J326" s="22"/>
      <c r="K326" s="22"/>
      <c r="L326" s="22"/>
      <c r="M326" s="22"/>
      <c r="N326" s="22"/>
      <c r="O326" s="22"/>
      <c r="P326" s="22"/>
      <c r="Q326" s="22"/>
      <c r="R326" s="22"/>
      <c r="S326" s="22"/>
      <c r="T326" s="22"/>
      <c r="U326" s="22"/>
      <c r="V326" s="22"/>
      <c r="W326" s="22"/>
    </row>
    <row r="327" ht="14.4" spans="1:23">
      <c r="A327" s="14">
        <v>103060118</v>
      </c>
      <c r="B327" s="11" t="s">
        <v>485</v>
      </c>
      <c r="C327" s="22">
        <v>0</v>
      </c>
      <c r="D327" s="22"/>
      <c r="E327" s="22">
        <v>0</v>
      </c>
      <c r="F327" s="22"/>
      <c r="G327" s="22"/>
      <c r="H327" s="22"/>
      <c r="I327" s="22"/>
      <c r="J327" s="22"/>
      <c r="K327" s="22"/>
      <c r="L327" s="22"/>
      <c r="M327" s="22"/>
      <c r="N327" s="22"/>
      <c r="O327" s="22"/>
      <c r="P327" s="22"/>
      <c r="Q327" s="22"/>
      <c r="R327" s="22"/>
      <c r="S327" s="22"/>
      <c r="T327" s="22"/>
      <c r="U327" s="22"/>
      <c r="V327" s="22"/>
      <c r="W327" s="22"/>
    </row>
    <row r="328" ht="14.4" spans="1:23">
      <c r="A328" s="14">
        <v>103060119</v>
      </c>
      <c r="B328" s="11" t="s">
        <v>486</v>
      </c>
      <c r="C328" s="22">
        <v>18151</v>
      </c>
      <c r="D328" s="22">
        <v>18151</v>
      </c>
      <c r="E328" s="22">
        <v>18151</v>
      </c>
      <c r="F328" s="22"/>
      <c r="G328" s="22"/>
      <c r="H328" s="22"/>
      <c r="I328" s="22"/>
      <c r="J328" s="22"/>
      <c r="K328" s="22"/>
      <c r="L328" s="22"/>
      <c r="M328" s="22"/>
      <c r="N328" s="22"/>
      <c r="O328" s="22"/>
      <c r="P328" s="22"/>
      <c r="Q328" s="22"/>
      <c r="R328" s="22"/>
      <c r="S328" s="22"/>
      <c r="T328" s="22"/>
      <c r="U328" s="22"/>
      <c r="V328" s="22"/>
      <c r="W328" s="22"/>
    </row>
    <row r="329" ht="14.4" spans="1:23">
      <c r="A329" s="14">
        <v>103060120</v>
      </c>
      <c r="B329" s="11" t="s">
        <v>487</v>
      </c>
      <c r="C329" s="22">
        <v>70</v>
      </c>
      <c r="D329" s="22"/>
      <c r="E329" s="22">
        <v>0</v>
      </c>
      <c r="F329" s="22"/>
      <c r="G329" s="22"/>
      <c r="H329" s="22"/>
      <c r="I329" s="22"/>
      <c r="J329" s="22"/>
      <c r="K329" s="22"/>
      <c r="L329" s="22"/>
      <c r="M329" s="22"/>
      <c r="N329" s="22"/>
      <c r="O329" s="22"/>
      <c r="P329" s="22"/>
      <c r="Q329" s="22"/>
      <c r="R329" s="22"/>
      <c r="S329" s="22"/>
      <c r="T329" s="22"/>
      <c r="U329" s="22"/>
      <c r="V329" s="22"/>
      <c r="W329" s="22"/>
    </row>
    <row r="330" ht="14.4" spans="1:23">
      <c r="A330" s="14">
        <v>103060121</v>
      </c>
      <c r="B330" s="11" t="s">
        <v>488</v>
      </c>
      <c r="C330" s="22">
        <v>5</v>
      </c>
      <c r="D330" s="22"/>
      <c r="E330" s="22">
        <v>0</v>
      </c>
      <c r="F330" s="22"/>
      <c r="G330" s="22">
        <v>5</v>
      </c>
      <c r="H330" s="22"/>
      <c r="I330" s="22"/>
      <c r="J330" s="22"/>
      <c r="K330" s="22"/>
      <c r="L330" s="22"/>
      <c r="M330" s="22"/>
      <c r="N330" s="22"/>
      <c r="O330" s="22"/>
      <c r="P330" s="22"/>
      <c r="Q330" s="22"/>
      <c r="R330" s="22">
        <v>5</v>
      </c>
      <c r="S330" s="22"/>
      <c r="T330" s="22"/>
      <c r="U330" s="22"/>
      <c r="V330" s="22"/>
      <c r="W330" s="22"/>
    </row>
    <row r="331" ht="14.4" spans="1:23">
      <c r="A331" s="14">
        <v>103060122</v>
      </c>
      <c r="B331" s="11" t="s">
        <v>489</v>
      </c>
      <c r="C331" s="22">
        <v>0</v>
      </c>
      <c r="D331" s="22"/>
      <c r="E331" s="22">
        <v>0</v>
      </c>
      <c r="F331" s="22"/>
      <c r="G331" s="22"/>
      <c r="H331" s="22"/>
      <c r="I331" s="22"/>
      <c r="J331" s="22"/>
      <c r="K331" s="22"/>
      <c r="L331" s="22"/>
      <c r="M331" s="22"/>
      <c r="N331" s="22"/>
      <c r="O331" s="22"/>
      <c r="P331" s="22"/>
      <c r="Q331" s="22"/>
      <c r="R331" s="22"/>
      <c r="S331" s="22"/>
      <c r="T331" s="22"/>
      <c r="U331" s="22"/>
      <c r="V331" s="22"/>
      <c r="W331" s="22"/>
    </row>
    <row r="332" ht="14.4" spans="1:23">
      <c r="A332" s="14">
        <v>103060123</v>
      </c>
      <c r="B332" s="11" t="s">
        <v>490</v>
      </c>
      <c r="C332" s="22">
        <v>0</v>
      </c>
      <c r="D332" s="22"/>
      <c r="E332" s="22">
        <v>0</v>
      </c>
      <c r="F332" s="22"/>
      <c r="G332" s="22"/>
      <c r="H332" s="22"/>
      <c r="I332" s="22"/>
      <c r="J332" s="22"/>
      <c r="K332" s="22"/>
      <c r="L332" s="22"/>
      <c r="M332" s="22"/>
      <c r="N332" s="22"/>
      <c r="O332" s="22"/>
      <c r="P332" s="22"/>
      <c r="Q332" s="22"/>
      <c r="R332" s="22"/>
      <c r="S332" s="22"/>
      <c r="T332" s="22"/>
      <c r="U332" s="22"/>
      <c r="V332" s="22"/>
      <c r="W332" s="22"/>
    </row>
    <row r="333" ht="14.4" spans="1:23">
      <c r="A333" s="14">
        <v>103060124</v>
      </c>
      <c r="B333" s="11" t="s">
        <v>491</v>
      </c>
      <c r="C333" s="22">
        <v>14307</v>
      </c>
      <c r="D333" s="22">
        <v>14307</v>
      </c>
      <c r="E333" s="22">
        <v>14307</v>
      </c>
      <c r="F333" s="22"/>
      <c r="G333" s="22"/>
      <c r="H333" s="22"/>
      <c r="I333" s="22"/>
      <c r="J333" s="22"/>
      <c r="K333" s="22"/>
      <c r="L333" s="22"/>
      <c r="M333" s="22"/>
      <c r="N333" s="22"/>
      <c r="O333" s="22"/>
      <c r="P333" s="22"/>
      <c r="Q333" s="22"/>
      <c r="R333" s="22"/>
      <c r="S333" s="22"/>
      <c r="T333" s="22"/>
      <c r="U333" s="22"/>
      <c r="V333" s="22"/>
      <c r="W333" s="22"/>
    </row>
    <row r="334" ht="14.4" spans="1:23">
      <c r="A334" s="14">
        <v>103060125</v>
      </c>
      <c r="B334" s="11" t="s">
        <v>492</v>
      </c>
      <c r="C334" s="22">
        <v>494</v>
      </c>
      <c r="D334" s="22">
        <v>457</v>
      </c>
      <c r="E334" s="22">
        <v>457</v>
      </c>
      <c r="F334" s="22"/>
      <c r="G334" s="22"/>
      <c r="H334" s="22"/>
      <c r="I334" s="22"/>
      <c r="J334" s="22"/>
      <c r="K334" s="22"/>
      <c r="L334" s="22"/>
      <c r="M334" s="22"/>
      <c r="N334" s="22"/>
      <c r="O334" s="22"/>
      <c r="P334" s="22"/>
      <c r="Q334" s="22"/>
      <c r="R334" s="22"/>
      <c r="S334" s="22"/>
      <c r="T334" s="22"/>
      <c r="U334" s="22"/>
      <c r="V334" s="22"/>
      <c r="W334" s="22"/>
    </row>
    <row r="335" ht="14.4" spans="1:23">
      <c r="A335" s="14">
        <v>103060126</v>
      </c>
      <c r="B335" s="11" t="s">
        <v>493</v>
      </c>
      <c r="C335" s="22">
        <v>0</v>
      </c>
      <c r="D335" s="22"/>
      <c r="E335" s="22">
        <v>0</v>
      </c>
      <c r="F335" s="22"/>
      <c r="G335" s="22"/>
      <c r="H335" s="22"/>
      <c r="I335" s="22"/>
      <c r="J335" s="22"/>
      <c r="K335" s="22"/>
      <c r="L335" s="22"/>
      <c r="M335" s="22"/>
      <c r="N335" s="22"/>
      <c r="O335" s="22"/>
      <c r="P335" s="22"/>
      <c r="Q335" s="22"/>
      <c r="R335" s="22"/>
      <c r="S335" s="22"/>
      <c r="T335" s="22"/>
      <c r="U335" s="22"/>
      <c r="V335" s="22"/>
      <c r="W335" s="22"/>
    </row>
    <row r="336" ht="14.4" spans="1:23">
      <c r="A336" s="14">
        <v>103060127</v>
      </c>
      <c r="B336" s="11" t="s">
        <v>494</v>
      </c>
      <c r="C336" s="22">
        <v>1829</v>
      </c>
      <c r="D336" s="22">
        <v>1829</v>
      </c>
      <c r="E336" s="22">
        <v>1829</v>
      </c>
      <c r="F336" s="22"/>
      <c r="G336" s="22"/>
      <c r="H336" s="22"/>
      <c r="I336" s="22"/>
      <c r="J336" s="22"/>
      <c r="K336" s="22"/>
      <c r="L336" s="22"/>
      <c r="M336" s="22"/>
      <c r="N336" s="22"/>
      <c r="O336" s="22"/>
      <c r="P336" s="22"/>
      <c r="Q336" s="22"/>
      <c r="R336" s="22"/>
      <c r="S336" s="22"/>
      <c r="T336" s="22"/>
      <c r="U336" s="22"/>
      <c r="V336" s="22"/>
      <c r="W336" s="22"/>
    </row>
    <row r="337" ht="14.4" spans="1:23">
      <c r="A337" s="14">
        <v>103060128</v>
      </c>
      <c r="B337" s="11" t="s">
        <v>495</v>
      </c>
      <c r="C337" s="22">
        <v>1888</v>
      </c>
      <c r="D337" s="22">
        <v>1825</v>
      </c>
      <c r="E337" s="22">
        <v>1825</v>
      </c>
      <c r="F337" s="22"/>
      <c r="G337" s="22">
        <v>63</v>
      </c>
      <c r="H337" s="22"/>
      <c r="I337" s="22"/>
      <c r="J337" s="22"/>
      <c r="K337" s="22"/>
      <c r="L337" s="22"/>
      <c r="M337" s="22"/>
      <c r="N337" s="22"/>
      <c r="O337" s="22"/>
      <c r="P337" s="22"/>
      <c r="Q337" s="22">
        <v>63</v>
      </c>
      <c r="R337" s="22"/>
      <c r="S337" s="22"/>
      <c r="T337" s="22"/>
      <c r="U337" s="22"/>
      <c r="V337" s="22"/>
      <c r="W337" s="22"/>
    </row>
    <row r="338" ht="14.4" spans="1:23">
      <c r="A338" s="14">
        <v>103060129</v>
      </c>
      <c r="B338" s="11" t="s">
        <v>496</v>
      </c>
      <c r="C338" s="22">
        <v>2040</v>
      </c>
      <c r="D338" s="22">
        <v>2040</v>
      </c>
      <c r="E338" s="22">
        <v>2040</v>
      </c>
      <c r="F338" s="22"/>
      <c r="G338" s="22"/>
      <c r="H338" s="22"/>
      <c r="I338" s="22"/>
      <c r="J338" s="22"/>
      <c r="K338" s="22"/>
      <c r="L338" s="22"/>
      <c r="M338" s="22"/>
      <c r="N338" s="22"/>
      <c r="O338" s="22"/>
      <c r="P338" s="22"/>
      <c r="Q338" s="22"/>
      <c r="R338" s="22"/>
      <c r="S338" s="22"/>
      <c r="T338" s="22"/>
      <c r="U338" s="22"/>
      <c r="V338" s="22"/>
      <c r="W338" s="22"/>
    </row>
    <row r="339" ht="14.4" spans="1:23">
      <c r="A339" s="14">
        <v>103060130</v>
      </c>
      <c r="B339" s="11" t="s">
        <v>497</v>
      </c>
      <c r="C339" s="22">
        <v>0</v>
      </c>
      <c r="D339" s="22"/>
      <c r="E339" s="22">
        <v>0</v>
      </c>
      <c r="F339" s="22"/>
      <c r="G339" s="22"/>
      <c r="H339" s="22"/>
      <c r="I339" s="22"/>
      <c r="J339" s="22"/>
      <c r="K339" s="22"/>
      <c r="L339" s="22"/>
      <c r="M339" s="22"/>
      <c r="N339" s="22"/>
      <c r="O339" s="22"/>
      <c r="P339" s="22"/>
      <c r="Q339" s="22"/>
      <c r="R339" s="22"/>
      <c r="S339" s="22"/>
      <c r="T339" s="22"/>
      <c r="U339" s="22"/>
      <c r="V339" s="22"/>
      <c r="W339" s="22"/>
    </row>
    <row r="340" ht="14.4" spans="1:23">
      <c r="A340" s="14">
        <v>103060131</v>
      </c>
      <c r="B340" s="11" t="s">
        <v>498</v>
      </c>
      <c r="C340" s="22">
        <v>5198</v>
      </c>
      <c r="D340" s="22">
        <v>5172</v>
      </c>
      <c r="E340" s="22">
        <v>5173</v>
      </c>
      <c r="F340" s="22"/>
      <c r="G340" s="22">
        <v>25</v>
      </c>
      <c r="H340" s="22"/>
      <c r="I340" s="22"/>
      <c r="J340" s="22"/>
      <c r="K340" s="22"/>
      <c r="L340" s="22"/>
      <c r="M340" s="22">
        <v>25</v>
      </c>
      <c r="N340" s="22"/>
      <c r="O340" s="22"/>
      <c r="P340" s="22"/>
      <c r="Q340" s="22"/>
      <c r="R340" s="22"/>
      <c r="S340" s="22"/>
      <c r="T340" s="22"/>
      <c r="U340" s="22"/>
      <c r="V340" s="22"/>
      <c r="W340" s="22"/>
    </row>
    <row r="341" ht="14.4" spans="1:23">
      <c r="A341" s="14">
        <v>103060132</v>
      </c>
      <c r="B341" s="11" t="s">
        <v>499</v>
      </c>
      <c r="C341" s="22">
        <v>0</v>
      </c>
      <c r="D341" s="22"/>
      <c r="E341" s="22">
        <v>0</v>
      </c>
      <c r="F341" s="22"/>
      <c r="G341" s="22"/>
      <c r="H341" s="22"/>
      <c r="I341" s="22"/>
      <c r="J341" s="22"/>
      <c r="K341" s="22"/>
      <c r="L341" s="22"/>
      <c r="M341" s="22"/>
      <c r="N341" s="22"/>
      <c r="O341" s="22"/>
      <c r="P341" s="22"/>
      <c r="Q341" s="22"/>
      <c r="R341" s="22"/>
      <c r="S341" s="22"/>
      <c r="T341" s="22"/>
      <c r="U341" s="22"/>
      <c r="V341" s="22"/>
      <c r="W341" s="22"/>
    </row>
    <row r="342" ht="14.4" spans="1:23">
      <c r="A342" s="14">
        <v>103060133</v>
      </c>
      <c r="B342" s="11" t="s">
        <v>500</v>
      </c>
      <c r="C342" s="22">
        <v>26</v>
      </c>
      <c r="D342" s="22"/>
      <c r="E342" s="22">
        <v>0</v>
      </c>
      <c r="F342" s="22"/>
      <c r="G342" s="22">
        <v>27</v>
      </c>
      <c r="H342" s="22"/>
      <c r="I342" s="22"/>
      <c r="J342" s="22"/>
      <c r="K342" s="22"/>
      <c r="L342" s="22"/>
      <c r="M342" s="22"/>
      <c r="N342" s="22"/>
      <c r="O342" s="22"/>
      <c r="P342" s="22"/>
      <c r="Q342" s="22">
        <v>27</v>
      </c>
      <c r="R342" s="22"/>
      <c r="S342" s="22"/>
      <c r="T342" s="22"/>
      <c r="U342" s="22"/>
      <c r="V342" s="22"/>
      <c r="W342" s="22"/>
    </row>
    <row r="343" ht="14.4" spans="1:23">
      <c r="A343" s="14">
        <v>103060134</v>
      </c>
      <c r="B343" s="11" t="s">
        <v>501</v>
      </c>
      <c r="C343" s="22">
        <v>0</v>
      </c>
      <c r="D343" s="22"/>
      <c r="E343" s="22">
        <v>0</v>
      </c>
      <c r="F343" s="22"/>
      <c r="G343" s="22"/>
      <c r="H343" s="22"/>
      <c r="I343" s="22"/>
      <c r="J343" s="22"/>
      <c r="K343" s="22"/>
      <c r="L343" s="22"/>
      <c r="M343" s="22"/>
      <c r="N343" s="22"/>
      <c r="O343" s="22"/>
      <c r="P343" s="22"/>
      <c r="Q343" s="22"/>
      <c r="R343" s="22"/>
      <c r="S343" s="22"/>
      <c r="T343" s="22"/>
      <c r="U343" s="22"/>
      <c r="V343" s="22"/>
      <c r="W343" s="22"/>
    </row>
    <row r="344" ht="14.4" spans="1:23">
      <c r="A344" s="14">
        <v>103060198</v>
      </c>
      <c r="B344" s="11" t="s">
        <v>502</v>
      </c>
      <c r="C344" s="22">
        <v>2791</v>
      </c>
      <c r="D344" s="22">
        <v>234</v>
      </c>
      <c r="E344" s="22">
        <v>234</v>
      </c>
      <c r="F344" s="22"/>
      <c r="G344" s="22">
        <v>1426</v>
      </c>
      <c r="H344" s="22">
        <v>780</v>
      </c>
      <c r="I344" s="22"/>
      <c r="J344" s="22">
        <v>132</v>
      </c>
      <c r="K344" s="22">
        <v>110</v>
      </c>
      <c r="L344" s="22"/>
      <c r="M344" s="22">
        <v>58</v>
      </c>
      <c r="N344" s="22"/>
      <c r="O344" s="22"/>
      <c r="P344" s="22">
        <v>151</v>
      </c>
      <c r="Q344" s="22"/>
      <c r="R344" s="22">
        <v>195</v>
      </c>
      <c r="S344" s="22"/>
      <c r="T344" s="22"/>
      <c r="U344" s="22"/>
      <c r="V344" s="22"/>
      <c r="W344" s="22"/>
    </row>
    <row r="345" ht="14.4" spans="1:23">
      <c r="A345" s="14">
        <v>1030602</v>
      </c>
      <c r="B345" s="11" t="s">
        <v>503</v>
      </c>
      <c r="C345" s="21">
        <v>27746</v>
      </c>
      <c r="D345" s="21">
        <v>2602</v>
      </c>
      <c r="E345" s="21">
        <v>2602</v>
      </c>
      <c r="F345" s="21"/>
      <c r="G345" s="21">
        <v>23304</v>
      </c>
      <c r="H345" s="21">
        <v>378</v>
      </c>
      <c r="I345" s="21"/>
      <c r="J345" s="21">
        <v>40</v>
      </c>
      <c r="K345" s="21"/>
      <c r="L345" s="21"/>
      <c r="M345" s="21"/>
      <c r="N345" s="21"/>
      <c r="O345" s="21"/>
      <c r="P345" s="21"/>
      <c r="Q345" s="21"/>
      <c r="R345" s="21">
        <v>21562</v>
      </c>
      <c r="S345" s="21"/>
      <c r="T345" s="21">
        <v>1324</v>
      </c>
      <c r="U345" s="21"/>
      <c r="V345" s="21"/>
      <c r="W345" s="21"/>
    </row>
    <row r="346" ht="14.4" spans="1:23">
      <c r="A346" s="14">
        <v>103060202</v>
      </c>
      <c r="B346" s="11" t="s">
        <v>504</v>
      </c>
      <c r="C346" s="22">
        <v>3142</v>
      </c>
      <c r="D346" s="22">
        <v>2585</v>
      </c>
      <c r="E346" s="22">
        <v>2585</v>
      </c>
      <c r="F346" s="22"/>
      <c r="G346" s="22">
        <v>168</v>
      </c>
      <c r="H346" s="22">
        <v>128</v>
      </c>
      <c r="I346" s="22"/>
      <c r="J346" s="22">
        <v>40</v>
      </c>
      <c r="K346" s="22"/>
      <c r="L346" s="22"/>
      <c r="M346" s="22"/>
      <c r="N346" s="22"/>
      <c r="O346" s="22"/>
      <c r="P346" s="22"/>
      <c r="Q346" s="22"/>
      <c r="R346" s="22"/>
      <c r="S346" s="22"/>
      <c r="T346" s="22"/>
      <c r="U346" s="22"/>
      <c r="V346" s="22"/>
      <c r="W346" s="22"/>
    </row>
    <row r="347" ht="14.4" spans="1:23">
      <c r="A347" s="14">
        <v>103060203</v>
      </c>
      <c r="B347" s="11" t="s">
        <v>505</v>
      </c>
      <c r="C347" s="22">
        <v>13805</v>
      </c>
      <c r="D347" s="22">
        <v>17</v>
      </c>
      <c r="E347" s="22">
        <v>17</v>
      </c>
      <c r="F347" s="22"/>
      <c r="G347" s="22">
        <v>13471</v>
      </c>
      <c r="H347" s="22">
        <v>250</v>
      </c>
      <c r="I347" s="22"/>
      <c r="J347" s="22"/>
      <c r="K347" s="22"/>
      <c r="L347" s="22"/>
      <c r="M347" s="22"/>
      <c r="N347" s="22"/>
      <c r="O347" s="22"/>
      <c r="P347" s="22"/>
      <c r="Q347" s="22"/>
      <c r="R347" s="22">
        <v>11897</v>
      </c>
      <c r="S347" s="22"/>
      <c r="T347" s="22">
        <v>1324</v>
      </c>
      <c r="U347" s="22"/>
      <c r="V347" s="22"/>
      <c r="W347" s="22"/>
    </row>
    <row r="348" ht="14.4" spans="1:23">
      <c r="A348" s="14">
        <v>103060204</v>
      </c>
      <c r="B348" s="11" t="s">
        <v>506</v>
      </c>
      <c r="C348" s="22">
        <v>0</v>
      </c>
      <c r="D348" s="22"/>
      <c r="E348" s="22">
        <v>0</v>
      </c>
      <c r="F348" s="22"/>
      <c r="G348" s="22"/>
      <c r="H348" s="22"/>
      <c r="I348" s="22"/>
      <c r="J348" s="22"/>
      <c r="K348" s="22"/>
      <c r="L348" s="22"/>
      <c r="M348" s="22"/>
      <c r="N348" s="22"/>
      <c r="O348" s="22"/>
      <c r="P348" s="22"/>
      <c r="Q348" s="22"/>
      <c r="R348" s="22"/>
      <c r="S348" s="22"/>
      <c r="T348" s="22"/>
      <c r="U348" s="22"/>
      <c r="V348" s="22"/>
      <c r="W348" s="22"/>
    </row>
    <row r="349" ht="14.4" spans="1:23">
      <c r="A349" s="14">
        <v>103060298</v>
      </c>
      <c r="B349" s="11" t="s">
        <v>507</v>
      </c>
      <c r="C349" s="22">
        <v>10799</v>
      </c>
      <c r="D349" s="22"/>
      <c r="E349" s="22">
        <v>0</v>
      </c>
      <c r="F349" s="22"/>
      <c r="G349" s="22">
        <v>9665</v>
      </c>
      <c r="H349" s="22"/>
      <c r="I349" s="22"/>
      <c r="J349" s="22"/>
      <c r="K349" s="22"/>
      <c r="L349" s="22"/>
      <c r="M349" s="22"/>
      <c r="N349" s="22"/>
      <c r="O349" s="22"/>
      <c r="P349" s="22"/>
      <c r="Q349" s="22"/>
      <c r="R349" s="22">
        <v>9665</v>
      </c>
      <c r="S349" s="22"/>
      <c r="T349" s="22"/>
      <c r="U349" s="22"/>
      <c r="V349" s="22"/>
      <c r="W349" s="22"/>
    </row>
    <row r="350" ht="14.4" spans="1:23">
      <c r="A350" s="14">
        <v>1030603</v>
      </c>
      <c r="B350" s="11" t="s">
        <v>508</v>
      </c>
      <c r="C350" s="21">
        <v>6898</v>
      </c>
      <c r="D350" s="21"/>
      <c r="E350" s="21">
        <v>0</v>
      </c>
      <c r="F350" s="21"/>
      <c r="G350" s="21">
        <v>3298</v>
      </c>
      <c r="H350" s="21">
        <v>3298</v>
      </c>
      <c r="I350" s="21"/>
      <c r="J350" s="21"/>
      <c r="K350" s="21"/>
      <c r="L350" s="21"/>
      <c r="M350" s="21"/>
      <c r="N350" s="21"/>
      <c r="O350" s="21"/>
      <c r="P350" s="21"/>
      <c r="Q350" s="21"/>
      <c r="R350" s="21"/>
      <c r="S350" s="21"/>
      <c r="T350" s="21"/>
      <c r="U350" s="21"/>
      <c r="V350" s="21"/>
      <c r="W350" s="21"/>
    </row>
    <row r="351" ht="14.4" spans="1:23">
      <c r="A351" s="14">
        <v>103060301</v>
      </c>
      <c r="B351" s="11" t="s">
        <v>509</v>
      </c>
      <c r="C351" s="22">
        <v>0</v>
      </c>
      <c r="D351" s="22"/>
      <c r="E351" s="22">
        <v>0</v>
      </c>
      <c r="F351" s="22"/>
      <c r="G351" s="22"/>
      <c r="H351" s="22"/>
      <c r="I351" s="22"/>
      <c r="J351" s="22"/>
      <c r="K351" s="22"/>
      <c r="L351" s="22"/>
      <c r="M351" s="22"/>
      <c r="N351" s="22"/>
      <c r="O351" s="22"/>
      <c r="P351" s="22"/>
      <c r="Q351" s="22"/>
      <c r="R351" s="22"/>
      <c r="S351" s="22"/>
      <c r="T351" s="22"/>
      <c r="U351" s="22"/>
      <c r="V351" s="22"/>
      <c r="W351" s="22"/>
    </row>
    <row r="352" ht="14.4" spans="1:23">
      <c r="A352" s="14">
        <v>103060304</v>
      </c>
      <c r="B352" s="11" t="s">
        <v>510</v>
      </c>
      <c r="C352" s="22">
        <v>0</v>
      </c>
      <c r="D352" s="22"/>
      <c r="E352" s="22">
        <v>0</v>
      </c>
      <c r="F352" s="22"/>
      <c r="G352" s="22"/>
      <c r="H352" s="22"/>
      <c r="I352" s="22"/>
      <c r="J352" s="22"/>
      <c r="K352" s="22"/>
      <c r="L352" s="22"/>
      <c r="M352" s="22"/>
      <c r="N352" s="22"/>
      <c r="O352" s="22"/>
      <c r="P352" s="22"/>
      <c r="Q352" s="22"/>
      <c r="R352" s="22"/>
      <c r="S352" s="22"/>
      <c r="T352" s="22"/>
      <c r="U352" s="22"/>
      <c r="V352" s="22"/>
      <c r="W352" s="22"/>
    </row>
    <row r="353" ht="14.4" spans="1:23">
      <c r="A353" s="14">
        <v>103060305</v>
      </c>
      <c r="B353" s="11" t="s">
        <v>511</v>
      </c>
      <c r="C353" s="22">
        <v>0</v>
      </c>
      <c r="D353" s="22"/>
      <c r="E353" s="22">
        <v>0</v>
      </c>
      <c r="F353" s="22"/>
      <c r="G353" s="22"/>
      <c r="H353" s="22"/>
      <c r="I353" s="22"/>
      <c r="J353" s="22"/>
      <c r="K353" s="22"/>
      <c r="L353" s="22"/>
      <c r="M353" s="22"/>
      <c r="N353" s="22"/>
      <c r="O353" s="22"/>
      <c r="P353" s="22"/>
      <c r="Q353" s="22"/>
      <c r="R353" s="22"/>
      <c r="S353" s="22"/>
      <c r="T353" s="22"/>
      <c r="U353" s="22"/>
      <c r="V353" s="22"/>
      <c r="W353" s="22"/>
    </row>
    <row r="354" ht="14.4" spans="1:23">
      <c r="A354" s="14">
        <v>103060307</v>
      </c>
      <c r="B354" s="11" t="s">
        <v>512</v>
      </c>
      <c r="C354" s="22">
        <v>0</v>
      </c>
      <c r="D354" s="22"/>
      <c r="E354" s="22">
        <v>0</v>
      </c>
      <c r="F354" s="22"/>
      <c r="G354" s="22"/>
      <c r="H354" s="22"/>
      <c r="I354" s="22"/>
      <c r="J354" s="22"/>
      <c r="K354" s="22"/>
      <c r="L354" s="22"/>
      <c r="M354" s="22"/>
      <c r="N354" s="22"/>
      <c r="O354" s="22"/>
      <c r="P354" s="22"/>
      <c r="Q354" s="22"/>
      <c r="R354" s="22"/>
      <c r="S354" s="22"/>
      <c r="T354" s="22"/>
      <c r="U354" s="22"/>
      <c r="V354" s="22"/>
      <c r="W354" s="22"/>
    </row>
    <row r="355" ht="14.4" spans="1:23">
      <c r="A355" s="14">
        <v>103060398</v>
      </c>
      <c r="B355" s="11" t="s">
        <v>513</v>
      </c>
      <c r="C355" s="22">
        <v>6898</v>
      </c>
      <c r="D355" s="22"/>
      <c r="E355" s="22">
        <v>0</v>
      </c>
      <c r="F355" s="22"/>
      <c r="G355" s="22">
        <v>3298</v>
      </c>
      <c r="H355" s="22">
        <v>3298</v>
      </c>
      <c r="I355" s="22"/>
      <c r="J355" s="22"/>
      <c r="K355" s="22"/>
      <c r="L355" s="22"/>
      <c r="M355" s="22"/>
      <c r="N355" s="22"/>
      <c r="O355" s="22"/>
      <c r="P355" s="22"/>
      <c r="Q355" s="22"/>
      <c r="R355" s="22"/>
      <c r="S355" s="22"/>
      <c r="T355" s="22"/>
      <c r="U355" s="22"/>
      <c r="V355" s="22"/>
      <c r="W355" s="22"/>
    </row>
    <row r="356" ht="14.4" spans="1:23">
      <c r="A356" s="14">
        <v>1030604</v>
      </c>
      <c r="B356" s="11" t="s">
        <v>514</v>
      </c>
      <c r="C356" s="21">
        <v>27</v>
      </c>
      <c r="D356" s="21"/>
      <c r="E356" s="21">
        <v>0</v>
      </c>
      <c r="F356" s="21"/>
      <c r="G356" s="21">
        <v>27</v>
      </c>
      <c r="H356" s="21"/>
      <c r="I356" s="21"/>
      <c r="J356" s="21"/>
      <c r="K356" s="21"/>
      <c r="L356" s="21"/>
      <c r="M356" s="21">
        <v>27</v>
      </c>
      <c r="N356" s="21"/>
      <c r="O356" s="21"/>
      <c r="P356" s="21"/>
      <c r="Q356" s="21"/>
      <c r="R356" s="21"/>
      <c r="S356" s="21"/>
      <c r="T356" s="21"/>
      <c r="U356" s="21"/>
      <c r="V356" s="21"/>
      <c r="W356" s="21"/>
    </row>
    <row r="357" ht="14.4" spans="1:23">
      <c r="A357" s="14">
        <v>103060401</v>
      </c>
      <c r="B357" s="11" t="s">
        <v>515</v>
      </c>
      <c r="C357" s="22">
        <v>0</v>
      </c>
      <c r="D357" s="22"/>
      <c r="E357" s="22">
        <v>0</v>
      </c>
      <c r="F357" s="22"/>
      <c r="G357" s="22"/>
      <c r="H357" s="22"/>
      <c r="I357" s="22"/>
      <c r="J357" s="22"/>
      <c r="K357" s="22"/>
      <c r="L357" s="22"/>
      <c r="M357" s="22"/>
      <c r="N357" s="22"/>
      <c r="O357" s="22"/>
      <c r="P357" s="22"/>
      <c r="Q357" s="22"/>
      <c r="R357" s="22"/>
      <c r="S357" s="22"/>
      <c r="T357" s="22"/>
      <c r="U357" s="22"/>
      <c r="V357" s="22"/>
      <c r="W357" s="22"/>
    </row>
    <row r="358" ht="14.4" spans="1:23">
      <c r="A358" s="14">
        <v>103060402</v>
      </c>
      <c r="B358" s="11" t="s">
        <v>516</v>
      </c>
      <c r="C358" s="22">
        <v>0</v>
      </c>
      <c r="D358" s="22"/>
      <c r="E358" s="22">
        <v>0</v>
      </c>
      <c r="F358" s="22"/>
      <c r="G358" s="22"/>
      <c r="H358" s="22"/>
      <c r="I358" s="22"/>
      <c r="J358" s="22"/>
      <c r="K358" s="22"/>
      <c r="L358" s="22"/>
      <c r="M358" s="22"/>
      <c r="N358" s="22"/>
      <c r="O358" s="22"/>
      <c r="P358" s="22"/>
      <c r="Q358" s="22"/>
      <c r="R358" s="22"/>
      <c r="S358" s="22"/>
      <c r="T358" s="22"/>
      <c r="U358" s="22"/>
      <c r="V358" s="22"/>
      <c r="W358" s="22"/>
    </row>
    <row r="359" ht="14.4" spans="1:23">
      <c r="A359" s="14">
        <v>103060498</v>
      </c>
      <c r="B359" s="11" t="s">
        <v>517</v>
      </c>
      <c r="C359" s="22">
        <v>27</v>
      </c>
      <c r="D359" s="22"/>
      <c r="E359" s="22">
        <v>0</v>
      </c>
      <c r="F359" s="22"/>
      <c r="G359" s="22">
        <v>27</v>
      </c>
      <c r="H359" s="22"/>
      <c r="I359" s="22"/>
      <c r="J359" s="22"/>
      <c r="K359" s="22"/>
      <c r="L359" s="22"/>
      <c r="M359" s="22">
        <v>27</v>
      </c>
      <c r="N359" s="22"/>
      <c r="O359" s="22"/>
      <c r="P359" s="22"/>
      <c r="Q359" s="22"/>
      <c r="R359" s="22"/>
      <c r="S359" s="22"/>
      <c r="T359" s="22"/>
      <c r="U359" s="22"/>
      <c r="V359" s="22"/>
      <c r="W359" s="22"/>
    </row>
    <row r="360" ht="14.4" spans="1:23">
      <c r="A360" s="14">
        <v>1030698</v>
      </c>
      <c r="B360" s="11" t="s">
        <v>518</v>
      </c>
      <c r="C360" s="22">
        <v>6606</v>
      </c>
      <c r="D360" s="22"/>
      <c r="E360" s="22">
        <v>0</v>
      </c>
      <c r="F360" s="22"/>
      <c r="G360" s="22">
        <v>6586</v>
      </c>
      <c r="H360" s="22">
        <v>84</v>
      </c>
      <c r="I360" s="22">
        <v>2842</v>
      </c>
      <c r="J360" s="22">
        <v>600</v>
      </c>
      <c r="K360" s="22">
        <v>60</v>
      </c>
      <c r="L360" s="22"/>
      <c r="M360" s="22"/>
      <c r="N360" s="22"/>
      <c r="O360" s="22"/>
      <c r="P360" s="22"/>
      <c r="Q360" s="22"/>
      <c r="R360" s="22">
        <v>3000</v>
      </c>
      <c r="S360" s="22"/>
      <c r="T360" s="22"/>
      <c r="U360" s="22"/>
      <c r="V360" s="22"/>
      <c r="W360" s="22"/>
    </row>
    <row r="361" ht="14.4" spans="1:23">
      <c r="A361" s="14"/>
      <c r="B361" s="14"/>
      <c r="C361" s="22"/>
      <c r="D361" s="22"/>
      <c r="E361" s="22"/>
      <c r="F361" s="22"/>
      <c r="G361" s="22"/>
      <c r="H361" s="22"/>
      <c r="I361" s="22"/>
      <c r="J361" s="22"/>
      <c r="K361" s="22"/>
      <c r="L361" s="22"/>
      <c r="M361" s="22"/>
      <c r="N361" s="22"/>
      <c r="O361" s="22"/>
      <c r="P361" s="22"/>
      <c r="Q361" s="22"/>
      <c r="R361" s="22"/>
      <c r="S361" s="22"/>
      <c r="T361" s="22"/>
      <c r="U361" s="22"/>
      <c r="V361" s="22"/>
      <c r="W361" s="22"/>
    </row>
    <row r="362" ht="14.4" spans="1:23">
      <c r="A362" s="14">
        <v>105</v>
      </c>
      <c r="B362" s="9" t="s">
        <v>519</v>
      </c>
      <c r="C362" s="21">
        <v>20657000</v>
      </c>
      <c r="D362" s="21">
        <v>19351000</v>
      </c>
      <c r="E362" s="21">
        <v>20657000</v>
      </c>
      <c r="F362" s="21"/>
      <c r="G362" s="21">
        <v>356000</v>
      </c>
      <c r="H362" s="21"/>
      <c r="I362" s="21"/>
      <c r="J362" s="21"/>
      <c r="K362" s="21"/>
      <c r="L362" s="21"/>
      <c r="M362" s="21"/>
      <c r="N362" s="21"/>
      <c r="O362" s="21"/>
      <c r="P362" s="21"/>
      <c r="Q362" s="21"/>
      <c r="R362" s="21"/>
      <c r="S362" s="21"/>
      <c r="T362" s="21"/>
      <c r="U362" s="21"/>
      <c r="V362" s="21">
        <v>10000</v>
      </c>
      <c r="W362" s="21">
        <v>346000</v>
      </c>
    </row>
    <row r="363" ht="14.4" spans="1:23">
      <c r="A363" s="14">
        <v>10503</v>
      </c>
      <c r="B363" s="9" t="s">
        <v>520</v>
      </c>
      <c r="C363" s="21">
        <v>0</v>
      </c>
      <c r="D363" s="21"/>
      <c r="E363" s="21">
        <v>0</v>
      </c>
      <c r="F363" s="21"/>
      <c r="G363" s="21"/>
      <c r="H363" s="21"/>
      <c r="I363" s="21"/>
      <c r="J363" s="21"/>
      <c r="K363" s="21"/>
      <c r="L363" s="21"/>
      <c r="M363" s="21"/>
      <c r="N363" s="21"/>
      <c r="O363" s="21"/>
      <c r="P363" s="21"/>
      <c r="Q363" s="21"/>
      <c r="R363" s="21"/>
      <c r="S363" s="21"/>
      <c r="T363" s="21"/>
      <c r="U363" s="21"/>
      <c r="V363" s="21"/>
      <c r="W363" s="21"/>
    </row>
    <row r="364" ht="14.4" spans="1:23">
      <c r="A364" s="14">
        <v>1050301</v>
      </c>
      <c r="B364" s="11" t="s">
        <v>521</v>
      </c>
      <c r="C364" s="22">
        <v>0</v>
      </c>
      <c r="D364" s="22"/>
      <c r="E364" s="22">
        <v>0</v>
      </c>
      <c r="F364" s="22"/>
      <c r="G364" s="22"/>
      <c r="H364" s="22"/>
      <c r="I364" s="22"/>
      <c r="J364" s="22"/>
      <c r="K364" s="22"/>
      <c r="L364" s="22"/>
      <c r="M364" s="22"/>
      <c r="N364" s="22"/>
      <c r="O364" s="22"/>
      <c r="P364" s="22"/>
      <c r="Q364" s="22"/>
      <c r="R364" s="22"/>
      <c r="S364" s="22"/>
      <c r="T364" s="22"/>
      <c r="U364" s="22"/>
      <c r="V364" s="22"/>
      <c r="W364" s="22"/>
    </row>
    <row r="365" ht="14.4" spans="1:23">
      <c r="A365" s="14">
        <v>1050302</v>
      </c>
      <c r="B365" s="11" t="s">
        <v>522</v>
      </c>
      <c r="C365" s="21">
        <v>0</v>
      </c>
      <c r="D365" s="21"/>
      <c r="E365" s="21">
        <v>0</v>
      </c>
      <c r="F365" s="21"/>
      <c r="G365" s="21"/>
      <c r="H365" s="21"/>
      <c r="I365" s="21"/>
      <c r="J365" s="21"/>
      <c r="K365" s="21"/>
      <c r="L365" s="21"/>
      <c r="M365" s="21"/>
      <c r="N365" s="21"/>
      <c r="O365" s="21"/>
      <c r="P365" s="21"/>
      <c r="Q365" s="21"/>
      <c r="R365" s="21"/>
      <c r="S365" s="21"/>
      <c r="T365" s="21"/>
      <c r="U365" s="21"/>
      <c r="V365" s="21"/>
      <c r="W365" s="21"/>
    </row>
    <row r="366" ht="14.4" spans="1:23">
      <c r="A366" s="14">
        <v>105030201</v>
      </c>
      <c r="B366" s="11" t="s">
        <v>523</v>
      </c>
      <c r="C366" s="22">
        <v>0</v>
      </c>
      <c r="D366" s="22"/>
      <c r="E366" s="22">
        <v>0</v>
      </c>
      <c r="F366" s="22"/>
      <c r="G366" s="22"/>
      <c r="H366" s="22"/>
      <c r="I366" s="22"/>
      <c r="J366" s="22"/>
      <c r="K366" s="22"/>
      <c r="L366" s="22"/>
      <c r="M366" s="22"/>
      <c r="N366" s="22"/>
      <c r="O366" s="22"/>
      <c r="P366" s="22"/>
      <c r="Q366" s="22"/>
      <c r="R366" s="22"/>
      <c r="S366" s="22"/>
      <c r="T366" s="22"/>
      <c r="U366" s="22"/>
      <c r="V366" s="22"/>
      <c r="W366" s="22"/>
    </row>
    <row r="367" ht="14.4" spans="1:23">
      <c r="A367" s="14">
        <v>105030202</v>
      </c>
      <c r="B367" s="11" t="s">
        <v>524</v>
      </c>
      <c r="C367" s="22">
        <v>0</v>
      </c>
      <c r="D367" s="22"/>
      <c r="E367" s="22">
        <v>0</v>
      </c>
      <c r="F367" s="22"/>
      <c r="G367" s="22"/>
      <c r="H367" s="22"/>
      <c r="I367" s="22"/>
      <c r="J367" s="22"/>
      <c r="K367" s="22"/>
      <c r="L367" s="22"/>
      <c r="M367" s="22"/>
      <c r="N367" s="22"/>
      <c r="O367" s="22"/>
      <c r="P367" s="22"/>
      <c r="Q367" s="22"/>
      <c r="R367" s="22"/>
      <c r="S367" s="22"/>
      <c r="T367" s="22"/>
      <c r="U367" s="22"/>
      <c r="V367" s="22"/>
      <c r="W367" s="22"/>
    </row>
    <row r="368" ht="14.4" spans="1:23">
      <c r="A368" s="14">
        <v>105030203</v>
      </c>
      <c r="B368" s="11" t="s">
        <v>525</v>
      </c>
      <c r="C368" s="22">
        <v>0</v>
      </c>
      <c r="D368" s="22"/>
      <c r="E368" s="22">
        <v>0</v>
      </c>
      <c r="F368" s="22"/>
      <c r="G368" s="22"/>
      <c r="H368" s="22"/>
      <c r="I368" s="22"/>
      <c r="J368" s="22"/>
      <c r="K368" s="22"/>
      <c r="L368" s="22"/>
      <c r="M368" s="22"/>
      <c r="N368" s="22"/>
      <c r="O368" s="22"/>
      <c r="P368" s="22"/>
      <c r="Q368" s="22"/>
      <c r="R368" s="22"/>
      <c r="S368" s="22"/>
      <c r="T368" s="22"/>
      <c r="U368" s="22"/>
      <c r="V368" s="22"/>
      <c r="W368" s="22"/>
    </row>
    <row r="369" ht="14.4" spans="1:23">
      <c r="A369" s="14">
        <v>105030204</v>
      </c>
      <c r="B369" s="11" t="s">
        <v>5344</v>
      </c>
      <c r="C369" s="22">
        <v>0</v>
      </c>
      <c r="D369" s="22"/>
      <c r="E369" s="22">
        <v>0</v>
      </c>
      <c r="F369" s="22"/>
      <c r="G369" s="22"/>
      <c r="H369" s="22"/>
      <c r="I369" s="22"/>
      <c r="J369" s="22"/>
      <c r="K369" s="22"/>
      <c r="L369" s="22"/>
      <c r="M369" s="22"/>
      <c r="N369" s="22"/>
      <c r="O369" s="22"/>
      <c r="P369" s="22"/>
      <c r="Q369" s="22"/>
      <c r="R369" s="22"/>
      <c r="S369" s="22"/>
      <c r="T369" s="22"/>
      <c r="U369" s="22"/>
      <c r="V369" s="22"/>
      <c r="W369" s="22"/>
    </row>
    <row r="370" ht="14.4" spans="1:23">
      <c r="A370" s="14">
        <v>10504</v>
      </c>
      <c r="B370" s="9" t="s">
        <v>527</v>
      </c>
      <c r="C370" s="21">
        <v>20657000</v>
      </c>
      <c r="D370" s="21">
        <v>19351000</v>
      </c>
      <c r="E370" s="21">
        <v>20657000</v>
      </c>
      <c r="F370" s="21"/>
      <c r="G370" s="21">
        <v>356000</v>
      </c>
      <c r="H370" s="21"/>
      <c r="I370" s="21"/>
      <c r="J370" s="21"/>
      <c r="K370" s="21"/>
      <c r="L370" s="21"/>
      <c r="M370" s="21"/>
      <c r="N370" s="21"/>
      <c r="O370" s="21"/>
      <c r="P370" s="21"/>
      <c r="Q370" s="21"/>
      <c r="R370" s="21"/>
      <c r="S370" s="21"/>
      <c r="T370" s="21"/>
      <c r="U370" s="21"/>
      <c r="V370" s="21">
        <v>10000</v>
      </c>
      <c r="W370" s="21">
        <v>346000</v>
      </c>
    </row>
    <row r="371" ht="14.4" spans="1:23">
      <c r="A371" s="14">
        <v>1050401</v>
      </c>
      <c r="B371" s="11" t="s">
        <v>528</v>
      </c>
      <c r="C371" s="21">
        <v>14353000</v>
      </c>
      <c r="D371" s="21">
        <v>13288100</v>
      </c>
      <c r="E371" s="21">
        <v>14353000</v>
      </c>
      <c r="F371" s="21"/>
      <c r="G371" s="21">
        <v>349000</v>
      </c>
      <c r="H371" s="21"/>
      <c r="I371" s="21"/>
      <c r="J371" s="21"/>
      <c r="K371" s="21"/>
      <c r="L371" s="21"/>
      <c r="M371" s="21"/>
      <c r="N371" s="21"/>
      <c r="O371" s="21"/>
      <c r="P371" s="21"/>
      <c r="Q371" s="21"/>
      <c r="R371" s="21"/>
      <c r="S371" s="21"/>
      <c r="T371" s="21"/>
      <c r="U371" s="21"/>
      <c r="V371" s="21">
        <v>10000</v>
      </c>
      <c r="W371" s="21">
        <v>339000</v>
      </c>
    </row>
    <row r="372" ht="14.4" spans="1:23">
      <c r="A372" s="14">
        <v>105040101</v>
      </c>
      <c r="B372" s="11" t="s">
        <v>529</v>
      </c>
      <c r="C372" s="22">
        <v>14353000</v>
      </c>
      <c r="D372" s="22">
        <v>13288100</v>
      </c>
      <c r="E372" s="22">
        <v>14353000</v>
      </c>
      <c r="F372" s="22"/>
      <c r="G372" s="22">
        <v>349000</v>
      </c>
      <c r="H372" s="22"/>
      <c r="I372" s="22"/>
      <c r="J372" s="22"/>
      <c r="K372" s="22"/>
      <c r="L372" s="22"/>
      <c r="M372" s="22"/>
      <c r="N372" s="22"/>
      <c r="O372" s="22"/>
      <c r="P372" s="22"/>
      <c r="Q372" s="22"/>
      <c r="R372" s="22"/>
      <c r="S372" s="22"/>
      <c r="T372" s="22"/>
      <c r="U372" s="22"/>
      <c r="V372" s="22">
        <v>10000</v>
      </c>
      <c r="W372" s="22">
        <v>339000</v>
      </c>
    </row>
    <row r="373" ht="14.4" spans="1:23">
      <c r="A373" s="14">
        <v>105040102</v>
      </c>
      <c r="B373" s="11" t="s">
        <v>530</v>
      </c>
      <c r="C373" s="22">
        <v>0</v>
      </c>
      <c r="D373" s="22"/>
      <c r="E373" s="22">
        <v>0</v>
      </c>
      <c r="F373" s="22"/>
      <c r="G373" s="22"/>
      <c r="H373" s="22"/>
      <c r="I373" s="22"/>
      <c r="J373" s="22"/>
      <c r="K373" s="22"/>
      <c r="L373" s="22"/>
      <c r="M373" s="22"/>
      <c r="N373" s="22"/>
      <c r="O373" s="22"/>
      <c r="P373" s="22"/>
      <c r="Q373" s="22"/>
      <c r="R373" s="22"/>
      <c r="S373" s="22"/>
      <c r="T373" s="22"/>
      <c r="U373" s="22"/>
      <c r="V373" s="22"/>
      <c r="W373" s="22"/>
    </row>
    <row r="374" ht="14.4" spans="1:23">
      <c r="A374" s="14">
        <v>105040103</v>
      </c>
      <c r="B374" s="11" t="s">
        <v>531</v>
      </c>
      <c r="C374" s="22">
        <v>0</v>
      </c>
      <c r="D374" s="22"/>
      <c r="E374" s="22">
        <v>0</v>
      </c>
      <c r="F374" s="22"/>
      <c r="G374" s="22"/>
      <c r="H374" s="22"/>
      <c r="I374" s="22"/>
      <c r="J374" s="22"/>
      <c r="K374" s="22"/>
      <c r="L374" s="22"/>
      <c r="M374" s="22"/>
      <c r="N374" s="22"/>
      <c r="O374" s="22"/>
      <c r="P374" s="22"/>
      <c r="Q374" s="22"/>
      <c r="R374" s="22"/>
      <c r="S374" s="22"/>
      <c r="T374" s="22"/>
      <c r="U374" s="22"/>
      <c r="V374" s="22"/>
      <c r="W374" s="22"/>
    </row>
    <row r="375" ht="14.4" spans="1:23">
      <c r="A375" s="14">
        <v>105040104</v>
      </c>
      <c r="B375" s="11" t="s">
        <v>532</v>
      </c>
      <c r="C375" s="22">
        <v>0</v>
      </c>
      <c r="D375" s="22"/>
      <c r="E375" s="22">
        <v>0</v>
      </c>
      <c r="F375" s="22"/>
      <c r="G375" s="22"/>
      <c r="H375" s="22"/>
      <c r="I375" s="22"/>
      <c r="J375" s="22"/>
      <c r="K375" s="22"/>
      <c r="L375" s="22"/>
      <c r="M375" s="22"/>
      <c r="N375" s="22"/>
      <c r="O375" s="22"/>
      <c r="P375" s="22"/>
      <c r="Q375" s="22"/>
      <c r="R375" s="22"/>
      <c r="S375" s="22"/>
      <c r="T375" s="22"/>
      <c r="U375" s="22"/>
      <c r="V375" s="22"/>
      <c r="W375" s="22"/>
    </row>
    <row r="376" ht="14.4" spans="1:23">
      <c r="A376" s="14">
        <v>1050402</v>
      </c>
      <c r="B376" s="11" t="s">
        <v>533</v>
      </c>
      <c r="C376" s="21">
        <v>6304000</v>
      </c>
      <c r="D376" s="21">
        <v>6062900</v>
      </c>
      <c r="E376" s="21">
        <v>6304000</v>
      </c>
      <c r="F376" s="21"/>
      <c r="G376" s="21">
        <v>7000</v>
      </c>
      <c r="H376" s="21"/>
      <c r="I376" s="21"/>
      <c r="J376" s="21"/>
      <c r="K376" s="21"/>
      <c r="L376" s="21"/>
      <c r="M376" s="21"/>
      <c r="N376" s="21"/>
      <c r="O376" s="21"/>
      <c r="P376" s="21"/>
      <c r="Q376" s="21"/>
      <c r="R376" s="21"/>
      <c r="S376" s="21"/>
      <c r="T376" s="21"/>
      <c r="U376" s="21"/>
      <c r="V376" s="21"/>
      <c r="W376" s="21">
        <v>7000</v>
      </c>
    </row>
    <row r="377" ht="14.4" spans="1:23">
      <c r="A377" s="14">
        <v>105040201</v>
      </c>
      <c r="B377" s="11" t="s">
        <v>534</v>
      </c>
      <c r="C377" s="22">
        <v>0</v>
      </c>
      <c r="D377" s="22"/>
      <c r="E377" s="22">
        <v>0</v>
      </c>
      <c r="F377" s="22"/>
      <c r="G377" s="22"/>
      <c r="H377" s="22"/>
      <c r="I377" s="22"/>
      <c r="J377" s="22"/>
      <c r="K377" s="22"/>
      <c r="L377" s="22"/>
      <c r="M377" s="22"/>
      <c r="N377" s="22"/>
      <c r="O377" s="22"/>
      <c r="P377" s="22"/>
      <c r="Q377" s="22"/>
      <c r="R377" s="22"/>
      <c r="S377" s="22"/>
      <c r="T377" s="22"/>
      <c r="U377" s="22"/>
      <c r="V377" s="22"/>
      <c r="W377" s="22"/>
    </row>
    <row r="378" ht="14.4" spans="1:23">
      <c r="A378" s="14">
        <v>105040202</v>
      </c>
      <c r="B378" s="11" t="s">
        <v>535</v>
      </c>
      <c r="C378" s="22">
        <v>0</v>
      </c>
      <c r="D378" s="22"/>
      <c r="E378" s="22">
        <v>0</v>
      </c>
      <c r="F378" s="22"/>
      <c r="G378" s="22"/>
      <c r="H378" s="22"/>
      <c r="I378" s="22"/>
      <c r="J378" s="22"/>
      <c r="K378" s="22"/>
      <c r="L378" s="22"/>
      <c r="M378" s="22"/>
      <c r="N378" s="22"/>
      <c r="O378" s="22"/>
      <c r="P378" s="22"/>
      <c r="Q378" s="22"/>
      <c r="R378" s="22"/>
      <c r="S378" s="22"/>
      <c r="T378" s="22"/>
      <c r="U378" s="22"/>
      <c r="V378" s="22"/>
      <c r="W378" s="22"/>
    </row>
    <row r="379" spans="1:23">
      <c r="A379" s="14">
        <v>105040203</v>
      </c>
      <c r="B379" s="11" t="s">
        <v>5345</v>
      </c>
      <c r="C379" s="22">
        <v>0</v>
      </c>
      <c r="D379" s="22"/>
      <c r="E379" s="28">
        <v>0</v>
      </c>
      <c r="F379" s="28"/>
      <c r="G379" s="22"/>
      <c r="H379" s="28"/>
      <c r="I379" s="28"/>
      <c r="J379" s="28"/>
      <c r="K379" s="28"/>
      <c r="L379" s="28"/>
      <c r="M379" s="28"/>
      <c r="N379" s="28"/>
      <c r="O379" s="28"/>
      <c r="P379" s="28"/>
      <c r="Q379" s="28"/>
      <c r="R379" s="28"/>
      <c r="S379" s="28"/>
      <c r="T379" s="28"/>
      <c r="U379" s="28"/>
      <c r="V379" s="28"/>
      <c r="W379" s="28"/>
    </row>
    <row r="380" spans="1:23">
      <c r="A380" s="14">
        <v>105040204</v>
      </c>
      <c r="B380" s="11" t="s">
        <v>5346</v>
      </c>
      <c r="C380" s="22">
        <v>0</v>
      </c>
      <c r="D380" s="22"/>
      <c r="E380" s="28">
        <v>0</v>
      </c>
      <c r="F380" s="28"/>
      <c r="G380" s="22"/>
      <c r="H380" s="28"/>
      <c r="I380" s="28"/>
      <c r="J380" s="28"/>
      <c r="K380" s="28"/>
      <c r="L380" s="28"/>
      <c r="M380" s="28"/>
      <c r="N380" s="28"/>
      <c r="O380" s="28"/>
      <c r="P380" s="28"/>
      <c r="Q380" s="28"/>
      <c r="R380" s="28"/>
      <c r="S380" s="28"/>
      <c r="T380" s="28"/>
      <c r="U380" s="28"/>
      <c r="V380" s="28"/>
      <c r="W380" s="28"/>
    </row>
    <row r="381" spans="1:23">
      <c r="A381" s="14">
        <v>105040205</v>
      </c>
      <c r="B381" s="11" t="s">
        <v>536</v>
      </c>
      <c r="C381" s="22">
        <v>0</v>
      </c>
      <c r="D381" s="22"/>
      <c r="E381" s="28">
        <v>0</v>
      </c>
      <c r="F381" s="28"/>
      <c r="G381" s="22"/>
      <c r="H381" s="28"/>
      <c r="I381" s="28"/>
      <c r="J381" s="28"/>
      <c r="K381" s="28"/>
      <c r="L381" s="28"/>
      <c r="M381" s="28"/>
      <c r="N381" s="28"/>
      <c r="O381" s="28"/>
      <c r="P381" s="28"/>
      <c r="Q381" s="28"/>
      <c r="R381" s="28"/>
      <c r="S381" s="28"/>
      <c r="T381" s="28"/>
      <c r="U381" s="28"/>
      <c r="V381" s="28"/>
      <c r="W381" s="28"/>
    </row>
    <row r="382" spans="1:23">
      <c r="A382" s="14">
        <v>105040206</v>
      </c>
      <c r="B382" s="11" t="s">
        <v>5347</v>
      </c>
      <c r="C382" s="22">
        <v>0</v>
      </c>
      <c r="D382" s="22"/>
      <c r="E382" s="28">
        <v>0</v>
      </c>
      <c r="F382" s="28"/>
      <c r="G382" s="22"/>
      <c r="H382" s="28"/>
      <c r="I382" s="28"/>
      <c r="J382" s="28"/>
      <c r="K382" s="28"/>
      <c r="L382" s="28"/>
      <c r="M382" s="28"/>
      <c r="N382" s="28"/>
      <c r="O382" s="28"/>
      <c r="P382" s="28"/>
      <c r="Q382" s="28"/>
      <c r="R382" s="28"/>
      <c r="S382" s="28"/>
      <c r="T382" s="28"/>
      <c r="U382" s="28"/>
      <c r="V382" s="28"/>
      <c r="W382" s="28"/>
    </row>
    <row r="383" spans="1:23">
      <c r="A383" s="14">
        <v>105040207</v>
      </c>
      <c r="B383" s="11" t="s">
        <v>5348</v>
      </c>
      <c r="C383" s="22">
        <v>0</v>
      </c>
      <c r="D383" s="22"/>
      <c r="E383" s="28">
        <v>0</v>
      </c>
      <c r="F383" s="28"/>
      <c r="G383" s="22"/>
      <c r="H383" s="28"/>
      <c r="I383" s="28"/>
      <c r="J383" s="28"/>
      <c r="K383" s="28"/>
      <c r="L383" s="28"/>
      <c r="M383" s="28"/>
      <c r="N383" s="28"/>
      <c r="O383" s="28"/>
      <c r="P383" s="28"/>
      <c r="Q383" s="28"/>
      <c r="R383" s="28"/>
      <c r="S383" s="28"/>
      <c r="T383" s="28"/>
      <c r="U383" s="28"/>
      <c r="V383" s="28"/>
      <c r="W383" s="28"/>
    </row>
    <row r="384" spans="1:23">
      <c r="A384" s="14">
        <v>105040208</v>
      </c>
      <c r="B384" s="11" t="s">
        <v>5349</v>
      </c>
      <c r="C384" s="22">
        <v>0</v>
      </c>
      <c r="D384" s="22"/>
      <c r="E384" s="28">
        <v>0</v>
      </c>
      <c r="F384" s="28"/>
      <c r="G384" s="22"/>
      <c r="H384" s="28"/>
      <c r="I384" s="28"/>
      <c r="J384" s="28"/>
      <c r="K384" s="28"/>
      <c r="L384" s="28"/>
      <c r="M384" s="28"/>
      <c r="N384" s="28"/>
      <c r="O384" s="28"/>
      <c r="P384" s="28"/>
      <c r="Q384" s="28"/>
      <c r="R384" s="28"/>
      <c r="S384" s="28"/>
      <c r="T384" s="28"/>
      <c r="U384" s="28"/>
      <c r="V384" s="28"/>
      <c r="W384" s="28"/>
    </row>
    <row r="385" spans="1:23">
      <c r="A385" s="14">
        <v>105040210</v>
      </c>
      <c r="B385" s="11" t="s">
        <v>5350</v>
      </c>
      <c r="C385" s="22">
        <v>0</v>
      </c>
      <c r="D385" s="22"/>
      <c r="E385" s="28">
        <v>0</v>
      </c>
      <c r="F385" s="28"/>
      <c r="G385" s="22"/>
      <c r="H385" s="28"/>
      <c r="I385" s="28"/>
      <c r="J385" s="28"/>
      <c r="K385" s="28"/>
      <c r="L385" s="28"/>
      <c r="M385" s="28"/>
      <c r="N385" s="28"/>
      <c r="O385" s="28"/>
      <c r="P385" s="28"/>
      <c r="Q385" s="28"/>
      <c r="R385" s="28"/>
      <c r="S385" s="28"/>
      <c r="T385" s="28"/>
      <c r="U385" s="28"/>
      <c r="V385" s="28"/>
      <c r="W385" s="28"/>
    </row>
    <row r="386" spans="1:23">
      <c r="A386" s="14">
        <v>105040211</v>
      </c>
      <c r="B386" s="11" t="s">
        <v>537</v>
      </c>
      <c r="C386" s="22">
        <v>6304000</v>
      </c>
      <c r="D386" s="22">
        <v>6062900</v>
      </c>
      <c r="E386" s="28">
        <v>6304000</v>
      </c>
      <c r="F386" s="28"/>
      <c r="G386" s="22">
        <v>7000</v>
      </c>
      <c r="H386" s="28"/>
      <c r="I386" s="28"/>
      <c r="J386" s="28"/>
      <c r="K386" s="28"/>
      <c r="L386" s="28"/>
      <c r="M386" s="28"/>
      <c r="N386" s="28"/>
      <c r="O386" s="28"/>
      <c r="P386" s="28"/>
      <c r="Q386" s="28"/>
      <c r="R386" s="28"/>
      <c r="S386" s="28"/>
      <c r="T386" s="28"/>
      <c r="U386" s="28"/>
      <c r="V386" s="28"/>
      <c r="W386" s="28">
        <v>7000</v>
      </c>
    </row>
    <row r="387" spans="1:23">
      <c r="A387" s="14">
        <v>105040212</v>
      </c>
      <c r="B387" s="11" t="s">
        <v>538</v>
      </c>
      <c r="C387" s="22">
        <v>0</v>
      </c>
      <c r="D387" s="22"/>
      <c r="E387" s="28">
        <v>0</v>
      </c>
      <c r="F387" s="28"/>
      <c r="G387" s="22"/>
      <c r="H387" s="28"/>
      <c r="I387" s="28"/>
      <c r="J387" s="28"/>
      <c r="K387" s="28"/>
      <c r="L387" s="28"/>
      <c r="M387" s="28"/>
      <c r="N387" s="28"/>
      <c r="O387" s="28"/>
      <c r="P387" s="28"/>
      <c r="Q387" s="28"/>
      <c r="R387" s="28"/>
      <c r="S387" s="28"/>
      <c r="T387" s="28"/>
      <c r="U387" s="28"/>
      <c r="V387" s="28"/>
      <c r="W387" s="28"/>
    </row>
    <row r="388" spans="1:23">
      <c r="A388" s="14">
        <v>105040213</v>
      </c>
      <c r="B388" s="11" t="s">
        <v>539</v>
      </c>
      <c r="C388" s="22">
        <v>0</v>
      </c>
      <c r="D388" s="22"/>
      <c r="E388" s="28">
        <v>0</v>
      </c>
      <c r="F388" s="28"/>
      <c r="G388" s="22"/>
      <c r="H388" s="28"/>
      <c r="I388" s="28"/>
      <c r="J388" s="28"/>
      <c r="K388" s="28"/>
      <c r="L388" s="28"/>
      <c r="M388" s="28"/>
      <c r="N388" s="28"/>
      <c r="O388" s="28"/>
      <c r="P388" s="28"/>
      <c r="Q388" s="28"/>
      <c r="R388" s="28"/>
      <c r="S388" s="28"/>
      <c r="T388" s="28"/>
      <c r="U388" s="28"/>
      <c r="V388" s="28"/>
      <c r="W388" s="28"/>
    </row>
    <row r="389" spans="1:23">
      <c r="A389" s="14">
        <v>105040214</v>
      </c>
      <c r="B389" s="11" t="s">
        <v>540</v>
      </c>
      <c r="C389" s="22">
        <v>0</v>
      </c>
      <c r="D389" s="22"/>
      <c r="E389" s="28">
        <v>0</v>
      </c>
      <c r="F389" s="28"/>
      <c r="G389" s="22"/>
      <c r="H389" s="28"/>
      <c r="I389" s="28"/>
      <c r="J389" s="28"/>
      <c r="K389" s="28"/>
      <c r="L389" s="28"/>
      <c r="M389" s="28"/>
      <c r="N389" s="28"/>
      <c r="O389" s="28"/>
      <c r="P389" s="28"/>
      <c r="Q389" s="28"/>
      <c r="R389" s="28"/>
      <c r="S389" s="28"/>
      <c r="T389" s="28"/>
      <c r="U389" s="28"/>
      <c r="V389" s="28"/>
      <c r="W389" s="28"/>
    </row>
    <row r="390" spans="1:23">
      <c r="A390" s="14">
        <v>105040215</v>
      </c>
      <c r="B390" s="11" t="s">
        <v>5351</v>
      </c>
      <c r="C390" s="22">
        <v>0</v>
      </c>
      <c r="D390" s="22"/>
      <c r="E390" s="28">
        <v>0</v>
      </c>
      <c r="F390" s="28"/>
      <c r="G390" s="22"/>
      <c r="H390" s="28"/>
      <c r="I390" s="28"/>
      <c r="J390" s="28"/>
      <c r="K390" s="28"/>
      <c r="L390" s="28"/>
      <c r="M390" s="28"/>
      <c r="N390" s="28"/>
      <c r="O390" s="28"/>
      <c r="P390" s="28"/>
      <c r="Q390" s="28"/>
      <c r="R390" s="28"/>
      <c r="S390" s="28"/>
      <c r="T390" s="28"/>
      <c r="U390" s="28"/>
      <c r="V390" s="28"/>
      <c r="W390" s="28"/>
    </row>
    <row r="391" spans="1:23">
      <c r="A391" s="14">
        <v>105040216</v>
      </c>
      <c r="B391" s="11" t="s">
        <v>541</v>
      </c>
      <c r="C391" s="22">
        <v>0</v>
      </c>
      <c r="D391" s="22"/>
      <c r="E391" s="28">
        <v>0</v>
      </c>
      <c r="F391" s="28"/>
      <c r="G391" s="22"/>
      <c r="H391" s="28"/>
      <c r="I391" s="28"/>
      <c r="J391" s="28"/>
      <c r="K391" s="28"/>
      <c r="L391" s="28"/>
      <c r="M391" s="28"/>
      <c r="N391" s="28"/>
      <c r="O391" s="28"/>
      <c r="P391" s="28"/>
      <c r="Q391" s="28"/>
      <c r="R391" s="28"/>
      <c r="S391" s="28"/>
      <c r="T391" s="28"/>
      <c r="U391" s="28"/>
      <c r="V391" s="28"/>
      <c r="W391" s="28"/>
    </row>
    <row r="392" spans="1:23">
      <c r="A392" s="14">
        <v>105040217</v>
      </c>
      <c r="B392" s="11" t="s">
        <v>542</v>
      </c>
      <c r="C392" s="22">
        <v>0</v>
      </c>
      <c r="D392" s="22"/>
      <c r="E392" s="28">
        <v>0</v>
      </c>
      <c r="F392" s="28"/>
      <c r="G392" s="22"/>
      <c r="H392" s="28"/>
      <c r="I392" s="28"/>
      <c r="J392" s="28"/>
      <c r="K392" s="28"/>
      <c r="L392" s="28"/>
      <c r="M392" s="28"/>
      <c r="N392" s="28"/>
      <c r="O392" s="28"/>
      <c r="P392" s="28"/>
      <c r="Q392" s="28"/>
      <c r="R392" s="28"/>
      <c r="S392" s="28"/>
      <c r="T392" s="28"/>
      <c r="U392" s="28"/>
      <c r="V392" s="28"/>
      <c r="W392" s="28"/>
    </row>
    <row r="393" spans="1:23">
      <c r="A393" s="14">
        <v>105040218</v>
      </c>
      <c r="B393" s="11" t="s">
        <v>543</v>
      </c>
      <c r="C393" s="22">
        <v>0</v>
      </c>
      <c r="D393" s="22"/>
      <c r="E393" s="28">
        <v>0</v>
      </c>
      <c r="F393" s="28"/>
      <c r="G393" s="22"/>
      <c r="H393" s="28"/>
      <c r="I393" s="28"/>
      <c r="J393" s="28"/>
      <c r="K393" s="28"/>
      <c r="L393" s="28"/>
      <c r="M393" s="28"/>
      <c r="N393" s="28"/>
      <c r="O393" s="28"/>
      <c r="P393" s="28"/>
      <c r="Q393" s="28"/>
      <c r="R393" s="28"/>
      <c r="S393" s="28"/>
      <c r="T393" s="28"/>
      <c r="U393" s="28"/>
      <c r="V393" s="28"/>
      <c r="W393" s="28"/>
    </row>
    <row r="394" spans="1:23">
      <c r="A394" s="14">
        <v>105040219</v>
      </c>
      <c r="B394" s="11" t="s">
        <v>544</v>
      </c>
      <c r="C394" s="22">
        <v>0</v>
      </c>
      <c r="D394" s="22"/>
      <c r="E394" s="28">
        <v>0</v>
      </c>
      <c r="F394" s="28"/>
      <c r="G394" s="22"/>
      <c r="H394" s="28"/>
      <c r="I394" s="28"/>
      <c r="J394" s="28"/>
      <c r="K394" s="28"/>
      <c r="L394" s="28"/>
      <c r="M394" s="28"/>
      <c r="N394" s="28"/>
      <c r="O394" s="28"/>
      <c r="P394" s="28"/>
      <c r="Q394" s="28"/>
      <c r="R394" s="28"/>
      <c r="S394" s="28"/>
      <c r="T394" s="28"/>
      <c r="U394" s="28"/>
      <c r="V394" s="28"/>
      <c r="W394" s="28"/>
    </row>
    <row r="395" spans="1:23">
      <c r="A395" s="14">
        <v>105040220</v>
      </c>
      <c r="B395" s="11" t="s">
        <v>545</v>
      </c>
      <c r="C395" s="22">
        <v>0</v>
      </c>
      <c r="D395" s="22"/>
      <c r="E395" s="28">
        <v>0</v>
      </c>
      <c r="F395" s="28"/>
      <c r="G395" s="22"/>
      <c r="H395" s="28"/>
      <c r="I395" s="28"/>
      <c r="J395" s="28"/>
      <c r="K395" s="28"/>
      <c r="L395" s="28"/>
      <c r="M395" s="28"/>
      <c r="N395" s="28"/>
      <c r="O395" s="28"/>
      <c r="P395" s="28"/>
      <c r="Q395" s="28"/>
      <c r="R395" s="28"/>
      <c r="S395" s="28"/>
      <c r="T395" s="28"/>
      <c r="U395" s="28"/>
      <c r="V395" s="28"/>
      <c r="W395" s="28"/>
    </row>
    <row r="396" spans="1:23">
      <c r="A396" s="14">
        <v>105040299</v>
      </c>
      <c r="B396" s="11" t="s">
        <v>550</v>
      </c>
      <c r="C396" s="22">
        <v>0</v>
      </c>
      <c r="D396" s="22"/>
      <c r="E396" s="28">
        <v>0</v>
      </c>
      <c r="F396" s="28"/>
      <c r="G396" s="22"/>
      <c r="H396" s="28"/>
      <c r="I396" s="28"/>
      <c r="J396" s="28"/>
      <c r="K396" s="28"/>
      <c r="L396" s="28"/>
      <c r="M396" s="28"/>
      <c r="N396" s="28"/>
      <c r="O396" s="28"/>
      <c r="P396" s="28"/>
      <c r="Q396" s="28"/>
      <c r="R396" s="28"/>
      <c r="S396" s="28"/>
      <c r="T396" s="28"/>
      <c r="U396" s="28"/>
      <c r="V396" s="28"/>
      <c r="W396" s="28"/>
    </row>
    <row r="397" spans="1:23">
      <c r="A397" s="14"/>
      <c r="B397" s="14"/>
      <c r="C397" s="29"/>
      <c r="D397" s="14"/>
      <c r="E397" s="25"/>
      <c r="F397" s="30"/>
      <c r="G397" s="29"/>
      <c r="H397" s="29"/>
      <c r="I397" s="29"/>
      <c r="J397" s="29"/>
      <c r="K397" s="29"/>
      <c r="L397" s="29"/>
      <c r="M397" s="29"/>
      <c r="N397" s="29"/>
      <c r="O397" s="29"/>
      <c r="P397" s="29"/>
      <c r="Q397" s="29"/>
      <c r="R397" s="29"/>
      <c r="S397" s="29"/>
      <c r="T397" s="29"/>
      <c r="U397" s="29"/>
      <c r="V397" s="29"/>
      <c r="W397" s="29"/>
    </row>
    <row r="398" spans="1:23">
      <c r="A398" s="14"/>
      <c r="B398" s="14"/>
      <c r="C398" s="31"/>
      <c r="D398" s="14"/>
      <c r="E398" s="14"/>
      <c r="F398" s="30"/>
      <c r="G398" s="29"/>
      <c r="H398" s="29"/>
      <c r="I398" s="29"/>
      <c r="J398" s="29"/>
      <c r="K398" s="29"/>
      <c r="L398" s="29"/>
      <c r="M398" s="29"/>
      <c r="N398" s="29"/>
      <c r="O398" s="29"/>
      <c r="P398" s="29"/>
      <c r="Q398" s="29"/>
      <c r="R398" s="29"/>
      <c r="S398" s="29"/>
      <c r="T398" s="29"/>
      <c r="U398" s="29"/>
      <c r="V398" s="29"/>
      <c r="W398" s="29"/>
    </row>
    <row r="399" spans="1:23">
      <c r="A399" s="14"/>
      <c r="B399" s="14"/>
      <c r="C399" s="31"/>
      <c r="D399" s="14"/>
      <c r="E399" s="14"/>
      <c r="F399" s="30"/>
      <c r="G399" s="29"/>
      <c r="H399" s="29"/>
      <c r="I399" s="29"/>
      <c r="J399" s="29"/>
      <c r="K399" s="29"/>
      <c r="L399" s="29"/>
      <c r="M399" s="29"/>
      <c r="N399" s="29"/>
      <c r="O399" s="29"/>
      <c r="P399" s="29"/>
      <c r="Q399" s="29"/>
      <c r="R399" s="29"/>
      <c r="S399" s="29"/>
      <c r="T399" s="29"/>
      <c r="U399" s="29"/>
      <c r="V399" s="29"/>
      <c r="W399" s="29"/>
    </row>
    <row r="400" spans="1:23">
      <c r="A400" s="14"/>
      <c r="B400" s="14"/>
      <c r="C400" s="31"/>
      <c r="D400" s="14"/>
      <c r="E400" s="14"/>
      <c r="F400" s="30"/>
      <c r="G400" s="29"/>
      <c r="H400" s="29"/>
      <c r="I400" s="29"/>
      <c r="J400" s="29"/>
      <c r="K400" s="29"/>
      <c r="L400" s="29"/>
      <c r="M400" s="29"/>
      <c r="N400" s="29"/>
      <c r="O400" s="29"/>
      <c r="P400" s="29"/>
      <c r="Q400" s="29"/>
      <c r="R400" s="29"/>
      <c r="S400" s="29"/>
      <c r="T400" s="29"/>
      <c r="U400" s="29"/>
      <c r="V400" s="29"/>
      <c r="W400" s="29"/>
    </row>
    <row r="401" spans="1:23">
      <c r="A401" s="14"/>
      <c r="B401" s="14"/>
      <c r="C401" s="31"/>
      <c r="D401" s="14"/>
      <c r="E401" s="14"/>
      <c r="F401" s="30"/>
      <c r="G401" s="29"/>
      <c r="H401" s="29"/>
      <c r="I401" s="29"/>
      <c r="J401" s="29"/>
      <c r="K401" s="29"/>
      <c r="L401" s="29"/>
      <c r="M401" s="29"/>
      <c r="N401" s="29"/>
      <c r="O401" s="29"/>
      <c r="P401" s="29"/>
      <c r="Q401" s="29"/>
      <c r="R401" s="29"/>
      <c r="S401" s="29"/>
      <c r="T401" s="29"/>
      <c r="U401" s="29"/>
      <c r="V401" s="29"/>
      <c r="W401" s="29"/>
    </row>
    <row r="402" spans="1:23">
      <c r="A402" s="14"/>
      <c r="B402" s="14"/>
      <c r="C402" s="31"/>
      <c r="D402" s="14"/>
      <c r="E402" s="14"/>
      <c r="F402" s="30"/>
      <c r="G402" s="29"/>
      <c r="H402" s="29"/>
      <c r="I402" s="29"/>
      <c r="J402" s="29"/>
      <c r="K402" s="29"/>
      <c r="L402" s="29"/>
      <c r="M402" s="29"/>
      <c r="N402" s="29"/>
      <c r="O402" s="29"/>
      <c r="P402" s="29"/>
      <c r="Q402" s="29"/>
      <c r="R402" s="29"/>
      <c r="S402" s="29"/>
      <c r="T402" s="29"/>
      <c r="U402" s="29"/>
      <c r="V402" s="29"/>
      <c r="W402" s="29"/>
    </row>
    <row r="403" spans="1:23">
      <c r="A403" s="32" t="s">
        <v>5352</v>
      </c>
      <c r="B403" s="32"/>
      <c r="C403" s="32"/>
      <c r="D403" s="14"/>
      <c r="E403" s="14"/>
      <c r="F403" s="30"/>
      <c r="G403" s="29"/>
      <c r="H403" s="29"/>
      <c r="I403" s="29"/>
      <c r="J403" s="29"/>
      <c r="K403" s="29"/>
      <c r="L403" s="29"/>
      <c r="M403" s="29"/>
      <c r="N403" s="29"/>
      <c r="O403" s="29"/>
      <c r="P403" s="29"/>
      <c r="Q403" s="29"/>
      <c r="R403" s="29"/>
      <c r="S403" s="29"/>
      <c r="T403" s="29"/>
      <c r="U403" s="29"/>
      <c r="V403" s="29"/>
      <c r="W403" s="29"/>
    </row>
    <row r="404" spans="1:23">
      <c r="A404" s="14" t="s">
        <v>5353</v>
      </c>
      <c r="B404" s="14" t="s">
        <v>5354</v>
      </c>
      <c r="C404" s="30"/>
      <c r="D404" s="14"/>
      <c r="E404" s="14"/>
      <c r="F404" s="30"/>
      <c r="G404" s="29"/>
      <c r="H404" s="29"/>
      <c r="I404" s="29"/>
      <c r="J404" s="29"/>
      <c r="K404" s="29"/>
      <c r="L404" s="29"/>
      <c r="M404" s="29"/>
      <c r="N404" s="29"/>
      <c r="O404" s="29"/>
      <c r="P404" s="29"/>
      <c r="Q404" s="29"/>
      <c r="R404" s="29"/>
      <c r="S404" s="29"/>
      <c r="T404" s="29"/>
      <c r="U404" s="29"/>
      <c r="V404" s="29"/>
      <c r="W404" s="29"/>
    </row>
    <row r="405" spans="1:23">
      <c r="A405" s="14" t="s">
        <v>5355</v>
      </c>
      <c r="B405" s="14" t="s">
        <v>5356</v>
      </c>
      <c r="C405" s="30">
        <v>116933</v>
      </c>
      <c r="D405" s="14">
        <v>116933</v>
      </c>
      <c r="E405" s="14">
        <v>116933</v>
      </c>
      <c r="F405" s="30"/>
      <c r="G405" s="29"/>
      <c r="H405" s="29"/>
      <c r="I405" s="29"/>
      <c r="J405" s="29"/>
      <c r="K405" s="29"/>
      <c r="L405" s="29"/>
      <c r="M405" s="29"/>
      <c r="N405" s="29"/>
      <c r="O405" s="29"/>
      <c r="P405" s="29"/>
      <c r="Q405" s="29"/>
      <c r="R405" s="29"/>
      <c r="S405" s="29"/>
      <c r="T405" s="29"/>
      <c r="U405" s="29"/>
      <c r="V405" s="29"/>
      <c r="W405" s="29"/>
    </row>
    <row r="406" spans="1:23">
      <c r="A406" s="14" t="s">
        <v>5357</v>
      </c>
      <c r="B406" s="14" t="s">
        <v>5358</v>
      </c>
      <c r="C406" s="30"/>
      <c r="D406" s="14"/>
      <c r="E406" s="25"/>
      <c r="F406" s="30"/>
      <c r="G406" s="29"/>
      <c r="H406" s="29"/>
      <c r="I406" s="29"/>
      <c r="J406" s="29"/>
      <c r="K406" s="29"/>
      <c r="L406" s="29"/>
      <c r="M406" s="29"/>
      <c r="N406" s="29"/>
      <c r="O406" s="29"/>
      <c r="P406" s="29"/>
      <c r="Q406" s="29"/>
      <c r="R406" s="29"/>
      <c r="S406" s="29"/>
      <c r="T406" s="29"/>
      <c r="U406" s="29"/>
      <c r="V406" s="29"/>
      <c r="W406" s="29"/>
    </row>
    <row r="407" spans="1:23">
      <c r="A407" s="14" t="s">
        <v>5359</v>
      </c>
      <c r="B407" s="14" t="s">
        <v>5360</v>
      </c>
      <c r="C407" s="30"/>
      <c r="D407" s="14"/>
      <c r="E407" s="14"/>
      <c r="F407" s="30"/>
      <c r="G407" s="29"/>
      <c r="H407" s="29"/>
      <c r="I407" s="29"/>
      <c r="J407" s="29"/>
      <c r="K407" s="29"/>
      <c r="L407" s="29"/>
      <c r="M407" s="29"/>
      <c r="N407" s="29"/>
      <c r="O407" s="29"/>
      <c r="P407" s="29"/>
      <c r="Q407" s="29"/>
      <c r="R407" s="29"/>
      <c r="S407" s="29"/>
      <c r="T407" s="29"/>
      <c r="U407" s="29"/>
      <c r="V407" s="29"/>
      <c r="W407" s="29"/>
    </row>
    <row r="408" spans="1:23">
      <c r="A408" s="14" t="s">
        <v>5361</v>
      </c>
      <c r="B408" s="14" t="s">
        <v>5362</v>
      </c>
      <c r="C408" s="30">
        <v>-217674</v>
      </c>
      <c r="D408" s="14">
        <v>-217674</v>
      </c>
      <c r="E408" s="14">
        <v>-217674</v>
      </c>
      <c r="F408" s="30"/>
      <c r="G408" s="29"/>
      <c r="H408" s="29"/>
      <c r="I408" s="29"/>
      <c r="J408" s="29"/>
      <c r="K408" s="29"/>
      <c r="L408" s="29"/>
      <c r="M408" s="29"/>
      <c r="N408" s="29"/>
      <c r="O408" s="29"/>
      <c r="P408" s="29"/>
      <c r="Q408" s="29"/>
      <c r="R408" s="29"/>
      <c r="S408" s="29"/>
      <c r="T408" s="29"/>
      <c r="U408" s="29"/>
      <c r="V408" s="29"/>
      <c r="W408" s="29"/>
    </row>
    <row r="409" spans="1:23">
      <c r="A409" s="14" t="s">
        <v>5363</v>
      </c>
      <c r="B409" s="14" t="s">
        <v>5364</v>
      </c>
      <c r="C409" s="30"/>
      <c r="D409" s="14"/>
      <c r="E409" s="14"/>
      <c r="F409" s="30"/>
      <c r="G409" s="29"/>
      <c r="H409" s="29"/>
      <c r="I409" s="29"/>
      <c r="J409" s="29"/>
      <c r="K409" s="29"/>
      <c r="L409" s="29"/>
      <c r="M409" s="29"/>
      <c r="N409" s="29"/>
      <c r="O409" s="29"/>
      <c r="P409" s="29"/>
      <c r="Q409" s="29"/>
      <c r="R409" s="29"/>
      <c r="S409" s="29"/>
      <c r="T409" s="29"/>
      <c r="U409" s="29"/>
      <c r="V409" s="29"/>
      <c r="W409" s="29"/>
    </row>
    <row r="410" spans="1:24">
      <c r="A410" s="14" t="s">
        <v>5365</v>
      </c>
      <c r="B410" s="14" t="s">
        <v>5366</v>
      </c>
      <c r="C410" s="30">
        <v>-177026</v>
      </c>
      <c r="D410" s="14">
        <v>-115197</v>
      </c>
      <c r="E410" s="14">
        <v>-115197</v>
      </c>
      <c r="F410" s="30"/>
      <c r="G410" s="29">
        <v>-61829</v>
      </c>
      <c r="H410" s="29">
        <v>-18530</v>
      </c>
      <c r="I410" s="29">
        <v>-4711</v>
      </c>
      <c r="J410" s="29">
        <v>-9454</v>
      </c>
      <c r="K410" s="29">
        <v>-5047</v>
      </c>
      <c r="L410" s="29">
        <v>-5449</v>
      </c>
      <c r="M410" s="29"/>
      <c r="N410" s="29"/>
      <c r="O410" s="29">
        <v>-1103</v>
      </c>
      <c r="P410" s="29">
        <v>-3577</v>
      </c>
      <c r="Q410" s="29">
        <v>-3458</v>
      </c>
      <c r="R410" s="29">
        <v>-2447</v>
      </c>
      <c r="S410" s="29">
        <v>-1491</v>
      </c>
      <c r="T410" s="29">
        <v>-2348</v>
      </c>
      <c r="U410" s="29"/>
      <c r="V410" s="29"/>
      <c r="W410" s="29">
        <v>-4214</v>
      </c>
      <c r="X410" s="1" t="s">
        <v>5</v>
      </c>
    </row>
    <row r="411" spans="1:24">
      <c r="A411" s="14" t="s">
        <v>5367</v>
      </c>
      <c r="B411" s="14" t="s">
        <v>5368</v>
      </c>
      <c r="C411" s="30">
        <v>177021</v>
      </c>
      <c r="D411" s="14"/>
      <c r="E411" s="14"/>
      <c r="F411" s="30"/>
      <c r="G411" s="29">
        <v>177021</v>
      </c>
      <c r="H411" s="29">
        <v>47597</v>
      </c>
      <c r="I411" s="29">
        <v>13090</v>
      </c>
      <c r="J411" s="29">
        <v>22735</v>
      </c>
      <c r="K411" s="29">
        <v>16225</v>
      </c>
      <c r="L411" s="29">
        <v>13311</v>
      </c>
      <c r="M411" s="29">
        <v>6292</v>
      </c>
      <c r="N411" s="29">
        <v>7339</v>
      </c>
      <c r="O411" s="29">
        <v>2411</v>
      </c>
      <c r="P411" s="29">
        <v>10261</v>
      </c>
      <c r="Q411" s="29">
        <v>10738</v>
      </c>
      <c r="R411" s="29">
        <v>7278</v>
      </c>
      <c r="S411" s="29">
        <v>4098</v>
      </c>
      <c r="T411" s="29">
        <v>6004</v>
      </c>
      <c r="U411" s="29">
        <v>629</v>
      </c>
      <c r="V411" s="29">
        <v>411</v>
      </c>
      <c r="W411" s="29">
        <v>8602</v>
      </c>
      <c r="X411" s="1" t="s">
        <v>5</v>
      </c>
    </row>
    <row r="412" spans="1:23">
      <c r="A412" s="14" t="s">
        <v>5369</v>
      </c>
      <c r="B412" s="14" t="s">
        <v>5370</v>
      </c>
      <c r="C412" s="30">
        <v>-45578</v>
      </c>
      <c r="D412" s="14"/>
      <c r="E412" s="14"/>
      <c r="F412" s="30"/>
      <c r="G412" s="29">
        <v>-45578</v>
      </c>
      <c r="H412" s="29">
        <v>-23146</v>
      </c>
      <c r="I412" s="29">
        <v>-1816</v>
      </c>
      <c r="J412" s="29">
        <v>-2768</v>
      </c>
      <c r="K412" s="29">
        <v>-1608</v>
      </c>
      <c r="L412" s="29">
        <v>-3085</v>
      </c>
      <c r="M412" s="29">
        <v>-1466</v>
      </c>
      <c r="N412" s="29">
        <v>-1009</v>
      </c>
      <c r="O412" s="29">
        <v>-911</v>
      </c>
      <c r="P412" s="29">
        <v>-1581</v>
      </c>
      <c r="Q412" s="29">
        <v>-3386</v>
      </c>
      <c r="R412" s="29">
        <v>-1321</v>
      </c>
      <c r="S412" s="29">
        <v>-1281</v>
      </c>
      <c r="T412" s="29">
        <v>-1149</v>
      </c>
      <c r="U412" s="29">
        <v>-203</v>
      </c>
      <c r="V412" s="29">
        <v>-198</v>
      </c>
      <c r="W412" s="29">
        <v>-650</v>
      </c>
    </row>
    <row r="413" spans="1:23">
      <c r="A413" s="14" t="s">
        <v>5371</v>
      </c>
      <c r="B413" s="14" t="s">
        <v>5372</v>
      </c>
      <c r="C413" s="30">
        <v>45577</v>
      </c>
      <c r="D413" s="14">
        <v>27996</v>
      </c>
      <c r="E413" s="14">
        <v>27996</v>
      </c>
      <c r="F413" s="30"/>
      <c r="G413" s="29">
        <v>17581</v>
      </c>
      <c r="H413" s="29">
        <v>8820</v>
      </c>
      <c r="I413" s="29">
        <v>835</v>
      </c>
      <c r="J413" s="29">
        <v>1307</v>
      </c>
      <c r="K413" s="29">
        <v>802</v>
      </c>
      <c r="L413" s="29">
        <v>1533</v>
      </c>
      <c r="M413" s="29"/>
      <c r="N413" s="29"/>
      <c r="O413" s="29">
        <v>327</v>
      </c>
      <c r="P413" s="29">
        <v>791</v>
      </c>
      <c r="Q413" s="29">
        <v>1683</v>
      </c>
      <c r="R413" s="29">
        <v>544</v>
      </c>
      <c r="S413" s="29">
        <v>516</v>
      </c>
      <c r="T413" s="29">
        <v>423</v>
      </c>
      <c r="U413" s="29"/>
      <c r="V413" s="29"/>
      <c r="W413" s="29"/>
    </row>
    <row r="414" spans="1:23">
      <c r="A414" s="14" t="s">
        <v>5373</v>
      </c>
      <c r="B414" s="14" t="s">
        <v>5374</v>
      </c>
      <c r="C414" s="30">
        <v>-300037</v>
      </c>
      <c r="D414" s="14"/>
      <c r="E414" s="25"/>
      <c r="F414" s="30"/>
      <c r="G414" s="29">
        <v>-300037</v>
      </c>
      <c r="H414" s="29">
        <v>-136145</v>
      </c>
      <c r="I414" s="29">
        <v>-17550</v>
      </c>
      <c r="J414" s="29">
        <v>-41791</v>
      </c>
      <c r="K414" s="29">
        <v>-13224</v>
      </c>
      <c r="L414" s="29">
        <v>-14269</v>
      </c>
      <c r="M414" s="29">
        <v>-7770</v>
      </c>
      <c r="N414" s="29">
        <v>-4792</v>
      </c>
      <c r="O414" s="29">
        <v>-5755</v>
      </c>
      <c r="P414" s="29">
        <v>-10600</v>
      </c>
      <c r="Q414" s="29">
        <v>-16311</v>
      </c>
      <c r="R414" s="29">
        <v>-14461</v>
      </c>
      <c r="S414" s="29">
        <v>-5509</v>
      </c>
      <c r="T414" s="29">
        <v>-6760</v>
      </c>
      <c r="U414" s="29">
        <v>-179</v>
      </c>
      <c r="V414" s="29">
        <v>-1872</v>
      </c>
      <c r="W414" s="29">
        <v>-3049</v>
      </c>
    </row>
    <row r="415" spans="1:23">
      <c r="A415" s="14" t="s">
        <v>5375</v>
      </c>
      <c r="B415" s="14" t="s">
        <v>5376</v>
      </c>
      <c r="C415" s="30">
        <v>300043</v>
      </c>
      <c r="D415" s="14">
        <v>177580</v>
      </c>
      <c r="E415" s="14">
        <v>177580</v>
      </c>
      <c r="F415" s="30"/>
      <c r="G415" s="29">
        <v>122463</v>
      </c>
      <c r="H415" s="29">
        <v>56169</v>
      </c>
      <c r="I415" s="29">
        <v>8465</v>
      </c>
      <c r="J415" s="29">
        <v>19551</v>
      </c>
      <c r="K415" s="29">
        <v>6633</v>
      </c>
      <c r="L415" s="29">
        <v>6799</v>
      </c>
      <c r="M415" s="29"/>
      <c r="N415" s="29"/>
      <c r="O415" s="29">
        <v>2039</v>
      </c>
      <c r="P415" s="29">
        <v>5300</v>
      </c>
      <c r="Q415" s="29">
        <v>7184</v>
      </c>
      <c r="R415" s="29">
        <v>5919</v>
      </c>
      <c r="S415" s="29">
        <v>2149</v>
      </c>
      <c r="T415" s="29">
        <v>2255</v>
      </c>
      <c r="U415" s="29"/>
      <c r="V415" s="29"/>
      <c r="W415" s="29"/>
    </row>
    <row r="416" spans="1:23">
      <c r="A416" s="14"/>
      <c r="B416" s="14" t="s">
        <v>564</v>
      </c>
      <c r="C416" s="30"/>
      <c r="D416" s="14"/>
      <c r="E416" s="14"/>
      <c r="F416" s="30"/>
      <c r="G416" s="29"/>
      <c r="H416" s="29"/>
      <c r="I416" s="29"/>
      <c r="J416" s="29"/>
      <c r="K416" s="29"/>
      <c r="L416" s="29"/>
      <c r="M416" s="29"/>
      <c r="N416" s="29"/>
      <c r="O416" s="29"/>
      <c r="P416" s="29"/>
      <c r="Q416" s="29"/>
      <c r="R416" s="29"/>
      <c r="S416" s="29"/>
      <c r="T416" s="29"/>
      <c r="U416" s="29"/>
      <c r="V416" s="29"/>
      <c r="W416" s="29"/>
    </row>
    <row r="417" spans="1:23">
      <c r="A417" s="14"/>
      <c r="B417" s="14" t="s">
        <v>565</v>
      </c>
      <c r="C417" s="30"/>
      <c r="D417" s="14"/>
      <c r="E417" s="14"/>
      <c r="F417" s="30"/>
      <c r="G417" s="29"/>
      <c r="H417" s="29"/>
      <c r="I417" s="29"/>
      <c r="J417" s="29"/>
      <c r="K417" s="29"/>
      <c r="L417" s="29"/>
      <c r="M417" s="29"/>
      <c r="N417" s="29"/>
      <c r="O417" s="29"/>
      <c r="P417" s="29"/>
      <c r="Q417" s="29"/>
      <c r="R417" s="29"/>
      <c r="S417" s="29"/>
      <c r="T417" s="29"/>
      <c r="U417" s="29"/>
      <c r="V417" s="29"/>
      <c r="W417" s="29"/>
    </row>
    <row r="418" spans="1:23">
      <c r="A418" s="14"/>
      <c r="B418" s="14" t="s">
        <v>566</v>
      </c>
      <c r="C418" s="30"/>
      <c r="D418" s="14"/>
      <c r="E418" s="14"/>
      <c r="F418" s="30"/>
      <c r="G418" s="29"/>
      <c r="H418" s="29"/>
      <c r="I418" s="29"/>
      <c r="J418" s="29"/>
      <c r="K418" s="29"/>
      <c r="L418" s="29"/>
      <c r="M418" s="29"/>
      <c r="N418" s="29"/>
      <c r="O418" s="29"/>
      <c r="P418" s="29"/>
      <c r="Q418" s="29"/>
      <c r="R418" s="29"/>
      <c r="S418" s="29"/>
      <c r="T418" s="29"/>
      <c r="U418" s="29"/>
      <c r="V418" s="29"/>
      <c r="W418" s="29"/>
    </row>
    <row r="419" spans="1:23">
      <c r="A419" s="14"/>
      <c r="B419" s="14" t="s">
        <v>567</v>
      </c>
      <c r="C419" s="30"/>
      <c r="D419" s="14"/>
      <c r="E419" s="14"/>
      <c r="F419" s="30"/>
      <c r="G419" s="29"/>
      <c r="H419" s="29"/>
      <c r="I419" s="29"/>
      <c r="J419" s="29"/>
      <c r="K419" s="29"/>
      <c r="L419" s="29"/>
      <c r="M419" s="29"/>
      <c r="N419" s="29"/>
      <c r="O419" s="29"/>
      <c r="P419" s="29"/>
      <c r="Q419" s="29"/>
      <c r="R419" s="29"/>
      <c r="S419" s="29"/>
      <c r="T419" s="29"/>
      <c r="U419" s="29"/>
      <c r="V419" s="29"/>
      <c r="W419" s="29"/>
    </row>
    <row r="420" spans="1:23">
      <c r="A420" s="14"/>
      <c r="B420" s="14" t="s">
        <v>568</v>
      </c>
      <c r="C420" s="30"/>
      <c r="D420" s="14"/>
      <c r="E420" s="14"/>
      <c r="F420" s="30"/>
      <c r="G420" s="29"/>
      <c r="H420" s="29"/>
      <c r="I420" s="29"/>
      <c r="J420" s="29"/>
      <c r="K420" s="29"/>
      <c r="L420" s="29"/>
      <c r="M420" s="29"/>
      <c r="N420" s="29"/>
      <c r="O420" s="29"/>
      <c r="P420" s="29"/>
      <c r="Q420" s="29"/>
      <c r="R420" s="29"/>
      <c r="S420" s="29"/>
      <c r="T420" s="29"/>
      <c r="U420" s="29"/>
      <c r="V420" s="29"/>
      <c r="W420" s="29"/>
    </row>
    <row r="421" spans="1:23">
      <c r="A421" s="14"/>
      <c r="B421" s="14" t="s">
        <v>569</v>
      </c>
      <c r="C421" s="30"/>
      <c r="D421" s="14"/>
      <c r="E421" s="14"/>
      <c r="F421" s="30"/>
      <c r="G421" s="29"/>
      <c r="H421" s="29"/>
      <c r="I421" s="29"/>
      <c r="J421" s="29"/>
      <c r="K421" s="29"/>
      <c r="L421" s="29"/>
      <c r="M421" s="29"/>
      <c r="N421" s="29"/>
      <c r="O421" s="29"/>
      <c r="P421" s="29"/>
      <c r="Q421" s="29"/>
      <c r="R421" s="29"/>
      <c r="S421" s="29"/>
      <c r="T421" s="29"/>
      <c r="U421" s="29"/>
      <c r="V421" s="29"/>
      <c r="W421" s="29"/>
    </row>
    <row r="422" spans="1:23">
      <c r="A422" s="14"/>
      <c r="B422" s="14" t="s">
        <v>570</v>
      </c>
      <c r="C422" s="30"/>
      <c r="D422" s="14"/>
      <c r="E422" s="25"/>
      <c r="F422" s="30"/>
      <c r="G422" s="29"/>
      <c r="H422" s="29"/>
      <c r="I422" s="29"/>
      <c r="J422" s="29"/>
      <c r="K422" s="29"/>
      <c r="L422" s="29"/>
      <c r="M422" s="29"/>
      <c r="N422" s="29"/>
      <c r="O422" s="29"/>
      <c r="P422" s="29"/>
      <c r="Q422" s="29"/>
      <c r="R422" s="29"/>
      <c r="S422" s="29"/>
      <c r="T422" s="29"/>
      <c r="U422" s="29"/>
      <c r="V422" s="29"/>
      <c r="W422" s="29"/>
    </row>
    <row r="423" spans="1:23">
      <c r="A423" s="14"/>
      <c r="B423" s="14" t="s">
        <v>571</v>
      </c>
      <c r="C423" s="30"/>
      <c r="D423" s="14"/>
      <c r="E423" s="14"/>
      <c r="F423" s="30"/>
      <c r="G423" s="29"/>
      <c r="H423" s="29"/>
      <c r="I423" s="29"/>
      <c r="J423" s="29"/>
      <c r="K423" s="29"/>
      <c r="L423" s="29"/>
      <c r="M423" s="29"/>
      <c r="N423" s="29"/>
      <c r="O423" s="29"/>
      <c r="P423" s="29"/>
      <c r="Q423" s="29"/>
      <c r="R423" s="29"/>
      <c r="S423" s="29"/>
      <c r="T423" s="29"/>
      <c r="U423" s="29"/>
      <c r="V423" s="29"/>
      <c r="W423" s="29"/>
    </row>
    <row r="424" spans="1:23">
      <c r="A424" s="14"/>
      <c r="B424" s="14" t="s">
        <v>572</v>
      </c>
      <c r="C424" s="30"/>
      <c r="D424" s="14"/>
      <c r="E424" s="14"/>
      <c r="F424" s="30"/>
      <c r="G424" s="29"/>
      <c r="H424" s="29"/>
      <c r="I424" s="29"/>
      <c r="J424" s="29"/>
      <c r="K424" s="29"/>
      <c r="L424" s="29"/>
      <c r="M424" s="29"/>
      <c r="N424" s="29"/>
      <c r="O424" s="29"/>
      <c r="P424" s="29"/>
      <c r="Q424" s="29"/>
      <c r="R424" s="29"/>
      <c r="S424" s="29"/>
      <c r="T424" s="29"/>
      <c r="U424" s="29"/>
      <c r="V424" s="29"/>
      <c r="W424" s="29"/>
    </row>
    <row r="425" spans="1:23">
      <c r="A425" s="14"/>
      <c r="B425" s="14" t="s">
        <v>573</v>
      </c>
      <c r="C425" s="30"/>
      <c r="D425" s="14"/>
      <c r="E425" s="14"/>
      <c r="F425" s="30"/>
      <c r="G425" s="29"/>
      <c r="H425" s="29"/>
      <c r="I425" s="29"/>
      <c r="J425" s="29"/>
      <c r="K425" s="29"/>
      <c r="L425" s="29"/>
      <c r="M425" s="29"/>
      <c r="N425" s="29"/>
      <c r="O425" s="29"/>
      <c r="P425" s="29"/>
      <c r="Q425" s="29"/>
      <c r="R425" s="29"/>
      <c r="S425" s="29"/>
      <c r="T425" s="29"/>
      <c r="U425" s="29"/>
      <c r="V425" s="29"/>
      <c r="W425" s="29"/>
    </row>
    <row r="426" spans="1:23">
      <c r="A426" s="14"/>
      <c r="B426" s="14" t="s">
        <v>574</v>
      </c>
      <c r="C426" s="30"/>
      <c r="D426" s="14"/>
      <c r="E426" s="14"/>
      <c r="F426" s="30"/>
      <c r="G426" s="29"/>
      <c r="H426" s="29"/>
      <c r="I426" s="29"/>
      <c r="J426" s="29"/>
      <c r="K426" s="29"/>
      <c r="L426" s="29"/>
      <c r="M426" s="29"/>
      <c r="N426" s="29"/>
      <c r="O426" s="29"/>
      <c r="P426" s="29"/>
      <c r="Q426" s="29"/>
      <c r="R426" s="29"/>
      <c r="S426" s="29"/>
      <c r="T426" s="29"/>
      <c r="U426" s="29"/>
      <c r="V426" s="29"/>
      <c r="W426" s="29"/>
    </row>
    <row r="427" spans="1:23">
      <c r="A427" s="14"/>
      <c r="B427" s="14" t="s">
        <v>575</v>
      </c>
      <c r="C427" s="30"/>
      <c r="D427" s="14"/>
      <c r="E427" s="14"/>
      <c r="F427" s="30"/>
      <c r="G427" s="29"/>
      <c r="H427" s="29"/>
      <c r="I427" s="29"/>
      <c r="J427" s="29"/>
      <c r="K427" s="29"/>
      <c r="L427" s="29"/>
      <c r="M427" s="29"/>
      <c r="N427" s="29"/>
      <c r="O427" s="29"/>
      <c r="P427" s="29"/>
      <c r="Q427" s="29"/>
      <c r="R427" s="29"/>
      <c r="S427" s="29"/>
      <c r="T427" s="29"/>
      <c r="U427" s="29"/>
      <c r="V427" s="29"/>
      <c r="W427" s="29"/>
    </row>
    <row r="428" spans="1:23">
      <c r="A428" s="14"/>
      <c r="B428" s="14" t="s">
        <v>576</v>
      </c>
      <c r="C428" s="30"/>
      <c r="D428" s="14"/>
      <c r="E428" s="14"/>
      <c r="F428" s="30"/>
      <c r="G428" s="29"/>
      <c r="H428" s="29"/>
      <c r="I428" s="29"/>
      <c r="J428" s="29"/>
      <c r="K428" s="29"/>
      <c r="L428" s="29"/>
      <c r="M428" s="29"/>
      <c r="N428" s="29"/>
      <c r="O428" s="29"/>
      <c r="P428" s="29"/>
      <c r="Q428" s="29"/>
      <c r="R428" s="29"/>
      <c r="S428" s="29"/>
      <c r="T428" s="29"/>
      <c r="U428" s="29"/>
      <c r="V428" s="29"/>
      <c r="W428" s="29"/>
    </row>
    <row r="429" spans="1:23">
      <c r="A429" s="14"/>
      <c r="B429" s="14" t="s">
        <v>577</v>
      </c>
      <c r="C429" s="30"/>
      <c r="D429" s="14"/>
      <c r="E429" s="14"/>
      <c r="F429" s="30"/>
      <c r="G429" s="29"/>
      <c r="H429" s="29"/>
      <c r="I429" s="29"/>
      <c r="J429" s="29"/>
      <c r="K429" s="29"/>
      <c r="L429" s="29"/>
      <c r="M429" s="29"/>
      <c r="N429" s="29"/>
      <c r="O429" s="29"/>
      <c r="P429" s="29"/>
      <c r="Q429" s="29"/>
      <c r="R429" s="29"/>
      <c r="S429" s="29"/>
      <c r="T429" s="29"/>
      <c r="U429" s="29"/>
      <c r="V429" s="29"/>
      <c r="W429" s="29"/>
    </row>
    <row r="430" spans="1:23">
      <c r="A430" s="14"/>
      <c r="B430" s="14" t="s">
        <v>578</v>
      </c>
      <c r="C430" s="30"/>
      <c r="D430" s="14"/>
      <c r="E430" s="14"/>
      <c r="F430" s="30"/>
      <c r="G430" s="29"/>
      <c r="H430" s="29"/>
      <c r="I430" s="29"/>
      <c r="J430" s="29"/>
      <c r="K430" s="29"/>
      <c r="L430" s="29"/>
      <c r="M430" s="29"/>
      <c r="N430" s="29"/>
      <c r="O430" s="29"/>
      <c r="P430" s="29"/>
      <c r="Q430" s="29"/>
      <c r="R430" s="29"/>
      <c r="S430" s="29"/>
      <c r="T430" s="29"/>
      <c r="U430" s="29"/>
      <c r="V430" s="29"/>
      <c r="W430" s="29"/>
    </row>
    <row r="431" spans="1:23">
      <c r="A431" s="14"/>
      <c r="B431" s="14" t="s">
        <v>579</v>
      </c>
      <c r="C431" s="30"/>
      <c r="D431" s="14"/>
      <c r="E431" s="25"/>
      <c r="F431" s="30"/>
      <c r="G431" s="29"/>
      <c r="H431" s="29"/>
      <c r="I431" s="29"/>
      <c r="J431" s="29"/>
      <c r="K431" s="29"/>
      <c r="L431" s="29"/>
      <c r="M431" s="29"/>
      <c r="N431" s="29"/>
      <c r="O431" s="29"/>
      <c r="P431" s="29"/>
      <c r="Q431" s="29"/>
      <c r="R431" s="29"/>
      <c r="S431" s="29"/>
      <c r="T431" s="29"/>
      <c r="U431" s="29"/>
      <c r="V431" s="29"/>
      <c r="W431" s="29"/>
    </row>
    <row r="432" spans="1:23">
      <c r="A432" s="14"/>
      <c r="B432" s="14" t="s">
        <v>580</v>
      </c>
      <c r="C432" s="30"/>
      <c r="D432" s="14"/>
      <c r="E432" s="14"/>
      <c r="F432" s="30"/>
      <c r="G432" s="29"/>
      <c r="H432" s="29"/>
      <c r="I432" s="29"/>
      <c r="J432" s="29"/>
      <c r="K432" s="29"/>
      <c r="L432" s="29"/>
      <c r="M432" s="29"/>
      <c r="N432" s="29"/>
      <c r="O432" s="29"/>
      <c r="P432" s="29"/>
      <c r="Q432" s="29"/>
      <c r="R432" s="29"/>
      <c r="S432" s="29"/>
      <c r="T432" s="29"/>
      <c r="U432" s="29"/>
      <c r="V432" s="29"/>
      <c r="W432" s="29"/>
    </row>
    <row r="433" spans="1:23">
      <c r="A433" s="14"/>
      <c r="B433" s="14" t="s">
        <v>581</v>
      </c>
      <c r="C433" s="30"/>
      <c r="D433" s="14"/>
      <c r="E433" s="14"/>
      <c r="F433" s="30"/>
      <c r="G433" s="29"/>
      <c r="H433" s="29"/>
      <c r="I433" s="29"/>
      <c r="J433" s="29"/>
      <c r="K433" s="29"/>
      <c r="L433" s="29"/>
      <c r="M433" s="29"/>
      <c r="N433" s="29"/>
      <c r="O433" s="29"/>
      <c r="P433" s="29"/>
      <c r="Q433" s="29"/>
      <c r="R433" s="29"/>
      <c r="S433" s="29"/>
      <c r="T433" s="29"/>
      <c r="U433" s="29"/>
      <c r="V433" s="29"/>
      <c r="W433" s="29"/>
    </row>
  </sheetData>
  <autoFilter ref="A4:X257">
    <extLst/>
  </autoFilter>
  <mergeCells count="1">
    <mergeCell ref="A1:W1"/>
  </mergeCells>
  <printOptions horizontalCentered="1"/>
  <pageMargins left="0.471527777777778" right="0.354166666666667" top="0.786805555555556" bottom="0.786805555555556" header="0.511805555555556" footer="0.511805555555556"/>
  <pageSetup paperSize="9" scale="80" orientation="landscape"/>
  <headerFooter alignWithMargins="0">
    <oddHeader>&amp;L&amp;"宋体,加粗"制表:云南省财政厅国库处&amp;C日期:&amp;D&amp;R （内部资料 妥善保管）</oddHeader>
    <oddFooter>&amp;C第 &amp;P 页，共 &amp;N 页</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indexed="22"/>
  </sheetPr>
  <dimension ref="A1:W1694"/>
  <sheetViews>
    <sheetView showGridLines="0" workbookViewId="0">
      <pane xSplit="2" ySplit="3" topLeftCell="C1381" activePane="bottomRight" state="frozen"/>
      <selection/>
      <selection pane="topRight"/>
      <selection pane="bottomLeft"/>
      <selection pane="bottomRight" activeCell="E1390" sqref="E1390:E1444"/>
    </sheetView>
  </sheetViews>
  <sheetFormatPr defaultColWidth="9" defaultRowHeight="15.6"/>
  <cols>
    <col min="1" max="1" width="7.33333333333333" style="1" customWidth="1"/>
    <col min="2" max="2" width="38.4444444444444" style="2" customWidth="1"/>
    <col min="3" max="23" width="8.11111111111111" style="1" customWidth="1"/>
    <col min="24" max="256" width="9" style="1"/>
    <col min="257" max="257" width="7.33333333333333" style="1" customWidth="1"/>
    <col min="258" max="258" width="38.4444444444444" style="1" customWidth="1"/>
    <col min="259" max="279" width="8.11111111111111" style="1" customWidth="1"/>
    <col min="280" max="512" width="9" style="1"/>
    <col min="513" max="513" width="7.33333333333333" style="1" customWidth="1"/>
    <col min="514" max="514" width="38.4444444444444" style="1" customWidth="1"/>
    <col min="515" max="535" width="8.11111111111111" style="1" customWidth="1"/>
    <col min="536" max="768" width="9" style="1"/>
    <col min="769" max="769" width="7.33333333333333" style="1" customWidth="1"/>
    <col min="770" max="770" width="38.4444444444444" style="1" customWidth="1"/>
    <col min="771" max="791" width="8.11111111111111" style="1" customWidth="1"/>
    <col min="792" max="1024" width="9" style="1"/>
    <col min="1025" max="1025" width="7.33333333333333" style="1" customWidth="1"/>
    <col min="1026" max="1026" width="38.4444444444444" style="1" customWidth="1"/>
    <col min="1027" max="1047" width="8.11111111111111" style="1" customWidth="1"/>
    <col min="1048" max="1280" width="9" style="1"/>
    <col min="1281" max="1281" width="7.33333333333333" style="1" customWidth="1"/>
    <col min="1282" max="1282" width="38.4444444444444" style="1" customWidth="1"/>
    <col min="1283" max="1303" width="8.11111111111111" style="1" customWidth="1"/>
    <col min="1304" max="1536" width="9" style="1"/>
    <col min="1537" max="1537" width="7.33333333333333" style="1" customWidth="1"/>
    <col min="1538" max="1538" width="38.4444444444444" style="1" customWidth="1"/>
    <col min="1539" max="1559" width="8.11111111111111" style="1" customWidth="1"/>
    <col min="1560" max="1792" width="9" style="1"/>
    <col min="1793" max="1793" width="7.33333333333333" style="1" customWidth="1"/>
    <col min="1794" max="1794" width="38.4444444444444" style="1" customWidth="1"/>
    <col min="1795" max="1815" width="8.11111111111111" style="1" customWidth="1"/>
    <col min="1816" max="2048" width="9" style="1"/>
    <col min="2049" max="2049" width="7.33333333333333" style="1" customWidth="1"/>
    <col min="2050" max="2050" width="38.4444444444444" style="1" customWidth="1"/>
    <col min="2051" max="2071" width="8.11111111111111" style="1" customWidth="1"/>
    <col min="2072" max="2304" width="9" style="1"/>
    <col min="2305" max="2305" width="7.33333333333333" style="1" customWidth="1"/>
    <col min="2306" max="2306" width="38.4444444444444" style="1" customWidth="1"/>
    <col min="2307" max="2327" width="8.11111111111111" style="1" customWidth="1"/>
    <col min="2328" max="2560" width="9" style="1"/>
    <col min="2561" max="2561" width="7.33333333333333" style="1" customWidth="1"/>
    <col min="2562" max="2562" width="38.4444444444444" style="1" customWidth="1"/>
    <col min="2563" max="2583" width="8.11111111111111" style="1" customWidth="1"/>
    <col min="2584" max="2816" width="9" style="1"/>
    <col min="2817" max="2817" width="7.33333333333333" style="1" customWidth="1"/>
    <col min="2818" max="2818" width="38.4444444444444" style="1" customWidth="1"/>
    <col min="2819" max="2839" width="8.11111111111111" style="1" customWidth="1"/>
    <col min="2840" max="3072" width="9" style="1"/>
    <col min="3073" max="3073" width="7.33333333333333" style="1" customWidth="1"/>
    <col min="3074" max="3074" width="38.4444444444444" style="1" customWidth="1"/>
    <col min="3075" max="3095" width="8.11111111111111" style="1" customWidth="1"/>
    <col min="3096" max="3328" width="9" style="1"/>
    <col min="3329" max="3329" width="7.33333333333333" style="1" customWidth="1"/>
    <col min="3330" max="3330" width="38.4444444444444" style="1" customWidth="1"/>
    <col min="3331" max="3351" width="8.11111111111111" style="1" customWidth="1"/>
    <col min="3352" max="3584" width="9" style="1"/>
    <col min="3585" max="3585" width="7.33333333333333" style="1" customWidth="1"/>
    <col min="3586" max="3586" width="38.4444444444444" style="1" customWidth="1"/>
    <col min="3587" max="3607" width="8.11111111111111" style="1" customWidth="1"/>
    <col min="3608" max="3840" width="9" style="1"/>
    <col min="3841" max="3841" width="7.33333333333333" style="1" customWidth="1"/>
    <col min="3842" max="3842" width="38.4444444444444" style="1" customWidth="1"/>
    <col min="3843" max="3863" width="8.11111111111111" style="1" customWidth="1"/>
    <col min="3864" max="4096" width="9" style="1"/>
    <col min="4097" max="4097" width="7.33333333333333" style="1" customWidth="1"/>
    <col min="4098" max="4098" width="38.4444444444444" style="1" customWidth="1"/>
    <col min="4099" max="4119" width="8.11111111111111" style="1" customWidth="1"/>
    <col min="4120" max="4352" width="9" style="1"/>
    <col min="4353" max="4353" width="7.33333333333333" style="1" customWidth="1"/>
    <col min="4354" max="4354" width="38.4444444444444" style="1" customWidth="1"/>
    <col min="4355" max="4375" width="8.11111111111111" style="1" customWidth="1"/>
    <col min="4376" max="4608" width="9" style="1"/>
    <col min="4609" max="4609" width="7.33333333333333" style="1" customWidth="1"/>
    <col min="4610" max="4610" width="38.4444444444444" style="1" customWidth="1"/>
    <col min="4611" max="4631" width="8.11111111111111" style="1" customWidth="1"/>
    <col min="4632" max="4864" width="9" style="1"/>
    <col min="4865" max="4865" width="7.33333333333333" style="1" customWidth="1"/>
    <col min="4866" max="4866" width="38.4444444444444" style="1" customWidth="1"/>
    <col min="4867" max="4887" width="8.11111111111111" style="1" customWidth="1"/>
    <col min="4888" max="5120" width="9" style="1"/>
    <col min="5121" max="5121" width="7.33333333333333" style="1" customWidth="1"/>
    <col min="5122" max="5122" width="38.4444444444444" style="1" customWidth="1"/>
    <col min="5123" max="5143" width="8.11111111111111" style="1" customWidth="1"/>
    <col min="5144" max="5376" width="9" style="1"/>
    <col min="5377" max="5377" width="7.33333333333333" style="1" customWidth="1"/>
    <col min="5378" max="5378" width="38.4444444444444" style="1" customWidth="1"/>
    <col min="5379" max="5399" width="8.11111111111111" style="1" customWidth="1"/>
    <col min="5400" max="5632" width="9" style="1"/>
    <col min="5633" max="5633" width="7.33333333333333" style="1" customWidth="1"/>
    <col min="5634" max="5634" width="38.4444444444444" style="1" customWidth="1"/>
    <col min="5635" max="5655" width="8.11111111111111" style="1" customWidth="1"/>
    <col min="5656" max="5888" width="9" style="1"/>
    <col min="5889" max="5889" width="7.33333333333333" style="1" customWidth="1"/>
    <col min="5890" max="5890" width="38.4444444444444" style="1" customWidth="1"/>
    <col min="5891" max="5911" width="8.11111111111111" style="1" customWidth="1"/>
    <col min="5912" max="6144" width="9" style="1"/>
    <col min="6145" max="6145" width="7.33333333333333" style="1" customWidth="1"/>
    <col min="6146" max="6146" width="38.4444444444444" style="1" customWidth="1"/>
    <col min="6147" max="6167" width="8.11111111111111" style="1" customWidth="1"/>
    <col min="6168" max="6400" width="9" style="1"/>
    <col min="6401" max="6401" width="7.33333333333333" style="1" customWidth="1"/>
    <col min="6402" max="6402" width="38.4444444444444" style="1" customWidth="1"/>
    <col min="6403" max="6423" width="8.11111111111111" style="1" customWidth="1"/>
    <col min="6424" max="6656" width="9" style="1"/>
    <col min="6657" max="6657" width="7.33333333333333" style="1" customWidth="1"/>
    <col min="6658" max="6658" width="38.4444444444444" style="1" customWidth="1"/>
    <col min="6659" max="6679" width="8.11111111111111" style="1" customWidth="1"/>
    <col min="6680" max="6912" width="9" style="1"/>
    <col min="6913" max="6913" width="7.33333333333333" style="1" customWidth="1"/>
    <col min="6914" max="6914" width="38.4444444444444" style="1" customWidth="1"/>
    <col min="6915" max="6935" width="8.11111111111111" style="1" customWidth="1"/>
    <col min="6936" max="7168" width="9" style="1"/>
    <col min="7169" max="7169" width="7.33333333333333" style="1" customWidth="1"/>
    <col min="7170" max="7170" width="38.4444444444444" style="1" customWidth="1"/>
    <col min="7171" max="7191" width="8.11111111111111" style="1" customWidth="1"/>
    <col min="7192" max="7424" width="9" style="1"/>
    <col min="7425" max="7425" width="7.33333333333333" style="1" customWidth="1"/>
    <col min="7426" max="7426" width="38.4444444444444" style="1" customWidth="1"/>
    <col min="7427" max="7447" width="8.11111111111111" style="1" customWidth="1"/>
    <col min="7448" max="7680" width="9" style="1"/>
    <col min="7681" max="7681" width="7.33333333333333" style="1" customWidth="1"/>
    <col min="7682" max="7682" width="38.4444444444444" style="1" customWidth="1"/>
    <col min="7683" max="7703" width="8.11111111111111" style="1" customWidth="1"/>
    <col min="7704" max="7936" width="9" style="1"/>
    <col min="7937" max="7937" width="7.33333333333333" style="1" customWidth="1"/>
    <col min="7938" max="7938" width="38.4444444444444" style="1" customWidth="1"/>
    <col min="7939" max="7959" width="8.11111111111111" style="1" customWidth="1"/>
    <col min="7960" max="8192" width="9" style="1"/>
    <col min="8193" max="8193" width="7.33333333333333" style="1" customWidth="1"/>
    <col min="8194" max="8194" width="38.4444444444444" style="1" customWidth="1"/>
    <col min="8195" max="8215" width="8.11111111111111" style="1" customWidth="1"/>
    <col min="8216" max="8448" width="9" style="1"/>
    <col min="8449" max="8449" width="7.33333333333333" style="1" customWidth="1"/>
    <col min="8450" max="8450" width="38.4444444444444" style="1" customWidth="1"/>
    <col min="8451" max="8471" width="8.11111111111111" style="1" customWidth="1"/>
    <col min="8472" max="8704" width="9" style="1"/>
    <col min="8705" max="8705" width="7.33333333333333" style="1" customWidth="1"/>
    <col min="8706" max="8706" width="38.4444444444444" style="1" customWidth="1"/>
    <col min="8707" max="8727" width="8.11111111111111" style="1" customWidth="1"/>
    <col min="8728" max="8960" width="9" style="1"/>
    <col min="8961" max="8961" width="7.33333333333333" style="1" customWidth="1"/>
    <col min="8962" max="8962" width="38.4444444444444" style="1" customWidth="1"/>
    <col min="8963" max="8983" width="8.11111111111111" style="1" customWidth="1"/>
    <col min="8984" max="9216" width="9" style="1"/>
    <col min="9217" max="9217" width="7.33333333333333" style="1" customWidth="1"/>
    <col min="9218" max="9218" width="38.4444444444444" style="1" customWidth="1"/>
    <col min="9219" max="9239" width="8.11111111111111" style="1" customWidth="1"/>
    <col min="9240" max="9472" width="9" style="1"/>
    <col min="9473" max="9473" width="7.33333333333333" style="1" customWidth="1"/>
    <col min="9474" max="9474" width="38.4444444444444" style="1" customWidth="1"/>
    <col min="9475" max="9495" width="8.11111111111111" style="1" customWidth="1"/>
    <col min="9496" max="9728" width="9" style="1"/>
    <col min="9729" max="9729" width="7.33333333333333" style="1" customWidth="1"/>
    <col min="9730" max="9730" width="38.4444444444444" style="1" customWidth="1"/>
    <col min="9731" max="9751" width="8.11111111111111" style="1" customWidth="1"/>
    <col min="9752" max="9984" width="9" style="1"/>
    <col min="9985" max="9985" width="7.33333333333333" style="1" customWidth="1"/>
    <col min="9986" max="9986" width="38.4444444444444" style="1" customWidth="1"/>
    <col min="9987" max="10007" width="8.11111111111111" style="1" customWidth="1"/>
    <col min="10008" max="10240" width="9" style="1"/>
    <col min="10241" max="10241" width="7.33333333333333" style="1" customWidth="1"/>
    <col min="10242" max="10242" width="38.4444444444444" style="1" customWidth="1"/>
    <col min="10243" max="10263" width="8.11111111111111" style="1" customWidth="1"/>
    <col min="10264" max="10496" width="9" style="1"/>
    <col min="10497" max="10497" width="7.33333333333333" style="1" customWidth="1"/>
    <col min="10498" max="10498" width="38.4444444444444" style="1" customWidth="1"/>
    <col min="10499" max="10519" width="8.11111111111111" style="1" customWidth="1"/>
    <col min="10520" max="10752" width="9" style="1"/>
    <col min="10753" max="10753" width="7.33333333333333" style="1" customWidth="1"/>
    <col min="10754" max="10754" width="38.4444444444444" style="1" customWidth="1"/>
    <col min="10755" max="10775" width="8.11111111111111" style="1" customWidth="1"/>
    <col min="10776" max="11008" width="9" style="1"/>
    <col min="11009" max="11009" width="7.33333333333333" style="1" customWidth="1"/>
    <col min="11010" max="11010" width="38.4444444444444" style="1" customWidth="1"/>
    <col min="11011" max="11031" width="8.11111111111111" style="1" customWidth="1"/>
    <col min="11032" max="11264" width="9" style="1"/>
    <col min="11265" max="11265" width="7.33333333333333" style="1" customWidth="1"/>
    <col min="11266" max="11266" width="38.4444444444444" style="1" customWidth="1"/>
    <col min="11267" max="11287" width="8.11111111111111" style="1" customWidth="1"/>
    <col min="11288" max="11520" width="9" style="1"/>
    <col min="11521" max="11521" width="7.33333333333333" style="1" customWidth="1"/>
    <col min="11522" max="11522" width="38.4444444444444" style="1" customWidth="1"/>
    <col min="11523" max="11543" width="8.11111111111111" style="1" customWidth="1"/>
    <col min="11544" max="11776" width="9" style="1"/>
    <col min="11777" max="11777" width="7.33333333333333" style="1" customWidth="1"/>
    <col min="11778" max="11778" width="38.4444444444444" style="1" customWidth="1"/>
    <col min="11779" max="11799" width="8.11111111111111" style="1" customWidth="1"/>
    <col min="11800" max="12032" width="9" style="1"/>
    <col min="12033" max="12033" width="7.33333333333333" style="1" customWidth="1"/>
    <col min="12034" max="12034" width="38.4444444444444" style="1" customWidth="1"/>
    <col min="12035" max="12055" width="8.11111111111111" style="1" customWidth="1"/>
    <col min="12056" max="12288" width="9" style="1"/>
    <col min="12289" max="12289" width="7.33333333333333" style="1" customWidth="1"/>
    <col min="12290" max="12290" width="38.4444444444444" style="1" customWidth="1"/>
    <col min="12291" max="12311" width="8.11111111111111" style="1" customWidth="1"/>
    <col min="12312" max="12544" width="9" style="1"/>
    <col min="12545" max="12545" width="7.33333333333333" style="1" customWidth="1"/>
    <col min="12546" max="12546" width="38.4444444444444" style="1" customWidth="1"/>
    <col min="12547" max="12567" width="8.11111111111111" style="1" customWidth="1"/>
    <col min="12568" max="12800" width="9" style="1"/>
    <col min="12801" max="12801" width="7.33333333333333" style="1" customWidth="1"/>
    <col min="12802" max="12802" width="38.4444444444444" style="1" customWidth="1"/>
    <col min="12803" max="12823" width="8.11111111111111" style="1" customWidth="1"/>
    <col min="12824" max="13056" width="9" style="1"/>
    <col min="13057" max="13057" width="7.33333333333333" style="1" customWidth="1"/>
    <col min="13058" max="13058" width="38.4444444444444" style="1" customWidth="1"/>
    <col min="13059" max="13079" width="8.11111111111111" style="1" customWidth="1"/>
    <col min="13080" max="13312" width="9" style="1"/>
    <col min="13313" max="13313" width="7.33333333333333" style="1" customWidth="1"/>
    <col min="13314" max="13314" width="38.4444444444444" style="1" customWidth="1"/>
    <col min="13315" max="13335" width="8.11111111111111" style="1" customWidth="1"/>
    <col min="13336" max="13568" width="9" style="1"/>
    <col min="13569" max="13569" width="7.33333333333333" style="1" customWidth="1"/>
    <col min="13570" max="13570" width="38.4444444444444" style="1" customWidth="1"/>
    <col min="13571" max="13591" width="8.11111111111111" style="1" customWidth="1"/>
    <col min="13592" max="13824" width="9" style="1"/>
    <col min="13825" max="13825" width="7.33333333333333" style="1" customWidth="1"/>
    <col min="13826" max="13826" width="38.4444444444444" style="1" customWidth="1"/>
    <col min="13827" max="13847" width="8.11111111111111" style="1" customWidth="1"/>
    <col min="13848" max="14080" width="9" style="1"/>
    <col min="14081" max="14081" width="7.33333333333333" style="1" customWidth="1"/>
    <col min="14082" max="14082" width="38.4444444444444" style="1" customWidth="1"/>
    <col min="14083" max="14103" width="8.11111111111111" style="1" customWidth="1"/>
    <col min="14104" max="14336" width="9" style="1"/>
    <col min="14337" max="14337" width="7.33333333333333" style="1" customWidth="1"/>
    <col min="14338" max="14338" width="38.4444444444444" style="1" customWidth="1"/>
    <col min="14339" max="14359" width="8.11111111111111" style="1" customWidth="1"/>
    <col min="14360" max="14592" width="9" style="1"/>
    <col min="14593" max="14593" width="7.33333333333333" style="1" customWidth="1"/>
    <col min="14594" max="14594" width="38.4444444444444" style="1" customWidth="1"/>
    <col min="14595" max="14615" width="8.11111111111111" style="1" customWidth="1"/>
    <col min="14616" max="14848" width="9" style="1"/>
    <col min="14849" max="14849" width="7.33333333333333" style="1" customWidth="1"/>
    <col min="14850" max="14850" width="38.4444444444444" style="1" customWidth="1"/>
    <col min="14851" max="14871" width="8.11111111111111" style="1" customWidth="1"/>
    <col min="14872" max="15104" width="9" style="1"/>
    <col min="15105" max="15105" width="7.33333333333333" style="1" customWidth="1"/>
    <col min="15106" max="15106" width="38.4444444444444" style="1" customWidth="1"/>
    <col min="15107" max="15127" width="8.11111111111111" style="1" customWidth="1"/>
    <col min="15128" max="15360" width="9" style="1"/>
    <col min="15361" max="15361" width="7.33333333333333" style="1" customWidth="1"/>
    <col min="15362" max="15362" width="38.4444444444444" style="1" customWidth="1"/>
    <col min="15363" max="15383" width="8.11111111111111" style="1" customWidth="1"/>
    <col min="15384" max="15616" width="9" style="1"/>
    <col min="15617" max="15617" width="7.33333333333333" style="1" customWidth="1"/>
    <col min="15618" max="15618" width="38.4444444444444" style="1" customWidth="1"/>
    <col min="15619" max="15639" width="8.11111111111111" style="1" customWidth="1"/>
    <col min="15640" max="15872" width="9" style="1"/>
    <col min="15873" max="15873" width="7.33333333333333" style="1" customWidth="1"/>
    <col min="15874" max="15874" width="38.4444444444444" style="1" customWidth="1"/>
    <col min="15875" max="15895" width="8.11111111111111" style="1" customWidth="1"/>
    <col min="15896" max="16128" width="9" style="1"/>
    <col min="16129" max="16129" width="7.33333333333333" style="1" customWidth="1"/>
    <col min="16130" max="16130" width="38.4444444444444" style="1" customWidth="1"/>
    <col min="16131" max="16151" width="8.11111111111111" style="1" customWidth="1"/>
    <col min="16152" max="16384" width="9" style="1"/>
  </cols>
  <sheetData>
    <row r="1" ht="28.2" spans="1:23">
      <c r="A1" s="3" t="s">
        <v>5377</v>
      </c>
      <c r="B1" s="3"/>
      <c r="C1" s="3"/>
      <c r="D1" s="3"/>
      <c r="E1" s="3"/>
      <c r="F1" s="3"/>
      <c r="G1" s="3"/>
      <c r="H1" s="3"/>
      <c r="I1" s="3"/>
      <c r="J1" s="3"/>
      <c r="K1" s="3"/>
      <c r="L1" s="3"/>
      <c r="M1" s="3"/>
      <c r="N1" s="3"/>
      <c r="O1" s="3"/>
      <c r="P1" s="3"/>
      <c r="Q1" s="3"/>
      <c r="R1" s="3"/>
      <c r="S1" s="3"/>
      <c r="T1" s="3"/>
      <c r="U1" s="3"/>
      <c r="V1" s="3"/>
      <c r="W1" s="3"/>
    </row>
    <row r="2" spans="2:23">
      <c r="B2" s="4"/>
      <c r="C2" s="5"/>
      <c r="D2" s="5"/>
      <c r="E2" s="5"/>
      <c r="F2" s="5"/>
      <c r="G2" s="5"/>
      <c r="H2" s="5"/>
      <c r="I2" s="5"/>
      <c r="J2" s="5"/>
      <c r="K2" s="5"/>
      <c r="L2" s="5"/>
      <c r="M2" s="5"/>
      <c r="N2" s="5"/>
      <c r="O2" s="5"/>
      <c r="P2" s="5"/>
      <c r="Q2" s="5"/>
      <c r="R2" s="5"/>
      <c r="S2" s="5"/>
      <c r="T2" s="5"/>
      <c r="U2" s="5"/>
      <c r="V2" s="13" t="s">
        <v>40</v>
      </c>
      <c r="W2" s="5"/>
    </row>
    <row r="3" ht="24" spans="1:23">
      <c r="A3" s="6" t="s">
        <v>110</v>
      </c>
      <c r="B3" s="6" t="s">
        <v>4837</v>
      </c>
      <c r="C3" s="6" t="s">
        <v>4398</v>
      </c>
      <c r="D3" s="6" t="s">
        <v>5322</v>
      </c>
      <c r="E3" s="6" t="s">
        <v>5323</v>
      </c>
      <c r="F3" s="7" t="s">
        <v>5324</v>
      </c>
      <c r="G3" s="6" t="s">
        <v>5325</v>
      </c>
      <c r="H3" s="6" t="s">
        <v>5326</v>
      </c>
      <c r="I3" s="6" t="s">
        <v>5327</v>
      </c>
      <c r="J3" s="6" t="s">
        <v>5328</v>
      </c>
      <c r="K3" s="6" t="s">
        <v>5329</v>
      </c>
      <c r="L3" s="6" t="s">
        <v>5330</v>
      </c>
      <c r="M3" s="6" t="s">
        <v>5331</v>
      </c>
      <c r="N3" s="6" t="s">
        <v>5332</v>
      </c>
      <c r="O3" s="6" t="s">
        <v>5333</v>
      </c>
      <c r="P3" s="6" t="s">
        <v>5334</v>
      </c>
      <c r="Q3" s="6" t="s">
        <v>5335</v>
      </c>
      <c r="R3" s="6" t="s">
        <v>5336</v>
      </c>
      <c r="S3" s="6" t="s">
        <v>5337</v>
      </c>
      <c r="T3" s="6" t="s">
        <v>5338</v>
      </c>
      <c r="U3" s="6" t="s">
        <v>5339</v>
      </c>
      <c r="V3" s="6" t="s">
        <v>5340</v>
      </c>
      <c r="W3" s="6" t="s">
        <v>5341</v>
      </c>
    </row>
    <row r="4" ht="14.4" spans="1:23">
      <c r="A4" s="8"/>
      <c r="B4" s="9" t="s">
        <v>75</v>
      </c>
      <c r="C4" s="10">
        <v>50196156</v>
      </c>
      <c r="D4" s="10">
        <v>7491750</v>
      </c>
      <c r="E4" s="10">
        <v>8304399</v>
      </c>
      <c r="F4" s="10"/>
      <c r="G4" s="10">
        <v>38193499</v>
      </c>
      <c r="H4" s="10">
        <v>5807978</v>
      </c>
      <c r="I4" s="10">
        <v>3619034</v>
      </c>
      <c r="J4" s="10">
        <v>3742112</v>
      </c>
      <c r="K4" s="10">
        <v>2224132</v>
      </c>
      <c r="L4" s="10">
        <v>3606785</v>
      </c>
      <c r="M4" s="10">
        <v>2561265</v>
      </c>
      <c r="N4" s="10">
        <v>2306905</v>
      </c>
      <c r="O4" s="10">
        <v>1004099</v>
      </c>
      <c r="P4" s="10">
        <v>2293117</v>
      </c>
      <c r="Q4" s="10">
        <v>2879108</v>
      </c>
      <c r="R4" s="10">
        <v>1956709</v>
      </c>
      <c r="S4" s="10">
        <v>1249177</v>
      </c>
      <c r="T4" s="10">
        <v>1345511</v>
      </c>
      <c r="U4" s="10">
        <v>688466</v>
      </c>
      <c r="V4" s="10">
        <v>957953</v>
      </c>
      <c r="W4" s="10">
        <v>1951148</v>
      </c>
    </row>
    <row r="5" ht="14.4" spans="1:23">
      <c r="A5" s="8">
        <v>201</v>
      </c>
      <c r="B5" s="9" t="s">
        <v>589</v>
      </c>
      <c r="C5" s="10">
        <v>4773180</v>
      </c>
      <c r="D5" s="10">
        <v>685777</v>
      </c>
      <c r="E5" s="10">
        <v>923389</v>
      </c>
      <c r="F5" s="10"/>
      <c r="G5" s="10">
        <v>3805840</v>
      </c>
      <c r="H5" s="10">
        <v>599353</v>
      </c>
      <c r="I5" s="10">
        <v>216004</v>
      </c>
      <c r="J5" s="10">
        <v>333534</v>
      </c>
      <c r="K5" s="10">
        <v>338125</v>
      </c>
      <c r="L5" s="10">
        <v>336733</v>
      </c>
      <c r="M5" s="10">
        <v>192447</v>
      </c>
      <c r="N5" s="10">
        <v>302417</v>
      </c>
      <c r="O5" s="10">
        <v>58126</v>
      </c>
      <c r="P5" s="10">
        <v>301154</v>
      </c>
      <c r="Q5" s="10">
        <v>263272</v>
      </c>
      <c r="R5" s="10">
        <v>209375</v>
      </c>
      <c r="S5" s="10">
        <v>173139</v>
      </c>
      <c r="T5" s="10">
        <v>125555</v>
      </c>
      <c r="U5" s="10">
        <v>64282</v>
      </c>
      <c r="V5" s="10">
        <v>104668</v>
      </c>
      <c r="W5" s="10">
        <v>187656</v>
      </c>
    </row>
    <row r="6" ht="14.4" spans="1:23">
      <c r="A6" s="8">
        <v>20101</v>
      </c>
      <c r="B6" s="9" t="s">
        <v>592</v>
      </c>
      <c r="C6" s="10">
        <v>167068</v>
      </c>
      <c r="D6" s="10">
        <v>8398</v>
      </c>
      <c r="E6" s="10">
        <v>11861</v>
      </c>
      <c r="F6" s="10"/>
      <c r="G6" s="10">
        <v>137664</v>
      </c>
      <c r="H6" s="10">
        <v>15659</v>
      </c>
      <c r="I6" s="10">
        <v>8693</v>
      </c>
      <c r="J6" s="10">
        <v>7697</v>
      </c>
      <c r="K6" s="10">
        <v>8796</v>
      </c>
      <c r="L6" s="10">
        <v>14135</v>
      </c>
      <c r="M6" s="10">
        <v>10418</v>
      </c>
      <c r="N6" s="10">
        <v>9222</v>
      </c>
      <c r="O6" s="10">
        <v>2280</v>
      </c>
      <c r="P6" s="10">
        <v>16224</v>
      </c>
      <c r="Q6" s="10">
        <v>13687</v>
      </c>
      <c r="R6" s="10">
        <v>5669</v>
      </c>
      <c r="S6" s="10">
        <v>4212</v>
      </c>
      <c r="T6" s="10">
        <v>4930</v>
      </c>
      <c r="U6" s="10">
        <v>3072</v>
      </c>
      <c r="V6" s="10">
        <v>4206</v>
      </c>
      <c r="W6" s="10">
        <v>8764</v>
      </c>
    </row>
    <row r="7" ht="14.4" spans="1:23">
      <c r="A7" s="8">
        <v>2010101</v>
      </c>
      <c r="B7" s="11" t="s">
        <v>595</v>
      </c>
      <c r="C7" s="12">
        <v>91887</v>
      </c>
      <c r="D7" s="12">
        <v>3686</v>
      </c>
      <c r="E7" s="12">
        <v>5625</v>
      </c>
      <c r="F7" s="12"/>
      <c r="G7" s="12">
        <v>86031</v>
      </c>
      <c r="H7" s="12">
        <v>9735</v>
      </c>
      <c r="I7" s="12">
        <v>4977</v>
      </c>
      <c r="J7" s="12">
        <v>4408</v>
      </c>
      <c r="K7" s="12">
        <v>5712</v>
      </c>
      <c r="L7" s="12">
        <v>8389</v>
      </c>
      <c r="M7" s="12">
        <v>6279</v>
      </c>
      <c r="N7" s="12">
        <v>5753</v>
      </c>
      <c r="O7" s="12">
        <v>1431</v>
      </c>
      <c r="P7" s="12">
        <v>12046</v>
      </c>
      <c r="Q7" s="12">
        <v>8750</v>
      </c>
      <c r="R7" s="12">
        <v>3674</v>
      </c>
      <c r="S7" s="12">
        <v>3014</v>
      </c>
      <c r="T7" s="12">
        <v>2963</v>
      </c>
      <c r="U7" s="12">
        <v>2052</v>
      </c>
      <c r="V7" s="12">
        <v>2472</v>
      </c>
      <c r="W7" s="12">
        <v>4376</v>
      </c>
    </row>
    <row r="8" ht="14.4" spans="1:23">
      <c r="A8" s="8">
        <v>2010102</v>
      </c>
      <c r="B8" s="11" t="s">
        <v>598</v>
      </c>
      <c r="C8" s="12">
        <v>14669</v>
      </c>
      <c r="D8" s="12">
        <v>62</v>
      </c>
      <c r="E8" s="12">
        <v>62</v>
      </c>
      <c r="F8" s="12"/>
      <c r="G8" s="12">
        <v>11474</v>
      </c>
      <c r="H8" s="12">
        <v>865</v>
      </c>
      <c r="I8" s="12">
        <v>523</v>
      </c>
      <c r="J8" s="12">
        <v>894</v>
      </c>
      <c r="K8" s="12">
        <v>772</v>
      </c>
      <c r="L8" s="12">
        <v>1115</v>
      </c>
      <c r="M8" s="12">
        <v>1591</v>
      </c>
      <c r="N8" s="12">
        <v>684</v>
      </c>
      <c r="O8" s="12">
        <v>72</v>
      </c>
      <c r="P8" s="12">
        <v>2141</v>
      </c>
      <c r="Q8" s="12">
        <v>408</v>
      </c>
      <c r="R8" s="12">
        <v>79</v>
      </c>
      <c r="S8" s="12">
        <v>271</v>
      </c>
      <c r="T8" s="12">
        <v>263</v>
      </c>
      <c r="U8" s="12">
        <v>83</v>
      </c>
      <c r="V8" s="12">
        <v>283</v>
      </c>
      <c r="W8" s="12">
        <v>1430</v>
      </c>
    </row>
    <row r="9" ht="14.4" spans="1:23">
      <c r="A9" s="8">
        <v>2010103</v>
      </c>
      <c r="B9" s="11" t="s">
        <v>601</v>
      </c>
      <c r="C9" s="12">
        <v>1901</v>
      </c>
      <c r="D9" s="12">
        <v>1150</v>
      </c>
      <c r="E9" s="12">
        <v>1769</v>
      </c>
      <c r="F9" s="12"/>
      <c r="G9" s="12">
        <v>119</v>
      </c>
      <c r="H9" s="12">
        <v>75</v>
      </c>
      <c r="I9" s="12">
        <v>16</v>
      </c>
      <c r="J9" s="12"/>
      <c r="K9" s="12"/>
      <c r="L9" s="12"/>
      <c r="M9" s="12"/>
      <c r="N9" s="12">
        <v>15</v>
      </c>
      <c r="O9" s="12"/>
      <c r="P9" s="12"/>
      <c r="Q9" s="12"/>
      <c r="R9" s="12"/>
      <c r="S9" s="12"/>
      <c r="T9" s="12"/>
      <c r="U9" s="12"/>
      <c r="V9" s="12"/>
      <c r="W9" s="12">
        <v>13</v>
      </c>
    </row>
    <row r="10" ht="14.4" spans="1:23">
      <c r="A10" s="8">
        <v>2010104</v>
      </c>
      <c r="B10" s="11" t="s">
        <v>604</v>
      </c>
      <c r="C10" s="12">
        <v>13194</v>
      </c>
      <c r="D10" s="12">
        <v>912</v>
      </c>
      <c r="E10" s="12">
        <v>912</v>
      </c>
      <c r="F10" s="12"/>
      <c r="G10" s="12">
        <v>10715</v>
      </c>
      <c r="H10" s="12">
        <v>1096</v>
      </c>
      <c r="I10" s="12">
        <v>1135</v>
      </c>
      <c r="J10" s="12">
        <v>789</v>
      </c>
      <c r="K10" s="12">
        <v>437</v>
      </c>
      <c r="L10" s="12">
        <v>699</v>
      </c>
      <c r="M10" s="12">
        <v>769</v>
      </c>
      <c r="N10" s="12">
        <v>778</v>
      </c>
      <c r="O10" s="12">
        <v>226</v>
      </c>
      <c r="P10" s="12">
        <v>865</v>
      </c>
      <c r="Q10" s="12">
        <v>1014</v>
      </c>
      <c r="R10" s="12">
        <v>483</v>
      </c>
      <c r="S10" s="12">
        <v>379</v>
      </c>
      <c r="T10" s="12">
        <v>614</v>
      </c>
      <c r="U10" s="12">
        <v>313</v>
      </c>
      <c r="V10" s="12">
        <v>313</v>
      </c>
      <c r="W10" s="12">
        <v>805</v>
      </c>
    </row>
    <row r="11" ht="14.4" spans="1:23">
      <c r="A11" s="8">
        <v>2010105</v>
      </c>
      <c r="B11" s="11" t="s">
        <v>607</v>
      </c>
      <c r="C11" s="12">
        <v>1075</v>
      </c>
      <c r="D11" s="12">
        <v>424</v>
      </c>
      <c r="E11" s="12">
        <v>424</v>
      </c>
      <c r="F11" s="12"/>
      <c r="G11" s="12">
        <v>441</v>
      </c>
      <c r="H11" s="12">
        <v>88</v>
      </c>
      <c r="I11" s="12"/>
      <c r="J11" s="12">
        <v>32</v>
      </c>
      <c r="K11" s="12">
        <v>30</v>
      </c>
      <c r="L11" s="12">
        <v>45</v>
      </c>
      <c r="M11" s="12"/>
      <c r="N11" s="12">
        <v>87</v>
      </c>
      <c r="O11" s="12">
        <v>8</v>
      </c>
      <c r="P11" s="12">
        <v>10</v>
      </c>
      <c r="Q11" s="12">
        <v>21</v>
      </c>
      <c r="R11" s="12">
        <v>30</v>
      </c>
      <c r="S11" s="12"/>
      <c r="T11" s="12">
        <v>40</v>
      </c>
      <c r="U11" s="12">
        <v>4</v>
      </c>
      <c r="V11" s="12">
        <v>29</v>
      </c>
      <c r="W11" s="12">
        <v>17</v>
      </c>
    </row>
    <row r="12" ht="14.4" spans="1:23">
      <c r="A12" s="8">
        <v>2010106</v>
      </c>
      <c r="B12" s="11" t="s">
        <v>610</v>
      </c>
      <c r="C12" s="12">
        <v>941</v>
      </c>
      <c r="D12" s="12">
        <v>301</v>
      </c>
      <c r="E12" s="12">
        <v>307</v>
      </c>
      <c r="F12" s="12"/>
      <c r="G12" s="12">
        <v>436</v>
      </c>
      <c r="H12" s="12">
        <v>80</v>
      </c>
      <c r="I12" s="12">
        <v>24</v>
      </c>
      <c r="J12" s="12">
        <v>13</v>
      </c>
      <c r="K12" s="12">
        <v>51</v>
      </c>
      <c r="L12" s="12">
        <v>5</v>
      </c>
      <c r="M12" s="12">
        <v>11</v>
      </c>
      <c r="N12" s="12">
        <v>98</v>
      </c>
      <c r="O12" s="12"/>
      <c r="P12" s="12">
        <v>40</v>
      </c>
      <c r="Q12" s="12">
        <v>33</v>
      </c>
      <c r="R12" s="12"/>
      <c r="S12" s="12"/>
      <c r="T12" s="12">
        <v>18</v>
      </c>
      <c r="U12" s="12">
        <v>7</v>
      </c>
      <c r="V12" s="12">
        <v>30</v>
      </c>
      <c r="W12" s="12">
        <v>26</v>
      </c>
    </row>
    <row r="13" ht="14.4" spans="1:23">
      <c r="A13" s="8">
        <v>2010107</v>
      </c>
      <c r="B13" s="11" t="s">
        <v>613</v>
      </c>
      <c r="C13" s="12">
        <v>1690</v>
      </c>
      <c r="D13" s="12"/>
      <c r="E13" s="12">
        <v>0</v>
      </c>
      <c r="F13" s="12"/>
      <c r="G13" s="12">
        <v>1238</v>
      </c>
      <c r="H13" s="12">
        <v>134</v>
      </c>
      <c r="I13" s="12">
        <v>54</v>
      </c>
      <c r="J13" s="12">
        <v>2</v>
      </c>
      <c r="K13" s="12">
        <v>25</v>
      </c>
      <c r="L13" s="12">
        <v>247</v>
      </c>
      <c r="M13" s="12">
        <v>74</v>
      </c>
      <c r="N13" s="12">
        <v>158</v>
      </c>
      <c r="O13" s="12">
        <v>18</v>
      </c>
      <c r="P13" s="12">
        <v>17</v>
      </c>
      <c r="Q13" s="12">
        <v>164</v>
      </c>
      <c r="R13" s="12">
        <v>15</v>
      </c>
      <c r="S13" s="12">
        <v>24</v>
      </c>
      <c r="T13" s="12">
        <v>71</v>
      </c>
      <c r="U13" s="12">
        <v>26</v>
      </c>
      <c r="V13" s="12">
        <v>36</v>
      </c>
      <c r="W13" s="12">
        <v>173</v>
      </c>
    </row>
    <row r="14" ht="14.4" spans="1:23">
      <c r="A14" s="8">
        <v>2010108</v>
      </c>
      <c r="B14" s="11" t="s">
        <v>616</v>
      </c>
      <c r="C14" s="12">
        <v>9662</v>
      </c>
      <c r="D14" s="12">
        <v>691</v>
      </c>
      <c r="E14" s="12">
        <v>707</v>
      </c>
      <c r="F14" s="12"/>
      <c r="G14" s="12">
        <v>6913</v>
      </c>
      <c r="H14" s="12">
        <v>1003</v>
      </c>
      <c r="I14" s="12">
        <v>634</v>
      </c>
      <c r="J14" s="12">
        <v>603</v>
      </c>
      <c r="K14" s="12">
        <v>765</v>
      </c>
      <c r="L14" s="12">
        <v>377</v>
      </c>
      <c r="M14" s="12">
        <v>419</v>
      </c>
      <c r="N14" s="12">
        <v>543</v>
      </c>
      <c r="O14" s="12">
        <v>257</v>
      </c>
      <c r="P14" s="12">
        <v>511</v>
      </c>
      <c r="Q14" s="12">
        <v>782</v>
      </c>
      <c r="R14" s="12">
        <v>177</v>
      </c>
      <c r="S14" s="12">
        <v>150</v>
      </c>
      <c r="T14" s="12">
        <v>80</v>
      </c>
      <c r="U14" s="12">
        <v>133</v>
      </c>
      <c r="V14" s="12">
        <v>89</v>
      </c>
      <c r="W14" s="12">
        <v>390</v>
      </c>
    </row>
    <row r="15" ht="14.4" spans="1:23">
      <c r="A15" s="8">
        <v>2010109</v>
      </c>
      <c r="B15" s="11" t="s">
        <v>619</v>
      </c>
      <c r="C15" s="12">
        <v>163</v>
      </c>
      <c r="D15" s="12">
        <v>100</v>
      </c>
      <c r="E15" s="12">
        <v>100</v>
      </c>
      <c r="F15" s="12"/>
      <c r="G15" s="12">
        <v>51</v>
      </c>
      <c r="H15" s="12">
        <v>1</v>
      </c>
      <c r="I15" s="12">
        <v>20</v>
      </c>
      <c r="J15" s="12">
        <v>3</v>
      </c>
      <c r="K15" s="12"/>
      <c r="L15" s="12"/>
      <c r="M15" s="12"/>
      <c r="N15" s="12">
        <v>1</v>
      </c>
      <c r="O15" s="12"/>
      <c r="P15" s="12">
        <v>2</v>
      </c>
      <c r="Q15" s="12">
        <v>15</v>
      </c>
      <c r="R15" s="12"/>
      <c r="S15" s="12"/>
      <c r="T15" s="12">
        <v>4</v>
      </c>
      <c r="U15" s="12"/>
      <c r="V15" s="12">
        <v>5</v>
      </c>
      <c r="W15" s="12"/>
    </row>
    <row r="16" ht="14.4" spans="1:23">
      <c r="A16" s="8">
        <v>2010150</v>
      </c>
      <c r="B16" s="11" t="s">
        <v>622</v>
      </c>
      <c r="C16" s="12">
        <v>188</v>
      </c>
      <c r="D16" s="12">
        <v>109</v>
      </c>
      <c r="E16" s="12">
        <v>151</v>
      </c>
      <c r="F16" s="12"/>
      <c r="G16" s="12">
        <v>33</v>
      </c>
      <c r="H16" s="12"/>
      <c r="I16" s="12">
        <v>27</v>
      </c>
      <c r="J16" s="12"/>
      <c r="K16" s="12"/>
      <c r="L16" s="12">
        <v>4</v>
      </c>
      <c r="M16" s="12"/>
      <c r="N16" s="12"/>
      <c r="O16" s="12"/>
      <c r="P16" s="12"/>
      <c r="Q16" s="12">
        <v>2</v>
      </c>
      <c r="R16" s="12"/>
      <c r="S16" s="12"/>
      <c r="T16" s="12"/>
      <c r="U16" s="12"/>
      <c r="V16" s="12"/>
      <c r="W16" s="12"/>
    </row>
    <row r="17" ht="14.4" spans="1:23">
      <c r="A17" s="8">
        <v>2010199</v>
      </c>
      <c r="B17" s="11" t="s">
        <v>623</v>
      </c>
      <c r="C17" s="12">
        <v>31698</v>
      </c>
      <c r="D17" s="12">
        <v>963</v>
      </c>
      <c r="E17" s="12">
        <v>1804</v>
      </c>
      <c r="F17" s="12"/>
      <c r="G17" s="12">
        <v>20213</v>
      </c>
      <c r="H17" s="12">
        <v>2582</v>
      </c>
      <c r="I17" s="12">
        <v>1283</v>
      </c>
      <c r="J17" s="12">
        <v>953</v>
      </c>
      <c r="K17" s="12">
        <v>1004</v>
      </c>
      <c r="L17" s="12">
        <v>3254</v>
      </c>
      <c r="M17" s="12">
        <v>1275</v>
      </c>
      <c r="N17" s="12">
        <v>1105</v>
      </c>
      <c r="O17" s="12">
        <v>268</v>
      </c>
      <c r="P17" s="12">
        <v>592</v>
      </c>
      <c r="Q17" s="12">
        <v>2498</v>
      </c>
      <c r="R17" s="12">
        <v>1211</v>
      </c>
      <c r="S17" s="12">
        <v>374</v>
      </c>
      <c r="T17" s="12">
        <v>877</v>
      </c>
      <c r="U17" s="12">
        <v>454</v>
      </c>
      <c r="V17" s="12">
        <v>949</v>
      </c>
      <c r="W17" s="12">
        <v>1534</v>
      </c>
    </row>
    <row r="18" ht="14.4" spans="1:23">
      <c r="A18" s="8">
        <v>20102</v>
      </c>
      <c r="B18" s="9" t="s">
        <v>624</v>
      </c>
      <c r="C18" s="10">
        <v>107440</v>
      </c>
      <c r="D18" s="10">
        <v>8637</v>
      </c>
      <c r="E18" s="10">
        <v>10112</v>
      </c>
      <c r="F18" s="10"/>
      <c r="G18" s="10">
        <v>87201</v>
      </c>
      <c r="H18" s="10">
        <v>11013</v>
      </c>
      <c r="I18" s="10">
        <v>5131</v>
      </c>
      <c r="J18" s="10">
        <v>5047</v>
      </c>
      <c r="K18" s="10">
        <v>6737</v>
      </c>
      <c r="L18" s="10">
        <v>8176</v>
      </c>
      <c r="M18" s="10">
        <v>6631</v>
      </c>
      <c r="N18" s="10">
        <v>6470</v>
      </c>
      <c r="O18" s="10">
        <v>1707</v>
      </c>
      <c r="P18" s="10">
        <v>6037</v>
      </c>
      <c r="Q18" s="10">
        <v>9498</v>
      </c>
      <c r="R18" s="10">
        <v>3820</v>
      </c>
      <c r="S18" s="10">
        <v>3477</v>
      </c>
      <c r="T18" s="10">
        <v>3838</v>
      </c>
      <c r="U18" s="10">
        <v>2369</v>
      </c>
      <c r="V18" s="10">
        <v>2560</v>
      </c>
      <c r="W18" s="10">
        <v>4690</v>
      </c>
    </row>
    <row r="19" ht="14.4" spans="1:23">
      <c r="A19" s="8">
        <v>2010201</v>
      </c>
      <c r="B19" s="11" t="s">
        <v>595</v>
      </c>
      <c r="C19" s="12">
        <v>71795</v>
      </c>
      <c r="D19" s="12">
        <v>4013</v>
      </c>
      <c r="E19" s="12">
        <v>4844</v>
      </c>
      <c r="F19" s="12"/>
      <c r="G19" s="12">
        <v>61774</v>
      </c>
      <c r="H19" s="12">
        <v>8192</v>
      </c>
      <c r="I19" s="12">
        <v>3285</v>
      </c>
      <c r="J19" s="12">
        <v>3033</v>
      </c>
      <c r="K19" s="12">
        <v>4704</v>
      </c>
      <c r="L19" s="12">
        <v>5988</v>
      </c>
      <c r="M19" s="12">
        <v>4515</v>
      </c>
      <c r="N19" s="12">
        <v>4881</v>
      </c>
      <c r="O19" s="12">
        <v>1273</v>
      </c>
      <c r="P19" s="12">
        <v>4255</v>
      </c>
      <c r="Q19" s="12">
        <v>6958</v>
      </c>
      <c r="R19" s="12">
        <v>3086</v>
      </c>
      <c r="S19" s="12">
        <v>2357</v>
      </c>
      <c r="T19" s="12">
        <v>2458</v>
      </c>
      <c r="U19" s="12">
        <v>1905</v>
      </c>
      <c r="V19" s="12">
        <v>1861</v>
      </c>
      <c r="W19" s="12">
        <v>3023</v>
      </c>
    </row>
    <row r="20" ht="14.4" spans="1:23">
      <c r="A20" s="8">
        <v>2010202</v>
      </c>
      <c r="B20" s="11" t="s">
        <v>598</v>
      </c>
      <c r="C20" s="12">
        <v>10621</v>
      </c>
      <c r="D20" s="12">
        <v>2071</v>
      </c>
      <c r="E20" s="12">
        <v>2071</v>
      </c>
      <c r="F20" s="12"/>
      <c r="G20" s="12">
        <v>7785</v>
      </c>
      <c r="H20" s="12">
        <v>627</v>
      </c>
      <c r="I20" s="12">
        <v>262</v>
      </c>
      <c r="J20" s="12">
        <v>766</v>
      </c>
      <c r="K20" s="12">
        <v>509</v>
      </c>
      <c r="L20" s="12">
        <v>563</v>
      </c>
      <c r="M20" s="12">
        <v>1089</v>
      </c>
      <c r="N20" s="12">
        <v>797</v>
      </c>
      <c r="O20" s="12">
        <v>171</v>
      </c>
      <c r="P20" s="12">
        <v>982</v>
      </c>
      <c r="Q20" s="12">
        <v>388</v>
      </c>
      <c r="R20" s="12">
        <v>34</v>
      </c>
      <c r="S20" s="12">
        <v>468</v>
      </c>
      <c r="T20" s="12">
        <v>185</v>
      </c>
      <c r="U20" s="12">
        <v>97</v>
      </c>
      <c r="V20" s="12">
        <v>350</v>
      </c>
      <c r="W20" s="12">
        <v>497</v>
      </c>
    </row>
    <row r="21" ht="14.4" spans="1:23">
      <c r="A21" s="8">
        <v>2010203</v>
      </c>
      <c r="B21" s="11" t="s">
        <v>601</v>
      </c>
      <c r="C21" s="12">
        <v>754</v>
      </c>
      <c r="D21" s="12">
        <v>626</v>
      </c>
      <c r="E21" s="12">
        <v>726</v>
      </c>
      <c r="F21" s="12"/>
      <c r="G21" s="12">
        <v>19</v>
      </c>
      <c r="H21" s="12"/>
      <c r="I21" s="12">
        <v>19</v>
      </c>
      <c r="J21" s="12"/>
      <c r="K21" s="12"/>
      <c r="L21" s="12"/>
      <c r="M21" s="12"/>
      <c r="N21" s="12"/>
      <c r="O21" s="12"/>
      <c r="P21" s="12"/>
      <c r="Q21" s="12"/>
      <c r="R21" s="12"/>
      <c r="S21" s="12"/>
      <c r="T21" s="12"/>
      <c r="U21" s="12"/>
      <c r="V21" s="12"/>
      <c r="W21" s="12"/>
    </row>
    <row r="22" ht="14.4" spans="1:23">
      <c r="A22" s="8">
        <v>2010204</v>
      </c>
      <c r="B22" s="11" t="s">
        <v>631</v>
      </c>
      <c r="C22" s="12">
        <v>8009</v>
      </c>
      <c r="D22" s="12">
        <v>800</v>
      </c>
      <c r="E22" s="12">
        <v>800</v>
      </c>
      <c r="F22" s="12"/>
      <c r="G22" s="12">
        <v>6403</v>
      </c>
      <c r="H22" s="12">
        <v>761</v>
      </c>
      <c r="I22" s="12">
        <v>845</v>
      </c>
      <c r="J22" s="12">
        <v>351</v>
      </c>
      <c r="K22" s="12">
        <v>351</v>
      </c>
      <c r="L22" s="12">
        <v>405</v>
      </c>
      <c r="M22" s="12">
        <v>333</v>
      </c>
      <c r="N22" s="12">
        <v>344</v>
      </c>
      <c r="O22" s="12">
        <v>109</v>
      </c>
      <c r="P22" s="12">
        <v>504</v>
      </c>
      <c r="Q22" s="12">
        <v>762</v>
      </c>
      <c r="R22" s="12">
        <v>311</v>
      </c>
      <c r="S22" s="12">
        <v>239</v>
      </c>
      <c r="T22" s="12">
        <v>372</v>
      </c>
      <c r="U22" s="12">
        <v>171</v>
      </c>
      <c r="V22" s="12">
        <v>167</v>
      </c>
      <c r="W22" s="12">
        <v>378</v>
      </c>
    </row>
    <row r="23" ht="14.4" spans="1:23">
      <c r="A23" s="8">
        <v>2010205</v>
      </c>
      <c r="B23" s="11" t="s">
        <v>632</v>
      </c>
      <c r="C23" s="12">
        <v>3065</v>
      </c>
      <c r="D23" s="12"/>
      <c r="E23" s="12">
        <v>0</v>
      </c>
      <c r="F23" s="12"/>
      <c r="G23" s="12">
        <v>2474</v>
      </c>
      <c r="H23" s="12">
        <v>231</v>
      </c>
      <c r="I23" s="12">
        <v>246</v>
      </c>
      <c r="J23" s="12">
        <v>324</v>
      </c>
      <c r="K23" s="12">
        <v>332</v>
      </c>
      <c r="L23" s="12">
        <v>244</v>
      </c>
      <c r="M23" s="12">
        <v>93</v>
      </c>
      <c r="N23" s="12">
        <v>119</v>
      </c>
      <c r="O23" s="12">
        <v>21</v>
      </c>
      <c r="P23" s="12">
        <v>203</v>
      </c>
      <c r="Q23" s="12">
        <v>159</v>
      </c>
      <c r="R23" s="12">
        <v>70</v>
      </c>
      <c r="S23" s="12">
        <v>87</v>
      </c>
      <c r="T23" s="12">
        <v>61</v>
      </c>
      <c r="U23" s="12">
        <v>57</v>
      </c>
      <c r="V23" s="12">
        <v>59</v>
      </c>
      <c r="W23" s="12">
        <v>168</v>
      </c>
    </row>
    <row r="24" ht="14.4" spans="1:23">
      <c r="A24" s="8">
        <v>2010206</v>
      </c>
      <c r="B24" s="11" t="s">
        <v>635</v>
      </c>
      <c r="C24" s="12">
        <v>1997</v>
      </c>
      <c r="D24" s="12"/>
      <c r="E24" s="12">
        <v>0</v>
      </c>
      <c r="F24" s="12"/>
      <c r="G24" s="12">
        <v>1590</v>
      </c>
      <c r="H24" s="12">
        <v>508</v>
      </c>
      <c r="I24" s="12">
        <v>124</v>
      </c>
      <c r="J24" s="12">
        <v>231</v>
      </c>
      <c r="K24" s="12">
        <v>168</v>
      </c>
      <c r="L24" s="12"/>
      <c r="M24" s="12">
        <v>155</v>
      </c>
      <c r="N24" s="12">
        <v>91</v>
      </c>
      <c r="O24" s="12">
        <v>35</v>
      </c>
      <c r="P24" s="12">
        <v>57</v>
      </c>
      <c r="Q24" s="12">
        <v>42</v>
      </c>
      <c r="R24" s="12">
        <v>19</v>
      </c>
      <c r="S24" s="12">
        <v>18</v>
      </c>
      <c r="T24" s="12">
        <v>85</v>
      </c>
      <c r="U24" s="12">
        <v>5</v>
      </c>
      <c r="V24" s="12">
        <v>37</v>
      </c>
      <c r="W24" s="12">
        <v>15</v>
      </c>
    </row>
    <row r="25" ht="14.4" spans="1:23">
      <c r="A25" s="8">
        <v>2010250</v>
      </c>
      <c r="B25" s="11" t="s">
        <v>622</v>
      </c>
      <c r="C25" s="12">
        <v>340</v>
      </c>
      <c r="D25" s="12">
        <v>178</v>
      </c>
      <c r="E25" s="12">
        <v>279</v>
      </c>
      <c r="F25" s="12"/>
      <c r="G25" s="12">
        <v>56</v>
      </c>
      <c r="H25" s="12"/>
      <c r="I25" s="12"/>
      <c r="J25" s="12"/>
      <c r="K25" s="12"/>
      <c r="L25" s="12"/>
      <c r="M25" s="12"/>
      <c r="N25" s="12"/>
      <c r="O25" s="12"/>
      <c r="P25" s="12"/>
      <c r="Q25" s="12">
        <v>2</v>
      </c>
      <c r="R25" s="12"/>
      <c r="S25" s="12"/>
      <c r="T25" s="12">
        <v>36</v>
      </c>
      <c r="U25" s="12"/>
      <c r="V25" s="12"/>
      <c r="W25" s="12">
        <v>18</v>
      </c>
    </row>
    <row r="26" ht="14.4" spans="1:23">
      <c r="A26" s="8">
        <v>2010299</v>
      </c>
      <c r="B26" s="11" t="s">
        <v>638</v>
      </c>
      <c r="C26" s="12">
        <v>10859</v>
      </c>
      <c r="D26" s="12">
        <v>949</v>
      </c>
      <c r="E26" s="12">
        <v>1392</v>
      </c>
      <c r="F26" s="12"/>
      <c r="G26" s="12">
        <v>7100</v>
      </c>
      <c r="H26" s="12">
        <v>694</v>
      </c>
      <c r="I26" s="12">
        <v>350</v>
      </c>
      <c r="J26" s="12">
        <v>342</v>
      </c>
      <c r="K26" s="12">
        <v>673</v>
      </c>
      <c r="L26" s="12">
        <v>976</v>
      </c>
      <c r="M26" s="12">
        <v>446</v>
      </c>
      <c r="N26" s="12">
        <v>238</v>
      </c>
      <c r="O26" s="12">
        <v>98</v>
      </c>
      <c r="P26" s="12">
        <v>36</v>
      </c>
      <c r="Q26" s="12">
        <v>1187</v>
      </c>
      <c r="R26" s="12">
        <v>300</v>
      </c>
      <c r="S26" s="12">
        <v>308</v>
      </c>
      <c r="T26" s="12">
        <v>641</v>
      </c>
      <c r="U26" s="12">
        <v>134</v>
      </c>
      <c r="V26" s="12">
        <v>86</v>
      </c>
      <c r="W26" s="12">
        <v>591</v>
      </c>
    </row>
    <row r="27" ht="14.4" spans="1:23">
      <c r="A27" s="8">
        <v>20103</v>
      </c>
      <c r="B27" s="9" t="s">
        <v>639</v>
      </c>
      <c r="C27" s="10">
        <v>1228091</v>
      </c>
      <c r="D27" s="10">
        <v>33517</v>
      </c>
      <c r="E27" s="10">
        <v>42961</v>
      </c>
      <c r="F27" s="10"/>
      <c r="G27" s="10">
        <v>1034130</v>
      </c>
      <c r="H27" s="10">
        <v>191980</v>
      </c>
      <c r="I27" s="10">
        <v>67923</v>
      </c>
      <c r="J27" s="10">
        <v>73046</v>
      </c>
      <c r="K27" s="10">
        <v>45738</v>
      </c>
      <c r="L27" s="10">
        <v>103051</v>
      </c>
      <c r="M27" s="10">
        <v>70310</v>
      </c>
      <c r="N27" s="10">
        <v>86289</v>
      </c>
      <c r="O27" s="10">
        <v>18248</v>
      </c>
      <c r="P27" s="10">
        <v>66265</v>
      </c>
      <c r="Q27" s="10">
        <v>77817</v>
      </c>
      <c r="R27" s="10">
        <v>51287</v>
      </c>
      <c r="S27" s="10">
        <v>44977</v>
      </c>
      <c r="T27" s="10">
        <v>37148</v>
      </c>
      <c r="U27" s="10">
        <v>23774</v>
      </c>
      <c r="V27" s="10">
        <v>33428</v>
      </c>
      <c r="W27" s="10">
        <v>42849</v>
      </c>
    </row>
    <row r="28" ht="14.4" spans="1:23">
      <c r="A28" s="8">
        <v>2010301</v>
      </c>
      <c r="B28" s="11" t="s">
        <v>595</v>
      </c>
      <c r="C28" s="12">
        <v>747202</v>
      </c>
      <c r="D28" s="12">
        <v>12796</v>
      </c>
      <c r="E28" s="12">
        <v>17976</v>
      </c>
      <c r="F28" s="12"/>
      <c r="G28" s="12">
        <v>648927</v>
      </c>
      <c r="H28" s="12">
        <v>109449</v>
      </c>
      <c r="I28" s="12">
        <v>44917</v>
      </c>
      <c r="J28" s="12">
        <v>42673</v>
      </c>
      <c r="K28" s="12">
        <v>32640</v>
      </c>
      <c r="L28" s="12">
        <v>63667</v>
      </c>
      <c r="M28" s="12">
        <v>48985</v>
      </c>
      <c r="N28" s="12">
        <v>47650</v>
      </c>
      <c r="O28" s="12">
        <v>11414</v>
      </c>
      <c r="P28" s="12">
        <v>45114</v>
      </c>
      <c r="Q28" s="12">
        <v>52684</v>
      </c>
      <c r="R28" s="12">
        <v>36264</v>
      </c>
      <c r="S28" s="12">
        <v>28549</v>
      </c>
      <c r="T28" s="12">
        <v>19491</v>
      </c>
      <c r="U28" s="12">
        <v>17879</v>
      </c>
      <c r="V28" s="12">
        <v>21746</v>
      </c>
      <c r="W28" s="12">
        <v>25805</v>
      </c>
    </row>
    <row r="29" ht="14.4" spans="1:23">
      <c r="A29" s="8">
        <v>2010302</v>
      </c>
      <c r="B29" s="11" t="s">
        <v>598</v>
      </c>
      <c r="C29" s="12">
        <v>160776</v>
      </c>
      <c r="D29" s="12">
        <v>835</v>
      </c>
      <c r="E29" s="12">
        <v>914</v>
      </c>
      <c r="F29" s="12"/>
      <c r="G29" s="12">
        <v>125289</v>
      </c>
      <c r="H29" s="12">
        <v>38734</v>
      </c>
      <c r="I29" s="12">
        <v>2267</v>
      </c>
      <c r="J29" s="12">
        <v>12680</v>
      </c>
      <c r="K29" s="12">
        <v>4039</v>
      </c>
      <c r="L29" s="12">
        <v>9133</v>
      </c>
      <c r="M29" s="12">
        <v>9651</v>
      </c>
      <c r="N29" s="12">
        <v>3939</v>
      </c>
      <c r="O29" s="12">
        <v>2119</v>
      </c>
      <c r="P29" s="12">
        <v>19827</v>
      </c>
      <c r="Q29" s="12">
        <v>5299</v>
      </c>
      <c r="R29" s="12">
        <v>1132</v>
      </c>
      <c r="S29" s="12">
        <v>3409</v>
      </c>
      <c r="T29" s="12">
        <v>3794</v>
      </c>
      <c r="U29" s="12">
        <v>1520</v>
      </c>
      <c r="V29" s="12">
        <v>2434</v>
      </c>
      <c r="W29" s="12">
        <v>5312</v>
      </c>
    </row>
    <row r="30" ht="14.4" spans="1:23">
      <c r="A30" s="8">
        <v>2010303</v>
      </c>
      <c r="B30" s="11" t="s">
        <v>601</v>
      </c>
      <c r="C30" s="12">
        <v>19973</v>
      </c>
      <c r="D30" s="12">
        <v>1535</v>
      </c>
      <c r="E30" s="12">
        <v>1868</v>
      </c>
      <c r="F30" s="12"/>
      <c r="G30" s="12">
        <v>15055</v>
      </c>
      <c r="H30" s="12">
        <v>9700</v>
      </c>
      <c r="I30" s="12">
        <v>1607</v>
      </c>
      <c r="J30" s="12">
        <v>360</v>
      </c>
      <c r="K30" s="12">
        <v>140</v>
      </c>
      <c r="L30" s="12">
        <v>572</v>
      </c>
      <c r="M30" s="12">
        <v>289</v>
      </c>
      <c r="N30" s="12">
        <v>328</v>
      </c>
      <c r="O30" s="12"/>
      <c r="P30" s="12">
        <v>81</v>
      </c>
      <c r="Q30" s="12">
        <v>498</v>
      </c>
      <c r="R30" s="12">
        <v>47</v>
      </c>
      <c r="S30" s="12">
        <v>253</v>
      </c>
      <c r="T30" s="12">
        <v>609</v>
      </c>
      <c r="U30" s="12"/>
      <c r="V30" s="12">
        <v>193</v>
      </c>
      <c r="W30" s="12">
        <v>378</v>
      </c>
    </row>
    <row r="31" ht="14.4" spans="1:23">
      <c r="A31" s="8">
        <v>2010304</v>
      </c>
      <c r="B31" s="11" t="s">
        <v>646</v>
      </c>
      <c r="C31" s="12">
        <v>162</v>
      </c>
      <c r="D31" s="12"/>
      <c r="E31" s="12">
        <v>0</v>
      </c>
      <c r="F31" s="12"/>
      <c r="G31" s="12">
        <v>152</v>
      </c>
      <c r="H31" s="12"/>
      <c r="I31" s="12"/>
      <c r="J31" s="12"/>
      <c r="K31" s="12"/>
      <c r="L31" s="12"/>
      <c r="M31" s="12">
        <v>61</v>
      </c>
      <c r="N31" s="12"/>
      <c r="O31" s="12">
        <v>80</v>
      </c>
      <c r="P31" s="12"/>
      <c r="Q31" s="12"/>
      <c r="R31" s="12"/>
      <c r="S31" s="12"/>
      <c r="T31" s="12"/>
      <c r="U31" s="12">
        <v>1</v>
      </c>
      <c r="V31" s="12"/>
      <c r="W31" s="12">
        <v>10</v>
      </c>
    </row>
    <row r="32" ht="14.4" spans="1:23">
      <c r="A32" s="8">
        <v>2010305</v>
      </c>
      <c r="B32" s="11" t="s">
        <v>649</v>
      </c>
      <c r="C32" s="12">
        <v>3631</v>
      </c>
      <c r="D32" s="12"/>
      <c r="E32" s="12">
        <v>0</v>
      </c>
      <c r="F32" s="12"/>
      <c r="G32" s="12">
        <v>2911</v>
      </c>
      <c r="H32" s="12">
        <v>1257</v>
      </c>
      <c r="I32" s="12">
        <v>158</v>
      </c>
      <c r="J32" s="12">
        <v>290</v>
      </c>
      <c r="K32" s="12">
        <v>69</v>
      </c>
      <c r="L32" s="12">
        <v>34</v>
      </c>
      <c r="M32" s="12">
        <v>109</v>
      </c>
      <c r="N32" s="12"/>
      <c r="O32" s="12"/>
      <c r="P32" s="12">
        <v>2</v>
      </c>
      <c r="Q32" s="12">
        <v>298</v>
      </c>
      <c r="R32" s="12">
        <v>93</v>
      </c>
      <c r="S32" s="12">
        <v>137</v>
      </c>
      <c r="T32" s="12"/>
      <c r="U32" s="12"/>
      <c r="V32" s="12">
        <v>444</v>
      </c>
      <c r="W32" s="12">
        <v>20</v>
      </c>
    </row>
    <row r="33" ht="14.4" spans="1:23">
      <c r="A33" s="8">
        <v>2010306</v>
      </c>
      <c r="B33" s="11" t="s">
        <v>652</v>
      </c>
      <c r="C33" s="12">
        <v>2543</v>
      </c>
      <c r="D33" s="12">
        <v>610</v>
      </c>
      <c r="E33" s="12">
        <v>1590</v>
      </c>
      <c r="F33" s="12"/>
      <c r="G33" s="12">
        <v>827</v>
      </c>
      <c r="H33" s="12">
        <v>193</v>
      </c>
      <c r="I33" s="12">
        <v>250</v>
      </c>
      <c r="J33" s="12">
        <v>286</v>
      </c>
      <c r="K33" s="12">
        <v>7</v>
      </c>
      <c r="L33" s="12">
        <v>70</v>
      </c>
      <c r="M33" s="12">
        <v>4</v>
      </c>
      <c r="N33" s="12"/>
      <c r="O33" s="12">
        <v>7</v>
      </c>
      <c r="P33" s="12"/>
      <c r="Q33" s="12"/>
      <c r="R33" s="12"/>
      <c r="S33" s="12"/>
      <c r="T33" s="12">
        <v>10</v>
      </c>
      <c r="U33" s="12"/>
      <c r="V33" s="12"/>
      <c r="W33" s="12"/>
    </row>
    <row r="34" ht="14.4" spans="1:23">
      <c r="A34" s="8">
        <v>2010307</v>
      </c>
      <c r="B34" s="11" t="s">
        <v>1243</v>
      </c>
      <c r="C34" s="12">
        <v>2591</v>
      </c>
      <c r="D34" s="12">
        <v>550</v>
      </c>
      <c r="E34" s="12">
        <v>550</v>
      </c>
      <c r="F34" s="12"/>
      <c r="G34" s="12">
        <v>1663</v>
      </c>
      <c r="H34" s="12">
        <v>607</v>
      </c>
      <c r="I34" s="12">
        <v>193</v>
      </c>
      <c r="J34" s="12">
        <v>85</v>
      </c>
      <c r="K34" s="12">
        <v>74</v>
      </c>
      <c r="L34" s="12">
        <v>11</v>
      </c>
      <c r="M34" s="12">
        <v>46</v>
      </c>
      <c r="N34" s="12">
        <v>115</v>
      </c>
      <c r="O34" s="12">
        <v>45</v>
      </c>
      <c r="P34" s="12"/>
      <c r="Q34" s="12">
        <v>102</v>
      </c>
      <c r="R34" s="12">
        <v>39</v>
      </c>
      <c r="S34" s="12">
        <v>40</v>
      </c>
      <c r="T34" s="12">
        <v>44</v>
      </c>
      <c r="U34" s="12">
        <v>24</v>
      </c>
      <c r="V34" s="12">
        <v>207</v>
      </c>
      <c r="W34" s="12">
        <v>31</v>
      </c>
    </row>
    <row r="35" ht="14.4" spans="1:23">
      <c r="A35" s="8">
        <v>2010308</v>
      </c>
      <c r="B35" s="11" t="s">
        <v>654</v>
      </c>
      <c r="C35" s="12">
        <v>11810</v>
      </c>
      <c r="D35" s="12">
        <v>833</v>
      </c>
      <c r="E35" s="12">
        <v>863</v>
      </c>
      <c r="F35" s="12"/>
      <c r="G35" s="12">
        <v>8256</v>
      </c>
      <c r="H35" s="12">
        <v>854</v>
      </c>
      <c r="I35" s="12">
        <v>1495</v>
      </c>
      <c r="J35" s="12">
        <v>994</v>
      </c>
      <c r="K35" s="12">
        <v>293</v>
      </c>
      <c r="L35" s="12">
        <v>395</v>
      </c>
      <c r="M35" s="12">
        <v>500</v>
      </c>
      <c r="N35" s="12">
        <v>422</v>
      </c>
      <c r="O35" s="12">
        <v>44</v>
      </c>
      <c r="P35" s="12">
        <v>491</v>
      </c>
      <c r="Q35" s="12">
        <v>906</v>
      </c>
      <c r="R35" s="12">
        <v>351</v>
      </c>
      <c r="S35" s="12">
        <v>281</v>
      </c>
      <c r="T35" s="12">
        <v>518</v>
      </c>
      <c r="U35" s="12">
        <v>361</v>
      </c>
      <c r="V35" s="12">
        <v>196</v>
      </c>
      <c r="W35" s="12">
        <v>155</v>
      </c>
    </row>
    <row r="36" ht="14.4" spans="1:23">
      <c r="A36" s="8">
        <v>2010309</v>
      </c>
      <c r="B36" s="11" t="s">
        <v>656</v>
      </c>
      <c r="C36" s="12">
        <v>1586</v>
      </c>
      <c r="D36" s="12">
        <v>264</v>
      </c>
      <c r="E36" s="12">
        <v>281</v>
      </c>
      <c r="F36" s="12"/>
      <c r="G36" s="12">
        <v>1098</v>
      </c>
      <c r="H36" s="12"/>
      <c r="I36" s="12"/>
      <c r="J36" s="12">
        <v>1053</v>
      </c>
      <c r="K36" s="12">
        <v>3</v>
      </c>
      <c r="L36" s="12"/>
      <c r="M36" s="12">
        <v>11</v>
      </c>
      <c r="N36" s="12">
        <v>4</v>
      </c>
      <c r="O36" s="12"/>
      <c r="P36" s="12"/>
      <c r="Q36" s="12"/>
      <c r="R36" s="12"/>
      <c r="S36" s="12">
        <v>20</v>
      </c>
      <c r="T36" s="12">
        <v>7</v>
      </c>
      <c r="U36" s="12"/>
      <c r="V36" s="12"/>
      <c r="W36" s="12"/>
    </row>
    <row r="37" ht="14.4" spans="1:23">
      <c r="A37" s="8">
        <v>2010350</v>
      </c>
      <c r="B37" s="11" t="s">
        <v>622</v>
      </c>
      <c r="C37" s="12">
        <v>29629</v>
      </c>
      <c r="D37" s="12">
        <v>591</v>
      </c>
      <c r="E37" s="12">
        <v>993</v>
      </c>
      <c r="F37" s="12"/>
      <c r="G37" s="12">
        <v>25510</v>
      </c>
      <c r="H37" s="12">
        <v>2898</v>
      </c>
      <c r="I37" s="12">
        <v>7894</v>
      </c>
      <c r="J37" s="12">
        <v>173</v>
      </c>
      <c r="K37" s="12">
        <v>800</v>
      </c>
      <c r="L37" s="12">
        <v>2159</v>
      </c>
      <c r="M37" s="12">
        <v>1978</v>
      </c>
      <c r="N37" s="12">
        <v>570</v>
      </c>
      <c r="O37" s="12">
        <v>400</v>
      </c>
      <c r="P37" s="12">
        <v>136</v>
      </c>
      <c r="Q37" s="12">
        <v>914</v>
      </c>
      <c r="R37" s="12">
        <v>553</v>
      </c>
      <c r="S37" s="12">
        <v>159</v>
      </c>
      <c r="T37" s="12">
        <v>2929</v>
      </c>
      <c r="U37" s="12">
        <v>1776</v>
      </c>
      <c r="V37" s="12">
        <v>733</v>
      </c>
      <c r="W37" s="12">
        <v>1438</v>
      </c>
    </row>
    <row r="38" ht="14.4" spans="1:23">
      <c r="A38" s="8">
        <v>2010399</v>
      </c>
      <c r="B38" s="11" t="s">
        <v>660</v>
      </c>
      <c r="C38" s="12">
        <v>248188</v>
      </c>
      <c r="D38" s="12">
        <v>15503</v>
      </c>
      <c r="E38" s="12">
        <v>17926</v>
      </c>
      <c r="F38" s="12"/>
      <c r="G38" s="12">
        <v>204442</v>
      </c>
      <c r="H38" s="12">
        <v>28288</v>
      </c>
      <c r="I38" s="12">
        <v>9142</v>
      </c>
      <c r="J38" s="12">
        <v>14452</v>
      </c>
      <c r="K38" s="12">
        <v>7673</v>
      </c>
      <c r="L38" s="12">
        <v>27010</v>
      </c>
      <c r="M38" s="12">
        <v>8676</v>
      </c>
      <c r="N38" s="12">
        <v>33261</v>
      </c>
      <c r="O38" s="12">
        <v>4139</v>
      </c>
      <c r="P38" s="12">
        <v>614</v>
      </c>
      <c r="Q38" s="12">
        <v>17116</v>
      </c>
      <c r="R38" s="12">
        <v>12808</v>
      </c>
      <c r="S38" s="12">
        <v>12129</v>
      </c>
      <c r="T38" s="12">
        <v>9746</v>
      </c>
      <c r="U38" s="12">
        <v>2213</v>
      </c>
      <c r="V38" s="12">
        <v>7475</v>
      </c>
      <c r="W38" s="12">
        <v>9700</v>
      </c>
    </row>
    <row r="39" ht="14.4" spans="1:23">
      <c r="A39" s="8">
        <v>20104</v>
      </c>
      <c r="B39" s="9" t="s">
        <v>661</v>
      </c>
      <c r="C39" s="10">
        <v>540558</v>
      </c>
      <c r="D39" s="10">
        <v>209804</v>
      </c>
      <c r="E39" s="10">
        <v>354483</v>
      </c>
      <c r="F39" s="10"/>
      <c r="G39" s="10">
        <v>195352</v>
      </c>
      <c r="H39" s="10">
        <v>22327</v>
      </c>
      <c r="I39" s="10">
        <v>6750</v>
      </c>
      <c r="J39" s="10">
        <v>14708</v>
      </c>
      <c r="K39" s="10">
        <v>55820</v>
      </c>
      <c r="L39" s="10">
        <v>14112</v>
      </c>
      <c r="M39" s="10">
        <v>4284</v>
      </c>
      <c r="N39" s="10">
        <v>7050</v>
      </c>
      <c r="O39" s="10">
        <v>2477</v>
      </c>
      <c r="P39" s="10">
        <v>13114</v>
      </c>
      <c r="Q39" s="10">
        <v>22890</v>
      </c>
      <c r="R39" s="10">
        <v>3644</v>
      </c>
      <c r="S39" s="10">
        <v>10609</v>
      </c>
      <c r="T39" s="10">
        <v>6241</v>
      </c>
      <c r="U39" s="10">
        <v>3593</v>
      </c>
      <c r="V39" s="10">
        <v>4496</v>
      </c>
      <c r="W39" s="10">
        <v>3237</v>
      </c>
    </row>
    <row r="40" ht="14.4" spans="1:23">
      <c r="A40" s="8">
        <v>2010401</v>
      </c>
      <c r="B40" s="11" t="s">
        <v>595</v>
      </c>
      <c r="C40" s="12">
        <v>78622</v>
      </c>
      <c r="D40" s="12">
        <v>4345</v>
      </c>
      <c r="E40" s="12">
        <v>5895</v>
      </c>
      <c r="F40" s="12"/>
      <c r="G40" s="12">
        <v>65869</v>
      </c>
      <c r="H40" s="12">
        <v>8788</v>
      </c>
      <c r="I40" s="12">
        <v>3081</v>
      </c>
      <c r="J40" s="12">
        <v>6209</v>
      </c>
      <c r="K40" s="12">
        <v>7153</v>
      </c>
      <c r="L40" s="12">
        <v>4995</v>
      </c>
      <c r="M40" s="12">
        <v>2981</v>
      </c>
      <c r="N40" s="12">
        <v>4903</v>
      </c>
      <c r="O40" s="12">
        <v>1389</v>
      </c>
      <c r="P40" s="12">
        <v>5820</v>
      </c>
      <c r="Q40" s="12">
        <v>6013</v>
      </c>
      <c r="R40" s="12">
        <v>1750</v>
      </c>
      <c r="S40" s="12">
        <v>2437</v>
      </c>
      <c r="T40" s="12">
        <v>2201</v>
      </c>
      <c r="U40" s="12">
        <v>2726</v>
      </c>
      <c r="V40" s="12">
        <v>2862</v>
      </c>
      <c r="W40" s="12">
        <v>2561</v>
      </c>
    </row>
    <row r="41" ht="14.4" spans="1:23">
      <c r="A41" s="8">
        <v>2010402</v>
      </c>
      <c r="B41" s="11" t="s">
        <v>598</v>
      </c>
      <c r="C41" s="12">
        <v>12995</v>
      </c>
      <c r="D41" s="12">
        <v>11</v>
      </c>
      <c r="E41" s="12">
        <v>85</v>
      </c>
      <c r="F41" s="12"/>
      <c r="G41" s="12">
        <v>18444</v>
      </c>
      <c r="H41" s="12">
        <v>1195</v>
      </c>
      <c r="I41" s="12">
        <v>98</v>
      </c>
      <c r="J41" s="12">
        <v>3335</v>
      </c>
      <c r="K41" s="12">
        <v>478</v>
      </c>
      <c r="L41" s="12">
        <v>3297</v>
      </c>
      <c r="M41" s="12">
        <v>1045</v>
      </c>
      <c r="N41" s="12">
        <v>482</v>
      </c>
      <c r="O41" s="12">
        <v>122</v>
      </c>
      <c r="P41" s="12">
        <v>5199</v>
      </c>
      <c r="Q41" s="12">
        <v>1166</v>
      </c>
      <c r="R41" s="12">
        <v>50</v>
      </c>
      <c r="S41" s="12">
        <v>1189</v>
      </c>
      <c r="T41" s="12">
        <v>89</v>
      </c>
      <c r="U41" s="12">
        <v>533</v>
      </c>
      <c r="V41" s="12">
        <v>55</v>
      </c>
      <c r="W41" s="12">
        <v>111</v>
      </c>
    </row>
    <row r="42" ht="14.4" spans="1:23">
      <c r="A42" s="8">
        <v>2010403</v>
      </c>
      <c r="B42" s="11" t="s">
        <v>601</v>
      </c>
      <c r="C42" s="12">
        <v>491</v>
      </c>
      <c r="D42" s="12">
        <v>242</v>
      </c>
      <c r="E42" s="12">
        <v>439</v>
      </c>
      <c r="F42" s="12"/>
      <c r="G42" s="12">
        <v>44</v>
      </c>
      <c r="H42" s="12">
        <v>7</v>
      </c>
      <c r="I42" s="12"/>
      <c r="J42" s="12"/>
      <c r="K42" s="12">
        <v>28</v>
      </c>
      <c r="L42" s="12"/>
      <c r="M42" s="12"/>
      <c r="N42" s="12">
        <v>9</v>
      </c>
      <c r="O42" s="12"/>
      <c r="P42" s="12"/>
      <c r="Q42" s="12"/>
      <c r="R42" s="12"/>
      <c r="S42" s="12"/>
      <c r="T42" s="12"/>
      <c r="U42" s="12"/>
      <c r="V42" s="12"/>
      <c r="W42" s="12"/>
    </row>
    <row r="43" ht="14.4" spans="1:23">
      <c r="A43" s="8">
        <v>2010404</v>
      </c>
      <c r="B43" s="11" t="s">
        <v>667</v>
      </c>
      <c r="C43" s="12">
        <v>45133</v>
      </c>
      <c r="D43" s="12">
        <v>940</v>
      </c>
      <c r="E43" s="12">
        <v>1282</v>
      </c>
      <c r="F43" s="12"/>
      <c r="G43" s="12">
        <v>48967</v>
      </c>
      <c r="H43" s="12">
        <v>2832</v>
      </c>
      <c r="I43" s="12">
        <v>131</v>
      </c>
      <c r="J43" s="12">
        <v>8</v>
      </c>
      <c r="K43" s="12">
        <v>43100</v>
      </c>
      <c r="L43" s="12">
        <v>30</v>
      </c>
      <c r="M43" s="12">
        <v>20</v>
      </c>
      <c r="N43" s="12">
        <v>142</v>
      </c>
      <c r="O43" s="12">
        <v>39</v>
      </c>
      <c r="P43" s="12"/>
      <c r="Q43" s="12">
        <v>48</v>
      </c>
      <c r="R43" s="12">
        <v>14</v>
      </c>
      <c r="S43" s="12">
        <v>68</v>
      </c>
      <c r="T43" s="12">
        <v>2520</v>
      </c>
      <c r="U43" s="12"/>
      <c r="V43" s="12"/>
      <c r="W43" s="12">
        <v>15</v>
      </c>
    </row>
    <row r="44" ht="14.4" spans="1:23">
      <c r="A44" s="8">
        <v>2010405</v>
      </c>
      <c r="B44" s="11" t="s">
        <v>670</v>
      </c>
      <c r="C44" s="12">
        <v>494</v>
      </c>
      <c r="D44" s="12">
        <v>88</v>
      </c>
      <c r="E44" s="12">
        <v>125</v>
      </c>
      <c r="F44" s="12"/>
      <c r="G44" s="12">
        <v>296</v>
      </c>
      <c r="H44" s="12">
        <v>166</v>
      </c>
      <c r="I44" s="12"/>
      <c r="J44" s="12">
        <v>130</v>
      </c>
      <c r="K44" s="12"/>
      <c r="L44" s="12"/>
      <c r="M44" s="12"/>
      <c r="N44" s="12"/>
      <c r="O44" s="12"/>
      <c r="P44" s="12"/>
      <c r="Q44" s="12"/>
      <c r="R44" s="12"/>
      <c r="S44" s="12"/>
      <c r="T44" s="12"/>
      <c r="U44" s="12"/>
      <c r="V44" s="12"/>
      <c r="W44" s="12"/>
    </row>
    <row r="45" ht="14.4" spans="1:23">
      <c r="A45" s="8">
        <v>2010406</v>
      </c>
      <c r="B45" s="11" t="s">
        <v>673</v>
      </c>
      <c r="C45" s="12">
        <v>7028</v>
      </c>
      <c r="D45" s="12">
        <v>33</v>
      </c>
      <c r="E45" s="12">
        <v>33</v>
      </c>
      <c r="F45" s="12"/>
      <c r="G45" s="12">
        <v>6890</v>
      </c>
      <c r="H45" s="12">
        <v>3256</v>
      </c>
      <c r="I45" s="12">
        <v>20</v>
      </c>
      <c r="J45" s="12">
        <v>222</v>
      </c>
      <c r="K45" s="12">
        <v>8</v>
      </c>
      <c r="L45" s="12">
        <v>2105</v>
      </c>
      <c r="M45" s="12"/>
      <c r="N45" s="12"/>
      <c r="O45" s="12">
        <v>2</v>
      </c>
      <c r="P45" s="12">
        <v>20</v>
      </c>
      <c r="Q45" s="12">
        <v>5</v>
      </c>
      <c r="R45" s="12">
        <v>185</v>
      </c>
      <c r="S45" s="12"/>
      <c r="T45" s="12">
        <v>1062</v>
      </c>
      <c r="U45" s="12">
        <v>5</v>
      </c>
      <c r="V45" s="12"/>
      <c r="W45" s="12"/>
    </row>
    <row r="46" ht="14.4" spans="1:23">
      <c r="A46" s="8">
        <v>2010407</v>
      </c>
      <c r="B46" s="11" t="s">
        <v>676</v>
      </c>
      <c r="C46" s="12">
        <v>735</v>
      </c>
      <c r="D46" s="12">
        <v>55</v>
      </c>
      <c r="E46" s="12">
        <v>373</v>
      </c>
      <c r="F46" s="12"/>
      <c r="G46" s="12">
        <v>313</v>
      </c>
      <c r="H46" s="12">
        <v>74</v>
      </c>
      <c r="I46" s="12">
        <v>14</v>
      </c>
      <c r="J46" s="12"/>
      <c r="K46" s="12">
        <v>210</v>
      </c>
      <c r="L46" s="12"/>
      <c r="M46" s="12"/>
      <c r="N46" s="12"/>
      <c r="O46" s="12"/>
      <c r="P46" s="12"/>
      <c r="Q46" s="12"/>
      <c r="R46" s="12"/>
      <c r="S46" s="12"/>
      <c r="T46" s="12"/>
      <c r="U46" s="12">
        <v>10</v>
      </c>
      <c r="V46" s="12">
        <v>5</v>
      </c>
      <c r="W46" s="12"/>
    </row>
    <row r="47" ht="14.4" spans="1:23">
      <c r="A47" s="8">
        <v>2010408</v>
      </c>
      <c r="B47" s="11" t="s">
        <v>678</v>
      </c>
      <c r="C47" s="12">
        <v>3394</v>
      </c>
      <c r="D47" s="12">
        <v>1451</v>
      </c>
      <c r="E47" s="12">
        <v>1921</v>
      </c>
      <c r="F47" s="12"/>
      <c r="G47" s="12">
        <v>1297</v>
      </c>
      <c r="H47" s="12">
        <v>167</v>
      </c>
      <c r="I47" s="12">
        <v>303</v>
      </c>
      <c r="J47" s="12">
        <v>20</v>
      </c>
      <c r="K47" s="12">
        <v>33</v>
      </c>
      <c r="L47" s="12">
        <v>398</v>
      </c>
      <c r="M47" s="12">
        <v>103</v>
      </c>
      <c r="N47" s="12">
        <v>21</v>
      </c>
      <c r="O47" s="12">
        <v>80</v>
      </c>
      <c r="P47" s="12">
        <v>5</v>
      </c>
      <c r="Q47" s="12">
        <v>90</v>
      </c>
      <c r="R47" s="12">
        <v>39</v>
      </c>
      <c r="S47" s="12">
        <v>13</v>
      </c>
      <c r="T47" s="12">
        <v>11</v>
      </c>
      <c r="U47" s="12"/>
      <c r="V47" s="12">
        <v>7</v>
      </c>
      <c r="W47" s="12">
        <v>7</v>
      </c>
    </row>
    <row r="48" ht="14.4" spans="1:23">
      <c r="A48" s="8">
        <v>2010409</v>
      </c>
      <c r="B48" s="11" t="s">
        <v>2254</v>
      </c>
      <c r="C48" s="12">
        <v>11</v>
      </c>
      <c r="D48" s="12"/>
      <c r="E48" s="12">
        <v>0</v>
      </c>
      <c r="F48" s="12"/>
      <c r="G48" s="12">
        <v>5</v>
      </c>
      <c r="H48" s="12">
        <v>5</v>
      </c>
      <c r="I48" s="12"/>
      <c r="J48" s="12"/>
      <c r="K48" s="12"/>
      <c r="L48" s="12"/>
      <c r="M48" s="12"/>
      <c r="N48" s="12"/>
      <c r="O48" s="12"/>
      <c r="P48" s="12"/>
      <c r="Q48" s="12"/>
      <c r="R48" s="12"/>
      <c r="S48" s="12"/>
      <c r="T48" s="12"/>
      <c r="U48" s="12"/>
      <c r="V48" s="12"/>
      <c r="W48" s="12"/>
    </row>
    <row r="49" ht="14.4" spans="1:23">
      <c r="A49" s="8">
        <v>2010450</v>
      </c>
      <c r="B49" s="11" t="s">
        <v>622</v>
      </c>
      <c r="C49" s="12">
        <v>6199</v>
      </c>
      <c r="D49" s="12">
        <v>1263</v>
      </c>
      <c r="E49" s="12">
        <v>1812</v>
      </c>
      <c r="F49" s="12"/>
      <c r="G49" s="12">
        <v>3984</v>
      </c>
      <c r="H49" s="12">
        <v>759</v>
      </c>
      <c r="I49" s="12">
        <v>1118</v>
      </c>
      <c r="J49" s="12">
        <v>69</v>
      </c>
      <c r="K49" s="12">
        <v>670</v>
      </c>
      <c r="L49" s="12">
        <v>340</v>
      </c>
      <c r="M49" s="12">
        <v>84</v>
      </c>
      <c r="N49" s="12">
        <v>21</v>
      </c>
      <c r="O49" s="12">
        <v>70</v>
      </c>
      <c r="P49" s="12">
        <v>441</v>
      </c>
      <c r="Q49" s="12">
        <v>123</v>
      </c>
      <c r="R49" s="12">
        <v>18</v>
      </c>
      <c r="S49" s="12"/>
      <c r="T49" s="12">
        <v>182</v>
      </c>
      <c r="U49" s="12">
        <v>57</v>
      </c>
      <c r="V49" s="12">
        <v>32</v>
      </c>
      <c r="W49" s="12"/>
    </row>
    <row r="50" ht="14.4" spans="1:23">
      <c r="A50" s="8">
        <v>2010499</v>
      </c>
      <c r="B50" s="11" t="s">
        <v>682</v>
      </c>
      <c r="C50" s="12">
        <v>385456</v>
      </c>
      <c r="D50" s="12">
        <v>201376</v>
      </c>
      <c r="E50" s="12">
        <v>342518</v>
      </c>
      <c r="F50" s="12"/>
      <c r="G50" s="12">
        <v>49243</v>
      </c>
      <c r="H50" s="12">
        <v>5078</v>
      </c>
      <c r="I50" s="12">
        <v>1985</v>
      </c>
      <c r="J50" s="12">
        <v>4715</v>
      </c>
      <c r="K50" s="12">
        <v>4140</v>
      </c>
      <c r="L50" s="12">
        <v>2947</v>
      </c>
      <c r="M50" s="12">
        <v>51</v>
      </c>
      <c r="N50" s="12">
        <v>1472</v>
      </c>
      <c r="O50" s="12">
        <v>775</v>
      </c>
      <c r="P50" s="12">
        <v>1629</v>
      </c>
      <c r="Q50" s="12">
        <v>15445</v>
      </c>
      <c r="R50" s="12">
        <v>1588</v>
      </c>
      <c r="S50" s="12">
        <v>6902</v>
      </c>
      <c r="T50" s="12">
        <v>176</v>
      </c>
      <c r="U50" s="12">
        <v>262</v>
      </c>
      <c r="V50" s="12">
        <v>1535</v>
      </c>
      <c r="W50" s="12">
        <v>543</v>
      </c>
    </row>
    <row r="51" ht="14.4" spans="1:23">
      <c r="A51" s="8">
        <v>20105</v>
      </c>
      <c r="B51" s="9" t="s">
        <v>684</v>
      </c>
      <c r="C51" s="10">
        <v>73006</v>
      </c>
      <c r="D51" s="10">
        <v>7279</v>
      </c>
      <c r="E51" s="10">
        <v>9066</v>
      </c>
      <c r="F51" s="10"/>
      <c r="G51" s="10">
        <v>54483</v>
      </c>
      <c r="H51" s="10">
        <v>11252</v>
      </c>
      <c r="I51" s="10">
        <v>4146</v>
      </c>
      <c r="J51" s="10">
        <v>3561</v>
      </c>
      <c r="K51" s="10">
        <v>5509</v>
      </c>
      <c r="L51" s="10">
        <v>4371</v>
      </c>
      <c r="M51" s="10">
        <v>3035</v>
      </c>
      <c r="N51" s="10">
        <v>3629</v>
      </c>
      <c r="O51" s="10">
        <v>1377</v>
      </c>
      <c r="P51" s="10">
        <v>3489</v>
      </c>
      <c r="Q51" s="10">
        <v>3410</v>
      </c>
      <c r="R51" s="10">
        <v>1603</v>
      </c>
      <c r="S51" s="10">
        <v>2076</v>
      </c>
      <c r="T51" s="10">
        <v>1380</v>
      </c>
      <c r="U51" s="10">
        <v>1520</v>
      </c>
      <c r="V51" s="10">
        <v>1301</v>
      </c>
      <c r="W51" s="10">
        <v>2824</v>
      </c>
    </row>
    <row r="52" ht="14.4" spans="1:23">
      <c r="A52" s="8">
        <v>2010501</v>
      </c>
      <c r="B52" s="11" t="s">
        <v>595</v>
      </c>
      <c r="C52" s="12">
        <v>35627</v>
      </c>
      <c r="D52" s="12">
        <v>1751</v>
      </c>
      <c r="E52" s="12">
        <v>2184</v>
      </c>
      <c r="F52" s="12"/>
      <c r="G52" s="12">
        <v>30609</v>
      </c>
      <c r="H52" s="12">
        <v>6064</v>
      </c>
      <c r="I52" s="12">
        <v>1273</v>
      </c>
      <c r="J52" s="12">
        <v>1762</v>
      </c>
      <c r="K52" s="12">
        <v>3557</v>
      </c>
      <c r="L52" s="12">
        <v>2446</v>
      </c>
      <c r="M52" s="12">
        <v>1948</v>
      </c>
      <c r="N52" s="12">
        <v>1940</v>
      </c>
      <c r="O52" s="12">
        <v>666</v>
      </c>
      <c r="P52" s="12">
        <v>2151</v>
      </c>
      <c r="Q52" s="12">
        <v>2276</v>
      </c>
      <c r="R52" s="12">
        <v>833</v>
      </c>
      <c r="S52" s="12">
        <v>1314</v>
      </c>
      <c r="T52" s="12">
        <v>799</v>
      </c>
      <c r="U52" s="12">
        <v>1055</v>
      </c>
      <c r="V52" s="12">
        <v>944</v>
      </c>
      <c r="W52" s="12">
        <v>1581</v>
      </c>
    </row>
    <row r="53" ht="14.4" spans="1:23">
      <c r="A53" s="8">
        <v>2010502</v>
      </c>
      <c r="B53" s="11" t="s">
        <v>598</v>
      </c>
      <c r="C53" s="12">
        <v>1847</v>
      </c>
      <c r="D53" s="12"/>
      <c r="E53" s="12">
        <v>0</v>
      </c>
      <c r="F53" s="12"/>
      <c r="G53" s="12">
        <v>1456</v>
      </c>
      <c r="H53" s="12">
        <v>118</v>
      </c>
      <c r="I53" s="12"/>
      <c r="J53" s="12">
        <v>85</v>
      </c>
      <c r="K53" s="12">
        <v>27</v>
      </c>
      <c r="L53" s="12">
        <v>159</v>
      </c>
      <c r="M53" s="12">
        <v>139</v>
      </c>
      <c r="N53" s="12">
        <v>116</v>
      </c>
      <c r="O53" s="12">
        <v>1</v>
      </c>
      <c r="P53" s="12">
        <v>566</v>
      </c>
      <c r="Q53" s="12">
        <v>17</v>
      </c>
      <c r="R53" s="12"/>
      <c r="S53" s="12">
        <v>49</v>
      </c>
      <c r="T53" s="12">
        <v>15</v>
      </c>
      <c r="U53" s="12">
        <v>19</v>
      </c>
      <c r="V53" s="12">
        <v>4</v>
      </c>
      <c r="W53" s="12">
        <v>141</v>
      </c>
    </row>
    <row r="54" ht="14.4" spans="1:23">
      <c r="A54" s="8">
        <v>2010503</v>
      </c>
      <c r="B54" s="11" t="s">
        <v>601</v>
      </c>
      <c r="C54" s="12">
        <v>237</v>
      </c>
      <c r="D54" s="12">
        <v>116</v>
      </c>
      <c r="E54" s="12">
        <v>140</v>
      </c>
      <c r="F54" s="12"/>
      <c r="G54" s="12">
        <v>85</v>
      </c>
      <c r="H54" s="12"/>
      <c r="I54" s="12">
        <v>44</v>
      </c>
      <c r="J54" s="12"/>
      <c r="K54" s="12"/>
      <c r="L54" s="12"/>
      <c r="M54" s="12"/>
      <c r="N54" s="12">
        <v>41</v>
      </c>
      <c r="O54" s="12"/>
      <c r="P54" s="12"/>
      <c r="Q54" s="12"/>
      <c r="R54" s="12"/>
      <c r="S54" s="12"/>
      <c r="T54" s="12"/>
      <c r="U54" s="12"/>
      <c r="V54" s="12"/>
      <c r="W54" s="12"/>
    </row>
    <row r="55" ht="14.4" spans="1:23">
      <c r="A55" s="8">
        <v>2010504</v>
      </c>
      <c r="B55" s="11" t="s">
        <v>688</v>
      </c>
      <c r="C55" s="12">
        <v>2894</v>
      </c>
      <c r="D55" s="12"/>
      <c r="E55" s="12">
        <v>0</v>
      </c>
      <c r="F55" s="12"/>
      <c r="G55" s="12">
        <v>2699</v>
      </c>
      <c r="H55" s="12">
        <v>2144</v>
      </c>
      <c r="I55" s="12">
        <v>15</v>
      </c>
      <c r="J55" s="12">
        <v>40</v>
      </c>
      <c r="K55" s="12">
        <v>183</v>
      </c>
      <c r="L55" s="12">
        <v>75</v>
      </c>
      <c r="M55" s="12"/>
      <c r="N55" s="12">
        <v>133</v>
      </c>
      <c r="O55" s="12"/>
      <c r="P55" s="12">
        <v>44</v>
      </c>
      <c r="Q55" s="12">
        <v>27</v>
      </c>
      <c r="R55" s="12">
        <v>6</v>
      </c>
      <c r="S55" s="12">
        <v>24</v>
      </c>
      <c r="T55" s="12">
        <v>2</v>
      </c>
      <c r="U55" s="12">
        <v>5</v>
      </c>
      <c r="V55" s="12"/>
      <c r="W55" s="12">
        <v>1</v>
      </c>
    </row>
    <row r="56" ht="14.4" spans="1:23">
      <c r="A56" s="8">
        <v>2010505</v>
      </c>
      <c r="B56" s="11" t="s">
        <v>691</v>
      </c>
      <c r="C56" s="12">
        <v>3520</v>
      </c>
      <c r="D56" s="12">
        <v>3</v>
      </c>
      <c r="E56" s="12">
        <v>3</v>
      </c>
      <c r="F56" s="12"/>
      <c r="G56" s="12">
        <v>2642</v>
      </c>
      <c r="H56" s="12">
        <v>687</v>
      </c>
      <c r="I56" s="12">
        <v>92</v>
      </c>
      <c r="J56" s="12">
        <v>160</v>
      </c>
      <c r="K56" s="12">
        <v>296</v>
      </c>
      <c r="L56" s="12">
        <v>300</v>
      </c>
      <c r="M56" s="12">
        <v>112</v>
      </c>
      <c r="N56" s="12">
        <v>62</v>
      </c>
      <c r="O56" s="12">
        <v>40</v>
      </c>
      <c r="P56" s="12">
        <v>270</v>
      </c>
      <c r="Q56" s="12">
        <v>67</v>
      </c>
      <c r="R56" s="12">
        <v>162</v>
      </c>
      <c r="S56" s="12">
        <v>108</v>
      </c>
      <c r="T56" s="12">
        <v>113</v>
      </c>
      <c r="U56" s="12">
        <v>75</v>
      </c>
      <c r="V56" s="12">
        <v>28</v>
      </c>
      <c r="W56" s="12">
        <v>70</v>
      </c>
    </row>
    <row r="57" ht="14.4" spans="1:23">
      <c r="A57" s="8">
        <v>2010506</v>
      </c>
      <c r="B57" s="11" t="s">
        <v>694</v>
      </c>
      <c r="C57" s="12">
        <v>507</v>
      </c>
      <c r="D57" s="12">
        <v>10</v>
      </c>
      <c r="E57" s="12">
        <v>11</v>
      </c>
      <c r="F57" s="12"/>
      <c r="G57" s="12">
        <v>417</v>
      </c>
      <c r="H57" s="12">
        <v>20</v>
      </c>
      <c r="I57" s="12">
        <v>57</v>
      </c>
      <c r="J57" s="12">
        <v>12</v>
      </c>
      <c r="K57" s="12">
        <v>4</v>
      </c>
      <c r="L57" s="12">
        <v>16</v>
      </c>
      <c r="M57" s="12">
        <v>3</v>
      </c>
      <c r="N57" s="12">
        <v>40</v>
      </c>
      <c r="O57" s="12">
        <v>7</v>
      </c>
      <c r="P57" s="12">
        <v>17</v>
      </c>
      <c r="Q57" s="12">
        <v>28</v>
      </c>
      <c r="R57" s="12">
        <v>5</v>
      </c>
      <c r="S57" s="12">
        <v>152</v>
      </c>
      <c r="T57" s="12">
        <v>17</v>
      </c>
      <c r="U57" s="12"/>
      <c r="V57" s="12">
        <v>21</v>
      </c>
      <c r="W57" s="12">
        <v>18</v>
      </c>
    </row>
    <row r="58" ht="14.4" spans="1:23">
      <c r="A58" s="8">
        <v>2010507</v>
      </c>
      <c r="B58" s="11" t="s">
        <v>697</v>
      </c>
      <c r="C58" s="12">
        <v>16335</v>
      </c>
      <c r="D58" s="12">
        <v>3738</v>
      </c>
      <c r="E58" s="12">
        <v>4952</v>
      </c>
      <c r="F58" s="12"/>
      <c r="G58" s="12">
        <v>7713</v>
      </c>
      <c r="H58" s="12">
        <v>837</v>
      </c>
      <c r="I58" s="12">
        <v>881</v>
      </c>
      <c r="J58" s="12">
        <v>838</v>
      </c>
      <c r="K58" s="12">
        <v>760</v>
      </c>
      <c r="L58" s="12">
        <v>476</v>
      </c>
      <c r="M58" s="12">
        <v>649</v>
      </c>
      <c r="N58" s="12">
        <v>774</v>
      </c>
      <c r="O58" s="12">
        <v>250</v>
      </c>
      <c r="P58" s="12">
        <v>344</v>
      </c>
      <c r="Q58" s="12">
        <v>610</v>
      </c>
      <c r="R58" s="12">
        <v>175</v>
      </c>
      <c r="S58" s="12">
        <v>291</v>
      </c>
      <c r="T58" s="12">
        <v>46</v>
      </c>
      <c r="U58" s="12">
        <v>211</v>
      </c>
      <c r="V58" s="12">
        <v>180</v>
      </c>
      <c r="W58" s="12">
        <v>391</v>
      </c>
    </row>
    <row r="59" ht="14.4" spans="1:23">
      <c r="A59" s="8">
        <v>2010508</v>
      </c>
      <c r="B59" s="11" t="s">
        <v>699</v>
      </c>
      <c r="C59" s="12">
        <v>3478</v>
      </c>
      <c r="D59" s="12"/>
      <c r="E59" s="12">
        <v>0</v>
      </c>
      <c r="F59" s="12"/>
      <c r="G59" s="12">
        <v>3006</v>
      </c>
      <c r="H59" s="12">
        <v>524</v>
      </c>
      <c r="I59" s="12">
        <v>371</v>
      </c>
      <c r="J59" s="12">
        <v>338</v>
      </c>
      <c r="K59" s="12">
        <v>165</v>
      </c>
      <c r="L59" s="12">
        <v>241</v>
      </c>
      <c r="M59" s="12">
        <v>92</v>
      </c>
      <c r="N59" s="12">
        <v>330</v>
      </c>
      <c r="O59" s="12">
        <v>77</v>
      </c>
      <c r="P59" s="12">
        <v>34</v>
      </c>
      <c r="Q59" s="12">
        <v>168</v>
      </c>
      <c r="R59" s="12">
        <v>307</v>
      </c>
      <c r="S59" s="12">
        <v>103</v>
      </c>
      <c r="T59" s="12">
        <v>85</v>
      </c>
      <c r="U59" s="12">
        <v>38</v>
      </c>
      <c r="V59" s="12">
        <v>19</v>
      </c>
      <c r="W59" s="12">
        <v>114</v>
      </c>
    </row>
    <row r="60" ht="14.4" spans="1:23">
      <c r="A60" s="8">
        <v>2010550</v>
      </c>
      <c r="B60" s="11" t="s">
        <v>622</v>
      </c>
      <c r="C60" s="12">
        <v>4768</v>
      </c>
      <c r="D60" s="12">
        <v>148</v>
      </c>
      <c r="E60" s="12">
        <v>207</v>
      </c>
      <c r="F60" s="12"/>
      <c r="G60" s="12">
        <v>4120</v>
      </c>
      <c r="H60" s="12">
        <v>639</v>
      </c>
      <c r="I60" s="12">
        <v>1356</v>
      </c>
      <c r="J60" s="12">
        <v>131</v>
      </c>
      <c r="K60" s="12">
        <v>401</v>
      </c>
      <c r="L60" s="12">
        <v>473</v>
      </c>
      <c r="M60" s="12">
        <v>11</v>
      </c>
      <c r="N60" s="12">
        <v>128</v>
      </c>
      <c r="O60" s="12">
        <v>274</v>
      </c>
      <c r="P60" s="12">
        <v>48</v>
      </c>
      <c r="Q60" s="12">
        <v>86</v>
      </c>
      <c r="R60" s="12">
        <v>38</v>
      </c>
      <c r="S60" s="12"/>
      <c r="T60" s="12">
        <v>303</v>
      </c>
      <c r="U60" s="12">
        <v>52</v>
      </c>
      <c r="V60" s="12">
        <v>73</v>
      </c>
      <c r="W60" s="12">
        <v>107</v>
      </c>
    </row>
    <row r="61" ht="14.4" spans="1:23">
      <c r="A61" s="8">
        <v>2010599</v>
      </c>
      <c r="B61" s="11" t="s">
        <v>703</v>
      </c>
      <c r="C61" s="12">
        <v>3793</v>
      </c>
      <c r="D61" s="12">
        <v>1513</v>
      </c>
      <c r="E61" s="12">
        <v>1569</v>
      </c>
      <c r="F61" s="12"/>
      <c r="G61" s="12">
        <v>1736</v>
      </c>
      <c r="H61" s="12">
        <v>219</v>
      </c>
      <c r="I61" s="12">
        <v>57</v>
      </c>
      <c r="J61" s="12">
        <v>195</v>
      </c>
      <c r="K61" s="12">
        <v>116</v>
      </c>
      <c r="L61" s="12">
        <v>185</v>
      </c>
      <c r="M61" s="12">
        <v>81</v>
      </c>
      <c r="N61" s="12">
        <v>65</v>
      </c>
      <c r="O61" s="12">
        <v>62</v>
      </c>
      <c r="P61" s="12">
        <v>15</v>
      </c>
      <c r="Q61" s="12">
        <v>131</v>
      </c>
      <c r="R61" s="12">
        <v>77</v>
      </c>
      <c r="S61" s="12">
        <v>35</v>
      </c>
      <c r="T61" s="12"/>
      <c r="U61" s="12">
        <v>65</v>
      </c>
      <c r="V61" s="12">
        <v>32</v>
      </c>
      <c r="W61" s="12">
        <v>401</v>
      </c>
    </row>
    <row r="62" ht="14.4" spans="1:23">
      <c r="A62" s="8">
        <v>20106</v>
      </c>
      <c r="B62" s="9" t="s">
        <v>705</v>
      </c>
      <c r="C62" s="10">
        <v>244116</v>
      </c>
      <c r="D62" s="10">
        <v>12360</v>
      </c>
      <c r="E62" s="10">
        <v>16884</v>
      </c>
      <c r="F62" s="10"/>
      <c r="G62" s="10">
        <v>180815</v>
      </c>
      <c r="H62" s="10">
        <v>25920</v>
      </c>
      <c r="I62" s="10">
        <v>13658</v>
      </c>
      <c r="J62" s="10">
        <v>16516</v>
      </c>
      <c r="K62" s="10">
        <v>15581</v>
      </c>
      <c r="L62" s="10">
        <v>16487</v>
      </c>
      <c r="M62" s="10">
        <v>12271</v>
      </c>
      <c r="N62" s="10">
        <v>11791</v>
      </c>
      <c r="O62" s="10">
        <v>4841</v>
      </c>
      <c r="P62" s="10">
        <v>14081</v>
      </c>
      <c r="Q62" s="10">
        <v>13008</v>
      </c>
      <c r="R62" s="10">
        <v>8677</v>
      </c>
      <c r="S62" s="10">
        <v>4148</v>
      </c>
      <c r="T62" s="10">
        <v>7992</v>
      </c>
      <c r="U62" s="10">
        <v>3014</v>
      </c>
      <c r="V62" s="10">
        <v>4905</v>
      </c>
      <c r="W62" s="10">
        <v>7925</v>
      </c>
    </row>
    <row r="63" ht="14.4" spans="1:23">
      <c r="A63" s="8">
        <v>2010601</v>
      </c>
      <c r="B63" s="11" t="s">
        <v>595</v>
      </c>
      <c r="C63" s="12">
        <v>151080</v>
      </c>
      <c r="D63" s="12">
        <v>5141</v>
      </c>
      <c r="E63" s="12">
        <v>6120</v>
      </c>
      <c r="F63" s="12"/>
      <c r="G63" s="12">
        <v>130012</v>
      </c>
      <c r="H63" s="12">
        <v>17679</v>
      </c>
      <c r="I63" s="12">
        <v>8388</v>
      </c>
      <c r="J63" s="12">
        <v>11749</v>
      </c>
      <c r="K63" s="12">
        <v>12929</v>
      </c>
      <c r="L63" s="12">
        <v>12437</v>
      </c>
      <c r="M63" s="12">
        <v>9056</v>
      </c>
      <c r="N63" s="12">
        <v>8944</v>
      </c>
      <c r="O63" s="12">
        <v>2769</v>
      </c>
      <c r="P63" s="12">
        <v>10216</v>
      </c>
      <c r="Q63" s="12">
        <v>10249</v>
      </c>
      <c r="R63" s="12">
        <v>5039</v>
      </c>
      <c r="S63" s="12">
        <v>3734</v>
      </c>
      <c r="T63" s="12">
        <v>4667</v>
      </c>
      <c r="U63" s="12">
        <v>2396</v>
      </c>
      <c r="V63" s="12">
        <v>3823</v>
      </c>
      <c r="W63" s="12">
        <v>5937</v>
      </c>
    </row>
    <row r="64" ht="14.4" spans="1:23">
      <c r="A64" s="8">
        <v>2010602</v>
      </c>
      <c r="B64" s="11" t="s">
        <v>598</v>
      </c>
      <c r="C64" s="12">
        <v>17146</v>
      </c>
      <c r="D64" s="12"/>
      <c r="E64" s="12">
        <v>0</v>
      </c>
      <c r="F64" s="12"/>
      <c r="G64" s="12">
        <v>13710</v>
      </c>
      <c r="H64" s="12">
        <v>3194</v>
      </c>
      <c r="I64" s="12">
        <v>7</v>
      </c>
      <c r="J64" s="12">
        <v>1674</v>
      </c>
      <c r="K64" s="12">
        <v>549</v>
      </c>
      <c r="L64" s="12">
        <v>1158</v>
      </c>
      <c r="M64" s="12">
        <v>489</v>
      </c>
      <c r="N64" s="12">
        <v>524</v>
      </c>
      <c r="O64" s="12">
        <v>151</v>
      </c>
      <c r="P64" s="12">
        <v>3441</v>
      </c>
      <c r="Q64" s="12">
        <v>479</v>
      </c>
      <c r="R64" s="12">
        <v>197</v>
      </c>
      <c r="S64" s="12">
        <v>291</v>
      </c>
      <c r="T64" s="12">
        <v>523</v>
      </c>
      <c r="U64" s="12">
        <v>89</v>
      </c>
      <c r="V64" s="12">
        <v>174</v>
      </c>
      <c r="W64" s="12">
        <v>770</v>
      </c>
    </row>
    <row r="65" ht="14.4" spans="1:23">
      <c r="A65" s="8">
        <v>2010603</v>
      </c>
      <c r="B65" s="11" t="s">
        <v>601</v>
      </c>
      <c r="C65" s="12">
        <v>301</v>
      </c>
      <c r="D65" s="12">
        <v>218</v>
      </c>
      <c r="E65" s="12">
        <v>268</v>
      </c>
      <c r="F65" s="12"/>
      <c r="G65" s="12">
        <v>33</v>
      </c>
      <c r="H65" s="12"/>
      <c r="I65" s="12"/>
      <c r="J65" s="12"/>
      <c r="K65" s="12"/>
      <c r="L65" s="12"/>
      <c r="M65" s="12"/>
      <c r="N65" s="12">
        <v>33</v>
      </c>
      <c r="O65" s="12"/>
      <c r="P65" s="12"/>
      <c r="Q65" s="12"/>
      <c r="R65" s="12"/>
      <c r="S65" s="12"/>
      <c r="T65" s="12"/>
      <c r="U65" s="12"/>
      <c r="V65" s="12"/>
      <c r="W65" s="12"/>
    </row>
    <row r="66" ht="14.4" spans="1:23">
      <c r="A66" s="8">
        <v>2010604</v>
      </c>
      <c r="B66" s="11" t="s">
        <v>709</v>
      </c>
      <c r="C66" s="12">
        <v>1647</v>
      </c>
      <c r="D66" s="12">
        <v>281</v>
      </c>
      <c r="E66" s="12">
        <v>461</v>
      </c>
      <c r="F66" s="12"/>
      <c r="G66" s="12">
        <v>411</v>
      </c>
      <c r="H66" s="12"/>
      <c r="I66" s="12">
        <v>83</v>
      </c>
      <c r="J66" s="12">
        <v>15</v>
      </c>
      <c r="K66" s="12">
        <v>50</v>
      </c>
      <c r="L66" s="12">
        <v>40</v>
      </c>
      <c r="M66" s="12"/>
      <c r="N66" s="12">
        <v>33</v>
      </c>
      <c r="O66" s="12"/>
      <c r="P66" s="12">
        <v>39</v>
      </c>
      <c r="Q66" s="12">
        <v>68</v>
      </c>
      <c r="R66" s="12">
        <v>4</v>
      </c>
      <c r="S66" s="12"/>
      <c r="T66" s="12"/>
      <c r="U66" s="12">
        <v>45</v>
      </c>
      <c r="V66" s="12"/>
      <c r="W66" s="12">
        <v>34</v>
      </c>
    </row>
    <row r="67" ht="14.4" spans="1:23">
      <c r="A67" s="8">
        <v>2010605</v>
      </c>
      <c r="B67" s="11" t="s">
        <v>712</v>
      </c>
      <c r="C67" s="12">
        <v>4476</v>
      </c>
      <c r="D67" s="12">
        <v>123</v>
      </c>
      <c r="E67" s="12">
        <v>123</v>
      </c>
      <c r="F67" s="12"/>
      <c r="G67" s="12">
        <v>2598</v>
      </c>
      <c r="H67" s="12">
        <v>725</v>
      </c>
      <c r="I67" s="12">
        <v>244</v>
      </c>
      <c r="J67" s="12">
        <v>86</v>
      </c>
      <c r="K67" s="12">
        <v>365</v>
      </c>
      <c r="L67" s="12">
        <v>43</v>
      </c>
      <c r="M67" s="12"/>
      <c r="N67" s="12">
        <v>332</v>
      </c>
      <c r="O67" s="12"/>
      <c r="P67" s="12">
        <v>23</v>
      </c>
      <c r="Q67" s="12">
        <v>173</v>
      </c>
      <c r="R67" s="12">
        <v>196</v>
      </c>
      <c r="S67" s="12"/>
      <c r="T67" s="12">
        <v>208</v>
      </c>
      <c r="U67" s="12">
        <v>81</v>
      </c>
      <c r="V67" s="12">
        <v>73</v>
      </c>
      <c r="W67" s="12">
        <v>49</v>
      </c>
    </row>
    <row r="68" ht="14.4" spans="1:23">
      <c r="A68" s="8">
        <v>2010606</v>
      </c>
      <c r="B68" s="11" t="s">
        <v>715</v>
      </c>
      <c r="C68" s="12">
        <v>46</v>
      </c>
      <c r="D68" s="12"/>
      <c r="E68" s="12">
        <v>0</v>
      </c>
      <c r="F68" s="12"/>
      <c r="G68" s="12">
        <v>5</v>
      </c>
      <c r="H68" s="12"/>
      <c r="I68" s="12">
        <v>5</v>
      </c>
      <c r="J68" s="12"/>
      <c r="K68" s="12"/>
      <c r="L68" s="12"/>
      <c r="M68" s="12"/>
      <c r="N68" s="12"/>
      <c r="O68" s="12"/>
      <c r="P68" s="12"/>
      <c r="Q68" s="12"/>
      <c r="R68" s="12"/>
      <c r="S68" s="12"/>
      <c r="T68" s="12"/>
      <c r="U68" s="12"/>
      <c r="V68" s="12"/>
      <c r="W68" s="12"/>
    </row>
    <row r="69" ht="14.4" spans="1:23">
      <c r="A69" s="8">
        <v>2010607</v>
      </c>
      <c r="B69" s="11" t="s">
        <v>718</v>
      </c>
      <c r="C69" s="12">
        <v>4136</v>
      </c>
      <c r="D69" s="12">
        <v>72</v>
      </c>
      <c r="E69" s="12">
        <v>355</v>
      </c>
      <c r="F69" s="12"/>
      <c r="G69" s="12">
        <v>2359</v>
      </c>
      <c r="H69" s="12">
        <v>364</v>
      </c>
      <c r="I69" s="12">
        <v>225</v>
      </c>
      <c r="J69" s="12">
        <v>259</v>
      </c>
      <c r="K69" s="12">
        <v>97</v>
      </c>
      <c r="L69" s="12">
        <v>16</v>
      </c>
      <c r="M69" s="12">
        <v>127</v>
      </c>
      <c r="N69" s="12">
        <v>246</v>
      </c>
      <c r="O69" s="12">
        <v>149</v>
      </c>
      <c r="P69" s="12">
        <v>162</v>
      </c>
      <c r="Q69" s="12">
        <v>209</v>
      </c>
      <c r="R69" s="12">
        <v>89</v>
      </c>
      <c r="S69" s="12"/>
      <c r="T69" s="12">
        <v>77</v>
      </c>
      <c r="U69" s="12"/>
      <c r="V69" s="12">
        <v>237</v>
      </c>
      <c r="W69" s="12">
        <v>102</v>
      </c>
    </row>
    <row r="70" ht="14.4" spans="1:23">
      <c r="A70" s="8">
        <v>2010608</v>
      </c>
      <c r="B70" s="11" t="s">
        <v>720</v>
      </c>
      <c r="C70" s="12">
        <v>2416</v>
      </c>
      <c r="D70" s="12"/>
      <c r="E70" s="12">
        <v>25</v>
      </c>
      <c r="F70" s="12"/>
      <c r="G70" s="12">
        <v>1476</v>
      </c>
      <c r="H70" s="12">
        <v>290</v>
      </c>
      <c r="I70" s="12">
        <v>144</v>
      </c>
      <c r="J70" s="12">
        <v>70</v>
      </c>
      <c r="K70" s="12">
        <v>54</v>
      </c>
      <c r="L70" s="12">
        <v>244</v>
      </c>
      <c r="M70" s="12">
        <v>47</v>
      </c>
      <c r="N70" s="12">
        <v>316</v>
      </c>
      <c r="O70" s="12"/>
      <c r="P70" s="12">
        <v>47</v>
      </c>
      <c r="Q70" s="12">
        <v>150</v>
      </c>
      <c r="R70" s="12">
        <v>50</v>
      </c>
      <c r="S70" s="12"/>
      <c r="T70" s="12"/>
      <c r="U70" s="12">
        <v>18</v>
      </c>
      <c r="V70" s="12">
        <v>46</v>
      </c>
      <c r="W70" s="12"/>
    </row>
    <row r="71" ht="14.4" spans="1:23">
      <c r="A71" s="8">
        <v>2010650</v>
      </c>
      <c r="B71" s="11" t="s">
        <v>622</v>
      </c>
      <c r="C71" s="12">
        <v>10270</v>
      </c>
      <c r="D71" s="12">
        <v>247</v>
      </c>
      <c r="E71" s="12">
        <v>430</v>
      </c>
      <c r="F71" s="12"/>
      <c r="G71" s="12">
        <v>9050</v>
      </c>
      <c r="H71" s="12">
        <v>197</v>
      </c>
      <c r="I71" s="12">
        <v>2032</v>
      </c>
      <c r="J71" s="12">
        <v>1046</v>
      </c>
      <c r="K71" s="12">
        <v>454</v>
      </c>
      <c r="L71" s="12">
        <v>1137</v>
      </c>
      <c r="M71" s="12">
        <v>366</v>
      </c>
      <c r="N71" s="12">
        <v>203</v>
      </c>
      <c r="O71" s="12">
        <v>431</v>
      </c>
      <c r="P71" s="12"/>
      <c r="Q71" s="12">
        <v>124</v>
      </c>
      <c r="R71" s="12">
        <v>1973</v>
      </c>
      <c r="S71" s="12"/>
      <c r="T71" s="12">
        <v>917</v>
      </c>
      <c r="U71" s="12">
        <v>26</v>
      </c>
      <c r="V71" s="12"/>
      <c r="W71" s="12">
        <v>144</v>
      </c>
    </row>
    <row r="72" ht="14.4" spans="1:23">
      <c r="A72" s="8">
        <v>2010699</v>
      </c>
      <c r="B72" s="11" t="s">
        <v>724</v>
      </c>
      <c r="C72" s="12">
        <v>52598</v>
      </c>
      <c r="D72" s="12">
        <v>6278</v>
      </c>
      <c r="E72" s="12">
        <v>9102</v>
      </c>
      <c r="F72" s="12"/>
      <c r="G72" s="12">
        <v>21161</v>
      </c>
      <c r="H72" s="12">
        <v>3471</v>
      </c>
      <c r="I72" s="12">
        <v>2530</v>
      </c>
      <c r="J72" s="12">
        <v>1617</v>
      </c>
      <c r="K72" s="12">
        <v>1083</v>
      </c>
      <c r="L72" s="12">
        <v>1412</v>
      </c>
      <c r="M72" s="12">
        <v>2186</v>
      </c>
      <c r="N72" s="12">
        <v>1160</v>
      </c>
      <c r="O72" s="12">
        <v>1341</v>
      </c>
      <c r="P72" s="12">
        <v>153</v>
      </c>
      <c r="Q72" s="12">
        <v>1556</v>
      </c>
      <c r="R72" s="12">
        <v>1129</v>
      </c>
      <c r="S72" s="12">
        <v>123</v>
      </c>
      <c r="T72" s="12">
        <v>1600</v>
      </c>
      <c r="U72" s="12">
        <v>359</v>
      </c>
      <c r="V72" s="12">
        <v>552</v>
      </c>
      <c r="W72" s="12">
        <v>889</v>
      </c>
    </row>
    <row r="73" ht="14.4" spans="1:23">
      <c r="A73" s="8">
        <v>20107</v>
      </c>
      <c r="B73" s="9" t="s">
        <v>726</v>
      </c>
      <c r="C73" s="10">
        <v>331173</v>
      </c>
      <c r="D73" s="10">
        <v>173109</v>
      </c>
      <c r="E73" s="10">
        <v>208568</v>
      </c>
      <c r="F73" s="10"/>
      <c r="G73" s="10">
        <v>100393</v>
      </c>
      <c r="H73" s="10">
        <v>44266</v>
      </c>
      <c r="I73" s="10">
        <v>1125</v>
      </c>
      <c r="J73" s="10">
        <v>4224</v>
      </c>
      <c r="K73" s="10">
        <v>7303</v>
      </c>
      <c r="L73" s="10">
        <v>7340</v>
      </c>
      <c r="M73" s="10">
        <v>5670</v>
      </c>
      <c r="N73" s="10">
        <v>2002</v>
      </c>
      <c r="O73" s="10"/>
      <c r="P73" s="10">
        <v>5238</v>
      </c>
      <c r="Q73" s="10">
        <v>7690</v>
      </c>
      <c r="R73" s="10">
        <v>4700</v>
      </c>
      <c r="S73" s="10">
        <v>2822</v>
      </c>
      <c r="T73" s="10">
        <v>3581</v>
      </c>
      <c r="U73" s="10">
        <v>614</v>
      </c>
      <c r="V73" s="10">
        <v>1288</v>
      </c>
      <c r="W73" s="10">
        <v>2530</v>
      </c>
    </row>
    <row r="74" ht="14.4" spans="1:23">
      <c r="A74" s="8">
        <v>2010701</v>
      </c>
      <c r="B74" s="11" t="s">
        <v>595</v>
      </c>
      <c r="C74" s="12">
        <v>162079</v>
      </c>
      <c r="D74" s="12">
        <v>111322</v>
      </c>
      <c r="E74" s="12">
        <v>143986</v>
      </c>
      <c r="F74" s="12"/>
      <c r="G74" s="12">
        <v>16589</v>
      </c>
      <c r="H74" s="12">
        <v>10265</v>
      </c>
      <c r="I74" s="12"/>
      <c r="J74" s="12">
        <v>170</v>
      </c>
      <c r="K74" s="12">
        <v>1676</v>
      </c>
      <c r="L74" s="12">
        <v>1260</v>
      </c>
      <c r="M74" s="12">
        <v>1699</v>
      </c>
      <c r="N74" s="12">
        <v>182</v>
      </c>
      <c r="O74" s="12"/>
      <c r="P74" s="12">
        <v>177</v>
      </c>
      <c r="Q74" s="12">
        <v>527</v>
      </c>
      <c r="R74" s="12">
        <v>39</v>
      </c>
      <c r="S74" s="12"/>
      <c r="T74" s="12">
        <v>314</v>
      </c>
      <c r="U74" s="12">
        <v>30</v>
      </c>
      <c r="V74" s="12">
        <v>150</v>
      </c>
      <c r="W74" s="12">
        <v>100</v>
      </c>
    </row>
    <row r="75" ht="14.4" spans="1:23">
      <c r="A75" s="8">
        <v>2010702</v>
      </c>
      <c r="B75" s="11" t="s">
        <v>598</v>
      </c>
      <c r="C75" s="12">
        <v>35994</v>
      </c>
      <c r="D75" s="12">
        <v>11028</v>
      </c>
      <c r="E75" s="12">
        <v>11172</v>
      </c>
      <c r="F75" s="12"/>
      <c r="G75" s="12">
        <v>20396</v>
      </c>
      <c r="H75" s="12">
        <v>9451</v>
      </c>
      <c r="I75" s="12">
        <v>500</v>
      </c>
      <c r="J75" s="12">
        <v>103</v>
      </c>
      <c r="K75" s="12">
        <v>1570</v>
      </c>
      <c r="L75" s="12">
        <v>1663</v>
      </c>
      <c r="M75" s="12">
        <v>1572</v>
      </c>
      <c r="N75" s="12">
        <v>236</v>
      </c>
      <c r="O75" s="12"/>
      <c r="P75" s="12">
        <v>3643</v>
      </c>
      <c r="Q75" s="12">
        <v>240</v>
      </c>
      <c r="R75" s="12">
        <v>10</v>
      </c>
      <c r="S75" s="12">
        <v>275</v>
      </c>
      <c r="T75" s="12">
        <v>822</v>
      </c>
      <c r="U75" s="12">
        <v>90</v>
      </c>
      <c r="V75" s="12">
        <v>126</v>
      </c>
      <c r="W75" s="12">
        <v>95</v>
      </c>
    </row>
    <row r="76" ht="14.4" spans="1:23">
      <c r="A76" s="8">
        <v>2010703</v>
      </c>
      <c r="B76" s="11" t="s">
        <v>601</v>
      </c>
      <c r="C76" s="12">
        <v>67</v>
      </c>
      <c r="D76" s="12">
        <v>55</v>
      </c>
      <c r="E76" s="12">
        <v>67</v>
      </c>
      <c r="F76" s="12"/>
      <c r="G76" s="12"/>
      <c r="H76" s="12"/>
      <c r="I76" s="12"/>
      <c r="J76" s="12"/>
      <c r="K76" s="12"/>
      <c r="L76" s="12"/>
      <c r="M76" s="12"/>
      <c r="N76" s="12"/>
      <c r="O76" s="12"/>
      <c r="P76" s="12"/>
      <c r="Q76" s="12"/>
      <c r="R76" s="12"/>
      <c r="S76" s="12"/>
      <c r="T76" s="12"/>
      <c r="U76" s="12"/>
      <c r="V76" s="12"/>
      <c r="W76" s="12"/>
    </row>
    <row r="77" ht="14.4" spans="1:23">
      <c r="A77" s="8">
        <v>2010704</v>
      </c>
      <c r="B77" s="11" t="s">
        <v>730</v>
      </c>
      <c r="C77" s="12">
        <v>3379</v>
      </c>
      <c r="D77" s="12">
        <v>322</v>
      </c>
      <c r="E77" s="12">
        <v>324</v>
      </c>
      <c r="F77" s="12"/>
      <c r="G77" s="12">
        <v>2217</v>
      </c>
      <c r="H77" s="12">
        <v>756</v>
      </c>
      <c r="I77" s="12"/>
      <c r="J77" s="12"/>
      <c r="K77" s="12">
        <v>220</v>
      </c>
      <c r="L77" s="12">
        <v>43</v>
      </c>
      <c r="M77" s="12"/>
      <c r="N77" s="12">
        <v>25</v>
      </c>
      <c r="O77" s="12"/>
      <c r="P77" s="12">
        <v>485</v>
      </c>
      <c r="Q77" s="12">
        <v>76</v>
      </c>
      <c r="R77" s="12"/>
      <c r="S77" s="12"/>
      <c r="T77" s="12">
        <v>177</v>
      </c>
      <c r="U77" s="12"/>
      <c r="V77" s="12"/>
      <c r="W77" s="12">
        <v>435</v>
      </c>
    </row>
    <row r="78" ht="14.4" spans="1:23">
      <c r="A78" s="8">
        <v>2010705</v>
      </c>
      <c r="B78" s="11" t="s">
        <v>733</v>
      </c>
      <c r="C78" s="12">
        <v>824</v>
      </c>
      <c r="D78" s="12">
        <v>779</v>
      </c>
      <c r="E78" s="12">
        <v>779</v>
      </c>
      <c r="F78" s="12"/>
      <c r="G78" s="12">
        <v>45</v>
      </c>
      <c r="H78" s="12">
        <v>5</v>
      </c>
      <c r="I78" s="12"/>
      <c r="J78" s="12"/>
      <c r="K78" s="12"/>
      <c r="L78" s="12"/>
      <c r="M78" s="12"/>
      <c r="N78" s="12"/>
      <c r="O78" s="12"/>
      <c r="P78" s="12"/>
      <c r="Q78" s="12"/>
      <c r="R78" s="12">
        <v>40</v>
      </c>
      <c r="S78" s="12"/>
      <c r="T78" s="12"/>
      <c r="U78" s="12"/>
      <c r="V78" s="12"/>
      <c r="W78" s="12"/>
    </row>
    <row r="79" ht="14.4" spans="1:23">
      <c r="A79" s="8">
        <v>2010706</v>
      </c>
      <c r="B79" s="11" t="s">
        <v>736</v>
      </c>
      <c r="C79" s="12">
        <v>30234</v>
      </c>
      <c r="D79" s="12">
        <v>30000</v>
      </c>
      <c r="E79" s="12">
        <v>30000</v>
      </c>
      <c r="F79" s="12"/>
      <c r="G79" s="12">
        <v>184</v>
      </c>
      <c r="H79" s="12">
        <v>6</v>
      </c>
      <c r="I79" s="12"/>
      <c r="J79" s="12"/>
      <c r="K79" s="12"/>
      <c r="L79" s="12">
        <v>30</v>
      </c>
      <c r="M79" s="12"/>
      <c r="N79" s="12"/>
      <c r="O79" s="12"/>
      <c r="P79" s="12"/>
      <c r="Q79" s="12">
        <v>112</v>
      </c>
      <c r="R79" s="12"/>
      <c r="S79" s="12"/>
      <c r="T79" s="12">
        <v>31</v>
      </c>
      <c r="U79" s="12"/>
      <c r="V79" s="12">
        <v>5</v>
      </c>
      <c r="W79" s="12"/>
    </row>
    <row r="80" ht="14.4" spans="1:23">
      <c r="A80" s="8">
        <v>2010707</v>
      </c>
      <c r="B80" s="11" t="s">
        <v>739</v>
      </c>
      <c r="C80" s="12">
        <v>4683</v>
      </c>
      <c r="D80" s="12">
        <v>4511</v>
      </c>
      <c r="E80" s="12">
        <v>4582</v>
      </c>
      <c r="F80" s="12"/>
      <c r="G80" s="12">
        <v>101</v>
      </c>
      <c r="H80" s="12">
        <v>5</v>
      </c>
      <c r="I80" s="12"/>
      <c r="J80" s="12">
        <v>15</v>
      </c>
      <c r="K80" s="12">
        <v>16</v>
      </c>
      <c r="L80" s="12"/>
      <c r="M80" s="12"/>
      <c r="N80" s="12"/>
      <c r="O80" s="12"/>
      <c r="P80" s="12"/>
      <c r="Q80" s="12"/>
      <c r="R80" s="12"/>
      <c r="S80" s="12"/>
      <c r="T80" s="12">
        <v>50</v>
      </c>
      <c r="U80" s="12"/>
      <c r="V80" s="12">
        <v>15</v>
      </c>
      <c r="W80" s="12"/>
    </row>
    <row r="81" ht="14.4" spans="1:23">
      <c r="A81" s="8">
        <v>2010708</v>
      </c>
      <c r="B81" s="11" t="s">
        <v>741</v>
      </c>
      <c r="C81" s="12">
        <v>10056</v>
      </c>
      <c r="D81" s="12">
        <v>999</v>
      </c>
      <c r="E81" s="12">
        <v>1000</v>
      </c>
      <c r="F81" s="12"/>
      <c r="G81" s="12">
        <v>6290</v>
      </c>
      <c r="H81" s="12">
        <v>4054</v>
      </c>
      <c r="I81" s="12"/>
      <c r="J81" s="12">
        <v>580</v>
      </c>
      <c r="K81" s="12">
        <v>531</v>
      </c>
      <c r="L81" s="12">
        <v>21</v>
      </c>
      <c r="M81" s="12"/>
      <c r="N81" s="12"/>
      <c r="O81" s="12"/>
      <c r="P81" s="12">
        <v>64</v>
      </c>
      <c r="Q81" s="12">
        <v>374</v>
      </c>
      <c r="R81" s="12">
        <v>61</v>
      </c>
      <c r="S81" s="12">
        <v>460</v>
      </c>
      <c r="T81" s="12">
        <v>131</v>
      </c>
      <c r="U81" s="12"/>
      <c r="V81" s="12">
        <v>14</v>
      </c>
      <c r="W81" s="12"/>
    </row>
    <row r="82" ht="14.4" spans="1:23">
      <c r="A82" s="8">
        <v>2010709</v>
      </c>
      <c r="B82" s="11" t="s">
        <v>718</v>
      </c>
      <c r="C82" s="12">
        <v>4568</v>
      </c>
      <c r="D82" s="12">
        <v>2965</v>
      </c>
      <c r="E82" s="12">
        <v>4388</v>
      </c>
      <c r="F82" s="12"/>
      <c r="G82" s="12">
        <v>180</v>
      </c>
      <c r="H82" s="12">
        <v>110</v>
      </c>
      <c r="I82" s="12"/>
      <c r="J82" s="12">
        <v>40</v>
      </c>
      <c r="K82" s="12"/>
      <c r="L82" s="12"/>
      <c r="M82" s="12"/>
      <c r="N82" s="12"/>
      <c r="O82" s="12"/>
      <c r="P82" s="12"/>
      <c r="Q82" s="12"/>
      <c r="R82" s="12">
        <v>30</v>
      </c>
      <c r="S82" s="12"/>
      <c r="T82" s="12"/>
      <c r="U82" s="12"/>
      <c r="V82" s="12"/>
      <c r="W82" s="12"/>
    </row>
    <row r="83" ht="14.4" spans="1:23">
      <c r="A83" s="8">
        <v>2010750</v>
      </c>
      <c r="B83" s="11" t="s">
        <v>622</v>
      </c>
      <c r="C83" s="12">
        <v>126</v>
      </c>
      <c r="D83" s="12">
        <v>100</v>
      </c>
      <c r="E83" s="12">
        <v>126</v>
      </c>
      <c r="F83" s="12"/>
      <c r="G83" s="12"/>
      <c r="H83" s="12"/>
      <c r="I83" s="12"/>
      <c r="J83" s="12"/>
      <c r="K83" s="12"/>
      <c r="L83" s="12"/>
      <c r="M83" s="12"/>
      <c r="N83" s="12"/>
      <c r="O83" s="12"/>
      <c r="P83" s="12"/>
      <c r="Q83" s="12"/>
      <c r="R83" s="12"/>
      <c r="S83" s="12"/>
      <c r="T83" s="12"/>
      <c r="U83" s="12"/>
      <c r="V83" s="12"/>
      <c r="W83" s="12"/>
    </row>
    <row r="84" ht="14.4" spans="1:23">
      <c r="A84" s="8">
        <v>2010799</v>
      </c>
      <c r="B84" s="11" t="s">
        <v>745</v>
      </c>
      <c r="C84" s="12">
        <v>79163</v>
      </c>
      <c r="D84" s="12">
        <v>11028</v>
      </c>
      <c r="E84" s="12">
        <v>12144</v>
      </c>
      <c r="F84" s="12"/>
      <c r="G84" s="12">
        <v>54391</v>
      </c>
      <c r="H84" s="12">
        <v>19614</v>
      </c>
      <c r="I84" s="12">
        <v>625</v>
      </c>
      <c r="J84" s="12">
        <v>3316</v>
      </c>
      <c r="K84" s="12">
        <v>3290</v>
      </c>
      <c r="L84" s="12">
        <v>4323</v>
      </c>
      <c r="M84" s="12">
        <v>2399</v>
      </c>
      <c r="N84" s="12">
        <v>1559</v>
      </c>
      <c r="O84" s="12"/>
      <c r="P84" s="12">
        <v>869</v>
      </c>
      <c r="Q84" s="12">
        <v>6361</v>
      </c>
      <c r="R84" s="12">
        <v>4520</v>
      </c>
      <c r="S84" s="12">
        <v>2087</v>
      </c>
      <c r="T84" s="12">
        <v>2056</v>
      </c>
      <c r="U84" s="12">
        <v>494</v>
      </c>
      <c r="V84" s="12">
        <v>978</v>
      </c>
      <c r="W84" s="12">
        <v>1900</v>
      </c>
    </row>
    <row r="85" ht="14.4" spans="1:23">
      <c r="A85" s="8">
        <v>20108</v>
      </c>
      <c r="B85" s="9" t="s">
        <v>747</v>
      </c>
      <c r="C85" s="10">
        <v>75001</v>
      </c>
      <c r="D85" s="10">
        <v>7752</v>
      </c>
      <c r="E85" s="10">
        <v>9471</v>
      </c>
      <c r="F85" s="10"/>
      <c r="G85" s="10">
        <v>56045</v>
      </c>
      <c r="H85" s="10">
        <v>9235</v>
      </c>
      <c r="I85" s="10">
        <v>3562</v>
      </c>
      <c r="J85" s="10">
        <v>5781</v>
      </c>
      <c r="K85" s="10">
        <v>3510</v>
      </c>
      <c r="L85" s="10">
        <v>4253</v>
      </c>
      <c r="M85" s="10">
        <v>2957</v>
      </c>
      <c r="N85" s="10">
        <v>3922</v>
      </c>
      <c r="O85" s="10">
        <v>1107</v>
      </c>
      <c r="P85" s="10">
        <v>5166</v>
      </c>
      <c r="Q85" s="10">
        <v>5199</v>
      </c>
      <c r="R85" s="10">
        <v>2091</v>
      </c>
      <c r="S85" s="10">
        <v>1500</v>
      </c>
      <c r="T85" s="10">
        <v>1730</v>
      </c>
      <c r="U85" s="10">
        <v>1467</v>
      </c>
      <c r="V85" s="10">
        <v>1639</v>
      </c>
      <c r="W85" s="10">
        <v>2926</v>
      </c>
    </row>
    <row r="86" ht="14.4" spans="1:23">
      <c r="A86" s="8">
        <v>2010801</v>
      </c>
      <c r="B86" s="11" t="s">
        <v>595</v>
      </c>
      <c r="C86" s="12">
        <v>42318</v>
      </c>
      <c r="D86" s="12">
        <v>2964</v>
      </c>
      <c r="E86" s="12">
        <v>3504</v>
      </c>
      <c r="F86" s="12"/>
      <c r="G86" s="12">
        <v>34669</v>
      </c>
      <c r="H86" s="12">
        <v>5852</v>
      </c>
      <c r="I86" s="12">
        <v>1807</v>
      </c>
      <c r="J86" s="12">
        <v>2728</v>
      </c>
      <c r="K86" s="12">
        <v>2523</v>
      </c>
      <c r="L86" s="12">
        <v>2890</v>
      </c>
      <c r="M86" s="12">
        <v>2163</v>
      </c>
      <c r="N86" s="12">
        <v>2242</v>
      </c>
      <c r="O86" s="12">
        <v>607</v>
      </c>
      <c r="P86" s="12">
        <v>2594</v>
      </c>
      <c r="Q86" s="12">
        <v>3721</v>
      </c>
      <c r="R86" s="12">
        <v>1205</v>
      </c>
      <c r="S86" s="12">
        <v>1229</v>
      </c>
      <c r="T86" s="12">
        <v>1206</v>
      </c>
      <c r="U86" s="12">
        <v>1089</v>
      </c>
      <c r="V86" s="12">
        <v>1065</v>
      </c>
      <c r="W86" s="12">
        <v>1748</v>
      </c>
    </row>
    <row r="87" ht="14.4" spans="1:23">
      <c r="A87" s="8">
        <v>2010802</v>
      </c>
      <c r="B87" s="11" t="s">
        <v>598</v>
      </c>
      <c r="C87" s="12">
        <v>4607</v>
      </c>
      <c r="D87" s="12"/>
      <c r="E87" s="12">
        <v>0</v>
      </c>
      <c r="F87" s="12"/>
      <c r="G87" s="12">
        <v>3751</v>
      </c>
      <c r="H87" s="12">
        <v>44</v>
      </c>
      <c r="I87" s="12">
        <v>6</v>
      </c>
      <c r="J87" s="12">
        <v>1006</v>
      </c>
      <c r="K87" s="12">
        <v>144</v>
      </c>
      <c r="L87" s="12">
        <v>163</v>
      </c>
      <c r="M87" s="12">
        <v>173</v>
      </c>
      <c r="N87" s="12">
        <v>579</v>
      </c>
      <c r="O87" s="12">
        <v>26</v>
      </c>
      <c r="P87" s="12">
        <v>1157</v>
      </c>
      <c r="Q87" s="12">
        <v>22</v>
      </c>
      <c r="R87" s="12">
        <v>39</v>
      </c>
      <c r="S87" s="12">
        <v>75</v>
      </c>
      <c r="T87" s="12">
        <v>20</v>
      </c>
      <c r="U87" s="12">
        <v>16</v>
      </c>
      <c r="V87" s="12">
        <v>100</v>
      </c>
      <c r="W87" s="12">
        <v>181</v>
      </c>
    </row>
    <row r="88" ht="14.4" spans="1:23">
      <c r="A88" s="8">
        <v>2010803</v>
      </c>
      <c r="B88" s="11" t="s">
        <v>601</v>
      </c>
      <c r="C88" s="12">
        <v>333</v>
      </c>
      <c r="D88" s="12">
        <v>289</v>
      </c>
      <c r="E88" s="12">
        <v>333</v>
      </c>
      <c r="F88" s="12"/>
      <c r="G88" s="12"/>
      <c r="H88" s="12"/>
      <c r="I88" s="12"/>
      <c r="J88" s="12"/>
      <c r="K88" s="12"/>
      <c r="L88" s="12"/>
      <c r="M88" s="12"/>
      <c r="N88" s="12"/>
      <c r="O88" s="12"/>
      <c r="P88" s="12"/>
      <c r="Q88" s="12"/>
      <c r="R88" s="12"/>
      <c r="S88" s="12"/>
      <c r="T88" s="12"/>
      <c r="U88" s="12"/>
      <c r="V88" s="12"/>
      <c r="W88" s="12"/>
    </row>
    <row r="89" ht="14.4" spans="1:23">
      <c r="A89" s="8">
        <v>2010804</v>
      </c>
      <c r="B89" s="11" t="s">
        <v>751</v>
      </c>
      <c r="C89" s="12">
        <v>16926</v>
      </c>
      <c r="D89" s="12">
        <v>2442</v>
      </c>
      <c r="E89" s="12">
        <v>2442</v>
      </c>
      <c r="F89" s="12"/>
      <c r="G89" s="12">
        <v>11162</v>
      </c>
      <c r="H89" s="12">
        <v>2289</v>
      </c>
      <c r="I89" s="12">
        <v>543</v>
      </c>
      <c r="J89" s="12">
        <v>1800</v>
      </c>
      <c r="K89" s="12">
        <v>476</v>
      </c>
      <c r="L89" s="12">
        <v>822</v>
      </c>
      <c r="M89" s="12">
        <v>192</v>
      </c>
      <c r="N89" s="12">
        <v>672</v>
      </c>
      <c r="O89" s="12">
        <v>166</v>
      </c>
      <c r="P89" s="12">
        <v>1350</v>
      </c>
      <c r="Q89" s="12">
        <v>988</v>
      </c>
      <c r="R89" s="12">
        <v>788</v>
      </c>
      <c r="S89" s="12">
        <v>146</v>
      </c>
      <c r="T89" s="12">
        <v>35</v>
      </c>
      <c r="U89" s="12">
        <v>161</v>
      </c>
      <c r="V89" s="12">
        <v>217</v>
      </c>
      <c r="W89" s="12">
        <v>517</v>
      </c>
    </row>
    <row r="90" ht="14.4" spans="1:23">
      <c r="A90" s="8">
        <v>2010805</v>
      </c>
      <c r="B90" s="11" t="s">
        <v>753</v>
      </c>
      <c r="C90" s="12">
        <v>871</v>
      </c>
      <c r="D90" s="12"/>
      <c r="E90" s="12">
        <v>0</v>
      </c>
      <c r="F90" s="12"/>
      <c r="G90" s="12">
        <v>685</v>
      </c>
      <c r="H90" s="12">
        <v>410</v>
      </c>
      <c r="I90" s="12">
        <v>33</v>
      </c>
      <c r="J90" s="12">
        <v>37</v>
      </c>
      <c r="K90" s="12"/>
      <c r="L90" s="12">
        <v>21</v>
      </c>
      <c r="M90" s="12"/>
      <c r="N90" s="12"/>
      <c r="O90" s="12">
        <v>124</v>
      </c>
      <c r="P90" s="12"/>
      <c r="Q90" s="12">
        <v>17</v>
      </c>
      <c r="R90" s="12"/>
      <c r="S90" s="12"/>
      <c r="T90" s="12">
        <v>40</v>
      </c>
      <c r="U90" s="12"/>
      <c r="V90" s="12"/>
      <c r="W90" s="12">
        <v>3</v>
      </c>
    </row>
    <row r="91" ht="14.4" spans="1:23">
      <c r="A91" s="8">
        <v>2010806</v>
      </c>
      <c r="B91" s="11" t="s">
        <v>718</v>
      </c>
      <c r="C91" s="12">
        <v>2534</v>
      </c>
      <c r="D91" s="12">
        <v>560</v>
      </c>
      <c r="E91" s="12">
        <v>1426</v>
      </c>
      <c r="F91" s="12"/>
      <c r="G91" s="12">
        <v>953</v>
      </c>
      <c r="H91" s="12">
        <v>26</v>
      </c>
      <c r="I91" s="12">
        <v>67</v>
      </c>
      <c r="J91" s="12">
        <v>20</v>
      </c>
      <c r="K91" s="12">
        <v>9</v>
      </c>
      <c r="L91" s="12">
        <v>42</v>
      </c>
      <c r="M91" s="12">
        <v>140</v>
      </c>
      <c r="N91" s="12">
        <v>27</v>
      </c>
      <c r="O91" s="12">
        <v>19</v>
      </c>
      <c r="P91" s="12">
        <v>52</v>
      </c>
      <c r="Q91" s="12">
        <v>139</v>
      </c>
      <c r="R91" s="12">
        <v>9</v>
      </c>
      <c r="S91" s="12">
        <v>26</v>
      </c>
      <c r="T91" s="12">
        <v>32</v>
      </c>
      <c r="U91" s="12">
        <v>60</v>
      </c>
      <c r="V91" s="12">
        <v>219</v>
      </c>
      <c r="W91" s="12">
        <v>66</v>
      </c>
    </row>
    <row r="92" ht="14.4" spans="1:23">
      <c r="A92" s="8">
        <v>2010850</v>
      </c>
      <c r="B92" s="11" t="s">
        <v>622</v>
      </c>
      <c r="C92" s="12">
        <v>2876</v>
      </c>
      <c r="D92" s="12">
        <v>238</v>
      </c>
      <c r="E92" s="12">
        <v>289</v>
      </c>
      <c r="F92" s="12"/>
      <c r="G92" s="12">
        <v>2385</v>
      </c>
      <c r="H92" s="12">
        <v>279</v>
      </c>
      <c r="I92" s="12">
        <v>680</v>
      </c>
      <c r="J92" s="12">
        <v>52</v>
      </c>
      <c r="K92" s="12">
        <v>329</v>
      </c>
      <c r="L92" s="12">
        <v>129</v>
      </c>
      <c r="M92" s="12">
        <v>179</v>
      </c>
      <c r="N92" s="12">
        <v>141</v>
      </c>
      <c r="O92" s="12">
        <v>148</v>
      </c>
      <c r="P92" s="12"/>
      <c r="Q92" s="12">
        <v>86</v>
      </c>
      <c r="R92" s="12">
        <v>5</v>
      </c>
      <c r="S92" s="12">
        <v>14</v>
      </c>
      <c r="T92" s="12">
        <v>165</v>
      </c>
      <c r="U92" s="12">
        <v>115</v>
      </c>
      <c r="V92" s="12">
        <v>27</v>
      </c>
      <c r="W92" s="12">
        <v>36</v>
      </c>
    </row>
    <row r="93" ht="14.4" spans="1:23">
      <c r="A93" s="8">
        <v>2010899</v>
      </c>
      <c r="B93" s="11" t="s">
        <v>757</v>
      </c>
      <c r="C93" s="12">
        <v>4536</v>
      </c>
      <c r="D93" s="12">
        <v>1259</v>
      </c>
      <c r="E93" s="12">
        <v>1477</v>
      </c>
      <c r="F93" s="12"/>
      <c r="G93" s="12">
        <v>2440</v>
      </c>
      <c r="H93" s="12">
        <v>335</v>
      </c>
      <c r="I93" s="12">
        <v>426</v>
      </c>
      <c r="J93" s="12">
        <v>138</v>
      </c>
      <c r="K93" s="12">
        <v>29</v>
      </c>
      <c r="L93" s="12">
        <v>186</v>
      </c>
      <c r="M93" s="12">
        <v>110</v>
      </c>
      <c r="N93" s="12">
        <v>261</v>
      </c>
      <c r="O93" s="12">
        <v>17</v>
      </c>
      <c r="P93" s="12">
        <v>13</v>
      </c>
      <c r="Q93" s="12">
        <v>226</v>
      </c>
      <c r="R93" s="12">
        <v>45</v>
      </c>
      <c r="S93" s="12">
        <v>10</v>
      </c>
      <c r="T93" s="12">
        <v>232</v>
      </c>
      <c r="U93" s="12">
        <v>26</v>
      </c>
      <c r="V93" s="12">
        <v>11</v>
      </c>
      <c r="W93" s="12">
        <v>375</v>
      </c>
    </row>
    <row r="94" ht="14.4" spans="1:23">
      <c r="A94" s="8">
        <v>20109</v>
      </c>
      <c r="B94" s="9" t="s">
        <v>759</v>
      </c>
      <c r="C94" s="10">
        <v>2280</v>
      </c>
      <c r="D94" s="10">
        <v>1120</v>
      </c>
      <c r="E94" s="10">
        <v>1191</v>
      </c>
      <c r="F94" s="10"/>
      <c r="G94" s="10">
        <v>928</v>
      </c>
      <c r="H94" s="10">
        <v>509</v>
      </c>
      <c r="I94" s="10">
        <v>5</v>
      </c>
      <c r="J94" s="10"/>
      <c r="K94" s="10"/>
      <c r="L94" s="10">
        <v>1</v>
      </c>
      <c r="M94" s="10"/>
      <c r="N94" s="10">
        <v>25</v>
      </c>
      <c r="O94" s="10">
        <v>171</v>
      </c>
      <c r="P94" s="10"/>
      <c r="Q94" s="10">
        <v>3</v>
      </c>
      <c r="R94" s="10"/>
      <c r="S94" s="10">
        <v>48</v>
      </c>
      <c r="T94" s="10">
        <v>30</v>
      </c>
      <c r="U94" s="10"/>
      <c r="V94" s="10"/>
      <c r="W94" s="10">
        <v>136</v>
      </c>
    </row>
    <row r="95" ht="14.4" spans="1:23">
      <c r="A95" s="8">
        <v>2010901</v>
      </c>
      <c r="B95" s="11" t="s">
        <v>595</v>
      </c>
      <c r="C95" s="12">
        <v>137</v>
      </c>
      <c r="D95" s="12"/>
      <c r="E95" s="12">
        <v>0</v>
      </c>
      <c r="F95" s="12"/>
      <c r="G95" s="12">
        <v>136</v>
      </c>
      <c r="H95" s="12">
        <v>120</v>
      </c>
      <c r="I95" s="12"/>
      <c r="J95" s="12"/>
      <c r="K95" s="12"/>
      <c r="L95" s="12"/>
      <c r="M95" s="12"/>
      <c r="N95" s="12">
        <v>16</v>
      </c>
      <c r="O95" s="12"/>
      <c r="P95" s="12"/>
      <c r="Q95" s="12"/>
      <c r="R95" s="12"/>
      <c r="S95" s="12"/>
      <c r="T95" s="12"/>
      <c r="U95" s="12"/>
      <c r="V95" s="12"/>
      <c r="W95" s="12"/>
    </row>
    <row r="96" ht="14.4" spans="1:23">
      <c r="A96" s="8">
        <v>2010902</v>
      </c>
      <c r="B96" s="11" t="s">
        <v>598</v>
      </c>
      <c r="C96" s="12">
        <v>717</v>
      </c>
      <c r="D96" s="12"/>
      <c r="E96" s="12">
        <v>0</v>
      </c>
      <c r="F96" s="12"/>
      <c r="G96" s="12">
        <v>474</v>
      </c>
      <c r="H96" s="12">
        <v>389</v>
      </c>
      <c r="I96" s="12">
        <v>5</v>
      </c>
      <c r="J96" s="12"/>
      <c r="K96" s="12"/>
      <c r="L96" s="12"/>
      <c r="M96" s="12"/>
      <c r="N96" s="12"/>
      <c r="O96" s="12">
        <v>50</v>
      </c>
      <c r="P96" s="12"/>
      <c r="Q96" s="12"/>
      <c r="R96" s="12"/>
      <c r="S96" s="12"/>
      <c r="T96" s="12">
        <v>30</v>
      </c>
      <c r="U96" s="12"/>
      <c r="V96" s="12"/>
      <c r="W96" s="12"/>
    </row>
    <row r="97" ht="14.4" spans="1:23">
      <c r="A97" s="8">
        <v>2010903</v>
      </c>
      <c r="B97" s="11" t="s">
        <v>601</v>
      </c>
      <c r="C97" s="12">
        <v>0</v>
      </c>
      <c r="D97" s="12"/>
      <c r="E97" s="12">
        <v>0</v>
      </c>
      <c r="F97" s="12"/>
      <c r="G97" s="12"/>
      <c r="H97" s="12"/>
      <c r="I97" s="12"/>
      <c r="J97" s="12"/>
      <c r="K97" s="12"/>
      <c r="L97" s="12"/>
      <c r="M97" s="12"/>
      <c r="N97" s="12"/>
      <c r="O97" s="12"/>
      <c r="P97" s="12"/>
      <c r="Q97" s="12"/>
      <c r="R97" s="12"/>
      <c r="S97" s="12"/>
      <c r="T97" s="12"/>
      <c r="U97" s="12"/>
      <c r="V97" s="12"/>
      <c r="W97" s="12"/>
    </row>
    <row r="98" ht="14.4" spans="1:23">
      <c r="A98" s="8">
        <v>2010904</v>
      </c>
      <c r="B98" s="11" t="s">
        <v>4861</v>
      </c>
      <c r="C98" s="12">
        <v>0</v>
      </c>
      <c r="D98" s="12"/>
      <c r="E98" s="12">
        <v>0</v>
      </c>
      <c r="F98" s="12"/>
      <c r="G98" s="12"/>
      <c r="H98" s="12"/>
      <c r="I98" s="12"/>
      <c r="J98" s="12"/>
      <c r="K98" s="12"/>
      <c r="L98" s="12"/>
      <c r="M98" s="12"/>
      <c r="N98" s="12"/>
      <c r="O98" s="12"/>
      <c r="P98" s="12"/>
      <c r="Q98" s="12"/>
      <c r="R98" s="12"/>
      <c r="S98" s="12"/>
      <c r="T98" s="12"/>
      <c r="U98" s="12"/>
      <c r="V98" s="12"/>
      <c r="W98" s="12"/>
    </row>
    <row r="99" ht="14.4" spans="1:23">
      <c r="A99" s="8">
        <v>2010905</v>
      </c>
      <c r="B99" s="11" t="s">
        <v>763</v>
      </c>
      <c r="C99" s="12">
        <v>973</v>
      </c>
      <c r="D99" s="12">
        <v>870</v>
      </c>
      <c r="E99" s="12">
        <v>870</v>
      </c>
      <c r="F99" s="12"/>
      <c r="G99" s="12">
        <v>103</v>
      </c>
      <c r="H99" s="12"/>
      <c r="I99" s="12"/>
      <c r="J99" s="12"/>
      <c r="K99" s="12"/>
      <c r="L99" s="12"/>
      <c r="M99" s="12"/>
      <c r="N99" s="12"/>
      <c r="O99" s="12">
        <v>103</v>
      </c>
      <c r="P99" s="12"/>
      <c r="Q99" s="12"/>
      <c r="R99" s="12"/>
      <c r="S99" s="12"/>
      <c r="T99" s="12"/>
      <c r="U99" s="12"/>
      <c r="V99" s="12"/>
      <c r="W99" s="12"/>
    </row>
    <row r="100" ht="14.4" spans="1:23">
      <c r="A100" s="8">
        <v>2010907</v>
      </c>
      <c r="B100" s="11" t="s">
        <v>4862</v>
      </c>
      <c r="C100" s="12">
        <v>122</v>
      </c>
      <c r="D100" s="12">
        <v>122</v>
      </c>
      <c r="E100" s="12">
        <v>122</v>
      </c>
      <c r="F100" s="12"/>
      <c r="G100" s="12"/>
      <c r="H100" s="12"/>
      <c r="I100" s="12"/>
      <c r="J100" s="12"/>
      <c r="K100" s="12"/>
      <c r="L100" s="12"/>
      <c r="M100" s="12"/>
      <c r="N100" s="12"/>
      <c r="O100" s="12"/>
      <c r="P100" s="12"/>
      <c r="Q100" s="12"/>
      <c r="R100" s="12"/>
      <c r="S100" s="12"/>
      <c r="T100" s="12"/>
      <c r="U100" s="12"/>
      <c r="V100" s="12"/>
      <c r="W100" s="12"/>
    </row>
    <row r="101" ht="14.4" spans="1:23">
      <c r="A101" s="8">
        <v>2010908</v>
      </c>
      <c r="B101" s="11" t="s">
        <v>718</v>
      </c>
      <c r="C101" s="12">
        <v>0</v>
      </c>
      <c r="D101" s="12"/>
      <c r="E101" s="12">
        <v>0</v>
      </c>
      <c r="F101" s="12"/>
      <c r="G101" s="12"/>
      <c r="H101" s="12"/>
      <c r="I101" s="12"/>
      <c r="J101" s="12"/>
      <c r="K101" s="12"/>
      <c r="L101" s="12"/>
      <c r="M101" s="12"/>
      <c r="N101" s="12"/>
      <c r="O101" s="12"/>
      <c r="P101" s="12"/>
      <c r="Q101" s="12"/>
      <c r="R101" s="12"/>
      <c r="S101" s="12"/>
      <c r="T101" s="12"/>
      <c r="U101" s="12"/>
      <c r="V101" s="12"/>
      <c r="W101" s="12"/>
    </row>
    <row r="102" ht="14.4" spans="1:23">
      <c r="A102" s="8">
        <v>2010950</v>
      </c>
      <c r="B102" s="11" t="s">
        <v>622</v>
      </c>
      <c r="C102" s="12">
        <v>0</v>
      </c>
      <c r="D102" s="12"/>
      <c r="E102" s="12">
        <v>0</v>
      </c>
      <c r="F102" s="12"/>
      <c r="G102" s="12"/>
      <c r="H102" s="12"/>
      <c r="I102" s="12"/>
      <c r="J102" s="12"/>
      <c r="K102" s="12"/>
      <c r="L102" s="12"/>
      <c r="M102" s="12"/>
      <c r="N102" s="12"/>
      <c r="O102" s="12"/>
      <c r="P102" s="12"/>
      <c r="Q102" s="12"/>
      <c r="R102" s="12"/>
      <c r="S102" s="12"/>
      <c r="T102" s="12"/>
      <c r="U102" s="12"/>
      <c r="V102" s="12"/>
      <c r="W102" s="12"/>
    </row>
    <row r="103" ht="14.4" spans="1:23">
      <c r="A103" s="8">
        <v>2010999</v>
      </c>
      <c r="B103" s="11" t="s">
        <v>779</v>
      </c>
      <c r="C103" s="12">
        <v>331</v>
      </c>
      <c r="D103" s="12">
        <v>128</v>
      </c>
      <c r="E103" s="12">
        <v>199</v>
      </c>
      <c r="F103" s="12"/>
      <c r="G103" s="12">
        <v>215</v>
      </c>
      <c r="H103" s="12"/>
      <c r="I103" s="12"/>
      <c r="J103" s="12"/>
      <c r="K103" s="12"/>
      <c r="L103" s="12">
        <v>1</v>
      </c>
      <c r="M103" s="12"/>
      <c r="N103" s="12">
        <v>9</v>
      </c>
      <c r="O103" s="12">
        <v>18</v>
      </c>
      <c r="P103" s="12"/>
      <c r="Q103" s="12">
        <v>3</v>
      </c>
      <c r="R103" s="12"/>
      <c r="S103" s="12">
        <v>48</v>
      </c>
      <c r="T103" s="12"/>
      <c r="U103" s="12"/>
      <c r="V103" s="12"/>
      <c r="W103" s="12">
        <v>136</v>
      </c>
    </row>
    <row r="104" ht="14.4" spans="1:23">
      <c r="A104" s="8">
        <v>20110</v>
      </c>
      <c r="B104" s="9" t="s">
        <v>781</v>
      </c>
      <c r="C104" s="10">
        <v>141167</v>
      </c>
      <c r="D104" s="10">
        <v>78360</v>
      </c>
      <c r="E104" s="10">
        <v>82247</v>
      </c>
      <c r="F104" s="10"/>
      <c r="G104" s="10">
        <v>49212</v>
      </c>
      <c r="H104" s="10">
        <v>12293</v>
      </c>
      <c r="I104" s="10">
        <v>8198</v>
      </c>
      <c r="J104" s="10">
        <v>2395</v>
      </c>
      <c r="K104" s="10">
        <v>2710</v>
      </c>
      <c r="L104" s="10">
        <v>6908</v>
      </c>
      <c r="M104" s="10">
        <v>1632</v>
      </c>
      <c r="N104" s="10">
        <v>2805</v>
      </c>
      <c r="O104" s="10">
        <v>1420</v>
      </c>
      <c r="P104" s="10">
        <v>4288</v>
      </c>
      <c r="Q104" s="10">
        <v>1653</v>
      </c>
      <c r="R104" s="10">
        <v>2237</v>
      </c>
      <c r="S104" s="10">
        <v>515</v>
      </c>
      <c r="T104" s="10">
        <v>724</v>
      </c>
      <c r="U104" s="10">
        <v>545</v>
      </c>
      <c r="V104" s="10">
        <v>53</v>
      </c>
      <c r="W104" s="10">
        <v>836</v>
      </c>
    </row>
    <row r="105" ht="14.4" spans="1:23">
      <c r="A105" s="8">
        <v>2011001</v>
      </c>
      <c r="B105" s="11" t="s">
        <v>595</v>
      </c>
      <c r="C105" s="12">
        <v>42458</v>
      </c>
      <c r="D105" s="12">
        <v>4188</v>
      </c>
      <c r="E105" s="12">
        <v>5017</v>
      </c>
      <c r="F105" s="12"/>
      <c r="G105" s="12">
        <v>33590</v>
      </c>
      <c r="H105" s="12">
        <v>7182</v>
      </c>
      <c r="I105" s="12">
        <v>4508</v>
      </c>
      <c r="J105" s="12">
        <v>1923</v>
      </c>
      <c r="K105" s="12">
        <v>1959</v>
      </c>
      <c r="L105" s="12">
        <v>5259</v>
      </c>
      <c r="M105" s="12">
        <v>1046</v>
      </c>
      <c r="N105" s="12">
        <v>2270</v>
      </c>
      <c r="O105" s="12">
        <v>988</v>
      </c>
      <c r="P105" s="12">
        <v>3791</v>
      </c>
      <c r="Q105" s="12">
        <v>978</v>
      </c>
      <c r="R105" s="12">
        <v>1742</v>
      </c>
      <c r="S105" s="12">
        <v>339</v>
      </c>
      <c r="T105" s="12">
        <v>614</v>
      </c>
      <c r="U105" s="12">
        <v>391</v>
      </c>
      <c r="V105" s="12">
        <v>8</v>
      </c>
      <c r="W105" s="12">
        <v>592</v>
      </c>
    </row>
    <row r="106" ht="14.4" spans="1:23">
      <c r="A106" s="8">
        <v>2011002</v>
      </c>
      <c r="B106" s="11" t="s">
        <v>598</v>
      </c>
      <c r="C106" s="12">
        <v>3446</v>
      </c>
      <c r="D106" s="12">
        <v>980</v>
      </c>
      <c r="E106" s="12">
        <v>980</v>
      </c>
      <c r="F106" s="12"/>
      <c r="G106" s="12">
        <v>1653</v>
      </c>
      <c r="H106" s="12">
        <v>211</v>
      </c>
      <c r="I106" s="12">
        <v>52</v>
      </c>
      <c r="J106" s="12">
        <v>107</v>
      </c>
      <c r="K106" s="12">
        <v>131</v>
      </c>
      <c r="L106" s="12">
        <v>31</v>
      </c>
      <c r="M106" s="12">
        <v>290</v>
      </c>
      <c r="N106" s="12">
        <v>19</v>
      </c>
      <c r="O106" s="12">
        <v>41</v>
      </c>
      <c r="P106" s="12">
        <v>442</v>
      </c>
      <c r="Q106" s="12">
        <v>48</v>
      </c>
      <c r="R106" s="12"/>
      <c r="S106" s="12">
        <v>84</v>
      </c>
      <c r="T106" s="12">
        <v>28</v>
      </c>
      <c r="U106" s="12">
        <v>25</v>
      </c>
      <c r="V106" s="12"/>
      <c r="W106" s="12">
        <v>144</v>
      </c>
    </row>
    <row r="107" ht="14.4" spans="1:23">
      <c r="A107" s="8">
        <v>2011003</v>
      </c>
      <c r="B107" s="11" t="s">
        <v>601</v>
      </c>
      <c r="C107" s="12">
        <v>331</v>
      </c>
      <c r="D107" s="12"/>
      <c r="E107" s="12">
        <v>0</v>
      </c>
      <c r="F107" s="12"/>
      <c r="G107" s="12">
        <v>229</v>
      </c>
      <c r="H107" s="12"/>
      <c r="I107" s="12">
        <v>213</v>
      </c>
      <c r="J107" s="12">
        <v>16</v>
      </c>
      <c r="K107" s="12"/>
      <c r="L107" s="12"/>
      <c r="M107" s="12"/>
      <c r="N107" s="12"/>
      <c r="O107" s="12"/>
      <c r="P107" s="12"/>
      <c r="Q107" s="12"/>
      <c r="R107" s="12"/>
      <c r="S107" s="12"/>
      <c r="T107" s="12"/>
      <c r="U107" s="12"/>
      <c r="V107" s="12"/>
      <c r="W107" s="12"/>
    </row>
    <row r="108" ht="14.4" spans="1:23">
      <c r="A108" s="8">
        <v>2011004</v>
      </c>
      <c r="B108" s="11" t="s">
        <v>787</v>
      </c>
      <c r="C108" s="12">
        <v>0</v>
      </c>
      <c r="D108" s="12"/>
      <c r="E108" s="12">
        <v>0</v>
      </c>
      <c r="F108" s="12"/>
      <c r="G108" s="12"/>
      <c r="H108" s="12"/>
      <c r="I108" s="12"/>
      <c r="J108" s="12"/>
      <c r="K108" s="12"/>
      <c r="L108" s="12"/>
      <c r="M108" s="12"/>
      <c r="N108" s="12"/>
      <c r="O108" s="12"/>
      <c r="P108" s="12"/>
      <c r="Q108" s="12"/>
      <c r="R108" s="12"/>
      <c r="S108" s="12"/>
      <c r="T108" s="12"/>
      <c r="U108" s="12"/>
      <c r="V108" s="12"/>
      <c r="W108" s="12"/>
    </row>
    <row r="109" ht="14.4" spans="1:23">
      <c r="A109" s="8">
        <v>2011005</v>
      </c>
      <c r="B109" s="11" t="s">
        <v>790</v>
      </c>
      <c r="C109" s="12">
        <v>0</v>
      </c>
      <c r="D109" s="12"/>
      <c r="E109" s="12">
        <v>0</v>
      </c>
      <c r="F109" s="12"/>
      <c r="G109" s="12"/>
      <c r="H109" s="12"/>
      <c r="I109" s="12"/>
      <c r="J109" s="12"/>
      <c r="K109" s="12"/>
      <c r="L109" s="12"/>
      <c r="M109" s="12"/>
      <c r="N109" s="12"/>
      <c r="O109" s="12"/>
      <c r="P109" s="12"/>
      <c r="Q109" s="12"/>
      <c r="R109" s="12"/>
      <c r="S109" s="12"/>
      <c r="T109" s="12"/>
      <c r="U109" s="12"/>
      <c r="V109" s="12"/>
      <c r="W109" s="12"/>
    </row>
    <row r="110" ht="14.4" spans="1:23">
      <c r="A110" s="8">
        <v>2011006</v>
      </c>
      <c r="B110" s="11" t="s">
        <v>1895</v>
      </c>
      <c r="C110" s="12">
        <v>68229</v>
      </c>
      <c r="D110" s="12">
        <v>63051</v>
      </c>
      <c r="E110" s="12">
        <v>65488</v>
      </c>
      <c r="F110" s="12"/>
      <c r="G110" s="12">
        <v>1810</v>
      </c>
      <c r="H110" s="12">
        <v>1333</v>
      </c>
      <c r="I110" s="12">
        <v>1</v>
      </c>
      <c r="J110" s="12">
        <v>46</v>
      </c>
      <c r="K110" s="12">
        <v>21</v>
      </c>
      <c r="L110" s="12">
        <v>25</v>
      </c>
      <c r="M110" s="12">
        <v>20</v>
      </c>
      <c r="N110" s="12">
        <v>261</v>
      </c>
      <c r="O110" s="12">
        <v>27</v>
      </c>
      <c r="P110" s="12">
        <v>40</v>
      </c>
      <c r="Q110" s="12">
        <v>3</v>
      </c>
      <c r="R110" s="12">
        <v>3</v>
      </c>
      <c r="S110" s="12"/>
      <c r="T110" s="12">
        <v>11</v>
      </c>
      <c r="U110" s="12"/>
      <c r="V110" s="12">
        <v>17</v>
      </c>
      <c r="W110" s="12">
        <v>2</v>
      </c>
    </row>
    <row r="111" ht="14.4" spans="1:23">
      <c r="A111" s="8">
        <v>2011007</v>
      </c>
      <c r="B111" s="11" t="s">
        <v>793</v>
      </c>
      <c r="C111" s="12">
        <v>1475</v>
      </c>
      <c r="D111" s="12">
        <v>1475</v>
      </c>
      <c r="E111" s="12">
        <v>1475</v>
      </c>
      <c r="F111" s="12"/>
      <c r="G111" s="12"/>
      <c r="H111" s="12"/>
      <c r="I111" s="12"/>
      <c r="J111" s="12"/>
      <c r="K111" s="12"/>
      <c r="L111" s="12"/>
      <c r="M111" s="12"/>
      <c r="N111" s="12"/>
      <c r="O111" s="12"/>
      <c r="P111" s="12"/>
      <c r="Q111" s="12"/>
      <c r="R111" s="12"/>
      <c r="S111" s="12"/>
      <c r="T111" s="12"/>
      <c r="U111" s="12"/>
      <c r="V111" s="12"/>
      <c r="W111" s="12"/>
    </row>
    <row r="112" ht="14.4" spans="1:23">
      <c r="A112" s="8">
        <v>2011008</v>
      </c>
      <c r="B112" s="11" t="s">
        <v>796</v>
      </c>
      <c r="C112" s="12">
        <v>3210</v>
      </c>
      <c r="D112" s="12">
        <v>2472</v>
      </c>
      <c r="E112" s="12">
        <v>2472</v>
      </c>
      <c r="F112" s="12"/>
      <c r="G112" s="12">
        <v>788</v>
      </c>
      <c r="H112" s="12">
        <v>434</v>
      </c>
      <c r="I112" s="12"/>
      <c r="J112" s="12"/>
      <c r="K112" s="12"/>
      <c r="L112" s="12"/>
      <c r="M112" s="12">
        <v>10</v>
      </c>
      <c r="N112" s="12">
        <v>90</v>
      </c>
      <c r="O112" s="12"/>
      <c r="P112" s="12"/>
      <c r="Q112" s="12">
        <v>245</v>
      </c>
      <c r="R112" s="12">
        <v>9</v>
      </c>
      <c r="S112" s="12"/>
      <c r="T112" s="12"/>
      <c r="U112" s="12"/>
      <c r="V112" s="12"/>
      <c r="W112" s="12"/>
    </row>
    <row r="113" ht="14.4" spans="1:23">
      <c r="A113" s="8">
        <v>2011009</v>
      </c>
      <c r="B113" s="11" t="s">
        <v>4863</v>
      </c>
      <c r="C113" s="12">
        <v>282</v>
      </c>
      <c r="D113" s="12">
        <v>105</v>
      </c>
      <c r="E113" s="12">
        <v>105</v>
      </c>
      <c r="F113" s="12"/>
      <c r="G113" s="12">
        <v>145</v>
      </c>
      <c r="H113" s="12">
        <v>37</v>
      </c>
      <c r="I113" s="12">
        <v>52</v>
      </c>
      <c r="J113" s="12">
        <v>8</v>
      </c>
      <c r="K113" s="12">
        <v>21</v>
      </c>
      <c r="L113" s="12"/>
      <c r="M113" s="12"/>
      <c r="N113" s="12"/>
      <c r="O113" s="12"/>
      <c r="P113" s="12">
        <v>2</v>
      </c>
      <c r="Q113" s="12"/>
      <c r="R113" s="12">
        <v>1</v>
      </c>
      <c r="S113" s="12">
        <v>24</v>
      </c>
      <c r="T113" s="12"/>
      <c r="U113" s="12"/>
      <c r="V113" s="12"/>
      <c r="W113" s="12"/>
    </row>
    <row r="114" ht="14.4" spans="1:23">
      <c r="A114" s="8">
        <v>2011010</v>
      </c>
      <c r="B114" s="11" t="s">
        <v>4864</v>
      </c>
      <c r="C114" s="12">
        <v>349</v>
      </c>
      <c r="D114" s="12">
        <v>150</v>
      </c>
      <c r="E114" s="12">
        <v>150</v>
      </c>
      <c r="F114" s="12"/>
      <c r="G114" s="12">
        <v>166</v>
      </c>
      <c r="H114" s="12">
        <v>156</v>
      </c>
      <c r="I114" s="12"/>
      <c r="J114" s="12"/>
      <c r="K114" s="12"/>
      <c r="L114" s="12">
        <v>5</v>
      </c>
      <c r="M114" s="12"/>
      <c r="N114" s="12"/>
      <c r="O114" s="12">
        <v>5</v>
      </c>
      <c r="P114" s="12"/>
      <c r="Q114" s="12"/>
      <c r="R114" s="12"/>
      <c r="S114" s="12"/>
      <c r="T114" s="12"/>
      <c r="U114" s="12"/>
      <c r="V114" s="12"/>
      <c r="W114" s="12"/>
    </row>
    <row r="115" ht="14.4" spans="1:23">
      <c r="A115" s="8">
        <v>2011011</v>
      </c>
      <c r="B115" s="11" t="s">
        <v>4865</v>
      </c>
      <c r="C115" s="12">
        <v>1542</v>
      </c>
      <c r="D115" s="12">
        <v>803</v>
      </c>
      <c r="E115" s="12">
        <v>803</v>
      </c>
      <c r="F115" s="12"/>
      <c r="G115" s="12">
        <v>691</v>
      </c>
      <c r="H115" s="12">
        <v>146</v>
      </c>
      <c r="I115" s="12"/>
      <c r="J115" s="12">
        <v>120</v>
      </c>
      <c r="K115" s="12">
        <v>68</v>
      </c>
      <c r="L115" s="12">
        <v>8</v>
      </c>
      <c r="M115" s="12">
        <v>60</v>
      </c>
      <c r="N115" s="12">
        <v>23</v>
      </c>
      <c r="O115" s="12">
        <v>105</v>
      </c>
      <c r="P115" s="12">
        <v>3</v>
      </c>
      <c r="Q115" s="12">
        <v>37</v>
      </c>
      <c r="R115" s="12">
        <v>8</v>
      </c>
      <c r="S115" s="12">
        <v>44</v>
      </c>
      <c r="T115" s="12">
        <v>3</v>
      </c>
      <c r="U115" s="12">
        <v>56</v>
      </c>
      <c r="V115" s="12">
        <v>10</v>
      </c>
      <c r="W115" s="12"/>
    </row>
    <row r="116" ht="14.4" spans="1:23">
      <c r="A116" s="8">
        <v>2011012</v>
      </c>
      <c r="B116" s="11" t="s">
        <v>4866</v>
      </c>
      <c r="C116" s="12">
        <v>191</v>
      </c>
      <c r="D116" s="12">
        <v>160</v>
      </c>
      <c r="E116" s="12">
        <v>160</v>
      </c>
      <c r="F116" s="12"/>
      <c r="G116" s="12">
        <v>29</v>
      </c>
      <c r="H116" s="12">
        <v>1</v>
      </c>
      <c r="I116" s="12">
        <v>14</v>
      </c>
      <c r="J116" s="12"/>
      <c r="K116" s="12"/>
      <c r="L116" s="12"/>
      <c r="M116" s="12"/>
      <c r="N116" s="12"/>
      <c r="O116" s="12">
        <v>3</v>
      </c>
      <c r="P116" s="12"/>
      <c r="Q116" s="12">
        <v>1</v>
      </c>
      <c r="R116" s="12"/>
      <c r="S116" s="12"/>
      <c r="T116" s="12">
        <v>10</v>
      </c>
      <c r="U116" s="12"/>
      <c r="V116" s="12"/>
      <c r="W116" s="12"/>
    </row>
    <row r="117" ht="14.4" spans="1:23">
      <c r="A117" s="8">
        <v>2011050</v>
      </c>
      <c r="B117" s="11" t="s">
        <v>622</v>
      </c>
      <c r="C117" s="12">
        <v>5641</v>
      </c>
      <c r="D117" s="12">
        <v>372</v>
      </c>
      <c r="E117" s="12">
        <v>602</v>
      </c>
      <c r="F117" s="12"/>
      <c r="G117" s="12">
        <v>4680</v>
      </c>
      <c r="H117" s="12">
        <v>38</v>
      </c>
      <c r="I117" s="12">
        <v>3170</v>
      </c>
      <c r="J117" s="12"/>
      <c r="K117" s="12">
        <v>197</v>
      </c>
      <c r="L117" s="12">
        <v>888</v>
      </c>
      <c r="M117" s="12"/>
      <c r="N117" s="12"/>
      <c r="O117" s="12">
        <v>215</v>
      </c>
      <c r="P117" s="12"/>
      <c r="Q117" s="12">
        <v>79</v>
      </c>
      <c r="R117" s="12">
        <v>87</v>
      </c>
      <c r="S117" s="12"/>
      <c r="T117" s="12">
        <v>6</v>
      </c>
      <c r="U117" s="12"/>
      <c r="V117" s="12"/>
      <c r="W117" s="12"/>
    </row>
    <row r="118" ht="14.4" spans="1:23">
      <c r="A118" s="8">
        <v>2011099</v>
      </c>
      <c r="B118" s="11" t="s">
        <v>801</v>
      </c>
      <c r="C118" s="12">
        <v>14013</v>
      </c>
      <c r="D118" s="12">
        <v>4604</v>
      </c>
      <c r="E118" s="12">
        <v>4995</v>
      </c>
      <c r="F118" s="12"/>
      <c r="G118" s="12">
        <v>5431</v>
      </c>
      <c r="H118" s="12">
        <v>2755</v>
      </c>
      <c r="I118" s="12">
        <v>188</v>
      </c>
      <c r="J118" s="12">
        <v>175</v>
      </c>
      <c r="K118" s="12">
        <v>313</v>
      </c>
      <c r="L118" s="12">
        <v>692</v>
      </c>
      <c r="M118" s="12">
        <v>206</v>
      </c>
      <c r="N118" s="12">
        <v>142</v>
      </c>
      <c r="O118" s="12">
        <v>36</v>
      </c>
      <c r="P118" s="12">
        <v>10</v>
      </c>
      <c r="Q118" s="12">
        <v>262</v>
      </c>
      <c r="R118" s="12">
        <v>387</v>
      </c>
      <c r="S118" s="12">
        <v>24</v>
      </c>
      <c r="T118" s="12">
        <v>52</v>
      </c>
      <c r="U118" s="12">
        <v>73</v>
      </c>
      <c r="V118" s="12">
        <v>18</v>
      </c>
      <c r="W118" s="12">
        <v>98</v>
      </c>
    </row>
    <row r="119" ht="14.4" spans="1:23">
      <c r="A119" s="8">
        <v>20111</v>
      </c>
      <c r="B119" s="9" t="s">
        <v>802</v>
      </c>
      <c r="C119" s="10">
        <v>159380</v>
      </c>
      <c r="D119" s="10">
        <v>9774</v>
      </c>
      <c r="E119" s="10">
        <v>11406</v>
      </c>
      <c r="F119" s="10"/>
      <c r="G119" s="10">
        <v>119588</v>
      </c>
      <c r="H119" s="10">
        <v>16207</v>
      </c>
      <c r="I119" s="10">
        <v>9680</v>
      </c>
      <c r="J119" s="10">
        <v>7864</v>
      </c>
      <c r="K119" s="10">
        <v>6848</v>
      </c>
      <c r="L119" s="10">
        <v>10250</v>
      </c>
      <c r="M119" s="10">
        <v>9470</v>
      </c>
      <c r="N119" s="10">
        <v>8451</v>
      </c>
      <c r="O119" s="10">
        <v>2750</v>
      </c>
      <c r="P119" s="10">
        <v>7713</v>
      </c>
      <c r="Q119" s="10">
        <v>10622</v>
      </c>
      <c r="R119" s="10">
        <v>5314</v>
      </c>
      <c r="S119" s="10">
        <v>6411</v>
      </c>
      <c r="T119" s="10">
        <v>4055</v>
      </c>
      <c r="U119" s="10">
        <v>4134</v>
      </c>
      <c r="V119" s="10">
        <v>3357</v>
      </c>
      <c r="W119" s="10">
        <v>6462</v>
      </c>
    </row>
    <row r="120" ht="14.4" spans="1:23">
      <c r="A120" s="8">
        <v>2011101</v>
      </c>
      <c r="B120" s="11" t="s">
        <v>595</v>
      </c>
      <c r="C120" s="12">
        <v>112434</v>
      </c>
      <c r="D120" s="12">
        <v>4252</v>
      </c>
      <c r="E120" s="12">
        <v>5342</v>
      </c>
      <c r="F120" s="12"/>
      <c r="G120" s="12">
        <v>96952</v>
      </c>
      <c r="H120" s="12">
        <v>13125</v>
      </c>
      <c r="I120" s="12">
        <v>7130</v>
      </c>
      <c r="J120" s="12">
        <v>5344</v>
      </c>
      <c r="K120" s="12">
        <v>6025</v>
      </c>
      <c r="L120" s="12">
        <v>8571</v>
      </c>
      <c r="M120" s="12">
        <v>8598</v>
      </c>
      <c r="N120" s="12">
        <v>7474</v>
      </c>
      <c r="O120" s="12">
        <v>2472</v>
      </c>
      <c r="P120" s="12">
        <v>6130</v>
      </c>
      <c r="Q120" s="12">
        <v>8648</v>
      </c>
      <c r="R120" s="12">
        <v>4512</v>
      </c>
      <c r="S120" s="12">
        <v>4226</v>
      </c>
      <c r="T120" s="12">
        <v>3723</v>
      </c>
      <c r="U120" s="12">
        <v>2849</v>
      </c>
      <c r="V120" s="12">
        <v>3144</v>
      </c>
      <c r="W120" s="12">
        <v>4981</v>
      </c>
    </row>
    <row r="121" ht="14.4" spans="1:23">
      <c r="A121" s="8">
        <v>2011102</v>
      </c>
      <c r="B121" s="11" t="s">
        <v>598</v>
      </c>
      <c r="C121" s="12">
        <v>12150</v>
      </c>
      <c r="D121" s="12"/>
      <c r="E121" s="12">
        <v>0</v>
      </c>
      <c r="F121" s="12"/>
      <c r="G121" s="12">
        <v>9627</v>
      </c>
      <c r="H121" s="12">
        <v>1086</v>
      </c>
      <c r="I121" s="12">
        <v>304</v>
      </c>
      <c r="J121" s="12">
        <v>1833</v>
      </c>
      <c r="K121" s="12">
        <v>269</v>
      </c>
      <c r="L121" s="12">
        <v>655</v>
      </c>
      <c r="M121" s="12">
        <v>423</v>
      </c>
      <c r="N121" s="12">
        <v>372</v>
      </c>
      <c r="O121" s="12">
        <v>118</v>
      </c>
      <c r="P121" s="12">
        <v>1582</v>
      </c>
      <c r="Q121" s="12">
        <v>503</v>
      </c>
      <c r="R121" s="12">
        <v>313</v>
      </c>
      <c r="S121" s="12">
        <v>435</v>
      </c>
      <c r="T121" s="12">
        <v>172</v>
      </c>
      <c r="U121" s="12">
        <v>300</v>
      </c>
      <c r="V121" s="12">
        <v>191</v>
      </c>
      <c r="W121" s="12">
        <v>1071</v>
      </c>
    </row>
    <row r="122" ht="14.4" spans="1:23">
      <c r="A122" s="8">
        <v>2011103</v>
      </c>
      <c r="B122" s="11" t="s">
        <v>601</v>
      </c>
      <c r="C122" s="12">
        <v>187</v>
      </c>
      <c r="D122" s="12">
        <v>67</v>
      </c>
      <c r="E122" s="12">
        <v>82</v>
      </c>
      <c r="F122" s="12"/>
      <c r="G122" s="12">
        <v>105</v>
      </c>
      <c r="H122" s="12"/>
      <c r="I122" s="12"/>
      <c r="J122" s="12"/>
      <c r="K122" s="12"/>
      <c r="L122" s="12"/>
      <c r="M122" s="12"/>
      <c r="N122" s="12">
        <v>2</v>
      </c>
      <c r="O122" s="12"/>
      <c r="P122" s="12"/>
      <c r="Q122" s="12"/>
      <c r="R122" s="12"/>
      <c r="S122" s="12">
        <v>103</v>
      </c>
      <c r="T122" s="12"/>
      <c r="U122" s="12"/>
      <c r="V122" s="12"/>
      <c r="W122" s="12"/>
    </row>
    <row r="123" ht="14.4" spans="1:23">
      <c r="A123" s="8">
        <v>2011104</v>
      </c>
      <c r="B123" s="11" t="s">
        <v>807</v>
      </c>
      <c r="C123" s="12">
        <v>1479</v>
      </c>
      <c r="D123" s="12">
        <v>381</v>
      </c>
      <c r="E123" s="12">
        <v>400</v>
      </c>
      <c r="F123" s="12"/>
      <c r="G123" s="12">
        <v>714</v>
      </c>
      <c r="H123" s="12">
        <v>189</v>
      </c>
      <c r="I123" s="12">
        <v>61</v>
      </c>
      <c r="J123" s="12">
        <v>62</v>
      </c>
      <c r="K123" s="12">
        <v>164</v>
      </c>
      <c r="L123" s="12">
        <v>82</v>
      </c>
      <c r="M123" s="12"/>
      <c r="N123" s="12">
        <v>100</v>
      </c>
      <c r="O123" s="12"/>
      <c r="P123" s="12"/>
      <c r="Q123" s="12">
        <v>25</v>
      </c>
      <c r="R123" s="12"/>
      <c r="S123" s="12"/>
      <c r="T123" s="12">
        <v>12</v>
      </c>
      <c r="U123" s="12"/>
      <c r="V123" s="12"/>
      <c r="W123" s="12">
        <v>19</v>
      </c>
    </row>
    <row r="124" ht="14.4" spans="1:23">
      <c r="A124" s="8">
        <v>2011105</v>
      </c>
      <c r="B124" s="11" t="s">
        <v>808</v>
      </c>
      <c r="C124" s="12">
        <v>782</v>
      </c>
      <c r="D124" s="12"/>
      <c r="E124" s="12">
        <v>0</v>
      </c>
      <c r="F124" s="12"/>
      <c r="G124" s="12">
        <v>546</v>
      </c>
      <c r="H124" s="12">
        <v>124</v>
      </c>
      <c r="I124" s="12">
        <v>117</v>
      </c>
      <c r="J124" s="12">
        <v>181</v>
      </c>
      <c r="K124" s="12">
        <v>72</v>
      </c>
      <c r="L124" s="12">
        <v>42</v>
      </c>
      <c r="M124" s="12"/>
      <c r="N124" s="12"/>
      <c r="O124" s="12"/>
      <c r="P124" s="12"/>
      <c r="Q124" s="12">
        <v>10</v>
      </c>
      <c r="R124" s="12"/>
      <c r="S124" s="12"/>
      <c r="T124" s="12"/>
      <c r="U124" s="12"/>
      <c r="V124" s="12"/>
      <c r="W124" s="12"/>
    </row>
    <row r="125" ht="14.4" spans="1:23">
      <c r="A125" s="8">
        <v>2011106</v>
      </c>
      <c r="B125" s="11" t="s">
        <v>811</v>
      </c>
      <c r="C125" s="12">
        <v>0</v>
      </c>
      <c r="D125" s="12"/>
      <c r="E125" s="12">
        <v>0</v>
      </c>
      <c r="F125" s="12"/>
      <c r="G125" s="12"/>
      <c r="H125" s="12"/>
      <c r="I125" s="12"/>
      <c r="J125" s="12"/>
      <c r="K125" s="12"/>
      <c r="L125" s="12"/>
      <c r="M125" s="12"/>
      <c r="N125" s="12"/>
      <c r="O125" s="12"/>
      <c r="P125" s="12"/>
      <c r="Q125" s="12"/>
      <c r="R125" s="12"/>
      <c r="S125" s="12"/>
      <c r="T125" s="12"/>
      <c r="U125" s="12"/>
      <c r="V125" s="12"/>
      <c r="W125" s="12"/>
    </row>
    <row r="126" ht="14.4" spans="1:23">
      <c r="A126" s="8">
        <v>2011150</v>
      </c>
      <c r="B126" s="11" t="s">
        <v>622</v>
      </c>
      <c r="C126" s="12">
        <v>549</v>
      </c>
      <c r="D126" s="12">
        <v>34</v>
      </c>
      <c r="E126" s="12">
        <v>43</v>
      </c>
      <c r="F126" s="12"/>
      <c r="G126" s="12">
        <v>469</v>
      </c>
      <c r="H126" s="12"/>
      <c r="I126" s="12">
        <v>377</v>
      </c>
      <c r="J126" s="12"/>
      <c r="K126" s="12">
        <v>30</v>
      </c>
      <c r="L126" s="12">
        <v>38</v>
      </c>
      <c r="M126" s="12"/>
      <c r="N126" s="12"/>
      <c r="O126" s="12"/>
      <c r="P126" s="12"/>
      <c r="Q126" s="12"/>
      <c r="R126" s="12"/>
      <c r="S126" s="12"/>
      <c r="T126" s="12"/>
      <c r="U126" s="12">
        <v>24</v>
      </c>
      <c r="V126" s="12"/>
      <c r="W126" s="12"/>
    </row>
    <row r="127" ht="14.4" spans="1:23">
      <c r="A127" s="8">
        <v>2011199</v>
      </c>
      <c r="B127" s="11" t="s">
        <v>816</v>
      </c>
      <c r="C127" s="12">
        <v>31799</v>
      </c>
      <c r="D127" s="12">
        <v>5040</v>
      </c>
      <c r="E127" s="12">
        <v>5539</v>
      </c>
      <c r="F127" s="12"/>
      <c r="G127" s="12">
        <v>11175</v>
      </c>
      <c r="H127" s="12">
        <v>1683</v>
      </c>
      <c r="I127" s="12">
        <v>1691</v>
      </c>
      <c r="J127" s="12">
        <v>444</v>
      </c>
      <c r="K127" s="12">
        <v>288</v>
      </c>
      <c r="L127" s="12">
        <v>862</v>
      </c>
      <c r="M127" s="12">
        <v>449</v>
      </c>
      <c r="N127" s="12">
        <v>503</v>
      </c>
      <c r="O127" s="12">
        <v>160</v>
      </c>
      <c r="P127" s="12">
        <v>1</v>
      </c>
      <c r="Q127" s="12">
        <v>1436</v>
      </c>
      <c r="R127" s="12">
        <v>489</v>
      </c>
      <c r="S127" s="12">
        <v>1647</v>
      </c>
      <c r="T127" s="12">
        <v>148</v>
      </c>
      <c r="U127" s="12">
        <v>961</v>
      </c>
      <c r="V127" s="12">
        <v>22</v>
      </c>
      <c r="W127" s="12">
        <v>391</v>
      </c>
    </row>
    <row r="128" ht="14.4" spans="1:23">
      <c r="A128" s="8">
        <v>20113</v>
      </c>
      <c r="B128" s="9" t="s">
        <v>817</v>
      </c>
      <c r="C128" s="10">
        <v>136598</v>
      </c>
      <c r="D128" s="10">
        <v>6626</v>
      </c>
      <c r="E128" s="10">
        <v>7643</v>
      </c>
      <c r="F128" s="10"/>
      <c r="G128" s="10">
        <v>107454</v>
      </c>
      <c r="H128" s="10">
        <v>27439</v>
      </c>
      <c r="I128" s="10">
        <v>4570</v>
      </c>
      <c r="J128" s="10">
        <v>7511</v>
      </c>
      <c r="K128" s="10">
        <v>14324</v>
      </c>
      <c r="L128" s="10">
        <v>11435</v>
      </c>
      <c r="M128" s="10">
        <v>7354</v>
      </c>
      <c r="N128" s="10">
        <v>3898</v>
      </c>
      <c r="O128" s="10">
        <v>2536</v>
      </c>
      <c r="P128" s="10">
        <v>5530</v>
      </c>
      <c r="Q128" s="10">
        <v>5360</v>
      </c>
      <c r="R128" s="10">
        <v>6279</v>
      </c>
      <c r="S128" s="10">
        <v>2469</v>
      </c>
      <c r="T128" s="10">
        <v>2159</v>
      </c>
      <c r="U128" s="10">
        <v>904</v>
      </c>
      <c r="V128" s="10">
        <v>479</v>
      </c>
      <c r="W128" s="10">
        <v>5207</v>
      </c>
    </row>
    <row r="129" ht="14.4" spans="1:23">
      <c r="A129" s="8">
        <v>2011301</v>
      </c>
      <c r="B129" s="11" t="s">
        <v>595</v>
      </c>
      <c r="C129" s="12">
        <v>44713</v>
      </c>
      <c r="D129" s="12">
        <v>3140</v>
      </c>
      <c r="E129" s="12">
        <v>3671</v>
      </c>
      <c r="F129" s="12"/>
      <c r="G129" s="12">
        <v>37292</v>
      </c>
      <c r="H129" s="12">
        <v>4924</v>
      </c>
      <c r="I129" s="12">
        <v>1830</v>
      </c>
      <c r="J129" s="12">
        <v>2577</v>
      </c>
      <c r="K129" s="12">
        <v>2397</v>
      </c>
      <c r="L129" s="12">
        <v>3309</v>
      </c>
      <c r="M129" s="12">
        <v>4416</v>
      </c>
      <c r="N129" s="12">
        <v>2379</v>
      </c>
      <c r="O129" s="12">
        <v>1146</v>
      </c>
      <c r="P129" s="12">
        <v>2193</v>
      </c>
      <c r="Q129" s="12">
        <v>3153</v>
      </c>
      <c r="R129" s="12">
        <v>1622</v>
      </c>
      <c r="S129" s="12">
        <v>1860</v>
      </c>
      <c r="T129" s="12">
        <v>1312</v>
      </c>
      <c r="U129" s="12">
        <v>733</v>
      </c>
      <c r="V129" s="12">
        <v>342</v>
      </c>
      <c r="W129" s="12">
        <v>3099</v>
      </c>
    </row>
    <row r="130" ht="14.4" spans="1:23">
      <c r="A130" s="8">
        <v>2011302</v>
      </c>
      <c r="B130" s="11" t="s">
        <v>598</v>
      </c>
      <c r="C130" s="12">
        <v>6636</v>
      </c>
      <c r="D130" s="12"/>
      <c r="E130" s="12">
        <v>0</v>
      </c>
      <c r="F130" s="12"/>
      <c r="G130" s="12">
        <v>4817</v>
      </c>
      <c r="H130" s="12">
        <v>690</v>
      </c>
      <c r="I130" s="12">
        <v>11</v>
      </c>
      <c r="J130" s="12">
        <v>1359</v>
      </c>
      <c r="K130" s="12">
        <v>162</v>
      </c>
      <c r="L130" s="12">
        <v>129</v>
      </c>
      <c r="M130" s="12">
        <v>159</v>
      </c>
      <c r="N130" s="12">
        <v>85</v>
      </c>
      <c r="O130" s="12">
        <v>34</v>
      </c>
      <c r="P130" s="12">
        <v>1498</v>
      </c>
      <c r="Q130" s="12">
        <v>147</v>
      </c>
      <c r="R130" s="12">
        <v>2</v>
      </c>
      <c r="S130" s="12">
        <v>58</v>
      </c>
      <c r="T130" s="12">
        <v>83</v>
      </c>
      <c r="U130" s="12"/>
      <c r="V130" s="12"/>
      <c r="W130" s="12">
        <v>400</v>
      </c>
    </row>
    <row r="131" ht="14.4" spans="1:23">
      <c r="A131" s="8">
        <v>2011303</v>
      </c>
      <c r="B131" s="11" t="s">
        <v>601</v>
      </c>
      <c r="C131" s="12">
        <v>297</v>
      </c>
      <c r="D131" s="12">
        <v>117</v>
      </c>
      <c r="E131" s="12">
        <v>136</v>
      </c>
      <c r="F131" s="12"/>
      <c r="G131" s="12">
        <v>188</v>
      </c>
      <c r="H131" s="12"/>
      <c r="I131" s="12">
        <v>3</v>
      </c>
      <c r="J131" s="12"/>
      <c r="K131" s="12">
        <v>44</v>
      </c>
      <c r="L131" s="12">
        <v>35</v>
      </c>
      <c r="M131" s="12"/>
      <c r="N131" s="12">
        <v>96</v>
      </c>
      <c r="O131" s="12"/>
      <c r="P131" s="12"/>
      <c r="Q131" s="12"/>
      <c r="R131" s="12">
        <v>10</v>
      </c>
      <c r="S131" s="12"/>
      <c r="T131" s="12"/>
      <c r="U131" s="12"/>
      <c r="V131" s="12"/>
      <c r="W131" s="12"/>
    </row>
    <row r="132" ht="14.4" spans="1:23">
      <c r="A132" s="8">
        <v>2011304</v>
      </c>
      <c r="B132" s="11" t="s">
        <v>822</v>
      </c>
      <c r="C132" s="12">
        <v>2006</v>
      </c>
      <c r="D132" s="12"/>
      <c r="E132" s="12">
        <v>0</v>
      </c>
      <c r="F132" s="12"/>
      <c r="G132" s="12">
        <v>3449</v>
      </c>
      <c r="H132" s="12"/>
      <c r="I132" s="12"/>
      <c r="J132" s="12">
        <v>9</v>
      </c>
      <c r="K132" s="12">
        <v>395</v>
      </c>
      <c r="L132" s="12">
        <v>2664</v>
      </c>
      <c r="M132" s="12">
        <v>5</v>
      </c>
      <c r="N132" s="12"/>
      <c r="O132" s="12"/>
      <c r="P132" s="12">
        <v>375</v>
      </c>
      <c r="Q132" s="12"/>
      <c r="R132" s="12">
        <v>1</v>
      </c>
      <c r="S132" s="12"/>
      <c r="T132" s="12"/>
      <c r="U132" s="12"/>
      <c r="V132" s="12"/>
      <c r="W132" s="12"/>
    </row>
    <row r="133" ht="14.4" spans="1:23">
      <c r="A133" s="8">
        <v>2011305</v>
      </c>
      <c r="B133" s="11" t="s">
        <v>823</v>
      </c>
      <c r="C133" s="12">
        <v>2550</v>
      </c>
      <c r="D133" s="12"/>
      <c r="E133" s="12">
        <v>0</v>
      </c>
      <c r="F133" s="12"/>
      <c r="G133" s="12">
        <v>2500</v>
      </c>
      <c r="H133" s="12"/>
      <c r="I133" s="12"/>
      <c r="J133" s="12"/>
      <c r="K133" s="12"/>
      <c r="L133" s="12">
        <v>2500</v>
      </c>
      <c r="M133" s="12"/>
      <c r="N133" s="12"/>
      <c r="O133" s="12"/>
      <c r="P133" s="12"/>
      <c r="Q133" s="12"/>
      <c r="R133" s="12"/>
      <c r="S133" s="12"/>
      <c r="T133" s="12"/>
      <c r="U133" s="12"/>
      <c r="V133" s="12"/>
      <c r="W133" s="12"/>
    </row>
    <row r="134" ht="14.4" spans="1:23">
      <c r="A134" s="8">
        <v>2011306</v>
      </c>
      <c r="B134" s="11" t="s">
        <v>826</v>
      </c>
      <c r="C134" s="12">
        <v>163</v>
      </c>
      <c r="D134" s="12"/>
      <c r="E134" s="12">
        <v>0</v>
      </c>
      <c r="F134" s="12"/>
      <c r="G134" s="12">
        <v>91</v>
      </c>
      <c r="H134" s="12"/>
      <c r="I134" s="12"/>
      <c r="J134" s="12"/>
      <c r="K134" s="12"/>
      <c r="L134" s="12"/>
      <c r="M134" s="12"/>
      <c r="N134" s="12">
        <v>35</v>
      </c>
      <c r="O134" s="12"/>
      <c r="P134" s="12"/>
      <c r="Q134" s="12"/>
      <c r="R134" s="12"/>
      <c r="S134" s="12">
        <v>56</v>
      </c>
      <c r="T134" s="12"/>
      <c r="U134" s="12"/>
      <c r="V134" s="12"/>
      <c r="W134" s="12"/>
    </row>
    <row r="135" ht="14.4" spans="1:23">
      <c r="A135" s="8">
        <v>2011307</v>
      </c>
      <c r="B135" s="11" t="s">
        <v>829</v>
      </c>
      <c r="C135" s="12">
        <v>12722</v>
      </c>
      <c r="D135" s="12"/>
      <c r="E135" s="12">
        <v>0</v>
      </c>
      <c r="F135" s="12"/>
      <c r="G135" s="12">
        <v>2336</v>
      </c>
      <c r="H135" s="12">
        <v>830</v>
      </c>
      <c r="I135" s="12">
        <v>10</v>
      </c>
      <c r="J135" s="12"/>
      <c r="K135" s="12">
        <v>587</v>
      </c>
      <c r="L135" s="12">
        <v>909</v>
      </c>
      <c r="M135" s="12"/>
      <c r="N135" s="12"/>
      <c r="O135" s="12"/>
      <c r="P135" s="12"/>
      <c r="Q135" s="12"/>
      <c r="R135" s="12"/>
      <c r="S135" s="12"/>
      <c r="T135" s="12"/>
      <c r="U135" s="12"/>
      <c r="V135" s="12"/>
      <c r="W135" s="12"/>
    </row>
    <row r="136" ht="14.4" spans="1:23">
      <c r="A136" s="8">
        <v>2011308</v>
      </c>
      <c r="B136" s="11" t="s">
        <v>832</v>
      </c>
      <c r="C136" s="12">
        <v>51596</v>
      </c>
      <c r="D136" s="12">
        <v>3117</v>
      </c>
      <c r="E136" s="12">
        <v>3459</v>
      </c>
      <c r="F136" s="12"/>
      <c r="G136" s="12">
        <v>43572</v>
      </c>
      <c r="H136" s="12">
        <v>18420</v>
      </c>
      <c r="I136" s="12">
        <v>2121</v>
      </c>
      <c r="J136" s="12">
        <v>3123</v>
      </c>
      <c r="K136" s="12">
        <v>9862</v>
      </c>
      <c r="L136" s="12">
        <v>1186</v>
      </c>
      <c r="M136" s="12">
        <v>814</v>
      </c>
      <c r="N136" s="12">
        <v>606</v>
      </c>
      <c r="O136" s="12">
        <v>41</v>
      </c>
      <c r="P136" s="12">
        <v>1256</v>
      </c>
      <c r="Q136" s="12">
        <v>1705</v>
      </c>
      <c r="R136" s="12">
        <v>2864</v>
      </c>
      <c r="S136" s="12">
        <v>406</v>
      </c>
      <c r="T136" s="12">
        <v>353</v>
      </c>
      <c r="U136" s="12">
        <v>95</v>
      </c>
      <c r="V136" s="12">
        <v>37</v>
      </c>
      <c r="W136" s="12">
        <v>683</v>
      </c>
    </row>
    <row r="137" ht="14.4" spans="1:23">
      <c r="A137" s="8">
        <v>2011350</v>
      </c>
      <c r="B137" s="11" t="s">
        <v>622</v>
      </c>
      <c r="C137" s="12">
        <v>2571</v>
      </c>
      <c r="D137" s="12">
        <v>203</v>
      </c>
      <c r="E137" s="12">
        <v>268</v>
      </c>
      <c r="F137" s="12"/>
      <c r="G137" s="12">
        <v>2074</v>
      </c>
      <c r="H137" s="12">
        <v>217</v>
      </c>
      <c r="I137" s="12">
        <v>277</v>
      </c>
      <c r="J137" s="12">
        <v>134</v>
      </c>
      <c r="K137" s="12"/>
      <c r="L137" s="12">
        <v>546</v>
      </c>
      <c r="M137" s="12">
        <v>136</v>
      </c>
      <c r="N137" s="12">
        <v>177</v>
      </c>
      <c r="O137" s="12"/>
      <c r="P137" s="12">
        <v>126</v>
      </c>
      <c r="Q137" s="12">
        <v>67</v>
      </c>
      <c r="R137" s="12">
        <v>60</v>
      </c>
      <c r="S137" s="12"/>
      <c r="T137" s="12">
        <v>44</v>
      </c>
      <c r="U137" s="12"/>
      <c r="V137" s="12"/>
      <c r="W137" s="12">
        <v>290</v>
      </c>
    </row>
    <row r="138" ht="14.4" spans="1:23">
      <c r="A138" s="8">
        <v>2011399</v>
      </c>
      <c r="B138" s="11" t="s">
        <v>837</v>
      </c>
      <c r="C138" s="12">
        <v>13344</v>
      </c>
      <c r="D138" s="12">
        <v>49</v>
      </c>
      <c r="E138" s="12">
        <v>109</v>
      </c>
      <c r="F138" s="12"/>
      <c r="G138" s="12">
        <v>11135</v>
      </c>
      <c r="H138" s="12">
        <v>2358</v>
      </c>
      <c r="I138" s="12">
        <v>318</v>
      </c>
      <c r="J138" s="12">
        <v>309</v>
      </c>
      <c r="K138" s="12">
        <v>877</v>
      </c>
      <c r="L138" s="12">
        <v>157</v>
      </c>
      <c r="M138" s="12">
        <v>1824</v>
      </c>
      <c r="N138" s="12">
        <v>520</v>
      </c>
      <c r="O138" s="12">
        <v>1315</v>
      </c>
      <c r="P138" s="12">
        <v>82</v>
      </c>
      <c r="Q138" s="12">
        <v>288</v>
      </c>
      <c r="R138" s="12">
        <v>1720</v>
      </c>
      <c r="S138" s="12">
        <v>89</v>
      </c>
      <c r="T138" s="12">
        <v>367</v>
      </c>
      <c r="U138" s="12">
        <v>76</v>
      </c>
      <c r="V138" s="12">
        <v>100</v>
      </c>
      <c r="W138" s="12">
        <v>735</v>
      </c>
    </row>
    <row r="139" ht="14.4" spans="1:23">
      <c r="A139" s="8">
        <v>20114</v>
      </c>
      <c r="B139" s="9" t="s">
        <v>838</v>
      </c>
      <c r="C139" s="10">
        <v>2332</v>
      </c>
      <c r="D139" s="10">
        <v>1142</v>
      </c>
      <c r="E139" s="10">
        <v>1222</v>
      </c>
      <c r="F139" s="10"/>
      <c r="G139" s="10">
        <v>967</v>
      </c>
      <c r="H139" s="10">
        <v>642</v>
      </c>
      <c r="I139" s="10"/>
      <c r="J139" s="10"/>
      <c r="K139" s="10">
        <v>150</v>
      </c>
      <c r="L139" s="10">
        <v>24</v>
      </c>
      <c r="M139" s="10"/>
      <c r="N139" s="10"/>
      <c r="O139" s="10"/>
      <c r="P139" s="10">
        <v>19</v>
      </c>
      <c r="Q139" s="10">
        <v>8</v>
      </c>
      <c r="R139" s="10"/>
      <c r="S139" s="10"/>
      <c r="T139" s="10">
        <v>124</v>
      </c>
      <c r="U139" s="10"/>
      <c r="V139" s="10"/>
      <c r="W139" s="10"/>
    </row>
    <row r="140" ht="14.4" spans="1:23">
      <c r="A140" s="8">
        <v>2011401</v>
      </c>
      <c r="B140" s="11" t="s">
        <v>595</v>
      </c>
      <c r="C140" s="12">
        <v>787</v>
      </c>
      <c r="D140" s="12">
        <v>372</v>
      </c>
      <c r="E140" s="12">
        <v>452</v>
      </c>
      <c r="F140" s="12"/>
      <c r="G140" s="12">
        <v>266</v>
      </c>
      <c r="H140" s="12">
        <v>178</v>
      </c>
      <c r="I140" s="12"/>
      <c r="J140" s="12"/>
      <c r="K140" s="12"/>
      <c r="L140" s="12"/>
      <c r="M140" s="12"/>
      <c r="N140" s="12"/>
      <c r="O140" s="12"/>
      <c r="P140" s="12"/>
      <c r="Q140" s="12"/>
      <c r="R140" s="12"/>
      <c r="S140" s="12"/>
      <c r="T140" s="12">
        <v>88</v>
      </c>
      <c r="U140" s="12"/>
      <c r="V140" s="12"/>
      <c r="W140" s="12"/>
    </row>
    <row r="141" ht="14.4" spans="1:23">
      <c r="A141" s="8">
        <v>2011402</v>
      </c>
      <c r="B141" s="11" t="s">
        <v>598</v>
      </c>
      <c r="C141" s="12">
        <v>820</v>
      </c>
      <c r="D141" s="12">
        <v>770</v>
      </c>
      <c r="E141" s="12">
        <v>770</v>
      </c>
      <c r="F141" s="12"/>
      <c r="G141" s="12">
        <v>44</v>
      </c>
      <c r="H141" s="12">
        <v>3</v>
      </c>
      <c r="I141" s="12"/>
      <c r="J141" s="12"/>
      <c r="K141" s="12">
        <v>27</v>
      </c>
      <c r="L141" s="12"/>
      <c r="M141" s="12"/>
      <c r="N141" s="12"/>
      <c r="O141" s="12"/>
      <c r="P141" s="12">
        <v>14</v>
      </c>
      <c r="Q141" s="12"/>
      <c r="R141" s="12"/>
      <c r="S141" s="12"/>
      <c r="T141" s="12"/>
      <c r="U141" s="12"/>
      <c r="V141" s="12"/>
      <c r="W141" s="12"/>
    </row>
    <row r="142" ht="14.4" spans="1:23">
      <c r="A142" s="8">
        <v>2011403</v>
      </c>
      <c r="B142" s="11" t="s">
        <v>601</v>
      </c>
      <c r="C142" s="12">
        <v>0</v>
      </c>
      <c r="D142" s="12"/>
      <c r="E142" s="12">
        <v>0</v>
      </c>
      <c r="F142" s="12"/>
      <c r="G142" s="12"/>
      <c r="H142" s="12"/>
      <c r="I142" s="12"/>
      <c r="J142" s="12"/>
      <c r="K142" s="12"/>
      <c r="L142" s="12"/>
      <c r="M142" s="12"/>
      <c r="N142" s="12"/>
      <c r="O142" s="12"/>
      <c r="P142" s="12"/>
      <c r="Q142" s="12"/>
      <c r="R142" s="12"/>
      <c r="S142" s="12"/>
      <c r="T142" s="12"/>
      <c r="U142" s="12"/>
      <c r="V142" s="12"/>
      <c r="W142" s="12"/>
    </row>
    <row r="143" ht="14.4" spans="1:23">
      <c r="A143" s="8">
        <v>2011404</v>
      </c>
      <c r="B143" s="11" t="s">
        <v>843</v>
      </c>
      <c r="C143" s="12">
        <v>0</v>
      </c>
      <c r="D143" s="12"/>
      <c r="E143" s="12">
        <v>0</v>
      </c>
      <c r="F143" s="12"/>
      <c r="G143" s="12"/>
      <c r="H143" s="12"/>
      <c r="I143" s="12"/>
      <c r="J143" s="12"/>
      <c r="K143" s="12"/>
      <c r="L143" s="12"/>
      <c r="M143" s="12"/>
      <c r="N143" s="12"/>
      <c r="O143" s="12"/>
      <c r="P143" s="12"/>
      <c r="Q143" s="12"/>
      <c r="R143" s="12"/>
      <c r="S143" s="12"/>
      <c r="T143" s="12"/>
      <c r="U143" s="12"/>
      <c r="V143" s="12"/>
      <c r="W143" s="12"/>
    </row>
    <row r="144" ht="14.4" spans="1:23">
      <c r="A144" s="8">
        <v>2011405</v>
      </c>
      <c r="B144" s="11" t="s">
        <v>844</v>
      </c>
      <c r="C144" s="12">
        <v>249</v>
      </c>
      <c r="D144" s="12"/>
      <c r="E144" s="12">
        <v>0</v>
      </c>
      <c r="F144" s="12"/>
      <c r="G144" s="12">
        <v>231</v>
      </c>
      <c r="H144" s="12">
        <v>231</v>
      </c>
      <c r="I144" s="12"/>
      <c r="J144" s="12"/>
      <c r="K144" s="12"/>
      <c r="L144" s="12"/>
      <c r="M144" s="12"/>
      <c r="N144" s="12"/>
      <c r="O144" s="12"/>
      <c r="P144" s="12"/>
      <c r="Q144" s="12"/>
      <c r="R144" s="12"/>
      <c r="S144" s="12"/>
      <c r="T144" s="12"/>
      <c r="U144" s="12"/>
      <c r="V144" s="12"/>
      <c r="W144" s="12"/>
    </row>
    <row r="145" ht="14.4" spans="1:23">
      <c r="A145" s="8">
        <v>2011406</v>
      </c>
      <c r="B145" s="11" t="s">
        <v>847</v>
      </c>
      <c r="C145" s="12">
        <v>222</v>
      </c>
      <c r="D145" s="12"/>
      <c r="E145" s="12">
        <v>0</v>
      </c>
      <c r="F145" s="12"/>
      <c r="G145" s="12">
        <v>222</v>
      </c>
      <c r="H145" s="12">
        <v>189</v>
      </c>
      <c r="I145" s="12"/>
      <c r="J145" s="12"/>
      <c r="K145" s="12">
        <v>33</v>
      </c>
      <c r="L145" s="12"/>
      <c r="M145" s="12"/>
      <c r="N145" s="12"/>
      <c r="O145" s="12"/>
      <c r="P145" s="12"/>
      <c r="Q145" s="12"/>
      <c r="R145" s="12"/>
      <c r="S145" s="12"/>
      <c r="T145" s="12"/>
      <c r="U145" s="12"/>
      <c r="V145" s="12"/>
      <c r="W145" s="12"/>
    </row>
    <row r="146" ht="14.4" spans="1:23">
      <c r="A146" s="8">
        <v>2011407</v>
      </c>
      <c r="B146" s="11" t="s">
        <v>850</v>
      </c>
      <c r="C146" s="12">
        <v>27</v>
      </c>
      <c r="D146" s="12"/>
      <c r="E146" s="12">
        <v>0</v>
      </c>
      <c r="F146" s="12"/>
      <c r="G146" s="12">
        <v>27</v>
      </c>
      <c r="H146" s="12"/>
      <c r="I146" s="12"/>
      <c r="J146" s="12"/>
      <c r="K146" s="12">
        <v>27</v>
      </c>
      <c r="L146" s="12"/>
      <c r="M146" s="12"/>
      <c r="N146" s="12"/>
      <c r="O146" s="12"/>
      <c r="P146" s="12"/>
      <c r="Q146" s="12"/>
      <c r="R146" s="12"/>
      <c r="S146" s="12"/>
      <c r="T146" s="12"/>
      <c r="U146" s="12"/>
      <c r="V146" s="12"/>
      <c r="W146" s="12"/>
    </row>
    <row r="147" ht="14.4" spans="1:23">
      <c r="A147" s="8">
        <v>2011408</v>
      </c>
      <c r="B147" s="11" t="s">
        <v>853</v>
      </c>
      <c r="C147" s="12">
        <v>0</v>
      </c>
      <c r="D147" s="12"/>
      <c r="E147" s="12">
        <v>0</v>
      </c>
      <c r="F147" s="12"/>
      <c r="G147" s="12"/>
      <c r="H147" s="12"/>
      <c r="I147" s="12"/>
      <c r="J147" s="12"/>
      <c r="K147" s="12"/>
      <c r="L147" s="12"/>
      <c r="M147" s="12"/>
      <c r="N147" s="12"/>
      <c r="O147" s="12"/>
      <c r="P147" s="12"/>
      <c r="Q147" s="12"/>
      <c r="R147" s="12"/>
      <c r="S147" s="12"/>
      <c r="T147" s="12"/>
      <c r="U147" s="12"/>
      <c r="V147" s="12"/>
      <c r="W147" s="12"/>
    </row>
    <row r="148" ht="14.4" spans="1:23">
      <c r="A148" s="8">
        <v>2011409</v>
      </c>
      <c r="B148" s="11" t="s">
        <v>856</v>
      </c>
      <c r="C148" s="12">
        <v>8</v>
      </c>
      <c r="D148" s="12"/>
      <c r="E148" s="12">
        <v>0</v>
      </c>
      <c r="F148" s="12"/>
      <c r="G148" s="12"/>
      <c r="H148" s="12"/>
      <c r="I148" s="12"/>
      <c r="J148" s="12"/>
      <c r="K148" s="12"/>
      <c r="L148" s="12"/>
      <c r="M148" s="12"/>
      <c r="N148" s="12"/>
      <c r="O148" s="12"/>
      <c r="P148" s="12"/>
      <c r="Q148" s="12"/>
      <c r="R148" s="12"/>
      <c r="S148" s="12"/>
      <c r="T148" s="12"/>
      <c r="U148" s="12"/>
      <c r="V148" s="12"/>
      <c r="W148" s="12"/>
    </row>
    <row r="149" ht="14.4" spans="1:23">
      <c r="A149" s="8">
        <v>2011450</v>
      </c>
      <c r="B149" s="11" t="s">
        <v>622</v>
      </c>
      <c r="C149" s="12">
        <v>153</v>
      </c>
      <c r="D149" s="12"/>
      <c r="E149" s="12">
        <v>0</v>
      </c>
      <c r="F149" s="12"/>
      <c r="G149" s="12">
        <v>138</v>
      </c>
      <c r="H149" s="12">
        <v>39</v>
      </c>
      <c r="I149" s="12"/>
      <c r="J149" s="12"/>
      <c r="K149" s="12">
        <v>63</v>
      </c>
      <c r="L149" s="12"/>
      <c r="M149" s="12"/>
      <c r="N149" s="12"/>
      <c r="O149" s="12"/>
      <c r="P149" s="12"/>
      <c r="Q149" s="12"/>
      <c r="R149" s="12"/>
      <c r="S149" s="12"/>
      <c r="T149" s="12">
        <v>36</v>
      </c>
      <c r="U149" s="12"/>
      <c r="V149" s="12"/>
      <c r="W149" s="12"/>
    </row>
    <row r="150" ht="14.4" spans="1:23">
      <c r="A150" s="8">
        <v>2011499</v>
      </c>
      <c r="B150" s="11" t="s">
        <v>866</v>
      </c>
      <c r="C150" s="12">
        <v>66</v>
      </c>
      <c r="D150" s="12"/>
      <c r="E150" s="12">
        <v>0</v>
      </c>
      <c r="F150" s="12"/>
      <c r="G150" s="12">
        <v>39</v>
      </c>
      <c r="H150" s="12">
        <v>2</v>
      </c>
      <c r="I150" s="12"/>
      <c r="J150" s="12"/>
      <c r="K150" s="12"/>
      <c r="L150" s="12">
        <v>24</v>
      </c>
      <c r="M150" s="12"/>
      <c r="N150" s="12"/>
      <c r="O150" s="12"/>
      <c r="P150" s="12">
        <v>5</v>
      </c>
      <c r="Q150" s="12">
        <v>8</v>
      </c>
      <c r="R150" s="12"/>
      <c r="S150" s="12"/>
      <c r="T150" s="12"/>
      <c r="U150" s="12"/>
      <c r="V150" s="12"/>
      <c r="W150" s="12"/>
    </row>
    <row r="151" ht="14.4" spans="1:23">
      <c r="A151" s="8">
        <v>20115</v>
      </c>
      <c r="B151" s="9" t="s">
        <v>4868</v>
      </c>
      <c r="C151" s="10">
        <v>143196</v>
      </c>
      <c r="D151" s="10">
        <v>6616</v>
      </c>
      <c r="E151" s="10">
        <v>8504</v>
      </c>
      <c r="F151" s="10"/>
      <c r="G151" s="10">
        <v>119535</v>
      </c>
      <c r="H151" s="10">
        <v>34302</v>
      </c>
      <c r="I151" s="10">
        <v>6802</v>
      </c>
      <c r="J151" s="10">
        <v>7055</v>
      </c>
      <c r="K151" s="10">
        <v>6890</v>
      </c>
      <c r="L151" s="10">
        <v>8579</v>
      </c>
      <c r="M151" s="10">
        <v>8060</v>
      </c>
      <c r="N151" s="10">
        <v>6912</v>
      </c>
      <c r="O151" s="10">
        <v>3111</v>
      </c>
      <c r="P151" s="10">
        <v>11207</v>
      </c>
      <c r="Q151" s="10">
        <v>10187</v>
      </c>
      <c r="R151" s="10">
        <v>3802</v>
      </c>
      <c r="S151" s="10">
        <v>3569</v>
      </c>
      <c r="T151" s="10">
        <v>2678</v>
      </c>
      <c r="U151" s="10">
        <v>1786</v>
      </c>
      <c r="V151" s="10">
        <v>1088</v>
      </c>
      <c r="W151" s="10">
        <v>3507</v>
      </c>
    </row>
    <row r="152" ht="14.4" spans="1:23">
      <c r="A152" s="8">
        <v>2011501</v>
      </c>
      <c r="B152" s="11" t="s">
        <v>595</v>
      </c>
      <c r="C152" s="12">
        <v>114576</v>
      </c>
      <c r="D152" s="12">
        <v>2246</v>
      </c>
      <c r="E152" s="12">
        <v>2794</v>
      </c>
      <c r="F152" s="12"/>
      <c r="G152" s="12">
        <v>101336</v>
      </c>
      <c r="H152" s="12">
        <v>26726</v>
      </c>
      <c r="I152" s="12">
        <v>6236</v>
      </c>
      <c r="J152" s="12">
        <v>6291</v>
      </c>
      <c r="K152" s="12">
        <v>6095</v>
      </c>
      <c r="L152" s="12">
        <v>7225</v>
      </c>
      <c r="M152" s="12">
        <v>7520</v>
      </c>
      <c r="N152" s="12">
        <v>5553</v>
      </c>
      <c r="O152" s="12">
        <v>2768</v>
      </c>
      <c r="P152" s="12">
        <v>9618</v>
      </c>
      <c r="Q152" s="12">
        <v>9235</v>
      </c>
      <c r="R152" s="12">
        <v>2916</v>
      </c>
      <c r="S152" s="12">
        <v>3100</v>
      </c>
      <c r="T152" s="12">
        <v>2372</v>
      </c>
      <c r="U152" s="12">
        <v>1657</v>
      </c>
      <c r="V152" s="12">
        <v>972</v>
      </c>
      <c r="W152" s="12">
        <v>3052</v>
      </c>
    </row>
    <row r="153" ht="14.4" spans="1:23">
      <c r="A153" s="8">
        <v>2011502</v>
      </c>
      <c r="B153" s="11" t="s">
        <v>598</v>
      </c>
      <c r="C153" s="12">
        <v>5415</v>
      </c>
      <c r="D153" s="12"/>
      <c r="E153" s="12">
        <v>0</v>
      </c>
      <c r="F153" s="12"/>
      <c r="G153" s="12">
        <v>3842</v>
      </c>
      <c r="H153" s="12">
        <v>1712</v>
      </c>
      <c r="I153" s="12">
        <v>15</v>
      </c>
      <c r="J153" s="12">
        <v>41</v>
      </c>
      <c r="K153" s="12">
        <v>32</v>
      </c>
      <c r="L153" s="12">
        <v>128</v>
      </c>
      <c r="M153" s="12">
        <v>111</v>
      </c>
      <c r="N153" s="12">
        <v>297</v>
      </c>
      <c r="O153" s="12">
        <v>48</v>
      </c>
      <c r="P153" s="12">
        <v>1094</v>
      </c>
      <c r="Q153" s="12">
        <v>133</v>
      </c>
      <c r="R153" s="12">
        <v>27</v>
      </c>
      <c r="S153" s="12">
        <v>141</v>
      </c>
      <c r="T153" s="12">
        <v>10</v>
      </c>
      <c r="U153" s="12">
        <v>21</v>
      </c>
      <c r="V153" s="12"/>
      <c r="W153" s="12">
        <v>32</v>
      </c>
    </row>
    <row r="154" ht="14.4" spans="1:23">
      <c r="A154" s="8">
        <v>2011503</v>
      </c>
      <c r="B154" s="11" t="s">
        <v>601</v>
      </c>
      <c r="C154" s="12">
        <v>496</v>
      </c>
      <c r="D154" s="12">
        <v>327</v>
      </c>
      <c r="E154" s="12">
        <v>411</v>
      </c>
      <c r="F154" s="12"/>
      <c r="G154" s="12">
        <v>59</v>
      </c>
      <c r="H154" s="12">
        <v>13</v>
      </c>
      <c r="I154" s="12"/>
      <c r="J154" s="12">
        <v>2</v>
      </c>
      <c r="K154" s="12"/>
      <c r="L154" s="12"/>
      <c r="M154" s="12"/>
      <c r="N154" s="12">
        <v>36</v>
      </c>
      <c r="O154" s="12"/>
      <c r="P154" s="12"/>
      <c r="Q154" s="12"/>
      <c r="R154" s="12"/>
      <c r="S154" s="12"/>
      <c r="T154" s="12">
        <v>8</v>
      </c>
      <c r="U154" s="12"/>
      <c r="V154" s="12"/>
      <c r="W154" s="12"/>
    </row>
    <row r="155" ht="14.4" spans="1:23">
      <c r="A155" s="8">
        <v>2011504</v>
      </c>
      <c r="B155" s="11" t="s">
        <v>4869</v>
      </c>
      <c r="C155" s="12">
        <v>5252</v>
      </c>
      <c r="D155" s="12">
        <v>937</v>
      </c>
      <c r="E155" s="12">
        <v>937</v>
      </c>
      <c r="F155" s="12"/>
      <c r="G155" s="12">
        <v>3647</v>
      </c>
      <c r="H155" s="12">
        <v>1666</v>
      </c>
      <c r="I155" s="12">
        <v>137</v>
      </c>
      <c r="J155" s="12">
        <v>262</v>
      </c>
      <c r="K155" s="12">
        <v>306</v>
      </c>
      <c r="L155" s="12">
        <v>100</v>
      </c>
      <c r="M155" s="12">
        <v>78</v>
      </c>
      <c r="N155" s="12">
        <v>78</v>
      </c>
      <c r="O155" s="12">
        <v>27</v>
      </c>
      <c r="P155" s="12">
        <v>317</v>
      </c>
      <c r="Q155" s="12">
        <v>165</v>
      </c>
      <c r="R155" s="12">
        <v>240</v>
      </c>
      <c r="S155" s="12">
        <v>77</v>
      </c>
      <c r="T155" s="12">
        <v>30</v>
      </c>
      <c r="U155" s="12">
        <v>20</v>
      </c>
      <c r="V155" s="12">
        <v>47</v>
      </c>
      <c r="W155" s="12">
        <v>97</v>
      </c>
    </row>
    <row r="156" ht="14.4" spans="1:23">
      <c r="A156" s="8">
        <v>2011505</v>
      </c>
      <c r="B156" s="11" t="s">
        <v>4870</v>
      </c>
      <c r="C156" s="12">
        <v>3539</v>
      </c>
      <c r="D156" s="12">
        <v>140</v>
      </c>
      <c r="E156" s="12">
        <v>140</v>
      </c>
      <c r="F156" s="12"/>
      <c r="G156" s="12">
        <v>2723</v>
      </c>
      <c r="H156" s="12">
        <v>1450</v>
      </c>
      <c r="I156" s="12">
        <v>47</v>
      </c>
      <c r="J156" s="12">
        <v>161</v>
      </c>
      <c r="K156" s="12">
        <v>154</v>
      </c>
      <c r="L156" s="12">
        <v>120</v>
      </c>
      <c r="M156" s="12">
        <v>19</v>
      </c>
      <c r="N156" s="12">
        <v>120</v>
      </c>
      <c r="O156" s="12">
        <v>103</v>
      </c>
      <c r="P156" s="12">
        <v>34</v>
      </c>
      <c r="Q156" s="12">
        <v>62</v>
      </c>
      <c r="R156" s="12">
        <v>57</v>
      </c>
      <c r="S156" s="12">
        <v>136</v>
      </c>
      <c r="T156" s="12">
        <v>36</v>
      </c>
      <c r="U156" s="12">
        <v>30</v>
      </c>
      <c r="V156" s="12">
        <v>52</v>
      </c>
      <c r="W156" s="12">
        <v>142</v>
      </c>
    </row>
    <row r="157" ht="14.4" spans="1:23">
      <c r="A157" s="8">
        <v>2011506</v>
      </c>
      <c r="B157" s="11" t="s">
        <v>980</v>
      </c>
      <c r="C157" s="12">
        <v>1152</v>
      </c>
      <c r="D157" s="12">
        <v>222</v>
      </c>
      <c r="E157" s="12">
        <v>222</v>
      </c>
      <c r="F157" s="12"/>
      <c r="G157" s="12">
        <v>841</v>
      </c>
      <c r="H157" s="12">
        <v>445</v>
      </c>
      <c r="I157" s="12">
        <v>25</v>
      </c>
      <c r="J157" s="12">
        <v>21</v>
      </c>
      <c r="K157" s="12">
        <v>65</v>
      </c>
      <c r="L157" s="12">
        <v>48</v>
      </c>
      <c r="M157" s="12">
        <v>38</v>
      </c>
      <c r="N157" s="12">
        <v>33</v>
      </c>
      <c r="O157" s="12">
        <v>2</v>
      </c>
      <c r="P157" s="12">
        <v>29</v>
      </c>
      <c r="Q157" s="12">
        <v>48</v>
      </c>
      <c r="R157" s="12">
        <v>2</v>
      </c>
      <c r="S157" s="12">
        <v>37</v>
      </c>
      <c r="T157" s="12">
        <v>11</v>
      </c>
      <c r="U157" s="12">
        <v>5</v>
      </c>
      <c r="V157" s="12">
        <v>11</v>
      </c>
      <c r="W157" s="12">
        <v>21</v>
      </c>
    </row>
    <row r="158" ht="14.4" spans="1:23">
      <c r="A158" s="8">
        <v>2011507</v>
      </c>
      <c r="B158" s="11" t="s">
        <v>718</v>
      </c>
      <c r="C158" s="12">
        <v>3960</v>
      </c>
      <c r="D158" s="12">
        <v>1539</v>
      </c>
      <c r="E158" s="12">
        <v>2538</v>
      </c>
      <c r="F158" s="12"/>
      <c r="G158" s="12">
        <v>1333</v>
      </c>
      <c r="H158" s="12">
        <v>921</v>
      </c>
      <c r="I158" s="12">
        <v>5</v>
      </c>
      <c r="J158" s="12">
        <v>160</v>
      </c>
      <c r="K158" s="12">
        <v>4</v>
      </c>
      <c r="L158" s="12"/>
      <c r="M158" s="12">
        <v>70</v>
      </c>
      <c r="N158" s="12">
        <v>50</v>
      </c>
      <c r="O158" s="12"/>
      <c r="P158" s="12">
        <v>19</v>
      </c>
      <c r="Q158" s="12">
        <v>65</v>
      </c>
      <c r="R158" s="12">
        <v>30</v>
      </c>
      <c r="S158" s="12"/>
      <c r="T158" s="12"/>
      <c r="U158" s="12"/>
      <c r="V158" s="12"/>
      <c r="W158" s="12">
        <v>9</v>
      </c>
    </row>
    <row r="159" ht="14.4" spans="1:23">
      <c r="A159" s="8">
        <v>2011550</v>
      </c>
      <c r="B159" s="11" t="s">
        <v>622</v>
      </c>
      <c r="C159" s="12">
        <v>3464</v>
      </c>
      <c r="D159" s="12">
        <v>734</v>
      </c>
      <c r="E159" s="12">
        <v>959</v>
      </c>
      <c r="F159" s="12"/>
      <c r="G159" s="12">
        <v>2232</v>
      </c>
      <c r="H159" s="12">
        <v>656</v>
      </c>
      <c r="I159" s="12">
        <v>145</v>
      </c>
      <c r="J159" s="12">
        <v>76</v>
      </c>
      <c r="K159" s="12">
        <v>93</v>
      </c>
      <c r="L159" s="12">
        <v>391</v>
      </c>
      <c r="M159" s="12">
        <v>113</v>
      </c>
      <c r="N159" s="12">
        <v>93</v>
      </c>
      <c r="O159" s="12">
        <v>90</v>
      </c>
      <c r="P159" s="12"/>
      <c r="Q159" s="12">
        <v>206</v>
      </c>
      <c r="R159" s="12">
        <v>104</v>
      </c>
      <c r="S159" s="12">
        <v>71</v>
      </c>
      <c r="T159" s="12">
        <v>114</v>
      </c>
      <c r="U159" s="12">
        <v>39</v>
      </c>
      <c r="V159" s="12"/>
      <c r="W159" s="12">
        <v>41</v>
      </c>
    </row>
    <row r="160" ht="14.4" spans="1:23">
      <c r="A160" s="8">
        <v>2011599</v>
      </c>
      <c r="B160" s="11" t="s">
        <v>4871</v>
      </c>
      <c r="C160" s="12">
        <v>5342</v>
      </c>
      <c r="D160" s="12">
        <v>471</v>
      </c>
      <c r="E160" s="12">
        <v>503</v>
      </c>
      <c r="F160" s="12"/>
      <c r="G160" s="12">
        <v>3522</v>
      </c>
      <c r="H160" s="12">
        <v>713</v>
      </c>
      <c r="I160" s="12">
        <v>192</v>
      </c>
      <c r="J160" s="12">
        <v>41</v>
      </c>
      <c r="K160" s="12">
        <v>141</v>
      </c>
      <c r="L160" s="12">
        <v>567</v>
      </c>
      <c r="M160" s="12">
        <v>111</v>
      </c>
      <c r="N160" s="12">
        <v>652</v>
      </c>
      <c r="O160" s="12">
        <v>73</v>
      </c>
      <c r="P160" s="12">
        <v>96</v>
      </c>
      <c r="Q160" s="12">
        <v>273</v>
      </c>
      <c r="R160" s="12">
        <v>426</v>
      </c>
      <c r="S160" s="12">
        <v>7</v>
      </c>
      <c r="T160" s="12">
        <v>97</v>
      </c>
      <c r="U160" s="12">
        <v>14</v>
      </c>
      <c r="V160" s="12">
        <v>6</v>
      </c>
      <c r="W160" s="12">
        <v>113</v>
      </c>
    </row>
    <row r="161" ht="14.4" spans="1:23">
      <c r="A161" s="8">
        <v>20117</v>
      </c>
      <c r="B161" s="9" t="s">
        <v>4872</v>
      </c>
      <c r="C161" s="10">
        <v>58022</v>
      </c>
      <c r="D161" s="10">
        <v>27647</v>
      </c>
      <c r="E161" s="10">
        <v>35036</v>
      </c>
      <c r="F161" s="10"/>
      <c r="G161" s="10">
        <v>20497</v>
      </c>
      <c r="H161" s="10">
        <v>5911</v>
      </c>
      <c r="I161" s="10">
        <v>1285</v>
      </c>
      <c r="J161" s="10">
        <v>1069</v>
      </c>
      <c r="K161" s="10">
        <v>1491</v>
      </c>
      <c r="L161" s="10">
        <v>1882</v>
      </c>
      <c r="M161" s="10">
        <v>594</v>
      </c>
      <c r="N161" s="10">
        <v>1362</v>
      </c>
      <c r="O161" s="10">
        <v>333</v>
      </c>
      <c r="P161" s="10">
        <v>949</v>
      </c>
      <c r="Q161" s="10">
        <v>1183</v>
      </c>
      <c r="R161" s="10">
        <v>966</v>
      </c>
      <c r="S161" s="10">
        <v>718</v>
      </c>
      <c r="T161" s="10">
        <v>697</v>
      </c>
      <c r="U161" s="10">
        <v>514</v>
      </c>
      <c r="V161" s="10">
        <v>660</v>
      </c>
      <c r="W161" s="10">
        <v>883</v>
      </c>
    </row>
    <row r="162" ht="14.4" spans="1:23">
      <c r="A162" s="8">
        <v>2011701</v>
      </c>
      <c r="B162" s="11" t="s">
        <v>595</v>
      </c>
      <c r="C162" s="12">
        <v>18321</v>
      </c>
      <c r="D162" s="12">
        <v>1684</v>
      </c>
      <c r="E162" s="12">
        <v>2025</v>
      </c>
      <c r="F162" s="12"/>
      <c r="G162" s="12">
        <v>14956</v>
      </c>
      <c r="H162" s="12">
        <v>3546</v>
      </c>
      <c r="I162" s="12">
        <v>1139</v>
      </c>
      <c r="J162" s="12">
        <v>973</v>
      </c>
      <c r="K162" s="12">
        <v>968</v>
      </c>
      <c r="L162" s="12">
        <v>1463</v>
      </c>
      <c r="M162" s="12">
        <v>466</v>
      </c>
      <c r="N162" s="12">
        <v>1015</v>
      </c>
      <c r="O162" s="12">
        <v>296</v>
      </c>
      <c r="P162" s="12">
        <v>666</v>
      </c>
      <c r="Q162" s="12">
        <v>1025</v>
      </c>
      <c r="R162" s="12">
        <v>504</v>
      </c>
      <c r="S162" s="12">
        <v>610</v>
      </c>
      <c r="T162" s="12">
        <v>637</v>
      </c>
      <c r="U162" s="12">
        <v>495</v>
      </c>
      <c r="V162" s="12">
        <v>499</v>
      </c>
      <c r="W162" s="12">
        <v>654</v>
      </c>
    </row>
    <row r="163" ht="14.4" spans="1:23">
      <c r="A163" s="8">
        <v>2011702</v>
      </c>
      <c r="B163" s="11" t="s">
        <v>598</v>
      </c>
      <c r="C163" s="12">
        <v>856</v>
      </c>
      <c r="D163" s="12"/>
      <c r="E163" s="12">
        <v>0</v>
      </c>
      <c r="F163" s="12"/>
      <c r="G163" s="12">
        <v>559</v>
      </c>
      <c r="H163" s="12">
        <v>273</v>
      </c>
      <c r="I163" s="12">
        <v>100</v>
      </c>
      <c r="J163" s="12">
        <v>18</v>
      </c>
      <c r="K163" s="12">
        <v>5</v>
      </c>
      <c r="L163" s="12">
        <v>23</v>
      </c>
      <c r="M163" s="12">
        <v>10</v>
      </c>
      <c r="N163" s="12">
        <v>4</v>
      </c>
      <c r="O163" s="12">
        <v>2</v>
      </c>
      <c r="P163" s="12">
        <v>115</v>
      </c>
      <c r="Q163" s="12">
        <v>6</v>
      </c>
      <c r="R163" s="12"/>
      <c r="S163" s="12"/>
      <c r="T163" s="12"/>
      <c r="U163" s="12"/>
      <c r="V163" s="12"/>
      <c r="W163" s="12">
        <v>3</v>
      </c>
    </row>
    <row r="164" ht="14.4" spans="1:23">
      <c r="A164" s="8">
        <v>2011703</v>
      </c>
      <c r="B164" s="11" t="s">
        <v>601</v>
      </c>
      <c r="C164" s="12">
        <v>89</v>
      </c>
      <c r="D164" s="12">
        <v>59</v>
      </c>
      <c r="E164" s="12">
        <v>89</v>
      </c>
      <c r="F164" s="12"/>
      <c r="G164" s="12"/>
      <c r="H164" s="12"/>
      <c r="I164" s="12"/>
      <c r="J164" s="12"/>
      <c r="K164" s="12"/>
      <c r="L164" s="12"/>
      <c r="M164" s="12"/>
      <c r="N164" s="12"/>
      <c r="O164" s="12"/>
      <c r="P164" s="12"/>
      <c r="Q164" s="12"/>
      <c r="R164" s="12"/>
      <c r="S164" s="12"/>
      <c r="T164" s="12"/>
      <c r="U164" s="12"/>
      <c r="V164" s="12"/>
      <c r="W164" s="12"/>
    </row>
    <row r="165" ht="14.4" spans="1:23">
      <c r="A165" s="8">
        <v>2011704</v>
      </c>
      <c r="B165" s="11" t="s">
        <v>4873</v>
      </c>
      <c r="C165" s="12">
        <v>83</v>
      </c>
      <c r="D165" s="12"/>
      <c r="E165" s="12">
        <v>0</v>
      </c>
      <c r="F165" s="12"/>
      <c r="G165" s="12">
        <v>83</v>
      </c>
      <c r="H165" s="12"/>
      <c r="I165" s="12"/>
      <c r="J165" s="12"/>
      <c r="K165" s="12"/>
      <c r="L165" s="12"/>
      <c r="M165" s="12">
        <v>2</v>
      </c>
      <c r="N165" s="12">
        <v>72</v>
      </c>
      <c r="O165" s="12">
        <v>7</v>
      </c>
      <c r="P165" s="12">
        <v>2</v>
      </c>
      <c r="Q165" s="12"/>
      <c r="R165" s="12"/>
      <c r="S165" s="12"/>
      <c r="T165" s="12"/>
      <c r="U165" s="12"/>
      <c r="V165" s="12"/>
      <c r="W165" s="12"/>
    </row>
    <row r="166" ht="14.4" spans="1:23">
      <c r="A166" s="8">
        <v>2011705</v>
      </c>
      <c r="B166" s="11" t="s">
        <v>4874</v>
      </c>
      <c r="C166" s="12">
        <v>0</v>
      </c>
      <c r="D166" s="12"/>
      <c r="E166" s="12">
        <v>0</v>
      </c>
      <c r="F166" s="12"/>
      <c r="G166" s="12"/>
      <c r="H166" s="12"/>
      <c r="I166" s="12"/>
      <c r="J166" s="12"/>
      <c r="K166" s="12"/>
      <c r="L166" s="12"/>
      <c r="M166" s="12"/>
      <c r="N166" s="12"/>
      <c r="O166" s="12"/>
      <c r="P166" s="12"/>
      <c r="Q166" s="12"/>
      <c r="R166" s="12"/>
      <c r="S166" s="12"/>
      <c r="T166" s="12"/>
      <c r="U166" s="12"/>
      <c r="V166" s="12"/>
      <c r="W166" s="12"/>
    </row>
    <row r="167" ht="14.4" spans="1:23">
      <c r="A167" s="8">
        <v>2011706</v>
      </c>
      <c r="B167" s="11" t="s">
        <v>4875</v>
      </c>
      <c r="C167" s="12">
        <v>5767</v>
      </c>
      <c r="D167" s="12">
        <v>1583</v>
      </c>
      <c r="E167" s="12">
        <v>2046</v>
      </c>
      <c r="F167" s="12"/>
      <c r="G167" s="12">
        <v>2967</v>
      </c>
      <c r="H167" s="12">
        <v>1855</v>
      </c>
      <c r="I167" s="12">
        <v>10</v>
      </c>
      <c r="J167" s="12">
        <v>14</v>
      </c>
      <c r="K167" s="12">
        <v>29</v>
      </c>
      <c r="L167" s="12">
        <v>95</v>
      </c>
      <c r="M167" s="12">
        <v>45</v>
      </c>
      <c r="N167" s="12">
        <v>85</v>
      </c>
      <c r="O167" s="12">
        <v>18</v>
      </c>
      <c r="P167" s="12">
        <v>30</v>
      </c>
      <c r="Q167" s="12">
        <v>39</v>
      </c>
      <c r="R167" s="12">
        <v>354</v>
      </c>
      <c r="S167" s="12">
        <v>74</v>
      </c>
      <c r="T167" s="12">
        <v>20</v>
      </c>
      <c r="U167" s="12">
        <v>19</v>
      </c>
      <c r="V167" s="12">
        <v>153</v>
      </c>
      <c r="W167" s="12">
        <v>127</v>
      </c>
    </row>
    <row r="168" ht="14.4" spans="1:23">
      <c r="A168" s="8">
        <v>2011707</v>
      </c>
      <c r="B168" s="11" t="s">
        <v>4876</v>
      </c>
      <c r="C168" s="12">
        <v>337</v>
      </c>
      <c r="D168" s="12">
        <v>163</v>
      </c>
      <c r="E168" s="12">
        <v>267</v>
      </c>
      <c r="F168" s="12"/>
      <c r="G168" s="12">
        <v>53</v>
      </c>
      <c r="H168" s="12"/>
      <c r="I168" s="12">
        <v>5</v>
      </c>
      <c r="J168" s="12"/>
      <c r="K168" s="12"/>
      <c r="L168" s="12">
        <v>5</v>
      </c>
      <c r="M168" s="12">
        <v>31</v>
      </c>
      <c r="N168" s="12"/>
      <c r="O168" s="12"/>
      <c r="P168" s="12">
        <v>3</v>
      </c>
      <c r="Q168" s="12"/>
      <c r="R168" s="12"/>
      <c r="S168" s="12">
        <v>6</v>
      </c>
      <c r="T168" s="12">
        <v>3</v>
      </c>
      <c r="U168" s="12"/>
      <c r="V168" s="12"/>
      <c r="W168" s="12"/>
    </row>
    <row r="169" ht="14.4" spans="1:23">
      <c r="A169" s="8">
        <v>2011708</v>
      </c>
      <c r="B169" s="11" t="s">
        <v>986</v>
      </c>
      <c r="C169" s="12">
        <v>188</v>
      </c>
      <c r="D169" s="12">
        <v>167</v>
      </c>
      <c r="E169" s="12">
        <v>167</v>
      </c>
      <c r="F169" s="12"/>
      <c r="G169" s="12">
        <v>15</v>
      </c>
      <c r="H169" s="12">
        <v>5</v>
      </c>
      <c r="I169" s="12"/>
      <c r="J169" s="12"/>
      <c r="K169" s="12"/>
      <c r="L169" s="12">
        <v>5</v>
      </c>
      <c r="M169" s="12"/>
      <c r="N169" s="12"/>
      <c r="O169" s="12"/>
      <c r="P169" s="12"/>
      <c r="Q169" s="12"/>
      <c r="R169" s="12"/>
      <c r="S169" s="12">
        <v>5</v>
      </c>
      <c r="T169" s="12"/>
      <c r="U169" s="12"/>
      <c r="V169" s="12"/>
      <c r="W169" s="12"/>
    </row>
    <row r="170" ht="14.4" spans="1:23">
      <c r="A170" s="8">
        <v>2011709</v>
      </c>
      <c r="B170" s="11" t="s">
        <v>4877</v>
      </c>
      <c r="C170" s="12">
        <v>1231</v>
      </c>
      <c r="D170" s="12">
        <v>1144</v>
      </c>
      <c r="E170" s="12">
        <v>1146</v>
      </c>
      <c r="F170" s="12"/>
      <c r="G170" s="12">
        <v>63</v>
      </c>
      <c r="H170" s="12">
        <v>8</v>
      </c>
      <c r="I170" s="12"/>
      <c r="J170" s="12">
        <v>20</v>
      </c>
      <c r="K170" s="12">
        <v>1</v>
      </c>
      <c r="L170" s="12"/>
      <c r="M170" s="12"/>
      <c r="N170" s="12"/>
      <c r="O170" s="12"/>
      <c r="P170" s="12"/>
      <c r="Q170" s="12">
        <v>13</v>
      </c>
      <c r="R170" s="12"/>
      <c r="S170" s="12">
        <v>10</v>
      </c>
      <c r="T170" s="12">
        <v>11</v>
      </c>
      <c r="U170" s="12"/>
      <c r="V170" s="12"/>
      <c r="W170" s="12"/>
    </row>
    <row r="171" ht="14.4" spans="1:23">
      <c r="A171" s="8">
        <v>2011710</v>
      </c>
      <c r="B171" s="11" t="s">
        <v>718</v>
      </c>
      <c r="C171" s="12">
        <v>1469</v>
      </c>
      <c r="D171" s="12">
        <v>1439</v>
      </c>
      <c r="E171" s="12">
        <v>1439</v>
      </c>
      <c r="F171" s="12"/>
      <c r="G171" s="12">
        <v>10</v>
      </c>
      <c r="H171" s="12"/>
      <c r="I171" s="12"/>
      <c r="J171" s="12"/>
      <c r="K171" s="12"/>
      <c r="L171" s="12"/>
      <c r="M171" s="12"/>
      <c r="N171" s="12"/>
      <c r="O171" s="12"/>
      <c r="P171" s="12"/>
      <c r="Q171" s="12"/>
      <c r="R171" s="12"/>
      <c r="S171" s="12">
        <v>10</v>
      </c>
      <c r="T171" s="12"/>
      <c r="U171" s="12"/>
      <c r="V171" s="12"/>
      <c r="W171" s="12"/>
    </row>
    <row r="172" ht="14.4" spans="1:23">
      <c r="A172" s="8">
        <v>2011750</v>
      </c>
      <c r="B172" s="11" t="s">
        <v>622</v>
      </c>
      <c r="C172" s="12">
        <v>7170</v>
      </c>
      <c r="D172" s="12">
        <v>5231</v>
      </c>
      <c r="E172" s="12">
        <v>7170</v>
      </c>
      <c r="F172" s="12"/>
      <c r="G172" s="12"/>
      <c r="H172" s="12"/>
      <c r="I172" s="12"/>
      <c r="J172" s="12"/>
      <c r="K172" s="12"/>
      <c r="L172" s="12"/>
      <c r="M172" s="12"/>
      <c r="N172" s="12"/>
      <c r="O172" s="12"/>
      <c r="P172" s="12"/>
      <c r="Q172" s="12"/>
      <c r="R172" s="12"/>
      <c r="S172" s="12"/>
      <c r="T172" s="12"/>
      <c r="U172" s="12"/>
      <c r="V172" s="12"/>
      <c r="W172" s="12"/>
    </row>
    <row r="173" ht="14.4" spans="1:23">
      <c r="A173" s="8">
        <v>2011799</v>
      </c>
      <c r="B173" s="11" t="s">
        <v>4878</v>
      </c>
      <c r="C173" s="12">
        <v>22511</v>
      </c>
      <c r="D173" s="12">
        <v>16177</v>
      </c>
      <c r="E173" s="12">
        <v>20687</v>
      </c>
      <c r="F173" s="12"/>
      <c r="G173" s="12">
        <v>1791</v>
      </c>
      <c r="H173" s="12">
        <v>224</v>
      </c>
      <c r="I173" s="12">
        <v>31</v>
      </c>
      <c r="J173" s="12">
        <v>44</v>
      </c>
      <c r="K173" s="12">
        <v>488</v>
      </c>
      <c r="L173" s="12">
        <v>291</v>
      </c>
      <c r="M173" s="12">
        <v>40</v>
      </c>
      <c r="N173" s="12">
        <v>186</v>
      </c>
      <c r="O173" s="12">
        <v>10</v>
      </c>
      <c r="P173" s="12">
        <v>133</v>
      </c>
      <c r="Q173" s="12">
        <v>100</v>
      </c>
      <c r="R173" s="12">
        <v>108</v>
      </c>
      <c r="S173" s="12">
        <v>3</v>
      </c>
      <c r="T173" s="12">
        <v>26</v>
      </c>
      <c r="U173" s="12"/>
      <c r="V173" s="12">
        <v>8</v>
      </c>
      <c r="W173" s="12">
        <v>99</v>
      </c>
    </row>
    <row r="174" ht="14.4" spans="1:23">
      <c r="A174" s="8">
        <v>20123</v>
      </c>
      <c r="B174" s="9" t="s">
        <v>868</v>
      </c>
      <c r="C174" s="10">
        <v>87735</v>
      </c>
      <c r="D174" s="10">
        <v>8557</v>
      </c>
      <c r="E174" s="10">
        <v>9319</v>
      </c>
      <c r="F174" s="10"/>
      <c r="G174" s="10">
        <v>85836</v>
      </c>
      <c r="H174" s="10">
        <v>8532</v>
      </c>
      <c r="I174" s="10">
        <v>4118</v>
      </c>
      <c r="J174" s="10">
        <v>2838</v>
      </c>
      <c r="K174" s="10">
        <v>3520</v>
      </c>
      <c r="L174" s="10">
        <v>4887</v>
      </c>
      <c r="M174" s="10">
        <v>2860</v>
      </c>
      <c r="N174" s="10">
        <v>3398</v>
      </c>
      <c r="O174" s="10">
        <v>1577</v>
      </c>
      <c r="P174" s="10">
        <v>3592</v>
      </c>
      <c r="Q174" s="10">
        <v>4507</v>
      </c>
      <c r="R174" s="10">
        <v>1204</v>
      </c>
      <c r="S174" s="10">
        <v>34061</v>
      </c>
      <c r="T174" s="10">
        <v>2194</v>
      </c>
      <c r="U174" s="10">
        <v>1198</v>
      </c>
      <c r="V174" s="10">
        <v>1865</v>
      </c>
      <c r="W174" s="10">
        <v>5485</v>
      </c>
    </row>
    <row r="175" ht="14.4" spans="1:23">
      <c r="A175" s="8">
        <v>2012301</v>
      </c>
      <c r="B175" s="11" t="s">
        <v>595</v>
      </c>
      <c r="C175" s="12">
        <v>20261</v>
      </c>
      <c r="D175" s="12">
        <v>1921</v>
      </c>
      <c r="E175" s="12">
        <v>2338</v>
      </c>
      <c r="F175" s="12"/>
      <c r="G175" s="12">
        <v>16698</v>
      </c>
      <c r="H175" s="12">
        <v>1330</v>
      </c>
      <c r="I175" s="12">
        <v>954</v>
      </c>
      <c r="J175" s="12">
        <v>959</v>
      </c>
      <c r="K175" s="12">
        <v>1118</v>
      </c>
      <c r="L175" s="12">
        <v>1810</v>
      </c>
      <c r="M175" s="12">
        <v>1631</v>
      </c>
      <c r="N175" s="12">
        <v>1515</v>
      </c>
      <c r="O175" s="12">
        <v>266</v>
      </c>
      <c r="P175" s="12">
        <v>1300</v>
      </c>
      <c r="Q175" s="12">
        <v>1302</v>
      </c>
      <c r="R175" s="12">
        <v>503</v>
      </c>
      <c r="S175" s="12">
        <v>941</v>
      </c>
      <c r="T175" s="12">
        <v>807</v>
      </c>
      <c r="U175" s="12">
        <v>790</v>
      </c>
      <c r="V175" s="12">
        <v>859</v>
      </c>
      <c r="W175" s="12">
        <v>613</v>
      </c>
    </row>
    <row r="176" ht="14.4" spans="1:23">
      <c r="A176" s="8">
        <v>2012302</v>
      </c>
      <c r="B176" s="11" t="s">
        <v>598</v>
      </c>
      <c r="C176" s="12">
        <v>1143</v>
      </c>
      <c r="D176" s="12"/>
      <c r="E176" s="12">
        <v>0</v>
      </c>
      <c r="F176" s="12"/>
      <c r="G176" s="12">
        <v>751</v>
      </c>
      <c r="H176" s="12">
        <v>33</v>
      </c>
      <c r="I176" s="12"/>
      <c r="J176" s="12">
        <v>72</v>
      </c>
      <c r="K176" s="12">
        <v>13</v>
      </c>
      <c r="L176" s="12">
        <v>80</v>
      </c>
      <c r="M176" s="12">
        <v>40</v>
      </c>
      <c r="N176" s="12">
        <v>22</v>
      </c>
      <c r="O176" s="12">
        <v>1</v>
      </c>
      <c r="P176" s="12">
        <v>337</v>
      </c>
      <c r="Q176" s="12">
        <v>42</v>
      </c>
      <c r="R176" s="12"/>
      <c r="S176" s="12">
        <v>17</v>
      </c>
      <c r="T176" s="12">
        <v>7</v>
      </c>
      <c r="U176" s="12"/>
      <c r="V176" s="12"/>
      <c r="W176" s="12">
        <v>87</v>
      </c>
    </row>
    <row r="177" ht="14.4" spans="1:23">
      <c r="A177" s="8">
        <v>2012303</v>
      </c>
      <c r="B177" s="11" t="s">
        <v>601</v>
      </c>
      <c r="C177" s="12">
        <v>337</v>
      </c>
      <c r="D177" s="12">
        <v>308</v>
      </c>
      <c r="E177" s="12">
        <v>337</v>
      </c>
      <c r="F177" s="12"/>
      <c r="G177" s="12"/>
      <c r="H177" s="12"/>
      <c r="I177" s="12"/>
      <c r="J177" s="12"/>
      <c r="K177" s="12"/>
      <c r="L177" s="12"/>
      <c r="M177" s="12"/>
      <c r="N177" s="12"/>
      <c r="O177" s="12"/>
      <c r="P177" s="12"/>
      <c r="Q177" s="12"/>
      <c r="R177" s="12"/>
      <c r="S177" s="12"/>
      <c r="T177" s="12"/>
      <c r="U177" s="12"/>
      <c r="V177" s="12"/>
      <c r="W177" s="12"/>
    </row>
    <row r="178" ht="14.4" spans="1:23">
      <c r="A178" s="8">
        <v>2012304</v>
      </c>
      <c r="B178" s="11" t="s">
        <v>872</v>
      </c>
      <c r="C178" s="12">
        <v>42297</v>
      </c>
      <c r="D178" s="12">
        <v>1843</v>
      </c>
      <c r="E178" s="12">
        <v>1843</v>
      </c>
      <c r="F178" s="12"/>
      <c r="G178" s="12">
        <v>47657</v>
      </c>
      <c r="H178" s="12">
        <v>6040</v>
      </c>
      <c r="I178" s="12">
        <v>768</v>
      </c>
      <c r="J178" s="12">
        <v>1444</v>
      </c>
      <c r="K178" s="12">
        <v>1763</v>
      </c>
      <c r="L178" s="12">
        <v>656</v>
      </c>
      <c r="M178" s="12">
        <v>10</v>
      </c>
      <c r="N178" s="12">
        <v>1168</v>
      </c>
      <c r="O178" s="12">
        <v>379</v>
      </c>
      <c r="P178" s="12">
        <v>1319</v>
      </c>
      <c r="Q178" s="12">
        <v>903</v>
      </c>
      <c r="R178" s="12">
        <v>366</v>
      </c>
      <c r="S178" s="12">
        <v>31951</v>
      </c>
      <c r="T178" s="12">
        <v>116</v>
      </c>
      <c r="U178" s="12">
        <v>86</v>
      </c>
      <c r="V178" s="12">
        <v>133</v>
      </c>
      <c r="W178" s="12">
        <v>555</v>
      </c>
    </row>
    <row r="179" ht="14.4" spans="1:23">
      <c r="A179" s="8">
        <v>2012350</v>
      </c>
      <c r="B179" s="11" t="s">
        <v>622</v>
      </c>
      <c r="C179" s="12">
        <v>1213</v>
      </c>
      <c r="D179" s="12">
        <v>350</v>
      </c>
      <c r="E179" s="12">
        <v>524</v>
      </c>
      <c r="F179" s="12"/>
      <c r="G179" s="12">
        <v>586</v>
      </c>
      <c r="H179" s="12">
        <v>53</v>
      </c>
      <c r="I179" s="12">
        <v>131</v>
      </c>
      <c r="J179" s="12"/>
      <c r="K179" s="12"/>
      <c r="L179" s="12">
        <v>210</v>
      </c>
      <c r="M179" s="12"/>
      <c r="N179" s="12">
        <v>42</v>
      </c>
      <c r="O179" s="12">
        <v>69</v>
      </c>
      <c r="P179" s="12"/>
      <c r="Q179" s="12"/>
      <c r="R179" s="12"/>
      <c r="S179" s="12"/>
      <c r="T179" s="12">
        <v>76</v>
      </c>
      <c r="U179" s="12">
        <v>5</v>
      </c>
      <c r="V179" s="12"/>
      <c r="W179" s="12"/>
    </row>
    <row r="180" ht="14.4" spans="1:23">
      <c r="A180" s="8">
        <v>2012399</v>
      </c>
      <c r="B180" s="11" t="s">
        <v>877</v>
      </c>
      <c r="C180" s="12">
        <v>22484</v>
      </c>
      <c r="D180" s="12">
        <v>4135</v>
      </c>
      <c r="E180" s="12">
        <v>4277</v>
      </c>
      <c r="F180" s="12"/>
      <c r="G180" s="12">
        <v>20144</v>
      </c>
      <c r="H180" s="12">
        <v>1076</v>
      </c>
      <c r="I180" s="12">
        <v>2265</v>
      </c>
      <c r="J180" s="12">
        <v>363</v>
      </c>
      <c r="K180" s="12">
        <v>626</v>
      </c>
      <c r="L180" s="12">
        <v>2131</v>
      </c>
      <c r="M180" s="12">
        <v>1179</v>
      </c>
      <c r="N180" s="12">
        <v>651</v>
      </c>
      <c r="O180" s="12">
        <v>862</v>
      </c>
      <c r="P180" s="12">
        <v>636</v>
      </c>
      <c r="Q180" s="12">
        <v>2260</v>
      </c>
      <c r="R180" s="12">
        <v>335</v>
      </c>
      <c r="S180" s="12">
        <v>1152</v>
      </c>
      <c r="T180" s="12">
        <v>1188</v>
      </c>
      <c r="U180" s="12">
        <v>317</v>
      </c>
      <c r="V180" s="12">
        <v>873</v>
      </c>
      <c r="W180" s="12">
        <v>4230</v>
      </c>
    </row>
    <row r="181" ht="14.4" spans="1:23">
      <c r="A181" s="8">
        <v>20124</v>
      </c>
      <c r="B181" s="9" t="s">
        <v>4879</v>
      </c>
      <c r="C181" s="10">
        <v>27868</v>
      </c>
      <c r="D181" s="10">
        <v>3396</v>
      </c>
      <c r="E181" s="10">
        <v>3763</v>
      </c>
      <c r="F181" s="10"/>
      <c r="G181" s="10">
        <v>22420</v>
      </c>
      <c r="H181" s="10">
        <v>2101</v>
      </c>
      <c r="I181" s="10">
        <v>612</v>
      </c>
      <c r="J181" s="10">
        <v>208</v>
      </c>
      <c r="K181" s="10">
        <v>318</v>
      </c>
      <c r="L181" s="10">
        <v>472</v>
      </c>
      <c r="M181" s="10">
        <v>287</v>
      </c>
      <c r="N181" s="10">
        <v>136</v>
      </c>
      <c r="O181" s="10">
        <v>343</v>
      </c>
      <c r="P181" s="10">
        <v>481</v>
      </c>
      <c r="Q181" s="10">
        <v>1004</v>
      </c>
      <c r="R181" s="10">
        <v>125</v>
      </c>
      <c r="S181" s="10">
        <v>139</v>
      </c>
      <c r="T181" s="10">
        <v>186</v>
      </c>
      <c r="U181" s="10">
        <v>345</v>
      </c>
      <c r="V181" s="10">
        <v>15483</v>
      </c>
      <c r="W181" s="10">
        <v>180</v>
      </c>
    </row>
    <row r="182" ht="14.4" spans="1:23">
      <c r="A182" s="8">
        <v>2012401</v>
      </c>
      <c r="B182" s="11" t="s">
        <v>595</v>
      </c>
      <c r="C182" s="12">
        <v>2602</v>
      </c>
      <c r="D182" s="12"/>
      <c r="E182" s="12">
        <v>0</v>
      </c>
      <c r="F182" s="12"/>
      <c r="G182" s="12">
        <v>2290</v>
      </c>
      <c r="H182" s="12">
        <v>463</v>
      </c>
      <c r="I182" s="12">
        <v>68</v>
      </c>
      <c r="J182" s="12"/>
      <c r="K182" s="12"/>
      <c r="L182" s="12">
        <v>171</v>
      </c>
      <c r="M182" s="12">
        <v>103</v>
      </c>
      <c r="N182" s="12">
        <v>2</v>
      </c>
      <c r="O182" s="12">
        <v>169</v>
      </c>
      <c r="P182" s="12">
        <v>182</v>
      </c>
      <c r="Q182" s="12">
        <v>370</v>
      </c>
      <c r="R182" s="12">
        <v>13</v>
      </c>
      <c r="S182" s="12">
        <v>5</v>
      </c>
      <c r="T182" s="12">
        <v>8</v>
      </c>
      <c r="U182" s="12">
        <v>288</v>
      </c>
      <c r="V182" s="12">
        <v>385</v>
      </c>
      <c r="W182" s="12">
        <v>63</v>
      </c>
    </row>
    <row r="183" ht="14.4" spans="1:23">
      <c r="A183" s="8">
        <v>2012402</v>
      </c>
      <c r="B183" s="11" t="s">
        <v>598</v>
      </c>
      <c r="C183" s="12">
        <v>533</v>
      </c>
      <c r="D183" s="12"/>
      <c r="E183" s="12">
        <v>0</v>
      </c>
      <c r="F183" s="12"/>
      <c r="G183" s="12">
        <v>409</v>
      </c>
      <c r="H183" s="12">
        <v>66</v>
      </c>
      <c r="I183" s="12">
        <v>4</v>
      </c>
      <c r="J183" s="12">
        <v>1</v>
      </c>
      <c r="K183" s="12">
        <v>4</v>
      </c>
      <c r="L183" s="12">
        <v>6</v>
      </c>
      <c r="M183" s="12"/>
      <c r="N183" s="12"/>
      <c r="O183" s="12">
        <v>5</v>
      </c>
      <c r="P183" s="12">
        <v>200</v>
      </c>
      <c r="Q183" s="12"/>
      <c r="R183" s="12"/>
      <c r="S183" s="12">
        <v>14</v>
      </c>
      <c r="T183" s="12">
        <v>30</v>
      </c>
      <c r="U183" s="12"/>
      <c r="V183" s="12">
        <v>51</v>
      </c>
      <c r="W183" s="12">
        <v>28</v>
      </c>
    </row>
    <row r="184" ht="14.4" spans="1:23">
      <c r="A184" s="8">
        <v>2012403</v>
      </c>
      <c r="B184" s="11" t="s">
        <v>601</v>
      </c>
      <c r="C184" s="12">
        <v>-1</v>
      </c>
      <c r="D184" s="12">
        <v>1</v>
      </c>
      <c r="E184" s="12">
        <v>2</v>
      </c>
      <c r="F184" s="12"/>
      <c r="G184" s="12"/>
      <c r="H184" s="12"/>
      <c r="I184" s="12"/>
      <c r="J184" s="12"/>
      <c r="K184" s="12"/>
      <c r="L184" s="12"/>
      <c r="M184" s="12"/>
      <c r="N184" s="12"/>
      <c r="O184" s="12"/>
      <c r="P184" s="12"/>
      <c r="Q184" s="12"/>
      <c r="R184" s="12"/>
      <c r="S184" s="12"/>
      <c r="T184" s="12"/>
      <c r="U184" s="12"/>
      <c r="V184" s="12"/>
      <c r="W184" s="12"/>
    </row>
    <row r="185" ht="14.4" spans="1:23">
      <c r="A185" s="8">
        <v>2012404</v>
      </c>
      <c r="B185" s="11" t="s">
        <v>4880</v>
      </c>
      <c r="C185" s="12">
        <v>4022</v>
      </c>
      <c r="D185" s="12">
        <v>1212</v>
      </c>
      <c r="E185" s="12">
        <v>1212</v>
      </c>
      <c r="F185" s="12"/>
      <c r="G185" s="12">
        <v>2421</v>
      </c>
      <c r="H185" s="12">
        <v>656</v>
      </c>
      <c r="I185" s="12">
        <v>487</v>
      </c>
      <c r="J185" s="12">
        <v>128</v>
      </c>
      <c r="K185" s="12">
        <v>285</v>
      </c>
      <c r="L185" s="12">
        <v>72</v>
      </c>
      <c r="M185" s="12">
        <v>123</v>
      </c>
      <c r="N185" s="12">
        <v>96</v>
      </c>
      <c r="O185" s="12">
        <v>125</v>
      </c>
      <c r="P185" s="12">
        <v>89</v>
      </c>
      <c r="Q185" s="12">
        <v>119</v>
      </c>
      <c r="R185" s="12">
        <v>62</v>
      </c>
      <c r="S185" s="12">
        <v>53</v>
      </c>
      <c r="T185" s="12">
        <v>16</v>
      </c>
      <c r="U185" s="12">
        <v>30</v>
      </c>
      <c r="V185" s="12">
        <v>50</v>
      </c>
      <c r="W185" s="12">
        <v>30</v>
      </c>
    </row>
    <row r="186" ht="14.4" spans="1:23">
      <c r="A186" s="8">
        <v>2012450</v>
      </c>
      <c r="B186" s="11" t="s">
        <v>622</v>
      </c>
      <c r="C186" s="12">
        <v>581</v>
      </c>
      <c r="D186" s="12">
        <v>322</v>
      </c>
      <c r="E186" s="12">
        <v>489</v>
      </c>
      <c r="F186" s="12"/>
      <c r="G186" s="12">
        <v>82</v>
      </c>
      <c r="H186" s="12"/>
      <c r="I186" s="12"/>
      <c r="J186" s="12"/>
      <c r="K186" s="12"/>
      <c r="L186" s="12"/>
      <c r="M186" s="12"/>
      <c r="N186" s="12"/>
      <c r="O186" s="12"/>
      <c r="P186" s="12"/>
      <c r="Q186" s="12"/>
      <c r="R186" s="12"/>
      <c r="S186" s="12"/>
      <c r="T186" s="12">
        <v>82</v>
      </c>
      <c r="U186" s="12"/>
      <c r="V186" s="12"/>
      <c r="W186" s="12"/>
    </row>
    <row r="187" ht="14.4" spans="1:23">
      <c r="A187" s="8">
        <v>2012499</v>
      </c>
      <c r="B187" s="11" t="s">
        <v>4881</v>
      </c>
      <c r="C187" s="12">
        <v>20131</v>
      </c>
      <c r="D187" s="12">
        <v>1861</v>
      </c>
      <c r="E187" s="12">
        <v>2060</v>
      </c>
      <c r="F187" s="12"/>
      <c r="G187" s="12">
        <v>17218</v>
      </c>
      <c r="H187" s="12">
        <v>916</v>
      </c>
      <c r="I187" s="12">
        <v>53</v>
      </c>
      <c r="J187" s="12">
        <v>79</v>
      </c>
      <c r="K187" s="12">
        <v>29</v>
      </c>
      <c r="L187" s="12">
        <v>223</v>
      </c>
      <c r="M187" s="12">
        <v>61</v>
      </c>
      <c r="N187" s="12">
        <v>38</v>
      </c>
      <c r="O187" s="12">
        <v>44</v>
      </c>
      <c r="P187" s="12">
        <v>10</v>
      </c>
      <c r="Q187" s="12">
        <v>515</v>
      </c>
      <c r="R187" s="12">
        <v>50</v>
      </c>
      <c r="S187" s="12">
        <v>67</v>
      </c>
      <c r="T187" s="12">
        <v>50</v>
      </c>
      <c r="U187" s="12">
        <v>27</v>
      </c>
      <c r="V187" s="12">
        <v>14997</v>
      </c>
      <c r="W187" s="12">
        <v>59</v>
      </c>
    </row>
    <row r="188" ht="14.4" spans="1:23">
      <c r="A188" s="8">
        <v>20125</v>
      </c>
      <c r="B188" s="9" t="s">
        <v>4882</v>
      </c>
      <c r="C188" s="10">
        <v>13060</v>
      </c>
      <c r="D188" s="10">
        <v>6391</v>
      </c>
      <c r="E188" s="10">
        <v>6876</v>
      </c>
      <c r="F188" s="10"/>
      <c r="G188" s="10">
        <v>5499</v>
      </c>
      <c r="H188" s="10">
        <v>376</v>
      </c>
      <c r="I188" s="10">
        <v>18</v>
      </c>
      <c r="J188" s="10">
        <v>258</v>
      </c>
      <c r="K188" s="10">
        <v>91</v>
      </c>
      <c r="L188" s="10">
        <v>421</v>
      </c>
      <c r="M188" s="10">
        <v>1022</v>
      </c>
      <c r="N188" s="10">
        <v>41</v>
      </c>
      <c r="O188" s="10">
        <v>31</v>
      </c>
      <c r="P188" s="10">
        <v>82</v>
      </c>
      <c r="Q188" s="10">
        <v>880</v>
      </c>
      <c r="R188" s="10">
        <v>544</v>
      </c>
      <c r="S188" s="10">
        <v>664</v>
      </c>
      <c r="T188" s="10">
        <v>13</v>
      </c>
      <c r="U188" s="10">
        <v>6</v>
      </c>
      <c r="V188" s="10">
        <v>36</v>
      </c>
      <c r="W188" s="10">
        <v>1016</v>
      </c>
    </row>
    <row r="189" ht="14.4" spans="1:23">
      <c r="A189" s="8">
        <v>2012501</v>
      </c>
      <c r="B189" s="11" t="s">
        <v>595</v>
      </c>
      <c r="C189" s="12">
        <v>4044</v>
      </c>
      <c r="D189" s="12">
        <v>1907</v>
      </c>
      <c r="E189" s="12">
        <v>2276</v>
      </c>
      <c r="F189" s="12"/>
      <c r="G189" s="12">
        <v>1683</v>
      </c>
      <c r="H189" s="12">
        <v>120</v>
      </c>
      <c r="I189" s="12"/>
      <c r="J189" s="12">
        <v>51</v>
      </c>
      <c r="K189" s="12">
        <v>60</v>
      </c>
      <c r="L189" s="12">
        <v>143</v>
      </c>
      <c r="M189" s="12">
        <v>128</v>
      </c>
      <c r="N189" s="12"/>
      <c r="O189" s="12">
        <v>32</v>
      </c>
      <c r="P189" s="12">
        <v>49</v>
      </c>
      <c r="Q189" s="12">
        <v>343</v>
      </c>
      <c r="R189" s="12">
        <v>162</v>
      </c>
      <c r="S189" s="12">
        <v>244</v>
      </c>
      <c r="T189" s="12"/>
      <c r="U189" s="12"/>
      <c r="V189" s="12"/>
      <c r="W189" s="12">
        <v>351</v>
      </c>
    </row>
    <row r="190" ht="14.4" spans="1:23">
      <c r="A190" s="8">
        <v>2012502</v>
      </c>
      <c r="B190" s="11" t="s">
        <v>598</v>
      </c>
      <c r="C190" s="12">
        <v>196</v>
      </c>
      <c r="D190" s="12"/>
      <c r="E190" s="12">
        <v>0</v>
      </c>
      <c r="F190" s="12"/>
      <c r="G190" s="12">
        <v>139</v>
      </c>
      <c r="H190" s="12">
        <v>4</v>
      </c>
      <c r="I190" s="12"/>
      <c r="J190" s="12"/>
      <c r="K190" s="12">
        <v>23</v>
      </c>
      <c r="L190" s="12">
        <v>18</v>
      </c>
      <c r="M190" s="12">
        <v>1</v>
      </c>
      <c r="N190" s="12"/>
      <c r="O190" s="12"/>
      <c r="P190" s="12">
        <v>17</v>
      </c>
      <c r="Q190" s="12"/>
      <c r="R190" s="12"/>
      <c r="S190" s="12">
        <v>25</v>
      </c>
      <c r="T190" s="12"/>
      <c r="U190" s="12"/>
      <c r="V190" s="12">
        <v>5</v>
      </c>
      <c r="W190" s="12">
        <v>46</v>
      </c>
    </row>
    <row r="191" ht="14.4" spans="1:23">
      <c r="A191" s="8">
        <v>2012503</v>
      </c>
      <c r="B191" s="11" t="s">
        <v>601</v>
      </c>
      <c r="C191" s="12">
        <v>86</v>
      </c>
      <c r="D191" s="12">
        <v>72</v>
      </c>
      <c r="E191" s="12">
        <v>86</v>
      </c>
      <c r="F191" s="12"/>
      <c r="G191" s="12"/>
      <c r="H191" s="12"/>
      <c r="I191" s="12"/>
      <c r="J191" s="12"/>
      <c r="K191" s="12"/>
      <c r="L191" s="12"/>
      <c r="M191" s="12"/>
      <c r="N191" s="12"/>
      <c r="O191" s="12"/>
      <c r="P191" s="12"/>
      <c r="Q191" s="12"/>
      <c r="R191" s="12"/>
      <c r="S191" s="12"/>
      <c r="T191" s="12"/>
      <c r="U191" s="12"/>
      <c r="V191" s="12"/>
      <c r="W191" s="12"/>
    </row>
    <row r="192" ht="14.4" spans="1:23">
      <c r="A192" s="8">
        <v>2012504</v>
      </c>
      <c r="B192" s="11" t="s">
        <v>882</v>
      </c>
      <c r="C192" s="12">
        <v>3</v>
      </c>
      <c r="D192" s="12"/>
      <c r="E192" s="12">
        <v>0</v>
      </c>
      <c r="F192" s="12"/>
      <c r="G192" s="12">
        <v>3</v>
      </c>
      <c r="H192" s="12">
        <v>3</v>
      </c>
      <c r="I192" s="12"/>
      <c r="J192" s="12"/>
      <c r="K192" s="12"/>
      <c r="L192" s="12"/>
      <c r="M192" s="12"/>
      <c r="N192" s="12"/>
      <c r="O192" s="12"/>
      <c r="P192" s="12"/>
      <c r="Q192" s="12"/>
      <c r="R192" s="12"/>
      <c r="S192" s="12"/>
      <c r="T192" s="12"/>
      <c r="U192" s="12"/>
      <c r="V192" s="12"/>
      <c r="W192" s="12"/>
    </row>
    <row r="193" ht="14.4" spans="1:23">
      <c r="A193" s="8">
        <v>2012505</v>
      </c>
      <c r="B193" s="11" t="s">
        <v>884</v>
      </c>
      <c r="C193" s="12">
        <v>714</v>
      </c>
      <c r="D193" s="12">
        <v>701</v>
      </c>
      <c r="E193" s="12">
        <v>701</v>
      </c>
      <c r="F193" s="12"/>
      <c r="G193" s="12">
        <v>12</v>
      </c>
      <c r="H193" s="12">
        <v>6</v>
      </c>
      <c r="I193" s="12">
        <v>6</v>
      </c>
      <c r="J193" s="12"/>
      <c r="K193" s="12"/>
      <c r="L193" s="12"/>
      <c r="M193" s="12"/>
      <c r="N193" s="12"/>
      <c r="O193" s="12"/>
      <c r="P193" s="12"/>
      <c r="Q193" s="12"/>
      <c r="R193" s="12"/>
      <c r="S193" s="12"/>
      <c r="T193" s="12"/>
      <c r="U193" s="12"/>
      <c r="V193" s="12"/>
      <c r="W193" s="12"/>
    </row>
    <row r="194" ht="14.4" spans="1:23">
      <c r="A194" s="8">
        <v>2012506</v>
      </c>
      <c r="B194" s="11" t="s">
        <v>949</v>
      </c>
      <c r="C194" s="12">
        <v>5587</v>
      </c>
      <c r="D194" s="12">
        <v>2801</v>
      </c>
      <c r="E194" s="12">
        <v>2801</v>
      </c>
      <c r="F194" s="12"/>
      <c r="G194" s="12">
        <v>2411</v>
      </c>
      <c r="H194" s="12">
        <v>74</v>
      </c>
      <c r="I194" s="12">
        <v>12</v>
      </c>
      <c r="J194" s="12">
        <v>207</v>
      </c>
      <c r="K194" s="12">
        <v>8</v>
      </c>
      <c r="L194" s="12">
        <v>257</v>
      </c>
      <c r="M194" s="12">
        <v>522</v>
      </c>
      <c r="N194" s="12">
        <v>41</v>
      </c>
      <c r="O194" s="12">
        <v>-1</v>
      </c>
      <c r="P194" s="12">
        <v>16</v>
      </c>
      <c r="Q194" s="12">
        <v>99</v>
      </c>
      <c r="R194" s="12">
        <v>326</v>
      </c>
      <c r="S194" s="12">
        <v>395</v>
      </c>
      <c r="T194" s="12">
        <v>13</v>
      </c>
      <c r="U194" s="12">
        <v>6</v>
      </c>
      <c r="V194" s="12">
        <v>31</v>
      </c>
      <c r="W194" s="12">
        <v>405</v>
      </c>
    </row>
    <row r="195" ht="14.4" spans="1:23">
      <c r="A195" s="8">
        <v>2012550</v>
      </c>
      <c r="B195" s="11" t="s">
        <v>622</v>
      </c>
      <c r="C195" s="12">
        <v>934</v>
      </c>
      <c r="D195" s="12">
        <v>253</v>
      </c>
      <c r="E195" s="12">
        <v>355</v>
      </c>
      <c r="F195" s="12"/>
      <c r="G195" s="12">
        <v>463</v>
      </c>
      <c r="H195" s="12"/>
      <c r="I195" s="12"/>
      <c r="J195" s="12"/>
      <c r="K195" s="12"/>
      <c r="L195" s="12"/>
      <c r="M195" s="12">
        <v>303</v>
      </c>
      <c r="N195" s="12"/>
      <c r="O195" s="12"/>
      <c r="P195" s="12"/>
      <c r="Q195" s="12"/>
      <c r="R195" s="12"/>
      <c r="S195" s="12"/>
      <c r="T195" s="12"/>
      <c r="U195" s="12"/>
      <c r="V195" s="12"/>
      <c r="W195" s="12">
        <v>160</v>
      </c>
    </row>
    <row r="196" ht="14.4" spans="1:23">
      <c r="A196" s="8">
        <v>2012599</v>
      </c>
      <c r="B196" s="11" t="s">
        <v>4883</v>
      </c>
      <c r="C196" s="12">
        <v>1496</v>
      </c>
      <c r="D196" s="12">
        <v>657</v>
      </c>
      <c r="E196" s="12">
        <v>657</v>
      </c>
      <c r="F196" s="12"/>
      <c r="G196" s="12">
        <v>788</v>
      </c>
      <c r="H196" s="12">
        <v>169</v>
      </c>
      <c r="I196" s="12"/>
      <c r="J196" s="12"/>
      <c r="K196" s="12"/>
      <c r="L196" s="12">
        <v>3</v>
      </c>
      <c r="M196" s="12">
        <v>68</v>
      </c>
      <c r="N196" s="12"/>
      <c r="O196" s="12"/>
      <c r="P196" s="12"/>
      <c r="Q196" s="12">
        <v>438</v>
      </c>
      <c r="R196" s="12">
        <v>56</v>
      </c>
      <c r="S196" s="12"/>
      <c r="T196" s="12"/>
      <c r="U196" s="12"/>
      <c r="V196" s="12"/>
      <c r="W196" s="12">
        <v>54</v>
      </c>
    </row>
    <row r="197" ht="14.4" spans="1:23">
      <c r="A197" s="8">
        <v>20126</v>
      </c>
      <c r="B197" s="9" t="s">
        <v>890</v>
      </c>
      <c r="C197" s="10">
        <v>37276</v>
      </c>
      <c r="D197" s="10">
        <v>3638</v>
      </c>
      <c r="E197" s="10">
        <v>4217</v>
      </c>
      <c r="F197" s="10"/>
      <c r="G197" s="10">
        <v>28644</v>
      </c>
      <c r="H197" s="10">
        <v>3885</v>
      </c>
      <c r="I197" s="10">
        <v>1464</v>
      </c>
      <c r="J197" s="10">
        <v>1227</v>
      </c>
      <c r="K197" s="10">
        <v>2009</v>
      </c>
      <c r="L197" s="10">
        <v>3193</v>
      </c>
      <c r="M197" s="10">
        <v>2064</v>
      </c>
      <c r="N197" s="10">
        <v>2302</v>
      </c>
      <c r="O197" s="10">
        <v>777</v>
      </c>
      <c r="P197" s="10">
        <v>1805</v>
      </c>
      <c r="Q197" s="10">
        <v>2201</v>
      </c>
      <c r="R197" s="10">
        <v>1131</v>
      </c>
      <c r="S197" s="10">
        <v>1335</v>
      </c>
      <c r="T197" s="10">
        <v>1082</v>
      </c>
      <c r="U197" s="10">
        <v>1148</v>
      </c>
      <c r="V197" s="10">
        <v>701</v>
      </c>
      <c r="W197" s="10">
        <v>2320</v>
      </c>
    </row>
    <row r="198" ht="14.4" spans="1:23">
      <c r="A198" s="8">
        <v>2012601</v>
      </c>
      <c r="B198" s="11" t="s">
        <v>595</v>
      </c>
      <c r="C198" s="12">
        <v>16348</v>
      </c>
      <c r="D198" s="12">
        <v>1407</v>
      </c>
      <c r="E198" s="12">
        <v>1667</v>
      </c>
      <c r="F198" s="12"/>
      <c r="G198" s="12">
        <v>13228</v>
      </c>
      <c r="H198" s="12">
        <v>1831</v>
      </c>
      <c r="I198" s="12">
        <v>490</v>
      </c>
      <c r="J198" s="12">
        <v>853</v>
      </c>
      <c r="K198" s="12">
        <v>1212</v>
      </c>
      <c r="L198" s="12">
        <v>1370</v>
      </c>
      <c r="M198" s="12">
        <v>924</v>
      </c>
      <c r="N198" s="12">
        <v>1062</v>
      </c>
      <c r="O198" s="12">
        <v>325</v>
      </c>
      <c r="P198" s="12">
        <v>993</v>
      </c>
      <c r="Q198" s="12">
        <v>974</v>
      </c>
      <c r="R198" s="12">
        <v>624</v>
      </c>
      <c r="S198" s="12">
        <v>507</v>
      </c>
      <c r="T198" s="12">
        <v>154</v>
      </c>
      <c r="U198" s="12">
        <v>666</v>
      </c>
      <c r="V198" s="12">
        <v>211</v>
      </c>
      <c r="W198" s="12">
        <v>1032</v>
      </c>
    </row>
    <row r="199" ht="14.4" spans="1:23">
      <c r="A199" s="8">
        <v>2012602</v>
      </c>
      <c r="B199" s="11" t="s">
        <v>598</v>
      </c>
      <c r="C199" s="12">
        <v>823</v>
      </c>
      <c r="D199" s="12"/>
      <c r="E199" s="12">
        <v>0</v>
      </c>
      <c r="F199" s="12"/>
      <c r="G199" s="12">
        <v>675</v>
      </c>
      <c r="H199" s="12">
        <v>119</v>
      </c>
      <c r="I199" s="12"/>
      <c r="J199" s="12">
        <v>94</v>
      </c>
      <c r="K199" s="12">
        <v>102</v>
      </c>
      <c r="L199" s="12">
        <v>50</v>
      </c>
      <c r="M199" s="12">
        <v>75</v>
      </c>
      <c r="N199" s="12">
        <v>54</v>
      </c>
      <c r="O199" s="12">
        <v>1</v>
      </c>
      <c r="P199" s="12">
        <v>92</v>
      </c>
      <c r="Q199" s="12">
        <v>24</v>
      </c>
      <c r="R199" s="12">
        <v>1</v>
      </c>
      <c r="S199" s="12">
        <v>20</v>
      </c>
      <c r="T199" s="12"/>
      <c r="U199" s="12">
        <v>10</v>
      </c>
      <c r="V199" s="12"/>
      <c r="W199" s="12">
        <v>33</v>
      </c>
    </row>
    <row r="200" ht="14.4" spans="1:23">
      <c r="A200" s="8">
        <v>2012603</v>
      </c>
      <c r="B200" s="11" t="s">
        <v>601</v>
      </c>
      <c r="C200" s="12">
        <v>0</v>
      </c>
      <c r="D200" s="12"/>
      <c r="E200" s="12">
        <v>0</v>
      </c>
      <c r="F200" s="12"/>
      <c r="G200" s="12"/>
      <c r="H200" s="12"/>
      <c r="I200" s="12"/>
      <c r="J200" s="12"/>
      <c r="K200" s="12"/>
      <c r="L200" s="12"/>
      <c r="M200" s="12"/>
      <c r="N200" s="12"/>
      <c r="O200" s="12"/>
      <c r="P200" s="12"/>
      <c r="Q200" s="12"/>
      <c r="R200" s="12"/>
      <c r="S200" s="12"/>
      <c r="T200" s="12"/>
      <c r="U200" s="12"/>
      <c r="V200" s="12"/>
      <c r="W200" s="12"/>
    </row>
    <row r="201" ht="14.4" spans="1:23">
      <c r="A201" s="8">
        <v>2012604</v>
      </c>
      <c r="B201" s="11" t="s">
        <v>896</v>
      </c>
      <c r="C201" s="12">
        <v>19006</v>
      </c>
      <c r="D201" s="12">
        <v>2231</v>
      </c>
      <c r="E201" s="12">
        <v>2550</v>
      </c>
      <c r="F201" s="12"/>
      <c r="G201" s="12">
        <v>13902</v>
      </c>
      <c r="H201" s="12">
        <v>1821</v>
      </c>
      <c r="I201" s="12">
        <v>950</v>
      </c>
      <c r="J201" s="12">
        <v>241</v>
      </c>
      <c r="K201" s="12">
        <v>681</v>
      </c>
      <c r="L201" s="12">
        <v>1513</v>
      </c>
      <c r="M201" s="12">
        <v>1025</v>
      </c>
      <c r="N201" s="12">
        <v>1162</v>
      </c>
      <c r="O201" s="12">
        <v>451</v>
      </c>
      <c r="P201" s="12">
        <v>720</v>
      </c>
      <c r="Q201" s="12">
        <v>1013</v>
      </c>
      <c r="R201" s="12">
        <v>449</v>
      </c>
      <c r="S201" s="12">
        <v>808</v>
      </c>
      <c r="T201" s="12">
        <v>863</v>
      </c>
      <c r="U201" s="12">
        <v>463</v>
      </c>
      <c r="V201" s="12">
        <v>490</v>
      </c>
      <c r="W201" s="12">
        <v>1252</v>
      </c>
    </row>
    <row r="202" ht="14.4" spans="1:23">
      <c r="A202" s="8">
        <v>2012699</v>
      </c>
      <c r="B202" s="11" t="s">
        <v>898</v>
      </c>
      <c r="C202" s="12">
        <v>1099</v>
      </c>
      <c r="D202" s="12"/>
      <c r="E202" s="12">
        <v>0</v>
      </c>
      <c r="F202" s="12"/>
      <c r="G202" s="12">
        <v>839</v>
      </c>
      <c r="H202" s="12">
        <v>114</v>
      </c>
      <c r="I202" s="12">
        <v>24</v>
      </c>
      <c r="J202" s="12">
        <v>39</v>
      </c>
      <c r="K202" s="12">
        <v>14</v>
      </c>
      <c r="L202" s="12">
        <v>260</v>
      </c>
      <c r="M202" s="12">
        <v>40</v>
      </c>
      <c r="N202" s="12">
        <v>24</v>
      </c>
      <c r="O202" s="12"/>
      <c r="P202" s="12"/>
      <c r="Q202" s="12">
        <v>190</v>
      </c>
      <c r="R202" s="12">
        <v>57</v>
      </c>
      <c r="S202" s="12"/>
      <c r="T202" s="12">
        <v>65</v>
      </c>
      <c r="U202" s="12">
        <v>9</v>
      </c>
      <c r="V202" s="12"/>
      <c r="W202" s="12">
        <v>3</v>
      </c>
    </row>
    <row r="203" ht="14.4" spans="1:23">
      <c r="A203" s="8">
        <v>20128</v>
      </c>
      <c r="B203" s="9" t="s">
        <v>900</v>
      </c>
      <c r="C203" s="10">
        <v>24884</v>
      </c>
      <c r="D203" s="10">
        <v>5504</v>
      </c>
      <c r="E203" s="10">
        <v>6249</v>
      </c>
      <c r="F203" s="10"/>
      <c r="G203" s="10">
        <v>16737</v>
      </c>
      <c r="H203" s="10">
        <v>3384</v>
      </c>
      <c r="I203" s="10">
        <v>1032</v>
      </c>
      <c r="J203" s="10">
        <v>662</v>
      </c>
      <c r="K203" s="10">
        <v>1291</v>
      </c>
      <c r="L203" s="10">
        <v>1848</v>
      </c>
      <c r="M203" s="10">
        <v>884</v>
      </c>
      <c r="N203" s="10">
        <v>795</v>
      </c>
      <c r="O203" s="10">
        <v>287</v>
      </c>
      <c r="P203" s="10">
        <v>1562</v>
      </c>
      <c r="Q203" s="10">
        <v>1746</v>
      </c>
      <c r="R203" s="10">
        <v>554</v>
      </c>
      <c r="S203" s="10">
        <v>578</v>
      </c>
      <c r="T203" s="10">
        <v>585</v>
      </c>
      <c r="U203" s="10">
        <v>345</v>
      </c>
      <c r="V203" s="10">
        <v>517</v>
      </c>
      <c r="W203" s="10">
        <v>667</v>
      </c>
    </row>
    <row r="204" ht="14.4" spans="1:23">
      <c r="A204" s="8">
        <v>2012801</v>
      </c>
      <c r="B204" s="11" t="s">
        <v>595</v>
      </c>
      <c r="C204" s="12">
        <v>18092</v>
      </c>
      <c r="D204" s="12">
        <v>3046</v>
      </c>
      <c r="E204" s="12">
        <v>3735</v>
      </c>
      <c r="F204" s="12"/>
      <c r="G204" s="12">
        <v>13175</v>
      </c>
      <c r="H204" s="12">
        <v>2683</v>
      </c>
      <c r="I204" s="12">
        <v>649</v>
      </c>
      <c r="J204" s="12">
        <v>521</v>
      </c>
      <c r="K204" s="12">
        <v>1043</v>
      </c>
      <c r="L204" s="12">
        <v>1617</v>
      </c>
      <c r="M204" s="12">
        <v>767</v>
      </c>
      <c r="N204" s="12">
        <v>607</v>
      </c>
      <c r="O204" s="12">
        <v>268</v>
      </c>
      <c r="P204" s="12">
        <v>1007</v>
      </c>
      <c r="Q204" s="12">
        <v>1472</v>
      </c>
      <c r="R204" s="12">
        <v>415</v>
      </c>
      <c r="S204" s="12">
        <v>412</v>
      </c>
      <c r="T204" s="12">
        <v>461</v>
      </c>
      <c r="U204" s="12">
        <v>317</v>
      </c>
      <c r="V204" s="12">
        <v>414</v>
      </c>
      <c r="W204" s="12">
        <v>522</v>
      </c>
    </row>
    <row r="205" ht="14.4" spans="1:23">
      <c r="A205" s="8">
        <v>2012802</v>
      </c>
      <c r="B205" s="11" t="s">
        <v>598</v>
      </c>
      <c r="C205" s="12">
        <v>2473</v>
      </c>
      <c r="D205" s="12">
        <v>126</v>
      </c>
      <c r="E205" s="12">
        <v>147</v>
      </c>
      <c r="F205" s="12"/>
      <c r="G205" s="12">
        <v>1974</v>
      </c>
      <c r="H205" s="12">
        <v>311</v>
      </c>
      <c r="I205" s="12">
        <v>205</v>
      </c>
      <c r="J205" s="12">
        <v>118</v>
      </c>
      <c r="K205" s="12">
        <v>172</v>
      </c>
      <c r="L205" s="12">
        <v>57</v>
      </c>
      <c r="M205" s="12">
        <v>71</v>
      </c>
      <c r="N205" s="12">
        <v>102</v>
      </c>
      <c r="O205" s="12">
        <v>16</v>
      </c>
      <c r="P205" s="12">
        <v>512</v>
      </c>
      <c r="Q205" s="12">
        <v>25</v>
      </c>
      <c r="R205" s="12">
        <v>13</v>
      </c>
      <c r="S205" s="12">
        <v>85</v>
      </c>
      <c r="T205" s="12">
        <v>98</v>
      </c>
      <c r="U205" s="12">
        <v>3</v>
      </c>
      <c r="V205" s="12">
        <v>101</v>
      </c>
      <c r="W205" s="12">
        <v>85</v>
      </c>
    </row>
    <row r="206" ht="14.4" spans="1:23">
      <c r="A206" s="8">
        <v>2012803</v>
      </c>
      <c r="B206" s="11" t="s">
        <v>601</v>
      </c>
      <c r="C206" s="12">
        <v>13</v>
      </c>
      <c r="D206" s="12"/>
      <c r="E206" s="12">
        <v>0</v>
      </c>
      <c r="F206" s="12"/>
      <c r="G206" s="12">
        <v>13</v>
      </c>
      <c r="H206" s="12"/>
      <c r="I206" s="12"/>
      <c r="J206" s="12"/>
      <c r="K206" s="12"/>
      <c r="L206" s="12"/>
      <c r="M206" s="12"/>
      <c r="N206" s="12"/>
      <c r="O206" s="12"/>
      <c r="P206" s="12"/>
      <c r="Q206" s="12"/>
      <c r="R206" s="12"/>
      <c r="S206" s="12"/>
      <c r="T206" s="12"/>
      <c r="U206" s="12"/>
      <c r="V206" s="12"/>
      <c r="W206" s="12">
        <v>13</v>
      </c>
    </row>
    <row r="207" ht="14.4" spans="1:23">
      <c r="A207" s="8">
        <v>2012804</v>
      </c>
      <c r="B207" s="11" t="s">
        <v>635</v>
      </c>
      <c r="C207" s="12">
        <v>162</v>
      </c>
      <c r="D207" s="12"/>
      <c r="E207" s="12">
        <v>0</v>
      </c>
      <c r="F207" s="12"/>
      <c r="G207" s="12">
        <v>159</v>
      </c>
      <c r="H207" s="12">
        <v>53</v>
      </c>
      <c r="I207" s="12">
        <v>10</v>
      </c>
      <c r="J207" s="12"/>
      <c r="K207" s="12"/>
      <c r="L207" s="12">
        <v>23</v>
      </c>
      <c r="M207" s="12">
        <v>13</v>
      </c>
      <c r="N207" s="12">
        <v>15</v>
      </c>
      <c r="O207" s="12"/>
      <c r="P207" s="12">
        <v>38</v>
      </c>
      <c r="Q207" s="12">
        <v>2</v>
      </c>
      <c r="R207" s="12"/>
      <c r="S207" s="12"/>
      <c r="T207" s="12"/>
      <c r="U207" s="12"/>
      <c r="V207" s="12"/>
      <c r="W207" s="12">
        <v>5</v>
      </c>
    </row>
    <row r="208" ht="14.4" spans="1:23">
      <c r="A208" s="8">
        <v>2012850</v>
      </c>
      <c r="B208" s="11" t="s">
        <v>622</v>
      </c>
      <c r="C208" s="12">
        <v>121</v>
      </c>
      <c r="D208" s="12"/>
      <c r="E208" s="12">
        <v>0</v>
      </c>
      <c r="F208" s="12"/>
      <c r="G208" s="12">
        <v>105</v>
      </c>
      <c r="H208" s="12"/>
      <c r="I208" s="12">
        <v>98</v>
      </c>
      <c r="J208" s="12"/>
      <c r="K208" s="12"/>
      <c r="L208" s="12"/>
      <c r="M208" s="12"/>
      <c r="N208" s="12"/>
      <c r="O208" s="12"/>
      <c r="P208" s="12"/>
      <c r="Q208" s="12"/>
      <c r="R208" s="12"/>
      <c r="S208" s="12"/>
      <c r="T208" s="12">
        <v>7</v>
      </c>
      <c r="U208" s="12"/>
      <c r="V208" s="12"/>
      <c r="W208" s="12"/>
    </row>
    <row r="209" ht="14.4" spans="1:23">
      <c r="A209" s="8">
        <v>2012899</v>
      </c>
      <c r="B209" s="11" t="s">
        <v>906</v>
      </c>
      <c r="C209" s="12">
        <v>4023</v>
      </c>
      <c r="D209" s="12">
        <v>2332</v>
      </c>
      <c r="E209" s="12">
        <v>2367</v>
      </c>
      <c r="F209" s="12"/>
      <c r="G209" s="12">
        <v>1311</v>
      </c>
      <c r="H209" s="12">
        <v>337</v>
      </c>
      <c r="I209" s="12">
        <v>70</v>
      </c>
      <c r="J209" s="12">
        <v>23</v>
      </c>
      <c r="K209" s="12">
        <v>76</v>
      </c>
      <c r="L209" s="12">
        <v>151</v>
      </c>
      <c r="M209" s="12">
        <v>33</v>
      </c>
      <c r="N209" s="12">
        <v>71</v>
      </c>
      <c r="O209" s="12">
        <v>3</v>
      </c>
      <c r="P209" s="12">
        <v>5</v>
      </c>
      <c r="Q209" s="12">
        <v>247</v>
      </c>
      <c r="R209" s="12">
        <v>126</v>
      </c>
      <c r="S209" s="12">
        <v>81</v>
      </c>
      <c r="T209" s="12">
        <v>19</v>
      </c>
      <c r="U209" s="12">
        <v>25</v>
      </c>
      <c r="V209" s="12">
        <v>2</v>
      </c>
      <c r="W209" s="12">
        <v>42</v>
      </c>
    </row>
    <row r="210" ht="14.4" spans="1:23">
      <c r="A210" s="8">
        <v>20129</v>
      </c>
      <c r="B210" s="9" t="s">
        <v>908</v>
      </c>
      <c r="C210" s="10">
        <v>102698</v>
      </c>
      <c r="D210" s="10">
        <v>9816</v>
      </c>
      <c r="E210" s="10">
        <v>10864</v>
      </c>
      <c r="F210" s="10"/>
      <c r="G210" s="10">
        <v>80256</v>
      </c>
      <c r="H210" s="10">
        <v>12861</v>
      </c>
      <c r="I210" s="10">
        <v>4175</v>
      </c>
      <c r="J210" s="10">
        <v>4125</v>
      </c>
      <c r="K210" s="10">
        <v>4007</v>
      </c>
      <c r="L210" s="10">
        <v>8392</v>
      </c>
      <c r="M210" s="10">
        <v>6043</v>
      </c>
      <c r="N210" s="10">
        <v>7930</v>
      </c>
      <c r="O210" s="10">
        <v>1104</v>
      </c>
      <c r="P210" s="10">
        <v>6881</v>
      </c>
      <c r="Q210" s="10">
        <v>5640</v>
      </c>
      <c r="R210" s="10">
        <v>2414</v>
      </c>
      <c r="S210" s="10">
        <v>4042</v>
      </c>
      <c r="T210" s="10">
        <v>4266</v>
      </c>
      <c r="U210" s="10">
        <v>2382</v>
      </c>
      <c r="V210" s="10">
        <v>1628</v>
      </c>
      <c r="W210" s="10">
        <v>4366</v>
      </c>
    </row>
    <row r="211" ht="14.4" spans="1:23">
      <c r="A211" s="8">
        <v>2012901</v>
      </c>
      <c r="B211" s="11" t="s">
        <v>595</v>
      </c>
      <c r="C211" s="12">
        <v>51598</v>
      </c>
      <c r="D211" s="12">
        <v>2613</v>
      </c>
      <c r="E211" s="12">
        <v>3212</v>
      </c>
      <c r="F211" s="12"/>
      <c r="G211" s="12">
        <v>43731</v>
      </c>
      <c r="H211" s="12">
        <v>6603</v>
      </c>
      <c r="I211" s="12">
        <v>2840</v>
      </c>
      <c r="J211" s="12">
        <v>2445</v>
      </c>
      <c r="K211" s="12">
        <v>2626</v>
      </c>
      <c r="L211" s="12">
        <v>4495</v>
      </c>
      <c r="M211" s="12">
        <v>2813</v>
      </c>
      <c r="N211" s="12">
        <v>3814</v>
      </c>
      <c r="O211" s="12">
        <v>847</v>
      </c>
      <c r="P211" s="12">
        <v>3963</v>
      </c>
      <c r="Q211" s="12">
        <v>3164</v>
      </c>
      <c r="R211" s="12">
        <v>1662</v>
      </c>
      <c r="S211" s="12">
        <v>2264</v>
      </c>
      <c r="T211" s="12">
        <v>1471</v>
      </c>
      <c r="U211" s="12">
        <v>1473</v>
      </c>
      <c r="V211" s="12">
        <v>1308</v>
      </c>
      <c r="W211" s="12">
        <v>1943</v>
      </c>
    </row>
    <row r="212" ht="14.4" spans="1:23">
      <c r="A212" s="8">
        <v>2012902</v>
      </c>
      <c r="B212" s="11" t="s">
        <v>598</v>
      </c>
      <c r="C212" s="12">
        <v>14337</v>
      </c>
      <c r="D212" s="12">
        <v>177</v>
      </c>
      <c r="E212" s="12">
        <v>177</v>
      </c>
      <c r="F212" s="12"/>
      <c r="G212" s="12">
        <v>12436</v>
      </c>
      <c r="H212" s="12">
        <v>2110</v>
      </c>
      <c r="I212" s="12">
        <v>210</v>
      </c>
      <c r="J212" s="12">
        <v>806</v>
      </c>
      <c r="K212" s="12">
        <v>303</v>
      </c>
      <c r="L212" s="12">
        <v>877</v>
      </c>
      <c r="M212" s="12">
        <v>1337</v>
      </c>
      <c r="N212" s="12">
        <v>508</v>
      </c>
      <c r="O212" s="12">
        <v>105</v>
      </c>
      <c r="P212" s="12">
        <v>2522</v>
      </c>
      <c r="Q212" s="12">
        <v>393</v>
      </c>
      <c r="R212" s="12">
        <v>174</v>
      </c>
      <c r="S212" s="12">
        <v>1034</v>
      </c>
      <c r="T212" s="12">
        <v>798</v>
      </c>
      <c r="U212" s="12">
        <v>130</v>
      </c>
      <c r="V212" s="12">
        <v>163</v>
      </c>
      <c r="W212" s="12">
        <v>966</v>
      </c>
    </row>
    <row r="213" ht="14.4" spans="1:23">
      <c r="A213" s="8">
        <v>2012903</v>
      </c>
      <c r="B213" s="11" t="s">
        <v>601</v>
      </c>
      <c r="C213" s="12">
        <v>22</v>
      </c>
      <c r="D213" s="12"/>
      <c r="E213" s="12">
        <v>0</v>
      </c>
      <c r="F213" s="12"/>
      <c r="G213" s="12">
        <v>20</v>
      </c>
      <c r="H213" s="12"/>
      <c r="I213" s="12"/>
      <c r="J213" s="12"/>
      <c r="K213" s="12"/>
      <c r="L213" s="12"/>
      <c r="M213" s="12"/>
      <c r="N213" s="12">
        <v>20</v>
      </c>
      <c r="O213" s="12"/>
      <c r="P213" s="12"/>
      <c r="Q213" s="12"/>
      <c r="R213" s="12"/>
      <c r="S213" s="12"/>
      <c r="T213" s="12"/>
      <c r="U213" s="12"/>
      <c r="V213" s="12"/>
      <c r="W213" s="12"/>
    </row>
    <row r="214" ht="14.4" spans="1:23">
      <c r="A214" s="8">
        <v>2012904</v>
      </c>
      <c r="B214" s="11" t="s">
        <v>4884</v>
      </c>
      <c r="C214" s="12">
        <v>12</v>
      </c>
      <c r="D214" s="12"/>
      <c r="E214" s="12">
        <v>0</v>
      </c>
      <c r="F214" s="12"/>
      <c r="G214" s="12">
        <v>6</v>
      </c>
      <c r="H214" s="12">
        <v>6</v>
      </c>
      <c r="I214" s="12"/>
      <c r="J214" s="12"/>
      <c r="K214" s="12"/>
      <c r="L214" s="12"/>
      <c r="M214" s="12"/>
      <c r="N214" s="12"/>
      <c r="O214" s="12"/>
      <c r="P214" s="12"/>
      <c r="Q214" s="12"/>
      <c r="R214" s="12"/>
      <c r="S214" s="12"/>
      <c r="T214" s="12"/>
      <c r="U214" s="12"/>
      <c r="V214" s="12"/>
      <c r="W214" s="12"/>
    </row>
    <row r="215" ht="14.4" spans="1:23">
      <c r="A215" s="8">
        <v>2012905</v>
      </c>
      <c r="B215" s="11" t="s">
        <v>4885</v>
      </c>
      <c r="C215" s="12">
        <v>227</v>
      </c>
      <c r="D215" s="12"/>
      <c r="E215" s="12">
        <v>0</v>
      </c>
      <c r="F215" s="12"/>
      <c r="G215" s="12">
        <v>216</v>
      </c>
      <c r="H215" s="12">
        <v>205</v>
      </c>
      <c r="I215" s="12"/>
      <c r="J215" s="12"/>
      <c r="K215" s="12"/>
      <c r="L215" s="12"/>
      <c r="M215" s="12"/>
      <c r="N215" s="12">
        <v>11</v>
      </c>
      <c r="O215" s="12"/>
      <c r="P215" s="12"/>
      <c r="Q215" s="12"/>
      <c r="R215" s="12"/>
      <c r="S215" s="12"/>
      <c r="T215" s="12"/>
      <c r="U215" s="12"/>
      <c r="V215" s="12"/>
      <c r="W215" s="12"/>
    </row>
    <row r="216" ht="14.4" spans="1:23">
      <c r="A216" s="8">
        <v>2012950</v>
      </c>
      <c r="B216" s="11" t="s">
        <v>622</v>
      </c>
      <c r="C216" s="12">
        <v>2507</v>
      </c>
      <c r="D216" s="12">
        <v>176</v>
      </c>
      <c r="E216" s="12">
        <v>232</v>
      </c>
      <c r="F216" s="12"/>
      <c r="G216" s="12">
        <v>2209</v>
      </c>
      <c r="H216" s="12">
        <v>1216</v>
      </c>
      <c r="I216" s="12">
        <v>240</v>
      </c>
      <c r="J216" s="12"/>
      <c r="K216" s="12">
        <v>29</v>
      </c>
      <c r="L216" s="12">
        <v>230</v>
      </c>
      <c r="M216" s="12">
        <v>20</v>
      </c>
      <c r="N216" s="12">
        <v>46</v>
      </c>
      <c r="O216" s="12"/>
      <c r="P216" s="12"/>
      <c r="Q216" s="12">
        <v>38</v>
      </c>
      <c r="R216" s="12"/>
      <c r="S216" s="12">
        <v>50</v>
      </c>
      <c r="T216" s="12">
        <v>203</v>
      </c>
      <c r="U216" s="12">
        <v>112</v>
      </c>
      <c r="V216" s="12"/>
      <c r="W216" s="12">
        <v>25</v>
      </c>
    </row>
    <row r="217" ht="14.4" spans="1:23">
      <c r="A217" s="8">
        <v>2012999</v>
      </c>
      <c r="B217" s="11" t="s">
        <v>915</v>
      </c>
      <c r="C217" s="12">
        <v>33995</v>
      </c>
      <c r="D217" s="12">
        <v>6850</v>
      </c>
      <c r="E217" s="12">
        <v>7243</v>
      </c>
      <c r="F217" s="12"/>
      <c r="G217" s="12">
        <v>21638</v>
      </c>
      <c r="H217" s="12">
        <v>2721</v>
      </c>
      <c r="I217" s="12">
        <v>885</v>
      </c>
      <c r="J217" s="12">
        <v>874</v>
      </c>
      <c r="K217" s="12">
        <v>1049</v>
      </c>
      <c r="L217" s="12">
        <v>2790</v>
      </c>
      <c r="M217" s="12">
        <v>1873</v>
      </c>
      <c r="N217" s="12">
        <v>3531</v>
      </c>
      <c r="O217" s="12">
        <v>152</v>
      </c>
      <c r="P217" s="12">
        <v>396</v>
      </c>
      <c r="Q217" s="12">
        <v>2045</v>
      </c>
      <c r="R217" s="12">
        <v>578</v>
      </c>
      <c r="S217" s="12">
        <v>694</v>
      </c>
      <c r="T217" s="12">
        <v>1794</v>
      </c>
      <c r="U217" s="12">
        <v>667</v>
      </c>
      <c r="V217" s="12">
        <v>157</v>
      </c>
      <c r="W217" s="12">
        <v>1432</v>
      </c>
    </row>
    <row r="218" ht="14.4" spans="1:23">
      <c r="A218" s="8">
        <v>20131</v>
      </c>
      <c r="B218" s="9" t="s">
        <v>4886</v>
      </c>
      <c r="C218" s="10">
        <v>319563</v>
      </c>
      <c r="D218" s="10">
        <v>18078</v>
      </c>
      <c r="E218" s="10">
        <v>27431</v>
      </c>
      <c r="F218" s="10"/>
      <c r="G218" s="10">
        <v>244831</v>
      </c>
      <c r="H218" s="10">
        <v>34953</v>
      </c>
      <c r="I218" s="10">
        <v>19076</v>
      </c>
      <c r="J218" s="10">
        <v>17524</v>
      </c>
      <c r="K218" s="10">
        <v>14897</v>
      </c>
      <c r="L218" s="10">
        <v>24960</v>
      </c>
      <c r="M218" s="10">
        <v>15044</v>
      </c>
      <c r="N218" s="10">
        <v>19050</v>
      </c>
      <c r="O218" s="10">
        <v>5473</v>
      </c>
      <c r="P218" s="10">
        <v>20562</v>
      </c>
      <c r="Q218" s="10">
        <v>23340</v>
      </c>
      <c r="R218" s="10">
        <v>11837</v>
      </c>
      <c r="S218" s="10">
        <v>8835</v>
      </c>
      <c r="T218" s="10">
        <v>5856</v>
      </c>
      <c r="U218" s="10">
        <v>3580</v>
      </c>
      <c r="V218" s="10">
        <v>8230</v>
      </c>
      <c r="W218" s="10">
        <v>11614</v>
      </c>
    </row>
    <row r="219" ht="14.4" spans="1:23">
      <c r="A219" s="8">
        <v>2013101</v>
      </c>
      <c r="B219" s="11" t="s">
        <v>595</v>
      </c>
      <c r="C219" s="12">
        <v>225902</v>
      </c>
      <c r="D219" s="12">
        <v>8694</v>
      </c>
      <c r="E219" s="12">
        <v>11288</v>
      </c>
      <c r="F219" s="12"/>
      <c r="G219" s="12">
        <v>185299</v>
      </c>
      <c r="H219" s="12">
        <v>26975</v>
      </c>
      <c r="I219" s="12">
        <v>13871</v>
      </c>
      <c r="J219" s="12">
        <v>11302</v>
      </c>
      <c r="K219" s="12">
        <v>10292</v>
      </c>
      <c r="L219" s="12">
        <v>20231</v>
      </c>
      <c r="M219" s="12">
        <v>12482</v>
      </c>
      <c r="N219" s="12">
        <v>16279</v>
      </c>
      <c r="O219" s="12">
        <v>4085</v>
      </c>
      <c r="P219" s="12">
        <v>14105</v>
      </c>
      <c r="Q219" s="12">
        <v>16735</v>
      </c>
      <c r="R219" s="12">
        <v>7958</v>
      </c>
      <c r="S219" s="12">
        <v>6997</v>
      </c>
      <c r="T219" s="12">
        <v>5016</v>
      </c>
      <c r="U219" s="12">
        <v>2834</v>
      </c>
      <c r="V219" s="12">
        <v>7165</v>
      </c>
      <c r="W219" s="12">
        <v>8972</v>
      </c>
    </row>
    <row r="220" ht="14.4" spans="1:23">
      <c r="A220" s="8">
        <v>2013102</v>
      </c>
      <c r="B220" s="11" t="s">
        <v>598</v>
      </c>
      <c r="C220" s="12">
        <v>38042</v>
      </c>
      <c r="D220" s="12"/>
      <c r="E220" s="12">
        <v>0</v>
      </c>
      <c r="F220" s="12"/>
      <c r="G220" s="12">
        <v>29283</v>
      </c>
      <c r="H220" s="12">
        <v>2677</v>
      </c>
      <c r="I220" s="12">
        <v>827</v>
      </c>
      <c r="J220" s="12">
        <v>1943</v>
      </c>
      <c r="K220" s="12">
        <v>3362</v>
      </c>
      <c r="L220" s="12">
        <v>2292</v>
      </c>
      <c r="M220" s="12">
        <v>1838</v>
      </c>
      <c r="N220" s="12">
        <v>940</v>
      </c>
      <c r="O220" s="12">
        <v>635</v>
      </c>
      <c r="P220" s="12">
        <v>6163</v>
      </c>
      <c r="Q220" s="12">
        <v>1765</v>
      </c>
      <c r="R220" s="12">
        <v>1505</v>
      </c>
      <c r="S220" s="12">
        <v>1701</v>
      </c>
      <c r="T220" s="12">
        <v>573</v>
      </c>
      <c r="U220" s="12">
        <v>201</v>
      </c>
      <c r="V220" s="12">
        <v>703</v>
      </c>
      <c r="W220" s="12">
        <v>2158</v>
      </c>
    </row>
    <row r="221" ht="14.4" spans="1:23">
      <c r="A221" s="8">
        <v>2013103</v>
      </c>
      <c r="B221" s="11" t="s">
        <v>601</v>
      </c>
      <c r="C221" s="12">
        <v>1840</v>
      </c>
      <c r="D221" s="12">
        <v>251</v>
      </c>
      <c r="E221" s="12">
        <v>343</v>
      </c>
      <c r="F221" s="12"/>
      <c r="G221" s="12">
        <v>1193</v>
      </c>
      <c r="H221" s="12"/>
      <c r="I221" s="12">
        <v>1051</v>
      </c>
      <c r="J221" s="12">
        <v>103</v>
      </c>
      <c r="K221" s="12"/>
      <c r="L221" s="12"/>
      <c r="M221" s="12">
        <v>9</v>
      </c>
      <c r="N221" s="12">
        <v>6</v>
      </c>
      <c r="O221" s="12"/>
      <c r="P221" s="12"/>
      <c r="Q221" s="12"/>
      <c r="R221" s="12">
        <v>24</v>
      </c>
      <c r="S221" s="12"/>
      <c r="T221" s="12"/>
      <c r="U221" s="12"/>
      <c r="V221" s="12"/>
      <c r="W221" s="12"/>
    </row>
    <row r="222" ht="14.4" spans="1:23">
      <c r="A222" s="8">
        <v>2013105</v>
      </c>
      <c r="B222" s="11" t="s">
        <v>921</v>
      </c>
      <c r="C222" s="12">
        <v>9739</v>
      </c>
      <c r="D222" s="12">
        <v>1080</v>
      </c>
      <c r="E222" s="12">
        <v>1080</v>
      </c>
      <c r="F222" s="12"/>
      <c r="G222" s="12">
        <v>6921</v>
      </c>
      <c r="H222" s="12">
        <v>1653</v>
      </c>
      <c r="I222" s="12">
        <v>1211</v>
      </c>
      <c r="J222" s="12">
        <v>1066</v>
      </c>
      <c r="K222" s="12">
        <v>333</v>
      </c>
      <c r="L222" s="12">
        <v>319</v>
      </c>
      <c r="M222" s="12">
        <v>264</v>
      </c>
      <c r="N222" s="12">
        <v>393</v>
      </c>
      <c r="O222" s="12">
        <v>157</v>
      </c>
      <c r="P222" s="12">
        <v>283</v>
      </c>
      <c r="Q222" s="12">
        <v>371</v>
      </c>
      <c r="R222" s="12">
        <v>224</v>
      </c>
      <c r="S222" s="12">
        <v>40</v>
      </c>
      <c r="T222" s="12">
        <v>1</v>
      </c>
      <c r="U222" s="12">
        <v>323</v>
      </c>
      <c r="V222" s="12">
        <v>247</v>
      </c>
      <c r="W222" s="12">
        <v>36</v>
      </c>
    </row>
    <row r="223" ht="14.4" spans="1:23">
      <c r="A223" s="8">
        <v>2013150</v>
      </c>
      <c r="B223" s="11" t="s">
        <v>622</v>
      </c>
      <c r="C223" s="12">
        <v>2857</v>
      </c>
      <c r="D223" s="12">
        <v>751</v>
      </c>
      <c r="E223" s="12">
        <v>1028</v>
      </c>
      <c r="F223" s="12"/>
      <c r="G223" s="12">
        <v>1442</v>
      </c>
      <c r="H223" s="12">
        <v>140</v>
      </c>
      <c r="I223" s="12">
        <v>280</v>
      </c>
      <c r="J223" s="12">
        <v>33</v>
      </c>
      <c r="K223" s="12"/>
      <c r="L223" s="12">
        <v>120</v>
      </c>
      <c r="M223" s="12">
        <v>25</v>
      </c>
      <c r="N223" s="12"/>
      <c r="O223" s="12"/>
      <c r="P223" s="12"/>
      <c r="Q223" s="12">
        <v>27</v>
      </c>
      <c r="R223" s="12">
        <v>793</v>
      </c>
      <c r="S223" s="12"/>
      <c r="T223" s="12">
        <v>15</v>
      </c>
      <c r="U223" s="12"/>
      <c r="V223" s="12"/>
      <c r="W223" s="12">
        <v>9</v>
      </c>
    </row>
    <row r="224" ht="14.4" spans="1:23">
      <c r="A224" s="8">
        <v>2013199</v>
      </c>
      <c r="B224" s="11" t="s">
        <v>4887</v>
      </c>
      <c r="C224" s="12">
        <v>41183</v>
      </c>
      <c r="D224" s="12">
        <v>7302</v>
      </c>
      <c r="E224" s="12">
        <v>13692</v>
      </c>
      <c r="F224" s="12"/>
      <c r="G224" s="12">
        <v>20693</v>
      </c>
      <c r="H224" s="12">
        <v>3508</v>
      </c>
      <c r="I224" s="12">
        <v>1836</v>
      </c>
      <c r="J224" s="12">
        <v>3077</v>
      </c>
      <c r="K224" s="12">
        <v>910</v>
      </c>
      <c r="L224" s="12">
        <v>1998</v>
      </c>
      <c r="M224" s="12">
        <v>426</v>
      </c>
      <c r="N224" s="12">
        <v>1432</v>
      </c>
      <c r="O224" s="12">
        <v>596</v>
      </c>
      <c r="P224" s="12">
        <v>11</v>
      </c>
      <c r="Q224" s="12">
        <v>4442</v>
      </c>
      <c r="R224" s="12">
        <v>1333</v>
      </c>
      <c r="S224" s="12">
        <v>97</v>
      </c>
      <c r="T224" s="12">
        <v>251</v>
      </c>
      <c r="U224" s="12">
        <v>222</v>
      </c>
      <c r="V224" s="12">
        <v>115</v>
      </c>
      <c r="W224" s="12">
        <v>439</v>
      </c>
    </row>
    <row r="225" ht="14.4" spans="1:23">
      <c r="A225" s="8">
        <v>20132</v>
      </c>
      <c r="B225" s="9" t="s">
        <v>926</v>
      </c>
      <c r="C225" s="10">
        <v>133817</v>
      </c>
      <c r="D225" s="10">
        <v>7390</v>
      </c>
      <c r="E225" s="10">
        <v>9285</v>
      </c>
      <c r="F225" s="10"/>
      <c r="G225" s="10">
        <v>99460</v>
      </c>
      <c r="H225" s="10">
        <v>14396</v>
      </c>
      <c r="I225" s="10">
        <v>6586</v>
      </c>
      <c r="J225" s="10">
        <v>4166</v>
      </c>
      <c r="K225" s="10">
        <v>10361</v>
      </c>
      <c r="L225" s="10">
        <v>9091</v>
      </c>
      <c r="M225" s="10">
        <v>6612</v>
      </c>
      <c r="N225" s="10">
        <v>5325</v>
      </c>
      <c r="O225" s="10">
        <v>2414</v>
      </c>
      <c r="P225" s="10">
        <v>4974</v>
      </c>
      <c r="Q225" s="10">
        <v>12407</v>
      </c>
      <c r="R225" s="10">
        <v>4509</v>
      </c>
      <c r="S225" s="10">
        <v>2605</v>
      </c>
      <c r="T225" s="10">
        <v>3284</v>
      </c>
      <c r="U225" s="10">
        <v>2909</v>
      </c>
      <c r="V225" s="10">
        <v>3541</v>
      </c>
      <c r="W225" s="10">
        <v>6280</v>
      </c>
    </row>
    <row r="226" ht="14.4" spans="1:23">
      <c r="A226" s="8">
        <v>2013201</v>
      </c>
      <c r="B226" s="11" t="s">
        <v>595</v>
      </c>
      <c r="C226" s="12">
        <v>43400</v>
      </c>
      <c r="D226" s="12">
        <v>2306</v>
      </c>
      <c r="E226" s="12">
        <v>3169</v>
      </c>
      <c r="F226" s="12"/>
      <c r="G226" s="12">
        <v>37372</v>
      </c>
      <c r="H226" s="12">
        <v>5744</v>
      </c>
      <c r="I226" s="12">
        <v>2679</v>
      </c>
      <c r="J226" s="12">
        <v>1988</v>
      </c>
      <c r="K226" s="12">
        <v>2101</v>
      </c>
      <c r="L226" s="12">
        <v>3280</v>
      </c>
      <c r="M226" s="12">
        <v>2099</v>
      </c>
      <c r="N226" s="12">
        <v>2328</v>
      </c>
      <c r="O226" s="12">
        <v>848</v>
      </c>
      <c r="P226" s="12">
        <v>2327</v>
      </c>
      <c r="Q226" s="12">
        <v>3313</v>
      </c>
      <c r="R226" s="12">
        <v>1343</v>
      </c>
      <c r="S226" s="12">
        <v>1578</v>
      </c>
      <c r="T226" s="12">
        <v>1190</v>
      </c>
      <c r="U226" s="12">
        <v>1188</v>
      </c>
      <c r="V226" s="12">
        <v>1925</v>
      </c>
      <c r="W226" s="12">
        <v>3441</v>
      </c>
    </row>
    <row r="227" ht="14.4" spans="1:23">
      <c r="A227" s="8">
        <v>2013202</v>
      </c>
      <c r="B227" s="11" t="s">
        <v>598</v>
      </c>
      <c r="C227" s="12">
        <v>39663</v>
      </c>
      <c r="D227" s="12"/>
      <c r="E227" s="12">
        <v>0</v>
      </c>
      <c r="F227" s="12"/>
      <c r="G227" s="12">
        <v>27017</v>
      </c>
      <c r="H227" s="12">
        <v>3362</v>
      </c>
      <c r="I227" s="12">
        <v>480</v>
      </c>
      <c r="J227" s="12">
        <v>1471</v>
      </c>
      <c r="K227" s="12">
        <v>6128</v>
      </c>
      <c r="L227" s="12">
        <v>1000</v>
      </c>
      <c r="M227" s="12">
        <v>3027</v>
      </c>
      <c r="N227" s="12">
        <v>973</v>
      </c>
      <c r="O227" s="12">
        <v>341</v>
      </c>
      <c r="P227" s="12">
        <v>2647</v>
      </c>
      <c r="Q227" s="12">
        <v>847</v>
      </c>
      <c r="R227" s="12">
        <v>1396</v>
      </c>
      <c r="S227" s="12">
        <v>716</v>
      </c>
      <c r="T227" s="12">
        <v>1203</v>
      </c>
      <c r="U227" s="12">
        <v>340</v>
      </c>
      <c r="V227" s="12">
        <v>1064</v>
      </c>
      <c r="W227" s="12">
        <v>2022</v>
      </c>
    </row>
    <row r="228" ht="14.4" spans="1:23">
      <c r="A228" s="8">
        <v>2013203</v>
      </c>
      <c r="B228" s="11" t="s">
        <v>601</v>
      </c>
      <c r="C228" s="12">
        <v>23</v>
      </c>
      <c r="D228" s="12">
        <v>23</v>
      </c>
      <c r="E228" s="12">
        <v>23</v>
      </c>
      <c r="F228" s="12"/>
      <c r="G228" s="12"/>
      <c r="H228" s="12"/>
      <c r="I228" s="12"/>
      <c r="J228" s="12"/>
      <c r="K228" s="12"/>
      <c r="L228" s="12"/>
      <c r="M228" s="12"/>
      <c r="N228" s="12"/>
      <c r="O228" s="12"/>
      <c r="P228" s="12"/>
      <c r="Q228" s="12"/>
      <c r="R228" s="12"/>
      <c r="S228" s="12"/>
      <c r="T228" s="12"/>
      <c r="U228" s="12"/>
      <c r="V228" s="12"/>
      <c r="W228" s="12"/>
    </row>
    <row r="229" ht="14.4" spans="1:23">
      <c r="A229" s="8">
        <v>2013250</v>
      </c>
      <c r="B229" s="11" t="s">
        <v>622</v>
      </c>
      <c r="C229" s="12">
        <v>547</v>
      </c>
      <c r="D229" s="12">
        <v>40</v>
      </c>
      <c r="E229" s="12">
        <v>41</v>
      </c>
      <c r="F229" s="12"/>
      <c r="G229" s="12">
        <v>469</v>
      </c>
      <c r="H229" s="12"/>
      <c r="I229" s="12">
        <v>398</v>
      </c>
      <c r="J229" s="12"/>
      <c r="K229" s="12"/>
      <c r="L229" s="12">
        <v>47</v>
      </c>
      <c r="M229" s="12">
        <v>6</v>
      </c>
      <c r="N229" s="12">
        <v>4</v>
      </c>
      <c r="O229" s="12"/>
      <c r="P229" s="12"/>
      <c r="Q229" s="12"/>
      <c r="R229" s="12"/>
      <c r="S229" s="12"/>
      <c r="T229" s="12"/>
      <c r="U229" s="12"/>
      <c r="V229" s="12"/>
      <c r="W229" s="12">
        <v>14</v>
      </c>
    </row>
    <row r="230" ht="14.4" spans="1:23">
      <c r="A230" s="8">
        <v>2013299</v>
      </c>
      <c r="B230" s="11" t="s">
        <v>934</v>
      </c>
      <c r="C230" s="12">
        <v>50184</v>
      </c>
      <c r="D230" s="12">
        <v>5021</v>
      </c>
      <c r="E230" s="12">
        <v>6052</v>
      </c>
      <c r="F230" s="12"/>
      <c r="G230" s="12">
        <v>34602</v>
      </c>
      <c r="H230" s="12">
        <v>5290</v>
      </c>
      <c r="I230" s="12">
        <v>3029</v>
      </c>
      <c r="J230" s="12">
        <v>707</v>
      </c>
      <c r="K230" s="12">
        <v>2132</v>
      </c>
      <c r="L230" s="12">
        <v>4764</v>
      </c>
      <c r="M230" s="12">
        <v>1480</v>
      </c>
      <c r="N230" s="12">
        <v>2020</v>
      </c>
      <c r="O230" s="12">
        <v>1225</v>
      </c>
      <c r="P230" s="12"/>
      <c r="Q230" s="12">
        <v>8247</v>
      </c>
      <c r="R230" s="12">
        <v>1770</v>
      </c>
      <c r="S230" s="12">
        <v>311</v>
      </c>
      <c r="T230" s="12">
        <v>891</v>
      </c>
      <c r="U230" s="12">
        <v>1381</v>
      </c>
      <c r="V230" s="12">
        <v>552</v>
      </c>
      <c r="W230" s="12">
        <v>803</v>
      </c>
    </row>
    <row r="231" ht="14.4" spans="1:23">
      <c r="A231" s="8">
        <v>20133</v>
      </c>
      <c r="B231" s="9" t="s">
        <v>935</v>
      </c>
      <c r="C231" s="10">
        <v>84811</v>
      </c>
      <c r="D231" s="10">
        <v>6772</v>
      </c>
      <c r="E231" s="10">
        <v>7258</v>
      </c>
      <c r="F231" s="10"/>
      <c r="G231" s="10">
        <v>64641</v>
      </c>
      <c r="H231" s="10">
        <v>8844</v>
      </c>
      <c r="I231" s="10">
        <v>5217</v>
      </c>
      <c r="J231" s="10">
        <v>4985</v>
      </c>
      <c r="K231" s="10">
        <v>5925</v>
      </c>
      <c r="L231" s="10">
        <v>4999</v>
      </c>
      <c r="M231" s="10">
        <v>2749</v>
      </c>
      <c r="N231" s="10">
        <v>4275</v>
      </c>
      <c r="O231" s="10">
        <v>1016</v>
      </c>
      <c r="P231" s="10">
        <v>3336</v>
      </c>
      <c r="Q231" s="10">
        <v>7608</v>
      </c>
      <c r="R231" s="10">
        <v>2339</v>
      </c>
      <c r="S231" s="10">
        <v>2519</v>
      </c>
      <c r="T231" s="10">
        <v>2453</v>
      </c>
      <c r="U231" s="10">
        <v>1779</v>
      </c>
      <c r="V231" s="10">
        <v>1462</v>
      </c>
      <c r="W231" s="10">
        <v>5135</v>
      </c>
    </row>
    <row r="232" ht="14.4" spans="1:23">
      <c r="A232" s="8">
        <v>2013301</v>
      </c>
      <c r="B232" s="11" t="s">
        <v>595</v>
      </c>
      <c r="C232" s="12">
        <v>34685</v>
      </c>
      <c r="D232" s="12">
        <v>1966</v>
      </c>
      <c r="E232" s="12">
        <v>2272</v>
      </c>
      <c r="F232" s="12"/>
      <c r="G232" s="12">
        <v>28633</v>
      </c>
      <c r="H232" s="12">
        <v>3888</v>
      </c>
      <c r="I232" s="12">
        <v>1946</v>
      </c>
      <c r="J232" s="12">
        <v>2410</v>
      </c>
      <c r="K232" s="12">
        <v>1777</v>
      </c>
      <c r="L232" s="12">
        <v>2228</v>
      </c>
      <c r="M232" s="12">
        <v>1811</v>
      </c>
      <c r="N232" s="12">
        <v>2330</v>
      </c>
      <c r="O232" s="12">
        <v>610</v>
      </c>
      <c r="P232" s="12">
        <v>1647</v>
      </c>
      <c r="Q232" s="12">
        <v>2779</v>
      </c>
      <c r="R232" s="12">
        <v>1109</v>
      </c>
      <c r="S232" s="12">
        <v>1460</v>
      </c>
      <c r="T232" s="12">
        <v>1178</v>
      </c>
      <c r="U232" s="12">
        <v>930</v>
      </c>
      <c r="V232" s="12">
        <v>754</v>
      </c>
      <c r="W232" s="12">
        <v>1776</v>
      </c>
    </row>
    <row r="233" ht="14.4" spans="1:23">
      <c r="A233" s="8">
        <v>2013302</v>
      </c>
      <c r="B233" s="11" t="s">
        <v>598</v>
      </c>
      <c r="C233" s="12">
        <v>18950</v>
      </c>
      <c r="D233" s="12"/>
      <c r="E233" s="12">
        <v>0</v>
      </c>
      <c r="F233" s="12"/>
      <c r="G233" s="12">
        <v>14791</v>
      </c>
      <c r="H233" s="12">
        <v>2713</v>
      </c>
      <c r="I233" s="12">
        <v>571</v>
      </c>
      <c r="J233" s="12">
        <v>1721</v>
      </c>
      <c r="K233" s="12">
        <v>2524</v>
      </c>
      <c r="L233" s="12">
        <v>812</v>
      </c>
      <c r="M233" s="12">
        <v>608</v>
      </c>
      <c r="N233" s="12">
        <v>313</v>
      </c>
      <c r="O233" s="12">
        <v>66</v>
      </c>
      <c r="P233" s="12">
        <v>1494</v>
      </c>
      <c r="Q233" s="12">
        <v>308</v>
      </c>
      <c r="R233" s="12">
        <v>15</v>
      </c>
      <c r="S233" s="12">
        <v>299</v>
      </c>
      <c r="T233" s="12">
        <v>290</v>
      </c>
      <c r="U233" s="12">
        <v>181</v>
      </c>
      <c r="V233" s="12">
        <v>271</v>
      </c>
      <c r="W233" s="12">
        <v>2605</v>
      </c>
    </row>
    <row r="234" ht="14.4" spans="1:23">
      <c r="A234" s="8">
        <v>2013303</v>
      </c>
      <c r="B234" s="11" t="s">
        <v>601</v>
      </c>
      <c r="C234" s="12">
        <v>0</v>
      </c>
      <c r="D234" s="12"/>
      <c r="E234" s="12">
        <v>0</v>
      </c>
      <c r="F234" s="12"/>
      <c r="G234" s="12"/>
      <c r="H234" s="12"/>
      <c r="I234" s="12"/>
      <c r="J234" s="12"/>
      <c r="K234" s="12"/>
      <c r="L234" s="12"/>
      <c r="M234" s="12"/>
      <c r="N234" s="12"/>
      <c r="O234" s="12"/>
      <c r="P234" s="12"/>
      <c r="Q234" s="12"/>
      <c r="R234" s="12"/>
      <c r="S234" s="12"/>
      <c r="T234" s="12"/>
      <c r="U234" s="12"/>
      <c r="V234" s="12"/>
      <c r="W234" s="12"/>
    </row>
    <row r="235" ht="14.4" spans="1:23">
      <c r="A235" s="8">
        <v>2013350</v>
      </c>
      <c r="B235" s="11" t="s">
        <v>622</v>
      </c>
      <c r="C235" s="12">
        <v>2429</v>
      </c>
      <c r="D235" s="12">
        <v>107</v>
      </c>
      <c r="E235" s="12">
        <v>138</v>
      </c>
      <c r="F235" s="12"/>
      <c r="G235" s="12">
        <v>2092</v>
      </c>
      <c r="H235" s="12">
        <v>283</v>
      </c>
      <c r="I235" s="12">
        <v>725</v>
      </c>
      <c r="J235" s="12">
        <v>68</v>
      </c>
      <c r="K235" s="12">
        <v>2</v>
      </c>
      <c r="L235" s="12">
        <v>254</v>
      </c>
      <c r="M235" s="12">
        <v>111</v>
      </c>
      <c r="N235" s="12">
        <v>60</v>
      </c>
      <c r="O235" s="12"/>
      <c r="P235" s="12"/>
      <c r="Q235" s="12">
        <v>264</v>
      </c>
      <c r="R235" s="12">
        <v>38</v>
      </c>
      <c r="S235" s="12"/>
      <c r="T235" s="12">
        <v>87</v>
      </c>
      <c r="U235" s="12">
        <v>47</v>
      </c>
      <c r="V235" s="12"/>
      <c r="W235" s="12">
        <v>153</v>
      </c>
    </row>
    <row r="236" ht="14.4" spans="1:23">
      <c r="A236" s="8">
        <v>2013399</v>
      </c>
      <c r="B236" s="11" t="s">
        <v>941</v>
      </c>
      <c r="C236" s="12">
        <v>28747</v>
      </c>
      <c r="D236" s="12">
        <v>4699</v>
      </c>
      <c r="E236" s="12">
        <v>4848</v>
      </c>
      <c r="F236" s="12"/>
      <c r="G236" s="12">
        <v>19125</v>
      </c>
      <c r="H236" s="12">
        <v>1960</v>
      </c>
      <c r="I236" s="12">
        <v>1975</v>
      </c>
      <c r="J236" s="12">
        <v>786</v>
      </c>
      <c r="K236" s="12">
        <v>1622</v>
      </c>
      <c r="L236" s="12">
        <v>1705</v>
      </c>
      <c r="M236" s="12">
        <v>219</v>
      </c>
      <c r="N236" s="12">
        <v>1572</v>
      </c>
      <c r="O236" s="12">
        <v>340</v>
      </c>
      <c r="P236" s="12">
        <v>195</v>
      </c>
      <c r="Q236" s="12">
        <v>4257</v>
      </c>
      <c r="R236" s="12">
        <v>1177</v>
      </c>
      <c r="S236" s="12">
        <v>760</v>
      </c>
      <c r="T236" s="12">
        <v>898</v>
      </c>
      <c r="U236" s="12">
        <v>621</v>
      </c>
      <c r="V236" s="12">
        <v>437</v>
      </c>
      <c r="W236" s="12">
        <v>601</v>
      </c>
    </row>
    <row r="237" ht="14.4" spans="1:23">
      <c r="A237" s="8">
        <v>20134</v>
      </c>
      <c r="B237" s="9" t="s">
        <v>943</v>
      </c>
      <c r="C237" s="10">
        <v>31045</v>
      </c>
      <c r="D237" s="10">
        <v>4602</v>
      </c>
      <c r="E237" s="10">
        <v>5304</v>
      </c>
      <c r="F237" s="10"/>
      <c r="G237" s="10">
        <v>21393</v>
      </c>
      <c r="H237" s="10">
        <v>2945</v>
      </c>
      <c r="I237" s="10">
        <v>1182</v>
      </c>
      <c r="J237" s="10">
        <v>1615</v>
      </c>
      <c r="K237" s="10">
        <v>2023</v>
      </c>
      <c r="L237" s="10">
        <v>1868</v>
      </c>
      <c r="M237" s="10">
        <v>1118</v>
      </c>
      <c r="N237" s="10">
        <v>1411</v>
      </c>
      <c r="O237" s="10">
        <v>410</v>
      </c>
      <c r="P237" s="10">
        <v>1286</v>
      </c>
      <c r="Q237" s="10">
        <v>1705</v>
      </c>
      <c r="R237" s="10">
        <v>849</v>
      </c>
      <c r="S237" s="10">
        <v>611</v>
      </c>
      <c r="T237" s="10">
        <v>763</v>
      </c>
      <c r="U237" s="10">
        <v>935</v>
      </c>
      <c r="V237" s="10">
        <v>1531</v>
      </c>
      <c r="W237" s="10">
        <v>1141</v>
      </c>
    </row>
    <row r="238" ht="14.4" spans="1:23">
      <c r="A238" s="8">
        <v>2013401</v>
      </c>
      <c r="B238" s="11" t="s">
        <v>595</v>
      </c>
      <c r="C238" s="12">
        <v>17693</v>
      </c>
      <c r="D238" s="12">
        <v>1412</v>
      </c>
      <c r="E238" s="12">
        <v>1653</v>
      </c>
      <c r="F238" s="12"/>
      <c r="G238" s="12">
        <v>14395</v>
      </c>
      <c r="H238" s="12">
        <v>2182</v>
      </c>
      <c r="I238" s="12">
        <v>800</v>
      </c>
      <c r="J238" s="12">
        <v>931</v>
      </c>
      <c r="K238" s="12">
        <v>1352</v>
      </c>
      <c r="L238" s="12">
        <v>1437</v>
      </c>
      <c r="M238" s="12">
        <v>859</v>
      </c>
      <c r="N238" s="12">
        <v>969</v>
      </c>
      <c r="O238" s="12">
        <v>305</v>
      </c>
      <c r="P238" s="12">
        <v>953</v>
      </c>
      <c r="Q238" s="12">
        <v>1229</v>
      </c>
      <c r="R238" s="12">
        <v>501</v>
      </c>
      <c r="S238" s="12">
        <v>359</v>
      </c>
      <c r="T238" s="12">
        <v>577</v>
      </c>
      <c r="U238" s="12">
        <v>547</v>
      </c>
      <c r="V238" s="12">
        <v>636</v>
      </c>
      <c r="W238" s="12">
        <v>758</v>
      </c>
    </row>
    <row r="239" ht="14.4" spans="1:23">
      <c r="A239" s="8">
        <v>2013402</v>
      </c>
      <c r="B239" s="11" t="s">
        <v>598</v>
      </c>
      <c r="C239" s="12">
        <v>5114</v>
      </c>
      <c r="D239" s="12">
        <v>857</v>
      </c>
      <c r="E239" s="12">
        <v>857</v>
      </c>
      <c r="F239" s="12"/>
      <c r="G239" s="12">
        <v>3163</v>
      </c>
      <c r="H239" s="12">
        <v>528</v>
      </c>
      <c r="I239" s="12">
        <v>202</v>
      </c>
      <c r="J239" s="12">
        <v>624</v>
      </c>
      <c r="K239" s="12">
        <v>267</v>
      </c>
      <c r="L239" s="12">
        <v>87</v>
      </c>
      <c r="M239" s="12">
        <v>124</v>
      </c>
      <c r="N239" s="12">
        <v>239</v>
      </c>
      <c r="O239" s="12">
        <v>48</v>
      </c>
      <c r="P239" s="12">
        <v>333</v>
      </c>
      <c r="Q239" s="12">
        <v>84</v>
      </c>
      <c r="R239" s="12">
        <v>76</v>
      </c>
      <c r="S239" s="12">
        <v>160</v>
      </c>
      <c r="T239" s="12">
        <v>110</v>
      </c>
      <c r="U239" s="12">
        <v>25</v>
      </c>
      <c r="V239" s="12">
        <v>80</v>
      </c>
      <c r="W239" s="12">
        <v>176</v>
      </c>
    </row>
    <row r="240" ht="14.4" spans="1:23">
      <c r="A240" s="8">
        <v>2013403</v>
      </c>
      <c r="B240" s="11" t="s">
        <v>601</v>
      </c>
      <c r="C240" s="12">
        <v>0</v>
      </c>
      <c r="D240" s="12"/>
      <c r="E240" s="12">
        <v>0</v>
      </c>
      <c r="F240" s="12"/>
      <c r="G240" s="12"/>
      <c r="H240" s="12"/>
      <c r="I240" s="12"/>
      <c r="J240" s="12"/>
      <c r="K240" s="12"/>
      <c r="L240" s="12"/>
      <c r="M240" s="12"/>
      <c r="N240" s="12"/>
      <c r="O240" s="12"/>
      <c r="P240" s="12"/>
      <c r="Q240" s="12"/>
      <c r="R240" s="12"/>
      <c r="S240" s="12"/>
      <c r="T240" s="12"/>
      <c r="U240" s="12"/>
      <c r="V240" s="12"/>
      <c r="W240" s="12"/>
    </row>
    <row r="241" ht="14.4" spans="1:23">
      <c r="A241" s="8">
        <v>2013450</v>
      </c>
      <c r="B241" s="11" t="s">
        <v>622</v>
      </c>
      <c r="C241" s="12">
        <v>173</v>
      </c>
      <c r="D241" s="12">
        <v>18</v>
      </c>
      <c r="E241" s="12">
        <v>29</v>
      </c>
      <c r="F241" s="12"/>
      <c r="G241" s="12">
        <v>126</v>
      </c>
      <c r="H241" s="12">
        <v>37</v>
      </c>
      <c r="I241" s="12">
        <v>41</v>
      </c>
      <c r="J241" s="12"/>
      <c r="K241" s="12">
        <v>19</v>
      </c>
      <c r="L241" s="12">
        <v>29</v>
      </c>
      <c r="M241" s="12"/>
      <c r="N241" s="12"/>
      <c r="O241" s="12"/>
      <c r="P241" s="12"/>
      <c r="Q241" s="12"/>
      <c r="R241" s="12"/>
      <c r="S241" s="12"/>
      <c r="T241" s="12"/>
      <c r="U241" s="12"/>
      <c r="V241" s="12"/>
      <c r="W241" s="12"/>
    </row>
    <row r="242" ht="14.4" spans="1:23">
      <c r="A242" s="8">
        <v>2013499</v>
      </c>
      <c r="B242" s="11" t="s">
        <v>950</v>
      </c>
      <c r="C242" s="12">
        <v>8065</v>
      </c>
      <c r="D242" s="12">
        <v>2315</v>
      </c>
      <c r="E242" s="12">
        <v>2765</v>
      </c>
      <c r="F242" s="12"/>
      <c r="G242" s="12">
        <v>3709</v>
      </c>
      <c r="H242" s="12">
        <v>198</v>
      </c>
      <c r="I242" s="12">
        <v>139</v>
      </c>
      <c r="J242" s="12">
        <v>60</v>
      </c>
      <c r="K242" s="12">
        <v>385</v>
      </c>
      <c r="L242" s="12">
        <v>315</v>
      </c>
      <c r="M242" s="12">
        <v>135</v>
      </c>
      <c r="N242" s="12">
        <v>203</v>
      </c>
      <c r="O242" s="12">
        <v>57</v>
      </c>
      <c r="P242" s="12"/>
      <c r="Q242" s="12">
        <v>392</v>
      </c>
      <c r="R242" s="12">
        <v>272</v>
      </c>
      <c r="S242" s="12">
        <v>92</v>
      </c>
      <c r="T242" s="12">
        <v>76</v>
      </c>
      <c r="U242" s="12">
        <v>363</v>
      </c>
      <c r="V242" s="12">
        <v>815</v>
      </c>
      <c r="W242" s="12">
        <v>207</v>
      </c>
    </row>
    <row r="243" ht="14.4" spans="1:23">
      <c r="A243" s="8">
        <v>20135</v>
      </c>
      <c r="B243" s="9" t="s">
        <v>953</v>
      </c>
      <c r="C243" s="10">
        <v>1041</v>
      </c>
      <c r="D243" s="10"/>
      <c r="E243" s="10">
        <v>0</v>
      </c>
      <c r="F243" s="10"/>
      <c r="G243" s="10">
        <v>888</v>
      </c>
      <c r="H243" s="10"/>
      <c r="I243" s="10">
        <v>85</v>
      </c>
      <c r="J243" s="10">
        <v>158</v>
      </c>
      <c r="K243" s="10">
        <v>4</v>
      </c>
      <c r="L243" s="10">
        <v>26</v>
      </c>
      <c r="M243" s="10">
        <v>269</v>
      </c>
      <c r="N243" s="10">
        <v>59</v>
      </c>
      <c r="O243" s="10"/>
      <c r="P243" s="10">
        <v>170</v>
      </c>
      <c r="Q243" s="10">
        <v>25</v>
      </c>
      <c r="R243" s="10">
        <v>24</v>
      </c>
      <c r="S243" s="10">
        <v>38</v>
      </c>
      <c r="T243" s="10"/>
      <c r="U243" s="10">
        <v>30</v>
      </c>
      <c r="V243" s="10"/>
      <c r="W243" s="10"/>
    </row>
    <row r="244" ht="14.4" spans="1:23">
      <c r="A244" s="8">
        <v>2013501</v>
      </c>
      <c r="B244" s="11" t="s">
        <v>595</v>
      </c>
      <c r="C244" s="12">
        <v>617</v>
      </c>
      <c r="D244" s="12"/>
      <c r="E244" s="12">
        <v>0</v>
      </c>
      <c r="F244" s="12"/>
      <c r="G244" s="12">
        <v>557</v>
      </c>
      <c r="H244" s="12"/>
      <c r="I244" s="12">
        <v>5</v>
      </c>
      <c r="J244" s="12">
        <v>98</v>
      </c>
      <c r="K244" s="12"/>
      <c r="L244" s="12">
        <v>26</v>
      </c>
      <c r="M244" s="12">
        <v>264</v>
      </c>
      <c r="N244" s="12"/>
      <c r="O244" s="12"/>
      <c r="P244" s="12">
        <v>126</v>
      </c>
      <c r="Q244" s="12"/>
      <c r="R244" s="12"/>
      <c r="S244" s="12">
        <v>38</v>
      </c>
      <c r="T244" s="12"/>
      <c r="U244" s="12"/>
      <c r="V244" s="12"/>
      <c r="W244" s="12"/>
    </row>
    <row r="245" ht="14.4" spans="1:23">
      <c r="A245" s="8">
        <v>2013502</v>
      </c>
      <c r="B245" s="11" t="s">
        <v>598</v>
      </c>
      <c r="C245" s="12">
        <v>267</v>
      </c>
      <c r="D245" s="12"/>
      <c r="E245" s="12">
        <v>0</v>
      </c>
      <c r="F245" s="12"/>
      <c r="G245" s="12">
        <v>213</v>
      </c>
      <c r="H245" s="12"/>
      <c r="I245" s="12">
        <v>80</v>
      </c>
      <c r="J245" s="12">
        <v>60</v>
      </c>
      <c r="K245" s="12"/>
      <c r="L245" s="12"/>
      <c r="M245" s="12">
        <v>5</v>
      </c>
      <c r="N245" s="12"/>
      <c r="O245" s="12"/>
      <c r="P245" s="12">
        <v>44</v>
      </c>
      <c r="Q245" s="12"/>
      <c r="R245" s="12">
        <v>24</v>
      </c>
      <c r="S245" s="12"/>
      <c r="T245" s="12"/>
      <c r="U245" s="12"/>
      <c r="V245" s="12"/>
      <c r="W245" s="12"/>
    </row>
    <row r="246" ht="14.4" spans="1:23">
      <c r="A246" s="8">
        <v>2013503</v>
      </c>
      <c r="B246" s="11" t="s">
        <v>601</v>
      </c>
      <c r="C246" s="12">
        <v>4</v>
      </c>
      <c r="D246" s="12"/>
      <c r="E246" s="12">
        <v>0</v>
      </c>
      <c r="F246" s="12"/>
      <c r="G246" s="12">
        <v>4</v>
      </c>
      <c r="H246" s="12"/>
      <c r="I246" s="12"/>
      <c r="J246" s="12"/>
      <c r="K246" s="12">
        <v>4</v>
      </c>
      <c r="L246" s="12"/>
      <c r="M246" s="12"/>
      <c r="N246" s="12"/>
      <c r="O246" s="12"/>
      <c r="P246" s="12"/>
      <c r="Q246" s="12"/>
      <c r="R246" s="12"/>
      <c r="S246" s="12"/>
      <c r="T246" s="12"/>
      <c r="U246" s="12"/>
      <c r="V246" s="12"/>
      <c r="W246" s="12"/>
    </row>
    <row r="247" ht="14.4" spans="1:23">
      <c r="A247" s="8">
        <v>2013550</v>
      </c>
      <c r="B247" s="11" t="s">
        <v>622</v>
      </c>
      <c r="C247" s="12">
        <v>0</v>
      </c>
      <c r="D247" s="12"/>
      <c r="E247" s="12">
        <v>0</v>
      </c>
      <c r="F247" s="12"/>
      <c r="G247" s="12"/>
      <c r="H247" s="12"/>
      <c r="I247" s="12"/>
      <c r="J247" s="12"/>
      <c r="K247" s="12"/>
      <c r="L247" s="12"/>
      <c r="M247" s="12"/>
      <c r="N247" s="12"/>
      <c r="O247" s="12"/>
      <c r="P247" s="12"/>
      <c r="Q247" s="12"/>
      <c r="R247" s="12"/>
      <c r="S247" s="12"/>
      <c r="T247" s="12"/>
      <c r="U247" s="12"/>
      <c r="V247" s="12"/>
      <c r="W247" s="12"/>
    </row>
    <row r="248" ht="14.4" spans="1:23">
      <c r="A248" s="8">
        <v>2013599</v>
      </c>
      <c r="B248" s="11" t="s">
        <v>959</v>
      </c>
      <c r="C248" s="12">
        <v>153</v>
      </c>
      <c r="D248" s="12"/>
      <c r="E248" s="12">
        <v>0</v>
      </c>
      <c r="F248" s="12"/>
      <c r="G248" s="12">
        <v>114</v>
      </c>
      <c r="H248" s="12"/>
      <c r="I248" s="12"/>
      <c r="J248" s="12"/>
      <c r="K248" s="12"/>
      <c r="L248" s="12"/>
      <c r="M248" s="12"/>
      <c r="N248" s="12">
        <v>59</v>
      </c>
      <c r="O248" s="12"/>
      <c r="P248" s="12"/>
      <c r="Q248" s="12">
        <v>25</v>
      </c>
      <c r="R248" s="12"/>
      <c r="S248" s="12"/>
      <c r="T248" s="12"/>
      <c r="U248" s="12">
        <v>30</v>
      </c>
      <c r="V248" s="12"/>
      <c r="W248" s="12"/>
    </row>
    <row r="249" ht="14.4" spans="1:23">
      <c r="A249" s="8">
        <v>20136</v>
      </c>
      <c r="B249" s="9" t="s">
        <v>960</v>
      </c>
      <c r="C249" s="10">
        <v>63155</v>
      </c>
      <c r="D249" s="10">
        <v>6064</v>
      </c>
      <c r="E249" s="10">
        <v>6416</v>
      </c>
      <c r="F249" s="10"/>
      <c r="G249" s="10">
        <v>48294</v>
      </c>
      <c r="H249" s="10">
        <v>12487</v>
      </c>
      <c r="I249" s="10">
        <v>1470</v>
      </c>
      <c r="J249" s="10">
        <v>1870</v>
      </c>
      <c r="K249" s="10">
        <v>3762</v>
      </c>
      <c r="L249" s="10">
        <v>3738</v>
      </c>
      <c r="M249" s="10">
        <v>1727</v>
      </c>
      <c r="N249" s="10">
        <v>4925</v>
      </c>
      <c r="O249" s="10">
        <v>382</v>
      </c>
      <c r="P249" s="10">
        <v>1196</v>
      </c>
      <c r="Q249" s="10">
        <v>4419</v>
      </c>
      <c r="R249" s="10">
        <v>871</v>
      </c>
      <c r="S249" s="10">
        <v>1406</v>
      </c>
      <c r="T249" s="10">
        <v>2643</v>
      </c>
      <c r="U249" s="10">
        <v>1957</v>
      </c>
      <c r="V249" s="10">
        <v>1304</v>
      </c>
      <c r="W249" s="10">
        <v>4137</v>
      </c>
    </row>
    <row r="250" ht="14.4" spans="1:23">
      <c r="A250" s="8">
        <v>2013601</v>
      </c>
      <c r="B250" s="11" t="s">
        <v>595</v>
      </c>
      <c r="C250" s="12">
        <v>30519</v>
      </c>
      <c r="D250" s="12">
        <v>1720</v>
      </c>
      <c r="E250" s="12">
        <v>2046</v>
      </c>
      <c r="F250" s="12"/>
      <c r="G250" s="12">
        <v>25812</v>
      </c>
      <c r="H250" s="12">
        <v>7285</v>
      </c>
      <c r="I250" s="12">
        <v>913</v>
      </c>
      <c r="J250" s="12">
        <v>1188</v>
      </c>
      <c r="K250" s="12">
        <v>2029</v>
      </c>
      <c r="L250" s="12">
        <v>1969</v>
      </c>
      <c r="M250" s="12">
        <v>1135</v>
      </c>
      <c r="N250" s="12">
        <v>2188</v>
      </c>
      <c r="O250" s="12">
        <v>270</v>
      </c>
      <c r="P250" s="12">
        <v>841</v>
      </c>
      <c r="Q250" s="12">
        <v>1758</v>
      </c>
      <c r="R250" s="12">
        <v>563</v>
      </c>
      <c r="S250" s="12">
        <v>511</v>
      </c>
      <c r="T250" s="12">
        <v>1588</v>
      </c>
      <c r="U250" s="12">
        <v>1406</v>
      </c>
      <c r="V250" s="12">
        <v>1018</v>
      </c>
      <c r="W250" s="12">
        <v>1150</v>
      </c>
    </row>
    <row r="251" ht="14.4" spans="1:23">
      <c r="A251" s="8">
        <v>2013602</v>
      </c>
      <c r="B251" s="11" t="s">
        <v>598</v>
      </c>
      <c r="C251" s="12">
        <v>9172</v>
      </c>
      <c r="D251" s="12">
        <v>960</v>
      </c>
      <c r="E251" s="12">
        <v>960</v>
      </c>
      <c r="F251" s="12"/>
      <c r="G251" s="12">
        <v>7612</v>
      </c>
      <c r="H251" s="12">
        <v>784</v>
      </c>
      <c r="I251" s="12">
        <v>49</v>
      </c>
      <c r="J251" s="12">
        <v>573</v>
      </c>
      <c r="K251" s="12">
        <v>867</v>
      </c>
      <c r="L251" s="12">
        <v>434</v>
      </c>
      <c r="M251" s="12">
        <v>426</v>
      </c>
      <c r="N251" s="12">
        <v>459</v>
      </c>
      <c r="O251" s="12">
        <v>10</v>
      </c>
      <c r="P251" s="12">
        <v>355</v>
      </c>
      <c r="Q251" s="12">
        <v>442</v>
      </c>
      <c r="R251" s="12">
        <v>177</v>
      </c>
      <c r="S251" s="12">
        <v>334</v>
      </c>
      <c r="T251" s="12">
        <v>346</v>
      </c>
      <c r="U251" s="12">
        <v>134</v>
      </c>
      <c r="V251" s="12">
        <v>126</v>
      </c>
      <c r="W251" s="12">
        <v>2096</v>
      </c>
    </row>
    <row r="252" ht="14.4" spans="1:23">
      <c r="A252" s="8">
        <v>2013603</v>
      </c>
      <c r="B252" s="11" t="s">
        <v>601</v>
      </c>
      <c r="C252" s="12">
        <v>0</v>
      </c>
      <c r="D252" s="12"/>
      <c r="E252" s="12">
        <v>0</v>
      </c>
      <c r="F252" s="12"/>
      <c r="G252" s="12"/>
      <c r="H252" s="12"/>
      <c r="I252" s="12"/>
      <c r="J252" s="12"/>
      <c r="K252" s="12"/>
      <c r="L252" s="12"/>
      <c r="M252" s="12"/>
      <c r="N252" s="12"/>
      <c r="O252" s="12"/>
      <c r="P252" s="12"/>
      <c r="Q252" s="12"/>
      <c r="R252" s="12"/>
      <c r="S252" s="12"/>
      <c r="T252" s="12"/>
      <c r="U252" s="12"/>
      <c r="V252" s="12"/>
      <c r="W252" s="12"/>
    </row>
    <row r="253" ht="14.4" spans="1:23">
      <c r="A253" s="8">
        <v>2013650</v>
      </c>
      <c r="B253" s="11" t="s">
        <v>622</v>
      </c>
      <c r="C253" s="12">
        <v>374</v>
      </c>
      <c r="D253" s="12">
        <v>31</v>
      </c>
      <c r="E253" s="12">
        <v>37</v>
      </c>
      <c r="F253" s="12"/>
      <c r="G253" s="12">
        <v>301</v>
      </c>
      <c r="H253" s="12">
        <v>60</v>
      </c>
      <c r="I253" s="12">
        <v>56</v>
      </c>
      <c r="J253" s="12"/>
      <c r="K253" s="12"/>
      <c r="L253" s="12">
        <v>19</v>
      </c>
      <c r="M253" s="12"/>
      <c r="N253" s="12">
        <v>36</v>
      </c>
      <c r="O253" s="12"/>
      <c r="P253" s="12"/>
      <c r="Q253" s="12">
        <v>16</v>
      </c>
      <c r="R253" s="12"/>
      <c r="S253" s="12"/>
      <c r="T253" s="12">
        <v>34</v>
      </c>
      <c r="U253" s="12">
        <v>30</v>
      </c>
      <c r="V253" s="12"/>
      <c r="W253" s="12">
        <v>50</v>
      </c>
    </row>
    <row r="254" ht="14.4" spans="1:23">
      <c r="A254" s="8">
        <v>2013699</v>
      </c>
      <c r="B254" s="11" t="s">
        <v>966</v>
      </c>
      <c r="C254" s="12">
        <v>23090</v>
      </c>
      <c r="D254" s="12">
        <v>3353</v>
      </c>
      <c r="E254" s="12">
        <v>3373</v>
      </c>
      <c r="F254" s="12"/>
      <c r="G254" s="12">
        <v>14569</v>
      </c>
      <c r="H254" s="12">
        <v>4358</v>
      </c>
      <c r="I254" s="12">
        <v>452</v>
      </c>
      <c r="J254" s="12">
        <v>109</v>
      </c>
      <c r="K254" s="12">
        <v>866</v>
      </c>
      <c r="L254" s="12">
        <v>1316</v>
      </c>
      <c r="M254" s="12">
        <v>166</v>
      </c>
      <c r="N254" s="12">
        <v>2242</v>
      </c>
      <c r="O254" s="12">
        <v>102</v>
      </c>
      <c r="P254" s="12"/>
      <c r="Q254" s="12">
        <v>2203</v>
      </c>
      <c r="R254" s="12">
        <v>131</v>
      </c>
      <c r="S254" s="12">
        <v>561</v>
      </c>
      <c r="T254" s="12">
        <v>675</v>
      </c>
      <c r="U254" s="12">
        <v>387</v>
      </c>
      <c r="V254" s="12">
        <v>160</v>
      </c>
      <c r="W254" s="12">
        <v>841</v>
      </c>
    </row>
    <row r="255" ht="14.4" spans="1:23">
      <c r="A255" s="8">
        <v>20199</v>
      </c>
      <c r="B255" s="9" t="s">
        <v>4888</v>
      </c>
      <c r="C255" s="10">
        <v>436799</v>
      </c>
      <c r="D255" s="10">
        <v>13428</v>
      </c>
      <c r="E255" s="10">
        <v>15752</v>
      </c>
      <c r="F255" s="10"/>
      <c r="G255" s="10">
        <v>822677</v>
      </c>
      <c r="H255" s="10">
        <v>65634</v>
      </c>
      <c r="I255" s="10">
        <v>29441</v>
      </c>
      <c r="J255" s="10">
        <v>137424</v>
      </c>
      <c r="K255" s="10">
        <v>108510</v>
      </c>
      <c r="L255" s="10">
        <v>61834</v>
      </c>
      <c r="M255" s="10">
        <v>9082</v>
      </c>
      <c r="N255" s="10">
        <v>98942</v>
      </c>
      <c r="O255" s="10">
        <v>1954</v>
      </c>
      <c r="P255" s="10">
        <v>95907</v>
      </c>
      <c r="Q255" s="10">
        <v>15575</v>
      </c>
      <c r="R255" s="10">
        <v>82885</v>
      </c>
      <c r="S255" s="10">
        <v>28755</v>
      </c>
      <c r="T255" s="10">
        <v>24923</v>
      </c>
      <c r="U255" s="10">
        <v>362</v>
      </c>
      <c r="V255" s="10">
        <v>8910</v>
      </c>
      <c r="W255" s="10">
        <v>52539</v>
      </c>
    </row>
    <row r="256" ht="14.4" spans="1:23">
      <c r="A256" s="8">
        <v>2019901</v>
      </c>
      <c r="B256" s="11" t="s">
        <v>1001</v>
      </c>
      <c r="C256" s="12">
        <v>270</v>
      </c>
      <c r="D256" s="12">
        <v>172</v>
      </c>
      <c r="E256" s="12">
        <v>172</v>
      </c>
      <c r="F256" s="12"/>
      <c r="G256" s="12">
        <v>126</v>
      </c>
      <c r="H256" s="12"/>
      <c r="I256" s="12">
        <v>-10</v>
      </c>
      <c r="J256" s="12"/>
      <c r="K256" s="12"/>
      <c r="L256" s="12"/>
      <c r="M256" s="12"/>
      <c r="N256" s="12">
        <v>136</v>
      </c>
      <c r="O256" s="12"/>
      <c r="P256" s="12"/>
      <c r="Q256" s="12"/>
      <c r="R256" s="12"/>
      <c r="S256" s="12"/>
      <c r="T256" s="12"/>
      <c r="U256" s="12"/>
      <c r="V256" s="12"/>
      <c r="W256" s="12"/>
    </row>
    <row r="257" ht="14.4" spans="1:23">
      <c r="A257" s="8">
        <v>2019999</v>
      </c>
      <c r="B257" s="11" t="s">
        <v>4889</v>
      </c>
      <c r="C257" s="12">
        <v>436529</v>
      </c>
      <c r="D257" s="12">
        <v>13256</v>
      </c>
      <c r="E257" s="12">
        <v>15580</v>
      </c>
      <c r="F257" s="12"/>
      <c r="G257" s="12">
        <v>822551</v>
      </c>
      <c r="H257" s="12">
        <v>65634</v>
      </c>
      <c r="I257" s="12">
        <v>29451</v>
      </c>
      <c r="J257" s="12">
        <v>137424</v>
      </c>
      <c r="K257" s="12">
        <v>108510</v>
      </c>
      <c r="L257" s="12">
        <v>61834</v>
      </c>
      <c r="M257" s="12">
        <v>9082</v>
      </c>
      <c r="N257" s="12">
        <v>98806</v>
      </c>
      <c r="O257" s="12">
        <v>1954</v>
      </c>
      <c r="P257" s="12">
        <v>95907</v>
      </c>
      <c r="Q257" s="12">
        <v>15575</v>
      </c>
      <c r="R257" s="12">
        <v>82885</v>
      </c>
      <c r="S257" s="12">
        <v>28755</v>
      </c>
      <c r="T257" s="12">
        <v>24923</v>
      </c>
      <c r="U257" s="12">
        <v>362</v>
      </c>
      <c r="V257" s="12">
        <v>8910</v>
      </c>
      <c r="W257" s="12">
        <v>52539</v>
      </c>
    </row>
    <row r="258" ht="14.4" spans="1:23">
      <c r="A258" s="14">
        <v>202</v>
      </c>
      <c r="B258" s="9" t="s">
        <v>1005</v>
      </c>
      <c r="C258" s="10">
        <v>157</v>
      </c>
      <c r="D258" s="10">
        <v>52</v>
      </c>
      <c r="E258" s="10">
        <v>52</v>
      </c>
      <c r="F258" s="10"/>
      <c r="G258" s="10">
        <v>147</v>
      </c>
      <c r="H258" s="10">
        <v>24</v>
      </c>
      <c r="I258" s="10"/>
      <c r="J258" s="10"/>
      <c r="K258" s="10"/>
      <c r="L258" s="10"/>
      <c r="M258" s="10">
        <v>58</v>
      </c>
      <c r="N258" s="10">
        <v>3</v>
      </c>
      <c r="O258" s="10">
        <v>42</v>
      </c>
      <c r="P258" s="10"/>
      <c r="Q258" s="10"/>
      <c r="R258" s="10"/>
      <c r="S258" s="10"/>
      <c r="T258" s="10"/>
      <c r="U258" s="10"/>
      <c r="V258" s="10">
        <v>20</v>
      </c>
      <c r="W258" s="10"/>
    </row>
    <row r="259" ht="14.4" spans="1:23">
      <c r="A259" s="14">
        <v>20201</v>
      </c>
      <c r="B259" s="9" t="s">
        <v>1007</v>
      </c>
      <c r="C259" s="10">
        <v>59</v>
      </c>
      <c r="D259" s="10"/>
      <c r="E259" s="10">
        <v>0</v>
      </c>
      <c r="F259" s="10"/>
      <c r="G259" s="10">
        <v>59</v>
      </c>
      <c r="H259" s="10"/>
      <c r="I259" s="10"/>
      <c r="J259" s="10"/>
      <c r="K259" s="10"/>
      <c r="L259" s="10"/>
      <c r="M259" s="10">
        <v>36</v>
      </c>
      <c r="N259" s="10">
        <v>3</v>
      </c>
      <c r="O259" s="10"/>
      <c r="P259" s="10"/>
      <c r="Q259" s="10"/>
      <c r="R259" s="10"/>
      <c r="S259" s="10"/>
      <c r="T259" s="10"/>
      <c r="U259" s="10"/>
      <c r="V259" s="10">
        <v>20</v>
      </c>
      <c r="W259" s="10"/>
    </row>
    <row r="260" ht="14.4" spans="1:23">
      <c r="A260" s="8">
        <v>2020101</v>
      </c>
      <c r="B260" s="11" t="s">
        <v>595</v>
      </c>
      <c r="C260" s="12">
        <v>1</v>
      </c>
      <c r="D260" s="12"/>
      <c r="E260" s="12">
        <v>0</v>
      </c>
      <c r="F260" s="12"/>
      <c r="G260" s="12">
        <v>1</v>
      </c>
      <c r="H260" s="12"/>
      <c r="I260" s="12"/>
      <c r="J260" s="12"/>
      <c r="K260" s="12"/>
      <c r="L260" s="12"/>
      <c r="M260" s="12"/>
      <c r="N260" s="12">
        <v>1</v>
      </c>
      <c r="O260" s="12"/>
      <c r="P260" s="12"/>
      <c r="Q260" s="12"/>
      <c r="R260" s="12"/>
      <c r="S260" s="12"/>
      <c r="T260" s="12"/>
      <c r="U260" s="12"/>
      <c r="V260" s="12"/>
      <c r="W260" s="12"/>
    </row>
    <row r="261" ht="14.4" spans="1:23">
      <c r="A261" s="8">
        <v>2020102</v>
      </c>
      <c r="B261" s="11" t="s">
        <v>598</v>
      </c>
      <c r="C261" s="12">
        <v>20</v>
      </c>
      <c r="D261" s="12"/>
      <c r="E261" s="12">
        <v>0</v>
      </c>
      <c r="F261" s="12"/>
      <c r="G261" s="12">
        <v>20</v>
      </c>
      <c r="H261" s="12"/>
      <c r="I261" s="12"/>
      <c r="J261" s="12"/>
      <c r="K261" s="12"/>
      <c r="L261" s="12"/>
      <c r="M261" s="12"/>
      <c r="N261" s="12"/>
      <c r="O261" s="12"/>
      <c r="P261" s="12"/>
      <c r="Q261" s="12"/>
      <c r="R261" s="12"/>
      <c r="S261" s="12"/>
      <c r="T261" s="12"/>
      <c r="U261" s="12"/>
      <c r="V261" s="12">
        <v>20</v>
      </c>
      <c r="W261" s="12"/>
    </row>
    <row r="262" ht="14.4" spans="1:23">
      <c r="A262" s="8">
        <v>2020103</v>
      </c>
      <c r="B262" s="11" t="s">
        <v>601</v>
      </c>
      <c r="C262" s="12">
        <v>0</v>
      </c>
      <c r="D262" s="12"/>
      <c r="E262" s="12">
        <v>0</v>
      </c>
      <c r="F262" s="12"/>
      <c r="G262" s="12"/>
      <c r="H262" s="12"/>
      <c r="I262" s="12"/>
      <c r="J262" s="12"/>
      <c r="K262" s="12"/>
      <c r="L262" s="12"/>
      <c r="M262" s="12"/>
      <c r="N262" s="12"/>
      <c r="O262" s="12"/>
      <c r="P262" s="12"/>
      <c r="Q262" s="12"/>
      <c r="R262" s="12"/>
      <c r="S262" s="12"/>
      <c r="T262" s="12"/>
      <c r="U262" s="12"/>
      <c r="V262" s="12"/>
      <c r="W262" s="12"/>
    </row>
    <row r="263" ht="14.4" spans="1:23">
      <c r="A263" s="8">
        <v>2020104</v>
      </c>
      <c r="B263" s="11" t="s">
        <v>921</v>
      </c>
      <c r="C263" s="12">
        <v>0</v>
      </c>
      <c r="D263" s="12"/>
      <c r="E263" s="12">
        <v>0</v>
      </c>
      <c r="F263" s="12"/>
      <c r="G263" s="12"/>
      <c r="H263" s="12"/>
      <c r="I263" s="12"/>
      <c r="J263" s="12"/>
      <c r="K263" s="12"/>
      <c r="L263" s="12"/>
      <c r="M263" s="12"/>
      <c r="N263" s="12"/>
      <c r="O263" s="12"/>
      <c r="P263" s="12"/>
      <c r="Q263" s="12"/>
      <c r="R263" s="12"/>
      <c r="S263" s="12"/>
      <c r="T263" s="12"/>
      <c r="U263" s="12"/>
      <c r="V263" s="12"/>
      <c r="W263" s="12"/>
    </row>
    <row r="264" ht="14.4" spans="1:23">
      <c r="A264" s="8">
        <v>2020150</v>
      </c>
      <c r="B264" s="11" t="s">
        <v>622</v>
      </c>
      <c r="C264" s="12">
        <v>0</v>
      </c>
      <c r="D264" s="12"/>
      <c r="E264" s="12">
        <v>0</v>
      </c>
      <c r="F264" s="12"/>
      <c r="G264" s="12"/>
      <c r="H264" s="12"/>
      <c r="I264" s="12"/>
      <c r="J264" s="12"/>
      <c r="K264" s="12"/>
      <c r="L264" s="12"/>
      <c r="M264" s="12"/>
      <c r="N264" s="12"/>
      <c r="O264" s="12"/>
      <c r="P264" s="12"/>
      <c r="Q264" s="12"/>
      <c r="R264" s="12"/>
      <c r="S264" s="12"/>
      <c r="T264" s="12"/>
      <c r="U264" s="12"/>
      <c r="V264" s="12"/>
      <c r="W264" s="12"/>
    </row>
    <row r="265" ht="14.4" spans="1:23">
      <c r="A265" s="8">
        <v>2020199</v>
      </c>
      <c r="B265" s="11" t="s">
        <v>1018</v>
      </c>
      <c r="C265" s="12">
        <v>38</v>
      </c>
      <c r="D265" s="12"/>
      <c r="E265" s="12">
        <v>0</v>
      </c>
      <c r="F265" s="12"/>
      <c r="G265" s="12">
        <v>38</v>
      </c>
      <c r="H265" s="12"/>
      <c r="I265" s="12"/>
      <c r="J265" s="12"/>
      <c r="K265" s="12"/>
      <c r="L265" s="12"/>
      <c r="M265" s="12">
        <v>36</v>
      </c>
      <c r="N265" s="12">
        <v>2</v>
      </c>
      <c r="O265" s="12"/>
      <c r="P265" s="12"/>
      <c r="Q265" s="12"/>
      <c r="R265" s="12"/>
      <c r="S265" s="12"/>
      <c r="T265" s="12"/>
      <c r="U265" s="12"/>
      <c r="V265" s="12"/>
      <c r="W265" s="12"/>
    </row>
    <row r="266" ht="14.4" spans="1:23">
      <c r="A266" s="8">
        <v>20202</v>
      </c>
      <c r="B266" s="9" t="s">
        <v>1020</v>
      </c>
      <c r="C266" s="10">
        <v>0</v>
      </c>
      <c r="D266" s="10"/>
      <c r="E266" s="10">
        <v>0</v>
      </c>
      <c r="F266" s="10"/>
      <c r="G266" s="10"/>
      <c r="H266" s="10"/>
      <c r="I266" s="10"/>
      <c r="J266" s="10"/>
      <c r="K266" s="10"/>
      <c r="L266" s="10"/>
      <c r="M266" s="10"/>
      <c r="N266" s="10"/>
      <c r="O266" s="10"/>
      <c r="P266" s="10"/>
      <c r="Q266" s="10"/>
      <c r="R266" s="10"/>
      <c r="S266" s="10"/>
      <c r="T266" s="10"/>
      <c r="U266" s="10"/>
      <c r="V266" s="10"/>
      <c r="W266" s="10"/>
    </row>
    <row r="267" ht="14.4" spans="1:23">
      <c r="A267" s="8">
        <v>2020201</v>
      </c>
      <c r="B267" s="11" t="s">
        <v>1022</v>
      </c>
      <c r="C267" s="12">
        <v>0</v>
      </c>
      <c r="D267" s="12"/>
      <c r="E267" s="12">
        <v>0</v>
      </c>
      <c r="F267" s="12"/>
      <c r="G267" s="12"/>
      <c r="H267" s="12"/>
      <c r="I267" s="12"/>
      <c r="J267" s="12"/>
      <c r="K267" s="12"/>
      <c r="L267" s="12"/>
      <c r="M267" s="12"/>
      <c r="N267" s="12"/>
      <c r="O267" s="12"/>
      <c r="P267" s="12"/>
      <c r="Q267" s="12"/>
      <c r="R267" s="12"/>
      <c r="S267" s="12"/>
      <c r="T267" s="12"/>
      <c r="U267" s="12"/>
      <c r="V267" s="12"/>
      <c r="W267" s="12"/>
    </row>
    <row r="268" ht="14.4" spans="1:23">
      <c r="A268" s="8">
        <v>2020202</v>
      </c>
      <c r="B268" s="11" t="s">
        <v>1024</v>
      </c>
      <c r="C268" s="12">
        <v>0</v>
      </c>
      <c r="D268" s="12"/>
      <c r="E268" s="12">
        <v>0</v>
      </c>
      <c r="F268" s="12"/>
      <c r="G268" s="12"/>
      <c r="H268" s="12"/>
      <c r="I268" s="12"/>
      <c r="J268" s="12"/>
      <c r="K268" s="12"/>
      <c r="L268" s="12"/>
      <c r="M268" s="12"/>
      <c r="N268" s="12"/>
      <c r="O268" s="12"/>
      <c r="P268" s="12"/>
      <c r="Q268" s="12"/>
      <c r="R268" s="12"/>
      <c r="S268" s="12"/>
      <c r="T268" s="12"/>
      <c r="U268" s="12"/>
      <c r="V268" s="12"/>
      <c r="W268" s="12"/>
    </row>
    <row r="269" ht="14.4" spans="1:23">
      <c r="A269" s="8">
        <v>20203</v>
      </c>
      <c r="B269" s="9" t="s">
        <v>1026</v>
      </c>
      <c r="C269" s="10">
        <v>0</v>
      </c>
      <c r="D269" s="10"/>
      <c r="E269" s="10">
        <v>0</v>
      </c>
      <c r="F269" s="10"/>
      <c r="G269" s="10"/>
      <c r="H269" s="10"/>
      <c r="I269" s="10"/>
      <c r="J269" s="10"/>
      <c r="K269" s="10"/>
      <c r="L269" s="10"/>
      <c r="M269" s="10"/>
      <c r="N269" s="10"/>
      <c r="O269" s="10"/>
      <c r="P269" s="10"/>
      <c r="Q269" s="10"/>
      <c r="R269" s="10"/>
      <c r="S269" s="10"/>
      <c r="T269" s="10"/>
      <c r="U269" s="10"/>
      <c r="V269" s="10"/>
      <c r="W269" s="10"/>
    </row>
    <row r="270" ht="14.4" spans="1:23">
      <c r="A270" s="8">
        <v>2020301</v>
      </c>
      <c r="B270" s="11" t="s">
        <v>4890</v>
      </c>
      <c r="C270" s="12">
        <v>0</v>
      </c>
      <c r="D270" s="12"/>
      <c r="E270" s="12">
        <v>0</v>
      </c>
      <c r="F270" s="12"/>
      <c r="G270" s="12"/>
      <c r="H270" s="12"/>
      <c r="I270" s="12"/>
      <c r="J270" s="12"/>
      <c r="K270" s="12"/>
      <c r="L270" s="12"/>
      <c r="M270" s="12"/>
      <c r="N270" s="12"/>
      <c r="O270" s="12"/>
      <c r="P270" s="12"/>
      <c r="Q270" s="12"/>
      <c r="R270" s="12"/>
      <c r="S270" s="12"/>
      <c r="T270" s="12"/>
      <c r="U270" s="12"/>
      <c r="V270" s="12"/>
      <c r="W270" s="12"/>
    </row>
    <row r="271" ht="14.4" spans="1:23">
      <c r="A271" s="8">
        <v>2020302</v>
      </c>
      <c r="B271" s="11" t="s">
        <v>4891</v>
      </c>
      <c r="C271" s="12">
        <v>0</v>
      </c>
      <c r="D271" s="12"/>
      <c r="E271" s="12">
        <v>0</v>
      </c>
      <c r="F271" s="12"/>
      <c r="G271" s="12"/>
      <c r="H271" s="12"/>
      <c r="I271" s="12"/>
      <c r="J271" s="12"/>
      <c r="K271" s="12"/>
      <c r="L271" s="12"/>
      <c r="M271" s="12"/>
      <c r="N271" s="12"/>
      <c r="O271" s="12"/>
      <c r="P271" s="12"/>
      <c r="Q271" s="12"/>
      <c r="R271" s="12"/>
      <c r="S271" s="12"/>
      <c r="T271" s="12"/>
      <c r="U271" s="12"/>
      <c r="V271" s="12"/>
      <c r="W271" s="12"/>
    </row>
    <row r="272" ht="14.4" spans="1:23">
      <c r="A272" s="8">
        <v>2020303</v>
      </c>
      <c r="B272" s="11" t="s">
        <v>4892</v>
      </c>
      <c r="C272" s="12">
        <v>0</v>
      </c>
      <c r="D272" s="12"/>
      <c r="E272" s="12">
        <v>0</v>
      </c>
      <c r="F272" s="12"/>
      <c r="G272" s="12"/>
      <c r="H272" s="12"/>
      <c r="I272" s="12"/>
      <c r="J272" s="12"/>
      <c r="K272" s="12"/>
      <c r="L272" s="12"/>
      <c r="M272" s="12"/>
      <c r="N272" s="12"/>
      <c r="O272" s="12"/>
      <c r="P272" s="12"/>
      <c r="Q272" s="12"/>
      <c r="R272" s="12"/>
      <c r="S272" s="12"/>
      <c r="T272" s="12"/>
      <c r="U272" s="12"/>
      <c r="V272" s="12"/>
      <c r="W272" s="12"/>
    </row>
    <row r="273" ht="14.4" spans="1:23">
      <c r="A273" s="8">
        <v>2020304</v>
      </c>
      <c r="B273" s="11" t="s">
        <v>4893</v>
      </c>
      <c r="C273" s="12">
        <v>0</v>
      </c>
      <c r="D273" s="12"/>
      <c r="E273" s="12">
        <v>0</v>
      </c>
      <c r="F273" s="12"/>
      <c r="G273" s="12"/>
      <c r="H273" s="12"/>
      <c r="I273" s="12"/>
      <c r="J273" s="12"/>
      <c r="K273" s="12"/>
      <c r="L273" s="12"/>
      <c r="M273" s="12"/>
      <c r="N273" s="12"/>
      <c r="O273" s="12"/>
      <c r="P273" s="12"/>
      <c r="Q273" s="12"/>
      <c r="R273" s="12"/>
      <c r="S273" s="12"/>
      <c r="T273" s="12"/>
      <c r="U273" s="12"/>
      <c r="V273" s="12"/>
      <c r="W273" s="12"/>
    </row>
    <row r="274" ht="14.4" spans="1:23">
      <c r="A274" s="8">
        <v>2020305</v>
      </c>
      <c r="B274" s="11" t="s">
        <v>4894</v>
      </c>
      <c r="C274" s="12">
        <v>0</v>
      </c>
      <c r="D274" s="12"/>
      <c r="E274" s="12">
        <v>0</v>
      </c>
      <c r="F274" s="12"/>
      <c r="G274" s="12"/>
      <c r="H274" s="12"/>
      <c r="I274" s="12"/>
      <c r="J274" s="12"/>
      <c r="K274" s="12"/>
      <c r="L274" s="12"/>
      <c r="M274" s="12"/>
      <c r="N274" s="12"/>
      <c r="O274" s="12"/>
      <c r="P274" s="12"/>
      <c r="Q274" s="12"/>
      <c r="R274" s="12"/>
      <c r="S274" s="12"/>
      <c r="T274" s="12"/>
      <c r="U274" s="12"/>
      <c r="V274" s="12"/>
      <c r="W274" s="12"/>
    </row>
    <row r="275" ht="14.4" spans="1:23">
      <c r="A275" s="8">
        <v>2020399</v>
      </c>
      <c r="B275" s="11" t="s">
        <v>4895</v>
      </c>
      <c r="C275" s="12">
        <v>0</v>
      </c>
      <c r="D275" s="12"/>
      <c r="E275" s="12">
        <v>0</v>
      </c>
      <c r="F275" s="12"/>
      <c r="G275" s="12"/>
      <c r="H275" s="12"/>
      <c r="I275" s="12"/>
      <c r="J275" s="12"/>
      <c r="K275" s="12"/>
      <c r="L275" s="12"/>
      <c r="M275" s="12"/>
      <c r="N275" s="12"/>
      <c r="O275" s="12"/>
      <c r="P275" s="12"/>
      <c r="Q275" s="12"/>
      <c r="R275" s="12"/>
      <c r="S275" s="12"/>
      <c r="T275" s="12"/>
      <c r="U275" s="12"/>
      <c r="V275" s="12"/>
      <c r="W275" s="12"/>
    </row>
    <row r="276" ht="14.4" spans="1:23">
      <c r="A276" s="8">
        <v>20204</v>
      </c>
      <c r="B276" s="9" t="s">
        <v>1034</v>
      </c>
      <c r="C276" s="10">
        <v>0</v>
      </c>
      <c r="D276" s="10"/>
      <c r="E276" s="10">
        <v>0</v>
      </c>
      <c r="F276" s="10"/>
      <c r="G276" s="10"/>
      <c r="H276" s="10"/>
      <c r="I276" s="10"/>
      <c r="J276" s="10"/>
      <c r="K276" s="10"/>
      <c r="L276" s="10"/>
      <c r="M276" s="10"/>
      <c r="N276" s="10"/>
      <c r="O276" s="10"/>
      <c r="P276" s="10"/>
      <c r="Q276" s="10"/>
      <c r="R276" s="10"/>
      <c r="S276" s="10"/>
      <c r="T276" s="10"/>
      <c r="U276" s="10"/>
      <c r="V276" s="10"/>
      <c r="W276" s="10"/>
    </row>
    <row r="277" ht="14.4" spans="1:23">
      <c r="A277" s="8">
        <v>2020401</v>
      </c>
      <c r="B277" s="11" t="s">
        <v>1037</v>
      </c>
      <c r="C277" s="12">
        <v>0</v>
      </c>
      <c r="D277" s="12"/>
      <c r="E277" s="12">
        <v>0</v>
      </c>
      <c r="F277" s="12"/>
      <c r="G277" s="12"/>
      <c r="H277" s="12"/>
      <c r="I277" s="12"/>
      <c r="J277" s="12"/>
      <c r="K277" s="12"/>
      <c r="L277" s="12"/>
      <c r="M277" s="12"/>
      <c r="N277" s="12"/>
      <c r="O277" s="12"/>
      <c r="P277" s="12"/>
      <c r="Q277" s="12"/>
      <c r="R277" s="12"/>
      <c r="S277" s="12"/>
      <c r="T277" s="12"/>
      <c r="U277" s="12"/>
      <c r="V277" s="12"/>
      <c r="W277" s="12"/>
    </row>
    <row r="278" ht="14.4" spans="1:23">
      <c r="A278" s="8">
        <v>2020402</v>
      </c>
      <c r="B278" s="11" t="s">
        <v>1040</v>
      </c>
      <c r="C278" s="12">
        <v>0</v>
      </c>
      <c r="D278" s="12"/>
      <c r="E278" s="12">
        <v>0</v>
      </c>
      <c r="F278" s="12"/>
      <c r="G278" s="12"/>
      <c r="H278" s="12"/>
      <c r="I278" s="12"/>
      <c r="J278" s="12"/>
      <c r="K278" s="12"/>
      <c r="L278" s="12"/>
      <c r="M278" s="12"/>
      <c r="N278" s="12"/>
      <c r="O278" s="12"/>
      <c r="P278" s="12"/>
      <c r="Q278" s="12"/>
      <c r="R278" s="12"/>
      <c r="S278" s="12"/>
      <c r="T278" s="12"/>
      <c r="U278" s="12"/>
      <c r="V278" s="12"/>
      <c r="W278" s="12"/>
    </row>
    <row r="279" ht="14.4" spans="1:23">
      <c r="A279" s="8">
        <v>2020403</v>
      </c>
      <c r="B279" s="11" t="s">
        <v>1043</v>
      </c>
      <c r="C279" s="12">
        <v>0</v>
      </c>
      <c r="D279" s="12"/>
      <c r="E279" s="12">
        <v>0</v>
      </c>
      <c r="F279" s="12"/>
      <c r="G279" s="12"/>
      <c r="H279" s="12"/>
      <c r="I279" s="12"/>
      <c r="J279" s="12"/>
      <c r="K279" s="12"/>
      <c r="L279" s="12"/>
      <c r="M279" s="12"/>
      <c r="N279" s="12"/>
      <c r="O279" s="12"/>
      <c r="P279" s="12"/>
      <c r="Q279" s="12"/>
      <c r="R279" s="12"/>
      <c r="S279" s="12"/>
      <c r="T279" s="12"/>
      <c r="U279" s="12"/>
      <c r="V279" s="12"/>
      <c r="W279" s="12"/>
    </row>
    <row r="280" ht="14.4" spans="1:23">
      <c r="A280" s="8">
        <v>2020404</v>
      </c>
      <c r="B280" s="11" t="s">
        <v>1046</v>
      </c>
      <c r="C280" s="12">
        <v>0</v>
      </c>
      <c r="D280" s="12"/>
      <c r="E280" s="12">
        <v>0</v>
      </c>
      <c r="F280" s="12"/>
      <c r="G280" s="12"/>
      <c r="H280" s="12"/>
      <c r="I280" s="12"/>
      <c r="J280" s="12"/>
      <c r="K280" s="12"/>
      <c r="L280" s="12"/>
      <c r="M280" s="12"/>
      <c r="N280" s="12"/>
      <c r="O280" s="12"/>
      <c r="P280" s="12"/>
      <c r="Q280" s="12"/>
      <c r="R280" s="12"/>
      <c r="S280" s="12"/>
      <c r="T280" s="12"/>
      <c r="U280" s="12"/>
      <c r="V280" s="12"/>
      <c r="W280" s="12"/>
    </row>
    <row r="281" ht="14.4" spans="1:23">
      <c r="A281" s="8">
        <v>2020499</v>
      </c>
      <c r="B281" s="11" t="s">
        <v>1048</v>
      </c>
      <c r="C281" s="12">
        <v>0</v>
      </c>
      <c r="D281" s="12"/>
      <c r="E281" s="12">
        <v>0</v>
      </c>
      <c r="F281" s="12"/>
      <c r="G281" s="12"/>
      <c r="H281" s="12"/>
      <c r="I281" s="12"/>
      <c r="J281" s="12"/>
      <c r="K281" s="12"/>
      <c r="L281" s="12"/>
      <c r="M281" s="12"/>
      <c r="N281" s="12"/>
      <c r="O281" s="12"/>
      <c r="P281" s="12"/>
      <c r="Q281" s="12"/>
      <c r="R281" s="12"/>
      <c r="S281" s="12"/>
      <c r="T281" s="12"/>
      <c r="U281" s="12"/>
      <c r="V281" s="12"/>
      <c r="W281" s="12"/>
    </row>
    <row r="282" ht="14.4" spans="1:23">
      <c r="A282" s="8">
        <v>20205</v>
      </c>
      <c r="B282" s="9" t="s">
        <v>1051</v>
      </c>
      <c r="C282" s="10">
        <v>24</v>
      </c>
      <c r="D282" s="10"/>
      <c r="E282" s="10">
        <v>0</v>
      </c>
      <c r="F282" s="10"/>
      <c r="G282" s="10">
        <v>24</v>
      </c>
      <c r="H282" s="10">
        <v>24</v>
      </c>
      <c r="I282" s="10"/>
      <c r="J282" s="10"/>
      <c r="K282" s="10"/>
      <c r="L282" s="10"/>
      <c r="M282" s="10"/>
      <c r="N282" s="10"/>
      <c r="O282" s="10"/>
      <c r="P282" s="10"/>
      <c r="Q282" s="10"/>
      <c r="R282" s="10"/>
      <c r="S282" s="10"/>
      <c r="T282" s="10"/>
      <c r="U282" s="10"/>
      <c r="V282" s="10"/>
      <c r="W282" s="10"/>
    </row>
    <row r="283" ht="14.4" spans="1:23">
      <c r="A283" s="8">
        <v>2020503</v>
      </c>
      <c r="B283" s="11" t="s">
        <v>1054</v>
      </c>
      <c r="C283" s="12">
        <v>0</v>
      </c>
      <c r="D283" s="12"/>
      <c r="E283" s="12">
        <v>0</v>
      </c>
      <c r="F283" s="12"/>
      <c r="G283" s="12"/>
      <c r="H283" s="12"/>
      <c r="I283" s="12"/>
      <c r="J283" s="12"/>
      <c r="K283" s="12"/>
      <c r="L283" s="12"/>
      <c r="M283" s="12"/>
      <c r="N283" s="12"/>
      <c r="O283" s="12"/>
      <c r="P283" s="12"/>
      <c r="Q283" s="12"/>
      <c r="R283" s="12"/>
      <c r="S283" s="12"/>
      <c r="T283" s="12"/>
      <c r="U283" s="12"/>
      <c r="V283" s="12"/>
      <c r="W283" s="12"/>
    </row>
    <row r="284" ht="14.4" spans="1:23">
      <c r="A284" s="8">
        <v>2020504</v>
      </c>
      <c r="B284" s="11" t="s">
        <v>1057</v>
      </c>
      <c r="C284" s="12">
        <v>0</v>
      </c>
      <c r="D284" s="12"/>
      <c r="E284" s="12">
        <v>0</v>
      </c>
      <c r="F284" s="12"/>
      <c r="G284" s="12"/>
      <c r="H284" s="12"/>
      <c r="I284" s="12"/>
      <c r="J284" s="12"/>
      <c r="K284" s="12"/>
      <c r="L284" s="12"/>
      <c r="M284" s="12"/>
      <c r="N284" s="12"/>
      <c r="O284" s="12"/>
      <c r="P284" s="12"/>
      <c r="Q284" s="12"/>
      <c r="R284" s="12"/>
      <c r="S284" s="12"/>
      <c r="T284" s="12"/>
      <c r="U284" s="12"/>
      <c r="V284" s="12"/>
      <c r="W284" s="12"/>
    </row>
    <row r="285" ht="14.4" spans="1:23">
      <c r="A285" s="8">
        <v>2020599</v>
      </c>
      <c r="B285" s="11" t="s">
        <v>1060</v>
      </c>
      <c r="C285" s="12">
        <v>24</v>
      </c>
      <c r="D285" s="12"/>
      <c r="E285" s="12">
        <v>0</v>
      </c>
      <c r="F285" s="12"/>
      <c r="G285" s="12">
        <v>24</v>
      </c>
      <c r="H285" s="12">
        <v>24</v>
      </c>
      <c r="I285" s="12"/>
      <c r="J285" s="12"/>
      <c r="K285" s="12"/>
      <c r="L285" s="12"/>
      <c r="M285" s="12"/>
      <c r="N285" s="12"/>
      <c r="O285" s="12"/>
      <c r="P285" s="12"/>
      <c r="Q285" s="12"/>
      <c r="R285" s="12"/>
      <c r="S285" s="12"/>
      <c r="T285" s="12"/>
      <c r="U285" s="12"/>
      <c r="V285" s="12"/>
      <c r="W285" s="12"/>
    </row>
    <row r="286" ht="14.4" spans="1:23">
      <c r="A286" s="8">
        <v>20206</v>
      </c>
      <c r="B286" s="9" t="s">
        <v>4896</v>
      </c>
      <c r="C286" s="10">
        <v>0</v>
      </c>
      <c r="D286" s="10"/>
      <c r="E286" s="10">
        <v>0</v>
      </c>
      <c r="F286" s="10"/>
      <c r="G286" s="10"/>
      <c r="H286" s="10"/>
      <c r="I286" s="10"/>
      <c r="J286" s="10"/>
      <c r="K286" s="10"/>
      <c r="L286" s="10"/>
      <c r="M286" s="10"/>
      <c r="N286" s="10"/>
      <c r="O286" s="10"/>
      <c r="P286" s="10"/>
      <c r="Q286" s="10"/>
      <c r="R286" s="10"/>
      <c r="S286" s="10"/>
      <c r="T286" s="10"/>
      <c r="U286" s="10"/>
      <c r="V286" s="10"/>
      <c r="W286" s="10"/>
    </row>
    <row r="287" ht="14.4" spans="1:23">
      <c r="A287" s="8">
        <v>2020601</v>
      </c>
      <c r="B287" s="11" t="s">
        <v>4897</v>
      </c>
      <c r="C287" s="12">
        <v>0</v>
      </c>
      <c r="D287" s="12"/>
      <c r="E287" s="12">
        <v>0</v>
      </c>
      <c r="F287" s="12"/>
      <c r="G287" s="12"/>
      <c r="H287" s="12"/>
      <c r="I287" s="12"/>
      <c r="J287" s="12"/>
      <c r="K287" s="12"/>
      <c r="L287" s="12"/>
      <c r="M287" s="12"/>
      <c r="N287" s="12"/>
      <c r="O287" s="12"/>
      <c r="P287" s="12"/>
      <c r="Q287" s="12"/>
      <c r="R287" s="12"/>
      <c r="S287" s="12"/>
      <c r="T287" s="12"/>
      <c r="U287" s="12"/>
      <c r="V287" s="12"/>
      <c r="W287" s="12"/>
    </row>
    <row r="288" ht="14.4" spans="1:23">
      <c r="A288" s="8">
        <v>20207</v>
      </c>
      <c r="B288" s="9" t="s">
        <v>1069</v>
      </c>
      <c r="C288" s="10">
        <v>22</v>
      </c>
      <c r="D288" s="10"/>
      <c r="E288" s="10">
        <v>0</v>
      </c>
      <c r="F288" s="10"/>
      <c r="G288" s="10">
        <v>64</v>
      </c>
      <c r="H288" s="10"/>
      <c r="I288" s="10"/>
      <c r="J288" s="10"/>
      <c r="K288" s="10"/>
      <c r="L288" s="10"/>
      <c r="M288" s="10">
        <v>22</v>
      </c>
      <c r="N288" s="10"/>
      <c r="O288" s="10">
        <v>42</v>
      </c>
      <c r="P288" s="10"/>
      <c r="Q288" s="10"/>
      <c r="R288" s="10"/>
      <c r="S288" s="10"/>
      <c r="T288" s="10"/>
      <c r="U288" s="10"/>
      <c r="V288" s="10"/>
      <c r="W288" s="10"/>
    </row>
    <row r="289" ht="14.4" spans="1:23">
      <c r="A289" s="8">
        <v>2020701</v>
      </c>
      <c r="B289" s="11" t="s">
        <v>1072</v>
      </c>
      <c r="C289" s="12">
        <v>0</v>
      </c>
      <c r="D289" s="12"/>
      <c r="E289" s="12">
        <v>0</v>
      </c>
      <c r="F289" s="12"/>
      <c r="G289" s="12"/>
      <c r="H289" s="12"/>
      <c r="I289" s="12"/>
      <c r="J289" s="12"/>
      <c r="K289" s="12"/>
      <c r="L289" s="12"/>
      <c r="M289" s="12"/>
      <c r="N289" s="12"/>
      <c r="O289" s="12"/>
      <c r="P289" s="12"/>
      <c r="Q289" s="12"/>
      <c r="R289" s="12"/>
      <c r="S289" s="12"/>
      <c r="T289" s="12"/>
      <c r="U289" s="12"/>
      <c r="V289" s="12"/>
      <c r="W289" s="12"/>
    </row>
    <row r="290" ht="14.4" spans="1:23">
      <c r="A290" s="8">
        <v>2020702</v>
      </c>
      <c r="B290" s="11" t="s">
        <v>1075</v>
      </c>
      <c r="C290" s="12">
        <v>0</v>
      </c>
      <c r="D290" s="12"/>
      <c r="E290" s="12">
        <v>0</v>
      </c>
      <c r="F290" s="12"/>
      <c r="G290" s="12"/>
      <c r="H290" s="12"/>
      <c r="I290" s="12"/>
      <c r="J290" s="12"/>
      <c r="K290" s="12"/>
      <c r="L290" s="12"/>
      <c r="M290" s="12"/>
      <c r="N290" s="12"/>
      <c r="O290" s="12"/>
      <c r="P290" s="12"/>
      <c r="Q290" s="12"/>
      <c r="R290" s="12"/>
      <c r="S290" s="12"/>
      <c r="T290" s="12"/>
      <c r="U290" s="12"/>
      <c r="V290" s="12"/>
      <c r="W290" s="12"/>
    </row>
    <row r="291" ht="14.4" spans="1:23">
      <c r="A291" s="8">
        <v>2020703</v>
      </c>
      <c r="B291" s="11" t="s">
        <v>1078</v>
      </c>
      <c r="C291" s="12">
        <v>22</v>
      </c>
      <c r="D291" s="12"/>
      <c r="E291" s="12">
        <v>0</v>
      </c>
      <c r="F291" s="12"/>
      <c r="G291" s="12">
        <v>64</v>
      </c>
      <c r="H291" s="12"/>
      <c r="I291" s="12"/>
      <c r="J291" s="12"/>
      <c r="K291" s="12"/>
      <c r="L291" s="12"/>
      <c r="M291" s="12">
        <v>22</v>
      </c>
      <c r="N291" s="12"/>
      <c r="O291" s="12">
        <v>42</v>
      </c>
      <c r="P291" s="12"/>
      <c r="Q291" s="12"/>
      <c r="R291" s="12"/>
      <c r="S291" s="12"/>
      <c r="T291" s="12"/>
      <c r="U291" s="12"/>
      <c r="V291" s="12"/>
      <c r="W291" s="12"/>
    </row>
    <row r="292" ht="14.4" spans="1:23">
      <c r="A292" s="8">
        <v>2020799</v>
      </c>
      <c r="B292" s="11" t="s">
        <v>1081</v>
      </c>
      <c r="C292" s="12">
        <v>0</v>
      </c>
      <c r="D292" s="12"/>
      <c r="E292" s="12">
        <v>0</v>
      </c>
      <c r="F292" s="12"/>
      <c r="G292" s="12"/>
      <c r="H292" s="12"/>
      <c r="I292" s="12"/>
      <c r="J292" s="12"/>
      <c r="K292" s="12"/>
      <c r="L292" s="12"/>
      <c r="M292" s="12"/>
      <c r="N292" s="12"/>
      <c r="O292" s="12"/>
      <c r="P292" s="12"/>
      <c r="Q292" s="12"/>
      <c r="R292" s="12"/>
      <c r="S292" s="12"/>
      <c r="T292" s="12"/>
      <c r="U292" s="12"/>
      <c r="V292" s="12"/>
      <c r="W292" s="12"/>
    </row>
    <row r="293" ht="14.4" spans="1:23">
      <c r="A293" s="8">
        <v>20299</v>
      </c>
      <c r="B293" s="9" t="s">
        <v>5378</v>
      </c>
      <c r="C293" s="10">
        <v>52</v>
      </c>
      <c r="D293" s="10">
        <v>52</v>
      </c>
      <c r="E293" s="10">
        <v>52</v>
      </c>
      <c r="F293" s="10"/>
      <c r="G293" s="10"/>
      <c r="H293" s="10"/>
      <c r="I293" s="10"/>
      <c r="J293" s="10"/>
      <c r="K293" s="10"/>
      <c r="L293" s="10"/>
      <c r="M293" s="10"/>
      <c r="N293" s="10"/>
      <c r="O293" s="10"/>
      <c r="P293" s="10"/>
      <c r="Q293" s="10"/>
      <c r="R293" s="10"/>
      <c r="S293" s="10"/>
      <c r="T293" s="10"/>
      <c r="U293" s="10"/>
      <c r="V293" s="10"/>
      <c r="W293" s="10"/>
    </row>
    <row r="294" ht="14.4" spans="1:23">
      <c r="A294" s="8">
        <v>2029901</v>
      </c>
      <c r="B294" s="11" t="s">
        <v>4899</v>
      </c>
      <c r="C294" s="12">
        <v>52</v>
      </c>
      <c r="D294" s="12">
        <v>52</v>
      </c>
      <c r="E294" s="12">
        <v>52</v>
      </c>
      <c r="F294" s="12"/>
      <c r="G294" s="12"/>
      <c r="H294" s="12"/>
      <c r="I294" s="12"/>
      <c r="J294" s="12"/>
      <c r="K294" s="12"/>
      <c r="L294" s="12"/>
      <c r="M294" s="12"/>
      <c r="N294" s="12"/>
      <c r="O294" s="12"/>
      <c r="P294" s="12"/>
      <c r="Q294" s="12"/>
      <c r="R294" s="12"/>
      <c r="S294" s="12"/>
      <c r="T294" s="12"/>
      <c r="U294" s="12"/>
      <c r="V294" s="12"/>
      <c r="W294" s="12"/>
    </row>
    <row r="295" ht="14.4" spans="1:23">
      <c r="A295" s="8">
        <v>203</v>
      </c>
      <c r="B295" s="9" t="s">
        <v>1100</v>
      </c>
      <c r="C295" s="10">
        <v>72004</v>
      </c>
      <c r="D295" s="10">
        <v>12789</v>
      </c>
      <c r="E295" s="10">
        <v>12794</v>
      </c>
      <c r="F295" s="10"/>
      <c r="G295" s="10">
        <v>51599</v>
      </c>
      <c r="H295" s="10">
        <v>6093</v>
      </c>
      <c r="I295" s="10">
        <v>2477</v>
      </c>
      <c r="J295" s="10">
        <v>3247</v>
      </c>
      <c r="K295" s="10">
        <v>3798</v>
      </c>
      <c r="L295" s="10">
        <v>4087</v>
      </c>
      <c r="M295" s="10">
        <v>3169</v>
      </c>
      <c r="N295" s="10">
        <v>3118</v>
      </c>
      <c r="O295" s="10">
        <v>2410</v>
      </c>
      <c r="P295" s="10">
        <v>1384</v>
      </c>
      <c r="Q295" s="10">
        <v>3163</v>
      </c>
      <c r="R295" s="10">
        <v>5872</v>
      </c>
      <c r="S295" s="10">
        <v>2453</v>
      </c>
      <c r="T295" s="10">
        <v>1202</v>
      </c>
      <c r="U295" s="10">
        <v>1249</v>
      </c>
      <c r="V295" s="10">
        <v>2215</v>
      </c>
      <c r="W295" s="10">
        <v>5662</v>
      </c>
    </row>
    <row r="296" ht="14.4" spans="1:23">
      <c r="A296" s="8">
        <v>20301</v>
      </c>
      <c r="B296" s="9" t="s">
        <v>4900</v>
      </c>
      <c r="C296" s="10">
        <v>620</v>
      </c>
      <c r="D296" s="10"/>
      <c r="E296" s="10">
        <v>0</v>
      </c>
      <c r="F296" s="10"/>
      <c r="G296" s="10">
        <v>610</v>
      </c>
      <c r="H296" s="10"/>
      <c r="I296" s="10"/>
      <c r="J296" s="10"/>
      <c r="K296" s="10">
        <v>200</v>
      </c>
      <c r="L296" s="10"/>
      <c r="M296" s="10">
        <v>410</v>
      </c>
      <c r="N296" s="10"/>
      <c r="O296" s="10"/>
      <c r="P296" s="10"/>
      <c r="Q296" s="10"/>
      <c r="R296" s="10"/>
      <c r="S296" s="10"/>
      <c r="T296" s="10"/>
      <c r="U296" s="10"/>
      <c r="V296" s="10"/>
      <c r="W296" s="10"/>
    </row>
    <row r="297" ht="14.4" spans="1:23">
      <c r="A297" s="8">
        <v>2030101</v>
      </c>
      <c r="B297" s="11" t="s">
        <v>4901</v>
      </c>
      <c r="C297" s="12">
        <v>620</v>
      </c>
      <c r="D297" s="12"/>
      <c r="E297" s="12">
        <v>0</v>
      </c>
      <c r="F297" s="12"/>
      <c r="G297" s="12">
        <v>610</v>
      </c>
      <c r="H297" s="12"/>
      <c r="I297" s="12"/>
      <c r="J297" s="12"/>
      <c r="K297" s="12">
        <v>200</v>
      </c>
      <c r="L297" s="12"/>
      <c r="M297" s="12">
        <v>410</v>
      </c>
      <c r="N297" s="12"/>
      <c r="O297" s="12"/>
      <c r="P297" s="12"/>
      <c r="Q297" s="12"/>
      <c r="R297" s="12"/>
      <c r="S297" s="12"/>
      <c r="T297" s="12"/>
      <c r="U297" s="12"/>
      <c r="V297" s="12"/>
      <c r="W297" s="12"/>
    </row>
    <row r="298" ht="14.4" spans="1:23">
      <c r="A298" s="8">
        <v>20304</v>
      </c>
      <c r="B298" s="9" t="s">
        <v>4902</v>
      </c>
      <c r="C298" s="10">
        <v>0</v>
      </c>
      <c r="D298" s="10"/>
      <c r="E298" s="10">
        <v>0</v>
      </c>
      <c r="F298" s="10"/>
      <c r="G298" s="10"/>
      <c r="H298" s="10"/>
      <c r="I298" s="10"/>
      <c r="J298" s="10"/>
      <c r="K298" s="10"/>
      <c r="L298" s="10"/>
      <c r="M298" s="10"/>
      <c r="N298" s="10"/>
      <c r="O298" s="10"/>
      <c r="P298" s="10"/>
      <c r="Q298" s="10"/>
      <c r="R298" s="10"/>
      <c r="S298" s="10"/>
      <c r="T298" s="10"/>
      <c r="U298" s="10"/>
      <c r="V298" s="10"/>
      <c r="W298" s="10"/>
    </row>
    <row r="299" ht="14.4" spans="1:23">
      <c r="A299" s="8">
        <v>2030401</v>
      </c>
      <c r="B299" s="11" t="s">
        <v>4903</v>
      </c>
      <c r="C299" s="12">
        <v>0</v>
      </c>
      <c r="D299" s="12"/>
      <c r="E299" s="12">
        <v>0</v>
      </c>
      <c r="F299" s="12"/>
      <c r="G299" s="12"/>
      <c r="H299" s="12"/>
      <c r="I299" s="12"/>
      <c r="J299" s="12"/>
      <c r="K299" s="12"/>
      <c r="L299" s="12"/>
      <c r="M299" s="12"/>
      <c r="N299" s="12"/>
      <c r="O299" s="12"/>
      <c r="P299" s="12"/>
      <c r="Q299" s="12"/>
      <c r="R299" s="12"/>
      <c r="S299" s="12"/>
      <c r="T299" s="12"/>
      <c r="U299" s="12"/>
      <c r="V299" s="12"/>
      <c r="W299" s="12"/>
    </row>
    <row r="300" ht="14.4" spans="1:23">
      <c r="A300" s="8">
        <v>20305</v>
      </c>
      <c r="B300" s="9" t="s">
        <v>4904</v>
      </c>
      <c r="C300" s="10">
        <v>100</v>
      </c>
      <c r="D300" s="10"/>
      <c r="E300" s="10">
        <v>0</v>
      </c>
      <c r="F300" s="10"/>
      <c r="G300" s="10"/>
      <c r="H300" s="10"/>
      <c r="I300" s="10"/>
      <c r="J300" s="10"/>
      <c r="K300" s="10"/>
      <c r="L300" s="10"/>
      <c r="M300" s="10"/>
      <c r="N300" s="10"/>
      <c r="O300" s="10"/>
      <c r="P300" s="10"/>
      <c r="Q300" s="10"/>
      <c r="R300" s="10"/>
      <c r="S300" s="10"/>
      <c r="T300" s="10"/>
      <c r="U300" s="10"/>
      <c r="V300" s="10"/>
      <c r="W300" s="10"/>
    </row>
    <row r="301" ht="14.4" spans="1:23">
      <c r="A301" s="8">
        <v>2030501</v>
      </c>
      <c r="B301" s="11" t="s">
        <v>4905</v>
      </c>
      <c r="C301" s="12">
        <v>100</v>
      </c>
      <c r="D301" s="12"/>
      <c r="E301" s="12">
        <v>0</v>
      </c>
      <c r="F301" s="12"/>
      <c r="G301" s="12"/>
      <c r="H301" s="12"/>
      <c r="I301" s="12"/>
      <c r="J301" s="12"/>
      <c r="K301" s="12"/>
      <c r="L301" s="12"/>
      <c r="M301" s="12"/>
      <c r="N301" s="12"/>
      <c r="O301" s="12"/>
      <c r="P301" s="12"/>
      <c r="Q301" s="12"/>
      <c r="R301" s="12"/>
      <c r="S301" s="12"/>
      <c r="T301" s="12"/>
      <c r="U301" s="12"/>
      <c r="V301" s="12"/>
      <c r="W301" s="12"/>
    </row>
    <row r="302" ht="14.4" spans="1:23">
      <c r="A302" s="8">
        <v>20306</v>
      </c>
      <c r="B302" s="9" t="s">
        <v>1120</v>
      </c>
      <c r="C302" s="10">
        <v>51014</v>
      </c>
      <c r="D302" s="10">
        <v>5916</v>
      </c>
      <c r="E302" s="10">
        <v>5921</v>
      </c>
      <c r="F302" s="10"/>
      <c r="G302" s="10">
        <v>38372</v>
      </c>
      <c r="H302" s="10">
        <v>2972</v>
      </c>
      <c r="I302" s="10">
        <v>1950</v>
      </c>
      <c r="J302" s="10">
        <v>2815</v>
      </c>
      <c r="K302" s="10">
        <v>2816</v>
      </c>
      <c r="L302" s="10">
        <v>3313</v>
      </c>
      <c r="M302" s="10">
        <v>2111</v>
      </c>
      <c r="N302" s="10">
        <v>2265</v>
      </c>
      <c r="O302" s="10">
        <v>1636</v>
      </c>
      <c r="P302" s="10">
        <v>1372</v>
      </c>
      <c r="Q302" s="10">
        <v>2033</v>
      </c>
      <c r="R302" s="10">
        <v>5533</v>
      </c>
      <c r="S302" s="10">
        <v>1457</v>
      </c>
      <c r="T302" s="10">
        <v>1029</v>
      </c>
      <c r="U302" s="10">
        <v>851</v>
      </c>
      <c r="V302" s="10">
        <v>2131</v>
      </c>
      <c r="W302" s="10">
        <v>4088</v>
      </c>
    </row>
    <row r="303" ht="14.4" spans="1:23">
      <c r="A303" s="8">
        <v>2030601</v>
      </c>
      <c r="B303" s="11" t="s">
        <v>1123</v>
      </c>
      <c r="C303" s="12">
        <v>3163</v>
      </c>
      <c r="D303" s="12">
        <v>80</v>
      </c>
      <c r="E303" s="12">
        <v>80</v>
      </c>
      <c r="F303" s="12"/>
      <c r="G303" s="12">
        <v>2001</v>
      </c>
      <c r="H303" s="12">
        <v>145</v>
      </c>
      <c r="I303" s="12">
        <v>229</v>
      </c>
      <c r="J303" s="12">
        <v>72</v>
      </c>
      <c r="K303" s="12">
        <v>140</v>
      </c>
      <c r="L303" s="12">
        <v>273</v>
      </c>
      <c r="M303" s="12">
        <v>27</v>
      </c>
      <c r="N303" s="12">
        <v>254</v>
      </c>
      <c r="O303" s="12">
        <v>35</v>
      </c>
      <c r="P303" s="12">
        <v>112</v>
      </c>
      <c r="Q303" s="12">
        <v>140</v>
      </c>
      <c r="R303" s="12">
        <v>272</v>
      </c>
      <c r="S303" s="12">
        <v>60</v>
      </c>
      <c r="T303" s="12">
        <v>54</v>
      </c>
      <c r="U303" s="12">
        <v>54</v>
      </c>
      <c r="V303" s="12">
        <v>25</v>
      </c>
      <c r="W303" s="12">
        <v>109</v>
      </c>
    </row>
    <row r="304" ht="14.4" spans="1:23">
      <c r="A304" s="8">
        <v>2030602</v>
      </c>
      <c r="B304" s="11" t="s">
        <v>1125</v>
      </c>
      <c r="C304" s="12">
        <v>25</v>
      </c>
      <c r="D304" s="12">
        <v>25</v>
      </c>
      <c r="E304" s="12">
        <v>25</v>
      </c>
      <c r="F304" s="12"/>
      <c r="G304" s="12"/>
      <c r="H304" s="12"/>
      <c r="I304" s="12"/>
      <c r="J304" s="12"/>
      <c r="K304" s="12"/>
      <c r="L304" s="12"/>
      <c r="M304" s="12"/>
      <c r="N304" s="12"/>
      <c r="O304" s="12"/>
      <c r="P304" s="12"/>
      <c r="Q304" s="12"/>
      <c r="R304" s="12"/>
      <c r="S304" s="12"/>
      <c r="T304" s="12"/>
      <c r="U304" s="12"/>
      <c r="V304" s="12"/>
      <c r="W304" s="12"/>
    </row>
    <row r="305" ht="14.4" spans="1:23">
      <c r="A305" s="8">
        <v>2030603</v>
      </c>
      <c r="B305" s="11" t="s">
        <v>1128</v>
      </c>
      <c r="C305" s="12">
        <v>12866</v>
      </c>
      <c r="D305" s="12">
        <v>1012</v>
      </c>
      <c r="E305" s="12">
        <v>1016</v>
      </c>
      <c r="F305" s="12"/>
      <c r="G305" s="12">
        <v>10081</v>
      </c>
      <c r="H305" s="12">
        <v>430</v>
      </c>
      <c r="I305" s="12">
        <v>139</v>
      </c>
      <c r="J305" s="12">
        <v>273</v>
      </c>
      <c r="K305" s="12">
        <v>20</v>
      </c>
      <c r="L305" s="12">
        <v>-16</v>
      </c>
      <c r="M305" s="12">
        <v>1159</v>
      </c>
      <c r="N305" s="12">
        <v>285</v>
      </c>
      <c r="O305" s="12">
        <v>732</v>
      </c>
      <c r="P305" s="12">
        <v>325</v>
      </c>
      <c r="Q305" s="12">
        <v>93</v>
      </c>
      <c r="R305" s="12">
        <v>4221</v>
      </c>
      <c r="S305" s="12">
        <v>30</v>
      </c>
      <c r="T305" s="12">
        <v>62</v>
      </c>
      <c r="U305" s="12">
        <v>145</v>
      </c>
      <c r="V305" s="12">
        <v>1175</v>
      </c>
      <c r="W305" s="12">
        <v>1008</v>
      </c>
    </row>
    <row r="306" ht="14.4" spans="1:23">
      <c r="A306" s="8">
        <v>2030604</v>
      </c>
      <c r="B306" s="11" t="s">
        <v>1131</v>
      </c>
      <c r="C306" s="12">
        <v>45</v>
      </c>
      <c r="D306" s="12">
        <v>34</v>
      </c>
      <c r="E306" s="12">
        <v>35</v>
      </c>
      <c r="F306" s="12"/>
      <c r="G306" s="12"/>
      <c r="H306" s="12"/>
      <c r="I306" s="12"/>
      <c r="J306" s="12"/>
      <c r="K306" s="12"/>
      <c r="L306" s="12"/>
      <c r="M306" s="12"/>
      <c r="N306" s="12"/>
      <c r="O306" s="12"/>
      <c r="P306" s="12"/>
      <c r="Q306" s="12"/>
      <c r="R306" s="12"/>
      <c r="S306" s="12"/>
      <c r="T306" s="12"/>
      <c r="U306" s="12"/>
      <c r="V306" s="12"/>
      <c r="W306" s="12"/>
    </row>
    <row r="307" ht="14.4" spans="1:23">
      <c r="A307" s="8">
        <v>2030605</v>
      </c>
      <c r="B307" s="11" t="s">
        <v>1133</v>
      </c>
      <c r="C307" s="12">
        <v>428</v>
      </c>
      <c r="D307" s="12"/>
      <c r="E307" s="12">
        <v>0</v>
      </c>
      <c r="F307" s="12"/>
      <c r="G307" s="12">
        <v>383</v>
      </c>
      <c r="H307" s="12">
        <v>38</v>
      </c>
      <c r="I307" s="12">
        <v>90</v>
      </c>
      <c r="J307" s="12"/>
      <c r="K307" s="12"/>
      <c r="L307" s="12">
        <v>25</v>
      </c>
      <c r="M307" s="12"/>
      <c r="N307" s="12">
        <v>33</v>
      </c>
      <c r="O307" s="12">
        <v>3</v>
      </c>
      <c r="P307" s="12">
        <v>152</v>
      </c>
      <c r="Q307" s="12">
        <v>10</v>
      </c>
      <c r="R307" s="12"/>
      <c r="S307" s="12">
        <v>27</v>
      </c>
      <c r="T307" s="12"/>
      <c r="U307" s="12"/>
      <c r="V307" s="12"/>
      <c r="W307" s="12">
        <v>5</v>
      </c>
    </row>
    <row r="308" ht="14.4" spans="1:23">
      <c r="A308" s="8">
        <v>2030606</v>
      </c>
      <c r="B308" s="11" t="s">
        <v>1135</v>
      </c>
      <c r="C308" s="12">
        <v>3277</v>
      </c>
      <c r="D308" s="12">
        <v>1682</v>
      </c>
      <c r="E308" s="12">
        <v>1682</v>
      </c>
      <c r="F308" s="12"/>
      <c r="G308" s="12">
        <v>1511</v>
      </c>
      <c r="H308" s="12">
        <v>262</v>
      </c>
      <c r="I308" s="12"/>
      <c r="J308" s="12">
        <v>353</v>
      </c>
      <c r="K308" s="12">
        <v>431</v>
      </c>
      <c r="L308" s="12"/>
      <c r="M308" s="12"/>
      <c r="N308" s="12"/>
      <c r="O308" s="12"/>
      <c r="P308" s="12">
        <v>169</v>
      </c>
      <c r="Q308" s="12">
        <v>115</v>
      </c>
      <c r="R308" s="12">
        <v>181</v>
      </c>
      <c r="S308" s="12"/>
      <c r="T308" s="12"/>
      <c r="U308" s="12"/>
      <c r="V308" s="12"/>
      <c r="W308" s="12"/>
    </row>
    <row r="309" ht="14.4" spans="1:23">
      <c r="A309" s="8">
        <v>2030607</v>
      </c>
      <c r="B309" s="11" t="s">
        <v>1137</v>
      </c>
      <c r="C309" s="12">
        <v>28334</v>
      </c>
      <c r="D309" s="12">
        <v>2483</v>
      </c>
      <c r="E309" s="12">
        <v>2483</v>
      </c>
      <c r="F309" s="12"/>
      <c r="G309" s="12">
        <v>22298</v>
      </c>
      <c r="H309" s="12">
        <v>1945</v>
      </c>
      <c r="I309" s="12">
        <v>1178</v>
      </c>
      <c r="J309" s="12">
        <v>2116</v>
      </c>
      <c r="K309" s="12">
        <v>2000</v>
      </c>
      <c r="L309" s="12">
        <v>3012</v>
      </c>
      <c r="M309" s="12">
        <v>925</v>
      </c>
      <c r="N309" s="12">
        <v>1519</v>
      </c>
      <c r="O309" s="12">
        <v>866</v>
      </c>
      <c r="P309" s="12">
        <v>593</v>
      </c>
      <c r="Q309" s="12">
        <v>1625</v>
      </c>
      <c r="R309" s="12">
        <v>730</v>
      </c>
      <c r="S309" s="12">
        <v>1283</v>
      </c>
      <c r="T309" s="12">
        <v>563</v>
      </c>
      <c r="U309" s="12">
        <v>573</v>
      </c>
      <c r="V309" s="12">
        <v>506</v>
      </c>
      <c r="W309" s="12">
        <v>2864</v>
      </c>
    </row>
    <row r="310" ht="14.4" spans="1:23">
      <c r="A310" s="8">
        <v>2030699</v>
      </c>
      <c r="B310" s="11" t="s">
        <v>1142</v>
      </c>
      <c r="C310" s="12">
        <v>2876</v>
      </c>
      <c r="D310" s="12">
        <v>600</v>
      </c>
      <c r="E310" s="12">
        <v>600</v>
      </c>
      <c r="F310" s="12"/>
      <c r="G310" s="12">
        <v>2098</v>
      </c>
      <c r="H310" s="12">
        <v>152</v>
      </c>
      <c r="I310" s="12">
        <v>314</v>
      </c>
      <c r="J310" s="12">
        <v>1</v>
      </c>
      <c r="K310" s="12">
        <v>225</v>
      </c>
      <c r="L310" s="12">
        <v>19</v>
      </c>
      <c r="M310" s="12"/>
      <c r="N310" s="12">
        <v>174</v>
      </c>
      <c r="O310" s="12"/>
      <c r="P310" s="12">
        <v>21</v>
      </c>
      <c r="Q310" s="12">
        <v>50</v>
      </c>
      <c r="R310" s="12">
        <v>129</v>
      </c>
      <c r="S310" s="12">
        <v>57</v>
      </c>
      <c r="T310" s="12">
        <v>350</v>
      </c>
      <c r="U310" s="12">
        <v>79</v>
      </c>
      <c r="V310" s="12">
        <v>425</v>
      </c>
      <c r="W310" s="12">
        <v>102</v>
      </c>
    </row>
    <row r="311" ht="14.4" spans="1:23">
      <c r="A311" s="14">
        <v>20399</v>
      </c>
      <c r="B311" s="9" t="s">
        <v>4906</v>
      </c>
      <c r="C311" s="10">
        <v>20270</v>
      </c>
      <c r="D311" s="10">
        <v>6873</v>
      </c>
      <c r="E311" s="10">
        <v>6873</v>
      </c>
      <c r="F311" s="10"/>
      <c r="G311" s="10">
        <v>12617</v>
      </c>
      <c r="H311" s="10">
        <v>3121</v>
      </c>
      <c r="I311" s="10">
        <v>527</v>
      </c>
      <c r="J311" s="10">
        <v>432</v>
      </c>
      <c r="K311" s="10">
        <v>782</v>
      </c>
      <c r="L311" s="10">
        <v>774</v>
      </c>
      <c r="M311" s="10">
        <v>648</v>
      </c>
      <c r="N311" s="10">
        <v>853</v>
      </c>
      <c r="O311" s="10">
        <v>774</v>
      </c>
      <c r="P311" s="10">
        <v>12</v>
      </c>
      <c r="Q311" s="10">
        <v>1130</v>
      </c>
      <c r="R311" s="10">
        <v>339</v>
      </c>
      <c r="S311" s="10">
        <v>996</v>
      </c>
      <c r="T311" s="10">
        <v>173</v>
      </c>
      <c r="U311" s="10">
        <v>398</v>
      </c>
      <c r="V311" s="10">
        <v>84</v>
      </c>
      <c r="W311" s="10">
        <v>1574</v>
      </c>
    </row>
    <row r="312" ht="14.4" spans="1:23">
      <c r="A312" s="8">
        <v>2039901</v>
      </c>
      <c r="B312" s="11" t="s">
        <v>4907</v>
      </c>
      <c r="C312" s="12">
        <v>20270</v>
      </c>
      <c r="D312" s="12">
        <v>6873</v>
      </c>
      <c r="E312" s="12">
        <v>6873</v>
      </c>
      <c r="F312" s="12"/>
      <c r="G312" s="12">
        <v>12617</v>
      </c>
      <c r="H312" s="12">
        <v>3121</v>
      </c>
      <c r="I312" s="12">
        <v>527</v>
      </c>
      <c r="J312" s="12">
        <v>432</v>
      </c>
      <c r="K312" s="12">
        <v>782</v>
      </c>
      <c r="L312" s="12">
        <v>774</v>
      </c>
      <c r="M312" s="12">
        <v>648</v>
      </c>
      <c r="N312" s="12">
        <v>853</v>
      </c>
      <c r="O312" s="12">
        <v>774</v>
      </c>
      <c r="P312" s="12">
        <v>12</v>
      </c>
      <c r="Q312" s="12">
        <v>1130</v>
      </c>
      <c r="R312" s="12">
        <v>339</v>
      </c>
      <c r="S312" s="12">
        <v>996</v>
      </c>
      <c r="T312" s="12">
        <v>173</v>
      </c>
      <c r="U312" s="12">
        <v>398</v>
      </c>
      <c r="V312" s="12">
        <v>84</v>
      </c>
      <c r="W312" s="12">
        <v>1574</v>
      </c>
    </row>
    <row r="313" ht="14.4" spans="1:23">
      <c r="A313" s="8">
        <v>204</v>
      </c>
      <c r="B313" s="9" t="s">
        <v>1149</v>
      </c>
      <c r="C313" s="10">
        <v>2935992</v>
      </c>
      <c r="D313" s="10">
        <v>555182</v>
      </c>
      <c r="E313" s="10">
        <v>659799</v>
      </c>
      <c r="F313" s="10"/>
      <c r="G313" s="10">
        <v>1977561</v>
      </c>
      <c r="H313" s="10">
        <v>467037</v>
      </c>
      <c r="I313" s="10">
        <v>125830</v>
      </c>
      <c r="J313" s="10">
        <v>165598</v>
      </c>
      <c r="K313" s="10">
        <v>117837</v>
      </c>
      <c r="L313" s="10">
        <v>172343</v>
      </c>
      <c r="M313" s="10">
        <v>113220</v>
      </c>
      <c r="N313" s="10">
        <v>107996</v>
      </c>
      <c r="O313" s="10">
        <v>64697</v>
      </c>
      <c r="P313" s="10">
        <v>100614</v>
      </c>
      <c r="Q313" s="10">
        <v>145369</v>
      </c>
      <c r="R313" s="10">
        <v>82526</v>
      </c>
      <c r="S313" s="10">
        <v>74403</v>
      </c>
      <c r="T313" s="10">
        <v>53998</v>
      </c>
      <c r="U313" s="10">
        <v>30565</v>
      </c>
      <c r="V313" s="10">
        <v>37262</v>
      </c>
      <c r="W313" s="10">
        <v>118266</v>
      </c>
    </row>
    <row r="314" ht="14.4" spans="1:23">
      <c r="A314" s="8">
        <v>20401</v>
      </c>
      <c r="B314" s="9" t="s">
        <v>4908</v>
      </c>
      <c r="C314" s="10">
        <v>162951</v>
      </c>
      <c r="D314" s="10">
        <v>19741</v>
      </c>
      <c r="E314" s="10">
        <v>25843</v>
      </c>
      <c r="F314" s="10"/>
      <c r="G314" s="10">
        <v>132693</v>
      </c>
      <c r="H314" s="10">
        <v>22812</v>
      </c>
      <c r="I314" s="10">
        <v>6043</v>
      </c>
      <c r="J314" s="10">
        <v>13301</v>
      </c>
      <c r="K314" s="10">
        <v>8560</v>
      </c>
      <c r="L314" s="10">
        <v>7987</v>
      </c>
      <c r="M314" s="10">
        <v>10353</v>
      </c>
      <c r="N314" s="10">
        <v>8826</v>
      </c>
      <c r="O314" s="10">
        <v>7380</v>
      </c>
      <c r="P314" s="10">
        <v>6870</v>
      </c>
      <c r="Q314" s="10">
        <v>7489</v>
      </c>
      <c r="R314" s="10">
        <v>4526</v>
      </c>
      <c r="S314" s="10">
        <v>9449</v>
      </c>
      <c r="T314" s="10">
        <v>3603</v>
      </c>
      <c r="U314" s="10">
        <v>4774</v>
      </c>
      <c r="V314" s="10">
        <v>3041</v>
      </c>
      <c r="W314" s="10">
        <v>7679</v>
      </c>
    </row>
    <row r="315" ht="14.4" spans="1:23">
      <c r="A315" s="8">
        <v>2040101</v>
      </c>
      <c r="B315" s="11" t="s">
        <v>4909</v>
      </c>
      <c r="C315" s="12">
        <v>20534</v>
      </c>
      <c r="D315" s="12">
        <v>6500</v>
      </c>
      <c r="E315" s="12">
        <v>6509</v>
      </c>
      <c r="F315" s="12"/>
      <c r="G315" s="12">
        <v>13524</v>
      </c>
      <c r="H315" s="12">
        <v>175</v>
      </c>
      <c r="I315" s="12">
        <v>949</v>
      </c>
      <c r="J315" s="12">
        <v>3889</v>
      </c>
      <c r="K315" s="12">
        <v>1039</v>
      </c>
      <c r="L315" s="12">
        <v>720</v>
      </c>
      <c r="M315" s="12">
        <v>453</v>
      </c>
      <c r="N315" s="12">
        <v>919</v>
      </c>
      <c r="O315" s="12">
        <v>678</v>
      </c>
      <c r="P315" s="12">
        <v>713</v>
      </c>
      <c r="Q315" s="12">
        <v>649</v>
      </c>
      <c r="R315" s="12">
        <v>251</v>
      </c>
      <c r="S315" s="12">
        <v>499</v>
      </c>
      <c r="T315" s="12">
        <v>514</v>
      </c>
      <c r="U315" s="12">
        <v>284</v>
      </c>
      <c r="V315" s="12">
        <v>543</v>
      </c>
      <c r="W315" s="12">
        <v>1249</v>
      </c>
    </row>
    <row r="316" ht="14.4" spans="1:23">
      <c r="A316" s="8">
        <v>2040102</v>
      </c>
      <c r="B316" s="11" t="s">
        <v>4910</v>
      </c>
      <c r="C316" s="12">
        <v>24880</v>
      </c>
      <c r="D316" s="12">
        <v>2091</v>
      </c>
      <c r="E316" s="12">
        <v>2092</v>
      </c>
      <c r="F316" s="12"/>
      <c r="G316" s="12">
        <v>24249</v>
      </c>
      <c r="H316" s="12">
        <v>491</v>
      </c>
      <c r="I316" s="12"/>
      <c r="J316" s="12"/>
      <c r="K316" s="12"/>
      <c r="L316" s="12">
        <v>1950</v>
      </c>
      <c r="M316" s="12">
        <v>4297</v>
      </c>
      <c r="N316" s="12">
        <v>3027</v>
      </c>
      <c r="O316" s="12">
        <v>2767</v>
      </c>
      <c r="P316" s="12"/>
      <c r="Q316" s="12"/>
      <c r="R316" s="12">
        <v>1268</v>
      </c>
      <c r="S316" s="12">
        <v>4952</v>
      </c>
      <c r="T316" s="12">
        <v>128</v>
      </c>
      <c r="U316" s="12">
        <v>2790</v>
      </c>
      <c r="V316" s="12"/>
      <c r="W316" s="12">
        <v>2579</v>
      </c>
    </row>
    <row r="317" ht="14.4" spans="1:23">
      <c r="A317" s="8">
        <v>2040103</v>
      </c>
      <c r="B317" s="11" t="s">
        <v>4911</v>
      </c>
      <c r="C317" s="12">
        <v>106705</v>
      </c>
      <c r="D317" s="12">
        <v>8321</v>
      </c>
      <c r="E317" s="12">
        <v>8321</v>
      </c>
      <c r="F317" s="12"/>
      <c r="G317" s="12">
        <v>93256</v>
      </c>
      <c r="H317" s="12">
        <v>21668</v>
      </c>
      <c r="I317" s="12">
        <v>5061</v>
      </c>
      <c r="J317" s="12">
        <v>9398</v>
      </c>
      <c r="K317" s="12">
        <v>7446</v>
      </c>
      <c r="L317" s="12">
        <v>5125</v>
      </c>
      <c r="M317" s="12">
        <v>5515</v>
      </c>
      <c r="N317" s="12">
        <v>4787</v>
      </c>
      <c r="O317" s="12">
        <v>3845</v>
      </c>
      <c r="P317" s="12">
        <v>6099</v>
      </c>
      <c r="Q317" s="12">
        <v>6667</v>
      </c>
      <c r="R317" s="12">
        <v>2862</v>
      </c>
      <c r="S317" s="12">
        <v>3998</v>
      </c>
      <c r="T317" s="12">
        <v>2756</v>
      </c>
      <c r="U317" s="12">
        <v>1700</v>
      </c>
      <c r="V317" s="12">
        <v>2478</v>
      </c>
      <c r="W317" s="12">
        <v>3851</v>
      </c>
    </row>
    <row r="318" ht="14.4" spans="1:23">
      <c r="A318" s="8">
        <v>2040104</v>
      </c>
      <c r="B318" s="11" t="s">
        <v>4912</v>
      </c>
      <c r="C318" s="12">
        <v>1792</v>
      </c>
      <c r="D318" s="12">
        <v>932</v>
      </c>
      <c r="E318" s="12">
        <v>932</v>
      </c>
      <c r="F318" s="12"/>
      <c r="G318" s="12">
        <v>836</v>
      </c>
      <c r="H318" s="12">
        <v>198</v>
      </c>
      <c r="I318" s="12"/>
      <c r="J318" s="12"/>
      <c r="K318" s="12"/>
      <c r="L318" s="12">
        <v>171</v>
      </c>
      <c r="M318" s="12">
        <v>88</v>
      </c>
      <c r="N318" s="12">
        <v>28</v>
      </c>
      <c r="O318" s="12">
        <v>67</v>
      </c>
      <c r="P318" s="12">
        <v>18</v>
      </c>
      <c r="Q318" s="12">
        <v>129</v>
      </c>
      <c r="R318" s="12">
        <v>60</v>
      </c>
      <c r="S318" s="12"/>
      <c r="T318" s="12">
        <v>77</v>
      </c>
      <c r="U318" s="12"/>
      <c r="V318" s="12"/>
      <c r="W318" s="12"/>
    </row>
    <row r="319" ht="14.4" spans="1:23">
      <c r="A319" s="8">
        <v>2040105</v>
      </c>
      <c r="B319" s="11" t="s">
        <v>4913</v>
      </c>
      <c r="C319" s="12">
        <v>82</v>
      </c>
      <c r="D319" s="12">
        <v>82</v>
      </c>
      <c r="E319" s="12">
        <v>82</v>
      </c>
      <c r="F319" s="12"/>
      <c r="G319" s="12"/>
      <c r="H319" s="12"/>
      <c r="I319" s="12"/>
      <c r="J319" s="12"/>
      <c r="K319" s="12"/>
      <c r="L319" s="12"/>
      <c r="M319" s="12"/>
      <c r="N319" s="12"/>
      <c r="O319" s="12"/>
      <c r="P319" s="12"/>
      <c r="Q319" s="12"/>
      <c r="R319" s="12"/>
      <c r="S319" s="12"/>
      <c r="T319" s="12"/>
      <c r="U319" s="12"/>
      <c r="V319" s="12"/>
      <c r="W319" s="12"/>
    </row>
    <row r="320" ht="14.4" spans="1:23">
      <c r="A320" s="8">
        <v>2040106</v>
      </c>
      <c r="B320" s="11" t="s">
        <v>4914</v>
      </c>
      <c r="C320" s="12">
        <v>8259</v>
      </c>
      <c r="D320" s="12">
        <v>1765</v>
      </c>
      <c r="E320" s="12">
        <v>7857</v>
      </c>
      <c r="F320" s="12"/>
      <c r="G320" s="12">
        <v>362</v>
      </c>
      <c r="H320" s="12"/>
      <c r="I320" s="12"/>
      <c r="J320" s="12"/>
      <c r="K320" s="12"/>
      <c r="L320" s="12"/>
      <c r="M320" s="12"/>
      <c r="N320" s="12">
        <v>65</v>
      </c>
      <c r="O320" s="12">
        <v>23</v>
      </c>
      <c r="P320" s="12"/>
      <c r="Q320" s="12">
        <v>44</v>
      </c>
      <c r="R320" s="12">
        <v>82</v>
      </c>
      <c r="S320" s="12"/>
      <c r="T320" s="12">
        <v>128</v>
      </c>
      <c r="U320" s="12"/>
      <c r="V320" s="12">
        <v>20</v>
      </c>
      <c r="W320" s="12"/>
    </row>
    <row r="321" ht="14.4" spans="1:23">
      <c r="A321" s="8">
        <v>2040107</v>
      </c>
      <c r="B321" s="11" t="s">
        <v>4915</v>
      </c>
      <c r="C321" s="12">
        <v>0</v>
      </c>
      <c r="D321" s="12"/>
      <c r="E321" s="12">
        <v>0</v>
      </c>
      <c r="F321" s="12"/>
      <c r="G321" s="12"/>
      <c r="H321" s="12"/>
      <c r="I321" s="12"/>
      <c r="J321" s="12"/>
      <c r="K321" s="12"/>
      <c r="L321" s="12"/>
      <c r="M321" s="12"/>
      <c r="N321" s="12"/>
      <c r="O321" s="12"/>
      <c r="P321" s="12"/>
      <c r="Q321" s="12"/>
      <c r="R321" s="12"/>
      <c r="S321" s="12"/>
      <c r="T321" s="12"/>
      <c r="U321" s="12"/>
      <c r="V321" s="12"/>
      <c r="W321" s="12"/>
    </row>
    <row r="322" ht="14.4" spans="1:23">
      <c r="A322" s="8">
        <v>2040108</v>
      </c>
      <c r="B322" s="11" t="s">
        <v>4916</v>
      </c>
      <c r="C322" s="12">
        <v>1</v>
      </c>
      <c r="D322" s="12"/>
      <c r="E322" s="12">
        <v>0</v>
      </c>
      <c r="F322" s="12"/>
      <c r="G322" s="12">
        <v>1</v>
      </c>
      <c r="H322" s="12"/>
      <c r="I322" s="12"/>
      <c r="J322" s="12"/>
      <c r="K322" s="12"/>
      <c r="L322" s="12"/>
      <c r="M322" s="12"/>
      <c r="N322" s="12"/>
      <c r="O322" s="12"/>
      <c r="P322" s="12"/>
      <c r="Q322" s="12"/>
      <c r="R322" s="12">
        <v>1</v>
      </c>
      <c r="S322" s="12"/>
      <c r="T322" s="12"/>
      <c r="U322" s="12"/>
      <c r="V322" s="12"/>
      <c r="W322" s="12"/>
    </row>
    <row r="323" ht="14.4" spans="1:23">
      <c r="A323" s="8">
        <v>2040199</v>
      </c>
      <c r="B323" s="11" t="s">
        <v>4918</v>
      </c>
      <c r="C323" s="12">
        <v>698</v>
      </c>
      <c r="D323" s="12">
        <v>50</v>
      </c>
      <c r="E323" s="12">
        <v>50</v>
      </c>
      <c r="F323" s="12"/>
      <c r="G323" s="12">
        <v>465</v>
      </c>
      <c r="H323" s="12">
        <v>280</v>
      </c>
      <c r="I323" s="12">
        <v>33</v>
      </c>
      <c r="J323" s="12">
        <v>14</v>
      </c>
      <c r="K323" s="12">
        <v>75</v>
      </c>
      <c r="L323" s="12">
        <v>21</v>
      </c>
      <c r="M323" s="12"/>
      <c r="N323" s="12"/>
      <c r="O323" s="12"/>
      <c r="P323" s="12">
        <v>40</v>
      </c>
      <c r="Q323" s="12"/>
      <c r="R323" s="12">
        <v>2</v>
      </c>
      <c r="S323" s="12"/>
      <c r="T323" s="12"/>
      <c r="U323" s="12"/>
      <c r="V323" s="12"/>
      <c r="W323" s="12"/>
    </row>
    <row r="324" ht="14.4" spans="1:23">
      <c r="A324" s="8">
        <v>20402</v>
      </c>
      <c r="B324" s="9" t="s">
        <v>1159</v>
      </c>
      <c r="C324" s="10">
        <v>1712895</v>
      </c>
      <c r="D324" s="10">
        <v>100063</v>
      </c>
      <c r="E324" s="10">
        <v>116513</v>
      </c>
      <c r="F324" s="10"/>
      <c r="G324" s="10">
        <v>1369701</v>
      </c>
      <c r="H324" s="10">
        <v>370384</v>
      </c>
      <c r="I324" s="10">
        <v>84161</v>
      </c>
      <c r="J324" s="10">
        <v>111767</v>
      </c>
      <c r="K324" s="10">
        <v>77576</v>
      </c>
      <c r="L324" s="10">
        <v>117580</v>
      </c>
      <c r="M324" s="10">
        <v>76307</v>
      </c>
      <c r="N324" s="10">
        <v>76011</v>
      </c>
      <c r="O324" s="10">
        <v>44092</v>
      </c>
      <c r="P324" s="10">
        <v>63273</v>
      </c>
      <c r="Q324" s="10">
        <v>97237</v>
      </c>
      <c r="R324" s="10">
        <v>59561</v>
      </c>
      <c r="S324" s="10">
        <v>49794</v>
      </c>
      <c r="T324" s="10">
        <v>38155</v>
      </c>
      <c r="U324" s="10">
        <v>16275</v>
      </c>
      <c r="V324" s="10">
        <v>23003</v>
      </c>
      <c r="W324" s="10">
        <v>64525</v>
      </c>
    </row>
    <row r="325" ht="14.4" spans="1:23">
      <c r="A325" s="8">
        <v>2040201</v>
      </c>
      <c r="B325" s="11" t="s">
        <v>595</v>
      </c>
      <c r="C325" s="12">
        <v>984261</v>
      </c>
      <c r="D325" s="12">
        <v>32126</v>
      </c>
      <c r="E325" s="12">
        <v>38464</v>
      </c>
      <c r="F325" s="12"/>
      <c r="G325" s="12">
        <v>846881</v>
      </c>
      <c r="H325" s="12">
        <v>247835</v>
      </c>
      <c r="I325" s="12">
        <v>53868</v>
      </c>
      <c r="J325" s="12">
        <v>68863</v>
      </c>
      <c r="K325" s="12">
        <v>48130</v>
      </c>
      <c r="L325" s="12">
        <v>73616</v>
      </c>
      <c r="M325" s="12">
        <v>46889</v>
      </c>
      <c r="N325" s="12">
        <v>41071</v>
      </c>
      <c r="O325" s="12">
        <v>22652</v>
      </c>
      <c r="P325" s="12">
        <v>41606</v>
      </c>
      <c r="Q325" s="12">
        <v>55050</v>
      </c>
      <c r="R325" s="12">
        <v>28479</v>
      </c>
      <c r="S325" s="12">
        <v>31923</v>
      </c>
      <c r="T325" s="12">
        <v>26749</v>
      </c>
      <c r="U325" s="12">
        <v>12784</v>
      </c>
      <c r="V325" s="12">
        <v>15873</v>
      </c>
      <c r="W325" s="12">
        <v>31493</v>
      </c>
    </row>
    <row r="326" ht="14.4" spans="1:23">
      <c r="A326" s="8">
        <v>2040202</v>
      </c>
      <c r="B326" s="11" t="s">
        <v>598</v>
      </c>
      <c r="C326" s="12">
        <v>62018</v>
      </c>
      <c r="D326" s="12">
        <v>1113</v>
      </c>
      <c r="E326" s="12">
        <v>1555</v>
      </c>
      <c r="F326" s="12"/>
      <c r="G326" s="12">
        <v>45560</v>
      </c>
      <c r="H326" s="12">
        <v>17541</v>
      </c>
      <c r="I326" s="12">
        <v>363</v>
      </c>
      <c r="J326" s="12">
        <v>2847</v>
      </c>
      <c r="K326" s="12">
        <v>3207</v>
      </c>
      <c r="L326" s="12">
        <v>2659</v>
      </c>
      <c r="M326" s="12">
        <v>388</v>
      </c>
      <c r="N326" s="12">
        <v>5854</v>
      </c>
      <c r="O326" s="12">
        <v>2027</v>
      </c>
      <c r="P326" s="12">
        <v>4411</v>
      </c>
      <c r="Q326" s="12">
        <v>328</v>
      </c>
      <c r="R326" s="12">
        <v>999</v>
      </c>
      <c r="S326" s="12">
        <v>2355</v>
      </c>
      <c r="T326" s="12">
        <v>1067</v>
      </c>
      <c r="U326" s="12">
        <v>115</v>
      </c>
      <c r="V326" s="12">
        <v>424</v>
      </c>
      <c r="W326" s="12">
        <v>975</v>
      </c>
    </row>
    <row r="327" ht="14.4" spans="1:23">
      <c r="A327" s="8">
        <v>2040203</v>
      </c>
      <c r="B327" s="11" t="s">
        <v>601</v>
      </c>
      <c r="C327" s="12">
        <v>152</v>
      </c>
      <c r="D327" s="12"/>
      <c r="E327" s="12">
        <v>0</v>
      </c>
      <c r="F327" s="12"/>
      <c r="G327" s="12">
        <v>121</v>
      </c>
      <c r="H327" s="12"/>
      <c r="I327" s="12">
        <v>88</v>
      </c>
      <c r="J327" s="12"/>
      <c r="K327" s="12">
        <v>6</v>
      </c>
      <c r="L327" s="12"/>
      <c r="M327" s="12"/>
      <c r="N327" s="12"/>
      <c r="O327" s="12"/>
      <c r="P327" s="12">
        <v>8</v>
      </c>
      <c r="Q327" s="12"/>
      <c r="R327" s="12"/>
      <c r="S327" s="12">
        <v>19</v>
      </c>
      <c r="T327" s="12"/>
      <c r="U327" s="12"/>
      <c r="V327" s="12"/>
      <c r="W327" s="12"/>
    </row>
    <row r="328" ht="14.4" spans="1:23">
      <c r="A328" s="8">
        <v>2040204</v>
      </c>
      <c r="B328" s="11" t="s">
        <v>4919</v>
      </c>
      <c r="C328" s="12">
        <v>89256</v>
      </c>
      <c r="D328" s="12">
        <v>380</v>
      </c>
      <c r="E328" s="12">
        <v>380</v>
      </c>
      <c r="F328" s="12"/>
      <c r="G328" s="12">
        <v>80350</v>
      </c>
      <c r="H328" s="12">
        <v>22008</v>
      </c>
      <c r="I328" s="12">
        <v>6380</v>
      </c>
      <c r="J328" s="12">
        <v>6519</v>
      </c>
      <c r="K328" s="12">
        <v>5307</v>
      </c>
      <c r="L328" s="12">
        <v>6928</v>
      </c>
      <c r="M328" s="12">
        <v>6192</v>
      </c>
      <c r="N328" s="12">
        <v>3052</v>
      </c>
      <c r="O328" s="12">
        <v>1841</v>
      </c>
      <c r="P328" s="12">
        <v>3052</v>
      </c>
      <c r="Q328" s="12">
        <v>8640</v>
      </c>
      <c r="R328" s="12">
        <v>4179</v>
      </c>
      <c r="S328" s="12">
        <v>1169</v>
      </c>
      <c r="T328" s="12">
        <v>1065</v>
      </c>
      <c r="U328" s="12">
        <v>160</v>
      </c>
      <c r="V328" s="12">
        <v>1463</v>
      </c>
      <c r="W328" s="12">
        <v>2395</v>
      </c>
    </row>
    <row r="329" ht="14.4" spans="1:23">
      <c r="A329" s="8">
        <v>2040205</v>
      </c>
      <c r="B329" s="11" t="s">
        <v>4920</v>
      </c>
      <c r="C329" s="12">
        <v>7591</v>
      </c>
      <c r="D329" s="12">
        <v>1076</v>
      </c>
      <c r="E329" s="12">
        <v>1076</v>
      </c>
      <c r="F329" s="12"/>
      <c r="G329" s="12">
        <v>5729</v>
      </c>
      <c r="H329" s="12">
        <v>995</v>
      </c>
      <c r="I329" s="12">
        <v>224</v>
      </c>
      <c r="J329" s="12">
        <v>909</v>
      </c>
      <c r="K329" s="12">
        <v>178</v>
      </c>
      <c r="L329" s="12">
        <v>489</v>
      </c>
      <c r="M329" s="12">
        <v>555</v>
      </c>
      <c r="N329" s="12">
        <v>227</v>
      </c>
      <c r="O329" s="12">
        <v>213</v>
      </c>
      <c r="P329" s="12">
        <v>341</v>
      </c>
      <c r="Q329" s="12">
        <v>347</v>
      </c>
      <c r="R329" s="12">
        <v>452</v>
      </c>
      <c r="S329" s="12">
        <v>65</v>
      </c>
      <c r="T329" s="12">
        <v>56</v>
      </c>
      <c r="U329" s="12">
        <v>19</v>
      </c>
      <c r="V329" s="12">
        <v>358</v>
      </c>
      <c r="W329" s="12">
        <v>301</v>
      </c>
    </row>
    <row r="330" ht="14.4" spans="1:23">
      <c r="A330" s="8">
        <v>2040206</v>
      </c>
      <c r="B330" s="11" t="s">
        <v>4921</v>
      </c>
      <c r="C330" s="12">
        <v>21123</v>
      </c>
      <c r="D330" s="12">
        <v>1237</v>
      </c>
      <c r="E330" s="12">
        <v>1237</v>
      </c>
      <c r="F330" s="12"/>
      <c r="G330" s="12">
        <v>17675</v>
      </c>
      <c r="H330" s="12">
        <v>3300</v>
      </c>
      <c r="I330" s="12">
        <v>1320</v>
      </c>
      <c r="J330" s="12">
        <v>2658</v>
      </c>
      <c r="K330" s="12">
        <v>705</v>
      </c>
      <c r="L330" s="12">
        <v>2029</v>
      </c>
      <c r="M330" s="12">
        <v>2095</v>
      </c>
      <c r="N330" s="12">
        <v>507</v>
      </c>
      <c r="O330" s="12">
        <v>213</v>
      </c>
      <c r="P330" s="12">
        <v>841</v>
      </c>
      <c r="Q330" s="12">
        <v>767</v>
      </c>
      <c r="R330" s="12">
        <v>759</v>
      </c>
      <c r="S330" s="12">
        <v>350</v>
      </c>
      <c r="T330" s="12">
        <v>300</v>
      </c>
      <c r="U330" s="12">
        <v>112</v>
      </c>
      <c r="V330" s="12">
        <v>240</v>
      </c>
      <c r="W330" s="12">
        <v>1479</v>
      </c>
    </row>
    <row r="331" ht="14.4" spans="1:23">
      <c r="A331" s="8">
        <v>2040207</v>
      </c>
      <c r="B331" s="11" t="s">
        <v>4922</v>
      </c>
      <c r="C331" s="12">
        <v>4625</v>
      </c>
      <c r="D331" s="12">
        <v>230</v>
      </c>
      <c r="E331" s="12">
        <v>230</v>
      </c>
      <c r="F331" s="12"/>
      <c r="G331" s="12">
        <v>3422</v>
      </c>
      <c r="H331" s="12">
        <v>687</v>
      </c>
      <c r="I331" s="12">
        <v>164</v>
      </c>
      <c r="J331" s="12">
        <v>492</v>
      </c>
      <c r="K331" s="12">
        <v>75</v>
      </c>
      <c r="L331" s="12">
        <v>318</v>
      </c>
      <c r="M331" s="12">
        <v>369</v>
      </c>
      <c r="N331" s="12">
        <v>145</v>
      </c>
      <c r="O331" s="12">
        <v>68</v>
      </c>
      <c r="P331" s="12">
        <v>218</v>
      </c>
      <c r="Q331" s="12">
        <v>273</v>
      </c>
      <c r="R331" s="12">
        <v>241</v>
      </c>
      <c r="S331" s="12">
        <v>24</v>
      </c>
      <c r="T331" s="12">
        <v>30</v>
      </c>
      <c r="U331" s="12">
        <v>18</v>
      </c>
      <c r="V331" s="12">
        <v>183</v>
      </c>
      <c r="W331" s="12">
        <v>117</v>
      </c>
    </row>
    <row r="332" ht="14.4" spans="1:23">
      <c r="A332" s="8">
        <v>2040208</v>
      </c>
      <c r="B332" s="11" t="s">
        <v>4923</v>
      </c>
      <c r="C332" s="12">
        <v>6623</v>
      </c>
      <c r="D332" s="12">
        <v>1928</v>
      </c>
      <c r="E332" s="12">
        <v>3011</v>
      </c>
      <c r="F332" s="12"/>
      <c r="G332" s="12">
        <v>2363</v>
      </c>
      <c r="H332" s="12">
        <v>807</v>
      </c>
      <c r="I332" s="12">
        <v>67</v>
      </c>
      <c r="J332" s="12">
        <v>104</v>
      </c>
      <c r="K332" s="12">
        <v>66</v>
      </c>
      <c r="L332" s="12">
        <v>120</v>
      </c>
      <c r="M332" s="12">
        <v>223</v>
      </c>
      <c r="N332" s="12">
        <v>97</v>
      </c>
      <c r="O332" s="12">
        <v>268</v>
      </c>
      <c r="P332" s="12">
        <v>67</v>
      </c>
      <c r="Q332" s="12">
        <v>119</v>
      </c>
      <c r="R332" s="12">
        <v>154</v>
      </c>
      <c r="S332" s="12">
        <v>76</v>
      </c>
      <c r="T332" s="12">
        <v>31</v>
      </c>
      <c r="U332" s="12">
        <v>20</v>
      </c>
      <c r="V332" s="12">
        <v>86</v>
      </c>
      <c r="W332" s="12">
        <v>58</v>
      </c>
    </row>
    <row r="333" ht="14.4" spans="1:23">
      <c r="A333" s="8">
        <v>2040209</v>
      </c>
      <c r="B333" s="11" t="s">
        <v>4924</v>
      </c>
      <c r="C333" s="12">
        <v>7620</v>
      </c>
      <c r="D333" s="12">
        <v>5800</v>
      </c>
      <c r="E333" s="12">
        <v>5800</v>
      </c>
      <c r="F333" s="12"/>
      <c r="G333" s="12">
        <v>1477</v>
      </c>
      <c r="H333" s="12"/>
      <c r="I333" s="12">
        <v>559</v>
      </c>
      <c r="J333" s="12">
        <v>47</v>
      </c>
      <c r="K333" s="12">
        <v>329</v>
      </c>
      <c r="L333" s="12"/>
      <c r="M333" s="12">
        <v>41</v>
      </c>
      <c r="N333" s="12">
        <v>28</v>
      </c>
      <c r="O333" s="12">
        <v>21</v>
      </c>
      <c r="P333" s="12">
        <v>105</v>
      </c>
      <c r="Q333" s="12">
        <v>25</v>
      </c>
      <c r="R333" s="12">
        <v>92</v>
      </c>
      <c r="S333" s="12">
        <v>8</v>
      </c>
      <c r="T333" s="12"/>
      <c r="U333" s="12">
        <v>10</v>
      </c>
      <c r="V333" s="12">
        <v>152</v>
      </c>
      <c r="W333" s="12">
        <v>60</v>
      </c>
    </row>
    <row r="334" ht="14.4" spans="1:23">
      <c r="A334" s="8">
        <v>2040210</v>
      </c>
      <c r="B334" s="11" t="s">
        <v>4925</v>
      </c>
      <c r="C334" s="12">
        <v>682</v>
      </c>
      <c r="D334" s="12"/>
      <c r="E334" s="12">
        <v>0</v>
      </c>
      <c r="F334" s="12"/>
      <c r="G334" s="12">
        <v>482</v>
      </c>
      <c r="H334" s="12">
        <v>121</v>
      </c>
      <c r="I334" s="12">
        <v>50</v>
      </c>
      <c r="J334" s="12">
        <v>176</v>
      </c>
      <c r="K334" s="12"/>
      <c r="L334" s="12">
        <v>5</v>
      </c>
      <c r="M334" s="12">
        <v>35</v>
      </c>
      <c r="N334" s="12"/>
      <c r="O334" s="12">
        <v>25</v>
      </c>
      <c r="P334" s="12">
        <v>10</v>
      </c>
      <c r="Q334" s="12">
        <v>42</v>
      </c>
      <c r="R334" s="12">
        <v>2</v>
      </c>
      <c r="S334" s="12"/>
      <c r="T334" s="12"/>
      <c r="U334" s="12">
        <v>1</v>
      </c>
      <c r="V334" s="12"/>
      <c r="W334" s="12">
        <v>15</v>
      </c>
    </row>
    <row r="335" ht="14.4" spans="1:23">
      <c r="A335" s="8">
        <v>2040211</v>
      </c>
      <c r="B335" s="11" t="s">
        <v>4926</v>
      </c>
      <c r="C335" s="12">
        <v>80328</v>
      </c>
      <c r="D335" s="12">
        <v>16895</v>
      </c>
      <c r="E335" s="12">
        <v>19139</v>
      </c>
      <c r="F335" s="12"/>
      <c r="G335" s="12">
        <v>42981</v>
      </c>
      <c r="H335" s="12">
        <v>7438</v>
      </c>
      <c r="I335" s="12">
        <v>1806</v>
      </c>
      <c r="J335" s="12">
        <v>1926</v>
      </c>
      <c r="K335" s="12">
        <v>1855</v>
      </c>
      <c r="L335" s="12">
        <v>2475</v>
      </c>
      <c r="M335" s="12">
        <v>1449</v>
      </c>
      <c r="N335" s="12">
        <v>4060</v>
      </c>
      <c r="O335" s="12">
        <v>5586</v>
      </c>
      <c r="P335" s="12">
        <v>1333</v>
      </c>
      <c r="Q335" s="12">
        <v>2533</v>
      </c>
      <c r="R335" s="12">
        <v>5015</v>
      </c>
      <c r="S335" s="12">
        <v>3386</v>
      </c>
      <c r="T335" s="12">
        <v>1028</v>
      </c>
      <c r="U335" s="12">
        <v>355</v>
      </c>
      <c r="V335" s="12">
        <v>605</v>
      </c>
      <c r="W335" s="12">
        <v>2131</v>
      </c>
    </row>
    <row r="336" ht="14.4" spans="1:23">
      <c r="A336" s="8">
        <v>2040212</v>
      </c>
      <c r="B336" s="11" t="s">
        <v>4927</v>
      </c>
      <c r="C336" s="12">
        <v>165990</v>
      </c>
      <c r="D336" s="12">
        <v>4286</v>
      </c>
      <c r="E336" s="12">
        <v>7209</v>
      </c>
      <c r="F336" s="12"/>
      <c r="G336" s="12">
        <v>127132</v>
      </c>
      <c r="H336" s="12">
        <v>26832</v>
      </c>
      <c r="I336" s="12">
        <v>12118</v>
      </c>
      <c r="J336" s="12">
        <v>15009</v>
      </c>
      <c r="K336" s="12">
        <v>5237</v>
      </c>
      <c r="L336" s="12">
        <v>9262</v>
      </c>
      <c r="M336" s="12">
        <v>10206</v>
      </c>
      <c r="N336" s="12">
        <v>8545</v>
      </c>
      <c r="O336" s="12">
        <v>4258</v>
      </c>
      <c r="P336" s="12">
        <v>3673</v>
      </c>
      <c r="Q336" s="12">
        <v>12591</v>
      </c>
      <c r="R336" s="12">
        <v>6997</v>
      </c>
      <c r="S336" s="12">
        <v>3738</v>
      </c>
      <c r="T336" s="12">
        <v>2594</v>
      </c>
      <c r="U336" s="12">
        <v>394</v>
      </c>
      <c r="V336" s="12">
        <v>743</v>
      </c>
      <c r="W336" s="12">
        <v>4935</v>
      </c>
    </row>
    <row r="337" ht="14.4" spans="1:23">
      <c r="A337" s="8">
        <v>2040213</v>
      </c>
      <c r="B337" s="11" t="s">
        <v>4928</v>
      </c>
      <c r="C337" s="12">
        <v>9537</v>
      </c>
      <c r="D337" s="12">
        <v>3112</v>
      </c>
      <c r="E337" s="12">
        <v>3112</v>
      </c>
      <c r="F337" s="12"/>
      <c r="G337" s="12">
        <v>4675</v>
      </c>
      <c r="H337" s="12">
        <v>1243</v>
      </c>
      <c r="I337" s="12">
        <v>101</v>
      </c>
      <c r="J337" s="12">
        <v>61</v>
      </c>
      <c r="K337" s="12">
        <v>605</v>
      </c>
      <c r="L337" s="12">
        <v>295</v>
      </c>
      <c r="M337" s="12">
        <v>206</v>
      </c>
      <c r="N337" s="12">
        <v>90</v>
      </c>
      <c r="O337" s="12">
        <v>26</v>
      </c>
      <c r="P337" s="12">
        <v>958</v>
      </c>
      <c r="Q337" s="12">
        <v>434</v>
      </c>
      <c r="R337" s="12">
        <v>355</v>
      </c>
      <c r="S337" s="12"/>
      <c r="T337" s="12"/>
      <c r="U337" s="12">
        <v>15</v>
      </c>
      <c r="V337" s="12">
        <v>82</v>
      </c>
      <c r="W337" s="12">
        <v>204</v>
      </c>
    </row>
    <row r="338" ht="14.4" spans="1:23">
      <c r="A338" s="8">
        <v>2040214</v>
      </c>
      <c r="B338" s="11" t="s">
        <v>4929</v>
      </c>
      <c r="C338" s="12">
        <v>31792</v>
      </c>
      <c r="D338" s="12">
        <v>6481</v>
      </c>
      <c r="E338" s="12">
        <v>6498</v>
      </c>
      <c r="F338" s="12"/>
      <c r="G338" s="12">
        <v>21820</v>
      </c>
      <c r="H338" s="12">
        <v>3833</v>
      </c>
      <c r="I338" s="12">
        <v>315</v>
      </c>
      <c r="J338" s="12">
        <v>1041</v>
      </c>
      <c r="K338" s="12">
        <v>1215</v>
      </c>
      <c r="L338" s="12">
        <v>6911</v>
      </c>
      <c r="M338" s="12">
        <v>1416</v>
      </c>
      <c r="N338" s="12">
        <v>806</v>
      </c>
      <c r="O338" s="12">
        <v>830</v>
      </c>
      <c r="P338" s="12">
        <v>568</v>
      </c>
      <c r="Q338" s="12">
        <v>905</v>
      </c>
      <c r="R338" s="12">
        <v>725</v>
      </c>
      <c r="S338" s="12">
        <v>418</v>
      </c>
      <c r="T338" s="12">
        <v>852</v>
      </c>
      <c r="U338" s="12">
        <v>512</v>
      </c>
      <c r="V338" s="12">
        <v>338</v>
      </c>
      <c r="W338" s="12">
        <v>1135</v>
      </c>
    </row>
    <row r="339" ht="14.4" spans="1:23">
      <c r="A339" s="8">
        <v>2040215</v>
      </c>
      <c r="B339" s="11" t="s">
        <v>4930</v>
      </c>
      <c r="C339" s="12">
        <v>5160</v>
      </c>
      <c r="D339" s="12">
        <v>3548</v>
      </c>
      <c r="E339" s="12">
        <v>4855</v>
      </c>
      <c r="F339" s="12"/>
      <c r="G339" s="12">
        <v>213</v>
      </c>
      <c r="H339" s="12">
        <v>2</v>
      </c>
      <c r="I339" s="12">
        <v>108</v>
      </c>
      <c r="J339" s="12">
        <v>26</v>
      </c>
      <c r="K339" s="12"/>
      <c r="L339" s="12">
        <v>5</v>
      </c>
      <c r="M339" s="12">
        <v>27</v>
      </c>
      <c r="N339" s="12">
        <v>18</v>
      </c>
      <c r="O339" s="12"/>
      <c r="P339" s="12">
        <v>12</v>
      </c>
      <c r="Q339" s="12"/>
      <c r="R339" s="12"/>
      <c r="S339" s="12"/>
      <c r="T339" s="12">
        <v>10</v>
      </c>
      <c r="U339" s="12"/>
      <c r="V339" s="12"/>
      <c r="W339" s="12">
        <v>5</v>
      </c>
    </row>
    <row r="340" ht="14.4" spans="1:23">
      <c r="A340" s="8">
        <v>2040216</v>
      </c>
      <c r="B340" s="11" t="s">
        <v>4931</v>
      </c>
      <c r="C340" s="12">
        <v>11299</v>
      </c>
      <c r="D340" s="12">
        <v>1491</v>
      </c>
      <c r="E340" s="12">
        <v>1491</v>
      </c>
      <c r="F340" s="12"/>
      <c r="G340" s="12">
        <v>10205</v>
      </c>
      <c r="H340" s="12">
        <v>594</v>
      </c>
      <c r="I340" s="12">
        <v>264</v>
      </c>
      <c r="J340" s="12">
        <v>1462</v>
      </c>
      <c r="K340" s="12">
        <v>305</v>
      </c>
      <c r="L340" s="12">
        <v>1061</v>
      </c>
      <c r="M340" s="12">
        <v>413</v>
      </c>
      <c r="N340" s="12">
        <v>759</v>
      </c>
      <c r="O340" s="12">
        <v>170</v>
      </c>
      <c r="P340" s="12">
        <v>874</v>
      </c>
      <c r="Q340" s="12">
        <v>863</v>
      </c>
      <c r="R340" s="12">
        <v>655</v>
      </c>
      <c r="S340" s="12">
        <v>1256</v>
      </c>
      <c r="T340" s="12">
        <v>191</v>
      </c>
      <c r="U340" s="12">
        <v>131</v>
      </c>
      <c r="V340" s="12">
        <v>1002</v>
      </c>
      <c r="W340" s="12">
        <v>205</v>
      </c>
    </row>
    <row r="341" ht="14.4" spans="1:23">
      <c r="A341" s="8">
        <v>2040217</v>
      </c>
      <c r="B341" s="11" t="s">
        <v>4932</v>
      </c>
      <c r="C341" s="12">
        <v>48466</v>
      </c>
      <c r="D341" s="12">
        <v>300</v>
      </c>
      <c r="E341" s="12">
        <v>300</v>
      </c>
      <c r="F341" s="12"/>
      <c r="G341" s="12">
        <v>26818</v>
      </c>
      <c r="H341" s="12">
        <v>3966</v>
      </c>
      <c r="I341" s="12">
        <v>1610</v>
      </c>
      <c r="J341" s="12">
        <v>1835</v>
      </c>
      <c r="K341" s="12">
        <v>1663</v>
      </c>
      <c r="L341" s="12">
        <v>3268</v>
      </c>
      <c r="M341" s="12">
        <v>1644</v>
      </c>
      <c r="N341" s="12">
        <v>1568</v>
      </c>
      <c r="O341" s="12">
        <v>1173</v>
      </c>
      <c r="P341" s="12">
        <v>781</v>
      </c>
      <c r="Q341" s="12">
        <v>1634</v>
      </c>
      <c r="R341" s="12">
        <v>2981</v>
      </c>
      <c r="S341" s="12">
        <v>2797</v>
      </c>
      <c r="T341" s="12">
        <v>531</v>
      </c>
      <c r="U341" s="12">
        <v>225</v>
      </c>
      <c r="V341" s="12">
        <v>287</v>
      </c>
      <c r="W341" s="12">
        <v>855</v>
      </c>
    </row>
    <row r="342" ht="14.4" spans="1:23">
      <c r="A342" s="8">
        <v>2040218</v>
      </c>
      <c r="B342" s="11" t="s">
        <v>4933</v>
      </c>
      <c r="C342" s="12">
        <v>519</v>
      </c>
      <c r="D342" s="12"/>
      <c r="E342" s="12">
        <v>0</v>
      </c>
      <c r="F342" s="12"/>
      <c r="G342" s="12">
        <v>481</v>
      </c>
      <c r="H342" s="12">
        <v>91</v>
      </c>
      <c r="I342" s="12">
        <v>41</v>
      </c>
      <c r="J342" s="12">
        <v>100</v>
      </c>
      <c r="K342" s="12">
        <v>50</v>
      </c>
      <c r="L342" s="12">
        <v>46</v>
      </c>
      <c r="M342" s="12">
        <v>7</v>
      </c>
      <c r="N342" s="12">
        <v>2</v>
      </c>
      <c r="O342" s="12"/>
      <c r="P342" s="12">
        <v>54</v>
      </c>
      <c r="Q342" s="12"/>
      <c r="R342" s="12">
        <v>72</v>
      </c>
      <c r="S342" s="12">
        <v>2</v>
      </c>
      <c r="T342" s="12"/>
      <c r="U342" s="12"/>
      <c r="V342" s="12"/>
      <c r="W342" s="12">
        <v>16</v>
      </c>
    </row>
    <row r="343" ht="14.4" spans="1:23">
      <c r="A343" s="8">
        <v>2040219</v>
      </c>
      <c r="B343" s="11" t="s">
        <v>718</v>
      </c>
      <c r="C343" s="12">
        <v>24862</v>
      </c>
      <c r="D343" s="12">
        <v>1173</v>
      </c>
      <c r="E343" s="12">
        <v>1173</v>
      </c>
      <c r="F343" s="12"/>
      <c r="G343" s="12">
        <v>20492</v>
      </c>
      <c r="H343" s="12">
        <v>2189</v>
      </c>
      <c r="I343" s="12">
        <v>826</v>
      </c>
      <c r="J343" s="12">
        <v>1950</v>
      </c>
      <c r="K343" s="12">
        <v>2618</v>
      </c>
      <c r="L343" s="12">
        <v>689</v>
      </c>
      <c r="M343" s="12">
        <v>1551</v>
      </c>
      <c r="N343" s="12">
        <v>2668</v>
      </c>
      <c r="O343" s="12">
        <v>1685</v>
      </c>
      <c r="P343" s="12">
        <v>1920</v>
      </c>
      <c r="Q343" s="12">
        <v>2117</v>
      </c>
      <c r="R343" s="12">
        <v>529</v>
      </c>
      <c r="S343" s="12">
        <v>71</v>
      </c>
      <c r="T343" s="12">
        <v>3</v>
      </c>
      <c r="U343" s="12"/>
      <c r="V343" s="12">
        <v>155</v>
      </c>
      <c r="W343" s="12">
        <v>1521</v>
      </c>
    </row>
    <row r="344" ht="14.4" spans="1:23">
      <c r="A344" s="8">
        <v>2040250</v>
      </c>
      <c r="B344" s="11" t="s">
        <v>622</v>
      </c>
      <c r="C344" s="12">
        <v>1059</v>
      </c>
      <c r="D344" s="12">
        <v>253</v>
      </c>
      <c r="E344" s="12">
        <v>294</v>
      </c>
      <c r="F344" s="12"/>
      <c r="G344" s="12">
        <v>695</v>
      </c>
      <c r="H344" s="12">
        <v>34</v>
      </c>
      <c r="I344" s="12">
        <v>187</v>
      </c>
      <c r="J344" s="12"/>
      <c r="K344" s="12"/>
      <c r="L344" s="12"/>
      <c r="M344" s="12"/>
      <c r="N344" s="12">
        <v>99</v>
      </c>
      <c r="O344" s="12">
        <v>375</v>
      </c>
      <c r="P344" s="12"/>
      <c r="Q344" s="12"/>
      <c r="R344" s="12"/>
      <c r="S344" s="12"/>
      <c r="T344" s="12"/>
      <c r="U344" s="12"/>
      <c r="V344" s="12"/>
      <c r="W344" s="12"/>
    </row>
    <row r="345" ht="14.4" spans="1:23">
      <c r="A345" s="8">
        <v>2040299</v>
      </c>
      <c r="B345" s="11" t="s">
        <v>1173</v>
      </c>
      <c r="C345" s="12">
        <v>149932</v>
      </c>
      <c r="D345" s="12">
        <v>18634</v>
      </c>
      <c r="E345" s="12">
        <v>20689</v>
      </c>
      <c r="F345" s="12"/>
      <c r="G345" s="12">
        <v>110129</v>
      </c>
      <c r="H345" s="12">
        <v>30868</v>
      </c>
      <c r="I345" s="12">
        <v>3702</v>
      </c>
      <c r="J345" s="12">
        <v>5742</v>
      </c>
      <c r="K345" s="12">
        <v>6025</v>
      </c>
      <c r="L345" s="12">
        <v>7404</v>
      </c>
      <c r="M345" s="12">
        <v>2601</v>
      </c>
      <c r="N345" s="12">
        <v>6415</v>
      </c>
      <c r="O345" s="12">
        <v>2661</v>
      </c>
      <c r="P345" s="12">
        <v>2441</v>
      </c>
      <c r="Q345" s="12">
        <v>10569</v>
      </c>
      <c r="R345" s="12">
        <v>6875</v>
      </c>
      <c r="S345" s="12">
        <v>2137</v>
      </c>
      <c r="T345" s="12">
        <v>3648</v>
      </c>
      <c r="U345" s="12">
        <v>1404</v>
      </c>
      <c r="V345" s="12">
        <v>1012</v>
      </c>
      <c r="W345" s="12">
        <v>16625</v>
      </c>
    </row>
    <row r="346" ht="14.4" spans="1:23">
      <c r="A346" s="8">
        <v>20403</v>
      </c>
      <c r="B346" s="9" t="s">
        <v>1175</v>
      </c>
      <c r="C346" s="10">
        <v>47297</v>
      </c>
      <c r="D346" s="10">
        <v>36460</v>
      </c>
      <c r="E346" s="10">
        <v>40872</v>
      </c>
      <c r="F346" s="10"/>
      <c r="G346" s="10">
        <v>13709</v>
      </c>
      <c r="H346" s="10">
        <v>3797</v>
      </c>
      <c r="I346" s="10">
        <v>56</v>
      </c>
      <c r="J346" s="10">
        <v>50</v>
      </c>
      <c r="K346" s="10">
        <v>315</v>
      </c>
      <c r="L346" s="10">
        <v>106</v>
      </c>
      <c r="M346" s="10">
        <v>40</v>
      </c>
      <c r="N346" s="10">
        <v>128</v>
      </c>
      <c r="O346" s="10">
        <v>10</v>
      </c>
      <c r="P346" s="10"/>
      <c r="Q346" s="10">
        <v>46</v>
      </c>
      <c r="R346" s="10"/>
      <c r="S346" s="10">
        <v>54</v>
      </c>
      <c r="T346" s="10">
        <v>80</v>
      </c>
      <c r="U346" s="10"/>
      <c r="V346" s="10">
        <v>115</v>
      </c>
      <c r="W346" s="10">
        <v>8912</v>
      </c>
    </row>
    <row r="347" ht="14.4" spans="1:23">
      <c r="A347" s="8">
        <v>2040301</v>
      </c>
      <c r="B347" s="11" t="s">
        <v>595</v>
      </c>
      <c r="C347" s="12">
        <v>38230</v>
      </c>
      <c r="D347" s="12">
        <v>29131</v>
      </c>
      <c r="E347" s="12">
        <v>33479</v>
      </c>
      <c r="F347" s="12"/>
      <c r="G347" s="12">
        <v>3422</v>
      </c>
      <c r="H347" s="12">
        <v>3422</v>
      </c>
      <c r="I347" s="12"/>
      <c r="J347" s="12"/>
      <c r="K347" s="12"/>
      <c r="L347" s="12"/>
      <c r="M347" s="12"/>
      <c r="N347" s="12"/>
      <c r="O347" s="12"/>
      <c r="P347" s="12"/>
      <c r="Q347" s="12"/>
      <c r="R347" s="12"/>
      <c r="S347" s="12"/>
      <c r="T347" s="12"/>
      <c r="U347" s="12"/>
      <c r="V347" s="12"/>
      <c r="W347" s="12"/>
    </row>
    <row r="348" ht="14.4" spans="1:23">
      <c r="A348" s="8">
        <v>2040302</v>
      </c>
      <c r="B348" s="11" t="s">
        <v>598</v>
      </c>
      <c r="C348" s="12">
        <v>328</v>
      </c>
      <c r="D348" s="12"/>
      <c r="E348" s="12">
        <v>0</v>
      </c>
      <c r="F348" s="12"/>
      <c r="G348" s="12">
        <v>248</v>
      </c>
      <c r="H348" s="12"/>
      <c r="I348" s="12">
        <v>38</v>
      </c>
      <c r="J348" s="12">
        <v>50</v>
      </c>
      <c r="K348" s="12"/>
      <c r="L348" s="12"/>
      <c r="M348" s="12"/>
      <c r="N348" s="12"/>
      <c r="O348" s="12">
        <v>10</v>
      </c>
      <c r="P348" s="12"/>
      <c r="Q348" s="12"/>
      <c r="R348" s="12"/>
      <c r="S348" s="12"/>
      <c r="T348" s="12">
        <v>70</v>
      </c>
      <c r="U348" s="12"/>
      <c r="V348" s="12">
        <v>80</v>
      </c>
      <c r="W348" s="12"/>
    </row>
    <row r="349" ht="14.4" spans="1:23">
      <c r="A349" s="8">
        <v>2040303</v>
      </c>
      <c r="B349" s="11" t="s">
        <v>601</v>
      </c>
      <c r="C349" s="12">
        <v>11</v>
      </c>
      <c r="D349" s="12"/>
      <c r="E349" s="12">
        <v>0</v>
      </c>
      <c r="F349" s="12"/>
      <c r="G349" s="12">
        <v>7</v>
      </c>
      <c r="H349" s="12"/>
      <c r="I349" s="12">
        <v>7</v>
      </c>
      <c r="J349" s="12"/>
      <c r="K349" s="12"/>
      <c r="L349" s="12"/>
      <c r="M349" s="12"/>
      <c r="N349" s="12"/>
      <c r="O349" s="12"/>
      <c r="P349" s="12"/>
      <c r="Q349" s="12"/>
      <c r="R349" s="12"/>
      <c r="S349" s="12"/>
      <c r="T349" s="12"/>
      <c r="U349" s="12"/>
      <c r="V349" s="12"/>
      <c r="W349" s="12"/>
    </row>
    <row r="350" ht="14.4" spans="1:23">
      <c r="A350" s="8">
        <v>2040304</v>
      </c>
      <c r="B350" s="11" t="s">
        <v>1181</v>
      </c>
      <c r="C350" s="12">
        <v>3503</v>
      </c>
      <c r="D350" s="12">
        <v>3225</v>
      </c>
      <c r="E350" s="12">
        <v>3225</v>
      </c>
      <c r="F350" s="12"/>
      <c r="G350" s="12">
        <v>278</v>
      </c>
      <c r="H350" s="12">
        <v>175</v>
      </c>
      <c r="I350" s="12"/>
      <c r="J350" s="12"/>
      <c r="K350" s="12"/>
      <c r="L350" s="12"/>
      <c r="M350" s="12">
        <v>40</v>
      </c>
      <c r="N350" s="12"/>
      <c r="O350" s="12"/>
      <c r="P350" s="12"/>
      <c r="Q350" s="12"/>
      <c r="R350" s="12"/>
      <c r="S350" s="12"/>
      <c r="T350" s="12">
        <v>10</v>
      </c>
      <c r="U350" s="12"/>
      <c r="V350" s="12">
        <v>35</v>
      </c>
      <c r="W350" s="12">
        <v>18</v>
      </c>
    </row>
    <row r="351" ht="14.4" spans="1:23">
      <c r="A351" s="8">
        <v>2040350</v>
      </c>
      <c r="B351" s="11" t="s">
        <v>622</v>
      </c>
      <c r="C351" s="12">
        <v>185</v>
      </c>
      <c r="D351" s="12">
        <v>52</v>
      </c>
      <c r="E351" s="12">
        <v>116</v>
      </c>
      <c r="F351" s="12"/>
      <c r="G351" s="12">
        <v>53</v>
      </c>
      <c r="H351" s="12"/>
      <c r="I351" s="12"/>
      <c r="J351" s="12"/>
      <c r="K351" s="12"/>
      <c r="L351" s="12"/>
      <c r="M351" s="12"/>
      <c r="N351" s="12">
        <v>53</v>
      </c>
      <c r="O351" s="12"/>
      <c r="P351" s="12"/>
      <c r="Q351" s="12"/>
      <c r="R351" s="12"/>
      <c r="S351" s="12"/>
      <c r="T351" s="12"/>
      <c r="U351" s="12"/>
      <c r="V351" s="12"/>
      <c r="W351" s="12"/>
    </row>
    <row r="352" ht="14.4" spans="1:23">
      <c r="A352" s="8">
        <v>2040399</v>
      </c>
      <c r="B352" s="11" t="s">
        <v>1184</v>
      </c>
      <c r="C352" s="12">
        <v>5040</v>
      </c>
      <c r="D352" s="12">
        <v>4052</v>
      </c>
      <c r="E352" s="12">
        <v>4052</v>
      </c>
      <c r="F352" s="12"/>
      <c r="G352" s="12">
        <v>9701</v>
      </c>
      <c r="H352" s="12">
        <v>200</v>
      </c>
      <c r="I352" s="12">
        <v>11</v>
      </c>
      <c r="J352" s="12"/>
      <c r="K352" s="12">
        <v>315</v>
      </c>
      <c r="L352" s="12">
        <v>106</v>
      </c>
      <c r="M352" s="12"/>
      <c r="N352" s="12">
        <v>75</v>
      </c>
      <c r="O352" s="12"/>
      <c r="P352" s="12"/>
      <c r="Q352" s="12">
        <v>46</v>
      </c>
      <c r="R352" s="12"/>
      <c r="S352" s="12">
        <v>54</v>
      </c>
      <c r="T352" s="12"/>
      <c r="U352" s="12"/>
      <c r="V352" s="12"/>
      <c r="W352" s="12">
        <v>8894</v>
      </c>
    </row>
    <row r="353" ht="14.4" spans="1:23">
      <c r="A353" s="8">
        <v>20404</v>
      </c>
      <c r="B353" s="9" t="s">
        <v>1187</v>
      </c>
      <c r="C353" s="10">
        <v>197159</v>
      </c>
      <c r="D353" s="10">
        <v>26986</v>
      </c>
      <c r="E353" s="10">
        <v>31916</v>
      </c>
      <c r="F353" s="10"/>
      <c r="G353" s="10">
        <v>140410</v>
      </c>
      <c r="H353" s="10">
        <v>20461</v>
      </c>
      <c r="I353" s="10">
        <v>10520</v>
      </c>
      <c r="J353" s="10">
        <v>10531</v>
      </c>
      <c r="K353" s="10">
        <v>11410</v>
      </c>
      <c r="L353" s="10">
        <v>14604</v>
      </c>
      <c r="M353" s="10">
        <v>7297</v>
      </c>
      <c r="N353" s="10">
        <v>5727</v>
      </c>
      <c r="O353" s="10">
        <v>3431</v>
      </c>
      <c r="P353" s="10">
        <v>9769</v>
      </c>
      <c r="Q353" s="10">
        <v>11548</v>
      </c>
      <c r="R353" s="10">
        <v>6674</v>
      </c>
      <c r="S353" s="10">
        <v>5602</v>
      </c>
      <c r="T353" s="10">
        <v>3735</v>
      </c>
      <c r="U353" s="10">
        <v>3009</v>
      </c>
      <c r="V353" s="10">
        <v>4427</v>
      </c>
      <c r="W353" s="10">
        <v>11665</v>
      </c>
    </row>
    <row r="354" ht="14.4" spans="1:23">
      <c r="A354" s="8">
        <v>2040401</v>
      </c>
      <c r="B354" s="11" t="s">
        <v>595</v>
      </c>
      <c r="C354" s="12">
        <v>120255</v>
      </c>
      <c r="D354" s="12">
        <v>16202</v>
      </c>
      <c r="E354" s="12">
        <v>18691</v>
      </c>
      <c r="F354" s="12"/>
      <c r="G354" s="12">
        <v>91903</v>
      </c>
      <c r="H354" s="12">
        <v>14458</v>
      </c>
      <c r="I354" s="12">
        <v>7685</v>
      </c>
      <c r="J354" s="12">
        <v>7078</v>
      </c>
      <c r="K354" s="12">
        <v>7179</v>
      </c>
      <c r="L354" s="12">
        <v>8972</v>
      </c>
      <c r="M354" s="12">
        <v>5281</v>
      </c>
      <c r="N354" s="12">
        <v>3922</v>
      </c>
      <c r="O354" s="12">
        <v>2406</v>
      </c>
      <c r="P354" s="12">
        <v>6407</v>
      </c>
      <c r="Q354" s="12">
        <v>7778</v>
      </c>
      <c r="R354" s="12">
        <v>3315</v>
      </c>
      <c r="S354" s="12">
        <v>3950</v>
      </c>
      <c r="T354" s="12">
        <v>3173</v>
      </c>
      <c r="U354" s="12">
        <v>2652</v>
      </c>
      <c r="V354" s="12">
        <v>2938</v>
      </c>
      <c r="W354" s="12">
        <v>4709</v>
      </c>
    </row>
    <row r="355" ht="14.4" spans="1:23">
      <c r="A355" s="8">
        <v>2040402</v>
      </c>
      <c r="B355" s="11" t="s">
        <v>598</v>
      </c>
      <c r="C355" s="12">
        <v>7145</v>
      </c>
      <c r="D355" s="12"/>
      <c r="E355" s="12">
        <v>0</v>
      </c>
      <c r="F355" s="12"/>
      <c r="G355" s="12">
        <v>5065</v>
      </c>
      <c r="H355" s="12">
        <v>470</v>
      </c>
      <c r="I355" s="12"/>
      <c r="J355" s="12">
        <v>432</v>
      </c>
      <c r="K355" s="12">
        <v>738</v>
      </c>
      <c r="L355" s="12">
        <v>573</v>
      </c>
      <c r="M355" s="12"/>
      <c r="N355" s="12">
        <v>60</v>
      </c>
      <c r="O355" s="12">
        <v>183</v>
      </c>
      <c r="P355" s="12">
        <v>1259</v>
      </c>
      <c r="Q355" s="12">
        <v>75</v>
      </c>
      <c r="R355" s="12">
        <v>92</v>
      </c>
      <c r="S355" s="12">
        <v>685</v>
      </c>
      <c r="T355" s="12">
        <v>158</v>
      </c>
      <c r="U355" s="12">
        <v>38</v>
      </c>
      <c r="V355" s="12">
        <v>239</v>
      </c>
      <c r="W355" s="12">
        <v>63</v>
      </c>
    </row>
    <row r="356" ht="14.4" spans="1:23">
      <c r="A356" s="8">
        <v>2040403</v>
      </c>
      <c r="B356" s="11" t="s">
        <v>601</v>
      </c>
      <c r="C356" s="12">
        <v>152</v>
      </c>
      <c r="D356" s="12">
        <v>152</v>
      </c>
      <c r="E356" s="12">
        <v>152</v>
      </c>
      <c r="F356" s="12"/>
      <c r="G356" s="12"/>
      <c r="H356" s="12"/>
      <c r="I356" s="12"/>
      <c r="J356" s="12"/>
      <c r="K356" s="12"/>
      <c r="L356" s="12"/>
      <c r="M356" s="12"/>
      <c r="N356" s="12"/>
      <c r="O356" s="12"/>
      <c r="P356" s="12"/>
      <c r="Q356" s="12"/>
      <c r="R356" s="12"/>
      <c r="S356" s="12"/>
      <c r="T356" s="12"/>
      <c r="U356" s="12"/>
      <c r="V356" s="12"/>
      <c r="W356" s="12"/>
    </row>
    <row r="357" ht="14.4" spans="1:23">
      <c r="A357" s="8">
        <v>2040404</v>
      </c>
      <c r="B357" s="11" t="s">
        <v>4934</v>
      </c>
      <c r="C357" s="12">
        <v>11207</v>
      </c>
      <c r="D357" s="12">
        <v>1700</v>
      </c>
      <c r="E357" s="12">
        <v>1862</v>
      </c>
      <c r="F357" s="12"/>
      <c r="G357" s="12">
        <v>7822</v>
      </c>
      <c r="H357" s="12">
        <v>623</v>
      </c>
      <c r="I357" s="12">
        <v>479</v>
      </c>
      <c r="J357" s="12">
        <v>1059</v>
      </c>
      <c r="K357" s="12">
        <v>975</v>
      </c>
      <c r="L357" s="12">
        <v>735</v>
      </c>
      <c r="M357" s="12">
        <v>615</v>
      </c>
      <c r="N357" s="12">
        <v>364</v>
      </c>
      <c r="O357" s="12">
        <v>76</v>
      </c>
      <c r="P357" s="12">
        <v>929</v>
      </c>
      <c r="Q357" s="12">
        <v>552</v>
      </c>
      <c r="R357" s="12">
        <v>256</v>
      </c>
      <c r="S357" s="12">
        <v>108</v>
      </c>
      <c r="T357" s="12">
        <v>57</v>
      </c>
      <c r="U357" s="12">
        <v>30</v>
      </c>
      <c r="V357" s="12">
        <v>155</v>
      </c>
      <c r="W357" s="12">
        <v>809</v>
      </c>
    </row>
    <row r="358" ht="14.4" spans="1:23">
      <c r="A358" s="8">
        <v>2040405</v>
      </c>
      <c r="B358" s="11" t="s">
        <v>4935</v>
      </c>
      <c r="C358" s="12">
        <v>5162</v>
      </c>
      <c r="D358" s="12">
        <v>668</v>
      </c>
      <c r="E358" s="12">
        <v>679</v>
      </c>
      <c r="F358" s="12"/>
      <c r="G358" s="12">
        <v>3799</v>
      </c>
      <c r="H358" s="12">
        <v>372</v>
      </c>
      <c r="I358" s="12">
        <v>578</v>
      </c>
      <c r="J358" s="12">
        <v>363</v>
      </c>
      <c r="K358" s="12">
        <v>233</v>
      </c>
      <c r="L358" s="12">
        <v>258</v>
      </c>
      <c r="M358" s="12">
        <v>410</v>
      </c>
      <c r="N358" s="12">
        <v>131</v>
      </c>
      <c r="O358" s="12">
        <v>42</v>
      </c>
      <c r="P358" s="12">
        <v>441</v>
      </c>
      <c r="Q358" s="12">
        <v>279</v>
      </c>
      <c r="R358" s="12">
        <v>122</v>
      </c>
      <c r="S358" s="12">
        <v>161</v>
      </c>
      <c r="T358" s="12">
        <v>68</v>
      </c>
      <c r="U358" s="12">
        <v>21</v>
      </c>
      <c r="V358" s="12">
        <v>74</v>
      </c>
      <c r="W358" s="12">
        <v>246</v>
      </c>
    </row>
    <row r="359" ht="14.4" spans="1:23">
      <c r="A359" s="8">
        <v>2040406</v>
      </c>
      <c r="B359" s="11" t="s">
        <v>4936</v>
      </c>
      <c r="C359" s="12">
        <v>2507</v>
      </c>
      <c r="D359" s="12">
        <v>44</v>
      </c>
      <c r="E359" s="12">
        <v>44</v>
      </c>
      <c r="F359" s="12"/>
      <c r="G359" s="12">
        <v>1976</v>
      </c>
      <c r="H359" s="12">
        <v>137</v>
      </c>
      <c r="I359" s="12">
        <v>209</v>
      </c>
      <c r="J359" s="12">
        <v>197</v>
      </c>
      <c r="K359" s="12">
        <v>84</v>
      </c>
      <c r="L359" s="12">
        <v>190</v>
      </c>
      <c r="M359" s="12">
        <v>248</v>
      </c>
      <c r="N359" s="12">
        <v>66</v>
      </c>
      <c r="O359" s="12">
        <v>50</v>
      </c>
      <c r="P359" s="12">
        <v>165</v>
      </c>
      <c r="Q359" s="12">
        <v>108</v>
      </c>
      <c r="R359" s="12">
        <v>103</v>
      </c>
      <c r="S359" s="12">
        <v>15</v>
      </c>
      <c r="T359" s="12">
        <v>20</v>
      </c>
      <c r="U359" s="12">
        <v>19</v>
      </c>
      <c r="V359" s="12">
        <v>16</v>
      </c>
      <c r="W359" s="12">
        <v>349</v>
      </c>
    </row>
    <row r="360" ht="14.4" spans="1:23">
      <c r="A360" s="8">
        <v>2040407</v>
      </c>
      <c r="B360" s="11" t="s">
        <v>4937</v>
      </c>
      <c r="C360" s="12">
        <v>1492</v>
      </c>
      <c r="D360" s="12">
        <v>18</v>
      </c>
      <c r="E360" s="12">
        <v>18</v>
      </c>
      <c r="F360" s="12"/>
      <c r="G360" s="12">
        <v>1203</v>
      </c>
      <c r="H360" s="12">
        <v>57</v>
      </c>
      <c r="I360" s="12">
        <v>161</v>
      </c>
      <c r="J360" s="12">
        <v>144</v>
      </c>
      <c r="K360" s="12">
        <v>79</v>
      </c>
      <c r="L360" s="12">
        <v>128</v>
      </c>
      <c r="M360" s="12">
        <v>224</v>
      </c>
      <c r="N360" s="12">
        <v>45</v>
      </c>
      <c r="O360" s="12">
        <v>5</v>
      </c>
      <c r="P360" s="12">
        <v>83</v>
      </c>
      <c r="Q360" s="12">
        <v>60</v>
      </c>
      <c r="R360" s="12">
        <v>60</v>
      </c>
      <c r="S360" s="12">
        <v>12</v>
      </c>
      <c r="T360" s="12">
        <v>5</v>
      </c>
      <c r="U360" s="12">
        <v>6</v>
      </c>
      <c r="V360" s="12">
        <v>30</v>
      </c>
      <c r="W360" s="12">
        <v>104</v>
      </c>
    </row>
    <row r="361" ht="14.4" spans="1:23">
      <c r="A361" s="14">
        <v>2040408</v>
      </c>
      <c r="B361" s="11" t="s">
        <v>4938</v>
      </c>
      <c r="C361" s="12">
        <v>1367</v>
      </c>
      <c r="D361" s="12">
        <v>17</v>
      </c>
      <c r="E361" s="12">
        <v>17</v>
      </c>
      <c r="F361" s="12"/>
      <c r="G361" s="12">
        <v>1040</v>
      </c>
      <c r="H361" s="12">
        <v>97</v>
      </c>
      <c r="I361" s="12">
        <v>162</v>
      </c>
      <c r="J361" s="12">
        <v>132</v>
      </c>
      <c r="K361" s="12">
        <v>44</v>
      </c>
      <c r="L361" s="12">
        <v>117</v>
      </c>
      <c r="M361" s="12">
        <v>143</v>
      </c>
      <c r="N361" s="12">
        <v>24</v>
      </c>
      <c r="O361" s="12">
        <v>5</v>
      </c>
      <c r="P361" s="12">
        <v>65</v>
      </c>
      <c r="Q361" s="12">
        <v>65</v>
      </c>
      <c r="R361" s="12">
        <v>61</v>
      </c>
      <c r="S361" s="12">
        <v>10</v>
      </c>
      <c r="T361" s="12">
        <v>1</v>
      </c>
      <c r="U361" s="12">
        <v>10</v>
      </c>
      <c r="V361" s="12">
        <v>19</v>
      </c>
      <c r="W361" s="12">
        <v>85</v>
      </c>
    </row>
    <row r="362" ht="14.4" spans="1:23">
      <c r="A362" s="8">
        <v>2040409</v>
      </c>
      <c r="B362" s="11" t="s">
        <v>1196</v>
      </c>
      <c r="C362" s="12">
        <v>10516</v>
      </c>
      <c r="D362" s="12"/>
      <c r="E362" s="12">
        <v>0</v>
      </c>
      <c r="F362" s="12"/>
      <c r="G362" s="12">
        <v>9173</v>
      </c>
      <c r="H362" s="12">
        <v>122</v>
      </c>
      <c r="I362" s="12">
        <v>447</v>
      </c>
      <c r="J362" s="12">
        <v>376</v>
      </c>
      <c r="K362" s="12">
        <v>813</v>
      </c>
      <c r="L362" s="12">
        <v>840</v>
      </c>
      <c r="M362" s="12"/>
      <c r="N362" s="12">
        <v>490</v>
      </c>
      <c r="O362" s="12">
        <v>170</v>
      </c>
      <c r="P362" s="12">
        <v>280</v>
      </c>
      <c r="Q362" s="12">
        <v>90</v>
      </c>
      <c r="R362" s="12">
        <v>923</v>
      </c>
      <c r="S362" s="12">
        <v>420</v>
      </c>
      <c r="T362" s="12"/>
      <c r="U362" s="12"/>
      <c r="V362" s="12">
        <v>405</v>
      </c>
      <c r="W362" s="12">
        <v>3797</v>
      </c>
    </row>
    <row r="363" ht="14.4" spans="1:23">
      <c r="A363" s="8">
        <v>2040450</v>
      </c>
      <c r="B363" s="11" t="s">
        <v>622</v>
      </c>
      <c r="C363" s="12">
        <v>86</v>
      </c>
      <c r="D363" s="12">
        <v>69</v>
      </c>
      <c r="E363" s="12">
        <v>79</v>
      </c>
      <c r="F363" s="12"/>
      <c r="G363" s="12">
        <v>6</v>
      </c>
      <c r="H363" s="12"/>
      <c r="I363" s="12"/>
      <c r="J363" s="12"/>
      <c r="K363" s="12"/>
      <c r="L363" s="12"/>
      <c r="M363" s="12"/>
      <c r="N363" s="12"/>
      <c r="O363" s="12"/>
      <c r="P363" s="12"/>
      <c r="Q363" s="12"/>
      <c r="R363" s="12"/>
      <c r="S363" s="12"/>
      <c r="T363" s="12">
        <v>6</v>
      </c>
      <c r="U363" s="12"/>
      <c r="V363" s="12"/>
      <c r="W363" s="12"/>
    </row>
    <row r="364" ht="14.4" spans="1:23">
      <c r="A364" s="8">
        <v>2040499</v>
      </c>
      <c r="B364" s="11" t="s">
        <v>1204</v>
      </c>
      <c r="C364" s="12">
        <v>37270</v>
      </c>
      <c r="D364" s="12">
        <v>8116</v>
      </c>
      <c r="E364" s="12">
        <v>10374</v>
      </c>
      <c r="F364" s="12"/>
      <c r="G364" s="12">
        <v>18423</v>
      </c>
      <c r="H364" s="12">
        <v>4125</v>
      </c>
      <c r="I364" s="12">
        <v>799</v>
      </c>
      <c r="J364" s="12">
        <v>750</v>
      </c>
      <c r="K364" s="12">
        <v>1265</v>
      </c>
      <c r="L364" s="12">
        <v>2791</v>
      </c>
      <c r="M364" s="12">
        <v>376</v>
      </c>
      <c r="N364" s="12">
        <v>625</v>
      </c>
      <c r="O364" s="12">
        <v>494</v>
      </c>
      <c r="P364" s="12">
        <v>140</v>
      </c>
      <c r="Q364" s="12">
        <v>2541</v>
      </c>
      <c r="R364" s="12">
        <v>1742</v>
      </c>
      <c r="S364" s="12">
        <v>241</v>
      </c>
      <c r="T364" s="12">
        <v>247</v>
      </c>
      <c r="U364" s="12">
        <v>233</v>
      </c>
      <c r="V364" s="12">
        <v>551</v>
      </c>
      <c r="W364" s="12">
        <v>1503</v>
      </c>
    </row>
    <row r="365" ht="14.4" spans="1:23">
      <c r="A365" s="8">
        <v>20405</v>
      </c>
      <c r="B365" s="9" t="s">
        <v>1207</v>
      </c>
      <c r="C365" s="10">
        <v>263195</v>
      </c>
      <c r="D365" s="10">
        <v>30372</v>
      </c>
      <c r="E365" s="10">
        <v>38465</v>
      </c>
      <c r="F365" s="10"/>
      <c r="G365" s="10">
        <v>187756</v>
      </c>
      <c r="H365" s="10">
        <v>28968</v>
      </c>
      <c r="I365" s="10">
        <v>15683</v>
      </c>
      <c r="J365" s="10">
        <v>18552</v>
      </c>
      <c r="K365" s="10">
        <v>11972</v>
      </c>
      <c r="L365" s="10">
        <v>21511</v>
      </c>
      <c r="M365" s="10">
        <v>11928</v>
      </c>
      <c r="N365" s="10">
        <v>7635</v>
      </c>
      <c r="O365" s="10">
        <v>5002</v>
      </c>
      <c r="P365" s="10">
        <v>13626</v>
      </c>
      <c r="Q365" s="10">
        <v>16182</v>
      </c>
      <c r="R365" s="10">
        <v>7064</v>
      </c>
      <c r="S365" s="10">
        <v>5710</v>
      </c>
      <c r="T365" s="10">
        <v>5592</v>
      </c>
      <c r="U365" s="10">
        <v>3525</v>
      </c>
      <c r="V365" s="10">
        <v>4267</v>
      </c>
      <c r="W365" s="10">
        <v>10539</v>
      </c>
    </row>
    <row r="366" ht="14.4" spans="1:23">
      <c r="A366" s="8">
        <v>2040501</v>
      </c>
      <c r="B366" s="11" t="s">
        <v>595</v>
      </c>
      <c r="C366" s="12">
        <v>144925</v>
      </c>
      <c r="D366" s="12">
        <v>16276</v>
      </c>
      <c r="E366" s="12">
        <v>19544</v>
      </c>
      <c r="F366" s="12"/>
      <c r="G366" s="12">
        <v>114774</v>
      </c>
      <c r="H366" s="12">
        <v>17518</v>
      </c>
      <c r="I366" s="12">
        <v>9915</v>
      </c>
      <c r="J366" s="12">
        <v>9727</v>
      </c>
      <c r="K366" s="12">
        <v>8545</v>
      </c>
      <c r="L366" s="12">
        <v>11313</v>
      </c>
      <c r="M366" s="12">
        <v>7646</v>
      </c>
      <c r="N366" s="12">
        <v>4888</v>
      </c>
      <c r="O366" s="12">
        <v>2653</v>
      </c>
      <c r="P366" s="12">
        <v>8371</v>
      </c>
      <c r="Q366" s="12">
        <v>10125</v>
      </c>
      <c r="R366" s="12">
        <v>4470</v>
      </c>
      <c r="S366" s="12">
        <v>4381</v>
      </c>
      <c r="T366" s="12">
        <v>3704</v>
      </c>
      <c r="U366" s="12">
        <v>2770</v>
      </c>
      <c r="V366" s="12">
        <v>3364</v>
      </c>
      <c r="W366" s="12">
        <v>5384</v>
      </c>
    </row>
    <row r="367" ht="14.4" spans="1:23">
      <c r="A367" s="8">
        <v>2040502</v>
      </c>
      <c r="B367" s="11" t="s">
        <v>598</v>
      </c>
      <c r="C367" s="12">
        <v>9585</v>
      </c>
      <c r="D367" s="12">
        <v>100</v>
      </c>
      <c r="E367" s="12">
        <v>100</v>
      </c>
      <c r="F367" s="12"/>
      <c r="G367" s="12">
        <v>9270</v>
      </c>
      <c r="H367" s="12">
        <v>834</v>
      </c>
      <c r="I367" s="12"/>
      <c r="J367" s="12">
        <v>689</v>
      </c>
      <c r="K367" s="12">
        <v>371</v>
      </c>
      <c r="L367" s="12">
        <v>4453</v>
      </c>
      <c r="M367" s="12"/>
      <c r="N367" s="12">
        <v>83</v>
      </c>
      <c r="O367" s="12">
        <v>302</v>
      </c>
      <c r="P367" s="12">
        <v>1038</v>
      </c>
      <c r="Q367" s="12">
        <v>188</v>
      </c>
      <c r="R367" s="12">
        <v>230</v>
      </c>
      <c r="S367" s="12">
        <v>401</v>
      </c>
      <c r="T367" s="12">
        <v>255</v>
      </c>
      <c r="U367" s="12">
        <v>21</v>
      </c>
      <c r="V367" s="12">
        <v>278</v>
      </c>
      <c r="W367" s="12">
        <v>127</v>
      </c>
    </row>
    <row r="368" ht="14.4" spans="1:23">
      <c r="A368" s="8">
        <v>2040503</v>
      </c>
      <c r="B368" s="11" t="s">
        <v>601</v>
      </c>
      <c r="C368" s="12">
        <v>100</v>
      </c>
      <c r="D368" s="12"/>
      <c r="E368" s="12">
        <v>0</v>
      </c>
      <c r="F368" s="12"/>
      <c r="G368" s="12"/>
      <c r="H368" s="12"/>
      <c r="I368" s="12"/>
      <c r="J368" s="12"/>
      <c r="K368" s="12"/>
      <c r="L368" s="12"/>
      <c r="M368" s="12"/>
      <c r="N368" s="12"/>
      <c r="O368" s="12"/>
      <c r="P368" s="12"/>
      <c r="Q368" s="12"/>
      <c r="R368" s="12"/>
      <c r="S368" s="12"/>
      <c r="T368" s="12"/>
      <c r="U368" s="12"/>
      <c r="V368" s="12"/>
      <c r="W368" s="12"/>
    </row>
    <row r="369" ht="14.4" spans="1:23">
      <c r="A369" s="8">
        <v>2040504</v>
      </c>
      <c r="B369" s="11" t="s">
        <v>1212</v>
      </c>
      <c r="C369" s="12">
        <v>26997</v>
      </c>
      <c r="D369" s="12">
        <v>1739</v>
      </c>
      <c r="E369" s="12">
        <v>2123</v>
      </c>
      <c r="F369" s="12"/>
      <c r="G369" s="12">
        <v>19177</v>
      </c>
      <c r="H369" s="12">
        <v>2016</v>
      </c>
      <c r="I369" s="12">
        <v>1352</v>
      </c>
      <c r="J369" s="12">
        <v>1906</v>
      </c>
      <c r="K369" s="12">
        <v>1309</v>
      </c>
      <c r="L369" s="12">
        <v>1594</v>
      </c>
      <c r="M369" s="12">
        <v>2304</v>
      </c>
      <c r="N369" s="12">
        <v>763</v>
      </c>
      <c r="O369" s="12">
        <v>335</v>
      </c>
      <c r="P369" s="12">
        <v>2441</v>
      </c>
      <c r="Q369" s="12">
        <v>1509</v>
      </c>
      <c r="R369" s="12">
        <v>929</v>
      </c>
      <c r="S369" s="12">
        <v>109</v>
      </c>
      <c r="T369" s="12">
        <v>373</v>
      </c>
      <c r="U369" s="12">
        <v>121</v>
      </c>
      <c r="V369" s="12">
        <v>261</v>
      </c>
      <c r="W369" s="12">
        <v>1855</v>
      </c>
    </row>
    <row r="370" ht="14.4" spans="1:23">
      <c r="A370" s="8">
        <v>2040505</v>
      </c>
      <c r="B370" s="11" t="s">
        <v>1214</v>
      </c>
      <c r="C370" s="12">
        <v>10825</v>
      </c>
      <c r="D370" s="12">
        <v>374</v>
      </c>
      <c r="E370" s="12">
        <v>392</v>
      </c>
      <c r="F370" s="12"/>
      <c r="G370" s="12">
        <v>8330</v>
      </c>
      <c r="H370" s="12">
        <v>408</v>
      </c>
      <c r="I370" s="12">
        <v>847</v>
      </c>
      <c r="J370" s="12">
        <v>2104</v>
      </c>
      <c r="K370" s="12">
        <v>272</v>
      </c>
      <c r="L370" s="12">
        <v>1022</v>
      </c>
      <c r="M370" s="12">
        <v>974</v>
      </c>
      <c r="N370" s="12">
        <v>382</v>
      </c>
      <c r="O370" s="12">
        <v>73</v>
      </c>
      <c r="P370" s="12">
        <v>714</v>
      </c>
      <c r="Q370" s="12">
        <v>640</v>
      </c>
      <c r="R370" s="12">
        <v>264</v>
      </c>
      <c r="S370" s="12">
        <v>7</v>
      </c>
      <c r="T370" s="12">
        <v>111</v>
      </c>
      <c r="U370" s="12">
        <v>87</v>
      </c>
      <c r="V370" s="12">
        <v>118</v>
      </c>
      <c r="W370" s="12">
        <v>307</v>
      </c>
    </row>
    <row r="371" ht="14.4" spans="1:23">
      <c r="A371" s="8">
        <v>2040506</v>
      </c>
      <c r="B371" s="11" t="s">
        <v>1215</v>
      </c>
      <c r="C371" s="12">
        <v>22114</v>
      </c>
      <c r="D371" s="12">
        <v>198</v>
      </c>
      <c r="E371" s="12">
        <v>198</v>
      </c>
      <c r="F371" s="12"/>
      <c r="G371" s="12">
        <v>13472</v>
      </c>
      <c r="H371" s="12">
        <v>875</v>
      </c>
      <c r="I371" s="12">
        <v>2168</v>
      </c>
      <c r="J371" s="12">
        <v>2819</v>
      </c>
      <c r="K371" s="12">
        <v>60</v>
      </c>
      <c r="L371" s="12">
        <v>1478</v>
      </c>
      <c r="M371" s="12">
        <v>470</v>
      </c>
      <c r="N371" s="12">
        <v>323</v>
      </c>
      <c r="O371" s="12">
        <v>885</v>
      </c>
      <c r="P371" s="12">
        <v>660</v>
      </c>
      <c r="Q371" s="12">
        <v>1235</v>
      </c>
      <c r="R371" s="12">
        <v>255</v>
      </c>
      <c r="S371" s="12">
        <v>459</v>
      </c>
      <c r="T371" s="12">
        <v>228</v>
      </c>
      <c r="U371" s="12">
        <v>207</v>
      </c>
      <c r="V371" s="12"/>
      <c r="W371" s="12">
        <v>1350</v>
      </c>
    </row>
    <row r="372" ht="14.4" spans="1:23">
      <c r="A372" s="8">
        <v>2040550</v>
      </c>
      <c r="B372" s="11" t="s">
        <v>622</v>
      </c>
      <c r="C372" s="12">
        <v>75</v>
      </c>
      <c r="D372" s="12">
        <v>52</v>
      </c>
      <c r="E372" s="12">
        <v>69</v>
      </c>
      <c r="F372" s="12"/>
      <c r="G372" s="12">
        <v>6</v>
      </c>
      <c r="H372" s="12"/>
      <c r="I372" s="12"/>
      <c r="J372" s="12"/>
      <c r="K372" s="12"/>
      <c r="L372" s="12"/>
      <c r="M372" s="12"/>
      <c r="N372" s="12"/>
      <c r="O372" s="12"/>
      <c r="P372" s="12"/>
      <c r="Q372" s="12"/>
      <c r="R372" s="12"/>
      <c r="S372" s="12"/>
      <c r="T372" s="12"/>
      <c r="U372" s="12"/>
      <c r="V372" s="12"/>
      <c r="W372" s="12">
        <v>6</v>
      </c>
    </row>
    <row r="373" ht="14.4" spans="1:23">
      <c r="A373" s="8">
        <v>2040599</v>
      </c>
      <c r="B373" s="11" t="s">
        <v>1217</v>
      </c>
      <c r="C373" s="12">
        <v>48574</v>
      </c>
      <c r="D373" s="12">
        <v>11633</v>
      </c>
      <c r="E373" s="12">
        <v>16039</v>
      </c>
      <c r="F373" s="12"/>
      <c r="G373" s="12">
        <v>22727</v>
      </c>
      <c r="H373" s="12">
        <v>7317</v>
      </c>
      <c r="I373" s="12">
        <v>1401</v>
      </c>
      <c r="J373" s="12">
        <v>1307</v>
      </c>
      <c r="K373" s="12">
        <v>1415</v>
      </c>
      <c r="L373" s="12">
        <v>1651</v>
      </c>
      <c r="M373" s="12">
        <v>534</v>
      </c>
      <c r="N373" s="12">
        <v>1196</v>
      </c>
      <c r="O373" s="12">
        <v>754</v>
      </c>
      <c r="P373" s="12">
        <v>402</v>
      </c>
      <c r="Q373" s="12">
        <v>2485</v>
      </c>
      <c r="R373" s="12">
        <v>916</v>
      </c>
      <c r="S373" s="12">
        <v>353</v>
      </c>
      <c r="T373" s="12">
        <v>921</v>
      </c>
      <c r="U373" s="12">
        <v>319</v>
      </c>
      <c r="V373" s="12">
        <v>246</v>
      </c>
      <c r="W373" s="12">
        <v>1510</v>
      </c>
    </row>
    <row r="374" ht="14.4" spans="1:23">
      <c r="A374" s="8">
        <v>20406</v>
      </c>
      <c r="B374" s="9" t="s">
        <v>1220</v>
      </c>
      <c r="C374" s="10">
        <v>111083</v>
      </c>
      <c r="D374" s="10">
        <v>7819</v>
      </c>
      <c r="E374" s="10">
        <v>9325</v>
      </c>
      <c r="F374" s="10"/>
      <c r="G374" s="10">
        <v>87994</v>
      </c>
      <c r="H374" s="10">
        <v>13104</v>
      </c>
      <c r="I374" s="10">
        <v>6836</v>
      </c>
      <c r="J374" s="10">
        <v>6088</v>
      </c>
      <c r="K374" s="10">
        <v>5313</v>
      </c>
      <c r="L374" s="10">
        <v>8401</v>
      </c>
      <c r="M374" s="10">
        <v>6961</v>
      </c>
      <c r="N374" s="10">
        <v>6146</v>
      </c>
      <c r="O374" s="10">
        <v>2245</v>
      </c>
      <c r="P374" s="10">
        <v>6613</v>
      </c>
      <c r="Q374" s="10">
        <v>7709</v>
      </c>
      <c r="R374" s="10">
        <v>2596</v>
      </c>
      <c r="S374" s="10">
        <v>2992</v>
      </c>
      <c r="T374" s="10">
        <v>2645</v>
      </c>
      <c r="U374" s="10">
        <v>2513</v>
      </c>
      <c r="V374" s="10">
        <v>2409</v>
      </c>
      <c r="W374" s="10">
        <v>5423</v>
      </c>
    </row>
    <row r="375" ht="14.4" spans="1:23">
      <c r="A375" s="8">
        <v>2040601</v>
      </c>
      <c r="B375" s="11" t="s">
        <v>595</v>
      </c>
      <c r="C375" s="12">
        <v>71582</v>
      </c>
      <c r="D375" s="12">
        <v>2878</v>
      </c>
      <c r="E375" s="12">
        <v>3799</v>
      </c>
      <c r="F375" s="12"/>
      <c r="G375" s="12">
        <v>61367</v>
      </c>
      <c r="H375" s="12">
        <v>8638</v>
      </c>
      <c r="I375" s="12">
        <v>4512</v>
      </c>
      <c r="J375" s="12">
        <v>4341</v>
      </c>
      <c r="K375" s="12">
        <v>3861</v>
      </c>
      <c r="L375" s="12">
        <v>5874</v>
      </c>
      <c r="M375" s="12">
        <v>5084</v>
      </c>
      <c r="N375" s="12">
        <v>4121</v>
      </c>
      <c r="O375" s="12">
        <v>1579</v>
      </c>
      <c r="P375" s="12">
        <v>5024</v>
      </c>
      <c r="Q375" s="12">
        <v>5006</v>
      </c>
      <c r="R375" s="12">
        <v>1579</v>
      </c>
      <c r="S375" s="12">
        <v>2625</v>
      </c>
      <c r="T375" s="12">
        <v>2066</v>
      </c>
      <c r="U375" s="12">
        <v>2085</v>
      </c>
      <c r="V375" s="12">
        <v>1765</v>
      </c>
      <c r="W375" s="12">
        <v>3207</v>
      </c>
    </row>
    <row r="376" ht="14.4" spans="1:23">
      <c r="A376" s="8">
        <v>2040602</v>
      </c>
      <c r="B376" s="11" t="s">
        <v>598</v>
      </c>
      <c r="C376" s="12">
        <v>3403</v>
      </c>
      <c r="D376" s="12"/>
      <c r="E376" s="12">
        <v>0</v>
      </c>
      <c r="F376" s="12"/>
      <c r="G376" s="12">
        <v>3098</v>
      </c>
      <c r="H376" s="12">
        <v>773</v>
      </c>
      <c r="I376" s="12"/>
      <c r="J376" s="12">
        <v>184</v>
      </c>
      <c r="K376" s="12">
        <v>480</v>
      </c>
      <c r="L376" s="12">
        <v>395</v>
      </c>
      <c r="M376" s="12">
        <v>1</v>
      </c>
      <c r="N376" s="12">
        <v>389</v>
      </c>
      <c r="O376" s="12">
        <v>114</v>
      </c>
      <c r="P376" s="12">
        <v>255</v>
      </c>
      <c r="Q376" s="12">
        <v>86</v>
      </c>
      <c r="R376" s="12"/>
      <c r="S376" s="12">
        <v>123</v>
      </c>
      <c r="T376" s="12">
        <v>62</v>
      </c>
      <c r="U376" s="12">
        <v>46</v>
      </c>
      <c r="V376" s="12">
        <v>67</v>
      </c>
      <c r="W376" s="12">
        <v>123</v>
      </c>
    </row>
    <row r="377" ht="14.4" spans="1:23">
      <c r="A377" s="8">
        <v>2040603</v>
      </c>
      <c r="B377" s="11" t="s">
        <v>601</v>
      </c>
      <c r="C377" s="12">
        <v>2</v>
      </c>
      <c r="D377" s="12"/>
      <c r="E377" s="12">
        <v>0</v>
      </c>
      <c r="F377" s="12"/>
      <c r="G377" s="12">
        <v>1</v>
      </c>
      <c r="H377" s="12"/>
      <c r="I377" s="12"/>
      <c r="J377" s="12"/>
      <c r="K377" s="12">
        <v>1</v>
      </c>
      <c r="L377" s="12"/>
      <c r="M377" s="12"/>
      <c r="N377" s="12"/>
      <c r="O377" s="12"/>
      <c r="P377" s="12"/>
      <c r="Q377" s="12"/>
      <c r="R377" s="12"/>
      <c r="S377" s="12"/>
      <c r="T377" s="12"/>
      <c r="U377" s="12"/>
      <c r="V377" s="12"/>
      <c r="W377" s="12"/>
    </row>
    <row r="378" ht="14.4" spans="1:23">
      <c r="A378" s="8">
        <v>2040604</v>
      </c>
      <c r="B378" s="11" t="s">
        <v>1226</v>
      </c>
      <c r="C378" s="12">
        <v>11281</v>
      </c>
      <c r="D378" s="12">
        <v>160</v>
      </c>
      <c r="E378" s="12">
        <v>160</v>
      </c>
      <c r="F378" s="12"/>
      <c r="G378" s="12">
        <v>8623</v>
      </c>
      <c r="H378" s="12">
        <v>1704</v>
      </c>
      <c r="I378" s="12">
        <v>613</v>
      </c>
      <c r="J378" s="12">
        <v>699</v>
      </c>
      <c r="K378" s="12">
        <v>453</v>
      </c>
      <c r="L378" s="12">
        <v>511</v>
      </c>
      <c r="M378" s="12">
        <v>790</v>
      </c>
      <c r="N378" s="12">
        <v>530</v>
      </c>
      <c r="O378" s="12">
        <v>215</v>
      </c>
      <c r="P378" s="12">
        <v>678</v>
      </c>
      <c r="Q378" s="12">
        <v>898</v>
      </c>
      <c r="R378" s="12">
        <v>566</v>
      </c>
      <c r="S378" s="12">
        <v>122</v>
      </c>
      <c r="T378" s="12">
        <v>84</v>
      </c>
      <c r="U378" s="12">
        <v>64</v>
      </c>
      <c r="V378" s="12">
        <v>230</v>
      </c>
      <c r="W378" s="12">
        <v>466</v>
      </c>
    </row>
    <row r="379" ht="14.4" spans="1:23">
      <c r="A379" s="8">
        <v>2040605</v>
      </c>
      <c r="B379" s="11" t="s">
        <v>1227</v>
      </c>
      <c r="C379" s="12">
        <v>4429</v>
      </c>
      <c r="D379" s="12">
        <v>649</v>
      </c>
      <c r="E379" s="12">
        <v>650</v>
      </c>
      <c r="F379" s="12"/>
      <c r="G379" s="12">
        <v>3023</v>
      </c>
      <c r="H379" s="12">
        <v>291</v>
      </c>
      <c r="I379" s="12">
        <v>104</v>
      </c>
      <c r="J379" s="12">
        <v>218</v>
      </c>
      <c r="K379" s="12">
        <v>134</v>
      </c>
      <c r="L379" s="12">
        <v>331</v>
      </c>
      <c r="M379" s="12">
        <v>418</v>
      </c>
      <c r="N379" s="12">
        <v>271</v>
      </c>
      <c r="O379" s="12">
        <v>81</v>
      </c>
      <c r="P379" s="12">
        <v>304</v>
      </c>
      <c r="Q379" s="12">
        <v>354</v>
      </c>
      <c r="R379" s="12">
        <v>59</v>
      </c>
      <c r="S379" s="12">
        <v>27</v>
      </c>
      <c r="T379" s="12">
        <v>52</v>
      </c>
      <c r="U379" s="12">
        <v>50</v>
      </c>
      <c r="V379" s="12">
        <v>72</v>
      </c>
      <c r="W379" s="12">
        <v>257</v>
      </c>
    </row>
    <row r="380" ht="14.4" spans="1:23">
      <c r="A380" s="8">
        <v>2040606</v>
      </c>
      <c r="B380" s="11" t="s">
        <v>1228</v>
      </c>
      <c r="C380" s="12">
        <v>1788</v>
      </c>
      <c r="D380" s="12">
        <v>73</v>
      </c>
      <c r="E380" s="12">
        <v>73</v>
      </c>
      <c r="F380" s="12"/>
      <c r="G380" s="12">
        <v>1338</v>
      </c>
      <c r="H380" s="12">
        <v>138</v>
      </c>
      <c r="I380" s="12">
        <v>198</v>
      </c>
      <c r="J380" s="12">
        <v>67</v>
      </c>
      <c r="K380" s="12">
        <v>13</v>
      </c>
      <c r="L380" s="12">
        <v>92</v>
      </c>
      <c r="M380" s="12">
        <v>118</v>
      </c>
      <c r="N380" s="12">
        <v>123</v>
      </c>
      <c r="O380" s="12">
        <v>4</v>
      </c>
      <c r="P380" s="12">
        <v>17</v>
      </c>
      <c r="Q380" s="12">
        <v>289</v>
      </c>
      <c r="R380" s="12">
        <v>46</v>
      </c>
      <c r="S380" s="12">
        <v>23</v>
      </c>
      <c r="T380" s="12"/>
      <c r="U380" s="12">
        <v>5</v>
      </c>
      <c r="V380" s="12">
        <v>98</v>
      </c>
      <c r="W380" s="12">
        <v>107</v>
      </c>
    </row>
    <row r="381" ht="14.4" spans="1:23">
      <c r="A381" s="8">
        <v>2040607</v>
      </c>
      <c r="B381" s="11" t="s">
        <v>1230</v>
      </c>
      <c r="C381" s="12">
        <v>4327</v>
      </c>
      <c r="D381" s="12">
        <v>500</v>
      </c>
      <c r="E381" s="12">
        <v>500</v>
      </c>
      <c r="F381" s="12"/>
      <c r="G381" s="12">
        <v>2706</v>
      </c>
      <c r="H381" s="12">
        <v>319</v>
      </c>
      <c r="I381" s="12">
        <v>225</v>
      </c>
      <c r="J381" s="12">
        <v>222</v>
      </c>
      <c r="K381" s="12">
        <v>117</v>
      </c>
      <c r="L381" s="12">
        <v>427</v>
      </c>
      <c r="M381" s="12">
        <v>328</v>
      </c>
      <c r="N381" s="12">
        <v>195</v>
      </c>
      <c r="O381" s="12">
        <v>63</v>
      </c>
      <c r="P381" s="12">
        <v>188</v>
      </c>
      <c r="Q381" s="12">
        <v>207</v>
      </c>
      <c r="R381" s="12">
        <v>119</v>
      </c>
      <c r="S381" s="12">
        <v>21</v>
      </c>
      <c r="T381" s="12">
        <v>47</v>
      </c>
      <c r="U381" s="12">
        <v>29</v>
      </c>
      <c r="V381" s="12">
        <v>49</v>
      </c>
      <c r="W381" s="12">
        <v>150</v>
      </c>
    </row>
    <row r="382" ht="14.4" spans="1:23">
      <c r="A382" s="8">
        <v>2040608</v>
      </c>
      <c r="B382" s="11" t="s">
        <v>4939</v>
      </c>
      <c r="C382" s="12">
        <v>226</v>
      </c>
      <c r="D382" s="12">
        <v>84</v>
      </c>
      <c r="E382" s="12">
        <v>84</v>
      </c>
      <c r="F382" s="12"/>
      <c r="G382" s="12">
        <v>137</v>
      </c>
      <c r="H382" s="12">
        <v>100</v>
      </c>
      <c r="I382" s="12"/>
      <c r="J382" s="12">
        <v>17</v>
      </c>
      <c r="K382" s="12"/>
      <c r="L382" s="12">
        <v>11</v>
      </c>
      <c r="M382" s="12"/>
      <c r="N382" s="12"/>
      <c r="O382" s="12">
        <v>3</v>
      </c>
      <c r="P382" s="12">
        <v>6</v>
      </c>
      <c r="Q382" s="12"/>
      <c r="R382" s="12"/>
      <c r="S382" s="12"/>
      <c r="T382" s="12"/>
      <c r="U382" s="12"/>
      <c r="V382" s="12"/>
      <c r="W382" s="12"/>
    </row>
    <row r="383" ht="14.4" spans="1:23">
      <c r="A383" s="8">
        <v>2040609</v>
      </c>
      <c r="B383" s="11" t="s">
        <v>1236</v>
      </c>
      <c r="C383" s="12">
        <v>343</v>
      </c>
      <c r="D383" s="12"/>
      <c r="E383" s="12">
        <v>0</v>
      </c>
      <c r="F383" s="12"/>
      <c r="G383" s="12">
        <v>333</v>
      </c>
      <c r="H383" s="12">
        <v>283</v>
      </c>
      <c r="I383" s="12">
        <v>29</v>
      </c>
      <c r="J383" s="12"/>
      <c r="K383" s="12"/>
      <c r="L383" s="12">
        <v>16</v>
      </c>
      <c r="M383" s="12"/>
      <c r="N383" s="12"/>
      <c r="O383" s="12"/>
      <c r="P383" s="12">
        <v>5</v>
      </c>
      <c r="Q383" s="12"/>
      <c r="R383" s="12"/>
      <c r="S383" s="12"/>
      <c r="T383" s="12"/>
      <c r="U383" s="12"/>
      <c r="V383" s="12"/>
      <c r="W383" s="12"/>
    </row>
    <row r="384" ht="14.4" spans="1:23">
      <c r="A384" s="8">
        <v>2040610</v>
      </c>
      <c r="B384" s="11" t="s">
        <v>1239</v>
      </c>
      <c r="C384" s="12">
        <v>975</v>
      </c>
      <c r="D384" s="12">
        <v>40</v>
      </c>
      <c r="E384" s="12">
        <v>40</v>
      </c>
      <c r="F384" s="12"/>
      <c r="G384" s="12">
        <v>817</v>
      </c>
      <c r="H384" s="12">
        <v>314</v>
      </c>
      <c r="I384" s="12">
        <v>35</v>
      </c>
      <c r="J384" s="12">
        <v>90</v>
      </c>
      <c r="K384" s="12"/>
      <c r="L384" s="12">
        <v>103</v>
      </c>
      <c r="M384" s="12">
        <v>66</v>
      </c>
      <c r="N384" s="12">
        <v>40</v>
      </c>
      <c r="O384" s="12">
        <v>67</v>
      </c>
      <c r="P384" s="12">
        <v>14</v>
      </c>
      <c r="Q384" s="12">
        <v>47</v>
      </c>
      <c r="R384" s="12">
        <v>23</v>
      </c>
      <c r="S384" s="12">
        <v>5</v>
      </c>
      <c r="T384" s="12"/>
      <c r="U384" s="12"/>
      <c r="V384" s="12"/>
      <c r="W384" s="12">
        <v>13</v>
      </c>
    </row>
    <row r="385" ht="14.4" spans="1:23">
      <c r="A385" s="8">
        <v>2040611</v>
      </c>
      <c r="B385" s="11" t="s">
        <v>1241</v>
      </c>
      <c r="C385" s="12">
        <v>0</v>
      </c>
      <c r="D385" s="12"/>
      <c r="E385" s="12">
        <v>0</v>
      </c>
      <c r="F385" s="12"/>
      <c r="G385" s="12"/>
      <c r="H385" s="12"/>
      <c r="I385" s="12"/>
      <c r="J385" s="12"/>
      <c r="K385" s="12"/>
      <c r="L385" s="12"/>
      <c r="M385" s="12"/>
      <c r="N385" s="12"/>
      <c r="O385" s="12"/>
      <c r="P385" s="12"/>
      <c r="Q385" s="12"/>
      <c r="R385" s="12"/>
      <c r="S385" s="12"/>
      <c r="T385" s="12"/>
      <c r="U385" s="12"/>
      <c r="V385" s="12"/>
      <c r="W385" s="12"/>
    </row>
    <row r="386" ht="14.4" spans="1:23">
      <c r="A386" s="8">
        <v>2040650</v>
      </c>
      <c r="B386" s="11" t="s">
        <v>622</v>
      </c>
      <c r="C386" s="12">
        <v>1863</v>
      </c>
      <c r="D386" s="12"/>
      <c r="E386" s="12">
        <v>313</v>
      </c>
      <c r="F386" s="12"/>
      <c r="G386" s="12">
        <v>1396</v>
      </c>
      <c r="H386" s="12"/>
      <c r="I386" s="12">
        <v>553</v>
      </c>
      <c r="J386" s="12">
        <v>109</v>
      </c>
      <c r="K386" s="12"/>
      <c r="L386" s="12">
        <v>103</v>
      </c>
      <c r="M386" s="12">
        <v>21</v>
      </c>
      <c r="N386" s="12">
        <v>19</v>
      </c>
      <c r="O386" s="12"/>
      <c r="P386" s="12"/>
      <c r="Q386" s="12">
        <v>32</v>
      </c>
      <c r="R386" s="12"/>
      <c r="S386" s="12"/>
      <c r="T386" s="12">
        <v>62</v>
      </c>
      <c r="U386" s="12">
        <v>21</v>
      </c>
      <c r="V386" s="12"/>
      <c r="W386" s="12">
        <v>476</v>
      </c>
    </row>
    <row r="387" ht="14.4" spans="1:23">
      <c r="A387" s="8">
        <v>2040699</v>
      </c>
      <c r="B387" s="11" t="s">
        <v>1248</v>
      </c>
      <c r="C387" s="12">
        <v>10864</v>
      </c>
      <c r="D387" s="12">
        <v>3435</v>
      </c>
      <c r="E387" s="12">
        <v>3706</v>
      </c>
      <c r="F387" s="12"/>
      <c r="G387" s="12">
        <v>5155</v>
      </c>
      <c r="H387" s="12">
        <v>544</v>
      </c>
      <c r="I387" s="12">
        <v>567</v>
      </c>
      <c r="J387" s="12">
        <v>141</v>
      </c>
      <c r="K387" s="12">
        <v>254</v>
      </c>
      <c r="L387" s="12">
        <v>538</v>
      </c>
      <c r="M387" s="12">
        <v>135</v>
      </c>
      <c r="N387" s="12">
        <v>458</v>
      </c>
      <c r="O387" s="12">
        <v>119</v>
      </c>
      <c r="P387" s="12">
        <v>122</v>
      </c>
      <c r="Q387" s="12">
        <v>790</v>
      </c>
      <c r="R387" s="12">
        <v>204</v>
      </c>
      <c r="S387" s="12">
        <v>46</v>
      </c>
      <c r="T387" s="12">
        <v>272</v>
      </c>
      <c r="U387" s="12">
        <v>213</v>
      </c>
      <c r="V387" s="12">
        <v>128</v>
      </c>
      <c r="W387" s="12">
        <v>624</v>
      </c>
    </row>
    <row r="388" ht="14.4" spans="1:23">
      <c r="A388" s="8">
        <v>20407</v>
      </c>
      <c r="B388" s="9" t="s">
        <v>1249</v>
      </c>
      <c r="C388" s="10">
        <v>326176</v>
      </c>
      <c r="D388" s="10">
        <v>279879</v>
      </c>
      <c r="E388" s="10">
        <v>326151</v>
      </c>
      <c r="F388" s="10"/>
      <c r="G388" s="10"/>
      <c r="H388" s="10"/>
      <c r="I388" s="10"/>
      <c r="J388" s="10"/>
      <c r="K388" s="10"/>
      <c r="L388" s="10"/>
      <c r="M388" s="10"/>
      <c r="N388" s="10"/>
      <c r="O388" s="10"/>
      <c r="P388" s="10"/>
      <c r="Q388" s="10"/>
      <c r="R388" s="10"/>
      <c r="S388" s="10"/>
      <c r="T388" s="10"/>
      <c r="U388" s="10"/>
      <c r="V388" s="10"/>
      <c r="W388" s="10"/>
    </row>
    <row r="389" ht="14.4" spans="1:23">
      <c r="A389" s="8">
        <v>2040701</v>
      </c>
      <c r="B389" s="11" t="s">
        <v>595</v>
      </c>
      <c r="C389" s="12">
        <v>231436</v>
      </c>
      <c r="D389" s="12">
        <v>192272</v>
      </c>
      <c r="E389" s="12">
        <v>231436</v>
      </c>
      <c r="F389" s="12"/>
      <c r="G389" s="12"/>
      <c r="H389" s="12"/>
      <c r="I389" s="12"/>
      <c r="J389" s="12"/>
      <c r="K389" s="12"/>
      <c r="L389" s="12"/>
      <c r="M389" s="12"/>
      <c r="N389" s="12"/>
      <c r="O389" s="12"/>
      <c r="P389" s="12"/>
      <c r="Q389" s="12"/>
      <c r="R389" s="12"/>
      <c r="S389" s="12"/>
      <c r="T389" s="12"/>
      <c r="U389" s="12"/>
      <c r="V389" s="12"/>
      <c r="W389" s="12"/>
    </row>
    <row r="390" ht="14.4" spans="1:23">
      <c r="A390" s="8">
        <v>2040702</v>
      </c>
      <c r="B390" s="11" t="s">
        <v>598</v>
      </c>
      <c r="C390" s="12">
        <v>0</v>
      </c>
      <c r="D390" s="12"/>
      <c r="E390" s="12">
        <v>0</v>
      </c>
      <c r="F390" s="12"/>
      <c r="G390" s="12"/>
      <c r="H390" s="12"/>
      <c r="I390" s="12"/>
      <c r="J390" s="12"/>
      <c r="K390" s="12"/>
      <c r="L390" s="12"/>
      <c r="M390" s="12"/>
      <c r="N390" s="12"/>
      <c r="O390" s="12"/>
      <c r="P390" s="12"/>
      <c r="Q390" s="12"/>
      <c r="R390" s="12"/>
      <c r="S390" s="12"/>
      <c r="T390" s="12"/>
      <c r="U390" s="12"/>
      <c r="V390" s="12"/>
      <c r="W390" s="12"/>
    </row>
    <row r="391" ht="14.4" spans="1:23">
      <c r="A391" s="8">
        <v>2040703</v>
      </c>
      <c r="B391" s="11" t="s">
        <v>601</v>
      </c>
      <c r="C391" s="12">
        <v>0</v>
      </c>
      <c r="D391" s="12"/>
      <c r="E391" s="12">
        <v>0</v>
      </c>
      <c r="F391" s="12"/>
      <c r="G391" s="12"/>
      <c r="H391" s="12"/>
      <c r="I391" s="12"/>
      <c r="J391" s="12"/>
      <c r="K391" s="12"/>
      <c r="L391" s="12"/>
      <c r="M391" s="12"/>
      <c r="N391" s="12"/>
      <c r="O391" s="12"/>
      <c r="P391" s="12"/>
      <c r="Q391" s="12"/>
      <c r="R391" s="12"/>
      <c r="S391" s="12"/>
      <c r="T391" s="12"/>
      <c r="U391" s="12"/>
      <c r="V391" s="12"/>
      <c r="W391" s="12"/>
    </row>
    <row r="392" ht="14.4" spans="1:23">
      <c r="A392" s="8">
        <v>2040704</v>
      </c>
      <c r="B392" s="11" t="s">
        <v>1254</v>
      </c>
      <c r="C392" s="12">
        <v>37538</v>
      </c>
      <c r="D392" s="12">
        <v>35655</v>
      </c>
      <c r="E392" s="12">
        <v>37513</v>
      </c>
      <c r="F392" s="12"/>
      <c r="G392" s="12"/>
      <c r="H392" s="12"/>
      <c r="I392" s="12"/>
      <c r="J392" s="12"/>
      <c r="K392" s="12"/>
      <c r="L392" s="12"/>
      <c r="M392" s="12"/>
      <c r="N392" s="12"/>
      <c r="O392" s="12"/>
      <c r="P392" s="12"/>
      <c r="Q392" s="12"/>
      <c r="R392" s="12"/>
      <c r="S392" s="12"/>
      <c r="T392" s="12"/>
      <c r="U392" s="12"/>
      <c r="V392" s="12"/>
      <c r="W392" s="12"/>
    </row>
    <row r="393" ht="14.4" spans="1:23">
      <c r="A393" s="8">
        <v>2040705</v>
      </c>
      <c r="B393" s="11" t="s">
        <v>1257</v>
      </c>
      <c r="C393" s="12">
        <v>5244</v>
      </c>
      <c r="D393" s="12">
        <v>4692</v>
      </c>
      <c r="E393" s="12">
        <v>5244</v>
      </c>
      <c r="F393" s="12"/>
      <c r="G393" s="12"/>
      <c r="H393" s="12"/>
      <c r="I393" s="12"/>
      <c r="J393" s="12"/>
      <c r="K393" s="12"/>
      <c r="L393" s="12"/>
      <c r="M393" s="12"/>
      <c r="N393" s="12"/>
      <c r="O393" s="12"/>
      <c r="P393" s="12"/>
      <c r="Q393" s="12"/>
      <c r="R393" s="12"/>
      <c r="S393" s="12"/>
      <c r="T393" s="12"/>
      <c r="U393" s="12"/>
      <c r="V393" s="12"/>
      <c r="W393" s="12"/>
    </row>
    <row r="394" ht="14.4" spans="1:23">
      <c r="A394" s="8">
        <v>2040706</v>
      </c>
      <c r="B394" s="11" t="s">
        <v>1259</v>
      </c>
      <c r="C394" s="12">
        <v>34289</v>
      </c>
      <c r="D394" s="12">
        <v>29779</v>
      </c>
      <c r="E394" s="12">
        <v>34289</v>
      </c>
      <c r="F394" s="12"/>
      <c r="G394" s="12"/>
      <c r="H394" s="12"/>
      <c r="I394" s="12"/>
      <c r="J394" s="12"/>
      <c r="K394" s="12"/>
      <c r="L394" s="12"/>
      <c r="M394" s="12"/>
      <c r="N394" s="12"/>
      <c r="O394" s="12"/>
      <c r="P394" s="12"/>
      <c r="Q394" s="12"/>
      <c r="R394" s="12"/>
      <c r="S394" s="12"/>
      <c r="T394" s="12"/>
      <c r="U394" s="12"/>
      <c r="V394" s="12"/>
      <c r="W394" s="12"/>
    </row>
    <row r="395" ht="14.4" spans="1:23">
      <c r="A395" s="8">
        <v>2040750</v>
      </c>
      <c r="B395" s="11" t="s">
        <v>622</v>
      </c>
      <c r="C395" s="12">
        <v>0</v>
      </c>
      <c r="D395" s="12"/>
      <c r="E395" s="12">
        <v>0</v>
      </c>
      <c r="F395" s="12"/>
      <c r="G395" s="12"/>
      <c r="H395" s="12"/>
      <c r="I395" s="12"/>
      <c r="J395" s="12"/>
      <c r="K395" s="12"/>
      <c r="L395" s="12"/>
      <c r="M395" s="12"/>
      <c r="N395" s="12"/>
      <c r="O395" s="12"/>
      <c r="P395" s="12"/>
      <c r="Q395" s="12"/>
      <c r="R395" s="12"/>
      <c r="S395" s="12"/>
      <c r="T395" s="12"/>
      <c r="U395" s="12"/>
      <c r="V395" s="12"/>
      <c r="W395" s="12"/>
    </row>
    <row r="396" ht="14.4" spans="1:23">
      <c r="A396" s="8">
        <v>2040799</v>
      </c>
      <c r="B396" s="11" t="s">
        <v>1262</v>
      </c>
      <c r="C396" s="12">
        <v>17669</v>
      </c>
      <c r="D396" s="12">
        <v>17481</v>
      </c>
      <c r="E396" s="12">
        <v>17669</v>
      </c>
      <c r="F396" s="12"/>
      <c r="G396" s="12"/>
      <c r="H396" s="12"/>
      <c r="I396" s="12"/>
      <c r="J396" s="12"/>
      <c r="K396" s="12"/>
      <c r="L396" s="12"/>
      <c r="M396" s="12"/>
      <c r="N396" s="12"/>
      <c r="O396" s="12"/>
      <c r="P396" s="12"/>
      <c r="Q396" s="12"/>
      <c r="R396" s="12"/>
      <c r="S396" s="12"/>
      <c r="T396" s="12"/>
      <c r="U396" s="12"/>
      <c r="V396" s="12"/>
      <c r="W396" s="12"/>
    </row>
    <row r="397" ht="14.4" spans="1:23">
      <c r="A397" s="14">
        <v>20408</v>
      </c>
      <c r="B397" s="9" t="s">
        <v>1264</v>
      </c>
      <c r="C397" s="10">
        <v>92627</v>
      </c>
      <c r="D397" s="10">
        <v>51464</v>
      </c>
      <c r="E397" s="10">
        <v>65102</v>
      </c>
      <c r="F397" s="10"/>
      <c r="G397" s="10">
        <v>20678</v>
      </c>
      <c r="H397" s="10">
        <v>6436</v>
      </c>
      <c r="I397" s="10">
        <v>1947</v>
      </c>
      <c r="J397" s="10">
        <v>1989</v>
      </c>
      <c r="K397" s="10">
        <v>30</v>
      </c>
      <c r="L397" s="10">
        <v>2019</v>
      </c>
      <c r="M397" s="10"/>
      <c r="N397" s="10">
        <v>186</v>
      </c>
      <c r="O397" s="10">
        <v>2282</v>
      </c>
      <c r="P397" s="10"/>
      <c r="Q397" s="10">
        <v>3379</v>
      </c>
      <c r="R397" s="10">
        <v>1740</v>
      </c>
      <c r="S397" s="10">
        <v>650</v>
      </c>
      <c r="T397" s="10">
        <v>20</v>
      </c>
      <c r="U397" s="10"/>
      <c r="V397" s="10"/>
      <c r="W397" s="10"/>
    </row>
    <row r="398" ht="14.4" spans="1:23">
      <c r="A398" s="14">
        <v>2040801</v>
      </c>
      <c r="B398" s="11" t="s">
        <v>595</v>
      </c>
      <c r="C398" s="12">
        <v>45040</v>
      </c>
      <c r="D398" s="12">
        <v>23644</v>
      </c>
      <c r="E398" s="12">
        <v>28471</v>
      </c>
      <c r="F398" s="12"/>
      <c r="G398" s="12">
        <v>14937</v>
      </c>
      <c r="H398" s="12">
        <v>5295</v>
      </c>
      <c r="I398" s="12">
        <v>1264</v>
      </c>
      <c r="J398" s="12">
        <v>1333</v>
      </c>
      <c r="K398" s="12"/>
      <c r="L398" s="12">
        <v>1661</v>
      </c>
      <c r="M398" s="12"/>
      <c r="N398" s="12"/>
      <c r="O398" s="12">
        <v>1106</v>
      </c>
      <c r="P398" s="12"/>
      <c r="Q398" s="12">
        <v>3221</v>
      </c>
      <c r="R398" s="12">
        <v>1057</v>
      </c>
      <c r="S398" s="12"/>
      <c r="T398" s="12"/>
      <c r="U398" s="12"/>
      <c r="V398" s="12"/>
      <c r="W398" s="12"/>
    </row>
    <row r="399" ht="14.4" spans="1:23">
      <c r="A399" s="14">
        <v>2040802</v>
      </c>
      <c r="B399" s="11" t="s">
        <v>598</v>
      </c>
      <c r="C399" s="12">
        <v>422</v>
      </c>
      <c r="D399" s="12"/>
      <c r="E399" s="12">
        <v>0</v>
      </c>
      <c r="F399" s="12"/>
      <c r="G399" s="12">
        <v>422</v>
      </c>
      <c r="H399" s="12"/>
      <c r="I399" s="12"/>
      <c r="J399" s="12"/>
      <c r="K399" s="12"/>
      <c r="L399" s="12"/>
      <c r="M399" s="12"/>
      <c r="N399" s="12"/>
      <c r="O399" s="12">
        <v>422</v>
      </c>
      <c r="P399" s="12"/>
      <c r="Q399" s="12"/>
      <c r="R399" s="12"/>
      <c r="S399" s="12"/>
      <c r="T399" s="12"/>
      <c r="U399" s="12"/>
      <c r="V399" s="12"/>
      <c r="W399" s="12"/>
    </row>
    <row r="400" ht="14.4" spans="1:23">
      <c r="A400" s="14">
        <v>2040803</v>
      </c>
      <c r="B400" s="11" t="s">
        <v>601</v>
      </c>
      <c r="C400" s="12">
        <v>0</v>
      </c>
      <c r="D400" s="12"/>
      <c r="E400" s="12">
        <v>0</v>
      </c>
      <c r="F400" s="12"/>
      <c r="G400" s="12"/>
      <c r="H400" s="12"/>
      <c r="I400" s="12"/>
      <c r="J400" s="12"/>
      <c r="K400" s="12"/>
      <c r="L400" s="12"/>
      <c r="M400" s="12"/>
      <c r="N400" s="12"/>
      <c r="O400" s="12"/>
      <c r="P400" s="12"/>
      <c r="Q400" s="12"/>
      <c r="R400" s="12"/>
      <c r="S400" s="12"/>
      <c r="T400" s="12"/>
      <c r="U400" s="12"/>
      <c r="V400" s="12"/>
      <c r="W400" s="12"/>
    </row>
    <row r="401" ht="14.4" spans="1:23">
      <c r="A401" s="14">
        <v>2040804</v>
      </c>
      <c r="B401" s="11" t="s">
        <v>1272</v>
      </c>
      <c r="C401" s="12">
        <v>12678</v>
      </c>
      <c r="D401" s="12">
        <v>8416</v>
      </c>
      <c r="E401" s="12">
        <v>9896</v>
      </c>
      <c r="F401" s="12"/>
      <c r="G401" s="12">
        <v>2360</v>
      </c>
      <c r="H401" s="12">
        <v>531</v>
      </c>
      <c r="I401" s="12">
        <v>353</v>
      </c>
      <c r="J401" s="12">
        <v>292</v>
      </c>
      <c r="K401" s="12">
        <v>17</v>
      </c>
      <c r="L401" s="12">
        <v>354</v>
      </c>
      <c r="M401" s="12"/>
      <c r="N401" s="12"/>
      <c r="O401" s="12">
        <v>400</v>
      </c>
      <c r="P401" s="12"/>
      <c r="Q401" s="12"/>
      <c r="R401" s="12">
        <v>413</v>
      </c>
      <c r="S401" s="12"/>
      <c r="T401" s="12"/>
      <c r="U401" s="12"/>
      <c r="V401" s="12"/>
      <c r="W401" s="12"/>
    </row>
    <row r="402" ht="14.4" spans="1:23">
      <c r="A402" s="14">
        <v>2040805</v>
      </c>
      <c r="B402" s="11" t="s">
        <v>1275</v>
      </c>
      <c r="C402" s="12">
        <v>3278</v>
      </c>
      <c r="D402" s="12">
        <v>2929</v>
      </c>
      <c r="E402" s="12">
        <v>3175</v>
      </c>
      <c r="F402" s="12"/>
      <c r="G402" s="12">
        <v>103</v>
      </c>
      <c r="H402" s="12">
        <v>48</v>
      </c>
      <c r="I402" s="12"/>
      <c r="J402" s="12">
        <v>40</v>
      </c>
      <c r="K402" s="12"/>
      <c r="L402" s="12"/>
      <c r="M402" s="12"/>
      <c r="N402" s="12"/>
      <c r="O402" s="12"/>
      <c r="P402" s="12"/>
      <c r="Q402" s="12"/>
      <c r="R402" s="12">
        <v>15</v>
      </c>
      <c r="S402" s="12"/>
      <c r="T402" s="12"/>
      <c r="U402" s="12"/>
      <c r="V402" s="12"/>
      <c r="W402" s="12"/>
    </row>
    <row r="403" ht="14.4" spans="1:23">
      <c r="A403" s="14">
        <v>2040806</v>
      </c>
      <c r="B403" s="11" t="s">
        <v>1277</v>
      </c>
      <c r="C403" s="12">
        <v>26507</v>
      </c>
      <c r="D403" s="12">
        <v>12953</v>
      </c>
      <c r="E403" s="12">
        <v>19886</v>
      </c>
      <c r="F403" s="12"/>
      <c r="G403" s="12">
        <v>2110</v>
      </c>
      <c r="H403" s="12">
        <v>286</v>
      </c>
      <c r="I403" s="12">
        <v>188</v>
      </c>
      <c r="J403" s="12">
        <v>267</v>
      </c>
      <c r="K403" s="12"/>
      <c r="L403" s="12"/>
      <c r="M403" s="12"/>
      <c r="N403" s="12">
        <v>66</v>
      </c>
      <c r="O403" s="12">
        <v>253</v>
      </c>
      <c r="P403" s="12"/>
      <c r="Q403" s="12">
        <v>150</v>
      </c>
      <c r="R403" s="12">
        <v>250</v>
      </c>
      <c r="S403" s="12">
        <v>650</v>
      </c>
      <c r="T403" s="12"/>
      <c r="U403" s="12"/>
      <c r="V403" s="12"/>
      <c r="W403" s="12"/>
    </row>
    <row r="404" ht="14.4" spans="1:23">
      <c r="A404" s="8">
        <v>2040850</v>
      </c>
      <c r="B404" s="11" t="s">
        <v>622</v>
      </c>
      <c r="C404" s="12">
        <v>1</v>
      </c>
      <c r="D404" s="12"/>
      <c r="E404" s="12">
        <v>0</v>
      </c>
      <c r="F404" s="12"/>
      <c r="G404" s="12"/>
      <c r="H404" s="12"/>
      <c r="I404" s="12"/>
      <c r="J404" s="12"/>
      <c r="K404" s="12"/>
      <c r="L404" s="12"/>
      <c r="M404" s="12"/>
      <c r="N404" s="12"/>
      <c r="O404" s="12"/>
      <c r="P404" s="12"/>
      <c r="Q404" s="12"/>
      <c r="R404" s="12"/>
      <c r="S404" s="12"/>
      <c r="T404" s="12"/>
      <c r="U404" s="12"/>
      <c r="V404" s="12"/>
      <c r="W404" s="12"/>
    </row>
    <row r="405" ht="14.4" spans="1:23">
      <c r="A405" s="8">
        <v>2040899</v>
      </c>
      <c r="B405" s="11" t="s">
        <v>1282</v>
      </c>
      <c r="C405" s="12">
        <v>4701</v>
      </c>
      <c r="D405" s="12">
        <v>3522</v>
      </c>
      <c r="E405" s="12">
        <v>3674</v>
      </c>
      <c r="F405" s="12"/>
      <c r="G405" s="12">
        <v>746</v>
      </c>
      <c r="H405" s="12">
        <v>276</v>
      </c>
      <c r="I405" s="12">
        <v>142</v>
      </c>
      <c r="J405" s="12">
        <v>57</v>
      </c>
      <c r="K405" s="12">
        <v>13</v>
      </c>
      <c r="L405" s="12">
        <v>4</v>
      </c>
      <c r="M405" s="12"/>
      <c r="N405" s="12">
        <v>120</v>
      </c>
      <c r="O405" s="12">
        <v>101</v>
      </c>
      <c r="P405" s="12"/>
      <c r="Q405" s="12">
        <v>8</v>
      </c>
      <c r="R405" s="12">
        <v>5</v>
      </c>
      <c r="S405" s="12"/>
      <c r="T405" s="12">
        <v>20</v>
      </c>
      <c r="U405" s="12"/>
      <c r="V405" s="12"/>
      <c r="W405" s="12"/>
    </row>
    <row r="406" ht="14.4" spans="1:23">
      <c r="A406" s="8">
        <v>20409</v>
      </c>
      <c r="B406" s="9" t="s">
        <v>1284</v>
      </c>
      <c r="C406" s="10">
        <v>2407</v>
      </c>
      <c r="D406" s="10">
        <v>344</v>
      </c>
      <c r="E406" s="10">
        <v>428</v>
      </c>
      <c r="F406" s="10"/>
      <c r="G406" s="10">
        <v>1707</v>
      </c>
      <c r="H406" s="10">
        <v>572</v>
      </c>
      <c r="I406" s="10">
        <v>8</v>
      </c>
      <c r="J406" s="10">
        <v>144</v>
      </c>
      <c r="K406" s="10">
        <v>38</v>
      </c>
      <c r="L406" s="10"/>
      <c r="M406" s="10"/>
      <c r="N406" s="10">
        <v>244</v>
      </c>
      <c r="O406" s="10">
        <v>96</v>
      </c>
      <c r="P406" s="10"/>
      <c r="Q406" s="10">
        <v>264</v>
      </c>
      <c r="R406" s="10">
        <v>53</v>
      </c>
      <c r="S406" s="10">
        <v>147</v>
      </c>
      <c r="T406" s="10"/>
      <c r="U406" s="10">
        <v>141</v>
      </c>
      <c r="V406" s="10"/>
      <c r="W406" s="10"/>
    </row>
    <row r="407" ht="14.4" spans="1:23">
      <c r="A407" s="8">
        <v>2040901</v>
      </c>
      <c r="B407" s="11" t="s">
        <v>595</v>
      </c>
      <c r="C407" s="12">
        <v>1532</v>
      </c>
      <c r="D407" s="12">
        <v>265</v>
      </c>
      <c r="E407" s="12">
        <v>308</v>
      </c>
      <c r="F407" s="12"/>
      <c r="G407" s="12">
        <v>1076</v>
      </c>
      <c r="H407" s="12">
        <v>271</v>
      </c>
      <c r="I407" s="12"/>
      <c r="J407" s="12">
        <v>135</v>
      </c>
      <c r="K407" s="12">
        <v>38</v>
      </c>
      <c r="L407" s="12"/>
      <c r="M407" s="12"/>
      <c r="N407" s="12">
        <v>84</v>
      </c>
      <c r="O407" s="12">
        <v>96</v>
      </c>
      <c r="P407" s="12"/>
      <c r="Q407" s="12">
        <v>174</v>
      </c>
      <c r="R407" s="12">
        <v>21</v>
      </c>
      <c r="S407" s="12">
        <v>119</v>
      </c>
      <c r="T407" s="12"/>
      <c r="U407" s="12">
        <v>138</v>
      </c>
      <c r="V407" s="12"/>
      <c r="W407" s="12"/>
    </row>
    <row r="408" ht="14.4" spans="1:23">
      <c r="A408" s="8">
        <v>2040902</v>
      </c>
      <c r="B408" s="11" t="s">
        <v>598</v>
      </c>
      <c r="C408" s="12">
        <v>110</v>
      </c>
      <c r="D408" s="12"/>
      <c r="E408" s="12">
        <v>0</v>
      </c>
      <c r="F408" s="12"/>
      <c r="G408" s="12">
        <v>60</v>
      </c>
      <c r="H408" s="12"/>
      <c r="I408" s="12"/>
      <c r="J408" s="12">
        <v>9</v>
      </c>
      <c r="K408" s="12"/>
      <c r="L408" s="12"/>
      <c r="M408" s="12"/>
      <c r="N408" s="12">
        <v>35</v>
      </c>
      <c r="O408" s="12"/>
      <c r="P408" s="12"/>
      <c r="Q408" s="12">
        <v>13</v>
      </c>
      <c r="R408" s="12"/>
      <c r="S408" s="12"/>
      <c r="T408" s="12"/>
      <c r="U408" s="12">
        <v>3</v>
      </c>
      <c r="V408" s="12"/>
      <c r="W408" s="12"/>
    </row>
    <row r="409" ht="14.4" spans="1:23">
      <c r="A409" s="8">
        <v>2040903</v>
      </c>
      <c r="B409" s="11" t="s">
        <v>601</v>
      </c>
      <c r="C409" s="12">
        <v>0</v>
      </c>
      <c r="D409" s="12"/>
      <c r="E409" s="12">
        <v>0</v>
      </c>
      <c r="F409" s="12"/>
      <c r="G409" s="12"/>
      <c r="H409" s="12"/>
      <c r="I409" s="12"/>
      <c r="J409" s="12"/>
      <c r="K409" s="12"/>
      <c r="L409" s="12"/>
      <c r="M409" s="12"/>
      <c r="N409" s="12"/>
      <c r="O409" s="12"/>
      <c r="P409" s="12"/>
      <c r="Q409" s="12"/>
      <c r="R409" s="12"/>
      <c r="S409" s="12"/>
      <c r="T409" s="12"/>
      <c r="U409" s="12"/>
      <c r="V409" s="12"/>
      <c r="W409" s="12"/>
    </row>
    <row r="410" ht="14.4" spans="1:23">
      <c r="A410" s="8">
        <v>2040904</v>
      </c>
      <c r="B410" s="11" t="s">
        <v>1291</v>
      </c>
      <c r="C410" s="12">
        <v>125</v>
      </c>
      <c r="D410" s="12"/>
      <c r="E410" s="12">
        <v>0</v>
      </c>
      <c r="F410" s="12"/>
      <c r="G410" s="12">
        <v>120</v>
      </c>
      <c r="H410" s="12"/>
      <c r="I410" s="12"/>
      <c r="J410" s="12"/>
      <c r="K410" s="12"/>
      <c r="L410" s="12"/>
      <c r="M410" s="12"/>
      <c r="N410" s="12">
        <v>120</v>
      </c>
      <c r="O410" s="12"/>
      <c r="P410" s="12"/>
      <c r="Q410" s="12"/>
      <c r="R410" s="12"/>
      <c r="S410" s="12"/>
      <c r="T410" s="12"/>
      <c r="U410" s="12"/>
      <c r="V410" s="12"/>
      <c r="W410" s="12"/>
    </row>
    <row r="411" ht="14.4" spans="1:23">
      <c r="A411" s="8">
        <v>2040905</v>
      </c>
      <c r="B411" s="11" t="s">
        <v>1293</v>
      </c>
      <c r="C411" s="12">
        <v>435</v>
      </c>
      <c r="D411" s="12"/>
      <c r="E411" s="12">
        <v>0</v>
      </c>
      <c r="F411" s="12"/>
      <c r="G411" s="12">
        <v>354</v>
      </c>
      <c r="H411" s="12">
        <v>281</v>
      </c>
      <c r="I411" s="12">
        <v>8</v>
      </c>
      <c r="J411" s="12"/>
      <c r="K411" s="12"/>
      <c r="L411" s="12"/>
      <c r="M411" s="12"/>
      <c r="N411" s="12">
        <v>5</v>
      </c>
      <c r="O411" s="12"/>
      <c r="P411" s="12"/>
      <c r="Q411" s="12"/>
      <c r="R411" s="12">
        <v>32</v>
      </c>
      <c r="S411" s="12">
        <v>28</v>
      </c>
      <c r="T411" s="12"/>
      <c r="U411" s="12"/>
      <c r="V411" s="12"/>
      <c r="W411" s="12"/>
    </row>
    <row r="412" ht="14.4" spans="1:23">
      <c r="A412" s="8">
        <v>2040950</v>
      </c>
      <c r="B412" s="11" t="s">
        <v>622</v>
      </c>
      <c r="C412" s="12">
        <v>120</v>
      </c>
      <c r="D412" s="12">
        <v>79</v>
      </c>
      <c r="E412" s="12">
        <v>120</v>
      </c>
      <c r="F412" s="12"/>
      <c r="G412" s="12"/>
      <c r="H412" s="12"/>
      <c r="I412" s="12"/>
      <c r="J412" s="12"/>
      <c r="K412" s="12"/>
      <c r="L412" s="12"/>
      <c r="M412" s="12"/>
      <c r="N412" s="12"/>
      <c r="O412" s="12"/>
      <c r="P412" s="12"/>
      <c r="Q412" s="12"/>
      <c r="R412" s="12"/>
      <c r="S412" s="12"/>
      <c r="T412" s="12"/>
      <c r="U412" s="12"/>
      <c r="V412" s="12"/>
      <c r="W412" s="12"/>
    </row>
    <row r="413" ht="14.4" spans="1:23">
      <c r="A413" s="8">
        <v>2040999</v>
      </c>
      <c r="B413" s="11" t="s">
        <v>1298</v>
      </c>
      <c r="C413" s="12">
        <v>85</v>
      </c>
      <c r="D413" s="12"/>
      <c r="E413" s="12">
        <v>0</v>
      </c>
      <c r="F413" s="12"/>
      <c r="G413" s="12">
        <v>97</v>
      </c>
      <c r="H413" s="12">
        <v>20</v>
      </c>
      <c r="I413" s="12"/>
      <c r="J413" s="12"/>
      <c r="K413" s="12"/>
      <c r="L413" s="12"/>
      <c r="M413" s="12"/>
      <c r="N413" s="12"/>
      <c r="O413" s="12"/>
      <c r="P413" s="12"/>
      <c r="Q413" s="12">
        <v>77</v>
      </c>
      <c r="R413" s="12"/>
      <c r="S413" s="12"/>
      <c r="T413" s="12"/>
      <c r="U413" s="12"/>
      <c r="V413" s="12"/>
      <c r="W413" s="12"/>
    </row>
    <row r="414" ht="14.4" spans="1:23">
      <c r="A414" s="8">
        <v>20410</v>
      </c>
      <c r="B414" s="9" t="s">
        <v>1301</v>
      </c>
      <c r="C414" s="10">
        <v>0</v>
      </c>
      <c r="D414" s="10"/>
      <c r="E414" s="10">
        <v>0</v>
      </c>
      <c r="F414" s="10"/>
      <c r="G414" s="10"/>
      <c r="H414" s="10"/>
      <c r="I414" s="10"/>
      <c r="J414" s="10"/>
      <c r="K414" s="10"/>
      <c r="L414" s="10"/>
      <c r="M414" s="10"/>
      <c r="N414" s="10"/>
      <c r="O414" s="10"/>
      <c r="P414" s="10"/>
      <c r="Q414" s="10"/>
      <c r="R414" s="10"/>
      <c r="S414" s="10"/>
      <c r="T414" s="10"/>
      <c r="U414" s="10"/>
      <c r="V414" s="10"/>
      <c r="W414" s="10"/>
    </row>
    <row r="415" ht="14.4" spans="1:23">
      <c r="A415" s="8">
        <v>2041001</v>
      </c>
      <c r="B415" s="11" t="s">
        <v>595</v>
      </c>
      <c r="C415" s="12">
        <v>0</v>
      </c>
      <c r="D415" s="12"/>
      <c r="E415" s="12">
        <v>0</v>
      </c>
      <c r="F415" s="12"/>
      <c r="G415" s="12"/>
      <c r="H415" s="12"/>
      <c r="I415" s="12"/>
      <c r="J415" s="12"/>
      <c r="K415" s="12"/>
      <c r="L415" s="12"/>
      <c r="M415" s="12"/>
      <c r="N415" s="12"/>
      <c r="O415" s="12"/>
      <c r="P415" s="12"/>
      <c r="Q415" s="12"/>
      <c r="R415" s="12"/>
      <c r="S415" s="12"/>
      <c r="T415" s="12"/>
      <c r="U415" s="12"/>
      <c r="V415" s="12"/>
      <c r="W415" s="12"/>
    </row>
    <row r="416" ht="14.4" spans="1:23">
      <c r="A416" s="8">
        <v>2041002</v>
      </c>
      <c r="B416" s="11" t="s">
        <v>598</v>
      </c>
      <c r="C416" s="12">
        <v>0</v>
      </c>
      <c r="D416" s="12"/>
      <c r="E416" s="12">
        <v>0</v>
      </c>
      <c r="F416" s="12"/>
      <c r="G416" s="12"/>
      <c r="H416" s="12"/>
      <c r="I416" s="12"/>
      <c r="J416" s="12"/>
      <c r="K416" s="12"/>
      <c r="L416" s="12"/>
      <c r="M416" s="12"/>
      <c r="N416" s="12"/>
      <c r="O416" s="12"/>
      <c r="P416" s="12"/>
      <c r="Q416" s="12"/>
      <c r="R416" s="12"/>
      <c r="S416" s="12"/>
      <c r="T416" s="12"/>
      <c r="U416" s="12"/>
      <c r="V416" s="12"/>
      <c r="W416" s="12"/>
    </row>
    <row r="417" ht="14.4" spans="1:23">
      <c r="A417" s="8">
        <v>2041003</v>
      </c>
      <c r="B417" s="11" t="s">
        <v>4940</v>
      </c>
      <c r="C417" s="12">
        <v>0</v>
      </c>
      <c r="D417" s="12"/>
      <c r="E417" s="12">
        <v>0</v>
      </c>
      <c r="F417" s="12"/>
      <c r="G417" s="12"/>
      <c r="H417" s="12"/>
      <c r="I417" s="12"/>
      <c r="J417" s="12"/>
      <c r="K417" s="12"/>
      <c r="L417" s="12"/>
      <c r="M417" s="12"/>
      <c r="N417" s="12"/>
      <c r="O417" s="12"/>
      <c r="P417" s="12"/>
      <c r="Q417" s="12"/>
      <c r="R417" s="12"/>
      <c r="S417" s="12"/>
      <c r="T417" s="12"/>
      <c r="U417" s="12"/>
      <c r="V417" s="12"/>
      <c r="W417" s="12"/>
    </row>
    <row r="418" ht="14.4" spans="1:23">
      <c r="A418" s="8">
        <v>2041004</v>
      </c>
      <c r="B418" s="11" t="s">
        <v>4941</v>
      </c>
      <c r="C418" s="12">
        <v>0</v>
      </c>
      <c r="D418" s="12"/>
      <c r="E418" s="12">
        <v>0</v>
      </c>
      <c r="F418" s="12"/>
      <c r="G418" s="12"/>
      <c r="H418" s="12"/>
      <c r="I418" s="12"/>
      <c r="J418" s="12"/>
      <c r="K418" s="12"/>
      <c r="L418" s="12"/>
      <c r="M418" s="12"/>
      <c r="N418" s="12"/>
      <c r="O418" s="12"/>
      <c r="P418" s="12"/>
      <c r="Q418" s="12"/>
      <c r="R418" s="12"/>
      <c r="S418" s="12"/>
      <c r="T418" s="12"/>
      <c r="U418" s="12"/>
      <c r="V418" s="12"/>
      <c r="W418" s="12"/>
    </row>
    <row r="419" ht="14.4" spans="1:23">
      <c r="A419" s="8">
        <v>2041005</v>
      </c>
      <c r="B419" s="11" t="s">
        <v>4942</v>
      </c>
      <c r="C419" s="12">
        <v>0</v>
      </c>
      <c r="D419" s="12"/>
      <c r="E419" s="12">
        <v>0</v>
      </c>
      <c r="F419" s="12"/>
      <c r="G419" s="12"/>
      <c r="H419" s="12"/>
      <c r="I419" s="12"/>
      <c r="J419" s="12"/>
      <c r="K419" s="12"/>
      <c r="L419" s="12"/>
      <c r="M419" s="12"/>
      <c r="N419" s="12"/>
      <c r="O419" s="12"/>
      <c r="P419" s="12"/>
      <c r="Q419" s="12"/>
      <c r="R419" s="12"/>
      <c r="S419" s="12"/>
      <c r="T419" s="12"/>
      <c r="U419" s="12"/>
      <c r="V419" s="12"/>
      <c r="W419" s="12"/>
    </row>
    <row r="420" ht="14.4" spans="1:23">
      <c r="A420" s="8">
        <v>2041006</v>
      </c>
      <c r="B420" s="11" t="s">
        <v>4931</v>
      </c>
      <c r="C420" s="12">
        <v>0</v>
      </c>
      <c r="D420" s="12"/>
      <c r="E420" s="12">
        <v>0</v>
      </c>
      <c r="F420" s="12"/>
      <c r="G420" s="12"/>
      <c r="H420" s="12"/>
      <c r="I420" s="12"/>
      <c r="J420" s="12"/>
      <c r="K420" s="12"/>
      <c r="L420" s="12"/>
      <c r="M420" s="12"/>
      <c r="N420" s="12"/>
      <c r="O420" s="12"/>
      <c r="P420" s="12"/>
      <c r="Q420" s="12"/>
      <c r="R420" s="12"/>
      <c r="S420" s="12"/>
      <c r="T420" s="12"/>
      <c r="U420" s="12"/>
      <c r="V420" s="12"/>
      <c r="W420" s="12"/>
    </row>
    <row r="421" ht="14.4" spans="1:23">
      <c r="A421" s="8">
        <v>2041099</v>
      </c>
      <c r="B421" s="11" t="s">
        <v>1310</v>
      </c>
      <c r="C421" s="12">
        <v>0</v>
      </c>
      <c r="D421" s="12"/>
      <c r="E421" s="12">
        <v>0</v>
      </c>
      <c r="F421" s="12"/>
      <c r="G421" s="12"/>
      <c r="H421" s="12"/>
      <c r="I421" s="12"/>
      <c r="J421" s="12"/>
      <c r="K421" s="12"/>
      <c r="L421" s="12"/>
      <c r="M421" s="12"/>
      <c r="N421" s="12"/>
      <c r="O421" s="12"/>
      <c r="P421" s="12"/>
      <c r="Q421" s="12"/>
      <c r="R421" s="12"/>
      <c r="S421" s="12"/>
      <c r="T421" s="12"/>
      <c r="U421" s="12"/>
      <c r="V421" s="12"/>
      <c r="W421" s="12"/>
    </row>
    <row r="422" ht="14.4" spans="1:23">
      <c r="A422" s="8">
        <v>20411</v>
      </c>
      <c r="B422" s="9" t="s">
        <v>5379</v>
      </c>
      <c r="C422" s="10">
        <v>0</v>
      </c>
      <c r="D422" s="10"/>
      <c r="E422" s="10">
        <v>0</v>
      </c>
      <c r="F422" s="10"/>
      <c r="G422" s="10"/>
      <c r="H422" s="10"/>
      <c r="I422" s="10"/>
      <c r="J422" s="10"/>
      <c r="K422" s="10"/>
      <c r="L422" s="10"/>
      <c r="M422" s="10"/>
      <c r="N422" s="10"/>
      <c r="O422" s="10"/>
      <c r="P422" s="10"/>
      <c r="Q422" s="10"/>
      <c r="R422" s="10"/>
      <c r="S422" s="10"/>
      <c r="T422" s="10"/>
      <c r="U422" s="10"/>
      <c r="V422" s="10"/>
      <c r="W422" s="10"/>
    </row>
    <row r="423" ht="14.4" spans="1:23">
      <c r="A423" s="8">
        <v>2041101</v>
      </c>
      <c r="B423" s="11" t="s">
        <v>5380</v>
      </c>
      <c r="C423" s="12">
        <v>0</v>
      </c>
      <c r="D423" s="12"/>
      <c r="E423" s="12">
        <v>0</v>
      </c>
      <c r="F423" s="12"/>
      <c r="G423" s="12"/>
      <c r="H423" s="12"/>
      <c r="I423" s="12"/>
      <c r="J423" s="12"/>
      <c r="K423" s="12"/>
      <c r="L423" s="12"/>
      <c r="M423" s="12"/>
      <c r="N423" s="12"/>
      <c r="O423" s="12"/>
      <c r="P423" s="12"/>
      <c r="Q423" s="12"/>
      <c r="R423" s="12"/>
      <c r="S423" s="12"/>
      <c r="T423" s="12"/>
      <c r="U423" s="12"/>
      <c r="V423" s="12"/>
      <c r="W423" s="12"/>
    </row>
    <row r="424" ht="14.4" spans="1:23">
      <c r="A424" s="8">
        <v>2041102</v>
      </c>
      <c r="B424" s="11" t="s">
        <v>595</v>
      </c>
      <c r="C424" s="12">
        <v>0</v>
      </c>
      <c r="D424" s="12"/>
      <c r="E424" s="12">
        <v>0</v>
      </c>
      <c r="F424" s="12"/>
      <c r="G424" s="12"/>
      <c r="H424" s="12"/>
      <c r="I424" s="12"/>
      <c r="J424" s="12"/>
      <c r="K424" s="12"/>
      <c r="L424" s="12"/>
      <c r="M424" s="12"/>
      <c r="N424" s="12"/>
      <c r="O424" s="12"/>
      <c r="P424" s="12"/>
      <c r="Q424" s="12"/>
      <c r="R424" s="12"/>
      <c r="S424" s="12"/>
      <c r="T424" s="12"/>
      <c r="U424" s="12"/>
      <c r="V424" s="12"/>
      <c r="W424" s="12"/>
    </row>
    <row r="425" ht="14.4" spans="1:23">
      <c r="A425" s="8">
        <v>2041103</v>
      </c>
      <c r="B425" s="11" t="s">
        <v>5381</v>
      </c>
      <c r="C425" s="12">
        <v>0</v>
      </c>
      <c r="D425" s="12"/>
      <c r="E425" s="12">
        <v>0</v>
      </c>
      <c r="F425" s="12"/>
      <c r="G425" s="12"/>
      <c r="H425" s="12"/>
      <c r="I425" s="12"/>
      <c r="J425" s="12"/>
      <c r="K425" s="12"/>
      <c r="L425" s="12"/>
      <c r="M425" s="12"/>
      <c r="N425" s="12"/>
      <c r="O425" s="12"/>
      <c r="P425" s="12"/>
      <c r="Q425" s="12"/>
      <c r="R425" s="12"/>
      <c r="S425" s="12"/>
      <c r="T425" s="12"/>
      <c r="U425" s="12"/>
      <c r="V425" s="12"/>
      <c r="W425" s="12"/>
    </row>
    <row r="426" ht="14.4" spans="1:23">
      <c r="A426" s="8">
        <v>2041104</v>
      </c>
      <c r="B426" s="11" t="s">
        <v>5382</v>
      </c>
      <c r="C426" s="12">
        <v>0</v>
      </c>
      <c r="D426" s="12"/>
      <c r="E426" s="12">
        <v>0</v>
      </c>
      <c r="F426" s="12"/>
      <c r="G426" s="12"/>
      <c r="H426" s="12"/>
      <c r="I426" s="12"/>
      <c r="J426" s="12"/>
      <c r="K426" s="12"/>
      <c r="L426" s="12"/>
      <c r="M426" s="12"/>
      <c r="N426" s="12"/>
      <c r="O426" s="12"/>
      <c r="P426" s="12"/>
      <c r="Q426" s="12"/>
      <c r="R426" s="12"/>
      <c r="S426" s="12"/>
      <c r="T426" s="12"/>
      <c r="U426" s="12"/>
      <c r="V426" s="12"/>
      <c r="W426" s="12"/>
    </row>
    <row r="427" ht="14.4" spans="1:23">
      <c r="A427" s="8">
        <v>2041105</v>
      </c>
      <c r="B427" s="11" t="s">
        <v>5383</v>
      </c>
      <c r="C427" s="12">
        <v>0</v>
      </c>
      <c r="D427" s="12"/>
      <c r="E427" s="12">
        <v>0</v>
      </c>
      <c r="F427" s="12"/>
      <c r="G427" s="12"/>
      <c r="H427" s="12"/>
      <c r="I427" s="12"/>
      <c r="J427" s="12"/>
      <c r="K427" s="12"/>
      <c r="L427" s="12"/>
      <c r="M427" s="12"/>
      <c r="N427" s="12"/>
      <c r="O427" s="12"/>
      <c r="P427" s="12"/>
      <c r="Q427" s="12"/>
      <c r="R427" s="12"/>
      <c r="S427" s="12"/>
      <c r="T427" s="12"/>
      <c r="U427" s="12"/>
      <c r="V427" s="12"/>
      <c r="W427" s="12"/>
    </row>
    <row r="428" ht="14.4" spans="1:23">
      <c r="A428" s="8">
        <v>2041106</v>
      </c>
      <c r="B428" s="11" t="s">
        <v>5384</v>
      </c>
      <c r="C428" s="12">
        <v>0</v>
      </c>
      <c r="D428" s="12"/>
      <c r="E428" s="12">
        <v>0</v>
      </c>
      <c r="F428" s="12"/>
      <c r="G428" s="12"/>
      <c r="H428" s="12"/>
      <c r="I428" s="12"/>
      <c r="J428" s="12"/>
      <c r="K428" s="12"/>
      <c r="L428" s="12"/>
      <c r="M428" s="12"/>
      <c r="N428" s="12"/>
      <c r="O428" s="12"/>
      <c r="P428" s="12"/>
      <c r="Q428" s="12"/>
      <c r="R428" s="12"/>
      <c r="S428" s="12"/>
      <c r="T428" s="12"/>
      <c r="U428" s="12"/>
      <c r="V428" s="12"/>
      <c r="W428" s="12"/>
    </row>
    <row r="429" ht="14.4" spans="1:23">
      <c r="A429" s="8">
        <v>2041107</v>
      </c>
      <c r="B429" s="11" t="s">
        <v>5385</v>
      </c>
      <c r="C429" s="12">
        <v>0</v>
      </c>
      <c r="D429" s="12"/>
      <c r="E429" s="12">
        <v>0</v>
      </c>
      <c r="F429" s="12"/>
      <c r="G429" s="12"/>
      <c r="H429" s="12"/>
      <c r="I429" s="12"/>
      <c r="J429" s="12"/>
      <c r="K429" s="12"/>
      <c r="L429" s="12"/>
      <c r="M429" s="12"/>
      <c r="N429" s="12"/>
      <c r="O429" s="12"/>
      <c r="P429" s="12"/>
      <c r="Q429" s="12"/>
      <c r="R429" s="12"/>
      <c r="S429" s="12"/>
      <c r="T429" s="12"/>
      <c r="U429" s="12"/>
      <c r="V429" s="12"/>
      <c r="W429" s="12"/>
    </row>
    <row r="430" ht="14.4" spans="1:23">
      <c r="A430" s="8">
        <v>2041108</v>
      </c>
      <c r="B430" s="11" t="s">
        <v>5386</v>
      </c>
      <c r="C430" s="12">
        <v>0</v>
      </c>
      <c r="D430" s="12"/>
      <c r="E430" s="12">
        <v>0</v>
      </c>
      <c r="F430" s="12"/>
      <c r="G430" s="12"/>
      <c r="H430" s="12"/>
      <c r="I430" s="12"/>
      <c r="J430" s="12"/>
      <c r="K430" s="12"/>
      <c r="L430" s="12"/>
      <c r="M430" s="12"/>
      <c r="N430" s="12"/>
      <c r="O430" s="12"/>
      <c r="P430" s="12"/>
      <c r="Q430" s="12"/>
      <c r="R430" s="12"/>
      <c r="S430" s="12"/>
      <c r="T430" s="12"/>
      <c r="U430" s="12"/>
      <c r="V430" s="12"/>
      <c r="W430" s="12"/>
    </row>
    <row r="431" ht="14.4" spans="1:23">
      <c r="A431" s="8">
        <v>20499</v>
      </c>
      <c r="B431" s="9" t="s">
        <v>4943</v>
      </c>
      <c r="C431" s="10">
        <v>20202</v>
      </c>
      <c r="D431" s="10">
        <v>2054</v>
      </c>
      <c r="E431" s="10">
        <v>5184</v>
      </c>
      <c r="F431" s="10"/>
      <c r="G431" s="10">
        <v>22913</v>
      </c>
      <c r="H431" s="10">
        <v>503</v>
      </c>
      <c r="I431" s="10">
        <v>576</v>
      </c>
      <c r="J431" s="10">
        <v>3176</v>
      </c>
      <c r="K431" s="10">
        <v>2623</v>
      </c>
      <c r="L431" s="10">
        <v>135</v>
      </c>
      <c r="M431" s="10">
        <v>334</v>
      </c>
      <c r="N431" s="10">
        <v>3093</v>
      </c>
      <c r="O431" s="10">
        <v>159</v>
      </c>
      <c r="P431" s="10">
        <v>463</v>
      </c>
      <c r="Q431" s="10">
        <v>1515</v>
      </c>
      <c r="R431" s="10">
        <v>312</v>
      </c>
      <c r="S431" s="10">
        <v>5</v>
      </c>
      <c r="T431" s="10">
        <v>168</v>
      </c>
      <c r="U431" s="10">
        <v>328</v>
      </c>
      <c r="V431" s="10"/>
      <c r="W431" s="10">
        <v>9523</v>
      </c>
    </row>
    <row r="432" ht="14.4" spans="1:23">
      <c r="A432" s="8">
        <v>2049901</v>
      </c>
      <c r="B432" s="11" t="s">
        <v>4944</v>
      </c>
      <c r="C432" s="12">
        <v>19582</v>
      </c>
      <c r="D432" s="12">
        <v>2054</v>
      </c>
      <c r="E432" s="12">
        <v>5184</v>
      </c>
      <c r="F432" s="12"/>
      <c r="G432" s="12">
        <v>21791</v>
      </c>
      <c r="H432" s="12">
        <v>441</v>
      </c>
      <c r="I432" s="12">
        <v>576</v>
      </c>
      <c r="J432" s="12">
        <v>3176</v>
      </c>
      <c r="K432" s="12">
        <v>2107</v>
      </c>
      <c r="L432" s="12">
        <v>135</v>
      </c>
      <c r="M432" s="12">
        <v>334</v>
      </c>
      <c r="N432" s="12">
        <v>2859</v>
      </c>
      <c r="O432" s="12">
        <v>159</v>
      </c>
      <c r="P432" s="12">
        <v>463</v>
      </c>
      <c r="Q432" s="12">
        <v>1515</v>
      </c>
      <c r="R432" s="12">
        <v>302</v>
      </c>
      <c r="S432" s="12">
        <v>5</v>
      </c>
      <c r="T432" s="12">
        <v>168</v>
      </c>
      <c r="U432" s="12">
        <v>328</v>
      </c>
      <c r="V432" s="12"/>
      <c r="W432" s="12">
        <v>9223</v>
      </c>
    </row>
    <row r="433" ht="14.4" spans="1:23">
      <c r="A433" s="8">
        <v>2049902</v>
      </c>
      <c r="B433" s="11" t="s">
        <v>4945</v>
      </c>
      <c r="C433" s="12">
        <v>620</v>
      </c>
      <c r="D433" s="12"/>
      <c r="E433" s="12">
        <v>0</v>
      </c>
      <c r="F433" s="12"/>
      <c r="G433" s="12">
        <v>1122</v>
      </c>
      <c r="H433" s="12">
        <v>62</v>
      </c>
      <c r="I433" s="12"/>
      <c r="J433" s="12"/>
      <c r="K433" s="12">
        <v>516</v>
      </c>
      <c r="L433" s="12"/>
      <c r="M433" s="12"/>
      <c r="N433" s="12">
        <v>234</v>
      </c>
      <c r="O433" s="12"/>
      <c r="P433" s="12"/>
      <c r="Q433" s="12"/>
      <c r="R433" s="12">
        <v>10</v>
      </c>
      <c r="S433" s="12"/>
      <c r="T433" s="12"/>
      <c r="U433" s="12"/>
      <c r="V433" s="12"/>
      <c r="W433" s="12">
        <v>300</v>
      </c>
    </row>
    <row r="434" ht="14.4" spans="1:23">
      <c r="A434" s="14">
        <v>205</v>
      </c>
      <c r="B434" s="9" t="s">
        <v>1318</v>
      </c>
      <c r="C434" s="10">
        <v>8713114</v>
      </c>
      <c r="D434" s="10">
        <v>876790</v>
      </c>
      <c r="E434" s="10">
        <v>938841</v>
      </c>
      <c r="F434" s="10"/>
      <c r="G434" s="10">
        <v>7435121</v>
      </c>
      <c r="H434" s="10">
        <v>917478</v>
      </c>
      <c r="I434" s="10">
        <v>799746</v>
      </c>
      <c r="J434" s="10">
        <v>1016235</v>
      </c>
      <c r="K434" s="10">
        <v>396829</v>
      </c>
      <c r="L434" s="10">
        <v>725566</v>
      </c>
      <c r="M434" s="10">
        <v>583650</v>
      </c>
      <c r="N434" s="10">
        <v>398894</v>
      </c>
      <c r="O434" s="10">
        <v>165998</v>
      </c>
      <c r="P434" s="10">
        <v>424731</v>
      </c>
      <c r="Q434" s="10">
        <v>618707</v>
      </c>
      <c r="R434" s="10">
        <v>355584</v>
      </c>
      <c r="S434" s="10">
        <v>215529</v>
      </c>
      <c r="T434" s="10">
        <v>222827</v>
      </c>
      <c r="U434" s="10">
        <v>104600</v>
      </c>
      <c r="V434" s="10">
        <v>101054</v>
      </c>
      <c r="W434" s="10">
        <v>387693</v>
      </c>
    </row>
    <row r="435" ht="14.4" spans="1:23">
      <c r="A435" s="14">
        <v>20501</v>
      </c>
      <c r="B435" s="9" t="s">
        <v>1321</v>
      </c>
      <c r="C435" s="10">
        <v>123697</v>
      </c>
      <c r="D435" s="10">
        <v>8372</v>
      </c>
      <c r="E435" s="10">
        <v>11448</v>
      </c>
      <c r="F435" s="10"/>
      <c r="G435" s="10">
        <v>106487</v>
      </c>
      <c r="H435" s="10">
        <v>20474</v>
      </c>
      <c r="I435" s="10">
        <v>6581</v>
      </c>
      <c r="J435" s="10">
        <v>6378</v>
      </c>
      <c r="K435" s="10">
        <v>6291</v>
      </c>
      <c r="L435" s="10">
        <v>9157</v>
      </c>
      <c r="M435" s="10">
        <v>6459</v>
      </c>
      <c r="N435" s="10">
        <v>8586</v>
      </c>
      <c r="O435" s="10">
        <v>2674</v>
      </c>
      <c r="P435" s="10">
        <v>6116</v>
      </c>
      <c r="Q435" s="10">
        <v>7157</v>
      </c>
      <c r="R435" s="10">
        <v>3326</v>
      </c>
      <c r="S435" s="10">
        <v>3496</v>
      </c>
      <c r="T435" s="10">
        <v>5433</v>
      </c>
      <c r="U435" s="10">
        <v>2150</v>
      </c>
      <c r="V435" s="10">
        <v>4716</v>
      </c>
      <c r="W435" s="10">
        <v>7493</v>
      </c>
    </row>
    <row r="436" ht="14.4" spans="1:23">
      <c r="A436" s="14">
        <v>2050101</v>
      </c>
      <c r="B436" s="11" t="s">
        <v>595</v>
      </c>
      <c r="C436" s="12">
        <v>59477</v>
      </c>
      <c r="D436" s="12">
        <v>2524</v>
      </c>
      <c r="E436" s="12">
        <v>4577</v>
      </c>
      <c r="F436" s="12"/>
      <c r="G436" s="12">
        <v>50983</v>
      </c>
      <c r="H436" s="12">
        <v>10344</v>
      </c>
      <c r="I436" s="12">
        <v>3181</v>
      </c>
      <c r="J436" s="12">
        <v>2867</v>
      </c>
      <c r="K436" s="12">
        <v>2195</v>
      </c>
      <c r="L436" s="12">
        <v>4143</v>
      </c>
      <c r="M436" s="12">
        <v>3352</v>
      </c>
      <c r="N436" s="12">
        <v>3959</v>
      </c>
      <c r="O436" s="12">
        <v>862</v>
      </c>
      <c r="P436" s="12">
        <v>3896</v>
      </c>
      <c r="Q436" s="12">
        <v>5194</v>
      </c>
      <c r="R436" s="12">
        <v>2031</v>
      </c>
      <c r="S436" s="12">
        <v>1415</v>
      </c>
      <c r="T436" s="12">
        <v>1166</v>
      </c>
      <c r="U436" s="12">
        <v>1036</v>
      </c>
      <c r="V436" s="12">
        <v>1543</v>
      </c>
      <c r="W436" s="12">
        <v>3799</v>
      </c>
    </row>
    <row r="437" ht="14.4" spans="1:23">
      <c r="A437" s="14">
        <v>2050102</v>
      </c>
      <c r="B437" s="11" t="s">
        <v>598</v>
      </c>
      <c r="C437" s="12">
        <v>10551</v>
      </c>
      <c r="D437" s="12">
        <v>500</v>
      </c>
      <c r="E437" s="12">
        <v>500</v>
      </c>
      <c r="F437" s="12"/>
      <c r="G437" s="12">
        <v>10508</v>
      </c>
      <c r="H437" s="12">
        <v>2686</v>
      </c>
      <c r="I437" s="12">
        <v>30</v>
      </c>
      <c r="J437" s="12">
        <v>1913</v>
      </c>
      <c r="K437" s="12">
        <v>190</v>
      </c>
      <c r="L437" s="12">
        <v>804</v>
      </c>
      <c r="M437" s="12">
        <v>499</v>
      </c>
      <c r="N437" s="12">
        <v>55</v>
      </c>
      <c r="O437" s="12">
        <v>25</v>
      </c>
      <c r="P437" s="12">
        <v>2047</v>
      </c>
      <c r="Q437" s="12">
        <v>135</v>
      </c>
      <c r="R437" s="12">
        <v>332</v>
      </c>
      <c r="S437" s="12">
        <v>682</v>
      </c>
      <c r="T437" s="12">
        <v>80</v>
      </c>
      <c r="U437" s="12">
        <v>268</v>
      </c>
      <c r="V437" s="12">
        <v>47</v>
      </c>
      <c r="W437" s="12">
        <v>715</v>
      </c>
    </row>
    <row r="438" ht="14.4" spans="1:23">
      <c r="A438" s="14">
        <v>2050103</v>
      </c>
      <c r="B438" s="11" t="s">
        <v>601</v>
      </c>
      <c r="C438" s="12">
        <v>388</v>
      </c>
      <c r="D438" s="12">
        <v>141</v>
      </c>
      <c r="E438" s="12">
        <v>162</v>
      </c>
      <c r="F438" s="12"/>
      <c r="G438" s="12">
        <v>211</v>
      </c>
      <c r="H438" s="12">
        <v>81</v>
      </c>
      <c r="I438" s="12"/>
      <c r="J438" s="12"/>
      <c r="K438" s="12"/>
      <c r="L438" s="12"/>
      <c r="M438" s="12"/>
      <c r="N438" s="12">
        <v>42</v>
      </c>
      <c r="O438" s="12"/>
      <c r="P438" s="12">
        <v>55</v>
      </c>
      <c r="Q438" s="12"/>
      <c r="R438" s="12"/>
      <c r="S438" s="12"/>
      <c r="T438" s="12">
        <v>33</v>
      </c>
      <c r="U438" s="12"/>
      <c r="V438" s="12"/>
      <c r="W438" s="12"/>
    </row>
    <row r="439" ht="14.4" spans="1:23">
      <c r="A439" s="14">
        <v>2050199</v>
      </c>
      <c r="B439" s="11" t="s">
        <v>1328</v>
      </c>
      <c r="C439" s="12">
        <v>53281</v>
      </c>
      <c r="D439" s="12">
        <v>5207</v>
      </c>
      <c r="E439" s="12">
        <v>6209</v>
      </c>
      <c r="F439" s="12"/>
      <c r="G439" s="12">
        <v>44785</v>
      </c>
      <c r="H439" s="12">
        <v>7363</v>
      </c>
      <c r="I439" s="12">
        <v>3370</v>
      </c>
      <c r="J439" s="12">
        <v>1598</v>
      </c>
      <c r="K439" s="12">
        <v>3906</v>
      </c>
      <c r="L439" s="12">
        <v>4210</v>
      </c>
      <c r="M439" s="12">
        <v>2608</v>
      </c>
      <c r="N439" s="12">
        <v>4530</v>
      </c>
      <c r="O439" s="12">
        <v>1787</v>
      </c>
      <c r="P439" s="12">
        <v>118</v>
      </c>
      <c r="Q439" s="12">
        <v>1828</v>
      </c>
      <c r="R439" s="12">
        <v>963</v>
      </c>
      <c r="S439" s="12">
        <v>1399</v>
      </c>
      <c r="T439" s="12">
        <v>4154</v>
      </c>
      <c r="U439" s="12">
        <v>846</v>
      </c>
      <c r="V439" s="12">
        <v>3126</v>
      </c>
      <c r="W439" s="12">
        <v>2979</v>
      </c>
    </row>
    <row r="440" ht="14.4" spans="1:23">
      <c r="A440" s="14">
        <v>20502</v>
      </c>
      <c r="B440" s="9" t="s">
        <v>1330</v>
      </c>
      <c r="C440" s="10">
        <v>7267700</v>
      </c>
      <c r="D440" s="10">
        <v>658684</v>
      </c>
      <c r="E440" s="10">
        <v>698647</v>
      </c>
      <c r="F440" s="10"/>
      <c r="G440" s="10">
        <v>6307479</v>
      </c>
      <c r="H440" s="10">
        <v>700660</v>
      </c>
      <c r="I440" s="10">
        <v>702744</v>
      </c>
      <c r="J440" s="10">
        <v>883865</v>
      </c>
      <c r="K440" s="10">
        <v>311913</v>
      </c>
      <c r="L440" s="10">
        <v>626003</v>
      </c>
      <c r="M440" s="10">
        <v>521184</v>
      </c>
      <c r="N440" s="10">
        <v>341144</v>
      </c>
      <c r="O440" s="10">
        <v>138780</v>
      </c>
      <c r="P440" s="10">
        <v>367646</v>
      </c>
      <c r="Q440" s="10">
        <v>538665</v>
      </c>
      <c r="R440" s="10">
        <v>303165</v>
      </c>
      <c r="S440" s="10">
        <v>184435</v>
      </c>
      <c r="T440" s="10">
        <v>185817</v>
      </c>
      <c r="U440" s="10">
        <v>89983</v>
      </c>
      <c r="V440" s="10">
        <v>87287</v>
      </c>
      <c r="W440" s="10">
        <v>324188</v>
      </c>
    </row>
    <row r="441" ht="14.4" spans="1:23">
      <c r="A441" s="14">
        <v>2050201</v>
      </c>
      <c r="B441" s="11" t="s">
        <v>1332</v>
      </c>
      <c r="C441" s="12">
        <v>259658</v>
      </c>
      <c r="D441" s="12">
        <v>2182</v>
      </c>
      <c r="E441" s="12">
        <v>2934</v>
      </c>
      <c r="F441" s="12"/>
      <c r="G441" s="12">
        <v>222515</v>
      </c>
      <c r="H441" s="12">
        <v>34031</v>
      </c>
      <c r="I441" s="12">
        <v>15234</v>
      </c>
      <c r="J441" s="12">
        <v>15724</v>
      </c>
      <c r="K441" s="12">
        <v>17331</v>
      </c>
      <c r="L441" s="12">
        <v>17395</v>
      </c>
      <c r="M441" s="12">
        <v>17890</v>
      </c>
      <c r="N441" s="12">
        <v>14296</v>
      </c>
      <c r="O441" s="12">
        <v>8476</v>
      </c>
      <c r="P441" s="12">
        <v>14199</v>
      </c>
      <c r="Q441" s="12">
        <v>13047</v>
      </c>
      <c r="R441" s="12">
        <v>12372</v>
      </c>
      <c r="S441" s="12">
        <v>7608</v>
      </c>
      <c r="T441" s="12">
        <v>6198</v>
      </c>
      <c r="U441" s="12">
        <v>6965</v>
      </c>
      <c r="V441" s="12">
        <v>9389</v>
      </c>
      <c r="W441" s="12">
        <v>12360</v>
      </c>
    </row>
    <row r="442" ht="14.4" spans="1:23">
      <c r="A442" s="14">
        <v>2050202</v>
      </c>
      <c r="B442" s="11" t="s">
        <v>1335</v>
      </c>
      <c r="C442" s="12">
        <v>3333614</v>
      </c>
      <c r="D442" s="12">
        <v>51633</v>
      </c>
      <c r="E442" s="12">
        <v>53433</v>
      </c>
      <c r="F442" s="12"/>
      <c r="G442" s="12">
        <v>3207134</v>
      </c>
      <c r="H442" s="12">
        <v>298121</v>
      </c>
      <c r="I442" s="12">
        <v>354515</v>
      </c>
      <c r="J442" s="12">
        <v>469347</v>
      </c>
      <c r="K442" s="12">
        <v>137733</v>
      </c>
      <c r="L442" s="12">
        <v>317274</v>
      </c>
      <c r="M442" s="12">
        <v>300932</v>
      </c>
      <c r="N442" s="12">
        <v>171699</v>
      </c>
      <c r="O442" s="12">
        <v>74487</v>
      </c>
      <c r="P442" s="12">
        <v>189639</v>
      </c>
      <c r="Q442" s="12">
        <v>278519</v>
      </c>
      <c r="R442" s="12">
        <v>152474</v>
      </c>
      <c r="S442" s="12">
        <v>99196</v>
      </c>
      <c r="T442" s="12">
        <v>97119</v>
      </c>
      <c r="U442" s="12">
        <v>47408</v>
      </c>
      <c r="V442" s="12">
        <v>45389</v>
      </c>
      <c r="W442" s="12">
        <v>173282</v>
      </c>
    </row>
    <row r="443" ht="14.4" spans="1:23">
      <c r="A443" s="14">
        <v>2050203</v>
      </c>
      <c r="B443" s="11" t="s">
        <v>1338</v>
      </c>
      <c r="C443" s="12">
        <v>1908043</v>
      </c>
      <c r="D443" s="12">
        <v>23425</v>
      </c>
      <c r="E443" s="12">
        <v>24676</v>
      </c>
      <c r="F443" s="12"/>
      <c r="G443" s="12">
        <v>1854918</v>
      </c>
      <c r="H443" s="12">
        <v>182977</v>
      </c>
      <c r="I443" s="12">
        <v>211762</v>
      </c>
      <c r="J443" s="12">
        <v>296072</v>
      </c>
      <c r="K443" s="12">
        <v>90717</v>
      </c>
      <c r="L443" s="12">
        <v>183013</v>
      </c>
      <c r="M443" s="12">
        <v>153942</v>
      </c>
      <c r="N443" s="12">
        <v>97073</v>
      </c>
      <c r="O443" s="12">
        <v>43087</v>
      </c>
      <c r="P443" s="12">
        <v>115723</v>
      </c>
      <c r="Q443" s="12">
        <v>162589</v>
      </c>
      <c r="R443" s="12">
        <v>91205</v>
      </c>
      <c r="S443" s="12">
        <v>51568</v>
      </c>
      <c r="T443" s="12">
        <v>40555</v>
      </c>
      <c r="U443" s="12">
        <v>26709</v>
      </c>
      <c r="V443" s="12">
        <v>21469</v>
      </c>
      <c r="W443" s="12">
        <v>86457</v>
      </c>
    </row>
    <row r="444" ht="14.4" spans="1:23">
      <c r="A444" s="14">
        <v>2050204</v>
      </c>
      <c r="B444" s="11" t="s">
        <v>1340</v>
      </c>
      <c r="C444" s="12">
        <v>704740</v>
      </c>
      <c r="D444" s="12">
        <v>-1750</v>
      </c>
      <c r="E444" s="12">
        <v>3041</v>
      </c>
      <c r="F444" s="12"/>
      <c r="G444" s="12">
        <v>635791</v>
      </c>
      <c r="H444" s="12">
        <v>77449</v>
      </c>
      <c r="I444" s="12">
        <v>62081</v>
      </c>
      <c r="J444" s="12">
        <v>86376</v>
      </c>
      <c r="K444" s="12">
        <v>35966</v>
      </c>
      <c r="L444" s="12">
        <v>83117</v>
      </c>
      <c r="M444" s="12">
        <v>40638</v>
      </c>
      <c r="N444" s="12">
        <v>28421</v>
      </c>
      <c r="O444" s="12">
        <v>8774</v>
      </c>
      <c r="P444" s="12">
        <v>40718</v>
      </c>
      <c r="Q444" s="12">
        <v>60248</v>
      </c>
      <c r="R444" s="12">
        <v>33634</v>
      </c>
      <c r="S444" s="12">
        <v>19224</v>
      </c>
      <c r="T444" s="12">
        <v>21261</v>
      </c>
      <c r="U444" s="12">
        <v>5863</v>
      </c>
      <c r="V444" s="12">
        <v>7096</v>
      </c>
      <c r="W444" s="12">
        <v>24925</v>
      </c>
    </row>
    <row r="445" ht="14.4" spans="1:23">
      <c r="A445" s="14">
        <v>2050205</v>
      </c>
      <c r="B445" s="11" t="s">
        <v>1343</v>
      </c>
      <c r="C445" s="12">
        <v>666099</v>
      </c>
      <c r="D445" s="12">
        <v>561808</v>
      </c>
      <c r="E445" s="12">
        <v>590555</v>
      </c>
      <c r="F445" s="12"/>
      <c r="G445" s="12">
        <v>61143</v>
      </c>
      <c r="H445" s="12">
        <v>21608</v>
      </c>
      <c r="I445" s="12">
        <v>740</v>
      </c>
      <c r="J445" s="12"/>
      <c r="K445" s="12">
        <v>13794</v>
      </c>
      <c r="L445" s="12">
        <v>5114</v>
      </c>
      <c r="M445" s="12"/>
      <c r="N445" s="12">
        <v>1321</v>
      </c>
      <c r="O445" s="12">
        <v>2</v>
      </c>
      <c r="P445" s="12">
        <v>4824</v>
      </c>
      <c r="Q445" s="12">
        <v>10013</v>
      </c>
      <c r="R445" s="12">
        <v>200</v>
      </c>
      <c r="S445" s="12">
        <v>2133</v>
      </c>
      <c r="T445" s="12">
        <v>389</v>
      </c>
      <c r="U445" s="12"/>
      <c r="V445" s="12"/>
      <c r="W445" s="12">
        <v>1005</v>
      </c>
    </row>
    <row r="446" ht="14.4" spans="1:23">
      <c r="A446" s="14">
        <v>2050206</v>
      </c>
      <c r="B446" s="11" t="s">
        <v>1346</v>
      </c>
      <c r="C446" s="12">
        <v>3109</v>
      </c>
      <c r="D446" s="12"/>
      <c r="E446" s="12">
        <v>0</v>
      </c>
      <c r="F446" s="12"/>
      <c r="G446" s="12">
        <v>1627</v>
      </c>
      <c r="H446" s="12">
        <v>1361</v>
      </c>
      <c r="I446" s="12"/>
      <c r="J446" s="12"/>
      <c r="K446" s="12"/>
      <c r="L446" s="12"/>
      <c r="M446" s="12"/>
      <c r="N446" s="12">
        <v>50</v>
      </c>
      <c r="O446" s="12"/>
      <c r="P446" s="12"/>
      <c r="Q446" s="12"/>
      <c r="R446" s="12"/>
      <c r="S446" s="12">
        <v>180</v>
      </c>
      <c r="T446" s="12"/>
      <c r="U446" s="12"/>
      <c r="V446" s="12">
        <v>36</v>
      </c>
      <c r="W446" s="12"/>
    </row>
    <row r="447" ht="14.4" spans="1:23">
      <c r="A447" s="14">
        <v>2050207</v>
      </c>
      <c r="B447" s="11" t="s">
        <v>1348</v>
      </c>
      <c r="C447" s="12">
        <v>0</v>
      </c>
      <c r="D447" s="12"/>
      <c r="E447" s="12">
        <v>0</v>
      </c>
      <c r="F447" s="12"/>
      <c r="G447" s="12"/>
      <c r="H447" s="12"/>
      <c r="I447" s="12"/>
      <c r="J447" s="12"/>
      <c r="K447" s="12"/>
      <c r="L447" s="12"/>
      <c r="M447" s="12"/>
      <c r="N447" s="12"/>
      <c r="O447" s="12"/>
      <c r="P447" s="12"/>
      <c r="Q447" s="12"/>
      <c r="R447" s="12"/>
      <c r="S447" s="12"/>
      <c r="T447" s="12"/>
      <c r="U447" s="12"/>
      <c r="V447" s="12"/>
      <c r="W447" s="12"/>
    </row>
    <row r="448" ht="14.4" spans="1:23">
      <c r="A448" s="14">
        <v>2050299</v>
      </c>
      <c r="B448" s="11" t="s">
        <v>1350</v>
      </c>
      <c r="C448" s="12">
        <v>392437</v>
      </c>
      <c r="D448" s="12">
        <v>21386</v>
      </c>
      <c r="E448" s="12">
        <v>24008</v>
      </c>
      <c r="F448" s="12"/>
      <c r="G448" s="12">
        <v>324351</v>
      </c>
      <c r="H448" s="12">
        <v>85113</v>
      </c>
      <c r="I448" s="12">
        <v>58412</v>
      </c>
      <c r="J448" s="12">
        <v>16346</v>
      </c>
      <c r="K448" s="12">
        <v>16372</v>
      </c>
      <c r="L448" s="12">
        <v>20090</v>
      </c>
      <c r="M448" s="12">
        <v>7782</v>
      </c>
      <c r="N448" s="12">
        <v>28284</v>
      </c>
      <c r="O448" s="12">
        <v>3954</v>
      </c>
      <c r="P448" s="12">
        <v>2543</v>
      </c>
      <c r="Q448" s="12">
        <v>14249</v>
      </c>
      <c r="R448" s="12">
        <v>13280</v>
      </c>
      <c r="S448" s="12">
        <v>4526</v>
      </c>
      <c r="T448" s="12">
        <v>20295</v>
      </c>
      <c r="U448" s="12">
        <v>3038</v>
      </c>
      <c r="V448" s="12">
        <v>3908</v>
      </c>
      <c r="W448" s="12">
        <v>26159</v>
      </c>
    </row>
    <row r="449" ht="14.4" spans="1:23">
      <c r="A449" s="14">
        <v>20503</v>
      </c>
      <c r="B449" s="9" t="s">
        <v>1353</v>
      </c>
      <c r="C449" s="10">
        <v>721193</v>
      </c>
      <c r="D449" s="10">
        <v>194124</v>
      </c>
      <c r="E449" s="10">
        <v>208349</v>
      </c>
      <c r="F449" s="10"/>
      <c r="G449" s="10">
        <v>449843</v>
      </c>
      <c r="H449" s="10">
        <v>53117</v>
      </c>
      <c r="I449" s="10">
        <v>39860</v>
      </c>
      <c r="J449" s="10">
        <v>52755</v>
      </c>
      <c r="K449" s="10">
        <v>33417</v>
      </c>
      <c r="L449" s="10">
        <v>38886</v>
      </c>
      <c r="M449" s="10">
        <v>33499</v>
      </c>
      <c r="N449" s="10">
        <v>25634</v>
      </c>
      <c r="O449" s="10">
        <v>17351</v>
      </c>
      <c r="P449" s="10">
        <v>28421</v>
      </c>
      <c r="Q449" s="10">
        <v>43983</v>
      </c>
      <c r="R449" s="10">
        <v>26614</v>
      </c>
      <c r="S449" s="10">
        <v>14326</v>
      </c>
      <c r="T449" s="10">
        <v>8914</v>
      </c>
      <c r="U449" s="10">
        <v>9582</v>
      </c>
      <c r="V449" s="10">
        <v>6078</v>
      </c>
      <c r="W449" s="10">
        <v>17406</v>
      </c>
    </row>
    <row r="450" ht="14.4" spans="1:23">
      <c r="A450" s="14">
        <v>2050301</v>
      </c>
      <c r="B450" s="11" t="s">
        <v>1356</v>
      </c>
      <c r="C450" s="12">
        <v>833</v>
      </c>
      <c r="D450" s="12"/>
      <c r="E450" s="12">
        <v>0</v>
      </c>
      <c r="F450" s="12"/>
      <c r="G450" s="12">
        <v>767</v>
      </c>
      <c r="H450" s="12"/>
      <c r="I450" s="12">
        <v>344</v>
      </c>
      <c r="J450" s="12"/>
      <c r="K450" s="12">
        <v>147</v>
      </c>
      <c r="L450" s="12"/>
      <c r="M450" s="12"/>
      <c r="N450" s="12">
        <v>8</v>
      </c>
      <c r="O450" s="12"/>
      <c r="P450" s="12"/>
      <c r="Q450" s="12"/>
      <c r="R450" s="12"/>
      <c r="S450" s="12"/>
      <c r="T450" s="12">
        <v>1</v>
      </c>
      <c r="U450" s="12">
        <v>267</v>
      </c>
      <c r="V450" s="12"/>
      <c r="W450" s="12"/>
    </row>
    <row r="451" ht="14.4" spans="1:23">
      <c r="A451" s="14">
        <v>2050302</v>
      </c>
      <c r="B451" s="11" t="s">
        <v>1359</v>
      </c>
      <c r="C451" s="12">
        <v>285745</v>
      </c>
      <c r="D451" s="12">
        <v>54879</v>
      </c>
      <c r="E451" s="12">
        <v>59660</v>
      </c>
      <c r="F451" s="12"/>
      <c r="G451" s="12">
        <v>188238</v>
      </c>
      <c r="H451" s="12">
        <v>19413</v>
      </c>
      <c r="I451" s="12">
        <v>28257</v>
      </c>
      <c r="J451" s="12">
        <v>23923</v>
      </c>
      <c r="K451" s="12">
        <v>13602</v>
      </c>
      <c r="L451" s="12">
        <v>14620</v>
      </c>
      <c r="M451" s="12">
        <v>12179</v>
      </c>
      <c r="N451" s="12">
        <v>13278</v>
      </c>
      <c r="O451" s="12">
        <v>3598</v>
      </c>
      <c r="P451" s="12">
        <v>9885</v>
      </c>
      <c r="Q451" s="12">
        <v>12714</v>
      </c>
      <c r="R451" s="12">
        <v>8501</v>
      </c>
      <c r="S451" s="12">
        <v>1460</v>
      </c>
      <c r="T451" s="12">
        <v>5686</v>
      </c>
      <c r="U451" s="12">
        <v>7819</v>
      </c>
      <c r="V451" s="12">
        <v>5871</v>
      </c>
      <c r="W451" s="12">
        <v>7432</v>
      </c>
    </row>
    <row r="452" ht="14.4" spans="1:23">
      <c r="A452" s="14">
        <v>2050303</v>
      </c>
      <c r="B452" s="11" t="s">
        <v>1361</v>
      </c>
      <c r="C452" s="12">
        <v>86966</v>
      </c>
      <c r="D452" s="12">
        <v>40032</v>
      </c>
      <c r="E452" s="12">
        <v>43146</v>
      </c>
      <c r="F452" s="12"/>
      <c r="G452" s="12">
        <v>35311</v>
      </c>
      <c r="H452" s="12">
        <v>8328</v>
      </c>
      <c r="I452" s="12">
        <v>109</v>
      </c>
      <c r="J452" s="12">
        <v>2188</v>
      </c>
      <c r="K452" s="12">
        <v>2884</v>
      </c>
      <c r="L452" s="12">
        <v>5958</v>
      </c>
      <c r="M452" s="12">
        <v>1908</v>
      </c>
      <c r="N452" s="12">
        <v>842</v>
      </c>
      <c r="O452" s="12"/>
      <c r="P452" s="12">
        <v>4103</v>
      </c>
      <c r="Q452" s="12">
        <v>5514</v>
      </c>
      <c r="R452" s="12">
        <v>1427</v>
      </c>
      <c r="S452" s="12">
        <v>138</v>
      </c>
      <c r="T452" s="12">
        <v>51</v>
      </c>
      <c r="U452" s="12">
        <v>7</v>
      </c>
      <c r="V452" s="12"/>
      <c r="W452" s="12">
        <v>1854</v>
      </c>
    </row>
    <row r="453" ht="14.4" spans="1:23">
      <c r="A453" s="14">
        <v>2050304</v>
      </c>
      <c r="B453" s="11" t="s">
        <v>1364</v>
      </c>
      <c r="C453" s="12">
        <v>172660</v>
      </c>
      <c r="D453" s="12"/>
      <c r="E453" s="12">
        <v>0</v>
      </c>
      <c r="F453" s="12"/>
      <c r="G453" s="12">
        <v>156373</v>
      </c>
      <c r="H453" s="12">
        <v>21540</v>
      </c>
      <c r="I453" s="12">
        <v>11067</v>
      </c>
      <c r="J453" s="12">
        <v>19273</v>
      </c>
      <c r="K453" s="12">
        <v>11066</v>
      </c>
      <c r="L453" s="12">
        <v>10143</v>
      </c>
      <c r="M453" s="12">
        <v>17113</v>
      </c>
      <c r="N453" s="12">
        <v>9831</v>
      </c>
      <c r="O453" s="12">
        <v>6116</v>
      </c>
      <c r="P453" s="12">
        <v>10396</v>
      </c>
      <c r="Q453" s="12">
        <v>14855</v>
      </c>
      <c r="R453" s="12">
        <v>9631</v>
      </c>
      <c r="S453" s="12">
        <v>5488</v>
      </c>
      <c r="T453" s="12">
        <v>3103</v>
      </c>
      <c r="U453" s="12">
        <v>426</v>
      </c>
      <c r="V453" s="12">
        <v>207</v>
      </c>
      <c r="W453" s="12">
        <v>6118</v>
      </c>
    </row>
    <row r="454" ht="14.4" spans="1:23">
      <c r="A454" s="14">
        <v>2050305</v>
      </c>
      <c r="B454" s="11" t="s">
        <v>1367</v>
      </c>
      <c r="C454" s="12">
        <v>155109</v>
      </c>
      <c r="D454" s="12">
        <v>99213</v>
      </c>
      <c r="E454" s="12">
        <v>105443</v>
      </c>
      <c r="F454" s="12"/>
      <c r="G454" s="12">
        <v>51115</v>
      </c>
      <c r="H454" s="12">
        <v>243</v>
      </c>
      <c r="I454" s="12"/>
      <c r="J454" s="12">
        <v>6254</v>
      </c>
      <c r="K454" s="12">
        <v>4926</v>
      </c>
      <c r="L454" s="12">
        <v>3969</v>
      </c>
      <c r="M454" s="12"/>
      <c r="N454" s="12"/>
      <c r="O454" s="12">
        <v>7597</v>
      </c>
      <c r="P454" s="12">
        <v>3982</v>
      </c>
      <c r="Q454" s="12">
        <v>10900</v>
      </c>
      <c r="R454" s="12">
        <v>6851</v>
      </c>
      <c r="S454" s="12">
        <v>6370</v>
      </c>
      <c r="T454" s="12">
        <v>23</v>
      </c>
      <c r="U454" s="12"/>
      <c r="V454" s="12"/>
      <c r="W454" s="12"/>
    </row>
    <row r="455" ht="14.4" spans="1:23">
      <c r="A455" s="14">
        <v>2050399</v>
      </c>
      <c r="B455" s="11" t="s">
        <v>1370</v>
      </c>
      <c r="C455" s="12">
        <v>19880</v>
      </c>
      <c r="D455" s="12"/>
      <c r="E455" s="12">
        <v>100</v>
      </c>
      <c r="F455" s="12"/>
      <c r="G455" s="12">
        <v>18039</v>
      </c>
      <c r="H455" s="12">
        <v>3593</v>
      </c>
      <c r="I455" s="12">
        <v>83</v>
      </c>
      <c r="J455" s="12">
        <v>1117</v>
      </c>
      <c r="K455" s="12">
        <v>792</v>
      </c>
      <c r="L455" s="12">
        <v>4196</v>
      </c>
      <c r="M455" s="12">
        <v>2299</v>
      </c>
      <c r="N455" s="12">
        <v>1675</v>
      </c>
      <c r="O455" s="12">
        <v>40</v>
      </c>
      <c r="P455" s="12">
        <v>55</v>
      </c>
      <c r="Q455" s="12"/>
      <c r="R455" s="12">
        <v>204</v>
      </c>
      <c r="S455" s="12">
        <v>870</v>
      </c>
      <c r="T455" s="12">
        <v>50</v>
      </c>
      <c r="U455" s="12">
        <v>1063</v>
      </c>
      <c r="V455" s="12"/>
      <c r="W455" s="12">
        <v>2002</v>
      </c>
    </row>
    <row r="456" ht="14.4" spans="1:23">
      <c r="A456" s="14">
        <v>20504</v>
      </c>
      <c r="B456" s="9" t="s">
        <v>1372</v>
      </c>
      <c r="C456" s="10">
        <v>3358</v>
      </c>
      <c r="D456" s="10">
        <v>628</v>
      </c>
      <c r="E456" s="10">
        <v>826</v>
      </c>
      <c r="F456" s="10"/>
      <c r="G456" s="10">
        <v>1887</v>
      </c>
      <c r="H456" s="10">
        <v>354</v>
      </c>
      <c r="I456" s="10"/>
      <c r="J456" s="10">
        <v>6</v>
      </c>
      <c r="K456" s="10">
        <v>590</v>
      </c>
      <c r="L456" s="10">
        <v>15</v>
      </c>
      <c r="M456" s="10"/>
      <c r="N456" s="10">
        <v>403</v>
      </c>
      <c r="O456" s="10"/>
      <c r="P456" s="10"/>
      <c r="Q456" s="10">
        <v>240</v>
      </c>
      <c r="R456" s="10">
        <v>57</v>
      </c>
      <c r="S456" s="10">
        <v>81</v>
      </c>
      <c r="T456" s="10"/>
      <c r="U456" s="10">
        <v>120</v>
      </c>
      <c r="V456" s="10">
        <v>21</v>
      </c>
      <c r="W456" s="10"/>
    </row>
    <row r="457" ht="14.4" spans="1:23">
      <c r="A457" s="14">
        <v>2050401</v>
      </c>
      <c r="B457" s="11" t="s">
        <v>1375</v>
      </c>
      <c r="C457" s="12">
        <v>93</v>
      </c>
      <c r="D457" s="12"/>
      <c r="E457" s="12">
        <v>0</v>
      </c>
      <c r="F457" s="12"/>
      <c r="G457" s="12">
        <v>84</v>
      </c>
      <c r="H457" s="12"/>
      <c r="I457" s="12"/>
      <c r="J457" s="12"/>
      <c r="K457" s="12"/>
      <c r="L457" s="12"/>
      <c r="M457" s="12"/>
      <c r="N457" s="12">
        <v>15</v>
      </c>
      <c r="O457" s="12"/>
      <c r="P457" s="12"/>
      <c r="Q457" s="12"/>
      <c r="R457" s="12"/>
      <c r="S457" s="12">
        <v>69</v>
      </c>
      <c r="T457" s="12"/>
      <c r="U457" s="12"/>
      <c r="V457" s="12"/>
      <c r="W457" s="12"/>
    </row>
    <row r="458" ht="14.4" spans="1:23">
      <c r="A458" s="14">
        <v>2050402</v>
      </c>
      <c r="B458" s="11" t="s">
        <v>1378</v>
      </c>
      <c r="C458" s="12">
        <v>365</v>
      </c>
      <c r="D458" s="12">
        <v>119</v>
      </c>
      <c r="E458" s="12">
        <v>119</v>
      </c>
      <c r="F458" s="12"/>
      <c r="G458" s="12">
        <v>191</v>
      </c>
      <c r="H458" s="12">
        <v>52</v>
      </c>
      <c r="I458" s="12"/>
      <c r="J458" s="12"/>
      <c r="K458" s="12"/>
      <c r="L458" s="12"/>
      <c r="M458" s="12"/>
      <c r="N458" s="12"/>
      <c r="O458" s="12"/>
      <c r="P458" s="12"/>
      <c r="Q458" s="12">
        <v>139</v>
      </c>
      <c r="R458" s="12"/>
      <c r="S458" s="12"/>
      <c r="T458" s="12"/>
      <c r="U458" s="12"/>
      <c r="V458" s="12"/>
      <c r="W458" s="12"/>
    </row>
    <row r="459" ht="14.4" spans="1:23">
      <c r="A459" s="14">
        <v>2050403</v>
      </c>
      <c r="B459" s="11" t="s">
        <v>1381</v>
      </c>
      <c r="C459" s="12">
        <v>1025</v>
      </c>
      <c r="D459" s="12">
        <v>509</v>
      </c>
      <c r="E459" s="12">
        <v>707</v>
      </c>
      <c r="F459" s="12"/>
      <c r="G459" s="12">
        <v>301</v>
      </c>
      <c r="H459" s="12"/>
      <c r="I459" s="12"/>
      <c r="J459" s="12"/>
      <c r="K459" s="12">
        <v>279</v>
      </c>
      <c r="L459" s="12"/>
      <c r="M459" s="12"/>
      <c r="N459" s="12">
        <v>1</v>
      </c>
      <c r="O459" s="12"/>
      <c r="P459" s="12"/>
      <c r="Q459" s="12"/>
      <c r="R459" s="12"/>
      <c r="S459" s="12"/>
      <c r="T459" s="12"/>
      <c r="U459" s="12"/>
      <c r="V459" s="12">
        <v>21</v>
      </c>
      <c r="W459" s="12"/>
    </row>
    <row r="460" ht="14.4" spans="1:23">
      <c r="A460" s="14">
        <v>2050404</v>
      </c>
      <c r="B460" s="11" t="s">
        <v>1384</v>
      </c>
      <c r="C460" s="12">
        <v>1129</v>
      </c>
      <c r="D460" s="12"/>
      <c r="E460" s="12">
        <v>0</v>
      </c>
      <c r="F460" s="12"/>
      <c r="G460" s="12">
        <v>779</v>
      </c>
      <c r="H460" s="12"/>
      <c r="I460" s="12"/>
      <c r="J460" s="12"/>
      <c r="K460" s="12">
        <v>311</v>
      </c>
      <c r="L460" s="12"/>
      <c r="M460" s="12"/>
      <c r="N460" s="12">
        <v>373</v>
      </c>
      <c r="O460" s="12"/>
      <c r="P460" s="12"/>
      <c r="Q460" s="12">
        <v>95</v>
      </c>
      <c r="R460" s="12"/>
      <c r="S460" s="12"/>
      <c r="T460" s="12"/>
      <c r="U460" s="12"/>
      <c r="V460" s="12"/>
      <c r="W460" s="12"/>
    </row>
    <row r="461" ht="14.4" spans="1:23">
      <c r="A461" s="14">
        <v>2050499</v>
      </c>
      <c r="B461" s="11" t="s">
        <v>1387</v>
      </c>
      <c r="C461" s="12">
        <v>746</v>
      </c>
      <c r="D461" s="12"/>
      <c r="E461" s="12">
        <v>0</v>
      </c>
      <c r="F461" s="12"/>
      <c r="G461" s="12">
        <v>532</v>
      </c>
      <c r="H461" s="12">
        <v>302</v>
      </c>
      <c r="I461" s="12"/>
      <c r="J461" s="12">
        <v>6</v>
      </c>
      <c r="K461" s="12"/>
      <c r="L461" s="12">
        <v>15</v>
      </c>
      <c r="M461" s="12"/>
      <c r="N461" s="12">
        <v>14</v>
      </c>
      <c r="O461" s="12"/>
      <c r="P461" s="12"/>
      <c r="Q461" s="12">
        <v>6</v>
      </c>
      <c r="R461" s="12">
        <v>57</v>
      </c>
      <c r="S461" s="12">
        <v>12</v>
      </c>
      <c r="T461" s="12"/>
      <c r="U461" s="12">
        <v>120</v>
      </c>
      <c r="V461" s="12"/>
      <c r="W461" s="12"/>
    </row>
    <row r="462" ht="14.4" spans="1:23">
      <c r="A462" s="14">
        <v>20505</v>
      </c>
      <c r="B462" s="9" t="s">
        <v>1390</v>
      </c>
      <c r="C462" s="10">
        <v>8686</v>
      </c>
      <c r="D462" s="10">
        <v>1997</v>
      </c>
      <c r="E462" s="10">
        <v>2406</v>
      </c>
      <c r="F462" s="10"/>
      <c r="G462" s="10">
        <v>5871</v>
      </c>
      <c r="H462" s="10">
        <v>4955</v>
      </c>
      <c r="I462" s="10"/>
      <c r="J462" s="10">
        <v>33</v>
      </c>
      <c r="K462" s="10"/>
      <c r="L462" s="10">
        <v>20</v>
      </c>
      <c r="M462" s="10"/>
      <c r="N462" s="10">
        <v>7</v>
      </c>
      <c r="O462" s="10"/>
      <c r="P462" s="10"/>
      <c r="Q462" s="10"/>
      <c r="R462" s="10">
        <v>856</v>
      </c>
      <c r="S462" s="10"/>
      <c r="T462" s="10"/>
      <c r="U462" s="10"/>
      <c r="V462" s="10"/>
      <c r="W462" s="10"/>
    </row>
    <row r="463" ht="14.4" spans="1:23">
      <c r="A463" s="14">
        <v>2050501</v>
      </c>
      <c r="B463" s="11" t="s">
        <v>1393</v>
      </c>
      <c r="C463" s="12">
        <v>7296</v>
      </c>
      <c r="D463" s="12">
        <v>1997</v>
      </c>
      <c r="E463" s="12">
        <v>2406</v>
      </c>
      <c r="F463" s="12"/>
      <c r="G463" s="12">
        <v>4568</v>
      </c>
      <c r="H463" s="12">
        <v>3713</v>
      </c>
      <c r="I463" s="12"/>
      <c r="J463" s="12"/>
      <c r="K463" s="12"/>
      <c r="L463" s="12"/>
      <c r="M463" s="12"/>
      <c r="N463" s="12"/>
      <c r="O463" s="12"/>
      <c r="P463" s="12"/>
      <c r="Q463" s="12"/>
      <c r="R463" s="12">
        <v>855</v>
      </c>
      <c r="S463" s="12"/>
      <c r="T463" s="12"/>
      <c r="U463" s="12"/>
      <c r="V463" s="12"/>
      <c r="W463" s="12"/>
    </row>
    <row r="464" ht="14.4" spans="1:23">
      <c r="A464" s="14">
        <v>2050502</v>
      </c>
      <c r="B464" s="11" t="s">
        <v>1396</v>
      </c>
      <c r="C464" s="12">
        <v>1233</v>
      </c>
      <c r="D464" s="12"/>
      <c r="E464" s="12">
        <v>0</v>
      </c>
      <c r="F464" s="12"/>
      <c r="G464" s="12">
        <v>1272</v>
      </c>
      <c r="H464" s="12">
        <v>1232</v>
      </c>
      <c r="I464" s="12"/>
      <c r="J464" s="12">
        <v>33</v>
      </c>
      <c r="K464" s="12"/>
      <c r="L464" s="12"/>
      <c r="M464" s="12"/>
      <c r="N464" s="12">
        <v>7</v>
      </c>
      <c r="O464" s="12"/>
      <c r="P464" s="12"/>
      <c r="Q464" s="12"/>
      <c r="R464" s="12"/>
      <c r="S464" s="12"/>
      <c r="T464" s="12"/>
      <c r="U464" s="12"/>
      <c r="V464" s="12"/>
      <c r="W464" s="12"/>
    </row>
    <row r="465" ht="14.4" spans="1:23">
      <c r="A465" s="14">
        <v>2050599</v>
      </c>
      <c r="B465" s="11" t="s">
        <v>1399</v>
      </c>
      <c r="C465" s="12">
        <v>157</v>
      </c>
      <c r="D465" s="12"/>
      <c r="E465" s="12">
        <v>0</v>
      </c>
      <c r="F465" s="12"/>
      <c r="G465" s="12">
        <v>31</v>
      </c>
      <c r="H465" s="12">
        <v>10</v>
      </c>
      <c r="I465" s="12"/>
      <c r="J465" s="12"/>
      <c r="K465" s="12"/>
      <c r="L465" s="12">
        <v>20</v>
      </c>
      <c r="M465" s="12"/>
      <c r="N465" s="12"/>
      <c r="O465" s="12"/>
      <c r="P465" s="12"/>
      <c r="Q465" s="12"/>
      <c r="R465" s="12">
        <v>1</v>
      </c>
      <c r="S465" s="12"/>
      <c r="T465" s="12"/>
      <c r="U465" s="12"/>
      <c r="V465" s="12"/>
      <c r="W465" s="12"/>
    </row>
    <row r="466" ht="14.4" spans="1:23">
      <c r="A466" s="14">
        <v>20506</v>
      </c>
      <c r="B466" s="9" t="s">
        <v>1401</v>
      </c>
      <c r="C466" s="10">
        <v>5</v>
      </c>
      <c r="D466" s="10"/>
      <c r="E466" s="10">
        <v>0</v>
      </c>
      <c r="F466" s="10"/>
      <c r="G466" s="10">
        <v>5</v>
      </c>
      <c r="H466" s="10"/>
      <c r="I466" s="10"/>
      <c r="J466" s="10"/>
      <c r="K466" s="10"/>
      <c r="L466" s="10"/>
      <c r="M466" s="10"/>
      <c r="N466" s="10"/>
      <c r="O466" s="10">
        <v>5</v>
      </c>
      <c r="P466" s="10"/>
      <c r="Q466" s="10"/>
      <c r="R466" s="10"/>
      <c r="S466" s="10"/>
      <c r="T466" s="10"/>
      <c r="U466" s="10"/>
      <c r="V466" s="10"/>
      <c r="W466" s="10"/>
    </row>
    <row r="467" ht="14.4" spans="1:23">
      <c r="A467" s="14">
        <v>2050601</v>
      </c>
      <c r="B467" s="11" t="s">
        <v>1404</v>
      </c>
      <c r="C467" s="12">
        <v>0</v>
      </c>
      <c r="D467" s="12"/>
      <c r="E467" s="12">
        <v>0</v>
      </c>
      <c r="F467" s="12"/>
      <c r="G467" s="12"/>
      <c r="H467" s="12"/>
      <c r="I467" s="12"/>
      <c r="J467" s="12"/>
      <c r="K467" s="12"/>
      <c r="L467" s="12"/>
      <c r="M467" s="12"/>
      <c r="N467" s="12"/>
      <c r="O467" s="12"/>
      <c r="P467" s="12"/>
      <c r="Q467" s="12"/>
      <c r="R467" s="12"/>
      <c r="S467" s="12"/>
      <c r="T467" s="12"/>
      <c r="U467" s="12"/>
      <c r="V467" s="12"/>
      <c r="W467" s="12"/>
    </row>
    <row r="468" ht="14.4" spans="1:23">
      <c r="A468" s="14">
        <v>2050602</v>
      </c>
      <c r="B468" s="11" t="s">
        <v>1406</v>
      </c>
      <c r="C468" s="12">
        <v>5</v>
      </c>
      <c r="D468" s="12"/>
      <c r="E468" s="12">
        <v>0</v>
      </c>
      <c r="F468" s="12"/>
      <c r="G468" s="12">
        <v>5</v>
      </c>
      <c r="H468" s="12"/>
      <c r="I468" s="12"/>
      <c r="J468" s="12"/>
      <c r="K468" s="12"/>
      <c r="L468" s="12"/>
      <c r="M468" s="12"/>
      <c r="N468" s="12"/>
      <c r="O468" s="12">
        <v>5</v>
      </c>
      <c r="P468" s="12"/>
      <c r="Q468" s="12"/>
      <c r="R468" s="12"/>
      <c r="S468" s="12"/>
      <c r="T468" s="12"/>
      <c r="U468" s="12"/>
      <c r="V468" s="12"/>
      <c r="W468" s="12"/>
    </row>
    <row r="469" ht="14.4" spans="1:23">
      <c r="A469" s="14">
        <v>2050699</v>
      </c>
      <c r="B469" s="11" t="s">
        <v>1407</v>
      </c>
      <c r="C469" s="12">
        <v>0</v>
      </c>
      <c r="D469" s="12"/>
      <c r="E469" s="12">
        <v>0</v>
      </c>
      <c r="F469" s="12"/>
      <c r="G469" s="12"/>
      <c r="H469" s="12"/>
      <c r="I469" s="12"/>
      <c r="J469" s="12"/>
      <c r="K469" s="12"/>
      <c r="L469" s="12"/>
      <c r="M469" s="12"/>
      <c r="N469" s="12"/>
      <c r="O469" s="12"/>
      <c r="P469" s="12"/>
      <c r="Q469" s="12"/>
      <c r="R469" s="12"/>
      <c r="S469" s="12"/>
      <c r="T469" s="12"/>
      <c r="U469" s="12"/>
      <c r="V469" s="12"/>
      <c r="W469" s="12"/>
    </row>
    <row r="470" ht="14.4" spans="1:23">
      <c r="A470" s="14">
        <v>20507</v>
      </c>
      <c r="B470" s="9" t="s">
        <v>1408</v>
      </c>
      <c r="C470" s="10">
        <v>36116</v>
      </c>
      <c r="D470" s="10">
        <v>350</v>
      </c>
      <c r="E470" s="10">
        <v>454</v>
      </c>
      <c r="F470" s="10"/>
      <c r="G470" s="10">
        <v>31413</v>
      </c>
      <c r="H470" s="10">
        <v>3855</v>
      </c>
      <c r="I470" s="10">
        <v>2955</v>
      </c>
      <c r="J470" s="10">
        <v>2588</v>
      </c>
      <c r="K470" s="10">
        <v>1448</v>
      </c>
      <c r="L470" s="10">
        <v>2766</v>
      </c>
      <c r="M470" s="10">
        <v>3474</v>
      </c>
      <c r="N470" s="10">
        <v>2458</v>
      </c>
      <c r="O470" s="10">
        <v>619</v>
      </c>
      <c r="P470" s="10">
        <v>2458</v>
      </c>
      <c r="Q470" s="10">
        <v>1920</v>
      </c>
      <c r="R470" s="10">
        <v>2176</v>
      </c>
      <c r="S470" s="10">
        <v>885</v>
      </c>
      <c r="T470" s="10">
        <v>643</v>
      </c>
      <c r="U470" s="10">
        <v>456</v>
      </c>
      <c r="V470" s="10">
        <v>271</v>
      </c>
      <c r="W470" s="10">
        <v>2441</v>
      </c>
    </row>
    <row r="471" ht="14.4" spans="1:23">
      <c r="A471" s="14">
        <v>2050701</v>
      </c>
      <c r="B471" s="11" t="s">
        <v>1410</v>
      </c>
      <c r="C471" s="12">
        <v>34668</v>
      </c>
      <c r="D471" s="12">
        <v>350</v>
      </c>
      <c r="E471" s="12">
        <v>454</v>
      </c>
      <c r="F471" s="12"/>
      <c r="G471" s="12">
        <v>29723</v>
      </c>
      <c r="H471" s="12">
        <v>3130</v>
      </c>
      <c r="I471" s="12">
        <v>2952</v>
      </c>
      <c r="J471" s="12">
        <v>2588</v>
      </c>
      <c r="K471" s="12">
        <v>1448</v>
      </c>
      <c r="L471" s="12">
        <v>2766</v>
      </c>
      <c r="M471" s="12">
        <v>3287</v>
      </c>
      <c r="N471" s="12">
        <v>2458</v>
      </c>
      <c r="O471" s="12">
        <v>619</v>
      </c>
      <c r="P471" s="12">
        <v>2458</v>
      </c>
      <c r="Q471" s="12">
        <v>1920</v>
      </c>
      <c r="R471" s="12">
        <v>2174</v>
      </c>
      <c r="S471" s="12">
        <v>885</v>
      </c>
      <c r="T471" s="12">
        <v>643</v>
      </c>
      <c r="U471" s="12">
        <v>434</v>
      </c>
      <c r="V471" s="12">
        <v>28</v>
      </c>
      <c r="W471" s="12">
        <v>1933</v>
      </c>
    </row>
    <row r="472" ht="14.4" spans="1:23">
      <c r="A472" s="14">
        <v>2050702</v>
      </c>
      <c r="B472" s="11" t="s">
        <v>1413</v>
      </c>
      <c r="C472" s="12">
        <v>908</v>
      </c>
      <c r="D472" s="12"/>
      <c r="E472" s="12">
        <v>0</v>
      </c>
      <c r="F472" s="12"/>
      <c r="G472" s="12">
        <v>912</v>
      </c>
      <c r="H472" s="12">
        <v>725</v>
      </c>
      <c r="I472" s="12"/>
      <c r="J472" s="12"/>
      <c r="K472" s="12"/>
      <c r="L472" s="12"/>
      <c r="M472" s="12">
        <v>187</v>
      </c>
      <c r="N472" s="12"/>
      <c r="O472" s="12"/>
      <c r="P472" s="12"/>
      <c r="Q472" s="12"/>
      <c r="R472" s="12"/>
      <c r="S472" s="12"/>
      <c r="T472" s="12"/>
      <c r="U472" s="12"/>
      <c r="V472" s="12"/>
      <c r="W472" s="12"/>
    </row>
    <row r="473" ht="14.4" spans="1:23">
      <c r="A473" s="14">
        <v>2050799</v>
      </c>
      <c r="B473" s="11" t="s">
        <v>1416</v>
      </c>
      <c r="C473" s="12">
        <v>540</v>
      </c>
      <c r="D473" s="12"/>
      <c r="E473" s="12">
        <v>0</v>
      </c>
      <c r="F473" s="12"/>
      <c r="G473" s="12">
        <v>778</v>
      </c>
      <c r="H473" s="12"/>
      <c r="I473" s="12">
        <v>3</v>
      </c>
      <c r="J473" s="12"/>
      <c r="K473" s="12"/>
      <c r="L473" s="12"/>
      <c r="M473" s="12"/>
      <c r="N473" s="12"/>
      <c r="O473" s="12"/>
      <c r="P473" s="12"/>
      <c r="Q473" s="12"/>
      <c r="R473" s="12">
        <v>2</v>
      </c>
      <c r="S473" s="12"/>
      <c r="T473" s="12"/>
      <c r="U473" s="12">
        <v>22</v>
      </c>
      <c r="V473" s="12">
        <v>243</v>
      </c>
      <c r="W473" s="12">
        <v>508</v>
      </c>
    </row>
    <row r="474" ht="14.4" spans="1:23">
      <c r="A474" s="14">
        <v>20508</v>
      </c>
      <c r="B474" s="9" t="s">
        <v>1419</v>
      </c>
      <c r="C474" s="10">
        <v>96889</v>
      </c>
      <c r="D474" s="10">
        <v>10707</v>
      </c>
      <c r="E474" s="10">
        <v>13941</v>
      </c>
      <c r="F474" s="10"/>
      <c r="G474" s="10">
        <v>71465</v>
      </c>
      <c r="H474" s="10">
        <v>12232</v>
      </c>
      <c r="I474" s="10">
        <v>4056</v>
      </c>
      <c r="J474" s="10">
        <v>5173</v>
      </c>
      <c r="K474" s="10">
        <v>4528</v>
      </c>
      <c r="L474" s="10">
        <v>5359</v>
      </c>
      <c r="M474" s="10">
        <v>3766</v>
      </c>
      <c r="N474" s="10">
        <v>5353</v>
      </c>
      <c r="O474" s="10">
        <v>1720</v>
      </c>
      <c r="P474" s="10">
        <v>4998</v>
      </c>
      <c r="Q474" s="10">
        <v>8064</v>
      </c>
      <c r="R474" s="10">
        <v>3487</v>
      </c>
      <c r="S474" s="10">
        <v>3669</v>
      </c>
      <c r="T474" s="10">
        <v>2659</v>
      </c>
      <c r="U474" s="10">
        <v>703</v>
      </c>
      <c r="V474" s="10">
        <v>2131</v>
      </c>
      <c r="W474" s="10">
        <v>3567</v>
      </c>
    </row>
    <row r="475" ht="14.4" spans="1:23">
      <c r="A475" s="14">
        <v>2050801</v>
      </c>
      <c r="B475" s="11" t="s">
        <v>1422</v>
      </c>
      <c r="C475" s="12">
        <v>25240</v>
      </c>
      <c r="D475" s="12"/>
      <c r="E475" s="12">
        <v>0</v>
      </c>
      <c r="F475" s="12"/>
      <c r="G475" s="12">
        <v>23204</v>
      </c>
      <c r="H475" s="12">
        <v>4979</v>
      </c>
      <c r="I475" s="12">
        <v>1379</v>
      </c>
      <c r="J475" s="12">
        <v>1949</v>
      </c>
      <c r="K475" s="12">
        <v>719</v>
      </c>
      <c r="L475" s="12">
        <v>1802</v>
      </c>
      <c r="M475" s="12">
        <v>768</v>
      </c>
      <c r="N475" s="12">
        <v>2562</v>
      </c>
      <c r="O475" s="12">
        <v>313</v>
      </c>
      <c r="P475" s="12">
        <v>2351</v>
      </c>
      <c r="Q475" s="12">
        <v>1305</v>
      </c>
      <c r="R475" s="12">
        <v>1083</v>
      </c>
      <c r="S475" s="12">
        <v>686</v>
      </c>
      <c r="T475" s="12">
        <v>1067</v>
      </c>
      <c r="U475" s="12">
        <v>196</v>
      </c>
      <c r="V475" s="12">
        <v>751</v>
      </c>
      <c r="W475" s="12">
        <v>1294</v>
      </c>
    </row>
    <row r="476" ht="14.4" spans="1:23">
      <c r="A476" s="14">
        <v>2050802</v>
      </c>
      <c r="B476" s="11" t="s">
        <v>1425</v>
      </c>
      <c r="C476" s="12">
        <v>68399</v>
      </c>
      <c r="D476" s="12">
        <v>10680</v>
      </c>
      <c r="E476" s="12">
        <v>13914</v>
      </c>
      <c r="F476" s="12"/>
      <c r="G476" s="12">
        <v>46155</v>
      </c>
      <c r="H476" s="12">
        <v>6724</v>
      </c>
      <c r="I476" s="12">
        <v>2546</v>
      </c>
      <c r="J476" s="12">
        <v>3199</v>
      </c>
      <c r="K476" s="12">
        <v>3628</v>
      </c>
      <c r="L476" s="12">
        <v>3478</v>
      </c>
      <c r="M476" s="12">
        <v>2951</v>
      </c>
      <c r="N476" s="12">
        <v>2737</v>
      </c>
      <c r="O476" s="12">
        <v>1317</v>
      </c>
      <c r="P476" s="12">
        <v>2586</v>
      </c>
      <c r="Q476" s="12">
        <v>6498</v>
      </c>
      <c r="R476" s="12">
        <v>2384</v>
      </c>
      <c r="S476" s="12">
        <v>2844</v>
      </c>
      <c r="T476" s="12">
        <v>1239</v>
      </c>
      <c r="U476" s="12">
        <v>493</v>
      </c>
      <c r="V476" s="12">
        <v>1356</v>
      </c>
      <c r="W476" s="12">
        <v>2175</v>
      </c>
    </row>
    <row r="477" ht="14.4" spans="1:23">
      <c r="A477" s="14">
        <v>2050803</v>
      </c>
      <c r="B477" s="11" t="s">
        <v>1428</v>
      </c>
      <c r="C477" s="12">
        <v>2036</v>
      </c>
      <c r="D477" s="12">
        <v>27</v>
      </c>
      <c r="E477" s="12">
        <v>27</v>
      </c>
      <c r="F477" s="12"/>
      <c r="G477" s="12">
        <v>1294</v>
      </c>
      <c r="H477" s="12">
        <v>385</v>
      </c>
      <c r="I477" s="12"/>
      <c r="J477" s="12"/>
      <c r="K477" s="12">
        <v>179</v>
      </c>
      <c r="L477" s="12">
        <v>30</v>
      </c>
      <c r="M477" s="12">
        <v>5</v>
      </c>
      <c r="N477" s="12">
        <v>14</v>
      </c>
      <c r="O477" s="12"/>
      <c r="P477" s="12">
        <v>61</v>
      </c>
      <c r="Q477" s="12">
        <v>259</v>
      </c>
      <c r="R477" s="12"/>
      <c r="S477" s="12">
        <v>139</v>
      </c>
      <c r="T477" s="12">
        <v>100</v>
      </c>
      <c r="U477" s="12">
        <v>14</v>
      </c>
      <c r="V477" s="12">
        <v>10</v>
      </c>
      <c r="W477" s="12">
        <v>98</v>
      </c>
    </row>
    <row r="478" ht="14.4" spans="1:23">
      <c r="A478" s="14">
        <v>2050804</v>
      </c>
      <c r="B478" s="11" t="s">
        <v>1431</v>
      </c>
      <c r="C478" s="12">
        <v>0</v>
      </c>
      <c r="D478" s="12"/>
      <c r="E478" s="12">
        <v>0</v>
      </c>
      <c r="F478" s="12"/>
      <c r="G478" s="12"/>
      <c r="H478" s="12"/>
      <c r="I478" s="12"/>
      <c r="J478" s="12"/>
      <c r="K478" s="12"/>
      <c r="L478" s="12"/>
      <c r="M478" s="12"/>
      <c r="N478" s="12"/>
      <c r="O478" s="12"/>
      <c r="P478" s="12"/>
      <c r="Q478" s="12"/>
      <c r="R478" s="12"/>
      <c r="S478" s="12"/>
      <c r="T478" s="12"/>
      <c r="U478" s="12"/>
      <c r="V478" s="12"/>
      <c r="W478" s="12"/>
    </row>
    <row r="479" ht="14.4" spans="1:23">
      <c r="A479" s="14">
        <v>2050899</v>
      </c>
      <c r="B479" s="11" t="s">
        <v>1434</v>
      </c>
      <c r="C479" s="12">
        <v>1214</v>
      </c>
      <c r="D479" s="12"/>
      <c r="E479" s="12">
        <v>0</v>
      </c>
      <c r="F479" s="12"/>
      <c r="G479" s="12">
        <v>812</v>
      </c>
      <c r="H479" s="12">
        <v>144</v>
      </c>
      <c r="I479" s="12">
        <v>131</v>
      </c>
      <c r="J479" s="12">
        <v>25</v>
      </c>
      <c r="K479" s="12">
        <v>2</v>
      </c>
      <c r="L479" s="12">
        <v>49</v>
      </c>
      <c r="M479" s="12">
        <v>42</v>
      </c>
      <c r="N479" s="12">
        <v>40</v>
      </c>
      <c r="O479" s="12">
        <v>90</v>
      </c>
      <c r="P479" s="12"/>
      <c r="Q479" s="12">
        <v>2</v>
      </c>
      <c r="R479" s="12">
        <v>20</v>
      </c>
      <c r="S479" s="12"/>
      <c r="T479" s="12">
        <v>253</v>
      </c>
      <c r="U479" s="12"/>
      <c r="V479" s="12">
        <v>14</v>
      </c>
      <c r="W479" s="12"/>
    </row>
    <row r="480" ht="14.4" spans="1:23">
      <c r="A480" s="14">
        <v>20509</v>
      </c>
      <c r="B480" s="9" t="s">
        <v>1437</v>
      </c>
      <c r="C480" s="10">
        <v>335865</v>
      </c>
      <c r="D480" s="10"/>
      <c r="E480" s="10">
        <v>0</v>
      </c>
      <c r="F480" s="10"/>
      <c r="G480" s="10">
        <v>256233</v>
      </c>
      <c r="H480" s="10">
        <v>78153</v>
      </c>
      <c r="I480" s="10">
        <v>20734</v>
      </c>
      <c r="J480" s="10">
        <v>32524</v>
      </c>
      <c r="K480" s="10">
        <v>16684</v>
      </c>
      <c r="L480" s="10">
        <v>23191</v>
      </c>
      <c r="M480" s="10">
        <v>15142</v>
      </c>
      <c r="N480" s="10">
        <v>7856</v>
      </c>
      <c r="O480" s="10">
        <v>4806</v>
      </c>
      <c r="P480" s="10">
        <v>11267</v>
      </c>
      <c r="Q480" s="10">
        <v>16726</v>
      </c>
      <c r="R480" s="10">
        <v>10080</v>
      </c>
      <c r="S480" s="10">
        <v>3947</v>
      </c>
      <c r="T480" s="10">
        <v>5024</v>
      </c>
      <c r="U480" s="10">
        <v>1274</v>
      </c>
      <c r="V480" s="10">
        <v>455</v>
      </c>
      <c r="W480" s="10">
        <v>8370</v>
      </c>
    </row>
    <row r="481" ht="14.4" spans="1:23">
      <c r="A481" s="14">
        <v>2050901</v>
      </c>
      <c r="B481" s="11" t="s">
        <v>1440</v>
      </c>
      <c r="C481" s="12">
        <v>113070</v>
      </c>
      <c r="D481" s="12"/>
      <c r="E481" s="12">
        <v>0</v>
      </c>
      <c r="F481" s="12"/>
      <c r="G481" s="12">
        <v>99595</v>
      </c>
      <c r="H481" s="12">
        <v>7608</v>
      </c>
      <c r="I481" s="12">
        <v>12187</v>
      </c>
      <c r="J481" s="12">
        <v>23057</v>
      </c>
      <c r="K481" s="12">
        <v>3112</v>
      </c>
      <c r="L481" s="12">
        <v>8325</v>
      </c>
      <c r="M481" s="12">
        <v>10693</v>
      </c>
      <c r="N481" s="12">
        <v>3940</v>
      </c>
      <c r="O481" s="12">
        <v>3013</v>
      </c>
      <c r="P481" s="12">
        <v>3971</v>
      </c>
      <c r="Q481" s="12">
        <v>8054</v>
      </c>
      <c r="R481" s="12">
        <v>5618</v>
      </c>
      <c r="S481" s="12">
        <v>1286</v>
      </c>
      <c r="T481" s="12">
        <v>2666</v>
      </c>
      <c r="U481" s="12"/>
      <c r="V481" s="12">
        <v>427</v>
      </c>
      <c r="W481" s="12">
        <v>5638</v>
      </c>
    </row>
    <row r="482" ht="14.4" spans="1:23">
      <c r="A482" s="14">
        <v>2050902</v>
      </c>
      <c r="B482" s="11" t="s">
        <v>1443</v>
      </c>
      <c r="C482" s="12">
        <v>7822</v>
      </c>
      <c r="D482" s="12"/>
      <c r="E482" s="12">
        <v>0</v>
      </c>
      <c r="F482" s="12"/>
      <c r="G482" s="12">
        <v>5561</v>
      </c>
      <c r="H482" s="12"/>
      <c r="I482" s="12">
        <v>166</v>
      </c>
      <c r="J482" s="12">
        <v>174</v>
      </c>
      <c r="K482" s="12">
        <v>1314</v>
      </c>
      <c r="L482" s="12"/>
      <c r="M482" s="12">
        <v>530</v>
      </c>
      <c r="N482" s="12">
        <v>726</v>
      </c>
      <c r="O482" s="12">
        <v>42</v>
      </c>
      <c r="P482" s="12">
        <v>885</v>
      </c>
      <c r="Q482" s="12">
        <v>209</v>
      </c>
      <c r="R482" s="12">
        <v>584</v>
      </c>
      <c r="S482" s="12">
        <v>82</v>
      </c>
      <c r="T482" s="12">
        <v>636</v>
      </c>
      <c r="U482" s="12">
        <v>210</v>
      </c>
      <c r="V482" s="12">
        <v>3</v>
      </c>
      <c r="W482" s="12"/>
    </row>
    <row r="483" ht="14.4" spans="1:23">
      <c r="A483" s="14">
        <v>2050903</v>
      </c>
      <c r="B483" s="11" t="s">
        <v>1445</v>
      </c>
      <c r="C483" s="12">
        <v>11807</v>
      </c>
      <c r="D483" s="12"/>
      <c r="E483" s="12">
        <v>0</v>
      </c>
      <c r="F483" s="12"/>
      <c r="G483" s="12">
        <v>11099</v>
      </c>
      <c r="H483" s="12">
        <v>6395</v>
      </c>
      <c r="I483" s="12">
        <v>1544</v>
      </c>
      <c r="J483" s="12"/>
      <c r="K483" s="12"/>
      <c r="L483" s="12">
        <v>1894</v>
      </c>
      <c r="M483" s="12"/>
      <c r="N483" s="12">
        <v>10</v>
      </c>
      <c r="O483" s="12"/>
      <c r="P483" s="12">
        <v>109</v>
      </c>
      <c r="Q483" s="12">
        <v>929</v>
      </c>
      <c r="R483" s="12"/>
      <c r="S483" s="12">
        <v>18</v>
      </c>
      <c r="T483" s="12">
        <v>200</v>
      </c>
      <c r="U483" s="12"/>
      <c r="V483" s="12"/>
      <c r="W483" s="12"/>
    </row>
    <row r="484" ht="14.4" spans="1:23">
      <c r="A484" s="14">
        <v>2050904</v>
      </c>
      <c r="B484" s="11" t="s">
        <v>1448</v>
      </c>
      <c r="C484" s="12">
        <v>2733</v>
      </c>
      <c r="D484" s="12"/>
      <c r="E484" s="12">
        <v>0</v>
      </c>
      <c r="F484" s="12"/>
      <c r="G484" s="12">
        <v>1516</v>
      </c>
      <c r="H484" s="12">
        <v>152</v>
      </c>
      <c r="I484" s="12">
        <v>300</v>
      </c>
      <c r="J484" s="12"/>
      <c r="K484" s="12"/>
      <c r="L484" s="12"/>
      <c r="M484" s="12"/>
      <c r="N484" s="12"/>
      <c r="O484" s="12"/>
      <c r="P484" s="12">
        <v>456</v>
      </c>
      <c r="Q484" s="12">
        <v>8</v>
      </c>
      <c r="R484" s="12"/>
      <c r="S484" s="12"/>
      <c r="T484" s="12"/>
      <c r="U484" s="12"/>
      <c r="V484" s="12"/>
      <c r="W484" s="12">
        <v>600</v>
      </c>
    </row>
    <row r="485" ht="14.4" spans="1:23">
      <c r="A485" s="14">
        <v>2050905</v>
      </c>
      <c r="B485" s="11" t="s">
        <v>1451</v>
      </c>
      <c r="C485" s="12">
        <v>9447</v>
      </c>
      <c r="D485" s="12"/>
      <c r="E485" s="12">
        <v>0</v>
      </c>
      <c r="F485" s="12"/>
      <c r="G485" s="12">
        <v>4432</v>
      </c>
      <c r="H485" s="12">
        <v>1865</v>
      </c>
      <c r="I485" s="12">
        <v>1500</v>
      </c>
      <c r="J485" s="12"/>
      <c r="K485" s="12"/>
      <c r="L485" s="12">
        <v>300</v>
      </c>
      <c r="M485" s="12"/>
      <c r="N485" s="12">
        <v>462</v>
      </c>
      <c r="O485" s="12"/>
      <c r="P485" s="12"/>
      <c r="Q485" s="12">
        <v>110</v>
      </c>
      <c r="R485" s="12">
        <v>50</v>
      </c>
      <c r="S485" s="12"/>
      <c r="T485" s="12"/>
      <c r="U485" s="12"/>
      <c r="V485" s="12"/>
      <c r="W485" s="12">
        <v>145</v>
      </c>
    </row>
    <row r="486" ht="14.4" spans="1:23">
      <c r="A486" s="14">
        <v>2050999</v>
      </c>
      <c r="B486" s="11" t="s">
        <v>1454</v>
      </c>
      <c r="C486" s="12">
        <v>190986</v>
      </c>
      <c r="D486" s="12"/>
      <c r="E486" s="12">
        <v>0</v>
      </c>
      <c r="F486" s="12"/>
      <c r="G486" s="12">
        <v>134030</v>
      </c>
      <c r="H486" s="12">
        <v>62133</v>
      </c>
      <c r="I486" s="12">
        <v>5037</v>
      </c>
      <c r="J486" s="12">
        <v>9293</v>
      </c>
      <c r="K486" s="12">
        <v>12258</v>
      </c>
      <c r="L486" s="12">
        <v>12672</v>
      </c>
      <c r="M486" s="12">
        <v>3919</v>
      </c>
      <c r="N486" s="12">
        <v>2718</v>
      </c>
      <c r="O486" s="12">
        <v>1751</v>
      </c>
      <c r="P486" s="12">
        <v>5846</v>
      </c>
      <c r="Q486" s="12">
        <v>7416</v>
      </c>
      <c r="R486" s="12">
        <v>3828</v>
      </c>
      <c r="S486" s="12">
        <v>2561</v>
      </c>
      <c r="T486" s="12">
        <v>1522</v>
      </c>
      <c r="U486" s="12">
        <v>1064</v>
      </c>
      <c r="V486" s="12">
        <v>25</v>
      </c>
      <c r="W486" s="12">
        <v>1987</v>
      </c>
    </row>
    <row r="487" ht="14.4" spans="1:23">
      <c r="A487" s="14">
        <v>20599</v>
      </c>
      <c r="B487" s="9" t="s">
        <v>4946</v>
      </c>
      <c r="C487" s="10">
        <v>119605</v>
      </c>
      <c r="D487" s="10">
        <v>1928</v>
      </c>
      <c r="E487" s="10">
        <v>2770</v>
      </c>
      <c r="F487" s="10"/>
      <c r="G487" s="10">
        <v>204438</v>
      </c>
      <c r="H487" s="10">
        <v>43678</v>
      </c>
      <c r="I487" s="10">
        <v>22816</v>
      </c>
      <c r="J487" s="10">
        <v>32913</v>
      </c>
      <c r="K487" s="10">
        <v>21958</v>
      </c>
      <c r="L487" s="10">
        <v>20169</v>
      </c>
      <c r="M487" s="10">
        <v>126</v>
      </c>
      <c r="N487" s="10">
        <v>7453</v>
      </c>
      <c r="O487" s="10">
        <v>43</v>
      </c>
      <c r="P487" s="10">
        <v>3825</v>
      </c>
      <c r="Q487" s="10">
        <v>1952</v>
      </c>
      <c r="R487" s="10">
        <v>5823</v>
      </c>
      <c r="S487" s="10">
        <v>4690</v>
      </c>
      <c r="T487" s="10">
        <v>14337</v>
      </c>
      <c r="U487" s="10">
        <v>332</v>
      </c>
      <c r="V487" s="10">
        <v>95</v>
      </c>
      <c r="W487" s="10">
        <v>24228</v>
      </c>
    </row>
    <row r="488" ht="14.4" spans="1:23">
      <c r="A488" s="14">
        <v>2059999</v>
      </c>
      <c r="B488" s="11" t="s">
        <v>4947</v>
      </c>
      <c r="C488" s="12">
        <v>119605</v>
      </c>
      <c r="D488" s="12">
        <v>1928</v>
      </c>
      <c r="E488" s="12">
        <v>2770</v>
      </c>
      <c r="F488" s="12"/>
      <c r="G488" s="12">
        <v>204438</v>
      </c>
      <c r="H488" s="12">
        <v>43678</v>
      </c>
      <c r="I488" s="12">
        <v>22816</v>
      </c>
      <c r="J488" s="12">
        <v>32913</v>
      </c>
      <c r="K488" s="12">
        <v>21958</v>
      </c>
      <c r="L488" s="12">
        <v>20169</v>
      </c>
      <c r="M488" s="12">
        <v>126</v>
      </c>
      <c r="N488" s="12">
        <v>7453</v>
      </c>
      <c r="O488" s="12">
        <v>43</v>
      </c>
      <c r="P488" s="12">
        <v>3825</v>
      </c>
      <c r="Q488" s="12">
        <v>1952</v>
      </c>
      <c r="R488" s="12">
        <v>5823</v>
      </c>
      <c r="S488" s="12">
        <v>4690</v>
      </c>
      <c r="T488" s="12">
        <v>14337</v>
      </c>
      <c r="U488" s="12">
        <v>332</v>
      </c>
      <c r="V488" s="12">
        <v>95</v>
      </c>
      <c r="W488" s="12">
        <v>24228</v>
      </c>
    </row>
    <row r="489" ht="14.4" spans="1:23">
      <c r="A489" s="14">
        <v>206</v>
      </c>
      <c r="B489" s="9" t="s">
        <v>1462</v>
      </c>
      <c r="C489" s="10">
        <v>466963</v>
      </c>
      <c r="D489" s="10">
        <v>118346</v>
      </c>
      <c r="E489" s="10">
        <v>137247</v>
      </c>
      <c r="F489" s="10"/>
      <c r="G489" s="10">
        <v>287584</v>
      </c>
      <c r="H489" s="10">
        <v>128672</v>
      </c>
      <c r="I489" s="10">
        <v>5981</v>
      </c>
      <c r="J489" s="10">
        <v>23816</v>
      </c>
      <c r="K489" s="10">
        <v>30394</v>
      </c>
      <c r="L489" s="10">
        <v>10634</v>
      </c>
      <c r="M489" s="10">
        <v>9131</v>
      </c>
      <c r="N489" s="10">
        <v>12618</v>
      </c>
      <c r="O489" s="10">
        <v>3247</v>
      </c>
      <c r="P489" s="10">
        <v>12004</v>
      </c>
      <c r="Q489" s="10">
        <v>18127</v>
      </c>
      <c r="R489" s="10">
        <v>7818</v>
      </c>
      <c r="S489" s="10">
        <v>4620</v>
      </c>
      <c r="T489" s="10">
        <v>8976</v>
      </c>
      <c r="U489" s="10">
        <v>1485</v>
      </c>
      <c r="V489" s="10">
        <v>4037</v>
      </c>
      <c r="W489" s="10">
        <v>6024</v>
      </c>
    </row>
    <row r="490" ht="14.4" spans="1:23">
      <c r="A490" s="14">
        <v>20601</v>
      </c>
      <c r="B490" s="9" t="s">
        <v>1465</v>
      </c>
      <c r="C490" s="10">
        <v>30221</v>
      </c>
      <c r="D490" s="10">
        <v>1969</v>
      </c>
      <c r="E490" s="10">
        <v>2725</v>
      </c>
      <c r="F490" s="10"/>
      <c r="G490" s="10">
        <v>26184</v>
      </c>
      <c r="H490" s="10">
        <v>8364</v>
      </c>
      <c r="I490" s="10">
        <v>2006</v>
      </c>
      <c r="J490" s="10">
        <v>927</v>
      </c>
      <c r="K490" s="10">
        <v>1939</v>
      </c>
      <c r="L490" s="10">
        <v>2039</v>
      </c>
      <c r="M490" s="10">
        <v>1047</v>
      </c>
      <c r="N490" s="10">
        <v>1368</v>
      </c>
      <c r="O490" s="10">
        <v>311</v>
      </c>
      <c r="P490" s="10">
        <v>2093</v>
      </c>
      <c r="Q490" s="10">
        <v>1671</v>
      </c>
      <c r="R490" s="10">
        <v>564</v>
      </c>
      <c r="S490" s="10">
        <v>1048</v>
      </c>
      <c r="T490" s="10">
        <v>608</v>
      </c>
      <c r="U490" s="10">
        <v>571</v>
      </c>
      <c r="V490" s="10">
        <v>716</v>
      </c>
      <c r="W490" s="10">
        <v>912</v>
      </c>
    </row>
    <row r="491" ht="14.4" spans="1:23">
      <c r="A491" s="14">
        <v>2060101</v>
      </c>
      <c r="B491" s="11" t="s">
        <v>595</v>
      </c>
      <c r="C491" s="12">
        <v>24048</v>
      </c>
      <c r="D491" s="12">
        <v>1477</v>
      </c>
      <c r="E491" s="12">
        <v>2185</v>
      </c>
      <c r="F491" s="12"/>
      <c r="G491" s="12">
        <v>19696</v>
      </c>
      <c r="H491" s="12">
        <v>4524</v>
      </c>
      <c r="I491" s="12">
        <v>1708</v>
      </c>
      <c r="J491" s="12">
        <v>810</v>
      </c>
      <c r="K491" s="12">
        <v>1551</v>
      </c>
      <c r="L491" s="12">
        <v>1768</v>
      </c>
      <c r="M491" s="12">
        <v>962</v>
      </c>
      <c r="N491" s="12">
        <v>1138</v>
      </c>
      <c r="O491" s="12">
        <v>187</v>
      </c>
      <c r="P491" s="12">
        <v>1654</v>
      </c>
      <c r="Q491" s="12">
        <v>1578</v>
      </c>
      <c r="R491" s="12">
        <v>541</v>
      </c>
      <c r="S491" s="12">
        <v>778</v>
      </c>
      <c r="T491" s="12">
        <v>474</v>
      </c>
      <c r="U491" s="12">
        <v>563</v>
      </c>
      <c r="V491" s="12">
        <v>639</v>
      </c>
      <c r="W491" s="12">
        <v>821</v>
      </c>
    </row>
    <row r="492" ht="14.4" spans="1:23">
      <c r="A492" s="14">
        <v>2060102</v>
      </c>
      <c r="B492" s="11" t="s">
        <v>598</v>
      </c>
      <c r="C492" s="12">
        <v>1880</v>
      </c>
      <c r="D492" s="12"/>
      <c r="E492" s="12">
        <v>0</v>
      </c>
      <c r="F492" s="12"/>
      <c r="G492" s="12">
        <v>2326</v>
      </c>
      <c r="H492" s="12">
        <v>1370</v>
      </c>
      <c r="I492" s="12">
        <v>1</v>
      </c>
      <c r="J492" s="12">
        <v>42</v>
      </c>
      <c r="K492" s="12">
        <v>88</v>
      </c>
      <c r="L492" s="12">
        <v>132</v>
      </c>
      <c r="M492" s="12">
        <v>82</v>
      </c>
      <c r="N492" s="12">
        <v>26</v>
      </c>
      <c r="O492" s="12">
        <v>1</v>
      </c>
      <c r="P492" s="12">
        <v>409</v>
      </c>
      <c r="Q492" s="12">
        <v>13</v>
      </c>
      <c r="R492" s="12">
        <v>15</v>
      </c>
      <c r="S492" s="12">
        <v>70</v>
      </c>
      <c r="T492" s="12">
        <v>17</v>
      </c>
      <c r="U492" s="12"/>
      <c r="V492" s="12">
        <v>51</v>
      </c>
      <c r="W492" s="12">
        <v>9</v>
      </c>
    </row>
    <row r="493" ht="14.4" spans="1:23">
      <c r="A493" s="14">
        <v>2060103</v>
      </c>
      <c r="B493" s="11" t="s">
        <v>601</v>
      </c>
      <c r="C493" s="12">
        <v>605</v>
      </c>
      <c r="D493" s="12">
        <v>407</v>
      </c>
      <c r="E493" s="12">
        <v>452</v>
      </c>
      <c r="F493" s="12"/>
      <c r="G493" s="12">
        <v>137</v>
      </c>
      <c r="H493" s="12">
        <v>67</v>
      </c>
      <c r="I493" s="12"/>
      <c r="J493" s="12"/>
      <c r="K493" s="12">
        <v>2</v>
      </c>
      <c r="L493" s="12"/>
      <c r="M493" s="12"/>
      <c r="N493" s="12">
        <v>14</v>
      </c>
      <c r="O493" s="12"/>
      <c r="P493" s="12"/>
      <c r="Q493" s="12"/>
      <c r="R493" s="12"/>
      <c r="S493" s="12">
        <v>54</v>
      </c>
      <c r="T493" s="12"/>
      <c r="U493" s="12"/>
      <c r="V493" s="12"/>
      <c r="W493" s="12"/>
    </row>
    <row r="494" ht="14.4" spans="1:23">
      <c r="A494" s="14">
        <v>2060199</v>
      </c>
      <c r="B494" s="11" t="s">
        <v>1474</v>
      </c>
      <c r="C494" s="12">
        <v>3688</v>
      </c>
      <c r="D494" s="12">
        <v>85</v>
      </c>
      <c r="E494" s="12">
        <v>88</v>
      </c>
      <c r="F494" s="12"/>
      <c r="G494" s="12">
        <v>4025</v>
      </c>
      <c r="H494" s="12">
        <v>2403</v>
      </c>
      <c r="I494" s="12">
        <v>297</v>
      </c>
      <c r="J494" s="12">
        <v>75</v>
      </c>
      <c r="K494" s="12">
        <v>298</v>
      </c>
      <c r="L494" s="12">
        <v>139</v>
      </c>
      <c r="M494" s="12">
        <v>3</v>
      </c>
      <c r="N494" s="12">
        <v>190</v>
      </c>
      <c r="O494" s="12">
        <v>123</v>
      </c>
      <c r="P494" s="12">
        <v>30</v>
      </c>
      <c r="Q494" s="12">
        <v>80</v>
      </c>
      <c r="R494" s="12">
        <v>8</v>
      </c>
      <c r="S494" s="12">
        <v>146</v>
      </c>
      <c r="T494" s="12">
        <v>117</v>
      </c>
      <c r="U494" s="12">
        <v>8</v>
      </c>
      <c r="V494" s="12">
        <v>26</v>
      </c>
      <c r="W494" s="12">
        <v>82</v>
      </c>
    </row>
    <row r="495" ht="14.4" spans="1:23">
      <c r="A495" s="14">
        <v>20602</v>
      </c>
      <c r="B495" s="9" t="s">
        <v>1476</v>
      </c>
      <c r="C495" s="10">
        <v>12628</v>
      </c>
      <c r="D495" s="10">
        <v>10162</v>
      </c>
      <c r="E495" s="10">
        <v>10739</v>
      </c>
      <c r="F495" s="10"/>
      <c r="G495" s="10">
        <v>1774</v>
      </c>
      <c r="H495" s="10">
        <v>565</v>
      </c>
      <c r="I495" s="10">
        <v>163</v>
      </c>
      <c r="J495" s="10">
        <v>80</v>
      </c>
      <c r="K495" s="10">
        <v>1</v>
      </c>
      <c r="L495" s="10"/>
      <c r="M495" s="10"/>
      <c r="N495" s="10"/>
      <c r="O495" s="10">
        <v>150</v>
      </c>
      <c r="P495" s="10"/>
      <c r="Q495" s="10"/>
      <c r="R495" s="10"/>
      <c r="S495" s="10">
        <v>797</v>
      </c>
      <c r="T495" s="10"/>
      <c r="U495" s="10"/>
      <c r="V495" s="10"/>
      <c r="W495" s="10">
        <v>18</v>
      </c>
    </row>
    <row r="496" ht="14.4" spans="1:23">
      <c r="A496" s="14">
        <v>2060201</v>
      </c>
      <c r="B496" s="11" t="s">
        <v>1479</v>
      </c>
      <c r="C496" s="12">
        <v>946</v>
      </c>
      <c r="D496" s="12"/>
      <c r="E496" s="12">
        <v>32</v>
      </c>
      <c r="F496" s="12"/>
      <c r="G496" s="12">
        <v>831</v>
      </c>
      <c r="H496" s="12"/>
      <c r="I496" s="12">
        <v>118</v>
      </c>
      <c r="J496" s="12"/>
      <c r="K496" s="12"/>
      <c r="L496" s="12"/>
      <c r="M496" s="12"/>
      <c r="N496" s="12"/>
      <c r="O496" s="12"/>
      <c r="P496" s="12"/>
      <c r="Q496" s="12"/>
      <c r="R496" s="12"/>
      <c r="S496" s="12">
        <v>710</v>
      </c>
      <c r="T496" s="12"/>
      <c r="U496" s="12"/>
      <c r="V496" s="12"/>
      <c r="W496" s="12">
        <v>3</v>
      </c>
    </row>
    <row r="497" ht="14.4" spans="1:23">
      <c r="A497" s="14">
        <v>2060202</v>
      </c>
      <c r="B497" s="11" t="s">
        <v>1482</v>
      </c>
      <c r="C497" s="12">
        <v>45</v>
      </c>
      <c r="D497" s="12"/>
      <c r="E497" s="12">
        <v>0</v>
      </c>
      <c r="F497" s="12"/>
      <c r="G497" s="12">
        <v>45</v>
      </c>
      <c r="H497" s="12"/>
      <c r="I497" s="12">
        <v>45</v>
      </c>
      <c r="J497" s="12"/>
      <c r="K497" s="12"/>
      <c r="L497" s="12"/>
      <c r="M497" s="12"/>
      <c r="N497" s="12"/>
      <c r="O497" s="12"/>
      <c r="P497" s="12"/>
      <c r="Q497" s="12"/>
      <c r="R497" s="12"/>
      <c r="S497" s="12"/>
      <c r="T497" s="12"/>
      <c r="U497" s="12"/>
      <c r="V497" s="12"/>
      <c r="W497" s="12"/>
    </row>
    <row r="498" ht="14.4" spans="1:23">
      <c r="A498" s="14">
        <v>2060203</v>
      </c>
      <c r="B498" s="11" t="s">
        <v>1485</v>
      </c>
      <c r="C498" s="12">
        <v>15</v>
      </c>
      <c r="D498" s="12"/>
      <c r="E498" s="12">
        <v>0</v>
      </c>
      <c r="F498" s="12"/>
      <c r="G498" s="12">
        <v>15</v>
      </c>
      <c r="H498" s="12"/>
      <c r="I498" s="12"/>
      <c r="J498" s="12"/>
      <c r="K498" s="12"/>
      <c r="L498" s="12"/>
      <c r="M498" s="12"/>
      <c r="N498" s="12"/>
      <c r="O498" s="12"/>
      <c r="P498" s="12"/>
      <c r="Q498" s="12"/>
      <c r="R498" s="12"/>
      <c r="S498" s="12"/>
      <c r="T498" s="12"/>
      <c r="U498" s="12"/>
      <c r="V498" s="12"/>
      <c r="W498" s="12">
        <v>15</v>
      </c>
    </row>
    <row r="499" ht="14.4" spans="1:23">
      <c r="A499" s="14">
        <v>2060204</v>
      </c>
      <c r="B499" s="11" t="s">
        <v>1488</v>
      </c>
      <c r="C499" s="12">
        <v>4198</v>
      </c>
      <c r="D499" s="12">
        <v>3266</v>
      </c>
      <c r="E499" s="12">
        <v>3728</v>
      </c>
      <c r="F499" s="12"/>
      <c r="G499" s="12">
        <v>470</v>
      </c>
      <c r="H499" s="12">
        <v>240</v>
      </c>
      <c r="I499" s="12"/>
      <c r="J499" s="12">
        <v>80</v>
      </c>
      <c r="K499" s="12"/>
      <c r="L499" s="12"/>
      <c r="M499" s="12"/>
      <c r="N499" s="12"/>
      <c r="O499" s="12">
        <v>150</v>
      </c>
      <c r="P499" s="12"/>
      <c r="Q499" s="12"/>
      <c r="R499" s="12"/>
      <c r="S499" s="12"/>
      <c r="T499" s="12"/>
      <c r="U499" s="12"/>
      <c r="V499" s="12"/>
      <c r="W499" s="12"/>
    </row>
    <row r="500" ht="14.4" spans="1:23">
      <c r="A500" s="14">
        <v>2060205</v>
      </c>
      <c r="B500" s="11" t="s">
        <v>1491</v>
      </c>
      <c r="C500" s="12">
        <v>0</v>
      </c>
      <c r="D500" s="12"/>
      <c r="E500" s="12">
        <v>0</v>
      </c>
      <c r="F500" s="12"/>
      <c r="G500" s="12"/>
      <c r="H500" s="12"/>
      <c r="I500" s="12"/>
      <c r="J500" s="12"/>
      <c r="K500" s="12"/>
      <c r="L500" s="12"/>
      <c r="M500" s="12"/>
      <c r="N500" s="12"/>
      <c r="O500" s="12"/>
      <c r="P500" s="12"/>
      <c r="Q500" s="12"/>
      <c r="R500" s="12"/>
      <c r="S500" s="12"/>
      <c r="T500" s="12"/>
      <c r="U500" s="12"/>
      <c r="V500" s="12"/>
      <c r="W500" s="12"/>
    </row>
    <row r="501" ht="14.4" spans="1:23">
      <c r="A501" s="14">
        <v>2060206</v>
      </c>
      <c r="B501" s="11" t="s">
        <v>1494</v>
      </c>
      <c r="C501" s="12">
        <v>6184</v>
      </c>
      <c r="D501" s="12">
        <v>5761</v>
      </c>
      <c r="E501" s="12">
        <v>5844</v>
      </c>
      <c r="F501" s="12"/>
      <c r="G501" s="12">
        <v>326</v>
      </c>
      <c r="H501" s="12">
        <v>325</v>
      </c>
      <c r="I501" s="12"/>
      <c r="J501" s="12"/>
      <c r="K501" s="12">
        <v>1</v>
      </c>
      <c r="L501" s="12"/>
      <c r="M501" s="12"/>
      <c r="N501" s="12"/>
      <c r="O501" s="12"/>
      <c r="P501" s="12"/>
      <c r="Q501" s="12"/>
      <c r="R501" s="12"/>
      <c r="S501" s="12"/>
      <c r="T501" s="12"/>
      <c r="U501" s="12"/>
      <c r="V501" s="12"/>
      <c r="W501" s="12"/>
    </row>
    <row r="502" ht="14.4" spans="1:23">
      <c r="A502" s="14">
        <v>2060207</v>
      </c>
      <c r="B502" s="11" t="s">
        <v>1497</v>
      </c>
      <c r="C502" s="12">
        <v>0</v>
      </c>
      <c r="D502" s="12"/>
      <c r="E502" s="12">
        <v>0</v>
      </c>
      <c r="F502" s="12"/>
      <c r="G502" s="12"/>
      <c r="H502" s="12"/>
      <c r="I502" s="12"/>
      <c r="J502" s="12"/>
      <c r="K502" s="12"/>
      <c r="L502" s="12"/>
      <c r="M502" s="12"/>
      <c r="N502" s="12"/>
      <c r="O502" s="12"/>
      <c r="P502" s="12"/>
      <c r="Q502" s="12"/>
      <c r="R502" s="12"/>
      <c r="S502" s="12"/>
      <c r="T502" s="12"/>
      <c r="U502" s="12"/>
      <c r="V502" s="12"/>
      <c r="W502" s="12"/>
    </row>
    <row r="503" ht="14.4" spans="1:23">
      <c r="A503" s="14">
        <v>2060299</v>
      </c>
      <c r="B503" s="11" t="s">
        <v>1500</v>
      </c>
      <c r="C503" s="12">
        <v>1240</v>
      </c>
      <c r="D503" s="12">
        <v>1135</v>
      </c>
      <c r="E503" s="12">
        <v>1135</v>
      </c>
      <c r="F503" s="12"/>
      <c r="G503" s="12">
        <v>87</v>
      </c>
      <c r="H503" s="12"/>
      <c r="I503" s="12"/>
      <c r="J503" s="12"/>
      <c r="K503" s="12"/>
      <c r="L503" s="12"/>
      <c r="M503" s="12"/>
      <c r="N503" s="12"/>
      <c r="O503" s="12"/>
      <c r="P503" s="12"/>
      <c r="Q503" s="12"/>
      <c r="R503" s="12"/>
      <c r="S503" s="12">
        <v>87</v>
      </c>
      <c r="T503" s="12"/>
      <c r="U503" s="12"/>
      <c r="V503" s="12"/>
      <c r="W503" s="12"/>
    </row>
    <row r="504" ht="14.4" spans="1:23">
      <c r="A504" s="14">
        <v>20603</v>
      </c>
      <c r="B504" s="9" t="s">
        <v>1503</v>
      </c>
      <c r="C504" s="10">
        <v>48824</v>
      </c>
      <c r="D504" s="10">
        <v>26750</v>
      </c>
      <c r="E504" s="10">
        <v>35131</v>
      </c>
      <c r="F504" s="10"/>
      <c r="G504" s="10">
        <v>12109</v>
      </c>
      <c r="H504" s="10">
        <v>350</v>
      </c>
      <c r="I504" s="10">
        <v>7</v>
      </c>
      <c r="J504" s="10">
        <v>295</v>
      </c>
      <c r="K504" s="10">
        <v>749</v>
      </c>
      <c r="L504" s="10">
        <v>1090</v>
      </c>
      <c r="M504" s="10">
        <v>809</v>
      </c>
      <c r="N504" s="10">
        <v>2528</v>
      </c>
      <c r="O504" s="10">
        <v>497</v>
      </c>
      <c r="P504" s="10">
        <v>1281</v>
      </c>
      <c r="Q504" s="10">
        <v>2761</v>
      </c>
      <c r="R504" s="10">
        <v>154</v>
      </c>
      <c r="S504" s="10">
        <v>206</v>
      </c>
      <c r="T504" s="10">
        <v>677</v>
      </c>
      <c r="U504" s="10">
        <v>321</v>
      </c>
      <c r="V504" s="10">
        <v>48</v>
      </c>
      <c r="W504" s="10">
        <v>336</v>
      </c>
    </row>
    <row r="505" ht="14.4" spans="1:23">
      <c r="A505" s="14">
        <v>2060301</v>
      </c>
      <c r="B505" s="11" t="s">
        <v>1479</v>
      </c>
      <c r="C505" s="12">
        <v>34196</v>
      </c>
      <c r="D505" s="12">
        <v>15879</v>
      </c>
      <c r="E505" s="12">
        <v>24011</v>
      </c>
      <c r="F505" s="12"/>
      <c r="G505" s="12">
        <v>9224</v>
      </c>
      <c r="H505" s="12">
        <v>319</v>
      </c>
      <c r="I505" s="12"/>
      <c r="J505" s="12">
        <v>145</v>
      </c>
      <c r="K505" s="12">
        <v>85</v>
      </c>
      <c r="L505" s="12">
        <v>1040</v>
      </c>
      <c r="M505" s="12">
        <v>809</v>
      </c>
      <c r="N505" s="12">
        <v>1839</v>
      </c>
      <c r="O505" s="12">
        <v>454</v>
      </c>
      <c r="P505" s="12">
        <v>993</v>
      </c>
      <c r="Q505" s="12">
        <v>2611</v>
      </c>
      <c r="R505" s="12">
        <v>45</v>
      </c>
      <c r="S505" s="12"/>
      <c r="T505" s="12">
        <v>588</v>
      </c>
      <c r="U505" s="12"/>
      <c r="V505" s="12"/>
      <c r="W505" s="12">
        <v>296</v>
      </c>
    </row>
    <row r="506" ht="14.4" spans="1:23">
      <c r="A506" s="14">
        <v>2060302</v>
      </c>
      <c r="B506" s="11" t="s">
        <v>1507</v>
      </c>
      <c r="C506" s="12">
        <v>10699</v>
      </c>
      <c r="D506" s="12">
        <v>7929</v>
      </c>
      <c r="E506" s="12">
        <v>8178</v>
      </c>
      <c r="F506" s="12"/>
      <c r="G506" s="12">
        <v>2236</v>
      </c>
      <c r="H506" s="12">
        <v>31</v>
      </c>
      <c r="I506" s="12"/>
      <c r="J506" s="12">
        <v>150</v>
      </c>
      <c r="K506" s="12">
        <v>664</v>
      </c>
      <c r="L506" s="12">
        <v>50</v>
      </c>
      <c r="M506" s="12"/>
      <c r="N506" s="12">
        <v>47</v>
      </c>
      <c r="O506" s="12">
        <v>43</v>
      </c>
      <c r="P506" s="12">
        <v>288</v>
      </c>
      <c r="Q506" s="12">
        <v>150</v>
      </c>
      <c r="R506" s="12">
        <v>109</v>
      </c>
      <c r="S506" s="12">
        <v>206</v>
      </c>
      <c r="T506" s="12">
        <v>89</v>
      </c>
      <c r="U506" s="12">
        <v>321</v>
      </c>
      <c r="V506" s="12">
        <v>48</v>
      </c>
      <c r="W506" s="12">
        <v>40</v>
      </c>
    </row>
    <row r="507" ht="14.4" spans="1:23">
      <c r="A507" s="14">
        <v>2060303</v>
      </c>
      <c r="B507" s="11" t="s">
        <v>1510</v>
      </c>
      <c r="C507" s="12">
        <v>2942</v>
      </c>
      <c r="D507" s="12">
        <v>2942</v>
      </c>
      <c r="E507" s="12">
        <v>2942</v>
      </c>
      <c r="F507" s="12"/>
      <c r="G507" s="12"/>
      <c r="H507" s="12"/>
      <c r="I507" s="12"/>
      <c r="J507" s="12"/>
      <c r="K507" s="12"/>
      <c r="L507" s="12"/>
      <c r="M507" s="12"/>
      <c r="N507" s="12"/>
      <c r="O507" s="12"/>
      <c r="P507" s="12"/>
      <c r="Q507" s="12"/>
      <c r="R507" s="12"/>
      <c r="S507" s="12"/>
      <c r="T507" s="12"/>
      <c r="U507" s="12"/>
      <c r="V507" s="12"/>
      <c r="W507" s="12"/>
    </row>
    <row r="508" ht="14.4" spans="1:23">
      <c r="A508" s="14">
        <v>2060304</v>
      </c>
      <c r="B508" s="11" t="s">
        <v>1513</v>
      </c>
      <c r="C508" s="12">
        <v>0</v>
      </c>
      <c r="D508" s="12"/>
      <c r="E508" s="12">
        <v>0</v>
      </c>
      <c r="F508" s="12"/>
      <c r="G508" s="12"/>
      <c r="H508" s="12"/>
      <c r="I508" s="12"/>
      <c r="J508" s="12"/>
      <c r="K508" s="12"/>
      <c r="L508" s="12"/>
      <c r="M508" s="12"/>
      <c r="N508" s="12"/>
      <c r="O508" s="12"/>
      <c r="P508" s="12"/>
      <c r="Q508" s="12"/>
      <c r="R508" s="12"/>
      <c r="S508" s="12"/>
      <c r="T508" s="12"/>
      <c r="U508" s="12"/>
      <c r="V508" s="12"/>
      <c r="W508" s="12"/>
    </row>
    <row r="509" ht="14.4" spans="1:23">
      <c r="A509" s="14">
        <v>2060399</v>
      </c>
      <c r="B509" s="11" t="s">
        <v>1516</v>
      </c>
      <c r="C509" s="12">
        <v>987</v>
      </c>
      <c r="D509" s="12"/>
      <c r="E509" s="12">
        <v>0</v>
      </c>
      <c r="F509" s="12"/>
      <c r="G509" s="12">
        <v>649</v>
      </c>
      <c r="H509" s="12"/>
      <c r="I509" s="12">
        <v>7</v>
      </c>
      <c r="J509" s="12"/>
      <c r="K509" s="12"/>
      <c r="L509" s="12"/>
      <c r="M509" s="12"/>
      <c r="N509" s="12">
        <v>642</v>
      </c>
      <c r="O509" s="12"/>
      <c r="P509" s="12"/>
      <c r="Q509" s="12"/>
      <c r="R509" s="12"/>
      <c r="S509" s="12"/>
      <c r="T509" s="12"/>
      <c r="U509" s="12"/>
      <c r="V509" s="12"/>
      <c r="W509" s="12"/>
    </row>
    <row r="510" ht="14.4" spans="1:23">
      <c r="A510" s="14">
        <v>20604</v>
      </c>
      <c r="B510" s="9" t="s">
        <v>1519</v>
      </c>
      <c r="C510" s="10">
        <v>185960</v>
      </c>
      <c r="D510" s="10">
        <v>36819</v>
      </c>
      <c r="E510" s="10">
        <v>39729</v>
      </c>
      <c r="F510" s="10"/>
      <c r="G510" s="10">
        <v>124235</v>
      </c>
      <c r="H510" s="10">
        <v>72084</v>
      </c>
      <c r="I510" s="10">
        <v>2609</v>
      </c>
      <c r="J510" s="10">
        <v>6015</v>
      </c>
      <c r="K510" s="10">
        <v>14977</v>
      </c>
      <c r="L510" s="10">
        <v>3015</v>
      </c>
      <c r="M510" s="10">
        <v>2042</v>
      </c>
      <c r="N510" s="10">
        <v>5987</v>
      </c>
      <c r="O510" s="10">
        <v>786</v>
      </c>
      <c r="P510" s="10">
        <v>2569</v>
      </c>
      <c r="Q510" s="10">
        <v>6558</v>
      </c>
      <c r="R510" s="10">
        <v>982</v>
      </c>
      <c r="S510" s="10">
        <v>1090</v>
      </c>
      <c r="T510" s="10">
        <v>2700</v>
      </c>
      <c r="U510" s="10">
        <v>127</v>
      </c>
      <c r="V510" s="10">
        <v>1686</v>
      </c>
      <c r="W510" s="10">
        <v>1008</v>
      </c>
    </row>
    <row r="511" ht="14.4" spans="1:23">
      <c r="A511" s="14">
        <v>2060401</v>
      </c>
      <c r="B511" s="11" t="s">
        <v>1479</v>
      </c>
      <c r="C511" s="12">
        <v>3524</v>
      </c>
      <c r="D511" s="12">
        <v>2461</v>
      </c>
      <c r="E511" s="12">
        <v>3262</v>
      </c>
      <c r="F511" s="12"/>
      <c r="G511" s="12">
        <v>271</v>
      </c>
      <c r="H511" s="12"/>
      <c r="I511" s="12"/>
      <c r="J511" s="12"/>
      <c r="K511" s="12">
        <v>100</v>
      </c>
      <c r="L511" s="12">
        <v>145</v>
      </c>
      <c r="M511" s="12">
        <v>6</v>
      </c>
      <c r="N511" s="12"/>
      <c r="O511" s="12"/>
      <c r="P511" s="12"/>
      <c r="Q511" s="12"/>
      <c r="R511" s="12"/>
      <c r="S511" s="12"/>
      <c r="T511" s="12"/>
      <c r="U511" s="12">
        <v>20</v>
      </c>
      <c r="V511" s="12"/>
      <c r="W511" s="12"/>
    </row>
    <row r="512" ht="14.4" spans="1:23">
      <c r="A512" s="14">
        <v>2060402</v>
      </c>
      <c r="B512" s="11" t="s">
        <v>1524</v>
      </c>
      <c r="C512" s="12">
        <v>43070</v>
      </c>
      <c r="D512" s="12">
        <v>12999</v>
      </c>
      <c r="E512" s="12">
        <v>13862</v>
      </c>
      <c r="F512" s="12"/>
      <c r="G512" s="12">
        <v>24877</v>
      </c>
      <c r="H512" s="12">
        <v>9081</v>
      </c>
      <c r="I512" s="12">
        <v>230</v>
      </c>
      <c r="J512" s="12">
        <v>1447</v>
      </c>
      <c r="K512" s="12">
        <v>3419</v>
      </c>
      <c r="L512" s="12">
        <v>610</v>
      </c>
      <c r="M512" s="12">
        <v>854</v>
      </c>
      <c r="N512" s="12">
        <v>2352</v>
      </c>
      <c r="O512" s="12">
        <v>333</v>
      </c>
      <c r="P512" s="12">
        <v>2093</v>
      </c>
      <c r="Q512" s="12">
        <v>1731</v>
      </c>
      <c r="R512" s="12">
        <v>492</v>
      </c>
      <c r="S512" s="12">
        <v>560</v>
      </c>
      <c r="T512" s="12">
        <v>290</v>
      </c>
      <c r="U512" s="12">
        <v>30</v>
      </c>
      <c r="V512" s="12">
        <v>906</v>
      </c>
      <c r="W512" s="12">
        <v>449</v>
      </c>
    </row>
    <row r="513" ht="14.4" spans="1:23">
      <c r="A513" s="14">
        <v>2060403</v>
      </c>
      <c r="B513" s="11" t="s">
        <v>1527</v>
      </c>
      <c r="C513" s="12">
        <v>25939</v>
      </c>
      <c r="D513" s="12">
        <v>950</v>
      </c>
      <c r="E513" s="12">
        <v>1733</v>
      </c>
      <c r="F513" s="12"/>
      <c r="G513" s="12">
        <v>17474</v>
      </c>
      <c r="H513" s="12">
        <v>3252</v>
      </c>
      <c r="I513" s="12">
        <v>2016</v>
      </c>
      <c r="J513" s="12">
        <v>1816</v>
      </c>
      <c r="K513" s="12">
        <v>4066</v>
      </c>
      <c r="L513" s="12">
        <v>15</v>
      </c>
      <c r="M513" s="12">
        <v>137</v>
      </c>
      <c r="N513" s="12">
        <v>2545</v>
      </c>
      <c r="O513" s="12">
        <v>76</v>
      </c>
      <c r="P513" s="12">
        <v>195</v>
      </c>
      <c r="Q513" s="12">
        <v>498</v>
      </c>
      <c r="R513" s="12">
        <v>100</v>
      </c>
      <c r="S513" s="12">
        <v>243</v>
      </c>
      <c r="T513" s="12">
        <v>2160</v>
      </c>
      <c r="U513" s="12">
        <v>15</v>
      </c>
      <c r="V513" s="12">
        <v>340</v>
      </c>
      <c r="W513" s="12"/>
    </row>
    <row r="514" ht="14.4" spans="1:23">
      <c r="A514" s="14">
        <v>2060404</v>
      </c>
      <c r="B514" s="11" t="s">
        <v>1530</v>
      </c>
      <c r="C514" s="12">
        <v>26666</v>
      </c>
      <c r="D514" s="12">
        <v>1005</v>
      </c>
      <c r="E514" s="12">
        <v>1295</v>
      </c>
      <c r="F514" s="12"/>
      <c r="G514" s="12">
        <v>22198</v>
      </c>
      <c r="H514" s="12">
        <v>13245</v>
      </c>
      <c r="I514" s="12">
        <v>351</v>
      </c>
      <c r="J514" s="12">
        <v>431</v>
      </c>
      <c r="K514" s="12">
        <v>2537</v>
      </c>
      <c r="L514" s="12">
        <v>786</v>
      </c>
      <c r="M514" s="12">
        <v>82</v>
      </c>
      <c r="N514" s="12">
        <v>150</v>
      </c>
      <c r="O514" s="12">
        <v>147</v>
      </c>
      <c r="P514" s="12">
        <v>20</v>
      </c>
      <c r="Q514" s="12">
        <v>3635</v>
      </c>
      <c r="R514" s="12">
        <v>61</v>
      </c>
      <c r="S514" s="12">
        <v>126</v>
      </c>
      <c r="T514" s="12">
        <v>250</v>
      </c>
      <c r="U514" s="12"/>
      <c r="V514" s="12">
        <v>377</v>
      </c>
      <c r="W514" s="12"/>
    </row>
    <row r="515" ht="14.4" spans="1:23">
      <c r="A515" s="14">
        <v>2060499</v>
      </c>
      <c r="B515" s="11" t="s">
        <v>1533</v>
      </c>
      <c r="C515" s="12">
        <v>86761</v>
      </c>
      <c r="D515" s="12">
        <v>19404</v>
      </c>
      <c r="E515" s="12">
        <v>19577</v>
      </c>
      <c r="F515" s="12"/>
      <c r="G515" s="12">
        <v>59415</v>
      </c>
      <c r="H515" s="12">
        <v>46506</v>
      </c>
      <c r="I515" s="12">
        <v>12</v>
      </c>
      <c r="J515" s="12">
        <v>2321</v>
      </c>
      <c r="K515" s="12">
        <v>4855</v>
      </c>
      <c r="L515" s="12">
        <v>1459</v>
      </c>
      <c r="M515" s="12">
        <v>963</v>
      </c>
      <c r="N515" s="12">
        <v>940</v>
      </c>
      <c r="O515" s="12">
        <v>230</v>
      </c>
      <c r="P515" s="12">
        <v>261</v>
      </c>
      <c r="Q515" s="12">
        <v>694</v>
      </c>
      <c r="R515" s="12">
        <v>329</v>
      </c>
      <c r="S515" s="12">
        <v>161</v>
      </c>
      <c r="T515" s="12"/>
      <c r="U515" s="12">
        <v>62</v>
      </c>
      <c r="V515" s="12">
        <v>63</v>
      </c>
      <c r="W515" s="12">
        <v>559</v>
      </c>
    </row>
    <row r="516" ht="14.4" spans="1:23">
      <c r="A516" s="14">
        <v>20605</v>
      </c>
      <c r="B516" s="9" t="s">
        <v>1536</v>
      </c>
      <c r="C516" s="10">
        <v>28990</v>
      </c>
      <c r="D516" s="10">
        <v>11150</v>
      </c>
      <c r="E516" s="10">
        <v>14212</v>
      </c>
      <c r="F516" s="10"/>
      <c r="G516" s="10">
        <v>13484</v>
      </c>
      <c r="H516" s="10">
        <v>10311</v>
      </c>
      <c r="I516" s="10">
        <v>75</v>
      </c>
      <c r="J516" s="10">
        <v>325</v>
      </c>
      <c r="K516" s="10">
        <v>456</v>
      </c>
      <c r="L516" s="10">
        <v>178</v>
      </c>
      <c r="M516" s="10">
        <v>452</v>
      </c>
      <c r="N516" s="10">
        <v>22</v>
      </c>
      <c r="O516" s="10">
        <v>65</v>
      </c>
      <c r="P516" s="10">
        <v>373</v>
      </c>
      <c r="Q516" s="10"/>
      <c r="R516" s="10">
        <v>768</v>
      </c>
      <c r="S516" s="10">
        <v>394</v>
      </c>
      <c r="T516" s="10"/>
      <c r="U516" s="10">
        <v>65</v>
      </c>
      <c r="V516" s="10"/>
      <c r="W516" s="10"/>
    </row>
    <row r="517" ht="14.4" spans="1:23">
      <c r="A517" s="14">
        <v>2060501</v>
      </c>
      <c r="B517" s="11" t="s">
        <v>1479</v>
      </c>
      <c r="C517" s="12">
        <v>2711</v>
      </c>
      <c r="D517" s="12">
        <v>1230</v>
      </c>
      <c r="E517" s="12">
        <v>1283</v>
      </c>
      <c r="F517" s="12"/>
      <c r="G517" s="12">
        <v>1095</v>
      </c>
      <c r="H517" s="12">
        <v>619</v>
      </c>
      <c r="I517" s="12"/>
      <c r="J517" s="12"/>
      <c r="K517" s="12">
        <v>62</v>
      </c>
      <c r="L517" s="12">
        <v>98</v>
      </c>
      <c r="M517" s="12">
        <v>159</v>
      </c>
      <c r="N517" s="12"/>
      <c r="O517" s="12"/>
      <c r="P517" s="12"/>
      <c r="Q517" s="12"/>
      <c r="R517" s="12">
        <v>92</v>
      </c>
      <c r="S517" s="12"/>
      <c r="T517" s="12"/>
      <c r="U517" s="12">
        <v>65</v>
      </c>
      <c r="V517" s="12"/>
      <c r="W517" s="12"/>
    </row>
    <row r="518" ht="14.4" spans="1:23">
      <c r="A518" s="14">
        <v>2060502</v>
      </c>
      <c r="B518" s="11" t="s">
        <v>1541</v>
      </c>
      <c r="C518" s="12">
        <v>10205</v>
      </c>
      <c r="D518" s="12">
        <v>90</v>
      </c>
      <c r="E518" s="12">
        <v>90</v>
      </c>
      <c r="F518" s="12"/>
      <c r="G518" s="12">
        <v>9673</v>
      </c>
      <c r="H518" s="12">
        <v>8819</v>
      </c>
      <c r="I518" s="12">
        <v>70</v>
      </c>
      <c r="J518" s="12">
        <v>325</v>
      </c>
      <c r="K518" s="12">
        <v>120</v>
      </c>
      <c r="L518" s="12"/>
      <c r="M518" s="12"/>
      <c r="N518" s="12">
        <v>8</v>
      </c>
      <c r="O518" s="12"/>
      <c r="P518" s="12">
        <v>40</v>
      </c>
      <c r="Q518" s="12"/>
      <c r="R518" s="12">
        <v>196</v>
      </c>
      <c r="S518" s="12">
        <v>95</v>
      </c>
      <c r="T518" s="12"/>
      <c r="U518" s="12"/>
      <c r="V518" s="12"/>
      <c r="W518" s="12"/>
    </row>
    <row r="519" ht="14.4" spans="1:23">
      <c r="A519" s="14">
        <v>2060503</v>
      </c>
      <c r="B519" s="11" t="s">
        <v>1544</v>
      </c>
      <c r="C519" s="12">
        <v>8183</v>
      </c>
      <c r="D519" s="12">
        <v>6880</v>
      </c>
      <c r="E519" s="12">
        <v>6942</v>
      </c>
      <c r="F519" s="12"/>
      <c r="G519" s="12">
        <v>1081</v>
      </c>
      <c r="H519" s="12">
        <v>169</v>
      </c>
      <c r="I519" s="12"/>
      <c r="J519" s="12"/>
      <c r="K519" s="12">
        <v>100</v>
      </c>
      <c r="L519" s="12">
        <v>50</v>
      </c>
      <c r="M519" s="12"/>
      <c r="N519" s="12"/>
      <c r="O519" s="12"/>
      <c r="P519" s="12">
        <v>306</v>
      </c>
      <c r="Q519" s="12"/>
      <c r="R519" s="12">
        <v>456</v>
      </c>
      <c r="S519" s="12"/>
      <c r="T519" s="12"/>
      <c r="U519" s="12"/>
      <c r="V519" s="12"/>
      <c r="W519" s="12"/>
    </row>
    <row r="520" ht="14.4" spans="1:23">
      <c r="A520" s="14">
        <v>2060599</v>
      </c>
      <c r="B520" s="11" t="s">
        <v>1547</v>
      </c>
      <c r="C520" s="12">
        <v>7891</v>
      </c>
      <c r="D520" s="12">
        <v>2950</v>
      </c>
      <c r="E520" s="12">
        <v>5897</v>
      </c>
      <c r="F520" s="12"/>
      <c r="G520" s="12">
        <v>1635</v>
      </c>
      <c r="H520" s="12">
        <v>704</v>
      </c>
      <c r="I520" s="12">
        <v>5</v>
      </c>
      <c r="J520" s="12"/>
      <c r="K520" s="12">
        <v>174</v>
      </c>
      <c r="L520" s="12">
        <v>30</v>
      </c>
      <c r="M520" s="12">
        <v>293</v>
      </c>
      <c r="N520" s="12">
        <v>14</v>
      </c>
      <c r="O520" s="12">
        <v>65</v>
      </c>
      <c r="P520" s="12">
        <v>27</v>
      </c>
      <c r="Q520" s="12"/>
      <c r="R520" s="12">
        <v>24</v>
      </c>
      <c r="S520" s="12">
        <v>299</v>
      </c>
      <c r="T520" s="12"/>
      <c r="U520" s="12"/>
      <c r="V520" s="12"/>
      <c r="W520" s="12"/>
    </row>
    <row r="521" ht="14.4" spans="1:23">
      <c r="A521" s="14">
        <v>20606</v>
      </c>
      <c r="B521" s="9" t="s">
        <v>1549</v>
      </c>
      <c r="C521" s="10">
        <v>9256</v>
      </c>
      <c r="D521" s="10">
        <v>6228</v>
      </c>
      <c r="E521" s="10">
        <v>6962</v>
      </c>
      <c r="F521" s="10"/>
      <c r="G521" s="10">
        <v>1955</v>
      </c>
      <c r="H521" s="10">
        <v>682</v>
      </c>
      <c r="I521" s="10">
        <v>44</v>
      </c>
      <c r="J521" s="10">
        <v>190</v>
      </c>
      <c r="K521" s="10">
        <v>174</v>
      </c>
      <c r="L521" s="10">
        <v>2</v>
      </c>
      <c r="M521" s="10">
        <v>2</v>
      </c>
      <c r="N521" s="10">
        <v>6</v>
      </c>
      <c r="O521" s="10"/>
      <c r="P521" s="10">
        <v>434</v>
      </c>
      <c r="Q521" s="10">
        <v>6</v>
      </c>
      <c r="R521" s="10">
        <v>35</v>
      </c>
      <c r="S521" s="10">
        <v>151</v>
      </c>
      <c r="T521" s="10">
        <v>154</v>
      </c>
      <c r="U521" s="10">
        <v>69</v>
      </c>
      <c r="V521" s="10">
        <v>2</v>
      </c>
      <c r="W521" s="10">
        <v>4</v>
      </c>
    </row>
    <row r="522" ht="14.4" spans="1:23">
      <c r="A522" s="14">
        <v>2060601</v>
      </c>
      <c r="B522" s="11" t="s">
        <v>1552</v>
      </c>
      <c r="C522" s="12">
        <v>4723</v>
      </c>
      <c r="D522" s="12">
        <v>2825</v>
      </c>
      <c r="E522" s="12">
        <v>3559</v>
      </c>
      <c r="F522" s="12"/>
      <c r="G522" s="12">
        <v>1094</v>
      </c>
      <c r="H522" s="12">
        <v>304</v>
      </c>
      <c r="I522" s="12">
        <v>32</v>
      </c>
      <c r="J522" s="12">
        <v>74</v>
      </c>
      <c r="K522" s="12">
        <v>107</v>
      </c>
      <c r="L522" s="12"/>
      <c r="M522" s="12"/>
      <c r="N522" s="12"/>
      <c r="O522" s="12"/>
      <c r="P522" s="12">
        <v>294</v>
      </c>
      <c r="Q522" s="12"/>
      <c r="R522" s="12"/>
      <c r="S522" s="12">
        <v>146</v>
      </c>
      <c r="T522" s="12">
        <v>137</v>
      </c>
      <c r="U522" s="12"/>
      <c r="V522" s="12"/>
      <c r="W522" s="12"/>
    </row>
    <row r="523" ht="14.4" spans="1:23">
      <c r="A523" s="14">
        <v>2060602</v>
      </c>
      <c r="B523" s="11" t="s">
        <v>1554</v>
      </c>
      <c r="C523" s="12">
        <v>1144</v>
      </c>
      <c r="D523" s="12">
        <v>408</v>
      </c>
      <c r="E523" s="12">
        <v>408</v>
      </c>
      <c r="F523" s="12"/>
      <c r="G523" s="12">
        <v>559</v>
      </c>
      <c r="H523" s="12">
        <v>278</v>
      </c>
      <c r="I523" s="12"/>
      <c r="J523" s="12">
        <v>64</v>
      </c>
      <c r="K523" s="12">
        <v>65</v>
      </c>
      <c r="L523" s="12"/>
      <c r="M523" s="12"/>
      <c r="N523" s="12"/>
      <c r="O523" s="12"/>
      <c r="P523" s="12">
        <v>132</v>
      </c>
      <c r="Q523" s="12"/>
      <c r="R523" s="12"/>
      <c r="S523" s="12">
        <v>5</v>
      </c>
      <c r="T523" s="12">
        <v>15</v>
      </c>
      <c r="U523" s="12"/>
      <c r="V523" s="12"/>
      <c r="W523" s="12"/>
    </row>
    <row r="524" ht="14.4" spans="1:23">
      <c r="A524" s="14">
        <v>2060603</v>
      </c>
      <c r="B524" s="11" t="s">
        <v>1556</v>
      </c>
      <c r="C524" s="12">
        <v>0</v>
      </c>
      <c r="D524" s="12"/>
      <c r="E524" s="12">
        <v>0</v>
      </c>
      <c r="F524" s="12"/>
      <c r="G524" s="12"/>
      <c r="H524" s="12"/>
      <c r="I524" s="12"/>
      <c r="J524" s="12"/>
      <c r="K524" s="12"/>
      <c r="L524" s="12"/>
      <c r="M524" s="12"/>
      <c r="N524" s="12"/>
      <c r="O524" s="12"/>
      <c r="P524" s="12"/>
      <c r="Q524" s="12"/>
      <c r="R524" s="12"/>
      <c r="S524" s="12"/>
      <c r="T524" s="12"/>
      <c r="U524" s="12"/>
      <c r="V524" s="12"/>
      <c r="W524" s="12"/>
    </row>
    <row r="525" ht="14.4" spans="1:23">
      <c r="A525" s="14">
        <v>2060699</v>
      </c>
      <c r="B525" s="11" t="s">
        <v>1557</v>
      </c>
      <c r="C525" s="12">
        <v>3389</v>
      </c>
      <c r="D525" s="12">
        <v>2995</v>
      </c>
      <c r="E525" s="12">
        <v>2995</v>
      </c>
      <c r="F525" s="12"/>
      <c r="G525" s="12">
        <v>302</v>
      </c>
      <c r="H525" s="12">
        <v>100</v>
      </c>
      <c r="I525" s="12">
        <v>12</v>
      </c>
      <c r="J525" s="12">
        <v>52</v>
      </c>
      <c r="K525" s="12">
        <v>2</v>
      </c>
      <c r="L525" s="12">
        <v>2</v>
      </c>
      <c r="M525" s="12">
        <v>2</v>
      </c>
      <c r="N525" s="12">
        <v>6</v>
      </c>
      <c r="O525" s="12"/>
      <c r="P525" s="12">
        <v>8</v>
      </c>
      <c r="Q525" s="12">
        <v>6</v>
      </c>
      <c r="R525" s="12">
        <v>35</v>
      </c>
      <c r="S525" s="12"/>
      <c r="T525" s="12">
        <v>2</v>
      </c>
      <c r="U525" s="12">
        <v>69</v>
      </c>
      <c r="V525" s="12">
        <v>2</v>
      </c>
      <c r="W525" s="12">
        <v>4</v>
      </c>
    </row>
    <row r="526" ht="14.4" spans="1:23">
      <c r="A526" s="14">
        <v>20607</v>
      </c>
      <c r="B526" s="9" t="s">
        <v>1559</v>
      </c>
      <c r="C526" s="10">
        <v>41302</v>
      </c>
      <c r="D526" s="10">
        <v>9483</v>
      </c>
      <c r="E526" s="10">
        <v>9912</v>
      </c>
      <c r="F526" s="10"/>
      <c r="G526" s="10">
        <v>25855</v>
      </c>
      <c r="H526" s="10">
        <v>4687</v>
      </c>
      <c r="I526" s="10">
        <v>767</v>
      </c>
      <c r="J526" s="10">
        <v>3373</v>
      </c>
      <c r="K526" s="10">
        <v>1432</v>
      </c>
      <c r="L526" s="10">
        <v>1772</v>
      </c>
      <c r="M526" s="10">
        <v>2745</v>
      </c>
      <c r="N526" s="10">
        <v>2349</v>
      </c>
      <c r="O526" s="10">
        <v>242</v>
      </c>
      <c r="P526" s="10">
        <v>1777</v>
      </c>
      <c r="Q526" s="10">
        <v>2488</v>
      </c>
      <c r="R526" s="10">
        <v>867</v>
      </c>
      <c r="S526" s="10">
        <v>394</v>
      </c>
      <c r="T526" s="10">
        <v>1207</v>
      </c>
      <c r="U526" s="10">
        <v>25</v>
      </c>
      <c r="V526" s="10">
        <v>471</v>
      </c>
      <c r="W526" s="10">
        <v>1259</v>
      </c>
    </row>
    <row r="527" ht="14.4" spans="1:23">
      <c r="A527" s="14">
        <v>2060701</v>
      </c>
      <c r="B527" s="11" t="s">
        <v>1479</v>
      </c>
      <c r="C527" s="12">
        <v>9209</v>
      </c>
      <c r="D527" s="12">
        <v>1381</v>
      </c>
      <c r="E527" s="12">
        <v>1734</v>
      </c>
      <c r="F527" s="12"/>
      <c r="G527" s="12">
        <v>6512</v>
      </c>
      <c r="H527" s="12">
        <v>1470</v>
      </c>
      <c r="I527" s="12">
        <v>246</v>
      </c>
      <c r="J527" s="12">
        <v>710</v>
      </c>
      <c r="K527" s="12">
        <v>489</v>
      </c>
      <c r="L527" s="12">
        <v>486</v>
      </c>
      <c r="M527" s="12">
        <v>305</v>
      </c>
      <c r="N527" s="12">
        <v>573</v>
      </c>
      <c r="O527" s="12"/>
      <c r="P527" s="12">
        <v>408</v>
      </c>
      <c r="Q527" s="12">
        <v>575</v>
      </c>
      <c r="R527" s="12">
        <v>89</v>
      </c>
      <c r="S527" s="12">
        <v>24</v>
      </c>
      <c r="T527" s="12">
        <v>408</v>
      </c>
      <c r="U527" s="12"/>
      <c r="V527" s="12">
        <v>142</v>
      </c>
      <c r="W527" s="12">
        <v>587</v>
      </c>
    </row>
    <row r="528" ht="14.4" spans="1:23">
      <c r="A528" s="14">
        <v>2060702</v>
      </c>
      <c r="B528" s="11" t="s">
        <v>1563</v>
      </c>
      <c r="C528" s="12">
        <v>17979</v>
      </c>
      <c r="D528" s="12">
        <v>4223</v>
      </c>
      <c r="E528" s="12">
        <v>4234</v>
      </c>
      <c r="F528" s="12"/>
      <c r="G528" s="12">
        <v>10112</v>
      </c>
      <c r="H528" s="12">
        <v>2298</v>
      </c>
      <c r="I528" s="12">
        <v>234</v>
      </c>
      <c r="J528" s="12">
        <v>1215</v>
      </c>
      <c r="K528" s="12">
        <v>680</v>
      </c>
      <c r="L528" s="12">
        <v>819</v>
      </c>
      <c r="M528" s="12">
        <v>787</v>
      </c>
      <c r="N528" s="12">
        <v>452</v>
      </c>
      <c r="O528" s="12">
        <v>109</v>
      </c>
      <c r="P528" s="12">
        <v>1256</v>
      </c>
      <c r="Q528" s="12">
        <v>1107</v>
      </c>
      <c r="R528" s="12">
        <v>641</v>
      </c>
      <c r="S528" s="12">
        <v>91</v>
      </c>
      <c r="T528" s="12">
        <v>47</v>
      </c>
      <c r="U528" s="12"/>
      <c r="V528" s="12">
        <v>189</v>
      </c>
      <c r="W528" s="12">
        <v>187</v>
      </c>
    </row>
    <row r="529" ht="14.4" spans="1:23">
      <c r="A529" s="14">
        <v>2060703</v>
      </c>
      <c r="B529" s="11" t="s">
        <v>1566</v>
      </c>
      <c r="C529" s="12">
        <v>161</v>
      </c>
      <c r="D529" s="12"/>
      <c r="E529" s="12">
        <v>0</v>
      </c>
      <c r="F529" s="12"/>
      <c r="G529" s="12">
        <v>138</v>
      </c>
      <c r="H529" s="12">
        <v>33</v>
      </c>
      <c r="I529" s="12">
        <v>23</v>
      </c>
      <c r="J529" s="12">
        <v>4</v>
      </c>
      <c r="K529" s="12">
        <v>43</v>
      </c>
      <c r="L529" s="12"/>
      <c r="M529" s="12">
        <v>3</v>
      </c>
      <c r="N529" s="12"/>
      <c r="O529" s="12">
        <v>6</v>
      </c>
      <c r="P529" s="12"/>
      <c r="Q529" s="12">
        <v>17</v>
      </c>
      <c r="R529" s="12"/>
      <c r="S529" s="12"/>
      <c r="T529" s="12">
        <v>4</v>
      </c>
      <c r="U529" s="12"/>
      <c r="V529" s="12"/>
      <c r="W529" s="12">
        <v>5</v>
      </c>
    </row>
    <row r="530" ht="14.4" spans="1:23">
      <c r="A530" s="14">
        <v>2060704</v>
      </c>
      <c r="B530" s="11" t="s">
        <v>1569</v>
      </c>
      <c r="C530" s="12">
        <v>366</v>
      </c>
      <c r="D530" s="12">
        <v>150</v>
      </c>
      <c r="E530" s="12">
        <v>150</v>
      </c>
      <c r="F530" s="12"/>
      <c r="G530" s="12">
        <v>184</v>
      </c>
      <c r="H530" s="12">
        <v>87</v>
      </c>
      <c r="I530" s="12">
        <v>5</v>
      </c>
      <c r="J530" s="12"/>
      <c r="K530" s="12">
        <v>23</v>
      </c>
      <c r="L530" s="12"/>
      <c r="M530" s="12"/>
      <c r="N530" s="12"/>
      <c r="O530" s="12"/>
      <c r="P530" s="12"/>
      <c r="Q530" s="12">
        <v>61</v>
      </c>
      <c r="R530" s="12">
        <v>1</v>
      </c>
      <c r="S530" s="12"/>
      <c r="T530" s="12">
        <v>7</v>
      </c>
      <c r="U530" s="12"/>
      <c r="V530" s="12"/>
      <c r="W530" s="12"/>
    </row>
    <row r="531" ht="14.4" spans="1:23">
      <c r="A531" s="14">
        <v>2060705</v>
      </c>
      <c r="B531" s="11" t="s">
        <v>1572</v>
      </c>
      <c r="C531" s="12">
        <v>5361</v>
      </c>
      <c r="D531" s="12">
        <v>3665</v>
      </c>
      <c r="E531" s="12">
        <v>3730</v>
      </c>
      <c r="F531" s="12"/>
      <c r="G531" s="12">
        <v>1609</v>
      </c>
      <c r="H531" s="12">
        <v>2</v>
      </c>
      <c r="I531" s="12">
        <v>82</v>
      </c>
      <c r="J531" s="12">
        <v>682</v>
      </c>
      <c r="K531" s="12"/>
      <c r="L531" s="12">
        <v>59</v>
      </c>
      <c r="M531" s="12">
        <v>53</v>
      </c>
      <c r="N531" s="12">
        <v>79</v>
      </c>
      <c r="O531" s="12"/>
      <c r="P531" s="12"/>
      <c r="Q531" s="12">
        <v>27</v>
      </c>
      <c r="R531" s="12"/>
      <c r="S531" s="12"/>
      <c r="T531" s="12">
        <v>620</v>
      </c>
      <c r="U531" s="12"/>
      <c r="V531" s="12"/>
      <c r="W531" s="12">
        <v>5</v>
      </c>
    </row>
    <row r="532" ht="14.4" spans="1:23">
      <c r="A532" s="14">
        <v>2060799</v>
      </c>
      <c r="B532" s="11" t="s">
        <v>1575</v>
      </c>
      <c r="C532" s="12">
        <v>8226</v>
      </c>
      <c r="D532" s="12">
        <v>64</v>
      </c>
      <c r="E532" s="12">
        <v>64</v>
      </c>
      <c r="F532" s="12"/>
      <c r="G532" s="12">
        <v>7300</v>
      </c>
      <c r="H532" s="12">
        <v>797</v>
      </c>
      <c r="I532" s="12">
        <v>177</v>
      </c>
      <c r="J532" s="12">
        <v>762</v>
      </c>
      <c r="K532" s="12">
        <v>197</v>
      </c>
      <c r="L532" s="12">
        <v>408</v>
      </c>
      <c r="M532" s="12">
        <v>1597</v>
      </c>
      <c r="N532" s="12">
        <v>1245</v>
      </c>
      <c r="O532" s="12">
        <v>127</v>
      </c>
      <c r="P532" s="12">
        <v>113</v>
      </c>
      <c r="Q532" s="12">
        <v>701</v>
      </c>
      <c r="R532" s="12">
        <v>136</v>
      </c>
      <c r="S532" s="12">
        <v>279</v>
      </c>
      <c r="T532" s="12">
        <v>121</v>
      </c>
      <c r="U532" s="12">
        <v>25</v>
      </c>
      <c r="V532" s="12">
        <v>140</v>
      </c>
      <c r="W532" s="12">
        <v>475</v>
      </c>
    </row>
    <row r="533" ht="14.4" spans="1:23">
      <c r="A533" s="14">
        <v>20608</v>
      </c>
      <c r="B533" s="9" t="s">
        <v>1578</v>
      </c>
      <c r="C533" s="10">
        <v>2756</v>
      </c>
      <c r="D533" s="10">
        <v>1128</v>
      </c>
      <c r="E533" s="10">
        <v>1136</v>
      </c>
      <c r="F533" s="10"/>
      <c r="G533" s="10">
        <v>764</v>
      </c>
      <c r="H533" s="10"/>
      <c r="I533" s="10"/>
      <c r="J533" s="10">
        <v>13</v>
      </c>
      <c r="K533" s="10">
        <v>466</v>
      </c>
      <c r="L533" s="10"/>
      <c r="M533" s="10">
        <v>6</v>
      </c>
      <c r="N533" s="10">
        <v>8</v>
      </c>
      <c r="O533" s="10">
        <v>4</v>
      </c>
      <c r="P533" s="10"/>
      <c r="Q533" s="10">
        <v>70</v>
      </c>
      <c r="R533" s="10">
        <v>8</v>
      </c>
      <c r="S533" s="10">
        <v>189</v>
      </c>
      <c r="T533" s="10"/>
      <c r="U533" s="10"/>
      <c r="V533" s="10"/>
      <c r="W533" s="10"/>
    </row>
    <row r="534" ht="14.4" spans="1:23">
      <c r="A534" s="14">
        <v>2060801</v>
      </c>
      <c r="B534" s="11" t="s">
        <v>1581</v>
      </c>
      <c r="C534" s="12">
        <v>460</v>
      </c>
      <c r="D534" s="12">
        <v>187</v>
      </c>
      <c r="E534" s="12">
        <v>190</v>
      </c>
      <c r="F534" s="12"/>
      <c r="G534" s="12">
        <v>270</v>
      </c>
      <c r="H534" s="12"/>
      <c r="I534" s="12"/>
      <c r="J534" s="12"/>
      <c r="K534" s="12">
        <v>200</v>
      </c>
      <c r="L534" s="12"/>
      <c r="M534" s="12"/>
      <c r="N534" s="12"/>
      <c r="O534" s="12"/>
      <c r="P534" s="12"/>
      <c r="Q534" s="12">
        <v>70</v>
      </c>
      <c r="R534" s="12"/>
      <c r="S534" s="12"/>
      <c r="T534" s="12"/>
      <c r="U534" s="12"/>
      <c r="V534" s="12"/>
      <c r="W534" s="12"/>
    </row>
    <row r="535" ht="14.4" spans="1:23">
      <c r="A535" s="14">
        <v>2060802</v>
      </c>
      <c r="B535" s="11" t="s">
        <v>1584</v>
      </c>
      <c r="C535" s="12">
        <v>40</v>
      </c>
      <c r="D535" s="12"/>
      <c r="E535" s="12">
        <v>0</v>
      </c>
      <c r="F535" s="12"/>
      <c r="G535" s="12">
        <v>40</v>
      </c>
      <c r="H535" s="12"/>
      <c r="I535" s="12"/>
      <c r="J535" s="12"/>
      <c r="K535" s="12">
        <v>40</v>
      </c>
      <c r="L535" s="12"/>
      <c r="M535" s="12"/>
      <c r="N535" s="12"/>
      <c r="O535" s="12"/>
      <c r="P535" s="12"/>
      <c r="Q535" s="12"/>
      <c r="R535" s="12"/>
      <c r="S535" s="12"/>
      <c r="T535" s="12"/>
      <c r="U535" s="12"/>
      <c r="V535" s="12"/>
      <c r="W535" s="12"/>
    </row>
    <row r="536" ht="14.4" spans="1:23">
      <c r="A536" s="14">
        <v>2060899</v>
      </c>
      <c r="B536" s="11" t="s">
        <v>1587</v>
      </c>
      <c r="C536" s="12">
        <v>2256</v>
      </c>
      <c r="D536" s="12">
        <v>941</v>
      </c>
      <c r="E536" s="12">
        <v>946</v>
      </c>
      <c r="F536" s="12"/>
      <c r="G536" s="12">
        <v>454</v>
      </c>
      <c r="H536" s="12"/>
      <c r="I536" s="12"/>
      <c r="J536" s="12">
        <v>13</v>
      </c>
      <c r="K536" s="12">
        <v>226</v>
      </c>
      <c r="L536" s="12"/>
      <c r="M536" s="12">
        <v>6</v>
      </c>
      <c r="N536" s="12">
        <v>8</v>
      </c>
      <c r="O536" s="12">
        <v>4</v>
      </c>
      <c r="P536" s="12"/>
      <c r="Q536" s="12"/>
      <c r="R536" s="12">
        <v>8</v>
      </c>
      <c r="S536" s="12">
        <v>189</v>
      </c>
      <c r="T536" s="12"/>
      <c r="U536" s="12"/>
      <c r="V536" s="12"/>
      <c r="W536" s="12"/>
    </row>
    <row r="537" ht="14.4" spans="1:23">
      <c r="A537" s="14">
        <v>20609</v>
      </c>
      <c r="B537" s="9" t="s">
        <v>1669</v>
      </c>
      <c r="C537" s="10">
        <v>15474</v>
      </c>
      <c r="D537" s="10">
        <v>3801</v>
      </c>
      <c r="E537" s="10">
        <v>3920</v>
      </c>
      <c r="F537" s="10"/>
      <c r="G537" s="10">
        <v>10541</v>
      </c>
      <c r="H537" s="10">
        <v>4431</v>
      </c>
      <c r="I537" s="10"/>
      <c r="J537" s="10">
        <v>780</v>
      </c>
      <c r="K537" s="10">
        <v>560</v>
      </c>
      <c r="L537" s="10">
        <v>1033</v>
      </c>
      <c r="M537" s="10">
        <v>1036</v>
      </c>
      <c r="N537" s="10">
        <v>20</v>
      </c>
      <c r="O537" s="10">
        <v>435</v>
      </c>
      <c r="P537" s="10">
        <v>248</v>
      </c>
      <c r="Q537" s="10">
        <v>340</v>
      </c>
      <c r="R537" s="10">
        <v>388</v>
      </c>
      <c r="S537" s="10">
        <v>160</v>
      </c>
      <c r="T537" s="10"/>
      <c r="U537" s="10">
        <v>210</v>
      </c>
      <c r="V537" s="10">
        <v>560</v>
      </c>
      <c r="W537" s="10">
        <v>340</v>
      </c>
    </row>
    <row r="538" ht="14.4" spans="1:23">
      <c r="A538" s="14">
        <v>2060901</v>
      </c>
      <c r="B538" s="11" t="s">
        <v>1592</v>
      </c>
      <c r="C538" s="12">
        <v>15474</v>
      </c>
      <c r="D538" s="12">
        <v>3801</v>
      </c>
      <c r="E538" s="12">
        <v>3920</v>
      </c>
      <c r="F538" s="12"/>
      <c r="G538" s="12">
        <v>10541</v>
      </c>
      <c r="H538" s="12">
        <v>4431</v>
      </c>
      <c r="I538" s="12"/>
      <c r="J538" s="12">
        <v>780</v>
      </c>
      <c r="K538" s="12">
        <v>560</v>
      </c>
      <c r="L538" s="12">
        <v>1033</v>
      </c>
      <c r="M538" s="12">
        <v>1036</v>
      </c>
      <c r="N538" s="12">
        <v>20</v>
      </c>
      <c r="O538" s="12">
        <v>435</v>
      </c>
      <c r="P538" s="12">
        <v>248</v>
      </c>
      <c r="Q538" s="12">
        <v>340</v>
      </c>
      <c r="R538" s="12">
        <v>388</v>
      </c>
      <c r="S538" s="12">
        <v>160</v>
      </c>
      <c r="T538" s="12"/>
      <c r="U538" s="12">
        <v>210</v>
      </c>
      <c r="V538" s="12">
        <v>560</v>
      </c>
      <c r="W538" s="12">
        <v>340</v>
      </c>
    </row>
    <row r="539" ht="14.4" spans="1:23">
      <c r="A539" s="14">
        <v>2060902</v>
      </c>
      <c r="B539" s="11" t="s">
        <v>1595</v>
      </c>
      <c r="C539" s="12">
        <v>0</v>
      </c>
      <c r="D539" s="12"/>
      <c r="E539" s="12">
        <v>0</v>
      </c>
      <c r="F539" s="12"/>
      <c r="G539" s="12"/>
      <c r="H539" s="12"/>
      <c r="I539" s="12"/>
      <c r="J539" s="12"/>
      <c r="K539" s="12"/>
      <c r="L539" s="12"/>
      <c r="M539" s="12"/>
      <c r="N539" s="12"/>
      <c r="O539" s="12"/>
      <c r="P539" s="12"/>
      <c r="Q539" s="12"/>
      <c r="R539" s="12"/>
      <c r="S539" s="12"/>
      <c r="T539" s="12"/>
      <c r="U539" s="12"/>
      <c r="V539" s="12"/>
      <c r="W539" s="12"/>
    </row>
    <row r="540" ht="14.4" spans="1:23">
      <c r="A540" s="14">
        <v>20699</v>
      </c>
      <c r="B540" s="9" t="s">
        <v>1598</v>
      </c>
      <c r="C540" s="10">
        <v>91552</v>
      </c>
      <c r="D540" s="10">
        <v>10856</v>
      </c>
      <c r="E540" s="10">
        <v>12781</v>
      </c>
      <c r="F540" s="10"/>
      <c r="G540" s="10">
        <v>70683</v>
      </c>
      <c r="H540" s="10">
        <v>27198</v>
      </c>
      <c r="I540" s="10">
        <v>310</v>
      </c>
      <c r="J540" s="10">
        <v>11818</v>
      </c>
      <c r="K540" s="10">
        <v>9640</v>
      </c>
      <c r="L540" s="10">
        <v>1505</v>
      </c>
      <c r="M540" s="10">
        <v>992</v>
      </c>
      <c r="N540" s="10">
        <v>330</v>
      </c>
      <c r="O540" s="10">
        <v>757</v>
      </c>
      <c r="P540" s="10">
        <v>3229</v>
      </c>
      <c r="Q540" s="10">
        <v>4233</v>
      </c>
      <c r="R540" s="10">
        <v>4052</v>
      </c>
      <c r="S540" s="10">
        <v>191</v>
      </c>
      <c r="T540" s="10">
        <v>3630</v>
      </c>
      <c r="U540" s="10">
        <v>97</v>
      </c>
      <c r="V540" s="10">
        <v>554</v>
      </c>
      <c r="W540" s="10">
        <v>2147</v>
      </c>
    </row>
    <row r="541" ht="14.4" spans="1:23">
      <c r="A541" s="14">
        <v>2069901</v>
      </c>
      <c r="B541" s="11" t="s">
        <v>1600</v>
      </c>
      <c r="C541" s="12">
        <v>6817</v>
      </c>
      <c r="D541" s="12">
        <v>1709</v>
      </c>
      <c r="E541" s="12">
        <v>1709</v>
      </c>
      <c r="F541" s="12"/>
      <c r="G541" s="12">
        <v>3295</v>
      </c>
      <c r="H541" s="12">
        <v>2275</v>
      </c>
      <c r="I541" s="12"/>
      <c r="J541" s="12">
        <v>206</v>
      </c>
      <c r="K541" s="12">
        <v>397</v>
      </c>
      <c r="L541" s="12">
        <v>3</v>
      </c>
      <c r="M541" s="12">
        <v>18</v>
      </c>
      <c r="N541" s="12">
        <v>118</v>
      </c>
      <c r="O541" s="12"/>
      <c r="P541" s="12">
        <v>173</v>
      </c>
      <c r="Q541" s="12"/>
      <c r="R541" s="12">
        <v>4</v>
      </c>
      <c r="S541" s="12">
        <v>1</v>
      </c>
      <c r="T541" s="12">
        <v>28</v>
      </c>
      <c r="U541" s="12"/>
      <c r="V541" s="12">
        <v>28</v>
      </c>
      <c r="W541" s="12">
        <v>44</v>
      </c>
    </row>
    <row r="542" ht="14.4" spans="1:23">
      <c r="A542" s="14">
        <v>2069902</v>
      </c>
      <c r="B542" s="11" t="s">
        <v>1602</v>
      </c>
      <c r="C542" s="12">
        <v>0</v>
      </c>
      <c r="D542" s="12"/>
      <c r="E542" s="12">
        <v>0</v>
      </c>
      <c r="F542" s="12"/>
      <c r="G542" s="12"/>
      <c r="H542" s="12"/>
      <c r="I542" s="12"/>
      <c r="J542" s="12"/>
      <c r="K542" s="12"/>
      <c r="L542" s="12"/>
      <c r="M542" s="12"/>
      <c r="N542" s="12"/>
      <c r="O542" s="12"/>
      <c r="P542" s="12"/>
      <c r="Q542" s="12"/>
      <c r="R542" s="12"/>
      <c r="S542" s="12"/>
      <c r="T542" s="12"/>
      <c r="U542" s="12"/>
      <c r="V542" s="12"/>
      <c r="W542" s="12"/>
    </row>
    <row r="543" ht="14.4" spans="1:23">
      <c r="A543" s="14">
        <v>2069903</v>
      </c>
      <c r="B543" s="11" t="s">
        <v>1603</v>
      </c>
      <c r="C543" s="12">
        <v>4960</v>
      </c>
      <c r="D543" s="12">
        <v>3983</v>
      </c>
      <c r="E543" s="12">
        <v>4960</v>
      </c>
      <c r="F543" s="12"/>
      <c r="G543" s="12"/>
      <c r="H543" s="12"/>
      <c r="I543" s="12"/>
      <c r="J543" s="12"/>
      <c r="K543" s="12"/>
      <c r="L543" s="12"/>
      <c r="M543" s="12"/>
      <c r="N543" s="12"/>
      <c r="O543" s="12"/>
      <c r="P543" s="12"/>
      <c r="Q543" s="12"/>
      <c r="R543" s="12"/>
      <c r="S543" s="12"/>
      <c r="T543" s="12"/>
      <c r="U543" s="12"/>
      <c r="V543" s="12"/>
      <c r="W543" s="12"/>
    </row>
    <row r="544" ht="14.4" spans="1:23">
      <c r="A544" s="14">
        <v>2069999</v>
      </c>
      <c r="B544" s="11" t="s">
        <v>1606</v>
      </c>
      <c r="C544" s="12">
        <v>79775</v>
      </c>
      <c r="D544" s="12">
        <v>5164</v>
      </c>
      <c r="E544" s="12">
        <v>6112</v>
      </c>
      <c r="F544" s="12"/>
      <c r="G544" s="12">
        <v>67388</v>
      </c>
      <c r="H544" s="12">
        <v>24923</v>
      </c>
      <c r="I544" s="12">
        <v>310</v>
      </c>
      <c r="J544" s="12">
        <v>11612</v>
      </c>
      <c r="K544" s="12">
        <v>9243</v>
      </c>
      <c r="L544" s="12">
        <v>1502</v>
      </c>
      <c r="M544" s="12">
        <v>974</v>
      </c>
      <c r="N544" s="12">
        <v>212</v>
      </c>
      <c r="O544" s="12">
        <v>757</v>
      </c>
      <c r="P544" s="12">
        <v>3056</v>
      </c>
      <c r="Q544" s="12">
        <v>4233</v>
      </c>
      <c r="R544" s="12">
        <v>4048</v>
      </c>
      <c r="S544" s="12">
        <v>190</v>
      </c>
      <c r="T544" s="12">
        <v>3602</v>
      </c>
      <c r="U544" s="12">
        <v>97</v>
      </c>
      <c r="V544" s="12">
        <v>526</v>
      </c>
      <c r="W544" s="12">
        <v>2103</v>
      </c>
    </row>
    <row r="545" ht="14.4" spans="1:23">
      <c r="A545" s="14">
        <v>207</v>
      </c>
      <c r="B545" s="9" t="s">
        <v>4948</v>
      </c>
      <c r="C545" s="10">
        <v>779519</v>
      </c>
      <c r="D545" s="10">
        <v>201277</v>
      </c>
      <c r="E545" s="10">
        <v>226645</v>
      </c>
      <c r="F545" s="10"/>
      <c r="G545" s="10">
        <v>430626</v>
      </c>
      <c r="H545" s="10">
        <v>54583</v>
      </c>
      <c r="I545" s="10">
        <v>24916</v>
      </c>
      <c r="J545" s="10">
        <v>29847</v>
      </c>
      <c r="K545" s="10">
        <v>30698</v>
      </c>
      <c r="L545" s="10">
        <v>39398</v>
      </c>
      <c r="M545" s="10">
        <v>28488</v>
      </c>
      <c r="N545" s="10">
        <v>37740</v>
      </c>
      <c r="O545" s="10">
        <v>9370</v>
      </c>
      <c r="P545" s="10">
        <v>25669</v>
      </c>
      <c r="Q545" s="10">
        <v>46082</v>
      </c>
      <c r="R545" s="10">
        <v>17083</v>
      </c>
      <c r="S545" s="10">
        <v>18849</v>
      </c>
      <c r="T545" s="10">
        <v>16841</v>
      </c>
      <c r="U545" s="10">
        <v>9875</v>
      </c>
      <c r="V545" s="10">
        <v>21064</v>
      </c>
      <c r="W545" s="10">
        <v>20123</v>
      </c>
    </row>
    <row r="546" ht="14.4" spans="1:23">
      <c r="A546" s="14">
        <v>20701</v>
      </c>
      <c r="B546" s="9" t="s">
        <v>4949</v>
      </c>
      <c r="C546" s="10">
        <v>293069</v>
      </c>
      <c r="D546" s="10">
        <v>50774</v>
      </c>
      <c r="E546" s="10">
        <v>54418</v>
      </c>
      <c r="F546" s="10"/>
      <c r="G546" s="10">
        <v>197355</v>
      </c>
      <c r="H546" s="10">
        <v>27755</v>
      </c>
      <c r="I546" s="10">
        <v>11899</v>
      </c>
      <c r="J546" s="10">
        <v>15956</v>
      </c>
      <c r="K546" s="10">
        <v>15126</v>
      </c>
      <c r="L546" s="10">
        <v>14820</v>
      </c>
      <c r="M546" s="10">
        <v>11346</v>
      </c>
      <c r="N546" s="10">
        <v>14526</v>
      </c>
      <c r="O546" s="10">
        <v>5160</v>
      </c>
      <c r="P546" s="10">
        <v>16881</v>
      </c>
      <c r="Q546" s="10">
        <v>18582</v>
      </c>
      <c r="R546" s="10">
        <v>7955</v>
      </c>
      <c r="S546" s="10">
        <v>10098</v>
      </c>
      <c r="T546" s="10">
        <v>7469</v>
      </c>
      <c r="U546" s="10">
        <v>4216</v>
      </c>
      <c r="V546" s="10">
        <v>7827</v>
      </c>
      <c r="W546" s="10">
        <v>7739</v>
      </c>
    </row>
    <row r="547" ht="14.4" spans="1:23">
      <c r="A547" s="14">
        <v>2070101</v>
      </c>
      <c r="B547" s="11" t="s">
        <v>595</v>
      </c>
      <c r="C547" s="12">
        <v>44298</v>
      </c>
      <c r="D547" s="12">
        <v>1453</v>
      </c>
      <c r="E547" s="12">
        <v>3053</v>
      </c>
      <c r="F547" s="12"/>
      <c r="G547" s="12">
        <v>36202</v>
      </c>
      <c r="H547" s="12">
        <v>5437</v>
      </c>
      <c r="I547" s="12">
        <v>1969</v>
      </c>
      <c r="J547" s="12">
        <v>3235</v>
      </c>
      <c r="K547" s="12">
        <v>3201</v>
      </c>
      <c r="L547" s="12">
        <v>2441</v>
      </c>
      <c r="M547" s="12">
        <v>2162</v>
      </c>
      <c r="N547" s="12">
        <v>2755</v>
      </c>
      <c r="O547" s="12">
        <v>612</v>
      </c>
      <c r="P547" s="12">
        <v>3560</v>
      </c>
      <c r="Q547" s="12">
        <v>2719</v>
      </c>
      <c r="R547" s="12">
        <v>1449</v>
      </c>
      <c r="S547" s="12">
        <v>1713</v>
      </c>
      <c r="T547" s="12">
        <v>1257</v>
      </c>
      <c r="U547" s="12">
        <v>1140</v>
      </c>
      <c r="V547" s="12">
        <v>738</v>
      </c>
      <c r="W547" s="12">
        <v>1814</v>
      </c>
    </row>
    <row r="548" ht="14.4" spans="1:23">
      <c r="A548" s="14">
        <v>2070102</v>
      </c>
      <c r="B548" s="11" t="s">
        <v>598</v>
      </c>
      <c r="C548" s="12">
        <v>5156</v>
      </c>
      <c r="D548" s="12"/>
      <c r="E548" s="12">
        <v>0</v>
      </c>
      <c r="F548" s="12"/>
      <c r="G548" s="12">
        <v>4344</v>
      </c>
      <c r="H548" s="12">
        <v>581</v>
      </c>
      <c r="I548" s="12">
        <v>26</v>
      </c>
      <c r="J548" s="12">
        <v>92</v>
      </c>
      <c r="K548" s="12">
        <v>1742</v>
      </c>
      <c r="L548" s="12">
        <v>130</v>
      </c>
      <c r="M548" s="12">
        <v>84</v>
      </c>
      <c r="N548" s="12">
        <v>264</v>
      </c>
      <c r="O548" s="12">
        <v>6</v>
      </c>
      <c r="P548" s="12">
        <v>1069</v>
      </c>
      <c r="Q548" s="12">
        <v>93</v>
      </c>
      <c r="R548" s="12"/>
      <c r="S548" s="12">
        <v>103</v>
      </c>
      <c r="T548" s="12">
        <v>58</v>
      </c>
      <c r="U548" s="12">
        <v>69</v>
      </c>
      <c r="V548" s="12">
        <v>8</v>
      </c>
      <c r="W548" s="12">
        <v>19</v>
      </c>
    </row>
    <row r="549" ht="14.4" spans="1:23">
      <c r="A549" s="14">
        <v>2070103</v>
      </c>
      <c r="B549" s="11" t="s">
        <v>601</v>
      </c>
      <c r="C549" s="12">
        <v>172</v>
      </c>
      <c r="D549" s="12">
        <v>66</v>
      </c>
      <c r="E549" s="12">
        <v>67</v>
      </c>
      <c r="F549" s="12"/>
      <c r="G549" s="12">
        <v>97</v>
      </c>
      <c r="H549" s="12"/>
      <c r="I549" s="12"/>
      <c r="J549" s="12"/>
      <c r="K549" s="12"/>
      <c r="L549" s="12"/>
      <c r="M549" s="12"/>
      <c r="N549" s="12">
        <v>79</v>
      </c>
      <c r="O549" s="12"/>
      <c r="P549" s="12"/>
      <c r="Q549" s="12"/>
      <c r="R549" s="12"/>
      <c r="S549" s="12"/>
      <c r="T549" s="12">
        <v>18</v>
      </c>
      <c r="U549" s="12"/>
      <c r="V549" s="12"/>
      <c r="W549" s="12"/>
    </row>
    <row r="550" ht="14.4" spans="1:23">
      <c r="A550" s="14">
        <v>2070104</v>
      </c>
      <c r="B550" s="11" t="s">
        <v>1618</v>
      </c>
      <c r="C550" s="12">
        <v>23256</v>
      </c>
      <c r="D550" s="12">
        <v>2393</v>
      </c>
      <c r="E550" s="12">
        <v>2843</v>
      </c>
      <c r="F550" s="12"/>
      <c r="G550" s="12">
        <v>16984</v>
      </c>
      <c r="H550" s="12">
        <v>3509</v>
      </c>
      <c r="I550" s="12">
        <v>687</v>
      </c>
      <c r="J550" s="12">
        <v>1865</v>
      </c>
      <c r="K550" s="12">
        <v>1331</v>
      </c>
      <c r="L550" s="12">
        <v>1536</v>
      </c>
      <c r="M550" s="12">
        <v>904</v>
      </c>
      <c r="N550" s="12">
        <v>971</v>
      </c>
      <c r="O550" s="12">
        <v>265</v>
      </c>
      <c r="P550" s="12">
        <v>791</v>
      </c>
      <c r="Q550" s="12">
        <v>2599</v>
      </c>
      <c r="R550" s="12">
        <v>477</v>
      </c>
      <c r="S550" s="12">
        <v>565</v>
      </c>
      <c r="T550" s="12">
        <v>447</v>
      </c>
      <c r="U550" s="12">
        <v>330</v>
      </c>
      <c r="V550" s="12">
        <v>368</v>
      </c>
      <c r="W550" s="12">
        <v>339</v>
      </c>
    </row>
    <row r="551" ht="14.4" spans="1:23">
      <c r="A551" s="14">
        <v>2070105</v>
      </c>
      <c r="B551" s="11" t="s">
        <v>1620</v>
      </c>
      <c r="C551" s="12">
        <v>2170</v>
      </c>
      <c r="D551" s="12">
        <v>713</v>
      </c>
      <c r="E551" s="12">
        <v>721</v>
      </c>
      <c r="F551" s="12"/>
      <c r="G551" s="12">
        <v>1422</v>
      </c>
      <c r="H551" s="12">
        <v>16</v>
      </c>
      <c r="I551" s="12">
        <v>229</v>
      </c>
      <c r="J551" s="12">
        <v>1000</v>
      </c>
      <c r="K551" s="12"/>
      <c r="L551" s="12"/>
      <c r="M551" s="12"/>
      <c r="N551" s="12">
        <v>108</v>
      </c>
      <c r="O551" s="12"/>
      <c r="P551" s="12">
        <v>66</v>
      </c>
      <c r="Q551" s="12"/>
      <c r="R551" s="12">
        <v>2</v>
      </c>
      <c r="S551" s="12"/>
      <c r="T551" s="12">
        <v>1</v>
      </c>
      <c r="U551" s="12"/>
      <c r="V551" s="12"/>
      <c r="W551" s="12"/>
    </row>
    <row r="552" ht="14.4" spans="1:23">
      <c r="A552" s="14">
        <v>2070106</v>
      </c>
      <c r="B552" s="11" t="s">
        <v>1623</v>
      </c>
      <c r="C552" s="12">
        <v>23884</v>
      </c>
      <c r="D552" s="12">
        <v>22400</v>
      </c>
      <c r="E552" s="12">
        <v>22400</v>
      </c>
      <c r="F552" s="12"/>
      <c r="G552" s="12">
        <v>1417</v>
      </c>
      <c r="H552" s="12">
        <v>120</v>
      </c>
      <c r="I552" s="12"/>
      <c r="J552" s="12">
        <v>1</v>
      </c>
      <c r="K552" s="12">
        <v>78</v>
      </c>
      <c r="L552" s="12"/>
      <c r="M552" s="12">
        <v>28</v>
      </c>
      <c r="N552" s="12">
        <v>277</v>
      </c>
      <c r="O552" s="12"/>
      <c r="P552" s="12">
        <v>359</v>
      </c>
      <c r="Q552" s="12">
        <v>34</v>
      </c>
      <c r="R552" s="12">
        <v>20</v>
      </c>
      <c r="S552" s="12">
        <v>500</v>
      </c>
      <c r="T552" s="12"/>
      <c r="U552" s="12"/>
      <c r="V552" s="12"/>
      <c r="W552" s="12"/>
    </row>
    <row r="553" ht="14.4" spans="1:23">
      <c r="A553" s="14">
        <v>2070107</v>
      </c>
      <c r="B553" s="11" t="s">
        <v>1626</v>
      </c>
      <c r="C553" s="12">
        <v>36281</v>
      </c>
      <c r="D553" s="12">
        <v>6640</v>
      </c>
      <c r="E553" s="12">
        <v>7459</v>
      </c>
      <c r="F553" s="12"/>
      <c r="G553" s="12">
        <v>24554</v>
      </c>
      <c r="H553" s="12">
        <v>3265</v>
      </c>
      <c r="I553" s="12">
        <v>1922</v>
      </c>
      <c r="J553" s="12">
        <v>1314</v>
      </c>
      <c r="K553" s="12">
        <v>2027</v>
      </c>
      <c r="L553" s="12">
        <v>1179</v>
      </c>
      <c r="M553" s="12">
        <v>2554</v>
      </c>
      <c r="N553" s="12">
        <v>1878</v>
      </c>
      <c r="O553" s="12">
        <v>737</v>
      </c>
      <c r="P553" s="12">
        <v>1941</v>
      </c>
      <c r="Q553" s="12">
        <v>2130</v>
      </c>
      <c r="R553" s="12">
        <v>579</v>
      </c>
      <c r="S553" s="12">
        <v>1803</v>
      </c>
      <c r="T553" s="12">
        <v>237</v>
      </c>
      <c r="U553" s="12">
        <v>788</v>
      </c>
      <c r="V553" s="12">
        <v>1583</v>
      </c>
      <c r="W553" s="12">
        <v>617</v>
      </c>
    </row>
    <row r="554" ht="14.4" spans="1:23">
      <c r="A554" s="14">
        <v>2070108</v>
      </c>
      <c r="B554" s="11" t="s">
        <v>1629</v>
      </c>
      <c r="C554" s="12">
        <v>5152</v>
      </c>
      <c r="D554" s="12">
        <v>1218</v>
      </c>
      <c r="E554" s="12">
        <v>1525</v>
      </c>
      <c r="F554" s="12"/>
      <c r="G554" s="12">
        <v>2408</v>
      </c>
      <c r="H554" s="12">
        <v>263</v>
      </c>
      <c r="I554" s="12">
        <v>363</v>
      </c>
      <c r="J554" s="12">
        <v>130</v>
      </c>
      <c r="K554" s="12">
        <v>67</v>
      </c>
      <c r="L554" s="12">
        <v>25</v>
      </c>
      <c r="M554" s="12">
        <v>12</v>
      </c>
      <c r="N554" s="12">
        <v>236</v>
      </c>
      <c r="O554" s="12">
        <v>297</v>
      </c>
      <c r="P554" s="12">
        <v>47</v>
      </c>
      <c r="Q554" s="12">
        <v>332</v>
      </c>
      <c r="R554" s="12">
        <v>159</v>
      </c>
      <c r="S554" s="12">
        <v>94</v>
      </c>
      <c r="T554" s="12">
        <v>176</v>
      </c>
      <c r="U554" s="12">
        <v>10</v>
      </c>
      <c r="V554" s="12">
        <v>192</v>
      </c>
      <c r="W554" s="12">
        <v>5</v>
      </c>
    </row>
    <row r="555" ht="14.4" spans="1:23">
      <c r="A555" s="14">
        <v>2070109</v>
      </c>
      <c r="B555" s="11" t="s">
        <v>1632</v>
      </c>
      <c r="C555" s="12">
        <v>73340</v>
      </c>
      <c r="D555" s="12">
        <v>2484</v>
      </c>
      <c r="E555" s="12">
        <v>2532</v>
      </c>
      <c r="F555" s="12"/>
      <c r="G555" s="12">
        <v>59246</v>
      </c>
      <c r="H555" s="12">
        <v>10418</v>
      </c>
      <c r="I555" s="12">
        <v>3299</v>
      </c>
      <c r="J555" s="12">
        <v>5611</v>
      </c>
      <c r="K555" s="12">
        <v>4463</v>
      </c>
      <c r="L555" s="12">
        <v>4882</v>
      </c>
      <c r="M555" s="12">
        <v>3511</v>
      </c>
      <c r="N555" s="12">
        <v>3458</v>
      </c>
      <c r="O555" s="12">
        <v>1630</v>
      </c>
      <c r="P555" s="12">
        <v>3582</v>
      </c>
      <c r="Q555" s="12">
        <v>5350</v>
      </c>
      <c r="R555" s="12">
        <v>2102</v>
      </c>
      <c r="S555" s="12">
        <v>3422</v>
      </c>
      <c r="T555" s="12">
        <v>1987</v>
      </c>
      <c r="U555" s="12">
        <v>950</v>
      </c>
      <c r="V555" s="12">
        <v>1801</v>
      </c>
      <c r="W555" s="12">
        <v>2780</v>
      </c>
    </row>
    <row r="556" ht="14.4" spans="1:23">
      <c r="A556" s="14">
        <v>2070110</v>
      </c>
      <c r="B556" s="11" t="s">
        <v>4950</v>
      </c>
      <c r="C556" s="12">
        <v>1129</v>
      </c>
      <c r="D556" s="12">
        <v>300</v>
      </c>
      <c r="E556" s="12">
        <v>300</v>
      </c>
      <c r="F556" s="12"/>
      <c r="G556" s="12">
        <v>617</v>
      </c>
      <c r="H556" s="12">
        <v>60</v>
      </c>
      <c r="I556" s="12">
        <v>118</v>
      </c>
      <c r="J556" s="12"/>
      <c r="K556" s="12">
        <v>30</v>
      </c>
      <c r="L556" s="12"/>
      <c r="M556" s="12">
        <v>81</v>
      </c>
      <c r="N556" s="12">
        <v>186</v>
      </c>
      <c r="O556" s="12"/>
      <c r="P556" s="12"/>
      <c r="Q556" s="12"/>
      <c r="R556" s="12">
        <v>10</v>
      </c>
      <c r="S556" s="12"/>
      <c r="T556" s="12"/>
      <c r="U556" s="12">
        <v>3</v>
      </c>
      <c r="V556" s="12">
        <v>129</v>
      </c>
      <c r="W556" s="12"/>
    </row>
    <row r="557" ht="14.4" spans="1:23">
      <c r="A557" s="14">
        <v>2070111</v>
      </c>
      <c r="B557" s="11" t="s">
        <v>1638</v>
      </c>
      <c r="C557" s="12">
        <v>23027</v>
      </c>
      <c r="D557" s="12">
        <v>5438</v>
      </c>
      <c r="E557" s="12">
        <v>5239</v>
      </c>
      <c r="F557" s="12"/>
      <c r="G557" s="12">
        <v>10593</v>
      </c>
      <c r="H557" s="12">
        <v>356</v>
      </c>
      <c r="I557" s="12">
        <v>1228</v>
      </c>
      <c r="J557" s="12">
        <v>270</v>
      </c>
      <c r="K557" s="12">
        <v>608</v>
      </c>
      <c r="L557" s="12">
        <v>758</v>
      </c>
      <c r="M557" s="12">
        <v>309</v>
      </c>
      <c r="N557" s="12">
        <v>973</v>
      </c>
      <c r="O557" s="12">
        <v>288</v>
      </c>
      <c r="P557" s="12">
        <v>533</v>
      </c>
      <c r="Q557" s="12">
        <v>2172</v>
      </c>
      <c r="R557" s="12">
        <v>110</v>
      </c>
      <c r="S557" s="12">
        <v>278</v>
      </c>
      <c r="T557" s="12">
        <v>131</v>
      </c>
      <c r="U557" s="12">
        <v>24</v>
      </c>
      <c r="V557" s="12">
        <v>2510</v>
      </c>
      <c r="W557" s="12">
        <v>45</v>
      </c>
    </row>
    <row r="558" ht="14.4" spans="1:23">
      <c r="A558" s="14">
        <v>2070112</v>
      </c>
      <c r="B558" s="11" t="s">
        <v>4951</v>
      </c>
      <c r="C558" s="12">
        <v>3116</v>
      </c>
      <c r="D558" s="12">
        <v>100</v>
      </c>
      <c r="E558" s="12">
        <v>100</v>
      </c>
      <c r="F558" s="12"/>
      <c r="G558" s="12">
        <v>2708</v>
      </c>
      <c r="H558" s="12">
        <v>419</v>
      </c>
      <c r="I558" s="12">
        <v>118</v>
      </c>
      <c r="J558" s="12">
        <v>481</v>
      </c>
      <c r="K558" s="12">
        <v>86</v>
      </c>
      <c r="L558" s="12">
        <v>231</v>
      </c>
      <c r="M558" s="12">
        <v>474</v>
      </c>
      <c r="N558" s="12">
        <v>178</v>
      </c>
      <c r="O558" s="12">
        <v>50</v>
      </c>
      <c r="P558" s="12">
        <v>43</v>
      </c>
      <c r="Q558" s="12">
        <v>153</v>
      </c>
      <c r="R558" s="12">
        <v>70</v>
      </c>
      <c r="S558" s="12">
        <v>113</v>
      </c>
      <c r="T558" s="12">
        <v>233</v>
      </c>
      <c r="U558" s="12">
        <v>41</v>
      </c>
      <c r="V558" s="12">
        <v>13</v>
      </c>
      <c r="W558" s="12">
        <v>5</v>
      </c>
    </row>
    <row r="559" ht="14.4" spans="1:23">
      <c r="A559" s="14">
        <v>2070199</v>
      </c>
      <c r="B559" s="11" t="s">
        <v>4952</v>
      </c>
      <c r="C559" s="12">
        <v>52088</v>
      </c>
      <c r="D559" s="12">
        <v>7569</v>
      </c>
      <c r="E559" s="12">
        <v>8179</v>
      </c>
      <c r="F559" s="12"/>
      <c r="G559" s="12">
        <v>36763</v>
      </c>
      <c r="H559" s="12">
        <v>3311</v>
      </c>
      <c r="I559" s="12">
        <v>1940</v>
      </c>
      <c r="J559" s="12">
        <v>1957</v>
      </c>
      <c r="K559" s="12">
        <v>1493</v>
      </c>
      <c r="L559" s="12">
        <v>3638</v>
      </c>
      <c r="M559" s="12">
        <v>1227</v>
      </c>
      <c r="N559" s="12">
        <v>3163</v>
      </c>
      <c r="O559" s="12">
        <v>1275</v>
      </c>
      <c r="P559" s="12">
        <v>4890</v>
      </c>
      <c r="Q559" s="12">
        <v>3000</v>
      </c>
      <c r="R559" s="12">
        <v>2977</v>
      </c>
      <c r="S559" s="12">
        <v>1507</v>
      </c>
      <c r="T559" s="12">
        <v>2924</v>
      </c>
      <c r="U559" s="12">
        <v>861</v>
      </c>
      <c r="V559" s="12">
        <v>485</v>
      </c>
      <c r="W559" s="12">
        <v>2115</v>
      </c>
    </row>
    <row r="560" ht="14.4" spans="1:23">
      <c r="A560" s="14">
        <v>20702</v>
      </c>
      <c r="B560" s="9" t="s">
        <v>1652</v>
      </c>
      <c r="C560" s="10">
        <v>61765</v>
      </c>
      <c r="D560" s="10">
        <v>5698</v>
      </c>
      <c r="E560" s="10">
        <v>7301</v>
      </c>
      <c r="F560" s="10"/>
      <c r="G560" s="10">
        <v>39988</v>
      </c>
      <c r="H560" s="10">
        <v>3991</v>
      </c>
      <c r="I560" s="10">
        <v>1064</v>
      </c>
      <c r="J560" s="10">
        <v>2412</v>
      </c>
      <c r="K560" s="10">
        <v>2144</v>
      </c>
      <c r="L560" s="10">
        <v>5128</v>
      </c>
      <c r="M560" s="10">
        <v>819</v>
      </c>
      <c r="N560" s="10">
        <v>9620</v>
      </c>
      <c r="O560" s="10">
        <v>473</v>
      </c>
      <c r="P560" s="10">
        <v>1153</v>
      </c>
      <c r="Q560" s="10">
        <v>8672</v>
      </c>
      <c r="R560" s="10">
        <v>931</v>
      </c>
      <c r="S560" s="10">
        <v>383</v>
      </c>
      <c r="T560" s="10">
        <v>1508</v>
      </c>
      <c r="U560" s="10">
        <v>208</v>
      </c>
      <c r="V560" s="10">
        <v>968</v>
      </c>
      <c r="W560" s="10">
        <v>514</v>
      </c>
    </row>
    <row r="561" ht="14.4" spans="1:23">
      <c r="A561" s="14">
        <v>2070201</v>
      </c>
      <c r="B561" s="11" t="s">
        <v>595</v>
      </c>
      <c r="C561" s="12">
        <v>2156</v>
      </c>
      <c r="D561" s="12"/>
      <c r="E561" s="12">
        <v>456</v>
      </c>
      <c r="F561" s="12"/>
      <c r="G561" s="12">
        <v>1412</v>
      </c>
      <c r="H561" s="12">
        <v>214</v>
      </c>
      <c r="I561" s="12">
        <v>100</v>
      </c>
      <c r="J561" s="12">
        <v>91</v>
      </c>
      <c r="K561" s="12">
        <v>307</v>
      </c>
      <c r="L561" s="12">
        <v>42</v>
      </c>
      <c r="M561" s="12">
        <v>57</v>
      </c>
      <c r="N561" s="12">
        <v>59</v>
      </c>
      <c r="O561" s="12"/>
      <c r="P561" s="12">
        <v>79</v>
      </c>
      <c r="Q561" s="12">
        <v>100</v>
      </c>
      <c r="R561" s="12">
        <v>14</v>
      </c>
      <c r="S561" s="12">
        <v>137</v>
      </c>
      <c r="T561" s="12">
        <v>1</v>
      </c>
      <c r="U561" s="12">
        <v>2</v>
      </c>
      <c r="V561" s="12">
        <v>112</v>
      </c>
      <c r="W561" s="12">
        <v>97</v>
      </c>
    </row>
    <row r="562" ht="14.4" spans="1:23">
      <c r="A562" s="14">
        <v>2070202</v>
      </c>
      <c r="B562" s="11" t="s">
        <v>598</v>
      </c>
      <c r="C562" s="12">
        <v>37</v>
      </c>
      <c r="D562" s="12"/>
      <c r="E562" s="12">
        <v>0</v>
      </c>
      <c r="F562" s="12"/>
      <c r="G562" s="12">
        <v>88</v>
      </c>
      <c r="H562" s="12"/>
      <c r="I562" s="12"/>
      <c r="J562" s="12">
        <v>28</v>
      </c>
      <c r="K562" s="12"/>
      <c r="L562" s="12">
        <v>60</v>
      </c>
      <c r="M562" s="12"/>
      <c r="N562" s="12"/>
      <c r="O562" s="12"/>
      <c r="P562" s="12"/>
      <c r="Q562" s="12"/>
      <c r="R562" s="12"/>
      <c r="S562" s="12"/>
      <c r="T562" s="12"/>
      <c r="U562" s="12"/>
      <c r="V562" s="12"/>
      <c r="W562" s="12"/>
    </row>
    <row r="563" ht="14.4" spans="1:23">
      <c r="A563" s="14">
        <v>2070203</v>
      </c>
      <c r="B563" s="11" t="s">
        <v>601</v>
      </c>
      <c r="C563" s="12">
        <v>0</v>
      </c>
      <c r="D563" s="12"/>
      <c r="E563" s="12">
        <v>0</v>
      </c>
      <c r="F563" s="12"/>
      <c r="G563" s="12"/>
      <c r="H563" s="12"/>
      <c r="I563" s="12"/>
      <c r="J563" s="12"/>
      <c r="K563" s="12"/>
      <c r="L563" s="12"/>
      <c r="M563" s="12"/>
      <c r="N563" s="12"/>
      <c r="O563" s="12"/>
      <c r="P563" s="12"/>
      <c r="Q563" s="12"/>
      <c r="R563" s="12"/>
      <c r="S563" s="12"/>
      <c r="T563" s="12"/>
      <c r="U563" s="12"/>
      <c r="V563" s="12"/>
      <c r="W563" s="12"/>
    </row>
    <row r="564" ht="14.4" spans="1:23">
      <c r="A564" s="14">
        <v>2070204</v>
      </c>
      <c r="B564" s="11" t="s">
        <v>1659</v>
      </c>
      <c r="C564" s="12">
        <v>32361</v>
      </c>
      <c r="D564" s="12">
        <v>1475</v>
      </c>
      <c r="E564" s="12">
        <v>1773</v>
      </c>
      <c r="F564" s="12"/>
      <c r="G564" s="12">
        <v>21196</v>
      </c>
      <c r="H564" s="12">
        <v>1034</v>
      </c>
      <c r="I564" s="12">
        <v>194</v>
      </c>
      <c r="J564" s="12">
        <v>566</v>
      </c>
      <c r="K564" s="12">
        <v>784</v>
      </c>
      <c r="L564" s="12">
        <v>3371</v>
      </c>
      <c r="M564" s="12">
        <v>112</v>
      </c>
      <c r="N564" s="12">
        <v>8939</v>
      </c>
      <c r="O564" s="12">
        <v>217</v>
      </c>
      <c r="P564" s="12">
        <v>149</v>
      </c>
      <c r="Q564" s="12">
        <v>4355</v>
      </c>
      <c r="R564" s="12">
        <v>292</v>
      </c>
      <c r="S564" s="12">
        <v>198</v>
      </c>
      <c r="T564" s="12">
        <v>160</v>
      </c>
      <c r="U564" s="12">
        <v>36</v>
      </c>
      <c r="V564" s="12">
        <v>572</v>
      </c>
      <c r="W564" s="12">
        <v>217</v>
      </c>
    </row>
    <row r="565" ht="14.4" spans="1:23">
      <c r="A565" s="14">
        <v>2070205</v>
      </c>
      <c r="B565" s="11" t="s">
        <v>1662</v>
      </c>
      <c r="C565" s="12">
        <v>21214</v>
      </c>
      <c r="D565" s="12">
        <v>3220</v>
      </c>
      <c r="E565" s="12">
        <v>4013</v>
      </c>
      <c r="F565" s="12"/>
      <c r="G565" s="12">
        <v>13539</v>
      </c>
      <c r="H565" s="12">
        <v>2363</v>
      </c>
      <c r="I565" s="12">
        <v>557</v>
      </c>
      <c r="J565" s="12">
        <v>1186</v>
      </c>
      <c r="K565" s="12">
        <v>704</v>
      </c>
      <c r="L565" s="12">
        <v>749</v>
      </c>
      <c r="M565" s="12">
        <v>342</v>
      </c>
      <c r="N565" s="12">
        <v>448</v>
      </c>
      <c r="O565" s="12">
        <v>102</v>
      </c>
      <c r="P565" s="12">
        <v>925</v>
      </c>
      <c r="Q565" s="12">
        <v>4094</v>
      </c>
      <c r="R565" s="12">
        <v>395</v>
      </c>
      <c r="S565" s="12"/>
      <c r="T565" s="12">
        <v>1347</v>
      </c>
      <c r="U565" s="12">
        <v>43</v>
      </c>
      <c r="V565" s="12">
        <v>284</v>
      </c>
      <c r="W565" s="12"/>
    </row>
    <row r="566" ht="14.4" spans="1:23">
      <c r="A566" s="14">
        <v>2070206</v>
      </c>
      <c r="B566" s="11" t="s">
        <v>1665</v>
      </c>
      <c r="C566" s="12">
        <v>526</v>
      </c>
      <c r="D566" s="12"/>
      <c r="E566" s="12">
        <v>0</v>
      </c>
      <c r="F566" s="12"/>
      <c r="G566" s="12">
        <v>462</v>
      </c>
      <c r="H566" s="12"/>
      <c r="I566" s="12">
        <v>75</v>
      </c>
      <c r="J566" s="12">
        <v>363</v>
      </c>
      <c r="K566" s="12">
        <v>25</v>
      </c>
      <c r="L566" s="12"/>
      <c r="M566" s="12"/>
      <c r="N566" s="12"/>
      <c r="O566" s="12"/>
      <c r="P566" s="12"/>
      <c r="Q566" s="12">
        <v>-1</v>
      </c>
      <c r="R566" s="12"/>
      <c r="S566" s="12"/>
      <c r="T566" s="12"/>
      <c r="U566" s="12"/>
      <c r="V566" s="12"/>
      <c r="W566" s="12"/>
    </row>
    <row r="567" ht="14.4" spans="1:23">
      <c r="A567" s="14">
        <v>2070299</v>
      </c>
      <c r="B567" s="11" t="s">
        <v>1668</v>
      </c>
      <c r="C567" s="12">
        <v>5471</v>
      </c>
      <c r="D567" s="12">
        <v>1003</v>
      </c>
      <c r="E567" s="12">
        <v>1059</v>
      </c>
      <c r="F567" s="12"/>
      <c r="G567" s="12">
        <v>3291</v>
      </c>
      <c r="H567" s="12">
        <v>380</v>
      </c>
      <c r="I567" s="12">
        <v>138</v>
      </c>
      <c r="J567" s="12">
        <v>178</v>
      </c>
      <c r="K567" s="12">
        <v>324</v>
      </c>
      <c r="L567" s="12">
        <v>906</v>
      </c>
      <c r="M567" s="12">
        <v>308</v>
      </c>
      <c r="N567" s="12">
        <v>174</v>
      </c>
      <c r="O567" s="12">
        <v>154</v>
      </c>
      <c r="P567" s="12"/>
      <c r="Q567" s="12">
        <v>124</v>
      </c>
      <c r="R567" s="12">
        <v>230</v>
      </c>
      <c r="S567" s="12">
        <v>48</v>
      </c>
      <c r="T567" s="12"/>
      <c r="U567" s="12">
        <v>127</v>
      </c>
      <c r="V567" s="12"/>
      <c r="W567" s="12">
        <v>200</v>
      </c>
    </row>
    <row r="568" ht="14.4" spans="1:23">
      <c r="A568" s="14">
        <v>20703</v>
      </c>
      <c r="B568" s="9" t="s">
        <v>1670</v>
      </c>
      <c r="C568" s="10">
        <v>65733</v>
      </c>
      <c r="D568" s="10">
        <v>11679</v>
      </c>
      <c r="E568" s="10">
        <v>14738</v>
      </c>
      <c r="F568" s="10"/>
      <c r="G568" s="10">
        <v>42126</v>
      </c>
      <c r="H568" s="10">
        <v>7232</v>
      </c>
      <c r="I568" s="10">
        <v>1512</v>
      </c>
      <c r="J568" s="10">
        <v>3494</v>
      </c>
      <c r="K568" s="10">
        <v>2498</v>
      </c>
      <c r="L568" s="10">
        <v>3981</v>
      </c>
      <c r="M568" s="10">
        <v>2250</v>
      </c>
      <c r="N568" s="10">
        <v>2162</v>
      </c>
      <c r="O568" s="10">
        <v>127</v>
      </c>
      <c r="P568" s="10">
        <v>1033</v>
      </c>
      <c r="Q568" s="10">
        <v>2283</v>
      </c>
      <c r="R568" s="10">
        <v>2166</v>
      </c>
      <c r="S568" s="10">
        <v>2514</v>
      </c>
      <c r="T568" s="10">
        <v>1175</v>
      </c>
      <c r="U568" s="10">
        <v>1535</v>
      </c>
      <c r="V568" s="10">
        <v>6721</v>
      </c>
      <c r="W568" s="10">
        <v>1443</v>
      </c>
    </row>
    <row r="569" ht="14.4" spans="1:23">
      <c r="A569" s="14">
        <v>2070301</v>
      </c>
      <c r="B569" s="11" t="s">
        <v>595</v>
      </c>
      <c r="C569" s="12">
        <v>7200</v>
      </c>
      <c r="D569" s="12">
        <v>667</v>
      </c>
      <c r="E569" s="12">
        <v>1872</v>
      </c>
      <c r="F569" s="12"/>
      <c r="G569" s="12">
        <v>4687</v>
      </c>
      <c r="H569" s="12">
        <v>1416</v>
      </c>
      <c r="I569" s="12">
        <v>22</v>
      </c>
      <c r="J569" s="12">
        <v>207</v>
      </c>
      <c r="K569" s="12">
        <v>836</v>
      </c>
      <c r="L569" s="12">
        <v>199</v>
      </c>
      <c r="M569" s="12">
        <v>326</v>
      </c>
      <c r="N569" s="12">
        <v>15</v>
      </c>
      <c r="O569" s="12"/>
      <c r="P569" s="12">
        <v>40</v>
      </c>
      <c r="Q569" s="12">
        <v>186</v>
      </c>
      <c r="R569" s="12">
        <v>144</v>
      </c>
      <c r="S569" s="12">
        <v>226</v>
      </c>
      <c r="T569" s="12">
        <v>258</v>
      </c>
      <c r="U569" s="12">
        <v>305</v>
      </c>
      <c r="V569" s="12">
        <v>456</v>
      </c>
      <c r="W569" s="12">
        <v>51</v>
      </c>
    </row>
    <row r="570" ht="14.4" spans="1:23">
      <c r="A570" s="14">
        <v>2070302</v>
      </c>
      <c r="B570" s="11" t="s">
        <v>598</v>
      </c>
      <c r="C570" s="12">
        <v>436</v>
      </c>
      <c r="D570" s="12"/>
      <c r="E570" s="12">
        <v>0</v>
      </c>
      <c r="F570" s="12"/>
      <c r="G570" s="12">
        <v>308</v>
      </c>
      <c r="H570" s="12">
        <v>7</v>
      </c>
      <c r="I570" s="12"/>
      <c r="J570" s="12">
        <v>96</v>
      </c>
      <c r="K570" s="12">
        <v>52</v>
      </c>
      <c r="L570" s="12">
        <v>25</v>
      </c>
      <c r="M570" s="12">
        <v>15</v>
      </c>
      <c r="N570" s="12">
        <v>28</v>
      </c>
      <c r="O570" s="12"/>
      <c r="P570" s="12">
        <v>19</v>
      </c>
      <c r="Q570" s="12"/>
      <c r="R570" s="12"/>
      <c r="S570" s="12">
        <v>7</v>
      </c>
      <c r="T570" s="12"/>
      <c r="U570" s="12">
        <v>11</v>
      </c>
      <c r="V570" s="12">
        <v>48</v>
      </c>
      <c r="W570" s="12"/>
    </row>
    <row r="571" ht="14.4" spans="1:23">
      <c r="A571" s="14">
        <v>2070303</v>
      </c>
      <c r="B571" s="11" t="s">
        <v>601</v>
      </c>
      <c r="C571" s="12">
        <v>671</v>
      </c>
      <c r="D571" s="12">
        <v>365</v>
      </c>
      <c r="E571" s="12">
        <v>412</v>
      </c>
      <c r="F571" s="12"/>
      <c r="G571" s="12">
        <v>202</v>
      </c>
      <c r="H571" s="12"/>
      <c r="I571" s="12">
        <v>12</v>
      </c>
      <c r="J571" s="12"/>
      <c r="K571" s="12"/>
      <c r="L571" s="12"/>
      <c r="M571" s="12">
        <v>190</v>
      </c>
      <c r="N571" s="12"/>
      <c r="O571" s="12"/>
      <c r="P571" s="12"/>
      <c r="Q571" s="12"/>
      <c r="R571" s="12"/>
      <c r="S571" s="12"/>
      <c r="T571" s="12"/>
      <c r="U571" s="12"/>
      <c r="V571" s="12"/>
      <c r="W571" s="12"/>
    </row>
    <row r="572" ht="14.4" spans="1:23">
      <c r="A572" s="14">
        <v>2070304</v>
      </c>
      <c r="B572" s="11" t="s">
        <v>1677</v>
      </c>
      <c r="C572" s="12">
        <v>2230</v>
      </c>
      <c r="D572" s="12">
        <v>538</v>
      </c>
      <c r="E572" s="12">
        <v>683</v>
      </c>
      <c r="F572" s="12"/>
      <c r="G572" s="12">
        <v>1330</v>
      </c>
      <c r="H572" s="12">
        <v>259</v>
      </c>
      <c r="I572" s="12"/>
      <c r="J572" s="12">
        <v>389</v>
      </c>
      <c r="K572" s="12">
        <v>122</v>
      </c>
      <c r="L572" s="12">
        <v>175</v>
      </c>
      <c r="M572" s="12"/>
      <c r="N572" s="12">
        <v>192</v>
      </c>
      <c r="O572" s="12"/>
      <c r="P572" s="12"/>
      <c r="Q572" s="12"/>
      <c r="R572" s="12"/>
      <c r="S572" s="12">
        <v>71</v>
      </c>
      <c r="T572" s="12">
        <v>89</v>
      </c>
      <c r="U572" s="12"/>
      <c r="V572" s="12"/>
      <c r="W572" s="12">
        <v>33</v>
      </c>
    </row>
    <row r="573" ht="14.4" spans="1:23">
      <c r="A573" s="14">
        <v>2070305</v>
      </c>
      <c r="B573" s="11" t="s">
        <v>1679</v>
      </c>
      <c r="C573" s="12">
        <v>4348</v>
      </c>
      <c r="D573" s="12"/>
      <c r="E573" s="12">
        <v>0</v>
      </c>
      <c r="F573" s="12"/>
      <c r="G573" s="12">
        <v>4277</v>
      </c>
      <c r="H573" s="12">
        <v>1685</v>
      </c>
      <c r="I573" s="12">
        <v>391</v>
      </c>
      <c r="J573" s="12">
        <v>203</v>
      </c>
      <c r="K573" s="12">
        <v>274</v>
      </c>
      <c r="L573" s="12">
        <v>161</v>
      </c>
      <c r="M573" s="12">
        <v>103</v>
      </c>
      <c r="N573" s="12">
        <v>469</v>
      </c>
      <c r="O573" s="12">
        <v>21</v>
      </c>
      <c r="P573" s="12"/>
      <c r="Q573" s="12">
        <v>29</v>
      </c>
      <c r="R573" s="12">
        <v>415</v>
      </c>
      <c r="S573" s="12">
        <v>300</v>
      </c>
      <c r="T573" s="12">
        <v>108</v>
      </c>
      <c r="U573" s="12">
        <v>5</v>
      </c>
      <c r="V573" s="12">
        <v>83</v>
      </c>
      <c r="W573" s="12">
        <v>30</v>
      </c>
    </row>
    <row r="574" ht="14.4" spans="1:23">
      <c r="A574" s="14">
        <v>2070306</v>
      </c>
      <c r="B574" s="11" t="s">
        <v>1681</v>
      </c>
      <c r="C574" s="12">
        <v>11926</v>
      </c>
      <c r="D574" s="12">
        <v>9032</v>
      </c>
      <c r="E574" s="12">
        <v>10499</v>
      </c>
      <c r="F574" s="12"/>
      <c r="G574" s="12">
        <v>985</v>
      </c>
      <c r="H574" s="12">
        <v>61</v>
      </c>
      <c r="I574" s="12">
        <v>4</v>
      </c>
      <c r="J574" s="12">
        <v>420</v>
      </c>
      <c r="K574" s="12">
        <v>56</v>
      </c>
      <c r="L574" s="12">
        <v>44</v>
      </c>
      <c r="M574" s="12"/>
      <c r="N574" s="12">
        <v>270</v>
      </c>
      <c r="O574" s="12">
        <v>2</v>
      </c>
      <c r="P574" s="12">
        <v>28</v>
      </c>
      <c r="Q574" s="12">
        <v>47</v>
      </c>
      <c r="R574" s="12"/>
      <c r="S574" s="12"/>
      <c r="T574" s="12">
        <v>9</v>
      </c>
      <c r="U574" s="12"/>
      <c r="V574" s="12">
        <v>40</v>
      </c>
      <c r="W574" s="12">
        <v>4</v>
      </c>
    </row>
    <row r="575" ht="14.4" spans="1:23">
      <c r="A575" s="14">
        <v>2070307</v>
      </c>
      <c r="B575" s="11" t="s">
        <v>1684</v>
      </c>
      <c r="C575" s="12">
        <v>17248</v>
      </c>
      <c r="D575" s="12">
        <v>660</v>
      </c>
      <c r="E575" s="12">
        <v>769</v>
      </c>
      <c r="F575" s="12"/>
      <c r="G575" s="12">
        <v>12690</v>
      </c>
      <c r="H575" s="12">
        <v>2027</v>
      </c>
      <c r="I575" s="12">
        <v>824</v>
      </c>
      <c r="J575" s="12">
        <v>1476</v>
      </c>
      <c r="K575" s="12">
        <v>533</v>
      </c>
      <c r="L575" s="12">
        <v>2653</v>
      </c>
      <c r="M575" s="12">
        <v>1168</v>
      </c>
      <c r="N575" s="12">
        <v>628</v>
      </c>
      <c r="O575" s="12"/>
      <c r="P575" s="12">
        <v>840</v>
      </c>
      <c r="Q575" s="12">
        <v>167</v>
      </c>
      <c r="R575" s="12">
        <v>544</v>
      </c>
      <c r="S575" s="12">
        <v>172</v>
      </c>
      <c r="T575" s="12">
        <v>170</v>
      </c>
      <c r="U575" s="12">
        <v>100</v>
      </c>
      <c r="V575" s="12">
        <v>328</v>
      </c>
      <c r="W575" s="12">
        <v>1060</v>
      </c>
    </row>
    <row r="576" ht="14.4" spans="1:23">
      <c r="A576" s="14">
        <v>2070308</v>
      </c>
      <c r="B576" s="11" t="s">
        <v>1687</v>
      </c>
      <c r="C576" s="12">
        <v>16978</v>
      </c>
      <c r="D576" s="12">
        <v>319</v>
      </c>
      <c r="E576" s="12">
        <v>358</v>
      </c>
      <c r="F576" s="12"/>
      <c r="G576" s="12">
        <v>12537</v>
      </c>
      <c r="H576" s="12">
        <v>670</v>
      </c>
      <c r="I576" s="12">
        <v>160</v>
      </c>
      <c r="J576" s="12">
        <v>289</v>
      </c>
      <c r="K576" s="12">
        <v>386</v>
      </c>
      <c r="L576" s="12">
        <v>509</v>
      </c>
      <c r="M576" s="12">
        <v>79</v>
      </c>
      <c r="N576" s="12">
        <v>518</v>
      </c>
      <c r="O576" s="12">
        <v>83</v>
      </c>
      <c r="P576" s="12">
        <v>106</v>
      </c>
      <c r="Q576" s="12">
        <v>1241</v>
      </c>
      <c r="R576" s="12">
        <v>920</v>
      </c>
      <c r="S576" s="12">
        <v>517</v>
      </c>
      <c r="T576" s="12">
        <v>393</v>
      </c>
      <c r="U576" s="12">
        <v>790</v>
      </c>
      <c r="V576" s="12">
        <v>5625</v>
      </c>
      <c r="W576" s="12">
        <v>251</v>
      </c>
    </row>
    <row r="577" ht="14.4" spans="1:23">
      <c r="A577" s="14">
        <v>2070309</v>
      </c>
      <c r="B577" s="11" t="s">
        <v>1689</v>
      </c>
      <c r="C577" s="12">
        <v>204</v>
      </c>
      <c r="D577" s="12">
        <v>28</v>
      </c>
      <c r="E577" s="12">
        <v>46</v>
      </c>
      <c r="F577" s="12"/>
      <c r="G577" s="12">
        <v>318</v>
      </c>
      <c r="H577" s="12"/>
      <c r="I577" s="12"/>
      <c r="J577" s="12"/>
      <c r="K577" s="12"/>
      <c r="L577" s="12">
        <v>1</v>
      </c>
      <c r="M577" s="12"/>
      <c r="N577" s="12">
        <v>30</v>
      </c>
      <c r="O577" s="12"/>
      <c r="P577" s="12"/>
      <c r="Q577" s="12"/>
      <c r="R577" s="12"/>
      <c r="S577" s="12"/>
      <c r="T577" s="12">
        <v>62</v>
      </c>
      <c r="U577" s="12">
        <v>165</v>
      </c>
      <c r="V577" s="12">
        <v>60</v>
      </c>
      <c r="W577" s="12"/>
    </row>
    <row r="578" ht="14.4" spans="1:23">
      <c r="A578" s="14">
        <v>2070399</v>
      </c>
      <c r="B578" s="11" t="s">
        <v>1691</v>
      </c>
      <c r="C578" s="12">
        <v>4492</v>
      </c>
      <c r="D578" s="12">
        <v>70</v>
      </c>
      <c r="E578" s="12">
        <v>99</v>
      </c>
      <c r="F578" s="12"/>
      <c r="G578" s="12">
        <v>4792</v>
      </c>
      <c r="H578" s="12">
        <v>1107</v>
      </c>
      <c r="I578" s="12">
        <v>99</v>
      </c>
      <c r="J578" s="12">
        <v>414</v>
      </c>
      <c r="K578" s="12">
        <v>239</v>
      </c>
      <c r="L578" s="12">
        <v>214</v>
      </c>
      <c r="M578" s="12">
        <v>369</v>
      </c>
      <c r="N578" s="12">
        <v>12</v>
      </c>
      <c r="O578" s="12">
        <v>21</v>
      </c>
      <c r="P578" s="12"/>
      <c r="Q578" s="12">
        <v>613</v>
      </c>
      <c r="R578" s="12">
        <v>143</v>
      </c>
      <c r="S578" s="12">
        <v>1221</v>
      </c>
      <c r="T578" s="12">
        <v>86</v>
      </c>
      <c r="U578" s="12">
        <v>159</v>
      </c>
      <c r="V578" s="12">
        <v>81</v>
      </c>
      <c r="W578" s="12">
        <v>14</v>
      </c>
    </row>
    <row r="579" ht="14.4" spans="1:23">
      <c r="A579" s="14">
        <v>20704</v>
      </c>
      <c r="B579" s="9" t="s">
        <v>5387</v>
      </c>
      <c r="C579" s="10">
        <v>256608</v>
      </c>
      <c r="D579" s="10">
        <v>101757</v>
      </c>
      <c r="E579" s="10">
        <v>118143</v>
      </c>
      <c r="F579" s="10"/>
      <c r="G579" s="10">
        <v>111204</v>
      </c>
      <c r="H579" s="10">
        <v>8627</v>
      </c>
      <c r="I579" s="10">
        <v>7889</v>
      </c>
      <c r="J579" s="10">
        <v>5969</v>
      </c>
      <c r="K579" s="10">
        <v>8744</v>
      </c>
      <c r="L579" s="10">
        <v>12117</v>
      </c>
      <c r="M579" s="10">
        <v>10465</v>
      </c>
      <c r="N579" s="10">
        <v>9208</v>
      </c>
      <c r="O579" s="10">
        <v>3118</v>
      </c>
      <c r="P579" s="10">
        <v>5793</v>
      </c>
      <c r="Q579" s="10">
        <v>12433</v>
      </c>
      <c r="R579" s="10">
        <v>3680</v>
      </c>
      <c r="S579" s="10">
        <v>4452</v>
      </c>
      <c r="T579" s="10">
        <v>3351</v>
      </c>
      <c r="U579" s="10">
        <v>3337</v>
      </c>
      <c r="V579" s="10">
        <v>4677</v>
      </c>
      <c r="W579" s="10">
        <v>7344</v>
      </c>
    </row>
    <row r="580" ht="14.4" spans="1:23">
      <c r="A580" s="14">
        <v>2070401</v>
      </c>
      <c r="B580" s="11" t="s">
        <v>595</v>
      </c>
      <c r="C580" s="12">
        <v>18033</v>
      </c>
      <c r="D580" s="12">
        <v>1707</v>
      </c>
      <c r="E580" s="12">
        <v>2134</v>
      </c>
      <c r="F580" s="12"/>
      <c r="G580" s="12">
        <v>13850</v>
      </c>
      <c r="H580" s="12">
        <v>1759</v>
      </c>
      <c r="I580" s="12">
        <v>905</v>
      </c>
      <c r="J580" s="12">
        <v>1059</v>
      </c>
      <c r="K580" s="12">
        <v>643</v>
      </c>
      <c r="L580" s="12">
        <v>911</v>
      </c>
      <c r="M580" s="12">
        <v>791</v>
      </c>
      <c r="N580" s="12">
        <v>264</v>
      </c>
      <c r="O580" s="12">
        <v>209</v>
      </c>
      <c r="P580" s="12">
        <v>1760</v>
      </c>
      <c r="Q580" s="12">
        <v>1795</v>
      </c>
      <c r="R580" s="12">
        <v>28</v>
      </c>
      <c r="S580" s="12">
        <v>241</v>
      </c>
      <c r="T580" s="12">
        <v>59</v>
      </c>
      <c r="U580" s="12">
        <v>1137</v>
      </c>
      <c r="V580" s="12">
        <v>941</v>
      </c>
      <c r="W580" s="12">
        <v>1348</v>
      </c>
    </row>
    <row r="581" ht="14.4" spans="1:23">
      <c r="A581" s="14">
        <v>2070402</v>
      </c>
      <c r="B581" s="11" t="s">
        <v>598</v>
      </c>
      <c r="C581" s="12">
        <v>1070</v>
      </c>
      <c r="D581" s="12">
        <v>170</v>
      </c>
      <c r="E581" s="12">
        <v>170</v>
      </c>
      <c r="F581" s="12"/>
      <c r="G581" s="12">
        <v>522</v>
      </c>
      <c r="H581" s="12">
        <v>92</v>
      </c>
      <c r="I581" s="12"/>
      <c r="J581" s="12"/>
      <c r="K581" s="12"/>
      <c r="L581" s="12">
        <v>7</v>
      </c>
      <c r="M581" s="12">
        <v>15</v>
      </c>
      <c r="N581" s="12">
        <v>15</v>
      </c>
      <c r="O581" s="12"/>
      <c r="P581" s="12">
        <v>304</v>
      </c>
      <c r="Q581" s="12">
        <v>40</v>
      </c>
      <c r="R581" s="12"/>
      <c r="S581" s="12">
        <v>33</v>
      </c>
      <c r="T581" s="12"/>
      <c r="U581" s="12">
        <v>16</v>
      </c>
      <c r="V581" s="12"/>
      <c r="W581" s="12"/>
    </row>
    <row r="582" ht="14.4" spans="1:23">
      <c r="A582" s="14">
        <v>2070403</v>
      </c>
      <c r="B582" s="11" t="s">
        <v>601</v>
      </c>
      <c r="C582" s="12">
        <v>1026</v>
      </c>
      <c r="D582" s="12">
        <v>51</v>
      </c>
      <c r="E582" s="12">
        <v>54</v>
      </c>
      <c r="F582" s="12"/>
      <c r="G582" s="12">
        <v>777</v>
      </c>
      <c r="H582" s="12">
        <v>66</v>
      </c>
      <c r="I582" s="12">
        <v>126</v>
      </c>
      <c r="J582" s="12">
        <v>127</v>
      </c>
      <c r="K582" s="12"/>
      <c r="L582" s="12"/>
      <c r="M582" s="12">
        <v>352</v>
      </c>
      <c r="N582" s="12"/>
      <c r="O582" s="12"/>
      <c r="P582" s="12"/>
      <c r="Q582" s="12">
        <v>100</v>
      </c>
      <c r="R582" s="12"/>
      <c r="S582" s="12"/>
      <c r="T582" s="12"/>
      <c r="U582" s="12"/>
      <c r="V582" s="12">
        <v>6</v>
      </c>
      <c r="W582" s="12"/>
    </row>
    <row r="583" ht="14.4" spans="1:23">
      <c r="A583" s="14">
        <v>2070404</v>
      </c>
      <c r="B583" s="11" t="s">
        <v>1720</v>
      </c>
      <c r="C583" s="12">
        <v>22436</v>
      </c>
      <c r="D583" s="12">
        <v>4751</v>
      </c>
      <c r="E583" s="12">
        <v>6667</v>
      </c>
      <c r="F583" s="12"/>
      <c r="G583" s="12">
        <v>13563</v>
      </c>
      <c r="H583" s="12">
        <v>723</v>
      </c>
      <c r="I583" s="12">
        <v>1008</v>
      </c>
      <c r="J583" s="12">
        <v>771</v>
      </c>
      <c r="K583" s="12">
        <v>454</v>
      </c>
      <c r="L583" s="12">
        <v>1648</v>
      </c>
      <c r="M583" s="12">
        <v>985</v>
      </c>
      <c r="N583" s="12">
        <v>2968</v>
      </c>
      <c r="O583" s="12">
        <v>832</v>
      </c>
      <c r="P583" s="12">
        <v>887</v>
      </c>
      <c r="Q583" s="12">
        <v>691</v>
      </c>
      <c r="R583" s="12">
        <v>185</v>
      </c>
      <c r="S583" s="12">
        <v>1381</v>
      </c>
      <c r="T583" s="12">
        <v>266</v>
      </c>
      <c r="U583" s="12">
        <v>190</v>
      </c>
      <c r="V583" s="12">
        <v>505</v>
      </c>
      <c r="W583" s="12">
        <v>69</v>
      </c>
    </row>
    <row r="584" ht="14.4" spans="1:23">
      <c r="A584" s="14">
        <v>2070405</v>
      </c>
      <c r="B584" s="11" t="s">
        <v>1722</v>
      </c>
      <c r="C584" s="12">
        <v>93776</v>
      </c>
      <c r="D584" s="12">
        <v>57100</v>
      </c>
      <c r="E584" s="12">
        <v>57100</v>
      </c>
      <c r="F584" s="12"/>
      <c r="G584" s="12">
        <v>30451</v>
      </c>
      <c r="H584" s="12">
        <v>1947</v>
      </c>
      <c r="I584" s="12">
        <v>2122</v>
      </c>
      <c r="J584" s="12">
        <v>1971</v>
      </c>
      <c r="K584" s="12">
        <v>4358</v>
      </c>
      <c r="L584" s="12">
        <v>3065</v>
      </c>
      <c r="M584" s="12">
        <v>3259</v>
      </c>
      <c r="N584" s="12">
        <v>2466</v>
      </c>
      <c r="O584" s="12">
        <v>788</v>
      </c>
      <c r="P584" s="12">
        <v>1131</v>
      </c>
      <c r="Q584" s="12">
        <v>2060</v>
      </c>
      <c r="R584" s="12">
        <v>1656</v>
      </c>
      <c r="S584" s="12">
        <v>1301</v>
      </c>
      <c r="T584" s="12">
        <v>1508</v>
      </c>
      <c r="U584" s="12">
        <v>757</v>
      </c>
      <c r="V584" s="12">
        <v>1345</v>
      </c>
      <c r="W584" s="12">
        <v>717</v>
      </c>
    </row>
    <row r="585" ht="14.4" spans="1:23">
      <c r="A585" s="14">
        <v>2070406</v>
      </c>
      <c r="B585" s="11" t="s">
        <v>1708</v>
      </c>
      <c r="C585" s="12">
        <v>14867</v>
      </c>
      <c r="D585" s="12">
        <v>5550</v>
      </c>
      <c r="E585" s="12">
        <v>10088</v>
      </c>
      <c r="F585" s="12"/>
      <c r="G585" s="12">
        <v>4125</v>
      </c>
      <c r="H585" s="12">
        <v>138</v>
      </c>
      <c r="I585" s="12">
        <v>194</v>
      </c>
      <c r="J585" s="12">
        <v>99</v>
      </c>
      <c r="K585" s="12">
        <v>160</v>
      </c>
      <c r="L585" s="12">
        <v>690</v>
      </c>
      <c r="M585" s="12">
        <v>536</v>
      </c>
      <c r="N585" s="12">
        <v>1071</v>
      </c>
      <c r="O585" s="12">
        <v>36</v>
      </c>
      <c r="P585" s="12">
        <v>436</v>
      </c>
      <c r="Q585" s="12">
        <v>82</v>
      </c>
      <c r="R585" s="12">
        <v>20</v>
      </c>
      <c r="S585" s="12">
        <v>27</v>
      </c>
      <c r="T585" s="12">
        <v>103</v>
      </c>
      <c r="U585" s="12">
        <v>118</v>
      </c>
      <c r="V585" s="12">
        <v>182</v>
      </c>
      <c r="W585" s="12">
        <v>233</v>
      </c>
    </row>
    <row r="586" ht="14.4" spans="1:23">
      <c r="A586" s="14">
        <v>2070407</v>
      </c>
      <c r="B586" s="11" t="s">
        <v>1701</v>
      </c>
      <c r="C586" s="12">
        <v>2078</v>
      </c>
      <c r="D586" s="12"/>
      <c r="E586" s="12">
        <v>0</v>
      </c>
      <c r="F586" s="12"/>
      <c r="G586" s="12">
        <v>1835</v>
      </c>
      <c r="H586" s="12">
        <v>277</v>
      </c>
      <c r="I586" s="12">
        <v>27</v>
      </c>
      <c r="J586" s="12">
        <v>70</v>
      </c>
      <c r="K586" s="12">
        <v>10</v>
      </c>
      <c r="L586" s="12"/>
      <c r="M586" s="12">
        <v>752</v>
      </c>
      <c r="N586" s="12">
        <v>379</v>
      </c>
      <c r="O586" s="12"/>
      <c r="P586" s="12">
        <v>80</v>
      </c>
      <c r="Q586" s="12">
        <v>211</v>
      </c>
      <c r="R586" s="12">
        <v>29</v>
      </c>
      <c r="S586" s="12"/>
      <c r="T586" s="12"/>
      <c r="U586" s="12"/>
      <c r="V586" s="12"/>
      <c r="W586" s="12"/>
    </row>
    <row r="587" ht="14.4" spans="1:23">
      <c r="A587" s="14">
        <v>2070408</v>
      </c>
      <c r="B587" s="11" t="s">
        <v>1703</v>
      </c>
      <c r="C587" s="12">
        <v>19657</v>
      </c>
      <c r="D587" s="12">
        <v>3746</v>
      </c>
      <c r="E587" s="12">
        <v>4048</v>
      </c>
      <c r="F587" s="12"/>
      <c r="G587" s="12">
        <v>12291</v>
      </c>
      <c r="H587" s="12">
        <v>819</v>
      </c>
      <c r="I587" s="12">
        <v>627</v>
      </c>
      <c r="J587" s="12">
        <v>928</v>
      </c>
      <c r="K587" s="12">
        <v>2435</v>
      </c>
      <c r="L587" s="12">
        <v>1378</v>
      </c>
      <c r="M587" s="12">
        <v>316</v>
      </c>
      <c r="N587" s="12">
        <v>40</v>
      </c>
      <c r="O587" s="12">
        <v>443</v>
      </c>
      <c r="P587" s="12">
        <v>644</v>
      </c>
      <c r="Q587" s="12">
        <v>818</v>
      </c>
      <c r="R587" s="12">
        <v>871</v>
      </c>
      <c r="S587" s="12">
        <v>1185</v>
      </c>
      <c r="T587" s="12">
        <v>213</v>
      </c>
      <c r="U587" s="12">
        <v>534</v>
      </c>
      <c r="V587" s="12">
        <v>601</v>
      </c>
      <c r="W587" s="12">
        <v>439</v>
      </c>
    </row>
    <row r="588" ht="14.4" spans="1:23">
      <c r="A588" s="14">
        <v>2070409</v>
      </c>
      <c r="B588" s="11" t="s">
        <v>1705</v>
      </c>
      <c r="C588" s="12">
        <v>174</v>
      </c>
      <c r="D588" s="12">
        <v>79</v>
      </c>
      <c r="E588" s="12">
        <v>79</v>
      </c>
      <c r="F588" s="12"/>
      <c r="G588" s="12">
        <v>77</v>
      </c>
      <c r="H588" s="12">
        <v>16</v>
      </c>
      <c r="I588" s="12"/>
      <c r="J588" s="12"/>
      <c r="K588" s="12"/>
      <c r="L588" s="12">
        <v>61</v>
      </c>
      <c r="M588" s="12"/>
      <c r="N588" s="12"/>
      <c r="O588" s="12"/>
      <c r="P588" s="12"/>
      <c r="Q588" s="12"/>
      <c r="R588" s="12"/>
      <c r="S588" s="12"/>
      <c r="T588" s="12"/>
      <c r="U588" s="12"/>
      <c r="V588" s="12"/>
      <c r="W588" s="12"/>
    </row>
    <row r="589" ht="14.4" spans="1:23">
      <c r="A589" s="14">
        <v>2070499</v>
      </c>
      <c r="B589" s="11" t="s">
        <v>5388</v>
      </c>
      <c r="C589" s="12">
        <v>83491</v>
      </c>
      <c r="D589" s="12">
        <v>28603</v>
      </c>
      <c r="E589" s="12">
        <v>37803</v>
      </c>
      <c r="F589" s="12"/>
      <c r="G589" s="12">
        <v>33713</v>
      </c>
      <c r="H589" s="12">
        <v>2790</v>
      </c>
      <c r="I589" s="12">
        <v>2880</v>
      </c>
      <c r="J589" s="12">
        <v>944</v>
      </c>
      <c r="K589" s="12">
        <v>684</v>
      </c>
      <c r="L589" s="12">
        <v>4357</v>
      </c>
      <c r="M589" s="12">
        <v>3459</v>
      </c>
      <c r="N589" s="12">
        <v>2005</v>
      </c>
      <c r="O589" s="12">
        <v>810</v>
      </c>
      <c r="P589" s="12">
        <v>551</v>
      </c>
      <c r="Q589" s="12">
        <v>6636</v>
      </c>
      <c r="R589" s="12">
        <v>891</v>
      </c>
      <c r="S589" s="12">
        <v>284</v>
      </c>
      <c r="T589" s="12">
        <v>1202</v>
      </c>
      <c r="U589" s="12">
        <v>585</v>
      </c>
      <c r="V589" s="12">
        <v>1097</v>
      </c>
      <c r="W589" s="12">
        <v>4538</v>
      </c>
    </row>
    <row r="590" ht="14.4" spans="1:23">
      <c r="A590" s="14">
        <v>20799</v>
      </c>
      <c r="B590" s="9" t="s">
        <v>4958</v>
      </c>
      <c r="C590" s="10">
        <v>102344</v>
      </c>
      <c r="D590" s="10">
        <v>31369</v>
      </c>
      <c r="E590" s="10">
        <v>32045</v>
      </c>
      <c r="F590" s="10"/>
      <c r="G590" s="10">
        <v>39953</v>
      </c>
      <c r="H590" s="10">
        <v>6978</v>
      </c>
      <c r="I590" s="10">
        <v>2552</v>
      </c>
      <c r="J590" s="10">
        <v>2016</v>
      </c>
      <c r="K590" s="10">
        <v>2186</v>
      </c>
      <c r="L590" s="10">
        <v>3352</v>
      </c>
      <c r="M590" s="10">
        <v>3608</v>
      </c>
      <c r="N590" s="10">
        <v>2224</v>
      </c>
      <c r="O590" s="10">
        <v>492</v>
      </c>
      <c r="P590" s="10">
        <v>809</v>
      </c>
      <c r="Q590" s="10">
        <v>4112</v>
      </c>
      <c r="R590" s="10">
        <v>2351</v>
      </c>
      <c r="S590" s="10">
        <v>1402</v>
      </c>
      <c r="T590" s="10">
        <v>3338</v>
      </c>
      <c r="U590" s="10">
        <v>579</v>
      </c>
      <c r="V590" s="10">
        <v>871</v>
      </c>
      <c r="W590" s="10">
        <v>3083</v>
      </c>
    </row>
    <row r="591" ht="14.4" spans="1:23">
      <c r="A591" s="14">
        <v>2079902</v>
      </c>
      <c r="B591" s="11" t="s">
        <v>1731</v>
      </c>
      <c r="C591" s="12">
        <v>8942</v>
      </c>
      <c r="D591" s="12">
        <v>3756</v>
      </c>
      <c r="E591" s="12">
        <v>3794</v>
      </c>
      <c r="F591" s="12"/>
      <c r="G591" s="12">
        <v>3793</v>
      </c>
      <c r="H591" s="12">
        <v>394</v>
      </c>
      <c r="I591" s="12">
        <v>453</v>
      </c>
      <c r="J591" s="12">
        <v>77</v>
      </c>
      <c r="K591" s="12">
        <v>104</v>
      </c>
      <c r="L591" s="12">
        <v>184</v>
      </c>
      <c r="M591" s="12">
        <v>121</v>
      </c>
      <c r="N591" s="12">
        <v>191</v>
      </c>
      <c r="O591" s="12">
        <v>196</v>
      </c>
      <c r="P591" s="12">
        <v>175</v>
      </c>
      <c r="Q591" s="12">
        <v>510</v>
      </c>
      <c r="R591" s="12">
        <v>613</v>
      </c>
      <c r="S591" s="12">
        <v>340</v>
      </c>
      <c r="T591" s="12">
        <v>50</v>
      </c>
      <c r="U591" s="12">
        <v>114</v>
      </c>
      <c r="V591" s="12">
        <v>131</v>
      </c>
      <c r="W591" s="12">
        <v>140</v>
      </c>
    </row>
    <row r="592" ht="14.4" spans="1:23">
      <c r="A592" s="14">
        <v>2079903</v>
      </c>
      <c r="B592" s="11" t="s">
        <v>1733</v>
      </c>
      <c r="C592" s="12">
        <v>30614</v>
      </c>
      <c r="D592" s="12">
        <v>22080</v>
      </c>
      <c r="E592" s="12">
        <v>22080</v>
      </c>
      <c r="F592" s="12"/>
      <c r="G592" s="12">
        <v>4978</v>
      </c>
      <c r="H592" s="12">
        <v>2537</v>
      </c>
      <c r="I592" s="12">
        <v>37</v>
      </c>
      <c r="J592" s="12">
        <v>50</v>
      </c>
      <c r="K592" s="12">
        <v>95</v>
      </c>
      <c r="L592" s="12"/>
      <c r="M592" s="12">
        <v>220</v>
      </c>
      <c r="N592" s="12">
        <v>38</v>
      </c>
      <c r="O592" s="12">
        <v>120</v>
      </c>
      <c r="P592" s="12">
        <v>10</v>
      </c>
      <c r="Q592" s="12">
        <v>42</v>
      </c>
      <c r="R592" s="12">
        <v>479</v>
      </c>
      <c r="S592" s="12">
        <v>229</v>
      </c>
      <c r="T592" s="12">
        <v>1055</v>
      </c>
      <c r="U592" s="12"/>
      <c r="V592" s="12">
        <v>40</v>
      </c>
      <c r="W592" s="12">
        <v>26</v>
      </c>
    </row>
    <row r="593" ht="14.4" spans="1:23">
      <c r="A593" s="14">
        <v>2079999</v>
      </c>
      <c r="B593" s="11" t="s">
        <v>4959</v>
      </c>
      <c r="C593" s="12">
        <v>62788</v>
      </c>
      <c r="D593" s="12">
        <v>5533</v>
      </c>
      <c r="E593" s="12">
        <v>6171</v>
      </c>
      <c r="F593" s="12"/>
      <c r="G593" s="12">
        <v>31182</v>
      </c>
      <c r="H593" s="12">
        <v>4047</v>
      </c>
      <c r="I593" s="12">
        <v>2062</v>
      </c>
      <c r="J593" s="12">
        <v>1889</v>
      </c>
      <c r="K593" s="12">
        <v>1987</v>
      </c>
      <c r="L593" s="12">
        <v>3168</v>
      </c>
      <c r="M593" s="12">
        <v>3267</v>
      </c>
      <c r="N593" s="12">
        <v>1995</v>
      </c>
      <c r="O593" s="12">
        <v>176</v>
      </c>
      <c r="P593" s="12">
        <v>624</v>
      </c>
      <c r="Q593" s="12">
        <v>3560</v>
      </c>
      <c r="R593" s="12">
        <v>1259</v>
      </c>
      <c r="S593" s="12">
        <v>833</v>
      </c>
      <c r="T593" s="12">
        <v>2233</v>
      </c>
      <c r="U593" s="12">
        <v>465</v>
      </c>
      <c r="V593" s="12">
        <v>700</v>
      </c>
      <c r="W593" s="12">
        <v>2917</v>
      </c>
    </row>
    <row r="594" ht="14.4" spans="1:23">
      <c r="A594" s="14">
        <v>208</v>
      </c>
      <c r="B594" s="9" t="s">
        <v>1736</v>
      </c>
      <c r="C594" s="10">
        <v>6924345</v>
      </c>
      <c r="D594" s="10">
        <v>1267367</v>
      </c>
      <c r="E594" s="10">
        <v>1251943</v>
      </c>
      <c r="F594" s="10"/>
      <c r="G594" s="10">
        <v>5438329</v>
      </c>
      <c r="H594" s="10">
        <v>713970</v>
      </c>
      <c r="I594" s="10">
        <v>547132</v>
      </c>
      <c r="J594" s="10">
        <v>477426</v>
      </c>
      <c r="K594" s="10">
        <v>244253</v>
      </c>
      <c r="L594" s="10">
        <v>620576</v>
      </c>
      <c r="M594" s="10">
        <v>397701</v>
      </c>
      <c r="N594" s="10">
        <v>350894</v>
      </c>
      <c r="O594" s="10">
        <v>174996</v>
      </c>
      <c r="P594" s="10">
        <v>337158</v>
      </c>
      <c r="Q594" s="10">
        <v>381574</v>
      </c>
      <c r="R594" s="10">
        <v>273267</v>
      </c>
      <c r="S594" s="10">
        <v>222016</v>
      </c>
      <c r="T594" s="10">
        <v>163289</v>
      </c>
      <c r="U594" s="10">
        <v>108167</v>
      </c>
      <c r="V594" s="10">
        <v>99310</v>
      </c>
      <c r="W594" s="10">
        <v>326600</v>
      </c>
    </row>
    <row r="595" ht="14.4" spans="1:23">
      <c r="A595" s="14">
        <v>20801</v>
      </c>
      <c r="B595" s="9" t="s">
        <v>1738</v>
      </c>
      <c r="C595" s="10">
        <v>206655</v>
      </c>
      <c r="D595" s="10">
        <v>7122</v>
      </c>
      <c r="E595" s="10">
        <v>8124</v>
      </c>
      <c r="F595" s="10"/>
      <c r="G595" s="10">
        <v>173230</v>
      </c>
      <c r="H595" s="10">
        <v>31126</v>
      </c>
      <c r="I595" s="10">
        <v>8479</v>
      </c>
      <c r="J595" s="10">
        <v>18029</v>
      </c>
      <c r="K595" s="10">
        <v>14189</v>
      </c>
      <c r="L595" s="10">
        <v>11357</v>
      </c>
      <c r="M595" s="10">
        <v>13243</v>
      </c>
      <c r="N595" s="10">
        <v>16200</v>
      </c>
      <c r="O595" s="10">
        <v>3514</v>
      </c>
      <c r="P595" s="10">
        <v>9337</v>
      </c>
      <c r="Q595" s="10">
        <v>14602</v>
      </c>
      <c r="R595" s="10">
        <v>4459</v>
      </c>
      <c r="S595" s="10">
        <v>5546</v>
      </c>
      <c r="T595" s="10">
        <v>5324</v>
      </c>
      <c r="U595" s="10">
        <v>3333</v>
      </c>
      <c r="V595" s="10">
        <v>4178</v>
      </c>
      <c r="W595" s="10">
        <v>10314</v>
      </c>
    </row>
    <row r="596" ht="14.4" spans="1:23">
      <c r="A596" s="14">
        <v>2080101</v>
      </c>
      <c r="B596" s="11" t="s">
        <v>595</v>
      </c>
      <c r="C596" s="12">
        <v>88586</v>
      </c>
      <c r="D596" s="12">
        <v>1455</v>
      </c>
      <c r="E596" s="12">
        <v>1745</v>
      </c>
      <c r="F596" s="12"/>
      <c r="G596" s="12">
        <v>77532</v>
      </c>
      <c r="H596" s="12">
        <v>15147</v>
      </c>
      <c r="I596" s="12">
        <v>2629</v>
      </c>
      <c r="J596" s="12">
        <v>7729</v>
      </c>
      <c r="K596" s="12">
        <v>8516</v>
      </c>
      <c r="L596" s="12">
        <v>3954</v>
      </c>
      <c r="M596" s="12">
        <v>3739</v>
      </c>
      <c r="N596" s="12">
        <v>3849</v>
      </c>
      <c r="O596" s="12">
        <v>1469</v>
      </c>
      <c r="P596" s="12">
        <v>6291</v>
      </c>
      <c r="Q596" s="12">
        <v>4823</v>
      </c>
      <c r="R596" s="12">
        <v>1420</v>
      </c>
      <c r="S596" s="12">
        <v>4108</v>
      </c>
      <c r="T596" s="12">
        <v>2971</v>
      </c>
      <c r="U596" s="12">
        <v>3104</v>
      </c>
      <c r="V596" s="12">
        <v>2850</v>
      </c>
      <c r="W596" s="12">
        <v>4933</v>
      </c>
    </row>
    <row r="597" ht="14.4" spans="1:23">
      <c r="A597" s="14">
        <v>2080102</v>
      </c>
      <c r="B597" s="11" t="s">
        <v>598</v>
      </c>
      <c r="C597" s="12">
        <v>5553</v>
      </c>
      <c r="D597" s="12"/>
      <c r="E597" s="12">
        <v>0</v>
      </c>
      <c r="F597" s="12"/>
      <c r="G597" s="12">
        <v>4363</v>
      </c>
      <c r="H597" s="12">
        <v>533</v>
      </c>
      <c r="I597" s="12">
        <v>233</v>
      </c>
      <c r="J597" s="12">
        <v>154</v>
      </c>
      <c r="K597" s="12">
        <v>216</v>
      </c>
      <c r="L597" s="12">
        <v>221</v>
      </c>
      <c r="M597" s="12">
        <v>691</v>
      </c>
      <c r="N597" s="12">
        <v>498</v>
      </c>
      <c r="O597" s="12">
        <v>96</v>
      </c>
      <c r="P597" s="12">
        <v>772</v>
      </c>
      <c r="Q597" s="12">
        <v>113</v>
      </c>
      <c r="R597" s="12">
        <v>1</v>
      </c>
      <c r="S597" s="12">
        <v>454</v>
      </c>
      <c r="T597" s="12">
        <v>142</v>
      </c>
      <c r="U597" s="12">
        <v>86</v>
      </c>
      <c r="V597" s="12">
        <v>46</v>
      </c>
      <c r="W597" s="12">
        <v>107</v>
      </c>
    </row>
    <row r="598" ht="14.4" spans="1:23">
      <c r="A598" s="14">
        <v>2080103</v>
      </c>
      <c r="B598" s="11" t="s">
        <v>601</v>
      </c>
      <c r="C598" s="12">
        <v>1976</v>
      </c>
      <c r="D598" s="12">
        <v>447</v>
      </c>
      <c r="E598" s="12">
        <v>537</v>
      </c>
      <c r="F598" s="12"/>
      <c r="G598" s="12">
        <v>1295</v>
      </c>
      <c r="H598" s="12">
        <v>2</v>
      </c>
      <c r="I598" s="12"/>
      <c r="J598" s="12"/>
      <c r="K598" s="12">
        <v>335</v>
      </c>
      <c r="L598" s="12"/>
      <c r="M598" s="12">
        <v>765</v>
      </c>
      <c r="N598" s="12">
        <v>193</v>
      </c>
      <c r="O598" s="12"/>
      <c r="P598" s="12"/>
      <c r="Q598" s="12"/>
      <c r="R598" s="12"/>
      <c r="S598" s="12"/>
      <c r="T598" s="12"/>
      <c r="U598" s="12"/>
      <c r="V598" s="12"/>
      <c r="W598" s="12"/>
    </row>
    <row r="599" ht="14.4" spans="1:23">
      <c r="A599" s="14">
        <v>2080104</v>
      </c>
      <c r="B599" s="11" t="s">
        <v>1746</v>
      </c>
      <c r="C599" s="12">
        <v>2774</v>
      </c>
      <c r="D599" s="12">
        <v>210</v>
      </c>
      <c r="E599" s="12">
        <v>210</v>
      </c>
      <c r="F599" s="12"/>
      <c r="G599" s="12">
        <v>2243</v>
      </c>
      <c r="H599" s="12">
        <v>84</v>
      </c>
      <c r="I599" s="12">
        <v>279</v>
      </c>
      <c r="J599" s="12">
        <v>156</v>
      </c>
      <c r="K599" s="12">
        <v>9</v>
      </c>
      <c r="L599" s="12">
        <v>7</v>
      </c>
      <c r="M599" s="12"/>
      <c r="N599" s="12"/>
      <c r="O599" s="12"/>
      <c r="P599" s="12">
        <v>71</v>
      </c>
      <c r="Q599" s="12">
        <v>583</v>
      </c>
      <c r="R599" s="12">
        <v>721</v>
      </c>
      <c r="S599" s="12"/>
      <c r="T599" s="12">
        <v>322</v>
      </c>
      <c r="U599" s="12">
        <v>6</v>
      </c>
      <c r="V599" s="12">
        <v>5</v>
      </c>
      <c r="W599" s="12"/>
    </row>
    <row r="600" ht="14.4" spans="1:23">
      <c r="A600" s="14">
        <v>2080105</v>
      </c>
      <c r="B600" s="11" t="s">
        <v>1749</v>
      </c>
      <c r="C600" s="12">
        <v>1421</v>
      </c>
      <c r="D600" s="12">
        <v>50</v>
      </c>
      <c r="E600" s="12">
        <v>50</v>
      </c>
      <c r="F600" s="12"/>
      <c r="G600" s="12">
        <v>1216</v>
      </c>
      <c r="H600" s="12">
        <v>263</v>
      </c>
      <c r="I600" s="12">
        <v>476</v>
      </c>
      <c r="J600" s="12">
        <v>131</v>
      </c>
      <c r="K600" s="12">
        <v>7</v>
      </c>
      <c r="L600" s="12">
        <v>157</v>
      </c>
      <c r="M600" s="12">
        <v>23</v>
      </c>
      <c r="N600" s="12">
        <v>57</v>
      </c>
      <c r="O600" s="12">
        <v>7</v>
      </c>
      <c r="P600" s="12"/>
      <c r="Q600" s="12">
        <v>43</v>
      </c>
      <c r="R600" s="12">
        <v>5</v>
      </c>
      <c r="S600" s="12">
        <v>15</v>
      </c>
      <c r="T600" s="12">
        <v>1</v>
      </c>
      <c r="U600" s="12">
        <v>7</v>
      </c>
      <c r="V600" s="12">
        <v>3</v>
      </c>
      <c r="W600" s="12">
        <v>21</v>
      </c>
    </row>
    <row r="601" ht="14.4" spans="1:23">
      <c r="A601" s="14">
        <v>2080106</v>
      </c>
      <c r="B601" s="11" t="s">
        <v>1752</v>
      </c>
      <c r="C601" s="12">
        <v>3808</v>
      </c>
      <c r="D601" s="12">
        <v>53</v>
      </c>
      <c r="E601" s="12">
        <v>52</v>
      </c>
      <c r="F601" s="12"/>
      <c r="G601" s="12">
        <v>3192</v>
      </c>
      <c r="H601" s="12">
        <v>1763</v>
      </c>
      <c r="I601" s="12">
        <v>124</v>
      </c>
      <c r="J601" s="12">
        <v>40</v>
      </c>
      <c r="K601" s="12">
        <v>394</v>
      </c>
      <c r="L601" s="12">
        <v>117</v>
      </c>
      <c r="M601" s="12">
        <v>56</v>
      </c>
      <c r="N601" s="12">
        <v>26</v>
      </c>
      <c r="O601" s="12"/>
      <c r="P601" s="12">
        <v>78</v>
      </c>
      <c r="Q601" s="12">
        <v>369</v>
      </c>
      <c r="R601" s="12">
        <v>188</v>
      </c>
      <c r="S601" s="12">
        <v>25</v>
      </c>
      <c r="T601" s="12"/>
      <c r="U601" s="12">
        <v>4</v>
      </c>
      <c r="V601" s="12">
        <v>6</v>
      </c>
      <c r="W601" s="12">
        <v>2</v>
      </c>
    </row>
    <row r="602" ht="14.4" spans="1:23">
      <c r="A602" s="14">
        <v>2080107</v>
      </c>
      <c r="B602" s="11" t="s">
        <v>1755</v>
      </c>
      <c r="C602" s="12">
        <v>5769</v>
      </c>
      <c r="D602" s="12">
        <v>1925</v>
      </c>
      <c r="E602" s="12">
        <v>1925</v>
      </c>
      <c r="F602" s="12"/>
      <c r="G602" s="12">
        <v>3250</v>
      </c>
      <c r="H602" s="12">
        <v>670</v>
      </c>
      <c r="I602" s="12">
        <v>661</v>
      </c>
      <c r="J602" s="12">
        <v>307</v>
      </c>
      <c r="K602" s="12">
        <v>58</v>
      </c>
      <c r="L602" s="12">
        <v>240</v>
      </c>
      <c r="M602" s="12">
        <v>106</v>
      </c>
      <c r="N602" s="12">
        <v>137</v>
      </c>
      <c r="O602" s="12">
        <v>13</v>
      </c>
      <c r="P602" s="12">
        <v>362</v>
      </c>
      <c r="Q602" s="12">
        <v>170</v>
      </c>
      <c r="R602" s="12">
        <v>37</v>
      </c>
      <c r="S602" s="12">
        <v>275</v>
      </c>
      <c r="T602" s="12">
        <v>79</v>
      </c>
      <c r="U602" s="12">
        <v>30</v>
      </c>
      <c r="V602" s="12">
        <v>52</v>
      </c>
      <c r="W602" s="12">
        <v>53</v>
      </c>
    </row>
    <row r="603" ht="14.4" spans="1:23">
      <c r="A603" s="14">
        <v>2080108</v>
      </c>
      <c r="B603" s="11" t="s">
        <v>718</v>
      </c>
      <c r="C603" s="12">
        <v>2478</v>
      </c>
      <c r="D603" s="12">
        <v>636</v>
      </c>
      <c r="E603" s="12">
        <v>1120</v>
      </c>
      <c r="F603" s="12"/>
      <c r="G603" s="12">
        <v>1101</v>
      </c>
      <c r="H603" s="12">
        <v>589</v>
      </c>
      <c r="I603" s="12">
        <v>54</v>
      </c>
      <c r="J603" s="12">
        <v>108</v>
      </c>
      <c r="K603" s="12">
        <v>89</v>
      </c>
      <c r="L603" s="12"/>
      <c r="M603" s="12">
        <v>5</v>
      </c>
      <c r="N603" s="12">
        <v>15</v>
      </c>
      <c r="O603" s="12">
        <v>6</v>
      </c>
      <c r="P603" s="12">
        <v>35</v>
      </c>
      <c r="Q603" s="12">
        <v>52</v>
      </c>
      <c r="R603" s="12">
        <v>84</v>
      </c>
      <c r="S603" s="12">
        <v>15</v>
      </c>
      <c r="T603" s="12">
        <v>5</v>
      </c>
      <c r="U603" s="12"/>
      <c r="V603" s="12"/>
      <c r="W603" s="12">
        <v>44</v>
      </c>
    </row>
    <row r="604" ht="14.4" spans="1:23">
      <c r="A604" s="14">
        <v>2080109</v>
      </c>
      <c r="B604" s="11" t="s">
        <v>1760</v>
      </c>
      <c r="C604" s="12">
        <v>53524</v>
      </c>
      <c r="D604" s="12">
        <v>1246</v>
      </c>
      <c r="E604" s="12">
        <v>1281</v>
      </c>
      <c r="F604" s="12"/>
      <c r="G604" s="12">
        <v>45956</v>
      </c>
      <c r="H604" s="12">
        <v>5667</v>
      </c>
      <c r="I604" s="12">
        <v>2415</v>
      </c>
      <c r="J604" s="12">
        <v>5804</v>
      </c>
      <c r="K604" s="12">
        <v>3940</v>
      </c>
      <c r="L604" s="12">
        <v>4359</v>
      </c>
      <c r="M604" s="12">
        <v>4913</v>
      </c>
      <c r="N604" s="12">
        <v>6378</v>
      </c>
      <c r="O604" s="12">
        <v>1613</v>
      </c>
      <c r="P604" s="12">
        <v>599</v>
      </c>
      <c r="Q604" s="12">
        <v>6190</v>
      </c>
      <c r="R604" s="12">
        <v>1507</v>
      </c>
      <c r="S604" s="12">
        <v>239</v>
      </c>
      <c r="T604" s="12">
        <v>498</v>
      </c>
      <c r="U604" s="12">
        <v>2</v>
      </c>
      <c r="V604" s="12">
        <v>165</v>
      </c>
      <c r="W604" s="12">
        <v>1667</v>
      </c>
    </row>
    <row r="605" ht="14.4" spans="1:23">
      <c r="A605" s="14">
        <v>2080110</v>
      </c>
      <c r="B605" s="11" t="s">
        <v>1762</v>
      </c>
      <c r="C605" s="12">
        <v>191</v>
      </c>
      <c r="D605" s="12">
        <v>76</v>
      </c>
      <c r="E605" s="12">
        <v>87</v>
      </c>
      <c r="F605" s="12"/>
      <c r="G605" s="12">
        <v>88</v>
      </c>
      <c r="H605" s="12">
        <v>30</v>
      </c>
      <c r="I605" s="12">
        <v>26</v>
      </c>
      <c r="J605" s="12">
        <v>1</v>
      </c>
      <c r="K605" s="12">
        <v>3</v>
      </c>
      <c r="L605" s="12"/>
      <c r="M605" s="12"/>
      <c r="N605" s="12">
        <v>5</v>
      </c>
      <c r="O605" s="12"/>
      <c r="P605" s="12">
        <v>3</v>
      </c>
      <c r="Q605" s="12"/>
      <c r="R605" s="12">
        <v>7</v>
      </c>
      <c r="S605" s="12">
        <v>4</v>
      </c>
      <c r="T605" s="12"/>
      <c r="U605" s="12"/>
      <c r="V605" s="12"/>
      <c r="W605" s="12">
        <v>9</v>
      </c>
    </row>
    <row r="606" ht="14.4" spans="1:23">
      <c r="A606" s="14">
        <v>2080111</v>
      </c>
      <c r="B606" s="11" t="s">
        <v>1764</v>
      </c>
      <c r="C606" s="12">
        <v>1300</v>
      </c>
      <c r="D606" s="12">
        <v>90</v>
      </c>
      <c r="E606" s="12">
        <v>156</v>
      </c>
      <c r="F606" s="12"/>
      <c r="G606" s="12">
        <v>1212</v>
      </c>
      <c r="H606" s="12">
        <v>264</v>
      </c>
      <c r="I606" s="12">
        <v>114</v>
      </c>
      <c r="J606" s="12">
        <v>228</v>
      </c>
      <c r="K606" s="12">
        <v>2</v>
      </c>
      <c r="L606" s="12">
        <v>71</v>
      </c>
      <c r="M606" s="12">
        <v>20</v>
      </c>
      <c r="N606" s="12">
        <v>20</v>
      </c>
      <c r="O606" s="12"/>
      <c r="P606" s="12"/>
      <c r="Q606" s="12">
        <v>493</v>
      </c>
      <c r="R606" s="12"/>
      <c r="S606" s="12"/>
      <c r="T606" s="12"/>
      <c r="U606" s="12"/>
      <c r="V606" s="12"/>
      <c r="W606" s="12"/>
    </row>
    <row r="607" ht="14.4" spans="1:23">
      <c r="A607" s="14">
        <v>2080112</v>
      </c>
      <c r="B607" s="11" t="s">
        <v>4960</v>
      </c>
      <c r="C607" s="12">
        <v>522</v>
      </c>
      <c r="D607" s="12">
        <v>50</v>
      </c>
      <c r="E607" s="12">
        <v>50</v>
      </c>
      <c r="F607" s="12"/>
      <c r="G607" s="12">
        <v>412</v>
      </c>
      <c r="H607" s="12">
        <v>156</v>
      </c>
      <c r="I607" s="12">
        <v>21</v>
      </c>
      <c r="J607" s="12">
        <v>20</v>
      </c>
      <c r="K607" s="12">
        <v>1</v>
      </c>
      <c r="L607" s="12">
        <v>13</v>
      </c>
      <c r="M607" s="12">
        <v>44</v>
      </c>
      <c r="N607" s="12">
        <v>4</v>
      </c>
      <c r="O607" s="12">
        <v>3</v>
      </c>
      <c r="P607" s="12">
        <v>8</v>
      </c>
      <c r="Q607" s="12">
        <v>128</v>
      </c>
      <c r="R607" s="12">
        <v>2</v>
      </c>
      <c r="S607" s="12"/>
      <c r="T607" s="12">
        <v>2</v>
      </c>
      <c r="U607" s="12"/>
      <c r="V607" s="12">
        <v>5</v>
      </c>
      <c r="W607" s="12">
        <v>5</v>
      </c>
    </row>
    <row r="608" ht="14.4" spans="1:23">
      <c r="A608" s="14">
        <v>2080199</v>
      </c>
      <c r="B608" s="11" t="s">
        <v>1769</v>
      </c>
      <c r="C608" s="12">
        <v>38753</v>
      </c>
      <c r="D608" s="12">
        <v>884</v>
      </c>
      <c r="E608" s="12">
        <v>911</v>
      </c>
      <c r="F608" s="12"/>
      <c r="G608" s="12">
        <v>31370</v>
      </c>
      <c r="H608" s="12">
        <v>5958</v>
      </c>
      <c r="I608" s="12">
        <v>1447</v>
      </c>
      <c r="J608" s="12">
        <v>3351</v>
      </c>
      <c r="K608" s="12">
        <v>619</v>
      </c>
      <c r="L608" s="12">
        <v>2218</v>
      </c>
      <c r="M608" s="12">
        <v>2881</v>
      </c>
      <c r="N608" s="12">
        <v>5018</v>
      </c>
      <c r="O608" s="12">
        <v>307</v>
      </c>
      <c r="P608" s="12">
        <v>1118</v>
      </c>
      <c r="Q608" s="12">
        <v>1638</v>
      </c>
      <c r="R608" s="12">
        <v>487</v>
      </c>
      <c r="S608" s="12">
        <v>411</v>
      </c>
      <c r="T608" s="12">
        <v>1304</v>
      </c>
      <c r="U608" s="12">
        <v>94</v>
      </c>
      <c r="V608" s="12">
        <v>1046</v>
      </c>
      <c r="W608" s="12">
        <v>3473</v>
      </c>
    </row>
    <row r="609" ht="14.4" spans="1:23">
      <c r="A609" s="14">
        <v>20802</v>
      </c>
      <c r="B609" s="9" t="s">
        <v>1772</v>
      </c>
      <c r="C609" s="10">
        <v>223093</v>
      </c>
      <c r="D609" s="10">
        <v>10871</v>
      </c>
      <c r="E609" s="10">
        <v>11623</v>
      </c>
      <c r="F609" s="10"/>
      <c r="G609" s="10">
        <v>177696</v>
      </c>
      <c r="H609" s="10">
        <v>42884</v>
      </c>
      <c r="I609" s="10">
        <v>12817</v>
      </c>
      <c r="J609" s="10">
        <v>14597</v>
      </c>
      <c r="K609" s="10">
        <v>11490</v>
      </c>
      <c r="L609" s="10">
        <v>16745</v>
      </c>
      <c r="M609" s="10">
        <v>7544</v>
      </c>
      <c r="N609" s="10">
        <v>8638</v>
      </c>
      <c r="O609" s="10">
        <v>3697</v>
      </c>
      <c r="P609" s="10">
        <v>7131</v>
      </c>
      <c r="Q609" s="10">
        <v>15574</v>
      </c>
      <c r="R609" s="10">
        <v>5233</v>
      </c>
      <c r="S609" s="10">
        <v>6827</v>
      </c>
      <c r="T609" s="10">
        <v>9289</v>
      </c>
      <c r="U609" s="10">
        <v>2849</v>
      </c>
      <c r="V609" s="10">
        <v>2483</v>
      </c>
      <c r="W609" s="10">
        <v>9898</v>
      </c>
    </row>
    <row r="610" ht="14.4" spans="1:23">
      <c r="A610" s="14">
        <v>2080201</v>
      </c>
      <c r="B610" s="11" t="s">
        <v>595</v>
      </c>
      <c r="C610" s="12">
        <v>55256</v>
      </c>
      <c r="D610" s="12">
        <v>2298</v>
      </c>
      <c r="E610" s="12">
        <v>2694</v>
      </c>
      <c r="F610" s="12"/>
      <c r="G610" s="12">
        <v>47864</v>
      </c>
      <c r="H610" s="12">
        <v>9048</v>
      </c>
      <c r="I610" s="12">
        <v>2499</v>
      </c>
      <c r="J610" s="12">
        <v>3484</v>
      </c>
      <c r="K610" s="12">
        <v>3772</v>
      </c>
      <c r="L610" s="12">
        <v>4009</v>
      </c>
      <c r="M610" s="12">
        <v>3264</v>
      </c>
      <c r="N610" s="12">
        <v>2888</v>
      </c>
      <c r="O610" s="12">
        <v>656</v>
      </c>
      <c r="P610" s="12">
        <v>3881</v>
      </c>
      <c r="Q610" s="12">
        <v>3548</v>
      </c>
      <c r="R610" s="12">
        <v>1199</v>
      </c>
      <c r="S610" s="12">
        <v>2282</v>
      </c>
      <c r="T610" s="12">
        <v>1516</v>
      </c>
      <c r="U610" s="12">
        <v>1715</v>
      </c>
      <c r="V610" s="12">
        <v>1449</v>
      </c>
      <c r="W610" s="12">
        <v>2654</v>
      </c>
    </row>
    <row r="611" ht="14.4" spans="1:23">
      <c r="A611" s="14">
        <v>2080202</v>
      </c>
      <c r="B611" s="11" t="s">
        <v>598</v>
      </c>
      <c r="C611" s="12">
        <v>3148</v>
      </c>
      <c r="D611" s="12"/>
      <c r="E611" s="12">
        <v>0</v>
      </c>
      <c r="F611" s="12"/>
      <c r="G611" s="12">
        <v>2332</v>
      </c>
      <c r="H611" s="12">
        <v>462</v>
      </c>
      <c r="I611" s="12">
        <v>101</v>
      </c>
      <c r="J611" s="12">
        <v>184</v>
      </c>
      <c r="K611" s="12">
        <v>81</v>
      </c>
      <c r="L611" s="12">
        <v>103</v>
      </c>
      <c r="M611" s="12">
        <v>74</v>
      </c>
      <c r="N611" s="12">
        <v>79</v>
      </c>
      <c r="O611" s="12">
        <v>7</v>
      </c>
      <c r="P611" s="12">
        <v>674</v>
      </c>
      <c r="Q611" s="12">
        <v>8</v>
      </c>
      <c r="R611" s="12">
        <v>1</v>
      </c>
      <c r="S611" s="12">
        <v>334</v>
      </c>
      <c r="T611" s="12">
        <v>33</v>
      </c>
      <c r="U611" s="12">
        <v>119</v>
      </c>
      <c r="V611" s="12"/>
      <c r="W611" s="12">
        <v>72</v>
      </c>
    </row>
    <row r="612" ht="14.4" spans="1:23">
      <c r="A612" s="14">
        <v>2080203</v>
      </c>
      <c r="B612" s="11" t="s">
        <v>601</v>
      </c>
      <c r="C612" s="12">
        <v>999</v>
      </c>
      <c r="D612" s="12">
        <v>151</v>
      </c>
      <c r="E612" s="12">
        <v>190</v>
      </c>
      <c r="F612" s="12"/>
      <c r="G612" s="12">
        <v>754</v>
      </c>
      <c r="H612" s="12">
        <v>67</v>
      </c>
      <c r="I612" s="12"/>
      <c r="J612" s="12"/>
      <c r="K612" s="12">
        <v>216</v>
      </c>
      <c r="L612" s="12"/>
      <c r="M612" s="12">
        <v>244</v>
      </c>
      <c r="N612" s="12">
        <v>222</v>
      </c>
      <c r="O612" s="12"/>
      <c r="P612" s="12"/>
      <c r="Q612" s="12"/>
      <c r="R612" s="12"/>
      <c r="S612" s="12"/>
      <c r="T612" s="12"/>
      <c r="U612" s="12"/>
      <c r="V612" s="12"/>
      <c r="W612" s="12">
        <v>5</v>
      </c>
    </row>
    <row r="613" ht="14.4" spans="1:23">
      <c r="A613" s="14">
        <v>2080204</v>
      </c>
      <c r="B613" s="11" t="s">
        <v>2025</v>
      </c>
      <c r="C613" s="12">
        <v>5346</v>
      </c>
      <c r="D613" s="12">
        <v>85</v>
      </c>
      <c r="E613" s="12">
        <v>85</v>
      </c>
      <c r="F613" s="12"/>
      <c r="G613" s="12">
        <v>5075</v>
      </c>
      <c r="H613" s="12">
        <v>1467</v>
      </c>
      <c r="I613" s="12">
        <v>93</v>
      </c>
      <c r="J613" s="12">
        <v>253</v>
      </c>
      <c r="K613" s="12">
        <v>833</v>
      </c>
      <c r="L613" s="12">
        <v>286</v>
      </c>
      <c r="M613" s="12">
        <v>69</v>
      </c>
      <c r="N613" s="12">
        <v>171</v>
      </c>
      <c r="O613" s="12">
        <v>62</v>
      </c>
      <c r="P613" s="12">
        <v>510</v>
      </c>
      <c r="Q613" s="12">
        <v>342</v>
      </c>
      <c r="R613" s="12">
        <v>58</v>
      </c>
      <c r="S613" s="12">
        <v>387</v>
      </c>
      <c r="T613" s="12">
        <v>54</v>
      </c>
      <c r="U613" s="12">
        <v>33</v>
      </c>
      <c r="V613" s="12">
        <v>180</v>
      </c>
      <c r="W613" s="12">
        <v>277</v>
      </c>
    </row>
    <row r="614" ht="14.4" spans="1:23">
      <c r="A614" s="14">
        <v>2080205</v>
      </c>
      <c r="B614" s="11" t="s">
        <v>4961</v>
      </c>
      <c r="C614" s="12">
        <v>62561</v>
      </c>
      <c r="D614" s="12">
        <v>2485</v>
      </c>
      <c r="E614" s="12">
        <v>2576</v>
      </c>
      <c r="F614" s="12"/>
      <c r="G614" s="12">
        <v>47966</v>
      </c>
      <c r="H614" s="12">
        <v>5535</v>
      </c>
      <c r="I614" s="12">
        <v>5040</v>
      </c>
      <c r="J614" s="12">
        <v>3993</v>
      </c>
      <c r="K614" s="12">
        <v>2337</v>
      </c>
      <c r="L614" s="12">
        <v>4289</v>
      </c>
      <c r="M614" s="12">
        <v>2696</v>
      </c>
      <c r="N614" s="12">
        <v>1978</v>
      </c>
      <c r="O614" s="12">
        <v>709</v>
      </c>
      <c r="P614" s="12">
        <v>904</v>
      </c>
      <c r="Q614" s="12">
        <v>5602</v>
      </c>
      <c r="R614" s="12">
        <v>2023</v>
      </c>
      <c r="S614" s="12">
        <v>924</v>
      </c>
      <c r="T614" s="12">
        <v>5639</v>
      </c>
      <c r="U614" s="12">
        <v>570</v>
      </c>
      <c r="V614" s="12">
        <v>649</v>
      </c>
      <c r="W614" s="12">
        <v>5078</v>
      </c>
    </row>
    <row r="615" ht="14.4" spans="1:23">
      <c r="A615" s="14">
        <v>2080206</v>
      </c>
      <c r="B615" s="11" t="s">
        <v>1781</v>
      </c>
      <c r="C615" s="12">
        <v>289</v>
      </c>
      <c r="D615" s="12">
        <v>50</v>
      </c>
      <c r="E615" s="12">
        <v>50</v>
      </c>
      <c r="F615" s="12"/>
      <c r="G615" s="12">
        <v>213</v>
      </c>
      <c r="H615" s="12">
        <v>181</v>
      </c>
      <c r="I615" s="12"/>
      <c r="J615" s="12">
        <v>18</v>
      </c>
      <c r="K615" s="12">
        <v>10</v>
      </c>
      <c r="L615" s="12"/>
      <c r="M615" s="12"/>
      <c r="N615" s="12"/>
      <c r="O615" s="12"/>
      <c r="P615" s="12"/>
      <c r="Q615" s="12"/>
      <c r="R615" s="12"/>
      <c r="S615" s="12">
        <v>4</v>
      </c>
      <c r="T615" s="12"/>
      <c r="U615" s="12"/>
      <c r="V615" s="12"/>
      <c r="W615" s="12"/>
    </row>
    <row r="616" ht="14.4" spans="1:23">
      <c r="A616" s="14">
        <v>2080207</v>
      </c>
      <c r="B616" s="11" t="s">
        <v>1784</v>
      </c>
      <c r="C616" s="12">
        <v>6663</v>
      </c>
      <c r="D616" s="12">
        <v>3150</v>
      </c>
      <c r="E616" s="12">
        <v>3149</v>
      </c>
      <c r="F616" s="12"/>
      <c r="G616" s="12">
        <v>2039</v>
      </c>
      <c r="H616" s="12">
        <v>503</v>
      </c>
      <c r="I616" s="12">
        <v>164</v>
      </c>
      <c r="J616" s="12">
        <v>159</v>
      </c>
      <c r="K616" s="12">
        <v>123</v>
      </c>
      <c r="L616" s="12">
        <v>128</v>
      </c>
      <c r="M616" s="12">
        <v>69</v>
      </c>
      <c r="N616" s="12">
        <v>101</v>
      </c>
      <c r="O616" s="12">
        <v>29</v>
      </c>
      <c r="P616" s="12">
        <v>229</v>
      </c>
      <c r="Q616" s="12">
        <v>257</v>
      </c>
      <c r="R616" s="12">
        <v>32</v>
      </c>
      <c r="S616" s="12">
        <v>38</v>
      </c>
      <c r="T616" s="12">
        <v>63</v>
      </c>
      <c r="U616" s="12">
        <v>26</v>
      </c>
      <c r="V616" s="12">
        <v>30</v>
      </c>
      <c r="W616" s="12">
        <v>88</v>
      </c>
    </row>
    <row r="617" ht="14.4" spans="1:23">
      <c r="A617" s="14">
        <v>2080208</v>
      </c>
      <c r="B617" s="11" t="s">
        <v>1787</v>
      </c>
      <c r="C617" s="12">
        <v>46934</v>
      </c>
      <c r="D617" s="12">
        <v>248</v>
      </c>
      <c r="E617" s="12">
        <v>248</v>
      </c>
      <c r="F617" s="12"/>
      <c r="G617" s="12">
        <v>40629</v>
      </c>
      <c r="H617" s="12">
        <v>22175</v>
      </c>
      <c r="I617" s="12">
        <v>1534</v>
      </c>
      <c r="J617" s="12">
        <v>4025</v>
      </c>
      <c r="K617" s="12">
        <v>2223</v>
      </c>
      <c r="L617" s="12">
        <v>5050</v>
      </c>
      <c r="M617" s="12">
        <v>169</v>
      </c>
      <c r="N617" s="12">
        <v>373</v>
      </c>
      <c r="O617" s="12">
        <v>496</v>
      </c>
      <c r="P617" s="12">
        <v>604</v>
      </c>
      <c r="Q617" s="12">
        <v>1990</v>
      </c>
      <c r="R617" s="12">
        <v>938</v>
      </c>
      <c r="S617" s="12">
        <v>442</v>
      </c>
      <c r="T617" s="12">
        <v>189</v>
      </c>
      <c r="U617" s="12">
        <v>34</v>
      </c>
      <c r="V617" s="12">
        <v>25</v>
      </c>
      <c r="W617" s="12">
        <v>362</v>
      </c>
    </row>
    <row r="618" ht="14.4" spans="1:23">
      <c r="A618" s="14">
        <v>2080209</v>
      </c>
      <c r="B618" s="11" t="s">
        <v>2027</v>
      </c>
      <c r="C618" s="12">
        <v>2444</v>
      </c>
      <c r="D618" s="12">
        <v>36</v>
      </c>
      <c r="E618" s="12">
        <v>52</v>
      </c>
      <c r="F618" s="12"/>
      <c r="G618" s="12">
        <v>2089</v>
      </c>
      <c r="H618" s="12">
        <v>729</v>
      </c>
      <c r="I618" s="12">
        <v>38</v>
      </c>
      <c r="J618" s="12">
        <v>84</v>
      </c>
      <c r="K618" s="12">
        <v>428</v>
      </c>
      <c r="L618" s="12">
        <v>272</v>
      </c>
      <c r="M618" s="12">
        <v>205</v>
      </c>
      <c r="N618" s="12">
        <v>131</v>
      </c>
      <c r="O618" s="12">
        <v>12</v>
      </c>
      <c r="P618" s="12">
        <v>42</v>
      </c>
      <c r="Q618" s="12">
        <v>46</v>
      </c>
      <c r="R618" s="12">
        <v>50</v>
      </c>
      <c r="S618" s="12">
        <v>30</v>
      </c>
      <c r="T618" s="12"/>
      <c r="U618" s="12"/>
      <c r="V618" s="12"/>
      <c r="W618" s="12">
        <v>22</v>
      </c>
    </row>
    <row r="619" ht="14.4" spans="1:23">
      <c r="A619" s="14">
        <v>2080299</v>
      </c>
      <c r="B619" s="11" t="s">
        <v>1790</v>
      </c>
      <c r="C619" s="12">
        <v>39453</v>
      </c>
      <c r="D619" s="12">
        <v>2368</v>
      </c>
      <c r="E619" s="12">
        <v>2579</v>
      </c>
      <c r="F619" s="12"/>
      <c r="G619" s="12">
        <v>28735</v>
      </c>
      <c r="H619" s="12">
        <v>2717</v>
      </c>
      <c r="I619" s="12">
        <v>3348</v>
      </c>
      <c r="J619" s="12">
        <v>2397</v>
      </c>
      <c r="K619" s="12">
        <v>1467</v>
      </c>
      <c r="L619" s="12">
        <v>2608</v>
      </c>
      <c r="M619" s="12">
        <v>754</v>
      </c>
      <c r="N619" s="12">
        <v>2695</v>
      </c>
      <c r="O619" s="12">
        <v>1726</v>
      </c>
      <c r="P619" s="12">
        <v>287</v>
      </c>
      <c r="Q619" s="12">
        <v>3781</v>
      </c>
      <c r="R619" s="12">
        <v>932</v>
      </c>
      <c r="S619" s="12">
        <v>2386</v>
      </c>
      <c r="T619" s="12">
        <v>1795</v>
      </c>
      <c r="U619" s="12">
        <v>352</v>
      </c>
      <c r="V619" s="12">
        <v>150</v>
      </c>
      <c r="W619" s="12">
        <v>1340</v>
      </c>
    </row>
    <row r="620" ht="14.4" spans="1:23">
      <c r="A620" s="14">
        <v>20803</v>
      </c>
      <c r="B620" s="9" t="s">
        <v>4962</v>
      </c>
      <c r="C620" s="10">
        <v>1616536</v>
      </c>
      <c r="D620" s="10">
        <v>717034</v>
      </c>
      <c r="E620" s="10">
        <v>717795</v>
      </c>
      <c r="F620" s="10"/>
      <c r="G620" s="10">
        <v>874583</v>
      </c>
      <c r="H620" s="10">
        <v>111376</v>
      </c>
      <c r="I620" s="10">
        <v>65652</v>
      </c>
      <c r="J620" s="10">
        <v>80914</v>
      </c>
      <c r="K620" s="10">
        <v>32915</v>
      </c>
      <c r="L620" s="10">
        <v>116021</v>
      </c>
      <c r="M620" s="10">
        <v>42979</v>
      </c>
      <c r="N620" s="10">
        <v>48326</v>
      </c>
      <c r="O620" s="10">
        <v>66455</v>
      </c>
      <c r="P620" s="10">
        <v>51976</v>
      </c>
      <c r="Q620" s="10">
        <v>98814</v>
      </c>
      <c r="R620" s="10">
        <v>50169</v>
      </c>
      <c r="S620" s="10">
        <v>34232</v>
      </c>
      <c r="T620" s="10">
        <v>19629</v>
      </c>
      <c r="U620" s="10">
        <v>6749</v>
      </c>
      <c r="V620" s="10">
        <v>4556</v>
      </c>
      <c r="W620" s="10">
        <v>43820</v>
      </c>
    </row>
    <row r="621" ht="14.4" spans="1:23">
      <c r="A621" s="14">
        <v>2080301</v>
      </c>
      <c r="B621" s="11" t="s">
        <v>4963</v>
      </c>
      <c r="C621" s="12">
        <v>977996</v>
      </c>
      <c r="D621" s="12">
        <v>716234</v>
      </c>
      <c r="E621" s="12">
        <v>716955</v>
      </c>
      <c r="F621" s="12"/>
      <c r="G621" s="12">
        <v>288125</v>
      </c>
      <c r="H621" s="12">
        <v>4234</v>
      </c>
      <c r="I621" s="12">
        <v>8821</v>
      </c>
      <c r="J621" s="12">
        <v>5124</v>
      </c>
      <c r="K621" s="12">
        <v>3112</v>
      </c>
      <c r="L621" s="12">
        <v>64296</v>
      </c>
      <c r="M621" s="12">
        <v>279</v>
      </c>
      <c r="N621" s="12">
        <v>21825</v>
      </c>
      <c r="O621" s="12">
        <v>49310</v>
      </c>
      <c r="P621" s="12">
        <v>19460</v>
      </c>
      <c r="Q621" s="12">
        <v>58200</v>
      </c>
      <c r="R621" s="12">
        <v>12743</v>
      </c>
      <c r="S621" s="12">
        <v>21498</v>
      </c>
      <c r="T621" s="12">
        <v>5122</v>
      </c>
      <c r="U621" s="12">
        <v>86</v>
      </c>
      <c r="V621" s="12">
        <v>140</v>
      </c>
      <c r="W621" s="12">
        <v>13875</v>
      </c>
    </row>
    <row r="622" ht="14.4" spans="1:23">
      <c r="A622" s="14">
        <v>2080302</v>
      </c>
      <c r="B622" s="11" t="s">
        <v>2008</v>
      </c>
      <c r="C622" s="12">
        <v>6001</v>
      </c>
      <c r="D622" s="12"/>
      <c r="E622" s="12">
        <v>0</v>
      </c>
      <c r="F622" s="12"/>
      <c r="G622" s="12">
        <v>4661</v>
      </c>
      <c r="H622" s="12">
        <v>123</v>
      </c>
      <c r="I622" s="12">
        <v>648</v>
      </c>
      <c r="J622" s="12">
        <v>33</v>
      </c>
      <c r="K622" s="12">
        <v>1260</v>
      </c>
      <c r="L622" s="12"/>
      <c r="M622" s="12">
        <v>10</v>
      </c>
      <c r="N622" s="12">
        <v>1114</v>
      </c>
      <c r="O622" s="12"/>
      <c r="P622" s="12">
        <v>5</v>
      </c>
      <c r="Q622" s="12">
        <v>156</v>
      </c>
      <c r="R622" s="12">
        <v>152</v>
      </c>
      <c r="S622" s="12">
        <v>10</v>
      </c>
      <c r="T622" s="12">
        <v>140</v>
      </c>
      <c r="U622" s="12">
        <v>646</v>
      </c>
      <c r="V622" s="12">
        <v>364</v>
      </c>
      <c r="W622" s="12"/>
    </row>
    <row r="623" ht="14.4" spans="1:23">
      <c r="A623" s="14">
        <v>2080303</v>
      </c>
      <c r="B623" s="11" t="s">
        <v>4964</v>
      </c>
      <c r="C623" s="12">
        <v>12371</v>
      </c>
      <c r="D623" s="12"/>
      <c r="E623" s="12">
        <v>40</v>
      </c>
      <c r="F623" s="12"/>
      <c r="G623" s="12">
        <v>11671</v>
      </c>
      <c r="H623" s="12">
        <v>11055</v>
      </c>
      <c r="I623" s="12">
        <v>50</v>
      </c>
      <c r="J623" s="12">
        <v>70</v>
      </c>
      <c r="K623" s="12">
        <v>90</v>
      </c>
      <c r="L623" s="12"/>
      <c r="M623" s="12">
        <v>1</v>
      </c>
      <c r="N623" s="12">
        <v>36</v>
      </c>
      <c r="O623" s="12">
        <v>182</v>
      </c>
      <c r="P623" s="12">
        <v>182</v>
      </c>
      <c r="Q623" s="12"/>
      <c r="R623" s="12"/>
      <c r="S623" s="12"/>
      <c r="T623" s="12"/>
      <c r="U623" s="12">
        <v>5</v>
      </c>
      <c r="V623" s="12"/>
      <c r="W623" s="12"/>
    </row>
    <row r="624" ht="14.4" spans="1:23">
      <c r="A624" s="14">
        <v>2080304</v>
      </c>
      <c r="B624" s="11" t="s">
        <v>2010</v>
      </c>
      <c r="C624" s="12">
        <v>9522</v>
      </c>
      <c r="D624" s="12">
        <v>800</v>
      </c>
      <c r="E624" s="12">
        <v>800</v>
      </c>
      <c r="F624" s="12"/>
      <c r="G624" s="12">
        <v>7546</v>
      </c>
      <c r="H624" s="12">
        <v>90</v>
      </c>
      <c r="I624" s="12">
        <v>1838</v>
      </c>
      <c r="J624" s="12">
        <v>272</v>
      </c>
      <c r="K624" s="12">
        <v>425</v>
      </c>
      <c r="L624" s="12">
        <v>1260</v>
      </c>
      <c r="M624" s="12">
        <v>1012</v>
      </c>
      <c r="N624" s="12">
        <v>138</v>
      </c>
      <c r="O624" s="12">
        <v>319</v>
      </c>
      <c r="P624" s="12">
        <v>870</v>
      </c>
      <c r="Q624" s="12">
        <v>152</v>
      </c>
      <c r="R624" s="12">
        <v>224</v>
      </c>
      <c r="S624" s="12">
        <v>56</v>
      </c>
      <c r="T624" s="12">
        <v>398</v>
      </c>
      <c r="U624" s="12">
        <v>421</v>
      </c>
      <c r="V624" s="12"/>
      <c r="W624" s="12">
        <v>71</v>
      </c>
    </row>
    <row r="625" ht="14.4" spans="1:23">
      <c r="A625" s="14">
        <v>2080305</v>
      </c>
      <c r="B625" s="11" t="s">
        <v>2012</v>
      </c>
      <c r="C625" s="12">
        <v>7298</v>
      </c>
      <c r="D625" s="12"/>
      <c r="E625" s="12">
        <v>0</v>
      </c>
      <c r="F625" s="12"/>
      <c r="G625" s="12">
        <v>6233</v>
      </c>
      <c r="H625" s="12">
        <v>175</v>
      </c>
      <c r="I625" s="12">
        <v>668</v>
      </c>
      <c r="J625" s="12">
        <v>451</v>
      </c>
      <c r="K625" s="12">
        <v>135</v>
      </c>
      <c r="L625" s="12">
        <v>574</v>
      </c>
      <c r="M625" s="12">
        <v>1522</v>
      </c>
      <c r="N625" s="12">
        <v>194</v>
      </c>
      <c r="O625" s="12">
        <v>481</v>
      </c>
      <c r="P625" s="12">
        <v>6</v>
      </c>
      <c r="Q625" s="12">
        <v>370</v>
      </c>
      <c r="R625" s="12">
        <v>410</v>
      </c>
      <c r="S625" s="12">
        <v>84</v>
      </c>
      <c r="T625" s="12">
        <v>471</v>
      </c>
      <c r="U625" s="12">
        <v>627</v>
      </c>
      <c r="V625" s="12"/>
      <c r="W625" s="12">
        <v>65</v>
      </c>
    </row>
    <row r="626" ht="14.4" spans="1:23">
      <c r="A626" s="14">
        <v>2080308</v>
      </c>
      <c r="B626" s="11" t="s">
        <v>1999</v>
      </c>
      <c r="C626" s="12">
        <v>559314</v>
      </c>
      <c r="D626" s="12"/>
      <c r="E626" s="12">
        <v>0</v>
      </c>
      <c r="F626" s="12"/>
      <c r="G626" s="12">
        <v>504233</v>
      </c>
      <c r="H626" s="12">
        <v>65730</v>
      </c>
      <c r="I626" s="12">
        <v>51330</v>
      </c>
      <c r="J626" s="12">
        <v>74480</v>
      </c>
      <c r="K626" s="12">
        <v>27757</v>
      </c>
      <c r="L626" s="12">
        <v>47286</v>
      </c>
      <c r="M626" s="12">
        <v>39017</v>
      </c>
      <c r="N626" s="12">
        <v>24999</v>
      </c>
      <c r="O626" s="12">
        <v>7524</v>
      </c>
      <c r="P626" s="12">
        <v>31316</v>
      </c>
      <c r="Q626" s="12">
        <v>39926</v>
      </c>
      <c r="R626" s="12">
        <v>33478</v>
      </c>
      <c r="S626" s="12">
        <v>9489</v>
      </c>
      <c r="T626" s="12">
        <v>13481</v>
      </c>
      <c r="U626" s="12">
        <v>4920</v>
      </c>
      <c r="V626" s="12">
        <v>3906</v>
      </c>
      <c r="W626" s="12">
        <v>29594</v>
      </c>
    </row>
    <row r="627" ht="14.4" spans="1:23">
      <c r="A627" s="14">
        <v>2080399</v>
      </c>
      <c r="B627" s="11" t="s">
        <v>4965</v>
      </c>
      <c r="C627" s="12">
        <v>44034</v>
      </c>
      <c r="D627" s="12"/>
      <c r="E627" s="12">
        <v>0</v>
      </c>
      <c r="F627" s="12"/>
      <c r="G627" s="12">
        <v>52114</v>
      </c>
      <c r="H627" s="12">
        <v>29969</v>
      </c>
      <c r="I627" s="12">
        <v>2297</v>
      </c>
      <c r="J627" s="12">
        <v>484</v>
      </c>
      <c r="K627" s="12">
        <v>136</v>
      </c>
      <c r="L627" s="12">
        <v>2605</v>
      </c>
      <c r="M627" s="12">
        <v>1138</v>
      </c>
      <c r="N627" s="12">
        <v>20</v>
      </c>
      <c r="O627" s="12">
        <v>8639</v>
      </c>
      <c r="P627" s="12">
        <v>137</v>
      </c>
      <c r="Q627" s="12">
        <v>10</v>
      </c>
      <c r="R627" s="12">
        <v>3162</v>
      </c>
      <c r="S627" s="12">
        <v>3095</v>
      </c>
      <c r="T627" s="12">
        <v>17</v>
      </c>
      <c r="U627" s="12">
        <v>44</v>
      </c>
      <c r="V627" s="12">
        <v>146</v>
      </c>
      <c r="W627" s="12">
        <v>215</v>
      </c>
    </row>
    <row r="628" ht="14.4" spans="1:23">
      <c r="A628" s="14">
        <v>20804</v>
      </c>
      <c r="B628" s="9" t="s">
        <v>1793</v>
      </c>
      <c r="C628" s="10">
        <v>0</v>
      </c>
      <c r="D628" s="10"/>
      <c r="E628" s="10">
        <v>0</v>
      </c>
      <c r="F628" s="10"/>
      <c r="G628" s="10"/>
      <c r="H628" s="10"/>
      <c r="I628" s="10"/>
      <c r="J628" s="10"/>
      <c r="K628" s="10"/>
      <c r="L628" s="10"/>
      <c r="M628" s="10"/>
      <c r="N628" s="10"/>
      <c r="O628" s="10"/>
      <c r="P628" s="10"/>
      <c r="Q628" s="10"/>
      <c r="R628" s="10"/>
      <c r="S628" s="10"/>
      <c r="T628" s="10"/>
      <c r="U628" s="10"/>
      <c r="V628" s="10"/>
      <c r="W628" s="10"/>
    </row>
    <row r="629" ht="14.4" spans="1:23">
      <c r="A629" s="14">
        <v>2080402</v>
      </c>
      <c r="B629" s="11" t="s">
        <v>1796</v>
      </c>
      <c r="C629" s="12">
        <v>0</v>
      </c>
      <c r="D629" s="12"/>
      <c r="E629" s="12">
        <v>0</v>
      </c>
      <c r="F629" s="12"/>
      <c r="G629" s="12"/>
      <c r="H629" s="12"/>
      <c r="I629" s="12"/>
      <c r="J629" s="12"/>
      <c r="K629" s="12"/>
      <c r="L629" s="12"/>
      <c r="M629" s="12"/>
      <c r="N629" s="12"/>
      <c r="O629" s="12"/>
      <c r="P629" s="12"/>
      <c r="Q629" s="12"/>
      <c r="R629" s="12"/>
      <c r="S629" s="12"/>
      <c r="T629" s="12"/>
      <c r="U629" s="12"/>
      <c r="V629" s="12"/>
      <c r="W629" s="12"/>
    </row>
    <row r="630" ht="14.4" spans="1:23">
      <c r="A630" s="14">
        <v>20805</v>
      </c>
      <c r="B630" s="9" t="s">
        <v>1798</v>
      </c>
      <c r="C630" s="10">
        <v>2527454</v>
      </c>
      <c r="D630" s="10">
        <v>493781</v>
      </c>
      <c r="E630" s="10">
        <v>466869</v>
      </c>
      <c r="F630" s="10"/>
      <c r="G630" s="10">
        <v>1964583</v>
      </c>
      <c r="H630" s="10">
        <v>227789</v>
      </c>
      <c r="I630" s="10">
        <v>149505</v>
      </c>
      <c r="J630" s="10">
        <v>172248</v>
      </c>
      <c r="K630" s="10">
        <v>101294</v>
      </c>
      <c r="L630" s="10">
        <v>271039</v>
      </c>
      <c r="M630" s="10">
        <v>179491</v>
      </c>
      <c r="N630" s="10">
        <v>111873</v>
      </c>
      <c r="O630" s="10">
        <v>76128</v>
      </c>
      <c r="P630" s="10">
        <v>149211</v>
      </c>
      <c r="Q630" s="10">
        <v>88880</v>
      </c>
      <c r="R630" s="10">
        <v>96530</v>
      </c>
      <c r="S630" s="10">
        <v>109949</v>
      </c>
      <c r="T630" s="10">
        <v>57161</v>
      </c>
      <c r="U630" s="10">
        <v>41885</v>
      </c>
      <c r="V630" s="10">
        <v>51755</v>
      </c>
      <c r="W630" s="10">
        <v>79845</v>
      </c>
    </row>
    <row r="631" ht="14.4" spans="1:23">
      <c r="A631" s="14">
        <v>2080501</v>
      </c>
      <c r="B631" s="11" t="s">
        <v>1801</v>
      </c>
      <c r="C631" s="12">
        <v>623275</v>
      </c>
      <c r="D631" s="12">
        <v>104998</v>
      </c>
      <c r="E631" s="12">
        <v>41129</v>
      </c>
      <c r="F631" s="12"/>
      <c r="G631" s="12">
        <v>583744</v>
      </c>
      <c r="H631" s="12">
        <v>82818</v>
      </c>
      <c r="I631" s="12">
        <v>32003</v>
      </c>
      <c r="J631" s="12">
        <v>46054</v>
      </c>
      <c r="K631" s="12">
        <v>35025</v>
      </c>
      <c r="L631" s="12">
        <v>79173</v>
      </c>
      <c r="M631" s="12">
        <v>61189</v>
      </c>
      <c r="N631" s="12">
        <v>33345</v>
      </c>
      <c r="O631" s="12">
        <v>6461</v>
      </c>
      <c r="P631" s="12">
        <v>38359</v>
      </c>
      <c r="Q631" s="12">
        <v>31591</v>
      </c>
      <c r="R631" s="12">
        <v>30148</v>
      </c>
      <c r="S631" s="12">
        <v>44941</v>
      </c>
      <c r="T631" s="12">
        <v>19923</v>
      </c>
      <c r="U631" s="12">
        <v>40</v>
      </c>
      <c r="V631" s="12">
        <v>20364</v>
      </c>
      <c r="W631" s="12">
        <v>22310</v>
      </c>
    </row>
    <row r="632" ht="14.4" spans="1:23">
      <c r="A632" s="14">
        <v>2080502</v>
      </c>
      <c r="B632" s="11" t="s">
        <v>1803</v>
      </c>
      <c r="C632" s="12">
        <v>1253105</v>
      </c>
      <c r="D632" s="12">
        <v>304895</v>
      </c>
      <c r="E632" s="12">
        <v>68681</v>
      </c>
      <c r="F632" s="12"/>
      <c r="G632" s="12">
        <v>1202838</v>
      </c>
      <c r="H632" s="12">
        <v>119604</v>
      </c>
      <c r="I632" s="12">
        <v>83933</v>
      </c>
      <c r="J632" s="12">
        <v>124571</v>
      </c>
      <c r="K632" s="12">
        <v>57243</v>
      </c>
      <c r="L632" s="12">
        <v>187362</v>
      </c>
      <c r="M632" s="12">
        <v>116735</v>
      </c>
      <c r="N632" s="12">
        <v>68119</v>
      </c>
      <c r="O632" s="12">
        <v>43176</v>
      </c>
      <c r="P632" s="12">
        <v>93917</v>
      </c>
      <c r="Q632" s="12">
        <v>51254</v>
      </c>
      <c r="R632" s="12">
        <v>56223</v>
      </c>
      <c r="S632" s="12">
        <v>64240</v>
      </c>
      <c r="T632" s="12">
        <v>35964</v>
      </c>
      <c r="U632" s="12">
        <v>25623</v>
      </c>
      <c r="V632" s="12">
        <v>30765</v>
      </c>
      <c r="W632" s="12">
        <v>44109</v>
      </c>
    </row>
    <row r="633" ht="14.4" spans="1:23">
      <c r="A633" s="14">
        <v>2080503</v>
      </c>
      <c r="B633" s="11" t="s">
        <v>1805</v>
      </c>
      <c r="C633" s="12">
        <v>20837</v>
      </c>
      <c r="D633" s="12">
        <v>1953</v>
      </c>
      <c r="E633" s="12">
        <v>2274</v>
      </c>
      <c r="F633" s="12"/>
      <c r="G633" s="12">
        <v>15925</v>
      </c>
      <c r="H633" s="12">
        <v>370</v>
      </c>
      <c r="I633" s="12">
        <v>807</v>
      </c>
      <c r="J633" s="12">
        <v>277</v>
      </c>
      <c r="K633" s="12">
        <v>3126</v>
      </c>
      <c r="L633" s="12">
        <v>2057</v>
      </c>
      <c r="M633" s="12">
        <v>1171</v>
      </c>
      <c r="N633" s="12">
        <v>1300</v>
      </c>
      <c r="O633" s="12">
        <v>381</v>
      </c>
      <c r="P633" s="12">
        <v>247</v>
      </c>
      <c r="Q633" s="12">
        <v>2413</v>
      </c>
      <c r="R633" s="12">
        <v>1265</v>
      </c>
      <c r="S633" s="12">
        <v>450</v>
      </c>
      <c r="T633" s="12">
        <v>855</v>
      </c>
      <c r="U633" s="12">
        <v>308</v>
      </c>
      <c r="V633" s="12">
        <v>523</v>
      </c>
      <c r="W633" s="12">
        <v>375</v>
      </c>
    </row>
    <row r="634" ht="14.4" spans="1:23">
      <c r="A634" s="14">
        <v>2080504</v>
      </c>
      <c r="B634" s="11" t="s">
        <v>1807</v>
      </c>
      <c r="C634" s="12">
        <v>93114</v>
      </c>
      <c r="D634" s="12"/>
      <c r="E634" s="12">
        <v>0</v>
      </c>
      <c r="F634" s="12"/>
      <c r="G634" s="12">
        <v>89201</v>
      </c>
      <c r="H634" s="12">
        <v>16068</v>
      </c>
      <c r="I634" s="12">
        <v>17743</v>
      </c>
      <c r="J634" s="12"/>
      <c r="K634" s="12">
        <v>68</v>
      </c>
      <c r="L634" s="12"/>
      <c r="M634" s="12"/>
      <c r="N634" s="12">
        <v>6425</v>
      </c>
      <c r="O634" s="12">
        <v>17731</v>
      </c>
      <c r="P634" s="12">
        <v>15386</v>
      </c>
      <c r="Q634" s="12"/>
      <c r="R634" s="12"/>
      <c r="S634" s="12"/>
      <c r="T634" s="12"/>
      <c r="U634" s="12">
        <v>15780</v>
      </c>
      <c r="V634" s="12"/>
      <c r="W634" s="12"/>
    </row>
    <row r="635" ht="14.4" spans="1:23">
      <c r="A635" s="14">
        <v>2080599</v>
      </c>
      <c r="B635" s="11" t="s">
        <v>1819</v>
      </c>
      <c r="C635" s="12">
        <v>537123</v>
      </c>
      <c r="D635" s="12">
        <v>81935</v>
      </c>
      <c r="E635" s="12">
        <v>354785</v>
      </c>
      <c r="F635" s="12"/>
      <c r="G635" s="12">
        <v>72875</v>
      </c>
      <c r="H635" s="12">
        <v>8929</v>
      </c>
      <c r="I635" s="12">
        <v>15019</v>
      </c>
      <c r="J635" s="12">
        <v>1346</v>
      </c>
      <c r="K635" s="12">
        <v>5832</v>
      </c>
      <c r="L635" s="12">
        <v>2447</v>
      </c>
      <c r="M635" s="12">
        <v>396</v>
      </c>
      <c r="N635" s="12">
        <v>2684</v>
      </c>
      <c r="O635" s="12">
        <v>8379</v>
      </c>
      <c r="P635" s="12">
        <v>1302</v>
      </c>
      <c r="Q635" s="12">
        <v>3622</v>
      </c>
      <c r="R635" s="12">
        <v>8894</v>
      </c>
      <c r="S635" s="12">
        <v>318</v>
      </c>
      <c r="T635" s="12">
        <v>419</v>
      </c>
      <c r="U635" s="12">
        <v>134</v>
      </c>
      <c r="V635" s="12">
        <v>103</v>
      </c>
      <c r="W635" s="12">
        <v>13051</v>
      </c>
    </row>
    <row r="636" ht="14.4" spans="1:23">
      <c r="A636" s="14">
        <v>20806</v>
      </c>
      <c r="B636" s="9" t="s">
        <v>1821</v>
      </c>
      <c r="C636" s="10">
        <v>6553</v>
      </c>
      <c r="D636" s="10"/>
      <c r="E636" s="10">
        <v>0</v>
      </c>
      <c r="F636" s="10"/>
      <c r="G636" s="10">
        <v>5414</v>
      </c>
      <c r="H636" s="10">
        <v>10</v>
      </c>
      <c r="I636" s="10">
        <v>131</v>
      </c>
      <c r="J636" s="10"/>
      <c r="K636" s="10">
        <v>100</v>
      </c>
      <c r="L636" s="10">
        <v>8</v>
      </c>
      <c r="M636" s="10"/>
      <c r="N636" s="10">
        <v>3571</v>
      </c>
      <c r="O636" s="10">
        <v>199</v>
      </c>
      <c r="P636" s="10">
        <v>513</v>
      </c>
      <c r="Q636" s="10">
        <v>182</v>
      </c>
      <c r="R636" s="10"/>
      <c r="S636" s="10"/>
      <c r="T636" s="10">
        <v>434</v>
      </c>
      <c r="U636" s="10"/>
      <c r="V636" s="10">
        <v>213</v>
      </c>
      <c r="W636" s="10">
        <v>53</v>
      </c>
    </row>
    <row r="637" ht="14.4" spans="1:23">
      <c r="A637" s="14">
        <v>2080601</v>
      </c>
      <c r="B637" s="11" t="s">
        <v>1824</v>
      </c>
      <c r="C637" s="12">
        <v>1446</v>
      </c>
      <c r="D637" s="12"/>
      <c r="E637" s="12">
        <v>0</v>
      </c>
      <c r="F637" s="12"/>
      <c r="G637" s="12">
        <v>1349</v>
      </c>
      <c r="H637" s="12"/>
      <c r="I637" s="12">
        <v>-9</v>
      </c>
      <c r="J637" s="12"/>
      <c r="K637" s="12">
        <v>69</v>
      </c>
      <c r="L637" s="12"/>
      <c r="M637" s="12"/>
      <c r="N637" s="12"/>
      <c r="O637" s="12">
        <v>168</v>
      </c>
      <c r="P637" s="12">
        <v>513</v>
      </c>
      <c r="Q637" s="12"/>
      <c r="R637" s="12"/>
      <c r="S637" s="12"/>
      <c r="T637" s="12">
        <v>342</v>
      </c>
      <c r="U637" s="12"/>
      <c r="V637" s="12">
        <v>213</v>
      </c>
      <c r="W637" s="12">
        <v>53</v>
      </c>
    </row>
    <row r="638" ht="14.4" spans="1:23">
      <c r="A638" s="14">
        <v>2080602</v>
      </c>
      <c r="B638" s="11" t="s">
        <v>1827</v>
      </c>
      <c r="C638" s="12">
        <v>0</v>
      </c>
      <c r="D638" s="12"/>
      <c r="E638" s="12">
        <v>0</v>
      </c>
      <c r="F638" s="12"/>
      <c r="G638" s="12"/>
      <c r="H638" s="12"/>
      <c r="I638" s="12"/>
      <c r="J638" s="12"/>
      <c r="K638" s="12"/>
      <c r="L638" s="12"/>
      <c r="M638" s="12"/>
      <c r="N638" s="12"/>
      <c r="O638" s="12"/>
      <c r="P638" s="12"/>
      <c r="Q638" s="12"/>
      <c r="R638" s="12"/>
      <c r="S638" s="12"/>
      <c r="T638" s="12"/>
      <c r="U638" s="12"/>
      <c r="V638" s="12"/>
      <c r="W638" s="12"/>
    </row>
    <row r="639" ht="14.4" spans="1:23">
      <c r="A639" s="14">
        <v>2080699</v>
      </c>
      <c r="B639" s="11" t="s">
        <v>1830</v>
      </c>
      <c r="C639" s="12">
        <v>5107</v>
      </c>
      <c r="D639" s="12"/>
      <c r="E639" s="12">
        <v>0</v>
      </c>
      <c r="F639" s="12"/>
      <c r="G639" s="12">
        <v>4065</v>
      </c>
      <c r="H639" s="12">
        <v>10</v>
      </c>
      <c r="I639" s="12">
        <v>140</v>
      </c>
      <c r="J639" s="12"/>
      <c r="K639" s="12">
        <v>31</v>
      </c>
      <c r="L639" s="12">
        <v>8</v>
      </c>
      <c r="M639" s="12"/>
      <c r="N639" s="12">
        <v>3571</v>
      </c>
      <c r="O639" s="12">
        <v>31</v>
      </c>
      <c r="P639" s="12"/>
      <c r="Q639" s="12">
        <v>182</v>
      </c>
      <c r="R639" s="12"/>
      <c r="S639" s="12"/>
      <c r="T639" s="12">
        <v>92</v>
      </c>
      <c r="U639" s="12"/>
      <c r="V639" s="12"/>
      <c r="W639" s="12"/>
    </row>
    <row r="640" ht="14.4" spans="1:23">
      <c r="A640" s="14">
        <v>20807</v>
      </c>
      <c r="B640" s="9" t="s">
        <v>1833</v>
      </c>
      <c r="C640" s="10">
        <v>122343</v>
      </c>
      <c r="D640" s="10">
        <v>19213</v>
      </c>
      <c r="E640" s="10">
        <v>19628</v>
      </c>
      <c r="F640" s="10"/>
      <c r="G640" s="10">
        <v>98842</v>
      </c>
      <c r="H640" s="10">
        <v>20328</v>
      </c>
      <c r="I640" s="10">
        <v>5856</v>
      </c>
      <c r="J640" s="10">
        <v>7626</v>
      </c>
      <c r="K640" s="10">
        <v>6498</v>
      </c>
      <c r="L640" s="10">
        <v>7570</v>
      </c>
      <c r="M640" s="10">
        <v>4070</v>
      </c>
      <c r="N640" s="10">
        <v>7720</v>
      </c>
      <c r="O640" s="10">
        <v>4795</v>
      </c>
      <c r="P640" s="10">
        <v>6822</v>
      </c>
      <c r="Q640" s="10">
        <v>8219</v>
      </c>
      <c r="R640" s="10">
        <v>5326</v>
      </c>
      <c r="S640" s="10">
        <v>2621</v>
      </c>
      <c r="T640" s="10">
        <v>2102</v>
      </c>
      <c r="U640" s="10">
        <v>1589</v>
      </c>
      <c r="V640" s="10">
        <v>1683</v>
      </c>
      <c r="W640" s="10">
        <v>6017</v>
      </c>
    </row>
    <row r="641" ht="14.4" spans="1:23">
      <c r="A641" s="14">
        <v>2080701</v>
      </c>
      <c r="B641" s="11" t="s">
        <v>1836</v>
      </c>
      <c r="C641" s="12">
        <v>776</v>
      </c>
      <c r="D641" s="12">
        <v>300</v>
      </c>
      <c r="E641" s="12">
        <v>300</v>
      </c>
      <c r="F641" s="12"/>
      <c r="G641" s="12">
        <v>431</v>
      </c>
      <c r="H641" s="12">
        <v>109</v>
      </c>
      <c r="I641" s="12">
        <v>3</v>
      </c>
      <c r="J641" s="12"/>
      <c r="K641" s="12"/>
      <c r="L641" s="12"/>
      <c r="M641" s="12"/>
      <c r="N641" s="12">
        <v>157</v>
      </c>
      <c r="O641" s="12">
        <v>20</v>
      </c>
      <c r="P641" s="12"/>
      <c r="Q641" s="12">
        <v>100</v>
      </c>
      <c r="R641" s="12"/>
      <c r="S641" s="12"/>
      <c r="T641" s="12">
        <v>25</v>
      </c>
      <c r="U641" s="12">
        <v>17</v>
      </c>
      <c r="V641" s="12"/>
      <c r="W641" s="12"/>
    </row>
    <row r="642" ht="14.4" spans="1:23">
      <c r="A642" s="14">
        <v>2080702</v>
      </c>
      <c r="B642" s="11" t="s">
        <v>1839</v>
      </c>
      <c r="C642" s="12">
        <v>3475</v>
      </c>
      <c r="D642" s="12"/>
      <c r="E642" s="12">
        <v>0</v>
      </c>
      <c r="F642" s="12"/>
      <c r="G642" s="12">
        <v>2911</v>
      </c>
      <c r="H642" s="12">
        <v>2113</v>
      </c>
      <c r="I642" s="12">
        <v>2</v>
      </c>
      <c r="J642" s="12"/>
      <c r="K642" s="12"/>
      <c r="L642" s="12">
        <v>40</v>
      </c>
      <c r="M642" s="12">
        <v>70</v>
      </c>
      <c r="N642" s="12">
        <v>5</v>
      </c>
      <c r="O642" s="12"/>
      <c r="P642" s="12">
        <v>524</v>
      </c>
      <c r="Q642" s="12"/>
      <c r="R642" s="12">
        <v>5</v>
      </c>
      <c r="S642" s="12"/>
      <c r="T642" s="12"/>
      <c r="U642" s="12">
        <v>45</v>
      </c>
      <c r="V642" s="12">
        <v>107</v>
      </c>
      <c r="W642" s="12"/>
    </row>
    <row r="643" ht="14.4" spans="1:23">
      <c r="A643" s="14">
        <v>2080704</v>
      </c>
      <c r="B643" s="11" t="s">
        <v>1841</v>
      </c>
      <c r="C643" s="12">
        <v>3444</v>
      </c>
      <c r="D643" s="12"/>
      <c r="E643" s="12">
        <v>0</v>
      </c>
      <c r="F643" s="12"/>
      <c r="G643" s="12">
        <v>3314</v>
      </c>
      <c r="H643" s="12">
        <v>224</v>
      </c>
      <c r="I643" s="12"/>
      <c r="J643" s="12">
        <v>11</v>
      </c>
      <c r="K643" s="12">
        <v>425</v>
      </c>
      <c r="L643" s="12"/>
      <c r="M643" s="12">
        <v>33</v>
      </c>
      <c r="N643" s="12">
        <v>484</v>
      </c>
      <c r="O643" s="12">
        <v>107</v>
      </c>
      <c r="P643" s="12">
        <v>1979</v>
      </c>
      <c r="Q643" s="12"/>
      <c r="R643" s="12">
        <v>5</v>
      </c>
      <c r="S643" s="12">
        <v>44</v>
      </c>
      <c r="T643" s="12"/>
      <c r="U643" s="12">
        <v>2</v>
      </c>
      <c r="V643" s="12"/>
      <c r="W643" s="12"/>
    </row>
    <row r="644" ht="14.4" spans="1:23">
      <c r="A644" s="14">
        <v>2080705</v>
      </c>
      <c r="B644" s="11" t="s">
        <v>1843</v>
      </c>
      <c r="C644" s="12">
        <v>6530</v>
      </c>
      <c r="D644" s="12"/>
      <c r="E644" s="12">
        <v>0</v>
      </c>
      <c r="F644" s="12"/>
      <c r="G644" s="12">
        <v>6405</v>
      </c>
      <c r="H644" s="12">
        <v>846</v>
      </c>
      <c r="I644" s="12"/>
      <c r="J644" s="12"/>
      <c r="K644" s="12">
        <v>434</v>
      </c>
      <c r="L644" s="12"/>
      <c r="M644" s="12"/>
      <c r="N644" s="12">
        <v>409</v>
      </c>
      <c r="O644" s="12">
        <v>556</v>
      </c>
      <c r="P644" s="12">
        <v>3819</v>
      </c>
      <c r="Q644" s="12">
        <v>102</v>
      </c>
      <c r="R644" s="12">
        <v>83</v>
      </c>
      <c r="S644" s="12">
        <v>17</v>
      </c>
      <c r="T644" s="12"/>
      <c r="U644" s="12">
        <v>100</v>
      </c>
      <c r="V644" s="12"/>
      <c r="W644" s="12">
        <v>39</v>
      </c>
    </row>
    <row r="645" ht="14.4" spans="1:23">
      <c r="A645" s="14">
        <v>2080709</v>
      </c>
      <c r="B645" s="11" t="s">
        <v>1845</v>
      </c>
      <c r="C645" s="12">
        <v>3</v>
      </c>
      <c r="D645" s="12"/>
      <c r="E645" s="12">
        <v>0</v>
      </c>
      <c r="F645" s="12"/>
      <c r="G645" s="12">
        <v>3</v>
      </c>
      <c r="H645" s="12"/>
      <c r="I645" s="12"/>
      <c r="J645" s="12"/>
      <c r="K645" s="12"/>
      <c r="L645" s="12"/>
      <c r="M645" s="12"/>
      <c r="N645" s="12"/>
      <c r="O645" s="12"/>
      <c r="P645" s="12"/>
      <c r="Q645" s="12"/>
      <c r="R645" s="12"/>
      <c r="S645" s="12"/>
      <c r="T645" s="12"/>
      <c r="U645" s="12">
        <v>3</v>
      </c>
      <c r="V645" s="12"/>
      <c r="W645" s="12"/>
    </row>
    <row r="646" ht="14.4" spans="1:23">
      <c r="A646" s="14">
        <v>2080710</v>
      </c>
      <c r="B646" s="11" t="s">
        <v>4971</v>
      </c>
      <c r="C646" s="12">
        <v>0</v>
      </c>
      <c r="D646" s="12"/>
      <c r="E646" s="12">
        <v>0</v>
      </c>
      <c r="F646" s="12"/>
      <c r="G646" s="12"/>
      <c r="H646" s="12"/>
      <c r="I646" s="12"/>
      <c r="J646" s="12"/>
      <c r="K646" s="12"/>
      <c r="L646" s="12"/>
      <c r="M646" s="12"/>
      <c r="N646" s="12"/>
      <c r="O646" s="12"/>
      <c r="P646" s="12"/>
      <c r="Q646" s="12"/>
      <c r="R646" s="12"/>
      <c r="S646" s="12"/>
      <c r="T646" s="12"/>
      <c r="U646" s="12"/>
      <c r="V646" s="12"/>
      <c r="W646" s="12"/>
    </row>
    <row r="647" ht="14.4" spans="1:23">
      <c r="A647" s="14">
        <v>2080711</v>
      </c>
      <c r="B647" s="11" t="s">
        <v>1847</v>
      </c>
      <c r="C647" s="12">
        <v>5443</v>
      </c>
      <c r="D647" s="12"/>
      <c r="E647" s="12">
        <v>0</v>
      </c>
      <c r="F647" s="12"/>
      <c r="G647" s="12">
        <v>4563</v>
      </c>
      <c r="H647" s="12">
        <v>2203</v>
      </c>
      <c r="I647" s="12">
        <v>80</v>
      </c>
      <c r="J647" s="12">
        <v>342</v>
      </c>
      <c r="K647" s="12">
        <v>120</v>
      </c>
      <c r="L647" s="12">
        <v>508</v>
      </c>
      <c r="M647" s="12">
        <v>89</v>
      </c>
      <c r="N647" s="12">
        <v>84</v>
      </c>
      <c r="O647" s="12">
        <v>54</v>
      </c>
      <c r="P647" s="12">
        <v>269</v>
      </c>
      <c r="Q647" s="12">
        <v>340</v>
      </c>
      <c r="R647" s="12">
        <v>214</v>
      </c>
      <c r="S647" s="12">
        <v>64</v>
      </c>
      <c r="T647" s="12">
        <v>108</v>
      </c>
      <c r="U647" s="12"/>
      <c r="V647" s="12">
        <v>35</v>
      </c>
      <c r="W647" s="12">
        <v>53</v>
      </c>
    </row>
    <row r="648" ht="14.4" spans="1:23">
      <c r="A648" s="14">
        <v>2080712</v>
      </c>
      <c r="B648" s="11" t="s">
        <v>1850</v>
      </c>
      <c r="C648" s="12">
        <v>3683</v>
      </c>
      <c r="D648" s="12">
        <v>3023</v>
      </c>
      <c r="E648" s="12">
        <v>3438</v>
      </c>
      <c r="F648" s="12"/>
      <c r="G648" s="12">
        <v>612</v>
      </c>
      <c r="H648" s="12">
        <v>60</v>
      </c>
      <c r="I648" s="12">
        <v>10</v>
      </c>
      <c r="J648" s="12">
        <v>70</v>
      </c>
      <c r="K648" s="12">
        <v>61</v>
      </c>
      <c r="L648" s="12">
        <v>70</v>
      </c>
      <c r="M648" s="12"/>
      <c r="N648" s="12">
        <v>10</v>
      </c>
      <c r="O648" s="12">
        <v>20</v>
      </c>
      <c r="P648" s="12">
        <v>231</v>
      </c>
      <c r="Q648" s="12">
        <v>40</v>
      </c>
      <c r="R648" s="12">
        <v>20</v>
      </c>
      <c r="S648" s="12">
        <v>10</v>
      </c>
      <c r="T648" s="12">
        <v>10</v>
      </c>
      <c r="U648" s="12"/>
      <c r="V648" s="12"/>
      <c r="W648" s="12"/>
    </row>
    <row r="649" ht="14.4" spans="1:23">
      <c r="A649" s="14">
        <v>2080713</v>
      </c>
      <c r="B649" s="11" t="s">
        <v>1853</v>
      </c>
      <c r="C649" s="12">
        <v>121</v>
      </c>
      <c r="D649" s="12"/>
      <c r="E649" s="12">
        <v>0</v>
      </c>
      <c r="F649" s="12"/>
      <c r="G649" s="12">
        <v>121</v>
      </c>
      <c r="H649" s="12"/>
      <c r="I649" s="12"/>
      <c r="J649" s="12"/>
      <c r="K649" s="12"/>
      <c r="L649" s="12">
        <v>120</v>
      </c>
      <c r="M649" s="12"/>
      <c r="N649" s="12"/>
      <c r="O649" s="12"/>
      <c r="P649" s="12"/>
      <c r="Q649" s="12"/>
      <c r="R649" s="12">
        <v>1</v>
      </c>
      <c r="S649" s="12"/>
      <c r="T649" s="12"/>
      <c r="U649" s="12"/>
      <c r="V649" s="12"/>
      <c r="W649" s="12"/>
    </row>
    <row r="650" ht="14.4" spans="1:23">
      <c r="A650" s="14">
        <v>2080799</v>
      </c>
      <c r="B650" s="11" t="s">
        <v>1856</v>
      </c>
      <c r="C650" s="12">
        <v>98868</v>
      </c>
      <c r="D650" s="12">
        <v>15890</v>
      </c>
      <c r="E650" s="12">
        <v>15890</v>
      </c>
      <c r="F650" s="12"/>
      <c r="G650" s="12">
        <v>80482</v>
      </c>
      <c r="H650" s="12">
        <v>14773</v>
      </c>
      <c r="I650" s="12">
        <v>5761</v>
      </c>
      <c r="J650" s="12">
        <v>7203</v>
      </c>
      <c r="K650" s="12">
        <v>5458</v>
      </c>
      <c r="L650" s="12">
        <v>6832</v>
      </c>
      <c r="M650" s="12">
        <v>3878</v>
      </c>
      <c r="N650" s="12">
        <v>6571</v>
      </c>
      <c r="O650" s="12">
        <v>4038</v>
      </c>
      <c r="P650" s="12"/>
      <c r="Q650" s="12">
        <v>7637</v>
      </c>
      <c r="R650" s="12">
        <v>4998</v>
      </c>
      <c r="S650" s="12">
        <v>2486</v>
      </c>
      <c r="T650" s="12">
        <v>1959</v>
      </c>
      <c r="U650" s="12">
        <v>1422</v>
      </c>
      <c r="V650" s="12">
        <v>1541</v>
      </c>
      <c r="W650" s="12">
        <v>5925</v>
      </c>
    </row>
    <row r="651" ht="14.4" spans="1:23">
      <c r="A651" s="14">
        <v>20808</v>
      </c>
      <c r="B651" s="9" t="s">
        <v>1859</v>
      </c>
      <c r="C651" s="10">
        <v>276799</v>
      </c>
      <c r="D651" s="10">
        <v>1172</v>
      </c>
      <c r="E651" s="10">
        <v>2000</v>
      </c>
      <c r="F651" s="10"/>
      <c r="G651" s="10">
        <v>224767</v>
      </c>
      <c r="H651" s="10">
        <v>43415</v>
      </c>
      <c r="I651" s="10">
        <v>21790</v>
      </c>
      <c r="J651" s="10">
        <v>22629</v>
      </c>
      <c r="K651" s="10">
        <v>13075</v>
      </c>
      <c r="L651" s="10">
        <v>30632</v>
      </c>
      <c r="M651" s="10">
        <v>15158</v>
      </c>
      <c r="N651" s="10">
        <v>10165</v>
      </c>
      <c r="O651" s="10">
        <v>2284</v>
      </c>
      <c r="P651" s="10">
        <v>11676</v>
      </c>
      <c r="Q651" s="10">
        <v>17275</v>
      </c>
      <c r="R651" s="10">
        <v>12088</v>
      </c>
      <c r="S651" s="10">
        <v>4131</v>
      </c>
      <c r="T651" s="10">
        <v>5198</v>
      </c>
      <c r="U651" s="10">
        <v>2045</v>
      </c>
      <c r="V651" s="10">
        <v>1212</v>
      </c>
      <c r="W651" s="10">
        <v>11994</v>
      </c>
    </row>
    <row r="652" ht="14.4" spans="1:23">
      <c r="A652" s="14">
        <v>2080801</v>
      </c>
      <c r="B652" s="11" t="s">
        <v>1862</v>
      </c>
      <c r="C652" s="12">
        <v>58132</v>
      </c>
      <c r="D652" s="12"/>
      <c r="E652" s="12">
        <v>253</v>
      </c>
      <c r="F652" s="12"/>
      <c r="G652" s="12">
        <v>46340</v>
      </c>
      <c r="H652" s="12">
        <v>6894</v>
      </c>
      <c r="I652" s="12">
        <v>5693</v>
      </c>
      <c r="J652" s="12">
        <v>3783</v>
      </c>
      <c r="K652" s="12">
        <v>2056</v>
      </c>
      <c r="L652" s="12">
        <v>6566</v>
      </c>
      <c r="M652" s="12">
        <v>4137</v>
      </c>
      <c r="N652" s="12">
        <v>3767</v>
      </c>
      <c r="O652" s="12">
        <v>315</v>
      </c>
      <c r="P652" s="12">
        <v>378</v>
      </c>
      <c r="Q652" s="12">
        <v>2580</v>
      </c>
      <c r="R652" s="12">
        <v>3079</v>
      </c>
      <c r="S652" s="12">
        <v>1191</v>
      </c>
      <c r="T652" s="12">
        <v>1760</v>
      </c>
      <c r="U652" s="12">
        <v>983</v>
      </c>
      <c r="V652" s="12">
        <v>364</v>
      </c>
      <c r="W652" s="12">
        <v>2794</v>
      </c>
    </row>
    <row r="653" ht="14.4" spans="1:23">
      <c r="A653" s="14">
        <v>2080802</v>
      </c>
      <c r="B653" s="11" t="s">
        <v>1865</v>
      </c>
      <c r="C653" s="12">
        <v>34552</v>
      </c>
      <c r="D653" s="12">
        <v>360</v>
      </c>
      <c r="E653" s="12">
        <v>372</v>
      </c>
      <c r="F653" s="12"/>
      <c r="G653" s="12">
        <v>28503</v>
      </c>
      <c r="H653" s="12">
        <v>7642</v>
      </c>
      <c r="I653" s="12">
        <v>2548</v>
      </c>
      <c r="J653" s="12">
        <v>3725</v>
      </c>
      <c r="K653" s="12">
        <v>1602</v>
      </c>
      <c r="L653" s="12">
        <v>2795</v>
      </c>
      <c r="M653" s="12">
        <v>1301</v>
      </c>
      <c r="N653" s="12">
        <v>917</v>
      </c>
      <c r="O653" s="12">
        <v>185</v>
      </c>
      <c r="P653" s="12">
        <v>1946</v>
      </c>
      <c r="Q653" s="12">
        <v>2449</v>
      </c>
      <c r="R653" s="12">
        <v>1233</v>
      </c>
      <c r="S653" s="12">
        <v>491</v>
      </c>
      <c r="T653" s="12">
        <v>629</v>
      </c>
      <c r="U653" s="12">
        <v>161</v>
      </c>
      <c r="V653" s="12">
        <v>188</v>
      </c>
      <c r="W653" s="12">
        <v>691</v>
      </c>
    </row>
    <row r="654" ht="14.4" spans="1:23">
      <c r="A654" s="14">
        <v>2080803</v>
      </c>
      <c r="B654" s="11" t="s">
        <v>1868</v>
      </c>
      <c r="C654" s="12">
        <v>51378</v>
      </c>
      <c r="D654" s="12"/>
      <c r="E654" s="12">
        <v>0</v>
      </c>
      <c r="F654" s="12"/>
      <c r="G654" s="12">
        <v>39490</v>
      </c>
      <c r="H654" s="12">
        <v>5844</v>
      </c>
      <c r="I654" s="12">
        <v>3106</v>
      </c>
      <c r="J654" s="12">
        <v>5582</v>
      </c>
      <c r="K654" s="12">
        <v>2136</v>
      </c>
      <c r="L654" s="12">
        <v>3864</v>
      </c>
      <c r="M654" s="12">
        <v>795</v>
      </c>
      <c r="N654" s="12">
        <v>1839</v>
      </c>
      <c r="O654" s="12">
        <v>42</v>
      </c>
      <c r="P654" s="12">
        <v>4264</v>
      </c>
      <c r="Q654" s="12">
        <v>3657</v>
      </c>
      <c r="R654" s="12">
        <v>3344</v>
      </c>
      <c r="S654" s="12">
        <v>892</v>
      </c>
      <c r="T654" s="12">
        <v>1167</v>
      </c>
      <c r="U654" s="12">
        <v>284</v>
      </c>
      <c r="V654" s="12">
        <v>422</v>
      </c>
      <c r="W654" s="12">
        <v>2252</v>
      </c>
    </row>
    <row r="655" ht="14.4" spans="1:23">
      <c r="A655" s="14">
        <v>2080804</v>
      </c>
      <c r="B655" s="11" t="s">
        <v>1871</v>
      </c>
      <c r="C655" s="12">
        <v>5095</v>
      </c>
      <c r="D655" s="12">
        <v>743</v>
      </c>
      <c r="E655" s="12">
        <v>1286</v>
      </c>
      <c r="F655" s="12"/>
      <c r="G655" s="12">
        <v>3017</v>
      </c>
      <c r="H655" s="12">
        <v>73</v>
      </c>
      <c r="I655" s="12">
        <v>266</v>
      </c>
      <c r="J655" s="12">
        <v>48</v>
      </c>
      <c r="K655" s="12">
        <v>117</v>
      </c>
      <c r="L655" s="12">
        <v>1255</v>
      </c>
      <c r="M655" s="12">
        <v>476</v>
      </c>
      <c r="N655" s="12">
        <v>81</v>
      </c>
      <c r="O655" s="12">
        <v>-20</v>
      </c>
      <c r="P655" s="12">
        <v>100</v>
      </c>
      <c r="Q655" s="12">
        <v>41</v>
      </c>
      <c r="R655" s="12">
        <v>242</v>
      </c>
      <c r="S655" s="12">
        <v>137</v>
      </c>
      <c r="T655" s="12"/>
      <c r="U655" s="12"/>
      <c r="V655" s="12"/>
      <c r="W655" s="12">
        <v>201</v>
      </c>
    </row>
    <row r="656" ht="14.4" spans="1:23">
      <c r="A656" s="14">
        <v>2080805</v>
      </c>
      <c r="B656" s="11" t="s">
        <v>1874</v>
      </c>
      <c r="C656" s="12">
        <v>16018</v>
      </c>
      <c r="D656" s="12"/>
      <c r="E656" s="12">
        <v>0</v>
      </c>
      <c r="F656" s="12"/>
      <c r="G656" s="12">
        <v>12751</v>
      </c>
      <c r="H656" s="12">
        <v>1841</v>
      </c>
      <c r="I656" s="12">
        <v>1487</v>
      </c>
      <c r="J656" s="12">
        <v>2238</v>
      </c>
      <c r="K656" s="12">
        <v>1126</v>
      </c>
      <c r="L656" s="12">
        <v>1169</v>
      </c>
      <c r="M656" s="12">
        <v>944</v>
      </c>
      <c r="N656" s="12">
        <v>473</v>
      </c>
      <c r="O656" s="12">
        <v>157</v>
      </c>
      <c r="P656" s="12">
        <v>484</v>
      </c>
      <c r="Q656" s="12">
        <v>724</v>
      </c>
      <c r="R656" s="12">
        <v>474</v>
      </c>
      <c r="S656" s="12">
        <v>295</v>
      </c>
      <c r="T656" s="12">
        <v>483</v>
      </c>
      <c r="U656" s="12">
        <v>137</v>
      </c>
      <c r="V656" s="12">
        <v>74</v>
      </c>
      <c r="W656" s="12">
        <v>645</v>
      </c>
    </row>
    <row r="657" ht="14.4" spans="1:23">
      <c r="A657" s="14">
        <v>2080806</v>
      </c>
      <c r="B657" s="11" t="s">
        <v>1876</v>
      </c>
      <c r="C657" s="12">
        <v>1230</v>
      </c>
      <c r="D657" s="12"/>
      <c r="E657" s="12">
        <v>0</v>
      </c>
      <c r="F657" s="12"/>
      <c r="G657" s="12">
        <v>1170</v>
      </c>
      <c r="H657" s="12">
        <v>46</v>
      </c>
      <c r="I657" s="12">
        <v>223</v>
      </c>
      <c r="J657" s="12">
        <v>522</v>
      </c>
      <c r="K657" s="12">
        <v>127</v>
      </c>
      <c r="L657" s="12"/>
      <c r="M657" s="12">
        <v>60</v>
      </c>
      <c r="N657" s="12">
        <v>81</v>
      </c>
      <c r="O657" s="12"/>
      <c r="P657" s="12">
        <v>99</v>
      </c>
      <c r="Q657" s="12"/>
      <c r="R657" s="12"/>
      <c r="S657" s="12"/>
      <c r="T657" s="12">
        <v>12</v>
      </c>
      <c r="U657" s="12"/>
      <c r="V657" s="12"/>
      <c r="W657" s="12"/>
    </row>
    <row r="658" ht="14.4" spans="1:23">
      <c r="A658" s="14">
        <v>2080899</v>
      </c>
      <c r="B658" s="11" t="s">
        <v>1878</v>
      </c>
      <c r="C658" s="12">
        <v>110394</v>
      </c>
      <c r="D658" s="12">
        <v>69</v>
      </c>
      <c r="E658" s="12">
        <v>89</v>
      </c>
      <c r="F658" s="12"/>
      <c r="G658" s="12">
        <v>93496</v>
      </c>
      <c r="H658" s="12">
        <v>21075</v>
      </c>
      <c r="I658" s="12">
        <v>8467</v>
      </c>
      <c r="J658" s="12">
        <v>6731</v>
      </c>
      <c r="K658" s="12">
        <v>5911</v>
      </c>
      <c r="L658" s="12">
        <v>14983</v>
      </c>
      <c r="M658" s="12">
        <v>7445</v>
      </c>
      <c r="N658" s="12">
        <v>3007</v>
      </c>
      <c r="O658" s="12">
        <v>1605</v>
      </c>
      <c r="P658" s="12">
        <v>4405</v>
      </c>
      <c r="Q658" s="12">
        <v>7824</v>
      </c>
      <c r="R658" s="12">
        <v>3716</v>
      </c>
      <c r="S658" s="12">
        <v>1125</v>
      </c>
      <c r="T658" s="12">
        <v>1147</v>
      </c>
      <c r="U658" s="12">
        <v>480</v>
      </c>
      <c r="V658" s="12">
        <v>164</v>
      </c>
      <c r="W658" s="12">
        <v>5411</v>
      </c>
    </row>
    <row r="659" ht="14.4" spans="1:23">
      <c r="A659" s="14">
        <v>20809</v>
      </c>
      <c r="B659" s="9" t="s">
        <v>1880</v>
      </c>
      <c r="C659" s="10">
        <v>130605</v>
      </c>
      <c r="D659" s="10">
        <v>640</v>
      </c>
      <c r="E659" s="10">
        <v>678</v>
      </c>
      <c r="F659" s="10"/>
      <c r="G659" s="10">
        <v>114303</v>
      </c>
      <c r="H659" s="10">
        <v>75544</v>
      </c>
      <c r="I659" s="10">
        <v>1637</v>
      </c>
      <c r="J659" s="10">
        <v>4155</v>
      </c>
      <c r="K659" s="10">
        <v>3514</v>
      </c>
      <c r="L659" s="10">
        <v>7423</v>
      </c>
      <c r="M659" s="10">
        <v>2371</v>
      </c>
      <c r="N659" s="10">
        <v>2418</v>
      </c>
      <c r="O659" s="10">
        <v>497</v>
      </c>
      <c r="P659" s="10">
        <v>1970</v>
      </c>
      <c r="Q659" s="10">
        <v>5047</v>
      </c>
      <c r="R659" s="10">
        <v>3094</v>
      </c>
      <c r="S659" s="10">
        <v>1599</v>
      </c>
      <c r="T659" s="10">
        <v>1435</v>
      </c>
      <c r="U659" s="10">
        <v>506</v>
      </c>
      <c r="V659" s="10">
        <v>775</v>
      </c>
      <c r="W659" s="10">
        <v>2318</v>
      </c>
    </row>
    <row r="660" ht="14.4" spans="1:23">
      <c r="A660" s="14">
        <v>2080901</v>
      </c>
      <c r="B660" s="11" t="s">
        <v>4973</v>
      </c>
      <c r="C660" s="12">
        <v>18909</v>
      </c>
      <c r="D660" s="12"/>
      <c r="E660" s="12">
        <v>0</v>
      </c>
      <c r="F660" s="12"/>
      <c r="G660" s="12">
        <v>14511</v>
      </c>
      <c r="H660" s="12">
        <v>3044</v>
      </c>
      <c r="I660" s="12">
        <v>850</v>
      </c>
      <c r="J660" s="12">
        <v>2240</v>
      </c>
      <c r="K660" s="12">
        <v>1098</v>
      </c>
      <c r="L660" s="12">
        <v>1629</v>
      </c>
      <c r="M660" s="12">
        <v>762</v>
      </c>
      <c r="N660" s="12">
        <v>481</v>
      </c>
      <c r="O660" s="12">
        <v>146</v>
      </c>
      <c r="P660" s="12">
        <v>679</v>
      </c>
      <c r="Q660" s="12">
        <v>972</v>
      </c>
      <c r="R660" s="12">
        <v>899</v>
      </c>
      <c r="S660" s="12">
        <v>689</v>
      </c>
      <c r="T660" s="12">
        <v>459</v>
      </c>
      <c r="U660" s="12">
        <v>61</v>
      </c>
      <c r="V660" s="12">
        <v>15</v>
      </c>
      <c r="W660" s="12">
        <v>487</v>
      </c>
    </row>
    <row r="661" ht="14.4" spans="1:23">
      <c r="A661" s="14">
        <v>2080902</v>
      </c>
      <c r="B661" s="11" t="s">
        <v>1886</v>
      </c>
      <c r="C661" s="12">
        <v>98962</v>
      </c>
      <c r="D661" s="12">
        <v>324</v>
      </c>
      <c r="E661" s="12">
        <v>362</v>
      </c>
      <c r="F661" s="12"/>
      <c r="G661" s="12">
        <v>89440</v>
      </c>
      <c r="H661" s="12">
        <v>67695</v>
      </c>
      <c r="I661" s="12">
        <v>739</v>
      </c>
      <c r="J661" s="12">
        <v>1226</v>
      </c>
      <c r="K661" s="12">
        <v>1898</v>
      </c>
      <c r="L661" s="12">
        <v>4824</v>
      </c>
      <c r="M661" s="12">
        <v>1406</v>
      </c>
      <c r="N661" s="12">
        <v>1600</v>
      </c>
      <c r="O661" s="12">
        <v>273</v>
      </c>
      <c r="P661" s="12">
        <v>941</v>
      </c>
      <c r="Q661" s="12">
        <v>3465</v>
      </c>
      <c r="R661" s="12">
        <v>1926</v>
      </c>
      <c r="S661" s="12">
        <v>229</v>
      </c>
      <c r="T661" s="12">
        <v>881</v>
      </c>
      <c r="U661" s="12">
        <v>401</v>
      </c>
      <c r="V661" s="12">
        <v>684</v>
      </c>
      <c r="W661" s="12">
        <v>1252</v>
      </c>
    </row>
    <row r="662" ht="14.4" spans="1:23">
      <c r="A662" s="14">
        <v>2080903</v>
      </c>
      <c r="B662" s="11" t="s">
        <v>1889</v>
      </c>
      <c r="C662" s="12">
        <v>8237</v>
      </c>
      <c r="D662" s="12">
        <v>306</v>
      </c>
      <c r="E662" s="12">
        <v>306</v>
      </c>
      <c r="F662" s="12"/>
      <c r="G662" s="12">
        <v>6166</v>
      </c>
      <c r="H662" s="12">
        <v>3025</v>
      </c>
      <c r="I662" s="12">
        <v>30</v>
      </c>
      <c r="J662" s="12">
        <v>206</v>
      </c>
      <c r="K662" s="12">
        <v>382</v>
      </c>
      <c r="L662" s="12">
        <v>447</v>
      </c>
      <c r="M662" s="12">
        <v>85</v>
      </c>
      <c r="N662" s="12">
        <v>176</v>
      </c>
      <c r="O662" s="12">
        <v>52</v>
      </c>
      <c r="P662" s="12">
        <v>206</v>
      </c>
      <c r="Q662" s="12">
        <v>401</v>
      </c>
      <c r="R662" s="12">
        <v>168</v>
      </c>
      <c r="S662" s="12">
        <v>659</v>
      </c>
      <c r="T662" s="12">
        <v>78</v>
      </c>
      <c r="U662" s="12">
        <v>43</v>
      </c>
      <c r="V662" s="12">
        <v>51</v>
      </c>
      <c r="W662" s="12">
        <v>157</v>
      </c>
    </row>
    <row r="663" ht="14.4" spans="1:23">
      <c r="A663" s="14">
        <v>2080904</v>
      </c>
      <c r="B663" s="11" t="s">
        <v>1892</v>
      </c>
      <c r="C663" s="12">
        <v>2217</v>
      </c>
      <c r="D663" s="12">
        <v>10</v>
      </c>
      <c r="E663" s="12">
        <v>10</v>
      </c>
      <c r="F663" s="12"/>
      <c r="G663" s="12">
        <v>1272</v>
      </c>
      <c r="H663" s="12">
        <v>116</v>
      </c>
      <c r="I663" s="12">
        <v>9</v>
      </c>
      <c r="J663" s="12">
        <v>122</v>
      </c>
      <c r="K663" s="12">
        <v>129</v>
      </c>
      <c r="L663" s="12">
        <v>-27</v>
      </c>
      <c r="M663" s="12">
        <v>118</v>
      </c>
      <c r="N663" s="12">
        <v>151</v>
      </c>
      <c r="O663" s="12">
        <v>10</v>
      </c>
      <c r="P663" s="12">
        <v>138</v>
      </c>
      <c r="Q663" s="12">
        <v>209</v>
      </c>
      <c r="R663" s="12">
        <v>82</v>
      </c>
      <c r="S663" s="12">
        <v>19</v>
      </c>
      <c r="T663" s="12">
        <v>17</v>
      </c>
      <c r="U663" s="12">
        <v>1</v>
      </c>
      <c r="V663" s="12">
        <v>25</v>
      </c>
      <c r="W663" s="12">
        <v>153</v>
      </c>
    </row>
    <row r="664" ht="14.4" spans="1:23">
      <c r="A664" s="14">
        <v>2080999</v>
      </c>
      <c r="B664" s="11" t="s">
        <v>1898</v>
      </c>
      <c r="C664" s="12">
        <v>2280</v>
      </c>
      <c r="D664" s="12"/>
      <c r="E664" s="12">
        <v>0</v>
      </c>
      <c r="F664" s="12"/>
      <c r="G664" s="12">
        <v>2914</v>
      </c>
      <c r="H664" s="12">
        <v>1664</v>
      </c>
      <c r="I664" s="12">
        <v>9</v>
      </c>
      <c r="J664" s="12">
        <v>361</v>
      </c>
      <c r="K664" s="12">
        <v>7</v>
      </c>
      <c r="L664" s="12">
        <v>550</v>
      </c>
      <c r="M664" s="12"/>
      <c r="N664" s="12">
        <v>10</v>
      </c>
      <c r="O664" s="12">
        <v>16</v>
      </c>
      <c r="P664" s="12">
        <v>6</v>
      </c>
      <c r="Q664" s="12"/>
      <c r="R664" s="12">
        <v>19</v>
      </c>
      <c r="S664" s="12">
        <v>3</v>
      </c>
      <c r="T664" s="12"/>
      <c r="U664" s="12"/>
      <c r="V664" s="12"/>
      <c r="W664" s="12">
        <v>269</v>
      </c>
    </row>
    <row r="665" ht="14.4" spans="1:23">
      <c r="A665" s="14">
        <v>20810</v>
      </c>
      <c r="B665" s="9" t="s">
        <v>1901</v>
      </c>
      <c r="C665" s="10">
        <v>125322</v>
      </c>
      <c r="D665" s="10">
        <v>1075</v>
      </c>
      <c r="E665" s="10">
        <v>1267</v>
      </c>
      <c r="F665" s="10"/>
      <c r="G665" s="10">
        <v>112806</v>
      </c>
      <c r="H665" s="10">
        <v>18638</v>
      </c>
      <c r="I665" s="10">
        <v>8325</v>
      </c>
      <c r="J665" s="10">
        <v>7492</v>
      </c>
      <c r="K665" s="10">
        <v>17064</v>
      </c>
      <c r="L665" s="10">
        <v>10711</v>
      </c>
      <c r="M665" s="10">
        <v>7923</v>
      </c>
      <c r="N665" s="10">
        <v>7643</v>
      </c>
      <c r="O665" s="10">
        <v>1409</v>
      </c>
      <c r="P665" s="10">
        <v>4995</v>
      </c>
      <c r="Q665" s="10">
        <v>4906</v>
      </c>
      <c r="R665" s="10">
        <v>6621</v>
      </c>
      <c r="S665" s="10">
        <v>2759</v>
      </c>
      <c r="T665" s="10">
        <v>2258</v>
      </c>
      <c r="U665" s="10">
        <v>1550</v>
      </c>
      <c r="V665" s="10">
        <v>340</v>
      </c>
      <c r="W665" s="10">
        <v>10172</v>
      </c>
    </row>
    <row r="666" ht="14.4" spans="1:23">
      <c r="A666" s="14">
        <v>2081001</v>
      </c>
      <c r="B666" s="11" t="s">
        <v>1904</v>
      </c>
      <c r="C666" s="12">
        <v>32258</v>
      </c>
      <c r="D666" s="12"/>
      <c r="E666" s="12">
        <v>0</v>
      </c>
      <c r="F666" s="12"/>
      <c r="G666" s="12">
        <v>32186</v>
      </c>
      <c r="H666" s="12">
        <v>3523</v>
      </c>
      <c r="I666" s="12">
        <v>5784</v>
      </c>
      <c r="J666" s="12">
        <v>3558</v>
      </c>
      <c r="K666" s="12">
        <v>819</v>
      </c>
      <c r="L666" s="12">
        <v>2212</v>
      </c>
      <c r="M666" s="12">
        <v>3650</v>
      </c>
      <c r="N666" s="12">
        <v>597</v>
      </c>
      <c r="O666" s="12">
        <v>136</v>
      </c>
      <c r="P666" s="12">
        <v>781</v>
      </c>
      <c r="Q666" s="12">
        <v>1000</v>
      </c>
      <c r="R666" s="12">
        <v>955</v>
      </c>
      <c r="S666" s="12">
        <v>1363</v>
      </c>
      <c r="T666" s="12">
        <v>629</v>
      </c>
      <c r="U666" s="12">
        <v>846</v>
      </c>
      <c r="V666" s="12">
        <v>74</v>
      </c>
      <c r="W666" s="12">
        <v>6259</v>
      </c>
    </row>
    <row r="667" ht="14.4" spans="1:23">
      <c r="A667" s="14">
        <v>2081002</v>
      </c>
      <c r="B667" s="11" t="s">
        <v>1906</v>
      </c>
      <c r="C667" s="12">
        <v>44454</v>
      </c>
      <c r="D667" s="12"/>
      <c r="E667" s="12">
        <v>0</v>
      </c>
      <c r="F667" s="12"/>
      <c r="G667" s="12">
        <v>36395</v>
      </c>
      <c r="H667" s="12">
        <v>8756</v>
      </c>
      <c r="I667" s="12">
        <v>533</v>
      </c>
      <c r="J667" s="12">
        <v>2188</v>
      </c>
      <c r="K667" s="12">
        <v>4622</v>
      </c>
      <c r="L667" s="12">
        <v>2879</v>
      </c>
      <c r="M667" s="12">
        <v>3319</v>
      </c>
      <c r="N667" s="12">
        <v>419</v>
      </c>
      <c r="O667" s="12">
        <v>573</v>
      </c>
      <c r="P667" s="12">
        <v>3311</v>
      </c>
      <c r="Q667" s="12">
        <v>1346</v>
      </c>
      <c r="R667" s="12">
        <v>2825</v>
      </c>
      <c r="S667" s="12">
        <v>985</v>
      </c>
      <c r="T667" s="12">
        <v>1034</v>
      </c>
      <c r="U667" s="12">
        <v>617</v>
      </c>
      <c r="V667" s="12">
        <v>98</v>
      </c>
      <c r="W667" s="12">
        <v>2890</v>
      </c>
    </row>
    <row r="668" ht="14.4" spans="1:23">
      <c r="A668" s="14">
        <v>2081003</v>
      </c>
      <c r="B668" s="11" t="s">
        <v>1908</v>
      </c>
      <c r="C668" s="12">
        <v>16</v>
      </c>
      <c r="D668" s="12"/>
      <c r="E668" s="12">
        <v>0</v>
      </c>
      <c r="F668" s="12"/>
      <c r="G668" s="12">
        <v>13</v>
      </c>
      <c r="H668" s="12"/>
      <c r="I668" s="12"/>
      <c r="J668" s="12"/>
      <c r="K668" s="12"/>
      <c r="L668" s="12">
        <v>-2</v>
      </c>
      <c r="M668" s="12">
        <v>15</v>
      </c>
      <c r="N668" s="12"/>
      <c r="O668" s="12"/>
      <c r="P668" s="12"/>
      <c r="Q668" s="12"/>
      <c r="R668" s="12"/>
      <c r="S668" s="12"/>
      <c r="T668" s="12"/>
      <c r="U668" s="12"/>
      <c r="V668" s="12"/>
      <c r="W668" s="12"/>
    </row>
    <row r="669" ht="14.4" spans="1:23">
      <c r="A669" s="14">
        <v>2081004</v>
      </c>
      <c r="B669" s="11" t="s">
        <v>1910</v>
      </c>
      <c r="C669" s="12">
        <v>29126</v>
      </c>
      <c r="D669" s="12">
        <v>136</v>
      </c>
      <c r="E669" s="12">
        <v>136</v>
      </c>
      <c r="F669" s="12"/>
      <c r="G669" s="12">
        <v>28232</v>
      </c>
      <c r="H669" s="12">
        <v>2172</v>
      </c>
      <c r="I669" s="12">
        <v>460</v>
      </c>
      <c r="J669" s="12">
        <v>1444</v>
      </c>
      <c r="K669" s="12">
        <v>10924</v>
      </c>
      <c r="L669" s="12">
        <v>4217</v>
      </c>
      <c r="M669" s="12">
        <v>399</v>
      </c>
      <c r="N669" s="12">
        <v>4169</v>
      </c>
      <c r="O669" s="12">
        <v>269</v>
      </c>
      <c r="P669" s="12">
        <v>569</v>
      </c>
      <c r="Q669" s="12">
        <v>1100</v>
      </c>
      <c r="R669" s="12">
        <v>1981</v>
      </c>
      <c r="S669" s="12">
        <v>68</v>
      </c>
      <c r="T669" s="12">
        <v>289</v>
      </c>
      <c r="U669" s="12"/>
      <c r="V669" s="12">
        <v>53</v>
      </c>
      <c r="W669" s="12">
        <v>118</v>
      </c>
    </row>
    <row r="670" ht="14.4" spans="1:23">
      <c r="A670" s="14">
        <v>2081005</v>
      </c>
      <c r="B670" s="11" t="s">
        <v>1913</v>
      </c>
      <c r="C670" s="12">
        <v>13906</v>
      </c>
      <c r="D670" s="12">
        <v>294</v>
      </c>
      <c r="E670" s="12">
        <v>486</v>
      </c>
      <c r="F670" s="12"/>
      <c r="G670" s="12">
        <v>11665</v>
      </c>
      <c r="H670" s="12">
        <v>3517</v>
      </c>
      <c r="I670" s="12">
        <v>1139</v>
      </c>
      <c r="J670" s="12">
        <v>243</v>
      </c>
      <c r="K670" s="12">
        <v>653</v>
      </c>
      <c r="L670" s="12">
        <v>1265</v>
      </c>
      <c r="M670" s="12">
        <v>540</v>
      </c>
      <c r="N670" s="12">
        <v>650</v>
      </c>
      <c r="O670" s="12">
        <v>355</v>
      </c>
      <c r="P670" s="12">
        <v>174</v>
      </c>
      <c r="Q670" s="12">
        <v>1427</v>
      </c>
      <c r="R670" s="12">
        <v>820</v>
      </c>
      <c r="S670" s="12">
        <v>341</v>
      </c>
      <c r="T670" s="12">
        <v>231</v>
      </c>
      <c r="U670" s="12">
        <v>87</v>
      </c>
      <c r="V670" s="12">
        <v>115</v>
      </c>
      <c r="W670" s="12">
        <v>108</v>
      </c>
    </row>
    <row r="671" ht="14.4" spans="1:23">
      <c r="A671" s="14">
        <v>2081099</v>
      </c>
      <c r="B671" s="11" t="s">
        <v>1916</v>
      </c>
      <c r="C671" s="12">
        <v>5562</v>
      </c>
      <c r="D671" s="12">
        <v>645</v>
      </c>
      <c r="E671" s="12">
        <v>645</v>
      </c>
      <c r="F671" s="12"/>
      <c r="G671" s="12">
        <v>4315</v>
      </c>
      <c r="H671" s="12">
        <v>670</v>
      </c>
      <c r="I671" s="12">
        <v>409</v>
      </c>
      <c r="J671" s="12">
        <v>59</v>
      </c>
      <c r="K671" s="12">
        <v>46</v>
      </c>
      <c r="L671" s="12">
        <v>140</v>
      </c>
      <c r="M671" s="12"/>
      <c r="N671" s="12">
        <v>1808</v>
      </c>
      <c r="O671" s="12">
        <v>76</v>
      </c>
      <c r="P671" s="12">
        <v>160</v>
      </c>
      <c r="Q671" s="12">
        <v>33</v>
      </c>
      <c r="R671" s="12">
        <v>40</v>
      </c>
      <c r="S671" s="12">
        <v>2</v>
      </c>
      <c r="T671" s="12">
        <v>75</v>
      </c>
      <c r="U671" s="12"/>
      <c r="V671" s="12"/>
      <c r="W671" s="12">
        <v>797</v>
      </c>
    </row>
    <row r="672" ht="14.4" spans="1:23">
      <c r="A672" s="14">
        <v>20811</v>
      </c>
      <c r="B672" s="9" t="s">
        <v>1919</v>
      </c>
      <c r="C672" s="10">
        <v>79937</v>
      </c>
      <c r="D672" s="10">
        <v>5233</v>
      </c>
      <c r="E672" s="10">
        <v>6369</v>
      </c>
      <c r="F672" s="10"/>
      <c r="G672" s="10">
        <v>54880</v>
      </c>
      <c r="H672" s="10">
        <v>7273</v>
      </c>
      <c r="I672" s="10">
        <v>3389</v>
      </c>
      <c r="J672" s="10">
        <v>4107</v>
      </c>
      <c r="K672" s="10">
        <v>3121</v>
      </c>
      <c r="L672" s="10">
        <v>4679</v>
      </c>
      <c r="M672" s="10">
        <v>2882</v>
      </c>
      <c r="N672" s="10">
        <v>3387</v>
      </c>
      <c r="O672" s="10">
        <v>993</v>
      </c>
      <c r="P672" s="10">
        <v>4524</v>
      </c>
      <c r="Q672" s="10">
        <v>4166</v>
      </c>
      <c r="R672" s="10">
        <v>2995</v>
      </c>
      <c r="S672" s="10">
        <v>1346</v>
      </c>
      <c r="T672" s="10">
        <v>5466</v>
      </c>
      <c r="U672" s="10">
        <v>1134</v>
      </c>
      <c r="V672" s="10">
        <v>2439</v>
      </c>
      <c r="W672" s="10">
        <v>2979</v>
      </c>
    </row>
    <row r="673" ht="14.4" spans="1:23">
      <c r="A673" s="14">
        <v>2081101</v>
      </c>
      <c r="B673" s="11" t="s">
        <v>595</v>
      </c>
      <c r="C673" s="12">
        <v>18311</v>
      </c>
      <c r="D673" s="12">
        <v>772</v>
      </c>
      <c r="E673" s="12">
        <v>938</v>
      </c>
      <c r="F673" s="12"/>
      <c r="G673" s="12">
        <v>15743</v>
      </c>
      <c r="H673" s="12">
        <v>1959</v>
      </c>
      <c r="I673" s="12">
        <v>1013</v>
      </c>
      <c r="J673" s="12">
        <v>1021</v>
      </c>
      <c r="K673" s="12">
        <v>1312</v>
      </c>
      <c r="L673" s="12">
        <v>1500</v>
      </c>
      <c r="M673" s="12">
        <v>1331</v>
      </c>
      <c r="N673" s="12">
        <v>1155</v>
      </c>
      <c r="O673" s="12">
        <v>279</v>
      </c>
      <c r="P673" s="12">
        <v>1139</v>
      </c>
      <c r="Q673" s="12">
        <v>1475</v>
      </c>
      <c r="R673" s="12">
        <v>442</v>
      </c>
      <c r="S673" s="12">
        <v>712</v>
      </c>
      <c r="T673" s="12">
        <v>533</v>
      </c>
      <c r="U673" s="12">
        <v>586</v>
      </c>
      <c r="V673" s="12">
        <v>566</v>
      </c>
      <c r="W673" s="12">
        <v>720</v>
      </c>
    </row>
    <row r="674" ht="14.4" spans="1:23">
      <c r="A674" s="14">
        <v>2081102</v>
      </c>
      <c r="B674" s="11" t="s">
        <v>598</v>
      </c>
      <c r="C674" s="12">
        <v>2184</v>
      </c>
      <c r="D674" s="12"/>
      <c r="E674" s="12">
        <v>0</v>
      </c>
      <c r="F674" s="12"/>
      <c r="G674" s="12">
        <v>2020</v>
      </c>
      <c r="H674" s="12">
        <v>12</v>
      </c>
      <c r="I674" s="12">
        <v>-192</v>
      </c>
      <c r="J674" s="12">
        <v>4</v>
      </c>
      <c r="K674" s="12"/>
      <c r="L674" s="12">
        <v>11</v>
      </c>
      <c r="M674" s="12">
        <v>26</v>
      </c>
      <c r="N674" s="12">
        <v>63</v>
      </c>
      <c r="O674" s="12">
        <v>5</v>
      </c>
      <c r="P674" s="12">
        <v>229</v>
      </c>
      <c r="Q674" s="12">
        <v>5</v>
      </c>
      <c r="R674" s="12">
        <v>7</v>
      </c>
      <c r="S674" s="12">
        <v>76</v>
      </c>
      <c r="T674" s="12">
        <v>1707</v>
      </c>
      <c r="U674" s="12">
        <v>38</v>
      </c>
      <c r="V674" s="12"/>
      <c r="W674" s="12">
        <v>29</v>
      </c>
    </row>
    <row r="675" ht="14.4" spans="1:23">
      <c r="A675" s="14">
        <v>2081103</v>
      </c>
      <c r="B675" s="11" t="s">
        <v>601</v>
      </c>
      <c r="C675" s="12">
        <v>305</v>
      </c>
      <c r="D675" s="12"/>
      <c r="E675" s="12">
        <v>0</v>
      </c>
      <c r="F675" s="12"/>
      <c r="G675" s="12">
        <v>284</v>
      </c>
      <c r="H675" s="12"/>
      <c r="I675" s="12"/>
      <c r="J675" s="12">
        <v>85</v>
      </c>
      <c r="K675" s="12">
        <v>33</v>
      </c>
      <c r="L675" s="12"/>
      <c r="M675" s="12">
        <v>73</v>
      </c>
      <c r="N675" s="12">
        <v>17</v>
      </c>
      <c r="O675" s="12"/>
      <c r="P675" s="12"/>
      <c r="Q675" s="12">
        <v>50</v>
      </c>
      <c r="R675" s="12"/>
      <c r="S675" s="12">
        <v>26</v>
      </c>
      <c r="T675" s="12"/>
      <c r="U675" s="12"/>
      <c r="V675" s="12"/>
      <c r="W675" s="12"/>
    </row>
    <row r="676" ht="14.4" spans="1:23">
      <c r="A676" s="14">
        <v>2081104</v>
      </c>
      <c r="B676" s="11" t="s">
        <v>1928</v>
      </c>
      <c r="C676" s="12">
        <v>14977</v>
      </c>
      <c r="D676" s="12">
        <v>1225</v>
      </c>
      <c r="E676" s="12">
        <v>1939</v>
      </c>
      <c r="F676" s="12"/>
      <c r="G676" s="12">
        <v>9673</v>
      </c>
      <c r="H676" s="12">
        <v>299</v>
      </c>
      <c r="I676" s="12">
        <v>934</v>
      </c>
      <c r="J676" s="12">
        <v>557</v>
      </c>
      <c r="K676" s="12">
        <v>341</v>
      </c>
      <c r="L676" s="12">
        <v>1031</v>
      </c>
      <c r="M676" s="12">
        <v>620</v>
      </c>
      <c r="N676" s="12">
        <v>125</v>
      </c>
      <c r="O676" s="12">
        <v>239</v>
      </c>
      <c r="P676" s="12">
        <v>1755</v>
      </c>
      <c r="Q676" s="12">
        <v>671</v>
      </c>
      <c r="R676" s="12">
        <v>154</v>
      </c>
      <c r="S676" s="12">
        <v>250</v>
      </c>
      <c r="T676" s="12">
        <v>909</v>
      </c>
      <c r="U676" s="12">
        <v>13</v>
      </c>
      <c r="V676" s="12">
        <v>742</v>
      </c>
      <c r="W676" s="12">
        <v>1033</v>
      </c>
    </row>
    <row r="677" ht="14.4" spans="1:23">
      <c r="A677" s="14">
        <v>2081105</v>
      </c>
      <c r="B677" s="11" t="s">
        <v>1931</v>
      </c>
      <c r="C677" s="12">
        <v>12241</v>
      </c>
      <c r="D677" s="12">
        <v>1841</v>
      </c>
      <c r="E677" s="12">
        <v>1891</v>
      </c>
      <c r="F677" s="12"/>
      <c r="G677" s="12">
        <v>7289</v>
      </c>
      <c r="H677" s="12">
        <v>970</v>
      </c>
      <c r="I677" s="12">
        <v>397</v>
      </c>
      <c r="J677" s="12">
        <v>200</v>
      </c>
      <c r="K677" s="12">
        <v>434</v>
      </c>
      <c r="L677" s="12">
        <v>470</v>
      </c>
      <c r="M677" s="12">
        <v>154</v>
      </c>
      <c r="N677" s="12">
        <v>799</v>
      </c>
      <c r="O677" s="12">
        <v>110</v>
      </c>
      <c r="P677" s="12">
        <v>575</v>
      </c>
      <c r="Q677" s="12">
        <v>845</v>
      </c>
      <c r="R677" s="12">
        <v>258</v>
      </c>
      <c r="S677" s="12">
        <v>91</v>
      </c>
      <c r="T677" s="12">
        <v>1005</v>
      </c>
      <c r="U677" s="12">
        <v>247</v>
      </c>
      <c r="V677" s="12">
        <v>322</v>
      </c>
      <c r="W677" s="12">
        <v>412</v>
      </c>
    </row>
    <row r="678" ht="14.4" spans="1:23">
      <c r="A678" s="14">
        <v>2081106</v>
      </c>
      <c r="B678" s="11" t="s">
        <v>1934</v>
      </c>
      <c r="C678" s="12">
        <v>330</v>
      </c>
      <c r="D678" s="12">
        <v>78</v>
      </c>
      <c r="E678" s="12">
        <v>111</v>
      </c>
      <c r="F678" s="12"/>
      <c r="G678" s="12">
        <v>68</v>
      </c>
      <c r="H678" s="12"/>
      <c r="I678" s="12"/>
      <c r="J678" s="12">
        <v>10</v>
      </c>
      <c r="K678" s="12">
        <v>-2</v>
      </c>
      <c r="L678" s="12"/>
      <c r="M678" s="12"/>
      <c r="N678" s="12"/>
      <c r="O678" s="12"/>
      <c r="P678" s="12">
        <v>27</v>
      </c>
      <c r="Q678" s="12">
        <v>22</v>
      </c>
      <c r="R678" s="12"/>
      <c r="S678" s="12"/>
      <c r="T678" s="12">
        <v>6</v>
      </c>
      <c r="U678" s="12"/>
      <c r="V678" s="12"/>
      <c r="W678" s="12">
        <v>5</v>
      </c>
    </row>
    <row r="679" ht="14.4" spans="1:23">
      <c r="A679" s="14">
        <v>2081199</v>
      </c>
      <c r="B679" s="11" t="s">
        <v>1940</v>
      </c>
      <c r="C679" s="12">
        <v>31589</v>
      </c>
      <c r="D679" s="12">
        <v>1317</v>
      </c>
      <c r="E679" s="12">
        <v>1490</v>
      </c>
      <c r="F679" s="12"/>
      <c r="G679" s="12">
        <v>19803</v>
      </c>
      <c r="H679" s="12">
        <v>4033</v>
      </c>
      <c r="I679" s="12">
        <v>1237</v>
      </c>
      <c r="J679" s="12">
        <v>2230</v>
      </c>
      <c r="K679" s="12">
        <v>1003</v>
      </c>
      <c r="L679" s="12">
        <v>1667</v>
      </c>
      <c r="M679" s="12">
        <v>678</v>
      </c>
      <c r="N679" s="12">
        <v>1228</v>
      </c>
      <c r="O679" s="12">
        <v>360</v>
      </c>
      <c r="P679" s="12">
        <v>799</v>
      </c>
      <c r="Q679" s="12">
        <v>1098</v>
      </c>
      <c r="R679" s="12">
        <v>2134</v>
      </c>
      <c r="S679" s="12">
        <v>191</v>
      </c>
      <c r="T679" s="12">
        <v>1306</v>
      </c>
      <c r="U679" s="12">
        <v>250</v>
      </c>
      <c r="V679" s="12">
        <v>809</v>
      </c>
      <c r="W679" s="12">
        <v>780</v>
      </c>
    </row>
    <row r="680" ht="14.4" spans="1:23">
      <c r="A680" s="14">
        <v>20815</v>
      </c>
      <c r="B680" s="9" t="s">
        <v>4974</v>
      </c>
      <c r="C680" s="10">
        <v>142957</v>
      </c>
      <c r="D680" s="10">
        <v>186</v>
      </c>
      <c r="E680" s="10">
        <v>344</v>
      </c>
      <c r="F680" s="10"/>
      <c r="G680" s="10">
        <v>128782</v>
      </c>
      <c r="H680" s="10">
        <v>2120</v>
      </c>
      <c r="I680" s="10">
        <v>59695</v>
      </c>
      <c r="J680" s="10">
        <v>25995</v>
      </c>
      <c r="K680" s="10">
        <v>1776</v>
      </c>
      <c r="L680" s="10">
        <v>1483</v>
      </c>
      <c r="M680" s="10">
        <v>3287</v>
      </c>
      <c r="N680" s="10">
        <v>15067</v>
      </c>
      <c r="O680" s="10">
        <v>687</v>
      </c>
      <c r="P680" s="10">
        <v>3337</v>
      </c>
      <c r="Q680" s="10">
        <v>3910</v>
      </c>
      <c r="R680" s="10">
        <v>3060</v>
      </c>
      <c r="S680" s="10">
        <v>2172</v>
      </c>
      <c r="T680" s="10">
        <v>160</v>
      </c>
      <c r="U680" s="10">
        <v>839</v>
      </c>
      <c r="V680" s="10">
        <v>1529</v>
      </c>
      <c r="W680" s="10">
        <v>3665</v>
      </c>
    </row>
    <row r="681" ht="14.4" spans="1:23">
      <c r="A681" s="14">
        <v>2081501</v>
      </c>
      <c r="B681" s="11" t="s">
        <v>3693</v>
      </c>
      <c r="C681" s="12">
        <v>27054</v>
      </c>
      <c r="D681" s="12">
        <v>186</v>
      </c>
      <c r="E681" s="12">
        <v>344</v>
      </c>
      <c r="F681" s="12"/>
      <c r="G681" s="12">
        <v>26477</v>
      </c>
      <c r="H681" s="12">
        <v>1589</v>
      </c>
      <c r="I681" s="12">
        <v>3533</v>
      </c>
      <c r="J681" s="12">
        <v>1296</v>
      </c>
      <c r="K681" s="12">
        <v>1334</v>
      </c>
      <c r="L681" s="12">
        <v>170</v>
      </c>
      <c r="M681" s="12">
        <v>3000</v>
      </c>
      <c r="N681" s="12">
        <v>2095</v>
      </c>
      <c r="O681" s="12">
        <v>599</v>
      </c>
      <c r="P681" s="12">
        <v>1745</v>
      </c>
      <c r="Q681" s="12">
        <v>3500</v>
      </c>
      <c r="R681" s="12">
        <v>2676</v>
      </c>
      <c r="S681" s="12">
        <v>999</v>
      </c>
      <c r="T681" s="12"/>
      <c r="U681" s="12">
        <v>573</v>
      </c>
      <c r="V681" s="12">
        <v>1300</v>
      </c>
      <c r="W681" s="12">
        <v>2068</v>
      </c>
    </row>
    <row r="682" ht="14.4" spans="1:23">
      <c r="A682" s="14">
        <v>2081502</v>
      </c>
      <c r="B682" s="11" t="s">
        <v>3696</v>
      </c>
      <c r="C682" s="12">
        <v>8881</v>
      </c>
      <c r="D682" s="12"/>
      <c r="E682" s="12">
        <v>0</v>
      </c>
      <c r="F682" s="12"/>
      <c r="G682" s="12">
        <v>6553</v>
      </c>
      <c r="H682" s="12">
        <v>408</v>
      </c>
      <c r="I682" s="12">
        <v>653</v>
      </c>
      <c r="J682" s="12">
        <v>396</v>
      </c>
      <c r="K682" s="12">
        <v>111</v>
      </c>
      <c r="L682" s="12">
        <v>585</v>
      </c>
      <c r="M682" s="12">
        <v>258</v>
      </c>
      <c r="N682" s="12">
        <v>1439</v>
      </c>
      <c r="O682" s="12">
        <v>88</v>
      </c>
      <c r="P682" s="12">
        <v>1440</v>
      </c>
      <c r="Q682" s="12">
        <v>136</v>
      </c>
      <c r="R682" s="12">
        <v>209</v>
      </c>
      <c r="S682" s="12">
        <v>93</v>
      </c>
      <c r="T682" s="12">
        <v>130</v>
      </c>
      <c r="U682" s="12">
        <v>142</v>
      </c>
      <c r="V682" s="12">
        <v>10</v>
      </c>
      <c r="W682" s="12">
        <v>455</v>
      </c>
    </row>
    <row r="683" ht="14.4" spans="1:23">
      <c r="A683" s="14">
        <v>2081503</v>
      </c>
      <c r="B683" s="11" t="s">
        <v>3702</v>
      </c>
      <c r="C683" s="12">
        <v>101395</v>
      </c>
      <c r="D683" s="12"/>
      <c r="E683" s="12">
        <v>0</v>
      </c>
      <c r="F683" s="12"/>
      <c r="G683" s="12">
        <v>90617</v>
      </c>
      <c r="H683" s="12"/>
      <c r="I683" s="12">
        <v>55370</v>
      </c>
      <c r="J683" s="12">
        <v>21941</v>
      </c>
      <c r="K683" s="12">
        <v>108</v>
      </c>
      <c r="L683" s="12">
        <v>713</v>
      </c>
      <c r="M683" s="12">
        <v>29</v>
      </c>
      <c r="N683" s="12">
        <v>10637</v>
      </c>
      <c r="O683" s="12"/>
      <c r="P683" s="12">
        <v>130</v>
      </c>
      <c r="Q683" s="12"/>
      <c r="R683" s="12"/>
      <c r="S683" s="12">
        <v>758</v>
      </c>
      <c r="T683" s="12"/>
      <c r="U683" s="12"/>
      <c r="V683" s="12">
        <v>219</v>
      </c>
      <c r="W683" s="12">
        <v>712</v>
      </c>
    </row>
    <row r="684" ht="14.4" spans="1:23">
      <c r="A684" s="14">
        <v>2081599</v>
      </c>
      <c r="B684" s="11" t="s">
        <v>3705</v>
      </c>
      <c r="C684" s="12">
        <v>5627</v>
      </c>
      <c r="D684" s="12"/>
      <c r="E684" s="12">
        <v>0</v>
      </c>
      <c r="F684" s="12"/>
      <c r="G684" s="12">
        <v>5135</v>
      </c>
      <c r="H684" s="12">
        <v>123</v>
      </c>
      <c r="I684" s="12">
        <v>139</v>
      </c>
      <c r="J684" s="12">
        <v>2362</v>
      </c>
      <c r="K684" s="12">
        <v>223</v>
      </c>
      <c r="L684" s="12">
        <v>15</v>
      </c>
      <c r="M684" s="12"/>
      <c r="N684" s="12">
        <v>896</v>
      </c>
      <c r="O684" s="12"/>
      <c r="P684" s="12">
        <v>22</v>
      </c>
      <c r="Q684" s="12">
        <v>274</v>
      </c>
      <c r="R684" s="12">
        <v>175</v>
      </c>
      <c r="S684" s="12">
        <v>322</v>
      </c>
      <c r="T684" s="12">
        <v>30</v>
      </c>
      <c r="U684" s="12">
        <v>124</v>
      </c>
      <c r="V684" s="12"/>
      <c r="W684" s="12">
        <v>430</v>
      </c>
    </row>
    <row r="685" ht="14.4" spans="1:23">
      <c r="A685" s="14">
        <v>20816</v>
      </c>
      <c r="B685" s="9" t="s">
        <v>1943</v>
      </c>
      <c r="C685" s="10">
        <v>13100</v>
      </c>
      <c r="D685" s="10">
        <v>1408</v>
      </c>
      <c r="E685" s="10">
        <v>1636</v>
      </c>
      <c r="F685" s="10"/>
      <c r="G685" s="10">
        <v>10008</v>
      </c>
      <c r="H685" s="10">
        <v>1094</v>
      </c>
      <c r="I685" s="10">
        <v>949</v>
      </c>
      <c r="J685" s="10">
        <v>415</v>
      </c>
      <c r="K685" s="10">
        <v>554</v>
      </c>
      <c r="L685" s="10">
        <v>1064</v>
      </c>
      <c r="M685" s="10">
        <v>669</v>
      </c>
      <c r="N685" s="10">
        <v>902</v>
      </c>
      <c r="O685" s="10">
        <v>113</v>
      </c>
      <c r="P685" s="10">
        <v>746</v>
      </c>
      <c r="Q685" s="10">
        <v>749</v>
      </c>
      <c r="R685" s="10">
        <v>567</v>
      </c>
      <c r="S685" s="10">
        <v>504</v>
      </c>
      <c r="T685" s="10">
        <v>264</v>
      </c>
      <c r="U685" s="10">
        <v>176</v>
      </c>
      <c r="V685" s="10">
        <v>529</v>
      </c>
      <c r="W685" s="10">
        <v>713</v>
      </c>
    </row>
    <row r="686" ht="14.4" spans="1:23">
      <c r="A686" s="14">
        <v>2081601</v>
      </c>
      <c r="B686" s="11" t="s">
        <v>595</v>
      </c>
      <c r="C686" s="12">
        <v>7894</v>
      </c>
      <c r="D686" s="12">
        <v>491</v>
      </c>
      <c r="E686" s="12">
        <v>623</v>
      </c>
      <c r="F686" s="12"/>
      <c r="G686" s="12">
        <v>6569</v>
      </c>
      <c r="H686" s="12">
        <v>650</v>
      </c>
      <c r="I686" s="12">
        <v>736</v>
      </c>
      <c r="J686" s="12">
        <v>311</v>
      </c>
      <c r="K686" s="12">
        <v>379</v>
      </c>
      <c r="L686" s="12">
        <v>563</v>
      </c>
      <c r="M686" s="12">
        <v>561</v>
      </c>
      <c r="N686" s="12">
        <v>452</v>
      </c>
      <c r="O686" s="12">
        <v>96</v>
      </c>
      <c r="P686" s="12">
        <v>521</v>
      </c>
      <c r="Q686" s="12">
        <v>621</v>
      </c>
      <c r="R686" s="12">
        <v>229</v>
      </c>
      <c r="S686" s="12">
        <v>375</v>
      </c>
      <c r="T686" s="12">
        <v>169</v>
      </c>
      <c r="U686" s="12">
        <v>151</v>
      </c>
      <c r="V686" s="12">
        <v>303</v>
      </c>
      <c r="W686" s="12">
        <v>452</v>
      </c>
    </row>
    <row r="687" ht="14.4" spans="1:23">
      <c r="A687" s="14">
        <v>2081602</v>
      </c>
      <c r="B687" s="11" t="s">
        <v>598</v>
      </c>
      <c r="C687" s="12">
        <v>1012</v>
      </c>
      <c r="D687" s="12"/>
      <c r="E687" s="12">
        <v>0</v>
      </c>
      <c r="F687" s="12"/>
      <c r="G687" s="12">
        <v>825</v>
      </c>
      <c r="H687" s="12">
        <v>139</v>
      </c>
      <c r="I687" s="12">
        <v>81</v>
      </c>
      <c r="J687" s="12">
        <v>43</v>
      </c>
      <c r="K687" s="12">
        <v>64</v>
      </c>
      <c r="L687" s="12">
        <v>90</v>
      </c>
      <c r="M687" s="12">
        <v>13</v>
      </c>
      <c r="N687" s="12">
        <v>10</v>
      </c>
      <c r="O687" s="12">
        <v>-10</v>
      </c>
      <c r="P687" s="12">
        <v>224</v>
      </c>
      <c r="Q687" s="12">
        <v>19</v>
      </c>
      <c r="R687" s="12"/>
      <c r="S687" s="12">
        <v>91</v>
      </c>
      <c r="T687" s="12">
        <v>30</v>
      </c>
      <c r="U687" s="12">
        <v>5</v>
      </c>
      <c r="V687" s="12">
        <v>14</v>
      </c>
      <c r="W687" s="12">
        <v>12</v>
      </c>
    </row>
    <row r="688" ht="14.4" spans="1:23">
      <c r="A688" s="14">
        <v>2081603</v>
      </c>
      <c r="B688" s="11" t="s">
        <v>601</v>
      </c>
      <c r="C688" s="12">
        <v>113</v>
      </c>
      <c r="D688" s="12"/>
      <c r="E688" s="12">
        <v>0</v>
      </c>
      <c r="F688" s="12"/>
      <c r="G688" s="12">
        <v>103</v>
      </c>
      <c r="H688" s="12"/>
      <c r="I688" s="12"/>
      <c r="J688" s="12"/>
      <c r="K688" s="12"/>
      <c r="L688" s="12"/>
      <c r="M688" s="12">
        <v>53</v>
      </c>
      <c r="N688" s="12">
        <v>50</v>
      </c>
      <c r="O688" s="12"/>
      <c r="P688" s="12"/>
      <c r="Q688" s="12"/>
      <c r="R688" s="12"/>
      <c r="S688" s="12"/>
      <c r="T688" s="12"/>
      <c r="U688" s="12"/>
      <c r="V688" s="12"/>
      <c r="W688" s="12"/>
    </row>
    <row r="689" ht="14.4" spans="1:23">
      <c r="A689" s="14">
        <v>2081699</v>
      </c>
      <c r="B689" s="11" t="s">
        <v>1952</v>
      </c>
      <c r="C689" s="12">
        <v>4081</v>
      </c>
      <c r="D689" s="12">
        <v>917</v>
      </c>
      <c r="E689" s="12">
        <v>1013</v>
      </c>
      <c r="F689" s="12"/>
      <c r="G689" s="12">
        <v>2511</v>
      </c>
      <c r="H689" s="12">
        <v>305</v>
      </c>
      <c r="I689" s="12">
        <v>132</v>
      </c>
      <c r="J689" s="12">
        <v>61</v>
      </c>
      <c r="K689" s="12">
        <v>111</v>
      </c>
      <c r="L689" s="12">
        <v>411</v>
      </c>
      <c r="M689" s="12">
        <v>42</v>
      </c>
      <c r="N689" s="12">
        <v>390</v>
      </c>
      <c r="O689" s="12">
        <v>27</v>
      </c>
      <c r="P689" s="12">
        <v>1</v>
      </c>
      <c r="Q689" s="12">
        <v>109</v>
      </c>
      <c r="R689" s="12">
        <v>338</v>
      </c>
      <c r="S689" s="12">
        <v>38</v>
      </c>
      <c r="T689" s="12">
        <v>65</v>
      </c>
      <c r="U689" s="12">
        <v>20</v>
      </c>
      <c r="V689" s="12">
        <v>212</v>
      </c>
      <c r="W689" s="12">
        <v>249</v>
      </c>
    </row>
    <row r="690" ht="14.4" spans="1:23">
      <c r="A690" s="14">
        <v>20819</v>
      </c>
      <c r="B690" s="9" t="s">
        <v>1955</v>
      </c>
      <c r="C690" s="10">
        <v>1162332</v>
      </c>
      <c r="D690" s="10"/>
      <c r="E690" s="10">
        <v>0</v>
      </c>
      <c r="F690" s="10"/>
      <c r="G690" s="10">
        <v>1176700</v>
      </c>
      <c r="H690" s="10">
        <v>76197</v>
      </c>
      <c r="I690" s="10">
        <v>169457</v>
      </c>
      <c r="J690" s="10">
        <v>99611</v>
      </c>
      <c r="K690" s="10">
        <v>25392</v>
      </c>
      <c r="L690" s="10">
        <v>127856</v>
      </c>
      <c r="M690" s="10">
        <v>105715</v>
      </c>
      <c r="N690" s="10">
        <v>90838</v>
      </c>
      <c r="O690" s="10">
        <v>10692</v>
      </c>
      <c r="P690" s="10">
        <v>74284</v>
      </c>
      <c r="Q690" s="10">
        <v>92099</v>
      </c>
      <c r="R690" s="10">
        <v>60225</v>
      </c>
      <c r="S690" s="10">
        <v>43333</v>
      </c>
      <c r="T690" s="10">
        <v>41091</v>
      </c>
      <c r="U690" s="10">
        <v>39502</v>
      </c>
      <c r="V690" s="10">
        <v>25653</v>
      </c>
      <c r="W690" s="10">
        <v>94755</v>
      </c>
    </row>
    <row r="691" ht="14.4" spans="1:23">
      <c r="A691" s="14">
        <v>2081901</v>
      </c>
      <c r="B691" s="11" t="s">
        <v>1958</v>
      </c>
      <c r="C691" s="12">
        <v>351413</v>
      </c>
      <c r="D691" s="12"/>
      <c r="E691" s="12">
        <v>0</v>
      </c>
      <c r="F691" s="12"/>
      <c r="G691" s="12">
        <v>357669</v>
      </c>
      <c r="H691" s="12">
        <v>40963</v>
      </c>
      <c r="I691" s="12">
        <v>51423</v>
      </c>
      <c r="J691" s="12">
        <v>28840</v>
      </c>
      <c r="K691" s="12">
        <v>12412</v>
      </c>
      <c r="L691" s="12">
        <v>44365</v>
      </c>
      <c r="M691" s="12">
        <v>23940</v>
      </c>
      <c r="N691" s="12">
        <v>11918</v>
      </c>
      <c r="O691" s="12">
        <v>3571</v>
      </c>
      <c r="P691" s="12">
        <v>34859</v>
      </c>
      <c r="Q691" s="12">
        <v>27993</v>
      </c>
      <c r="R691" s="12">
        <v>15501</v>
      </c>
      <c r="S691" s="12">
        <v>16580</v>
      </c>
      <c r="T691" s="12">
        <v>11532</v>
      </c>
      <c r="U691" s="12">
        <v>4924</v>
      </c>
      <c r="V691" s="12">
        <v>4309</v>
      </c>
      <c r="W691" s="12">
        <v>24539</v>
      </c>
    </row>
    <row r="692" ht="14.4" spans="1:23">
      <c r="A692" s="14">
        <v>2081902</v>
      </c>
      <c r="B692" s="11" t="s">
        <v>1961</v>
      </c>
      <c r="C692" s="12">
        <v>810919</v>
      </c>
      <c r="D692" s="12"/>
      <c r="E692" s="12">
        <v>0</v>
      </c>
      <c r="F692" s="12"/>
      <c r="G692" s="12">
        <v>819031</v>
      </c>
      <c r="H692" s="12">
        <v>35234</v>
      </c>
      <c r="I692" s="12">
        <v>118034</v>
      </c>
      <c r="J692" s="12">
        <v>70771</v>
      </c>
      <c r="K692" s="12">
        <v>12980</v>
      </c>
      <c r="L692" s="12">
        <v>83491</v>
      </c>
      <c r="M692" s="12">
        <v>81775</v>
      </c>
      <c r="N692" s="12">
        <v>78920</v>
      </c>
      <c r="O692" s="12">
        <v>7121</v>
      </c>
      <c r="P692" s="12">
        <v>39425</v>
      </c>
      <c r="Q692" s="12">
        <v>64106</v>
      </c>
      <c r="R692" s="12">
        <v>44724</v>
      </c>
      <c r="S692" s="12">
        <v>26753</v>
      </c>
      <c r="T692" s="12">
        <v>29559</v>
      </c>
      <c r="U692" s="12">
        <v>34578</v>
      </c>
      <c r="V692" s="12">
        <v>21344</v>
      </c>
      <c r="W692" s="12">
        <v>70216</v>
      </c>
    </row>
    <row r="693" ht="14.4" spans="1:23">
      <c r="A693" s="14">
        <v>20820</v>
      </c>
      <c r="B693" s="9" t="s">
        <v>1964</v>
      </c>
      <c r="C693" s="10">
        <v>57209</v>
      </c>
      <c r="D693" s="10">
        <v>66</v>
      </c>
      <c r="E693" s="10">
        <v>81</v>
      </c>
      <c r="F693" s="10"/>
      <c r="G693" s="10">
        <v>49336</v>
      </c>
      <c r="H693" s="10">
        <v>5643</v>
      </c>
      <c r="I693" s="10">
        <v>4117</v>
      </c>
      <c r="J693" s="10">
        <v>3567</v>
      </c>
      <c r="K693" s="10">
        <v>1934</v>
      </c>
      <c r="L693" s="10">
        <v>4732</v>
      </c>
      <c r="M693" s="10">
        <v>2665</v>
      </c>
      <c r="N693" s="10">
        <v>2512</v>
      </c>
      <c r="O693" s="10">
        <v>1193</v>
      </c>
      <c r="P693" s="10">
        <v>1580</v>
      </c>
      <c r="Q693" s="10">
        <v>4465</v>
      </c>
      <c r="R693" s="10">
        <v>4979</v>
      </c>
      <c r="S693" s="10">
        <v>1787</v>
      </c>
      <c r="T693" s="10">
        <v>743</v>
      </c>
      <c r="U693" s="10">
        <v>1038</v>
      </c>
      <c r="V693" s="10">
        <v>670</v>
      </c>
      <c r="W693" s="10">
        <v>7711</v>
      </c>
    </row>
    <row r="694" ht="14.4" spans="1:23">
      <c r="A694" s="14">
        <v>2082001</v>
      </c>
      <c r="B694" s="11" t="s">
        <v>1967</v>
      </c>
      <c r="C694" s="12">
        <v>50171</v>
      </c>
      <c r="D694" s="12"/>
      <c r="E694" s="12">
        <v>0</v>
      </c>
      <c r="F694" s="12"/>
      <c r="G694" s="12">
        <v>44084</v>
      </c>
      <c r="H694" s="12">
        <v>4576</v>
      </c>
      <c r="I694" s="12">
        <v>3808</v>
      </c>
      <c r="J694" s="12">
        <v>2999</v>
      </c>
      <c r="K694" s="12">
        <v>1833</v>
      </c>
      <c r="L694" s="12">
        <v>4353</v>
      </c>
      <c r="M694" s="12">
        <v>2332</v>
      </c>
      <c r="N694" s="12">
        <v>2094</v>
      </c>
      <c r="O694" s="12">
        <v>1071</v>
      </c>
      <c r="P694" s="12">
        <v>1098</v>
      </c>
      <c r="Q694" s="12">
        <v>4048</v>
      </c>
      <c r="R694" s="12">
        <v>4803</v>
      </c>
      <c r="S694" s="12">
        <v>1562</v>
      </c>
      <c r="T694" s="12">
        <v>551</v>
      </c>
      <c r="U694" s="12">
        <v>933</v>
      </c>
      <c r="V694" s="12">
        <v>645</v>
      </c>
      <c r="W694" s="12">
        <v>7378</v>
      </c>
    </row>
    <row r="695" ht="14.4" spans="1:23">
      <c r="A695" s="14">
        <v>2082002</v>
      </c>
      <c r="B695" s="11" t="s">
        <v>1970</v>
      </c>
      <c r="C695" s="12">
        <v>7038</v>
      </c>
      <c r="D695" s="12">
        <v>66</v>
      </c>
      <c r="E695" s="12">
        <v>81</v>
      </c>
      <c r="F695" s="12"/>
      <c r="G695" s="12">
        <v>5252</v>
      </c>
      <c r="H695" s="12">
        <v>1067</v>
      </c>
      <c r="I695" s="12">
        <v>309</v>
      </c>
      <c r="J695" s="12">
        <v>568</v>
      </c>
      <c r="K695" s="12">
        <v>101</v>
      </c>
      <c r="L695" s="12">
        <v>379</v>
      </c>
      <c r="M695" s="12">
        <v>333</v>
      </c>
      <c r="N695" s="12">
        <v>418</v>
      </c>
      <c r="O695" s="12">
        <v>122</v>
      </c>
      <c r="P695" s="12">
        <v>482</v>
      </c>
      <c r="Q695" s="12">
        <v>417</v>
      </c>
      <c r="R695" s="12">
        <v>176</v>
      </c>
      <c r="S695" s="12">
        <v>225</v>
      </c>
      <c r="T695" s="12">
        <v>192</v>
      </c>
      <c r="U695" s="12">
        <v>105</v>
      </c>
      <c r="V695" s="12">
        <v>25</v>
      </c>
      <c r="W695" s="12">
        <v>333</v>
      </c>
    </row>
    <row r="696" ht="14.4" spans="1:23">
      <c r="A696" s="14">
        <v>20821</v>
      </c>
      <c r="B696" s="9" t="s">
        <v>4975</v>
      </c>
      <c r="C696" s="10">
        <v>73653</v>
      </c>
      <c r="D696" s="10"/>
      <c r="E696" s="10">
        <v>0</v>
      </c>
      <c r="F696" s="10"/>
      <c r="G696" s="10">
        <v>65331</v>
      </c>
      <c r="H696" s="10">
        <v>5221</v>
      </c>
      <c r="I696" s="10">
        <v>9050</v>
      </c>
      <c r="J696" s="10">
        <v>5879</v>
      </c>
      <c r="K696" s="10">
        <v>1774</v>
      </c>
      <c r="L696" s="10">
        <v>3854</v>
      </c>
      <c r="M696" s="10">
        <v>5441</v>
      </c>
      <c r="N696" s="10">
        <v>4618</v>
      </c>
      <c r="O696" s="10">
        <v>845</v>
      </c>
      <c r="P696" s="10">
        <v>2642</v>
      </c>
      <c r="Q696" s="10">
        <v>5200</v>
      </c>
      <c r="R696" s="10">
        <v>9175</v>
      </c>
      <c r="S696" s="10">
        <v>2808</v>
      </c>
      <c r="T696" s="10">
        <v>1967</v>
      </c>
      <c r="U696" s="10">
        <v>325</v>
      </c>
      <c r="V696" s="10">
        <v>1194</v>
      </c>
      <c r="W696" s="10">
        <v>5338</v>
      </c>
    </row>
    <row r="697" ht="14.4" spans="1:23">
      <c r="A697" s="14">
        <v>2082101</v>
      </c>
      <c r="B697" s="11" t="s">
        <v>4976</v>
      </c>
      <c r="C697" s="12">
        <v>6499</v>
      </c>
      <c r="D697" s="12"/>
      <c r="E697" s="12">
        <v>0</v>
      </c>
      <c r="F697" s="12"/>
      <c r="G697" s="12">
        <v>6143</v>
      </c>
      <c r="H697" s="12">
        <v>1040</v>
      </c>
      <c r="I697" s="12">
        <v>1229</v>
      </c>
      <c r="J697" s="12">
        <v>44</v>
      </c>
      <c r="K697" s="12">
        <v>64</v>
      </c>
      <c r="L697" s="12">
        <v>148</v>
      </c>
      <c r="M697" s="12">
        <v>1257</v>
      </c>
      <c r="N697" s="12">
        <v>138</v>
      </c>
      <c r="O697" s="12">
        <v>121</v>
      </c>
      <c r="P697" s="12">
        <v>838</v>
      </c>
      <c r="Q697" s="12">
        <v>485</v>
      </c>
      <c r="R697" s="12">
        <v>464</v>
      </c>
      <c r="S697" s="12">
        <v>112</v>
      </c>
      <c r="T697" s="12"/>
      <c r="U697" s="12">
        <v>25</v>
      </c>
      <c r="V697" s="12">
        <v>20</v>
      </c>
      <c r="W697" s="12">
        <v>158</v>
      </c>
    </row>
    <row r="698" ht="14.4" spans="1:23">
      <c r="A698" s="14">
        <v>2082102</v>
      </c>
      <c r="B698" s="11" t="s">
        <v>4977</v>
      </c>
      <c r="C698" s="12">
        <v>67154</v>
      </c>
      <c r="D698" s="12"/>
      <c r="E698" s="12">
        <v>0</v>
      </c>
      <c r="F698" s="12"/>
      <c r="G698" s="12">
        <v>59188</v>
      </c>
      <c r="H698" s="12">
        <v>4181</v>
      </c>
      <c r="I698" s="12">
        <v>7821</v>
      </c>
      <c r="J698" s="12">
        <v>5835</v>
      </c>
      <c r="K698" s="12">
        <v>1710</v>
      </c>
      <c r="L698" s="12">
        <v>3706</v>
      </c>
      <c r="M698" s="12">
        <v>4184</v>
      </c>
      <c r="N698" s="12">
        <v>4480</v>
      </c>
      <c r="O698" s="12">
        <v>724</v>
      </c>
      <c r="P698" s="12">
        <v>1804</v>
      </c>
      <c r="Q698" s="12">
        <v>4715</v>
      </c>
      <c r="R698" s="12">
        <v>8711</v>
      </c>
      <c r="S698" s="12">
        <v>2696</v>
      </c>
      <c r="T698" s="12">
        <v>1967</v>
      </c>
      <c r="U698" s="12">
        <v>300</v>
      </c>
      <c r="V698" s="12">
        <v>1174</v>
      </c>
      <c r="W698" s="12">
        <v>5180</v>
      </c>
    </row>
    <row r="699" ht="14.4" spans="1:23">
      <c r="A699" s="14">
        <v>20824</v>
      </c>
      <c r="B699" s="9" t="s">
        <v>1982</v>
      </c>
      <c r="C699" s="10">
        <v>0</v>
      </c>
      <c r="D699" s="10"/>
      <c r="E699" s="10">
        <v>0</v>
      </c>
      <c r="F699" s="10"/>
      <c r="G699" s="10"/>
      <c r="H699" s="10"/>
      <c r="I699" s="10"/>
      <c r="J699" s="10"/>
      <c r="K699" s="10"/>
      <c r="L699" s="10"/>
      <c r="M699" s="10"/>
      <c r="N699" s="10"/>
      <c r="O699" s="10"/>
      <c r="P699" s="10"/>
      <c r="Q699" s="10"/>
      <c r="R699" s="10"/>
      <c r="S699" s="10"/>
      <c r="T699" s="10"/>
      <c r="U699" s="10"/>
      <c r="V699" s="10"/>
      <c r="W699" s="10"/>
    </row>
    <row r="700" ht="14.4" spans="1:23">
      <c r="A700" s="14">
        <v>2082401</v>
      </c>
      <c r="B700" s="11" t="s">
        <v>4978</v>
      </c>
      <c r="C700" s="12">
        <v>0</v>
      </c>
      <c r="D700" s="12"/>
      <c r="E700" s="12">
        <v>0</v>
      </c>
      <c r="F700" s="12"/>
      <c r="G700" s="12"/>
      <c r="H700" s="12"/>
      <c r="I700" s="12"/>
      <c r="J700" s="12"/>
      <c r="K700" s="12"/>
      <c r="L700" s="12"/>
      <c r="M700" s="12"/>
      <c r="N700" s="12"/>
      <c r="O700" s="12"/>
      <c r="P700" s="12"/>
      <c r="Q700" s="12"/>
      <c r="R700" s="12"/>
      <c r="S700" s="12"/>
      <c r="T700" s="12"/>
      <c r="U700" s="12"/>
      <c r="V700" s="12"/>
      <c r="W700" s="12"/>
    </row>
    <row r="701" ht="14.4" spans="1:23">
      <c r="A701" s="14">
        <v>2082402</v>
      </c>
      <c r="B701" s="11" t="s">
        <v>1986</v>
      </c>
      <c r="C701" s="12">
        <v>0</v>
      </c>
      <c r="D701" s="12"/>
      <c r="E701" s="12">
        <v>0</v>
      </c>
      <c r="F701" s="12"/>
      <c r="G701" s="12"/>
      <c r="H701" s="12"/>
      <c r="I701" s="12"/>
      <c r="J701" s="12"/>
      <c r="K701" s="12"/>
      <c r="L701" s="12"/>
      <c r="M701" s="12"/>
      <c r="N701" s="12"/>
      <c r="O701" s="12"/>
      <c r="P701" s="12"/>
      <c r="Q701" s="12"/>
      <c r="R701" s="12"/>
      <c r="S701" s="12"/>
      <c r="T701" s="12"/>
      <c r="U701" s="12"/>
      <c r="V701" s="12"/>
      <c r="W701" s="12"/>
    </row>
    <row r="702" ht="14.4" spans="1:23">
      <c r="A702" s="14">
        <v>20825</v>
      </c>
      <c r="B702" s="9" t="s">
        <v>1988</v>
      </c>
      <c r="C702" s="10">
        <v>24347</v>
      </c>
      <c r="D702" s="10"/>
      <c r="E702" s="10">
        <v>0</v>
      </c>
      <c r="F702" s="10"/>
      <c r="G702" s="10">
        <v>16462</v>
      </c>
      <c r="H702" s="10">
        <v>1623</v>
      </c>
      <c r="I702" s="10">
        <v>1689</v>
      </c>
      <c r="J702" s="10">
        <v>710</v>
      </c>
      <c r="K702" s="10">
        <v>901</v>
      </c>
      <c r="L702" s="10">
        <v>641</v>
      </c>
      <c r="M702" s="10">
        <v>912</v>
      </c>
      <c r="N702" s="10">
        <v>356</v>
      </c>
      <c r="O702" s="10">
        <v>8</v>
      </c>
      <c r="P702" s="10">
        <v>1166</v>
      </c>
      <c r="Q702" s="10">
        <v>2145</v>
      </c>
      <c r="R702" s="10">
        <v>620</v>
      </c>
      <c r="S702" s="10">
        <v>263</v>
      </c>
      <c r="T702" s="10">
        <v>438</v>
      </c>
      <c r="U702" s="10">
        <v>3116</v>
      </c>
      <c r="V702" s="10">
        <v>5</v>
      </c>
      <c r="W702" s="10">
        <v>1869</v>
      </c>
    </row>
    <row r="703" ht="14.4" spans="1:23">
      <c r="A703" s="14">
        <v>2082501</v>
      </c>
      <c r="B703" s="11" t="s">
        <v>1991</v>
      </c>
      <c r="C703" s="12">
        <v>1756</v>
      </c>
      <c r="D703" s="12"/>
      <c r="E703" s="12">
        <v>0</v>
      </c>
      <c r="F703" s="12"/>
      <c r="G703" s="12">
        <v>1770</v>
      </c>
      <c r="H703" s="12">
        <v>470</v>
      </c>
      <c r="I703" s="12">
        <v>69</v>
      </c>
      <c r="J703" s="12">
        <v>26</v>
      </c>
      <c r="K703" s="12">
        <v>192</v>
      </c>
      <c r="L703" s="12">
        <v>24</v>
      </c>
      <c r="M703" s="12">
        <v>78</v>
      </c>
      <c r="N703" s="12">
        <v>62</v>
      </c>
      <c r="O703" s="12">
        <v>-1</v>
      </c>
      <c r="P703" s="12">
        <v>376</v>
      </c>
      <c r="Q703" s="12">
        <v>261</v>
      </c>
      <c r="R703" s="12">
        <v>44</v>
      </c>
      <c r="S703" s="12">
        <v>45</v>
      </c>
      <c r="T703" s="12">
        <v>1</v>
      </c>
      <c r="U703" s="12">
        <v>51</v>
      </c>
      <c r="V703" s="12"/>
      <c r="W703" s="12">
        <v>72</v>
      </c>
    </row>
    <row r="704" ht="14.4" spans="1:23">
      <c r="A704" s="14">
        <v>2082502</v>
      </c>
      <c r="B704" s="11" t="s">
        <v>1993</v>
      </c>
      <c r="C704" s="12">
        <v>22591</v>
      </c>
      <c r="D704" s="12"/>
      <c r="E704" s="12">
        <v>0</v>
      </c>
      <c r="F704" s="12"/>
      <c r="G704" s="12">
        <v>14692</v>
      </c>
      <c r="H704" s="12">
        <v>1153</v>
      </c>
      <c r="I704" s="12">
        <v>1620</v>
      </c>
      <c r="J704" s="12">
        <v>684</v>
      </c>
      <c r="K704" s="12">
        <v>709</v>
      </c>
      <c r="L704" s="12">
        <v>617</v>
      </c>
      <c r="M704" s="12">
        <v>834</v>
      </c>
      <c r="N704" s="12">
        <v>294</v>
      </c>
      <c r="O704" s="12">
        <v>9</v>
      </c>
      <c r="P704" s="12">
        <v>790</v>
      </c>
      <c r="Q704" s="12">
        <v>1884</v>
      </c>
      <c r="R704" s="12">
        <v>576</v>
      </c>
      <c r="S704" s="12">
        <v>218</v>
      </c>
      <c r="T704" s="12">
        <v>437</v>
      </c>
      <c r="U704" s="12">
        <v>3065</v>
      </c>
      <c r="V704" s="12">
        <v>5</v>
      </c>
      <c r="W704" s="12">
        <v>1797</v>
      </c>
    </row>
    <row r="705" ht="14.4" spans="1:23">
      <c r="A705" s="14">
        <v>20899</v>
      </c>
      <c r="B705" s="9" t="s">
        <v>4979</v>
      </c>
      <c r="C705" s="10">
        <v>135450</v>
      </c>
      <c r="D705" s="10">
        <v>9566</v>
      </c>
      <c r="E705" s="10">
        <v>15529</v>
      </c>
      <c r="F705" s="10"/>
      <c r="G705" s="10">
        <v>190606</v>
      </c>
      <c r="H705" s="10">
        <v>43689</v>
      </c>
      <c r="I705" s="10">
        <v>24594</v>
      </c>
      <c r="J705" s="10">
        <v>9452</v>
      </c>
      <c r="K705" s="10">
        <v>8662</v>
      </c>
      <c r="L705" s="10">
        <v>4761</v>
      </c>
      <c r="M705" s="10">
        <v>3351</v>
      </c>
      <c r="N705" s="10">
        <v>16660</v>
      </c>
      <c r="O705" s="10">
        <v>1487</v>
      </c>
      <c r="P705" s="10">
        <v>5248</v>
      </c>
      <c r="Q705" s="10">
        <v>15341</v>
      </c>
      <c r="R705" s="10">
        <v>8126</v>
      </c>
      <c r="S705" s="10">
        <v>2139</v>
      </c>
      <c r="T705" s="10">
        <v>10330</v>
      </c>
      <c r="U705" s="10">
        <v>1531</v>
      </c>
      <c r="V705" s="10">
        <v>96</v>
      </c>
      <c r="W705" s="10">
        <v>35139</v>
      </c>
    </row>
    <row r="706" ht="14.4" spans="1:23">
      <c r="A706" s="14">
        <v>2089901</v>
      </c>
      <c r="B706" s="11" t="s">
        <v>4980</v>
      </c>
      <c r="C706" s="12">
        <v>135450</v>
      </c>
      <c r="D706" s="12">
        <v>9566</v>
      </c>
      <c r="E706" s="12">
        <v>15529</v>
      </c>
      <c r="F706" s="12"/>
      <c r="G706" s="12">
        <v>190606</v>
      </c>
      <c r="H706" s="12">
        <v>43689</v>
      </c>
      <c r="I706" s="12">
        <v>24594</v>
      </c>
      <c r="J706" s="12">
        <v>9452</v>
      </c>
      <c r="K706" s="12">
        <v>8662</v>
      </c>
      <c r="L706" s="12">
        <v>4761</v>
      </c>
      <c r="M706" s="12">
        <v>3351</v>
      </c>
      <c r="N706" s="12">
        <v>16660</v>
      </c>
      <c r="O706" s="12">
        <v>1487</v>
      </c>
      <c r="P706" s="12">
        <v>5248</v>
      </c>
      <c r="Q706" s="12">
        <v>15341</v>
      </c>
      <c r="R706" s="12">
        <v>8126</v>
      </c>
      <c r="S706" s="12">
        <v>2139</v>
      </c>
      <c r="T706" s="12">
        <v>10330</v>
      </c>
      <c r="U706" s="12">
        <v>1531</v>
      </c>
      <c r="V706" s="12">
        <v>96</v>
      </c>
      <c r="W706" s="12">
        <v>35139</v>
      </c>
    </row>
    <row r="707" ht="14.4" spans="1:23">
      <c r="A707" s="14">
        <v>210</v>
      </c>
      <c r="B707" s="9" t="s">
        <v>4981</v>
      </c>
      <c r="C707" s="10">
        <v>4669991</v>
      </c>
      <c r="D707" s="10">
        <v>282025</v>
      </c>
      <c r="E707" s="10">
        <v>356177</v>
      </c>
      <c r="F707" s="10"/>
      <c r="G707" s="10">
        <v>4125861</v>
      </c>
      <c r="H707" s="10">
        <v>427210</v>
      </c>
      <c r="I707" s="10">
        <v>386944</v>
      </c>
      <c r="J707" s="10">
        <v>436172</v>
      </c>
      <c r="K707" s="10">
        <v>221683</v>
      </c>
      <c r="L707" s="10">
        <v>442150</v>
      </c>
      <c r="M707" s="10">
        <v>326431</v>
      </c>
      <c r="N707" s="10">
        <v>289393</v>
      </c>
      <c r="O707" s="10">
        <v>114069</v>
      </c>
      <c r="P707" s="10">
        <v>251490</v>
      </c>
      <c r="Q707" s="10">
        <v>334338</v>
      </c>
      <c r="R707" s="10">
        <v>234045</v>
      </c>
      <c r="S707" s="10">
        <v>144364</v>
      </c>
      <c r="T707" s="10">
        <v>123040</v>
      </c>
      <c r="U707" s="10">
        <v>64940</v>
      </c>
      <c r="V707" s="10">
        <v>67441</v>
      </c>
      <c r="W707" s="10">
        <v>262151</v>
      </c>
    </row>
    <row r="708" ht="14.4" spans="1:23">
      <c r="A708" s="14">
        <v>21001</v>
      </c>
      <c r="B708" s="9" t="s">
        <v>4982</v>
      </c>
      <c r="C708" s="10">
        <v>86103</v>
      </c>
      <c r="D708" s="10">
        <v>4500</v>
      </c>
      <c r="E708" s="10">
        <v>5372</v>
      </c>
      <c r="F708" s="10"/>
      <c r="G708" s="10">
        <v>71530</v>
      </c>
      <c r="H708" s="10">
        <v>10527</v>
      </c>
      <c r="I708" s="10">
        <v>7051</v>
      </c>
      <c r="J708" s="10">
        <v>5778</v>
      </c>
      <c r="K708" s="10">
        <v>4652</v>
      </c>
      <c r="L708" s="10">
        <v>7476</v>
      </c>
      <c r="M708" s="10">
        <v>4191</v>
      </c>
      <c r="N708" s="10">
        <v>4269</v>
      </c>
      <c r="O708" s="10">
        <v>1157</v>
      </c>
      <c r="P708" s="10">
        <v>6517</v>
      </c>
      <c r="Q708" s="10">
        <v>5878</v>
      </c>
      <c r="R708" s="10">
        <v>2515</v>
      </c>
      <c r="S708" s="10">
        <v>2929</v>
      </c>
      <c r="T708" s="10">
        <v>1986</v>
      </c>
      <c r="U708" s="10">
        <v>1705</v>
      </c>
      <c r="V708" s="10">
        <v>1886</v>
      </c>
      <c r="W708" s="10">
        <v>3013</v>
      </c>
    </row>
    <row r="709" ht="14.4" spans="1:23">
      <c r="A709" s="14">
        <v>2100101</v>
      </c>
      <c r="B709" s="11" t="s">
        <v>595</v>
      </c>
      <c r="C709" s="12">
        <v>60191</v>
      </c>
      <c r="D709" s="12">
        <v>2319</v>
      </c>
      <c r="E709" s="12">
        <v>2852</v>
      </c>
      <c r="F709" s="12"/>
      <c r="G709" s="12">
        <v>52005</v>
      </c>
      <c r="H709" s="12">
        <v>8617</v>
      </c>
      <c r="I709" s="12">
        <v>3731</v>
      </c>
      <c r="J709" s="12">
        <v>3938</v>
      </c>
      <c r="K709" s="12">
        <v>3295</v>
      </c>
      <c r="L709" s="12">
        <v>5361</v>
      </c>
      <c r="M709" s="12">
        <v>3187</v>
      </c>
      <c r="N709" s="12">
        <v>2920</v>
      </c>
      <c r="O709" s="12">
        <v>1036</v>
      </c>
      <c r="P709" s="12">
        <v>5327</v>
      </c>
      <c r="Q709" s="12">
        <v>4061</v>
      </c>
      <c r="R709" s="12">
        <v>1986</v>
      </c>
      <c r="S709" s="12">
        <v>2120</v>
      </c>
      <c r="T709" s="12">
        <v>1363</v>
      </c>
      <c r="U709" s="12">
        <v>1180</v>
      </c>
      <c r="V709" s="12">
        <v>1393</v>
      </c>
      <c r="W709" s="12">
        <v>2490</v>
      </c>
    </row>
    <row r="710" ht="14.4" spans="1:23">
      <c r="A710" s="14">
        <v>2100102</v>
      </c>
      <c r="B710" s="11" t="s">
        <v>598</v>
      </c>
      <c r="C710" s="12">
        <v>4470</v>
      </c>
      <c r="D710" s="12">
        <v>22</v>
      </c>
      <c r="E710" s="12">
        <v>22</v>
      </c>
      <c r="F710" s="12"/>
      <c r="G710" s="12">
        <v>3517</v>
      </c>
      <c r="H710" s="12">
        <v>596</v>
      </c>
      <c r="I710" s="12">
        <v>77</v>
      </c>
      <c r="J710" s="12">
        <v>63</v>
      </c>
      <c r="K710" s="12">
        <v>303</v>
      </c>
      <c r="L710" s="12">
        <v>464</v>
      </c>
      <c r="M710" s="12">
        <v>333</v>
      </c>
      <c r="N710" s="12">
        <v>216</v>
      </c>
      <c r="O710" s="12">
        <v>14</v>
      </c>
      <c r="P710" s="12">
        <v>1030</v>
      </c>
      <c r="Q710" s="12">
        <v>27</v>
      </c>
      <c r="R710" s="12">
        <v>7</v>
      </c>
      <c r="S710" s="12">
        <v>160</v>
      </c>
      <c r="T710" s="12">
        <v>77</v>
      </c>
      <c r="U710" s="12">
        <v>55</v>
      </c>
      <c r="V710" s="12">
        <v>1</v>
      </c>
      <c r="W710" s="12">
        <v>94</v>
      </c>
    </row>
    <row r="711" ht="14.4" spans="1:23">
      <c r="A711" s="14">
        <v>2100103</v>
      </c>
      <c r="B711" s="11" t="s">
        <v>601</v>
      </c>
      <c r="C711" s="12">
        <v>949</v>
      </c>
      <c r="D711" s="12">
        <v>111</v>
      </c>
      <c r="E711" s="12">
        <v>152</v>
      </c>
      <c r="F711" s="12"/>
      <c r="G711" s="12">
        <v>691</v>
      </c>
      <c r="H711" s="12">
        <v>159</v>
      </c>
      <c r="I711" s="12"/>
      <c r="J711" s="12">
        <v>131</v>
      </c>
      <c r="K711" s="12"/>
      <c r="L711" s="12"/>
      <c r="M711" s="12">
        <v>146</v>
      </c>
      <c r="N711" s="12">
        <v>255</v>
      </c>
      <c r="O711" s="12"/>
      <c r="P711" s="12"/>
      <c r="Q711" s="12"/>
      <c r="R711" s="12"/>
      <c r="S711" s="12"/>
      <c r="T711" s="12"/>
      <c r="U711" s="12"/>
      <c r="V711" s="12"/>
      <c r="W711" s="12"/>
    </row>
    <row r="712" ht="14.4" spans="1:23">
      <c r="A712" s="14">
        <v>2100199</v>
      </c>
      <c r="B712" s="11" t="s">
        <v>4983</v>
      </c>
      <c r="C712" s="12">
        <v>20493</v>
      </c>
      <c r="D712" s="12">
        <v>2048</v>
      </c>
      <c r="E712" s="12">
        <v>2346</v>
      </c>
      <c r="F712" s="12"/>
      <c r="G712" s="12">
        <v>15317</v>
      </c>
      <c r="H712" s="12">
        <v>1155</v>
      </c>
      <c r="I712" s="12">
        <v>3243</v>
      </c>
      <c r="J712" s="12">
        <v>1646</v>
      </c>
      <c r="K712" s="12">
        <v>1054</v>
      </c>
      <c r="L712" s="12">
        <v>1651</v>
      </c>
      <c r="M712" s="12">
        <v>525</v>
      </c>
      <c r="N712" s="12">
        <v>878</v>
      </c>
      <c r="O712" s="12">
        <v>107</v>
      </c>
      <c r="P712" s="12">
        <v>160</v>
      </c>
      <c r="Q712" s="12">
        <v>1790</v>
      </c>
      <c r="R712" s="12">
        <v>522</v>
      </c>
      <c r="S712" s="12">
        <v>649</v>
      </c>
      <c r="T712" s="12">
        <v>546</v>
      </c>
      <c r="U712" s="12">
        <v>470</v>
      </c>
      <c r="V712" s="12">
        <v>492</v>
      </c>
      <c r="W712" s="12">
        <v>429</v>
      </c>
    </row>
    <row r="713" ht="14.4" spans="1:23">
      <c r="A713" s="14">
        <v>21002</v>
      </c>
      <c r="B713" s="9" t="s">
        <v>2055</v>
      </c>
      <c r="C713" s="10">
        <v>621230</v>
      </c>
      <c r="D713" s="10">
        <v>76935</v>
      </c>
      <c r="E713" s="10">
        <v>94027</v>
      </c>
      <c r="F713" s="10"/>
      <c r="G713" s="10">
        <v>493841</v>
      </c>
      <c r="H713" s="10">
        <v>48363</v>
      </c>
      <c r="I713" s="10">
        <v>23110</v>
      </c>
      <c r="J713" s="10">
        <v>24631</v>
      </c>
      <c r="K713" s="10">
        <v>17540</v>
      </c>
      <c r="L713" s="10">
        <v>61784</v>
      </c>
      <c r="M713" s="10">
        <v>34281</v>
      </c>
      <c r="N713" s="10">
        <v>69142</v>
      </c>
      <c r="O713" s="10">
        <v>14493</v>
      </c>
      <c r="P713" s="10">
        <v>24432</v>
      </c>
      <c r="Q713" s="10">
        <v>40650</v>
      </c>
      <c r="R713" s="10">
        <v>14414</v>
      </c>
      <c r="S713" s="10">
        <v>37812</v>
      </c>
      <c r="T713" s="10">
        <v>6522</v>
      </c>
      <c r="U713" s="10">
        <v>7661</v>
      </c>
      <c r="V713" s="10">
        <v>11482</v>
      </c>
      <c r="W713" s="10">
        <v>57524</v>
      </c>
    </row>
    <row r="714" ht="14.4" spans="1:23">
      <c r="A714" s="14">
        <v>2100201</v>
      </c>
      <c r="B714" s="11" t="s">
        <v>2058</v>
      </c>
      <c r="C714" s="12">
        <v>401356</v>
      </c>
      <c r="D714" s="12">
        <v>60703</v>
      </c>
      <c r="E714" s="12">
        <v>73204</v>
      </c>
      <c r="F714" s="12"/>
      <c r="G714" s="12">
        <v>318159</v>
      </c>
      <c r="H714" s="12">
        <v>26708</v>
      </c>
      <c r="I714" s="12">
        <v>14542</v>
      </c>
      <c r="J714" s="12">
        <v>16099</v>
      </c>
      <c r="K714" s="12">
        <v>7206</v>
      </c>
      <c r="L714" s="12">
        <v>46840</v>
      </c>
      <c r="M714" s="12">
        <v>20969</v>
      </c>
      <c r="N714" s="12">
        <v>49161</v>
      </c>
      <c r="O714" s="12">
        <v>8462</v>
      </c>
      <c r="P714" s="12">
        <v>14137</v>
      </c>
      <c r="Q714" s="12">
        <v>18883</v>
      </c>
      <c r="R714" s="12">
        <v>8225</v>
      </c>
      <c r="S714" s="12">
        <v>33054</v>
      </c>
      <c r="T714" s="12">
        <v>3206</v>
      </c>
      <c r="U714" s="12">
        <v>5803</v>
      </c>
      <c r="V714" s="12">
        <v>9374</v>
      </c>
      <c r="W714" s="12">
        <v>35490</v>
      </c>
    </row>
    <row r="715" ht="14.4" spans="1:23">
      <c r="A715" s="14">
        <v>2100202</v>
      </c>
      <c r="B715" s="11" t="s">
        <v>2061</v>
      </c>
      <c r="C715" s="12">
        <v>114688</v>
      </c>
      <c r="D715" s="12">
        <v>3501</v>
      </c>
      <c r="E715" s="12">
        <v>4618</v>
      </c>
      <c r="F715" s="12"/>
      <c r="G715" s="12">
        <v>100157</v>
      </c>
      <c r="H715" s="12">
        <v>8630</v>
      </c>
      <c r="I715" s="12">
        <v>5155</v>
      </c>
      <c r="J715" s="12">
        <v>4907</v>
      </c>
      <c r="K715" s="12">
        <v>7713</v>
      </c>
      <c r="L715" s="12">
        <v>6328</v>
      </c>
      <c r="M715" s="12">
        <v>10331</v>
      </c>
      <c r="N715" s="12">
        <v>13511</v>
      </c>
      <c r="O715" s="12">
        <v>3863</v>
      </c>
      <c r="P715" s="12">
        <v>6761</v>
      </c>
      <c r="Q715" s="12">
        <v>15508</v>
      </c>
      <c r="R715" s="12">
        <v>3229</v>
      </c>
      <c r="S715" s="12">
        <v>890</v>
      </c>
      <c r="T715" s="12">
        <v>1894</v>
      </c>
      <c r="U715" s="12">
        <v>1239</v>
      </c>
      <c r="V715" s="12">
        <v>1039</v>
      </c>
      <c r="W715" s="12">
        <v>9159</v>
      </c>
    </row>
    <row r="716" ht="14.4" spans="1:23">
      <c r="A716" s="14">
        <v>2100203</v>
      </c>
      <c r="B716" s="11" t="s">
        <v>2064</v>
      </c>
      <c r="C716" s="12">
        <v>7322</v>
      </c>
      <c r="D716" s="12">
        <v>3319</v>
      </c>
      <c r="E716" s="12">
        <v>3700</v>
      </c>
      <c r="F716" s="12"/>
      <c r="G716" s="12">
        <v>3486</v>
      </c>
      <c r="H716" s="12">
        <v>1891</v>
      </c>
      <c r="I716" s="12"/>
      <c r="J716" s="12"/>
      <c r="K716" s="12"/>
      <c r="L716" s="12">
        <v>1004</v>
      </c>
      <c r="M716" s="12"/>
      <c r="N716" s="12"/>
      <c r="O716" s="12"/>
      <c r="P716" s="12">
        <v>591</v>
      </c>
      <c r="Q716" s="12"/>
      <c r="R716" s="12"/>
      <c r="S716" s="12"/>
      <c r="T716" s="12"/>
      <c r="U716" s="12"/>
      <c r="V716" s="12"/>
      <c r="W716" s="12"/>
    </row>
    <row r="717" ht="14.4" spans="1:23">
      <c r="A717" s="14">
        <v>2100204</v>
      </c>
      <c r="B717" s="11" t="s">
        <v>2067</v>
      </c>
      <c r="C717" s="12">
        <v>199</v>
      </c>
      <c r="D717" s="12"/>
      <c r="E717" s="12">
        <v>0</v>
      </c>
      <c r="F717" s="12"/>
      <c r="G717" s="12">
        <v>183</v>
      </c>
      <c r="H717" s="12"/>
      <c r="I717" s="12"/>
      <c r="J717" s="12"/>
      <c r="K717" s="12"/>
      <c r="L717" s="12"/>
      <c r="M717" s="12"/>
      <c r="N717" s="12"/>
      <c r="O717" s="12"/>
      <c r="P717" s="12"/>
      <c r="Q717" s="12"/>
      <c r="R717" s="12"/>
      <c r="S717" s="12"/>
      <c r="T717" s="12"/>
      <c r="U717" s="12"/>
      <c r="V717" s="12">
        <v>183</v>
      </c>
      <c r="W717" s="12"/>
    </row>
    <row r="718" ht="14.4" spans="1:23">
      <c r="A718" s="14">
        <v>2100205</v>
      </c>
      <c r="B718" s="11" t="s">
        <v>2070</v>
      </c>
      <c r="C718" s="12">
        <v>16597</v>
      </c>
      <c r="D718" s="12"/>
      <c r="E718" s="12">
        <v>0</v>
      </c>
      <c r="F718" s="12"/>
      <c r="G718" s="12">
        <v>13477</v>
      </c>
      <c r="H718" s="12">
        <v>5419</v>
      </c>
      <c r="I718" s="12"/>
      <c r="J718" s="12">
        <v>738</v>
      </c>
      <c r="K718" s="12">
        <v>315</v>
      </c>
      <c r="L718" s="12">
        <v>1470</v>
      </c>
      <c r="M718" s="12">
        <v>29</v>
      </c>
      <c r="N718" s="12">
        <v>1334</v>
      </c>
      <c r="O718" s="12">
        <v>578</v>
      </c>
      <c r="P718" s="12"/>
      <c r="Q718" s="12">
        <v>1532</v>
      </c>
      <c r="R718" s="12">
        <v>1245</v>
      </c>
      <c r="S718" s="12"/>
      <c r="T718" s="12">
        <v>326</v>
      </c>
      <c r="U718" s="12"/>
      <c r="V718" s="12"/>
      <c r="W718" s="12">
        <v>491</v>
      </c>
    </row>
    <row r="719" ht="14.4" spans="1:23">
      <c r="A719" s="14">
        <v>2100206</v>
      </c>
      <c r="B719" s="11" t="s">
        <v>2073</v>
      </c>
      <c r="C719" s="12">
        <v>1623</v>
      </c>
      <c r="D719" s="12"/>
      <c r="E719" s="12">
        <v>0</v>
      </c>
      <c r="F719" s="12"/>
      <c r="G719" s="12">
        <v>871</v>
      </c>
      <c r="H719" s="12"/>
      <c r="I719" s="12"/>
      <c r="J719" s="12"/>
      <c r="K719" s="12"/>
      <c r="L719" s="12"/>
      <c r="M719" s="12"/>
      <c r="N719" s="12"/>
      <c r="O719" s="12">
        <v>780</v>
      </c>
      <c r="P719" s="12">
        <v>72</v>
      </c>
      <c r="Q719" s="12"/>
      <c r="R719" s="12"/>
      <c r="S719" s="12"/>
      <c r="T719" s="12">
        <v>19</v>
      </c>
      <c r="U719" s="12"/>
      <c r="V719" s="12"/>
      <c r="W719" s="12"/>
    </row>
    <row r="720" ht="14.4" spans="1:23">
      <c r="A720" s="14">
        <v>2100207</v>
      </c>
      <c r="B720" s="11" t="s">
        <v>2076</v>
      </c>
      <c r="C720" s="12">
        <v>7107</v>
      </c>
      <c r="D720" s="12">
        <v>2173</v>
      </c>
      <c r="E720" s="12">
        <v>2173</v>
      </c>
      <c r="F720" s="12"/>
      <c r="G720" s="12">
        <v>3236</v>
      </c>
      <c r="H720" s="12">
        <v>236</v>
      </c>
      <c r="I720" s="12"/>
      <c r="J720" s="12"/>
      <c r="K720" s="12"/>
      <c r="L720" s="12"/>
      <c r="M720" s="12"/>
      <c r="N720" s="12"/>
      <c r="O720" s="12"/>
      <c r="P720" s="12"/>
      <c r="Q720" s="12"/>
      <c r="R720" s="12"/>
      <c r="S720" s="12">
        <v>2900</v>
      </c>
      <c r="T720" s="12">
        <v>100</v>
      </c>
      <c r="U720" s="12"/>
      <c r="V720" s="12"/>
      <c r="W720" s="12"/>
    </row>
    <row r="721" ht="14.4" spans="1:23">
      <c r="A721" s="14">
        <v>2100208</v>
      </c>
      <c r="B721" s="11" t="s">
        <v>2079</v>
      </c>
      <c r="C721" s="12">
        <v>9771</v>
      </c>
      <c r="D721" s="12">
        <v>5839</v>
      </c>
      <c r="E721" s="12">
        <v>8294</v>
      </c>
      <c r="F721" s="12"/>
      <c r="G721" s="12">
        <v>963</v>
      </c>
      <c r="H721" s="12">
        <v>963</v>
      </c>
      <c r="I721" s="12"/>
      <c r="J721" s="12"/>
      <c r="K721" s="12"/>
      <c r="L721" s="12"/>
      <c r="M721" s="12"/>
      <c r="N721" s="12"/>
      <c r="O721" s="12"/>
      <c r="P721" s="12"/>
      <c r="Q721" s="12"/>
      <c r="R721" s="12"/>
      <c r="S721" s="12"/>
      <c r="T721" s="12"/>
      <c r="U721" s="12"/>
      <c r="V721" s="12"/>
      <c r="W721" s="12"/>
    </row>
    <row r="722" ht="14.4" spans="1:23">
      <c r="A722" s="14">
        <v>2100209</v>
      </c>
      <c r="B722" s="11" t="s">
        <v>2082</v>
      </c>
      <c r="C722" s="12">
        <v>915</v>
      </c>
      <c r="D722" s="12"/>
      <c r="E722" s="12">
        <v>0</v>
      </c>
      <c r="F722" s="12"/>
      <c r="G722" s="12">
        <v>801</v>
      </c>
      <c r="H722" s="12">
        <v>785</v>
      </c>
      <c r="I722" s="12"/>
      <c r="J722" s="12"/>
      <c r="K722" s="12"/>
      <c r="L722" s="12"/>
      <c r="M722" s="12"/>
      <c r="N722" s="12"/>
      <c r="O722" s="12"/>
      <c r="P722" s="12"/>
      <c r="Q722" s="12"/>
      <c r="R722" s="12"/>
      <c r="S722" s="12"/>
      <c r="T722" s="12"/>
      <c r="U722" s="12">
        <v>16</v>
      </c>
      <c r="V722" s="12"/>
      <c r="W722" s="12"/>
    </row>
    <row r="723" ht="14.4" spans="1:23">
      <c r="A723" s="14">
        <v>2100210</v>
      </c>
      <c r="B723" s="11" t="s">
        <v>2085</v>
      </c>
      <c r="C723" s="12">
        <v>600</v>
      </c>
      <c r="D723" s="12">
        <v>429</v>
      </c>
      <c r="E723" s="12">
        <v>600</v>
      </c>
      <c r="F723" s="12"/>
      <c r="G723" s="12"/>
      <c r="H723" s="12"/>
      <c r="I723" s="12"/>
      <c r="J723" s="12"/>
      <c r="K723" s="12"/>
      <c r="L723" s="12"/>
      <c r="M723" s="12"/>
      <c r="N723" s="12"/>
      <c r="O723" s="12"/>
      <c r="P723" s="12"/>
      <c r="Q723" s="12"/>
      <c r="R723" s="12"/>
      <c r="S723" s="12"/>
      <c r="T723" s="12"/>
      <c r="U723" s="12"/>
      <c r="V723" s="12"/>
      <c r="W723" s="12"/>
    </row>
    <row r="724" ht="14.4" spans="1:23">
      <c r="A724" s="14">
        <v>2100211</v>
      </c>
      <c r="B724" s="11" t="s">
        <v>2088</v>
      </c>
      <c r="C724" s="12">
        <v>20</v>
      </c>
      <c r="D724" s="12"/>
      <c r="E724" s="12">
        <v>0</v>
      </c>
      <c r="F724" s="12"/>
      <c r="G724" s="12">
        <v>20</v>
      </c>
      <c r="H724" s="12">
        <v>20</v>
      </c>
      <c r="I724" s="12"/>
      <c r="J724" s="12"/>
      <c r="K724" s="12"/>
      <c r="L724" s="12"/>
      <c r="M724" s="12"/>
      <c r="N724" s="12"/>
      <c r="O724" s="12"/>
      <c r="P724" s="12"/>
      <c r="Q724" s="12"/>
      <c r="R724" s="12"/>
      <c r="S724" s="12"/>
      <c r="T724" s="12"/>
      <c r="U724" s="12"/>
      <c r="V724" s="12"/>
      <c r="W724" s="12"/>
    </row>
    <row r="725" ht="14.4" spans="1:23">
      <c r="A725" s="14">
        <v>2100299</v>
      </c>
      <c r="B725" s="11" t="s">
        <v>2091</v>
      </c>
      <c r="C725" s="12">
        <v>61032</v>
      </c>
      <c r="D725" s="12">
        <v>971</v>
      </c>
      <c r="E725" s="12">
        <v>1438</v>
      </c>
      <c r="F725" s="12"/>
      <c r="G725" s="12">
        <v>52488</v>
      </c>
      <c r="H725" s="12">
        <v>3711</v>
      </c>
      <c r="I725" s="12">
        <v>3413</v>
      </c>
      <c r="J725" s="12">
        <v>2887</v>
      </c>
      <c r="K725" s="12">
        <v>2306</v>
      </c>
      <c r="L725" s="12">
        <v>6142</v>
      </c>
      <c r="M725" s="12">
        <v>2952</v>
      </c>
      <c r="N725" s="12">
        <v>5136</v>
      </c>
      <c r="O725" s="12">
        <v>810</v>
      </c>
      <c r="P725" s="12">
        <v>2871</v>
      </c>
      <c r="Q725" s="12">
        <v>4727</v>
      </c>
      <c r="R725" s="12">
        <v>1715</v>
      </c>
      <c r="S725" s="12">
        <v>968</v>
      </c>
      <c r="T725" s="12">
        <v>977</v>
      </c>
      <c r="U725" s="12">
        <v>603</v>
      </c>
      <c r="V725" s="12">
        <v>886</v>
      </c>
      <c r="W725" s="12">
        <v>12384</v>
      </c>
    </row>
    <row r="726" ht="14.4" spans="1:23">
      <c r="A726" s="14">
        <v>21003</v>
      </c>
      <c r="B726" s="9" t="s">
        <v>2094</v>
      </c>
      <c r="C726" s="10">
        <v>403799</v>
      </c>
      <c r="D726" s="10">
        <v>3294</v>
      </c>
      <c r="E726" s="10">
        <v>3294</v>
      </c>
      <c r="F726" s="10"/>
      <c r="G726" s="10">
        <v>365402</v>
      </c>
      <c r="H726" s="10">
        <v>33527</v>
      </c>
      <c r="I726" s="10">
        <v>30214</v>
      </c>
      <c r="J726" s="10">
        <v>26554</v>
      </c>
      <c r="K726" s="10">
        <v>16903</v>
      </c>
      <c r="L726" s="10">
        <v>41764</v>
      </c>
      <c r="M726" s="10">
        <v>34585</v>
      </c>
      <c r="N726" s="10">
        <v>22468</v>
      </c>
      <c r="O726" s="10">
        <v>13080</v>
      </c>
      <c r="P726" s="10">
        <v>20600</v>
      </c>
      <c r="Q726" s="10">
        <v>27316</v>
      </c>
      <c r="R726" s="10">
        <v>31543</v>
      </c>
      <c r="S726" s="10">
        <v>11495</v>
      </c>
      <c r="T726" s="10">
        <v>10704</v>
      </c>
      <c r="U726" s="10">
        <v>7443</v>
      </c>
      <c r="V726" s="10">
        <v>8968</v>
      </c>
      <c r="W726" s="10">
        <v>28238</v>
      </c>
    </row>
    <row r="727" ht="14.4" spans="1:23">
      <c r="A727" s="14">
        <v>2100301</v>
      </c>
      <c r="B727" s="11" t="s">
        <v>2097</v>
      </c>
      <c r="C727" s="12">
        <v>12408</v>
      </c>
      <c r="D727" s="12"/>
      <c r="E727" s="12">
        <v>0</v>
      </c>
      <c r="F727" s="12"/>
      <c r="G727" s="12">
        <v>11147</v>
      </c>
      <c r="H727" s="12">
        <v>3347</v>
      </c>
      <c r="I727" s="12">
        <v>1259</v>
      </c>
      <c r="J727" s="12">
        <v>519</v>
      </c>
      <c r="K727" s="12">
        <v>782</v>
      </c>
      <c r="L727" s="12">
        <v>788</v>
      </c>
      <c r="M727" s="12">
        <v>999</v>
      </c>
      <c r="N727" s="12">
        <v>72</v>
      </c>
      <c r="O727" s="12">
        <v>873</v>
      </c>
      <c r="P727" s="12">
        <v>263</v>
      </c>
      <c r="Q727" s="12">
        <v>464</v>
      </c>
      <c r="R727" s="12"/>
      <c r="S727" s="12">
        <v>700</v>
      </c>
      <c r="T727" s="12">
        <v>289</v>
      </c>
      <c r="U727" s="12">
        <v>99</v>
      </c>
      <c r="V727" s="12">
        <v>686</v>
      </c>
      <c r="W727" s="12">
        <v>7</v>
      </c>
    </row>
    <row r="728" ht="14.4" spans="1:23">
      <c r="A728" s="14">
        <v>2100302</v>
      </c>
      <c r="B728" s="11" t="s">
        <v>2100</v>
      </c>
      <c r="C728" s="12">
        <v>289093</v>
      </c>
      <c r="D728" s="12"/>
      <c r="E728" s="12">
        <v>0</v>
      </c>
      <c r="F728" s="12"/>
      <c r="G728" s="12">
        <v>266000</v>
      </c>
      <c r="H728" s="12">
        <v>17651</v>
      </c>
      <c r="I728" s="12">
        <v>21857</v>
      </c>
      <c r="J728" s="12">
        <v>16693</v>
      </c>
      <c r="K728" s="12">
        <v>12707</v>
      </c>
      <c r="L728" s="12">
        <v>31305</v>
      </c>
      <c r="M728" s="12">
        <v>25103</v>
      </c>
      <c r="N728" s="12">
        <v>18108</v>
      </c>
      <c r="O728" s="12">
        <v>11195</v>
      </c>
      <c r="P728" s="12">
        <v>17634</v>
      </c>
      <c r="Q728" s="12">
        <v>19161</v>
      </c>
      <c r="R728" s="12">
        <v>25905</v>
      </c>
      <c r="S728" s="12">
        <v>8836</v>
      </c>
      <c r="T728" s="12">
        <v>8287</v>
      </c>
      <c r="U728" s="12">
        <v>5494</v>
      </c>
      <c r="V728" s="12">
        <v>7263</v>
      </c>
      <c r="W728" s="12">
        <v>18801</v>
      </c>
    </row>
    <row r="729" ht="14.4" spans="1:23">
      <c r="A729" s="14">
        <v>2100399</v>
      </c>
      <c r="B729" s="11" t="s">
        <v>2103</v>
      </c>
      <c r="C729" s="12">
        <v>102298</v>
      </c>
      <c r="D729" s="12">
        <v>3294</v>
      </c>
      <c r="E729" s="12">
        <v>3294</v>
      </c>
      <c r="F729" s="12"/>
      <c r="G729" s="12">
        <v>88255</v>
      </c>
      <c r="H729" s="12">
        <v>12529</v>
      </c>
      <c r="I729" s="12">
        <v>7098</v>
      </c>
      <c r="J729" s="12">
        <v>9342</v>
      </c>
      <c r="K729" s="12">
        <v>3414</v>
      </c>
      <c r="L729" s="12">
        <v>9671</v>
      </c>
      <c r="M729" s="12">
        <v>8483</v>
      </c>
      <c r="N729" s="12">
        <v>4288</v>
      </c>
      <c r="O729" s="12">
        <v>1012</v>
      </c>
      <c r="P729" s="12">
        <v>2703</v>
      </c>
      <c r="Q729" s="12">
        <v>7691</v>
      </c>
      <c r="R729" s="12">
        <v>5638</v>
      </c>
      <c r="S729" s="12">
        <v>1959</v>
      </c>
      <c r="T729" s="12">
        <v>2128</v>
      </c>
      <c r="U729" s="12">
        <v>1850</v>
      </c>
      <c r="V729" s="12">
        <v>1019</v>
      </c>
      <c r="W729" s="12">
        <v>9430</v>
      </c>
    </row>
    <row r="730" ht="14.4" spans="1:23">
      <c r="A730" s="14">
        <v>21004</v>
      </c>
      <c r="B730" s="9" t="s">
        <v>2106</v>
      </c>
      <c r="C730" s="10">
        <v>632840</v>
      </c>
      <c r="D730" s="10">
        <v>56528</v>
      </c>
      <c r="E730" s="10">
        <v>68708</v>
      </c>
      <c r="F730" s="10"/>
      <c r="G730" s="10">
        <v>493611</v>
      </c>
      <c r="H730" s="10">
        <v>62533</v>
      </c>
      <c r="I730" s="10">
        <v>36705</v>
      </c>
      <c r="J730" s="10">
        <v>35397</v>
      </c>
      <c r="K730" s="10">
        <v>27636</v>
      </c>
      <c r="L730" s="10">
        <v>57683</v>
      </c>
      <c r="M730" s="10">
        <v>38838</v>
      </c>
      <c r="N730" s="10">
        <v>27367</v>
      </c>
      <c r="O730" s="10">
        <v>16484</v>
      </c>
      <c r="P730" s="10">
        <v>28153</v>
      </c>
      <c r="Q730" s="10">
        <v>53427</v>
      </c>
      <c r="R730" s="10">
        <v>29282</v>
      </c>
      <c r="S730" s="10">
        <v>15470</v>
      </c>
      <c r="T730" s="10">
        <v>17392</v>
      </c>
      <c r="U730" s="10">
        <v>6253</v>
      </c>
      <c r="V730" s="10">
        <v>8082</v>
      </c>
      <c r="W730" s="10">
        <v>32909</v>
      </c>
    </row>
    <row r="731" ht="14.4" spans="1:23">
      <c r="A731" s="14">
        <v>2100401</v>
      </c>
      <c r="B731" s="11" t="s">
        <v>2109</v>
      </c>
      <c r="C731" s="12">
        <v>128323</v>
      </c>
      <c r="D731" s="12">
        <v>7287</v>
      </c>
      <c r="E731" s="12">
        <v>11073</v>
      </c>
      <c r="F731" s="12"/>
      <c r="G731" s="12">
        <v>97503</v>
      </c>
      <c r="H731" s="12">
        <v>13469</v>
      </c>
      <c r="I731" s="12">
        <v>5233</v>
      </c>
      <c r="J731" s="12">
        <v>4592</v>
      </c>
      <c r="K731" s="12">
        <v>5096</v>
      </c>
      <c r="L731" s="12">
        <v>9594</v>
      </c>
      <c r="M731" s="12">
        <v>7453</v>
      </c>
      <c r="N731" s="12">
        <v>5592</v>
      </c>
      <c r="O731" s="12">
        <v>4400</v>
      </c>
      <c r="P731" s="12">
        <v>5280</v>
      </c>
      <c r="Q731" s="12">
        <v>11683</v>
      </c>
      <c r="R731" s="12">
        <v>7112</v>
      </c>
      <c r="S731" s="12">
        <v>4717</v>
      </c>
      <c r="T731" s="12">
        <v>4136</v>
      </c>
      <c r="U731" s="12">
        <v>1984</v>
      </c>
      <c r="V731" s="12">
        <v>3020</v>
      </c>
      <c r="W731" s="12">
        <v>4142</v>
      </c>
    </row>
    <row r="732" ht="14.4" spans="1:23">
      <c r="A732" s="14">
        <v>2100402</v>
      </c>
      <c r="B732" s="11" t="s">
        <v>2112</v>
      </c>
      <c r="C732" s="12">
        <v>21125</v>
      </c>
      <c r="D732" s="12">
        <v>1072</v>
      </c>
      <c r="E732" s="12">
        <v>1188</v>
      </c>
      <c r="F732" s="12"/>
      <c r="G732" s="12">
        <v>17887</v>
      </c>
      <c r="H732" s="12">
        <v>2236</v>
      </c>
      <c r="I732" s="12">
        <v>1343</v>
      </c>
      <c r="J732" s="12">
        <v>1483</v>
      </c>
      <c r="K732" s="12">
        <v>1660</v>
      </c>
      <c r="L732" s="12">
        <v>1812</v>
      </c>
      <c r="M732" s="12">
        <v>1106</v>
      </c>
      <c r="N732" s="12">
        <v>1399</v>
      </c>
      <c r="O732" s="12">
        <v>476</v>
      </c>
      <c r="P732" s="12">
        <v>1091</v>
      </c>
      <c r="Q732" s="12">
        <v>1671</v>
      </c>
      <c r="R732" s="12">
        <v>858</v>
      </c>
      <c r="S732" s="12">
        <v>654</v>
      </c>
      <c r="T732" s="12">
        <v>669</v>
      </c>
      <c r="U732" s="12">
        <v>547</v>
      </c>
      <c r="V732" s="12">
        <v>543</v>
      </c>
      <c r="W732" s="12">
        <v>339</v>
      </c>
    </row>
    <row r="733" ht="14.4" spans="1:23">
      <c r="A733" s="14">
        <v>2100403</v>
      </c>
      <c r="B733" s="11" t="s">
        <v>2114</v>
      </c>
      <c r="C733" s="12">
        <v>101997</v>
      </c>
      <c r="D733" s="12">
        <v>1640</v>
      </c>
      <c r="E733" s="12">
        <v>2006</v>
      </c>
      <c r="F733" s="12"/>
      <c r="G733" s="12">
        <v>85840</v>
      </c>
      <c r="H733" s="12">
        <v>7699</v>
      </c>
      <c r="I733" s="12">
        <v>4548</v>
      </c>
      <c r="J733" s="12">
        <v>3829</v>
      </c>
      <c r="K733" s="12">
        <v>7382</v>
      </c>
      <c r="L733" s="12">
        <v>13093</v>
      </c>
      <c r="M733" s="12">
        <v>5904</v>
      </c>
      <c r="N733" s="12">
        <v>5731</v>
      </c>
      <c r="O733" s="12">
        <v>4578</v>
      </c>
      <c r="P733" s="12">
        <v>4313</v>
      </c>
      <c r="Q733" s="12">
        <v>6281</v>
      </c>
      <c r="R733" s="12">
        <v>6002</v>
      </c>
      <c r="S733" s="12">
        <v>3765</v>
      </c>
      <c r="T733" s="12">
        <v>7102</v>
      </c>
      <c r="U733" s="12">
        <v>1765</v>
      </c>
      <c r="V733" s="12">
        <v>1499</v>
      </c>
      <c r="W733" s="12">
        <v>2349</v>
      </c>
    </row>
    <row r="734" ht="14.4" spans="1:23">
      <c r="A734" s="14">
        <v>2100404</v>
      </c>
      <c r="B734" s="11" t="s">
        <v>2116</v>
      </c>
      <c r="C734" s="12">
        <v>4630</v>
      </c>
      <c r="D734" s="12"/>
      <c r="E734" s="12">
        <v>0</v>
      </c>
      <c r="F734" s="12"/>
      <c r="G734" s="12">
        <v>3824</v>
      </c>
      <c r="H734" s="12">
        <v>499</v>
      </c>
      <c r="I734" s="12">
        <v>2438</v>
      </c>
      <c r="J734" s="12"/>
      <c r="K734" s="12">
        <v>1</v>
      </c>
      <c r="L734" s="12"/>
      <c r="M734" s="12">
        <v>279</v>
      </c>
      <c r="N734" s="12"/>
      <c r="O734" s="12">
        <v>80</v>
      </c>
      <c r="P734" s="12">
        <v>525</v>
      </c>
      <c r="Q734" s="12"/>
      <c r="R734" s="12">
        <v>2</v>
      </c>
      <c r="S734" s="12"/>
      <c r="T734" s="12"/>
      <c r="U734" s="12"/>
      <c r="V734" s="12"/>
      <c r="W734" s="12"/>
    </row>
    <row r="735" ht="14.4" spans="1:23">
      <c r="A735" s="14">
        <v>2100405</v>
      </c>
      <c r="B735" s="11" t="s">
        <v>2118</v>
      </c>
      <c r="C735" s="12">
        <v>3550</v>
      </c>
      <c r="D735" s="12">
        <v>1235</v>
      </c>
      <c r="E735" s="12">
        <v>1632</v>
      </c>
      <c r="F735" s="12"/>
      <c r="G735" s="12">
        <v>1510</v>
      </c>
      <c r="H735" s="12"/>
      <c r="I735" s="12">
        <v>197</v>
      </c>
      <c r="J735" s="12">
        <v>439</v>
      </c>
      <c r="K735" s="12">
        <v>666</v>
      </c>
      <c r="L735" s="12"/>
      <c r="M735" s="12"/>
      <c r="N735" s="12">
        <v>57</v>
      </c>
      <c r="O735" s="12"/>
      <c r="P735" s="12"/>
      <c r="Q735" s="12"/>
      <c r="R735" s="12"/>
      <c r="S735" s="12"/>
      <c r="T735" s="12">
        <v>45</v>
      </c>
      <c r="U735" s="12"/>
      <c r="V735" s="12"/>
      <c r="W735" s="12">
        <v>106</v>
      </c>
    </row>
    <row r="736" ht="14.4" spans="1:23">
      <c r="A736" s="14">
        <v>2100406</v>
      </c>
      <c r="B736" s="11" t="s">
        <v>2121</v>
      </c>
      <c r="C736" s="12">
        <v>15236</v>
      </c>
      <c r="D736" s="12"/>
      <c r="E736" s="12">
        <v>0</v>
      </c>
      <c r="F736" s="12"/>
      <c r="G736" s="12">
        <v>11952</v>
      </c>
      <c r="H736" s="12">
        <v>1727</v>
      </c>
      <c r="I736" s="12">
        <v>730</v>
      </c>
      <c r="J736" s="12">
        <v>274</v>
      </c>
      <c r="K736" s="12">
        <v>930</v>
      </c>
      <c r="L736" s="12">
        <v>1390</v>
      </c>
      <c r="M736" s="12">
        <v>369</v>
      </c>
      <c r="N736" s="12">
        <v>1224</v>
      </c>
      <c r="O736" s="12">
        <v>816</v>
      </c>
      <c r="P736" s="12">
        <v>559</v>
      </c>
      <c r="Q736" s="12">
        <v>363</v>
      </c>
      <c r="R736" s="12">
        <v>1189</v>
      </c>
      <c r="S736" s="12">
        <v>876</v>
      </c>
      <c r="T736" s="12">
        <v>294</v>
      </c>
      <c r="U736" s="12">
        <v>202</v>
      </c>
      <c r="V736" s="12">
        <v>252</v>
      </c>
      <c r="W736" s="12">
        <v>757</v>
      </c>
    </row>
    <row r="737" ht="14.4" spans="1:23">
      <c r="A737" s="14">
        <v>2100407</v>
      </c>
      <c r="B737" s="11" t="s">
        <v>2124</v>
      </c>
      <c r="C737" s="12">
        <v>2497</v>
      </c>
      <c r="D737" s="12"/>
      <c r="E737" s="12">
        <v>0</v>
      </c>
      <c r="F737" s="12"/>
      <c r="G737" s="12">
        <v>2096</v>
      </c>
      <c r="H737" s="12">
        <v>400</v>
      </c>
      <c r="I737" s="12">
        <v>172</v>
      </c>
      <c r="J737" s="12">
        <v>198</v>
      </c>
      <c r="K737" s="12"/>
      <c r="L737" s="12">
        <v>78</v>
      </c>
      <c r="M737" s="12">
        <v>1186</v>
      </c>
      <c r="N737" s="12"/>
      <c r="O737" s="12"/>
      <c r="P737" s="12"/>
      <c r="Q737" s="12"/>
      <c r="R737" s="12"/>
      <c r="S737" s="12">
        <v>62</v>
      </c>
      <c r="T737" s="12"/>
      <c r="U737" s="12"/>
      <c r="V737" s="12"/>
      <c r="W737" s="12"/>
    </row>
    <row r="738" ht="14.4" spans="1:23">
      <c r="A738" s="14">
        <v>2100408</v>
      </c>
      <c r="B738" s="11" t="s">
        <v>2127</v>
      </c>
      <c r="C738" s="12">
        <v>206244</v>
      </c>
      <c r="D738" s="12">
        <v>70</v>
      </c>
      <c r="E738" s="12">
        <v>96</v>
      </c>
      <c r="F738" s="12"/>
      <c r="G738" s="12">
        <v>189014</v>
      </c>
      <c r="H738" s="12">
        <v>27750</v>
      </c>
      <c r="I738" s="12">
        <v>17333</v>
      </c>
      <c r="J738" s="12">
        <v>19686</v>
      </c>
      <c r="K738" s="12">
        <v>7883</v>
      </c>
      <c r="L738" s="12">
        <v>21042</v>
      </c>
      <c r="M738" s="12">
        <v>16517</v>
      </c>
      <c r="N738" s="12">
        <v>8980</v>
      </c>
      <c r="O738" s="12">
        <v>4055</v>
      </c>
      <c r="P738" s="12">
        <v>11184</v>
      </c>
      <c r="Q738" s="12">
        <v>19274</v>
      </c>
      <c r="R738" s="12">
        <v>10463</v>
      </c>
      <c r="S738" s="12">
        <v>3797</v>
      </c>
      <c r="T738" s="12">
        <v>4148</v>
      </c>
      <c r="U738" s="12">
        <v>1145</v>
      </c>
      <c r="V738" s="12">
        <v>1718</v>
      </c>
      <c r="W738" s="12">
        <v>14039</v>
      </c>
    </row>
    <row r="739" ht="14.4" spans="1:23">
      <c r="A739" s="14">
        <v>2100409</v>
      </c>
      <c r="B739" s="11" t="s">
        <v>2130</v>
      </c>
      <c r="C739" s="12">
        <v>139015</v>
      </c>
      <c r="D739" s="12">
        <v>44294</v>
      </c>
      <c r="E739" s="12">
        <v>51783</v>
      </c>
      <c r="F739" s="12"/>
      <c r="G739" s="12">
        <v>68106</v>
      </c>
      <c r="H739" s="12">
        <v>6680</v>
      </c>
      <c r="I739" s="12">
        <v>3510</v>
      </c>
      <c r="J739" s="12">
        <v>4818</v>
      </c>
      <c r="K739" s="12">
        <v>3637</v>
      </c>
      <c r="L739" s="12">
        <v>8503</v>
      </c>
      <c r="M739" s="12">
        <v>5918</v>
      </c>
      <c r="N739" s="12">
        <v>3533</v>
      </c>
      <c r="O739" s="12">
        <v>1939</v>
      </c>
      <c r="P739" s="12">
        <v>4809</v>
      </c>
      <c r="Q739" s="12">
        <v>13573</v>
      </c>
      <c r="R739" s="12">
        <v>3572</v>
      </c>
      <c r="S739" s="12">
        <v>1544</v>
      </c>
      <c r="T739" s="12">
        <v>913</v>
      </c>
      <c r="U739" s="12">
        <v>525</v>
      </c>
      <c r="V739" s="12">
        <v>1044</v>
      </c>
      <c r="W739" s="12">
        <v>3588</v>
      </c>
    </row>
    <row r="740" ht="14.4" spans="1:23">
      <c r="A740" s="14">
        <v>2100410</v>
      </c>
      <c r="B740" s="11" t="s">
        <v>2133</v>
      </c>
      <c r="C740" s="12">
        <v>1986</v>
      </c>
      <c r="D740" s="12">
        <v>930</v>
      </c>
      <c r="E740" s="12">
        <v>930</v>
      </c>
      <c r="F740" s="12"/>
      <c r="G740" s="12">
        <v>849</v>
      </c>
      <c r="H740" s="12">
        <v>196</v>
      </c>
      <c r="I740" s="12">
        <v>1</v>
      </c>
      <c r="J740" s="12"/>
      <c r="K740" s="12">
        <v>-57</v>
      </c>
      <c r="L740" s="12">
        <v>3</v>
      </c>
      <c r="M740" s="12">
        <v>82</v>
      </c>
      <c r="N740" s="12">
        <v>265</v>
      </c>
      <c r="O740" s="12">
        <v>108</v>
      </c>
      <c r="P740" s="12">
        <v>19</v>
      </c>
      <c r="Q740" s="12">
        <v>14</v>
      </c>
      <c r="R740" s="12">
        <v>44</v>
      </c>
      <c r="S740" s="12">
        <v>22</v>
      </c>
      <c r="T740" s="12">
        <v>30</v>
      </c>
      <c r="U740" s="12">
        <v>30</v>
      </c>
      <c r="V740" s="12"/>
      <c r="W740" s="12">
        <v>92</v>
      </c>
    </row>
    <row r="741" ht="14.4" spans="1:23">
      <c r="A741" s="14">
        <v>2100499</v>
      </c>
      <c r="B741" s="11" t="s">
        <v>2136</v>
      </c>
      <c r="C741" s="12">
        <v>8237</v>
      </c>
      <c r="D741" s="12"/>
      <c r="E741" s="12">
        <v>0</v>
      </c>
      <c r="F741" s="12"/>
      <c r="G741" s="12">
        <v>15030</v>
      </c>
      <c r="H741" s="12">
        <v>1877</v>
      </c>
      <c r="I741" s="12">
        <v>1200</v>
      </c>
      <c r="J741" s="12">
        <v>78</v>
      </c>
      <c r="K741" s="12">
        <v>438</v>
      </c>
      <c r="L741" s="12">
        <v>2168</v>
      </c>
      <c r="M741" s="12">
        <v>24</v>
      </c>
      <c r="N741" s="12">
        <v>586</v>
      </c>
      <c r="O741" s="12">
        <v>32</v>
      </c>
      <c r="P741" s="12">
        <v>373</v>
      </c>
      <c r="Q741" s="12">
        <v>568</v>
      </c>
      <c r="R741" s="12">
        <v>40</v>
      </c>
      <c r="S741" s="12">
        <v>33</v>
      </c>
      <c r="T741" s="12">
        <v>55</v>
      </c>
      <c r="U741" s="12">
        <v>55</v>
      </c>
      <c r="V741" s="12">
        <v>6</v>
      </c>
      <c r="W741" s="12">
        <v>7497</v>
      </c>
    </row>
    <row r="742" ht="14.4" spans="1:23">
      <c r="A742" s="14">
        <v>21005</v>
      </c>
      <c r="B742" s="9" t="s">
        <v>4984</v>
      </c>
      <c r="C742" s="10">
        <v>2611935</v>
      </c>
      <c r="D742" s="10">
        <v>99467</v>
      </c>
      <c r="E742" s="10">
        <v>139946</v>
      </c>
      <c r="F742" s="10"/>
      <c r="G742" s="10">
        <v>2454501</v>
      </c>
      <c r="H742" s="10">
        <v>236420</v>
      </c>
      <c r="I742" s="10">
        <v>267007</v>
      </c>
      <c r="J742" s="10">
        <v>318046</v>
      </c>
      <c r="K742" s="10">
        <v>137871</v>
      </c>
      <c r="L742" s="10">
        <v>253273</v>
      </c>
      <c r="M742" s="10">
        <v>197449</v>
      </c>
      <c r="N742" s="10">
        <v>153755</v>
      </c>
      <c r="O742" s="10">
        <v>64438</v>
      </c>
      <c r="P742" s="10">
        <v>157610</v>
      </c>
      <c r="Q742" s="10">
        <v>185291</v>
      </c>
      <c r="R742" s="10">
        <v>147600</v>
      </c>
      <c r="S742" s="10">
        <v>70873</v>
      </c>
      <c r="T742" s="10">
        <v>70601</v>
      </c>
      <c r="U742" s="10">
        <v>39126</v>
      </c>
      <c r="V742" s="10">
        <v>30673</v>
      </c>
      <c r="W742" s="10">
        <v>124468</v>
      </c>
    </row>
    <row r="743" ht="14.4" spans="1:23">
      <c r="A743" s="14">
        <v>2100501</v>
      </c>
      <c r="B743" s="11" t="s">
        <v>2163</v>
      </c>
      <c r="C743" s="12">
        <v>254774</v>
      </c>
      <c r="D743" s="12">
        <v>25918</v>
      </c>
      <c r="E743" s="12">
        <v>38550</v>
      </c>
      <c r="F743" s="12"/>
      <c r="G743" s="12">
        <v>202234</v>
      </c>
      <c r="H743" s="12">
        <v>19549</v>
      </c>
      <c r="I743" s="12">
        <v>13934</v>
      </c>
      <c r="J743" s="12">
        <v>14633</v>
      </c>
      <c r="K743" s="12">
        <v>13419</v>
      </c>
      <c r="L743" s="12">
        <v>28579</v>
      </c>
      <c r="M743" s="12">
        <v>11136</v>
      </c>
      <c r="N743" s="12">
        <v>13728</v>
      </c>
      <c r="O743" s="12">
        <v>6213</v>
      </c>
      <c r="P743" s="12">
        <v>18261</v>
      </c>
      <c r="Q743" s="12">
        <v>14792</v>
      </c>
      <c r="R743" s="12">
        <v>12736</v>
      </c>
      <c r="S743" s="12">
        <v>12104</v>
      </c>
      <c r="T743" s="12">
        <v>6738</v>
      </c>
      <c r="U743" s="12">
        <v>4110</v>
      </c>
      <c r="V743" s="12">
        <v>3259</v>
      </c>
      <c r="W743" s="12">
        <v>9043</v>
      </c>
    </row>
    <row r="744" ht="14.4" spans="1:23">
      <c r="A744" s="14">
        <v>2100502</v>
      </c>
      <c r="B744" s="11" t="s">
        <v>2166</v>
      </c>
      <c r="C744" s="12">
        <v>330043</v>
      </c>
      <c r="D744" s="12">
        <v>18553</v>
      </c>
      <c r="E744" s="12">
        <v>32265</v>
      </c>
      <c r="F744" s="12"/>
      <c r="G744" s="12">
        <v>276239</v>
      </c>
      <c r="H744" s="12">
        <v>19825</v>
      </c>
      <c r="I744" s="12">
        <v>25530</v>
      </c>
      <c r="J744" s="12">
        <v>31592</v>
      </c>
      <c r="K744" s="12">
        <v>21795</v>
      </c>
      <c r="L744" s="12">
        <v>29061</v>
      </c>
      <c r="M744" s="12">
        <v>25965</v>
      </c>
      <c r="N744" s="12">
        <v>25598</v>
      </c>
      <c r="O744" s="12">
        <v>10978</v>
      </c>
      <c r="P744" s="12">
        <v>20418</v>
      </c>
      <c r="Q744" s="12">
        <v>15682</v>
      </c>
      <c r="R744" s="12">
        <v>11918</v>
      </c>
      <c r="S744" s="12">
        <v>3688</v>
      </c>
      <c r="T744" s="12">
        <v>9783</v>
      </c>
      <c r="U744" s="12">
        <v>4682</v>
      </c>
      <c r="V744" s="12">
        <v>3307</v>
      </c>
      <c r="W744" s="12">
        <v>16417</v>
      </c>
    </row>
    <row r="745" ht="14.4" spans="1:23">
      <c r="A745" s="14">
        <v>2100503</v>
      </c>
      <c r="B745" s="11" t="s">
        <v>2169</v>
      </c>
      <c r="C745" s="12">
        <v>181333</v>
      </c>
      <c r="D745" s="12">
        <v>24095</v>
      </c>
      <c r="E745" s="12">
        <v>36546</v>
      </c>
      <c r="F745" s="12"/>
      <c r="G745" s="12">
        <v>132556</v>
      </c>
      <c r="H745" s="12">
        <v>3499</v>
      </c>
      <c r="I745" s="12">
        <v>1600</v>
      </c>
      <c r="J745" s="12">
        <v>7126</v>
      </c>
      <c r="K745" s="12">
        <v>18490</v>
      </c>
      <c r="L745" s="12">
        <v>16770</v>
      </c>
      <c r="M745" s="12">
        <v>8097</v>
      </c>
      <c r="N745" s="12">
        <v>12554</v>
      </c>
      <c r="O745" s="12">
        <v>10282</v>
      </c>
      <c r="P745" s="12">
        <v>12843</v>
      </c>
      <c r="Q745" s="12">
        <v>5583</v>
      </c>
      <c r="R745" s="12">
        <v>12994</v>
      </c>
      <c r="S745" s="12">
        <v>3680</v>
      </c>
      <c r="T745" s="12">
        <v>7136</v>
      </c>
      <c r="U745" s="12">
        <v>4959</v>
      </c>
      <c r="V745" s="12">
        <v>5460</v>
      </c>
      <c r="W745" s="12">
        <v>1483</v>
      </c>
    </row>
    <row r="746" ht="14.4" spans="1:23">
      <c r="A746" s="14">
        <v>2100504</v>
      </c>
      <c r="B746" s="11" t="s">
        <v>2197</v>
      </c>
      <c r="C746" s="12">
        <v>9475</v>
      </c>
      <c r="D746" s="12">
        <v>205</v>
      </c>
      <c r="E746" s="12">
        <v>208</v>
      </c>
      <c r="F746" s="12"/>
      <c r="G746" s="12">
        <v>7420</v>
      </c>
      <c r="H746" s="12">
        <v>1467</v>
      </c>
      <c r="I746" s="12">
        <v>1000</v>
      </c>
      <c r="J746" s="12">
        <v>796</v>
      </c>
      <c r="K746" s="12">
        <v>547</v>
      </c>
      <c r="L746" s="12">
        <v>808</v>
      </c>
      <c r="M746" s="12">
        <v>552</v>
      </c>
      <c r="N746" s="12">
        <v>142</v>
      </c>
      <c r="O746" s="12">
        <v>-62</v>
      </c>
      <c r="P746" s="12">
        <v>423</v>
      </c>
      <c r="Q746" s="12">
        <v>632</v>
      </c>
      <c r="R746" s="12">
        <v>521</v>
      </c>
      <c r="S746" s="12">
        <v>-26</v>
      </c>
      <c r="T746" s="12">
        <v>100</v>
      </c>
      <c r="U746" s="12">
        <v>52</v>
      </c>
      <c r="V746" s="12">
        <v>6</v>
      </c>
      <c r="W746" s="12">
        <v>462</v>
      </c>
    </row>
    <row r="747" ht="14.4" spans="1:23">
      <c r="A747" s="14">
        <v>2100506</v>
      </c>
      <c r="B747" s="11" t="s">
        <v>4985</v>
      </c>
      <c r="C747" s="12">
        <v>1385832</v>
      </c>
      <c r="D747" s="12">
        <v>70</v>
      </c>
      <c r="E747" s="12">
        <v>70</v>
      </c>
      <c r="F747" s="12"/>
      <c r="G747" s="12">
        <v>1415521</v>
      </c>
      <c r="H747" s="12">
        <v>1535</v>
      </c>
      <c r="I747" s="12">
        <v>205362</v>
      </c>
      <c r="J747" s="12">
        <v>231339</v>
      </c>
      <c r="K747" s="12">
        <v>68479</v>
      </c>
      <c r="L747" s="12">
        <v>150853</v>
      </c>
      <c r="M747" s="12">
        <v>135828</v>
      </c>
      <c r="N747" s="12">
        <v>86484</v>
      </c>
      <c r="O747" s="12">
        <v>27593</v>
      </c>
      <c r="P747" s="12">
        <v>87371</v>
      </c>
      <c r="Q747" s="12">
        <v>135412</v>
      </c>
      <c r="R747" s="12">
        <v>92341</v>
      </c>
      <c r="S747" s="12">
        <v>40156</v>
      </c>
      <c r="T747" s="12">
        <v>40039</v>
      </c>
      <c r="U747" s="12">
        <v>18490</v>
      </c>
      <c r="V747" s="12">
        <v>11949</v>
      </c>
      <c r="W747" s="12">
        <v>82290</v>
      </c>
    </row>
    <row r="748" ht="14.4" spans="1:23">
      <c r="A748" s="14">
        <v>2100508</v>
      </c>
      <c r="B748" s="11" t="s">
        <v>4986</v>
      </c>
      <c r="C748" s="12">
        <v>300466</v>
      </c>
      <c r="D748" s="12">
        <v>18743</v>
      </c>
      <c r="E748" s="12">
        <v>18743</v>
      </c>
      <c r="F748" s="12"/>
      <c r="G748" s="12">
        <v>288888</v>
      </c>
      <c r="H748" s="12">
        <v>168946</v>
      </c>
      <c r="I748" s="12">
        <v>7848</v>
      </c>
      <c r="J748" s="12">
        <v>21041</v>
      </c>
      <c r="K748" s="12">
        <v>10916</v>
      </c>
      <c r="L748" s="12">
        <v>18808</v>
      </c>
      <c r="M748" s="12">
        <v>5966</v>
      </c>
      <c r="N748" s="12">
        <v>5500</v>
      </c>
      <c r="O748" s="12">
        <v>6031</v>
      </c>
      <c r="P748" s="12">
        <v>13372</v>
      </c>
      <c r="Q748" s="12">
        <v>7002</v>
      </c>
      <c r="R748" s="12">
        <v>9936</v>
      </c>
      <c r="S748" s="12">
        <v>3777</v>
      </c>
      <c r="T748" s="12">
        <v>3286</v>
      </c>
      <c r="U748" s="12">
        <v>1110</v>
      </c>
      <c r="V748" s="12">
        <v>2010</v>
      </c>
      <c r="W748" s="12">
        <v>3339</v>
      </c>
    </row>
    <row r="749" ht="14.4" spans="1:23">
      <c r="A749" s="14">
        <v>2100509</v>
      </c>
      <c r="B749" s="11" t="s">
        <v>2186</v>
      </c>
      <c r="C749" s="12">
        <v>94063</v>
      </c>
      <c r="D749" s="12"/>
      <c r="E749" s="12">
        <v>0</v>
      </c>
      <c r="F749" s="12"/>
      <c r="G749" s="12">
        <v>91741</v>
      </c>
      <c r="H749" s="12">
        <v>8351</v>
      </c>
      <c r="I749" s="12">
        <v>10052</v>
      </c>
      <c r="J749" s="12">
        <v>9098</v>
      </c>
      <c r="K749" s="12">
        <v>3096</v>
      </c>
      <c r="L749" s="12">
        <v>7641</v>
      </c>
      <c r="M749" s="12">
        <v>6239</v>
      </c>
      <c r="N749" s="12">
        <v>5920</v>
      </c>
      <c r="O749" s="12">
        <v>2932</v>
      </c>
      <c r="P749" s="12">
        <v>4413</v>
      </c>
      <c r="Q749" s="12">
        <v>5576</v>
      </c>
      <c r="R749" s="12">
        <v>5669</v>
      </c>
      <c r="S749" s="12">
        <v>3944</v>
      </c>
      <c r="T749" s="12">
        <v>3403</v>
      </c>
      <c r="U749" s="12">
        <v>4889</v>
      </c>
      <c r="V749" s="12">
        <v>3898</v>
      </c>
      <c r="W749" s="12">
        <v>6620</v>
      </c>
    </row>
    <row r="750" ht="14.4" spans="1:23">
      <c r="A750" s="14">
        <v>2100510</v>
      </c>
      <c r="B750" s="11" t="s">
        <v>2188</v>
      </c>
      <c r="C750" s="12">
        <v>2896</v>
      </c>
      <c r="D750" s="12">
        <v>654</v>
      </c>
      <c r="E750" s="12">
        <v>654</v>
      </c>
      <c r="F750" s="12"/>
      <c r="G750" s="12">
        <v>2008</v>
      </c>
      <c r="H750" s="12">
        <v>255</v>
      </c>
      <c r="I750" s="12">
        <v>195</v>
      </c>
      <c r="J750" s="12">
        <v>220</v>
      </c>
      <c r="K750" s="12">
        <v>85</v>
      </c>
      <c r="L750" s="12">
        <v>144</v>
      </c>
      <c r="M750" s="12">
        <v>135</v>
      </c>
      <c r="N750" s="12">
        <v>110</v>
      </c>
      <c r="O750" s="12">
        <v>35</v>
      </c>
      <c r="P750" s="12">
        <v>173</v>
      </c>
      <c r="Q750" s="12">
        <v>130</v>
      </c>
      <c r="R750" s="12">
        <v>95</v>
      </c>
      <c r="S750" s="12">
        <v>108</v>
      </c>
      <c r="T750" s="12">
        <v>107</v>
      </c>
      <c r="U750" s="12">
        <v>30</v>
      </c>
      <c r="V750" s="12"/>
      <c r="W750" s="12">
        <v>186</v>
      </c>
    </row>
    <row r="751" ht="14.4" spans="1:23">
      <c r="A751" s="14">
        <v>2100599</v>
      </c>
      <c r="B751" s="11" t="s">
        <v>4987</v>
      </c>
      <c r="C751" s="12">
        <v>53053</v>
      </c>
      <c r="D751" s="12">
        <v>11229</v>
      </c>
      <c r="E751" s="12">
        <v>12910</v>
      </c>
      <c r="F751" s="12"/>
      <c r="G751" s="12">
        <v>37894</v>
      </c>
      <c r="H751" s="12">
        <v>12993</v>
      </c>
      <c r="I751" s="12">
        <v>1486</v>
      </c>
      <c r="J751" s="12">
        <v>2201</v>
      </c>
      <c r="K751" s="12">
        <v>1044</v>
      </c>
      <c r="L751" s="12">
        <v>609</v>
      </c>
      <c r="M751" s="12">
        <v>3531</v>
      </c>
      <c r="N751" s="12">
        <v>3719</v>
      </c>
      <c r="O751" s="12">
        <v>436</v>
      </c>
      <c r="P751" s="12">
        <v>336</v>
      </c>
      <c r="Q751" s="12">
        <v>482</v>
      </c>
      <c r="R751" s="12">
        <v>1390</v>
      </c>
      <c r="S751" s="12">
        <v>3442</v>
      </c>
      <c r="T751" s="12">
        <v>9</v>
      </c>
      <c r="U751" s="12">
        <v>804</v>
      </c>
      <c r="V751" s="12">
        <v>784</v>
      </c>
      <c r="W751" s="12">
        <v>4628</v>
      </c>
    </row>
    <row r="752" ht="14.4" spans="1:23">
      <c r="A752" s="14">
        <v>21006</v>
      </c>
      <c r="B752" s="9" t="s">
        <v>2139</v>
      </c>
      <c r="C752" s="10">
        <v>16003</v>
      </c>
      <c r="D752" s="10">
        <v>1286</v>
      </c>
      <c r="E752" s="10">
        <v>1405</v>
      </c>
      <c r="F752" s="10"/>
      <c r="G752" s="10">
        <v>13087</v>
      </c>
      <c r="H752" s="10">
        <v>1481</v>
      </c>
      <c r="I752" s="10">
        <v>703</v>
      </c>
      <c r="J752" s="10">
        <v>487</v>
      </c>
      <c r="K752" s="10">
        <v>684</v>
      </c>
      <c r="L752" s="10">
        <v>787</v>
      </c>
      <c r="M752" s="10">
        <v>5106</v>
      </c>
      <c r="N752" s="10">
        <v>465</v>
      </c>
      <c r="O752" s="10">
        <v>315</v>
      </c>
      <c r="P752" s="10">
        <v>703</v>
      </c>
      <c r="Q752" s="10">
        <v>774</v>
      </c>
      <c r="R752" s="10">
        <v>636</v>
      </c>
      <c r="S752" s="10">
        <v>61</v>
      </c>
      <c r="T752" s="10">
        <v>239</v>
      </c>
      <c r="U752" s="10">
        <v>146</v>
      </c>
      <c r="V752" s="10">
        <v>122</v>
      </c>
      <c r="W752" s="10">
        <v>378</v>
      </c>
    </row>
    <row r="753" ht="14.4" spans="1:23">
      <c r="A753" s="14">
        <v>2100601</v>
      </c>
      <c r="B753" s="11" t="s">
        <v>2142</v>
      </c>
      <c r="C753" s="12">
        <v>9252</v>
      </c>
      <c r="D753" s="12">
        <v>1286</v>
      </c>
      <c r="E753" s="12">
        <v>1405</v>
      </c>
      <c r="F753" s="12"/>
      <c r="G753" s="12">
        <v>6712</v>
      </c>
      <c r="H753" s="12">
        <v>481</v>
      </c>
      <c r="I753" s="12">
        <v>643</v>
      </c>
      <c r="J753" s="12">
        <v>487</v>
      </c>
      <c r="K753" s="12">
        <v>679</v>
      </c>
      <c r="L753" s="12">
        <v>787</v>
      </c>
      <c r="M753" s="12">
        <v>206</v>
      </c>
      <c r="N753" s="12">
        <v>426</v>
      </c>
      <c r="O753" s="12">
        <v>315</v>
      </c>
      <c r="P753" s="12">
        <v>703</v>
      </c>
      <c r="Q753" s="12">
        <v>714</v>
      </c>
      <c r="R753" s="12">
        <v>330</v>
      </c>
      <c r="S753" s="12">
        <v>57</v>
      </c>
      <c r="T753" s="12">
        <v>238</v>
      </c>
      <c r="U753" s="12">
        <v>146</v>
      </c>
      <c r="V753" s="12">
        <v>122</v>
      </c>
      <c r="W753" s="12">
        <v>378</v>
      </c>
    </row>
    <row r="754" ht="14.4" spans="1:23">
      <c r="A754" s="14">
        <v>2100699</v>
      </c>
      <c r="B754" s="11" t="s">
        <v>2145</v>
      </c>
      <c r="C754" s="12">
        <v>6751</v>
      </c>
      <c r="D754" s="12"/>
      <c r="E754" s="12">
        <v>0</v>
      </c>
      <c r="F754" s="12"/>
      <c r="G754" s="12">
        <v>6375</v>
      </c>
      <c r="H754" s="12">
        <v>1000</v>
      </c>
      <c r="I754" s="12">
        <v>60</v>
      </c>
      <c r="J754" s="12"/>
      <c r="K754" s="12">
        <v>5</v>
      </c>
      <c r="L754" s="12"/>
      <c r="M754" s="12">
        <v>4900</v>
      </c>
      <c r="N754" s="12">
        <v>39</v>
      </c>
      <c r="O754" s="12"/>
      <c r="P754" s="12"/>
      <c r="Q754" s="12">
        <v>60</v>
      </c>
      <c r="R754" s="12">
        <v>306</v>
      </c>
      <c r="S754" s="12">
        <v>4</v>
      </c>
      <c r="T754" s="12">
        <v>1</v>
      </c>
      <c r="U754" s="12"/>
      <c r="V754" s="12"/>
      <c r="W754" s="12"/>
    </row>
    <row r="755" ht="14.4" spans="1:23">
      <c r="A755" s="14">
        <v>21007</v>
      </c>
      <c r="B755" s="9" t="s">
        <v>2148</v>
      </c>
      <c r="C755" s="10">
        <v>153457</v>
      </c>
      <c r="D755" s="10">
        <v>15257</v>
      </c>
      <c r="E755" s="10">
        <v>16631</v>
      </c>
      <c r="F755" s="10"/>
      <c r="G755" s="10">
        <v>114366</v>
      </c>
      <c r="H755" s="10">
        <v>16540</v>
      </c>
      <c r="I755" s="10">
        <v>16339</v>
      </c>
      <c r="J755" s="10">
        <v>12613</v>
      </c>
      <c r="K755" s="10">
        <v>3452</v>
      </c>
      <c r="L755" s="10">
        <v>12128</v>
      </c>
      <c r="M755" s="10">
        <v>5309</v>
      </c>
      <c r="N755" s="10">
        <v>5536</v>
      </c>
      <c r="O755" s="10">
        <v>2630</v>
      </c>
      <c r="P755" s="10">
        <v>7158</v>
      </c>
      <c r="Q755" s="10">
        <v>10856</v>
      </c>
      <c r="R755" s="10">
        <v>5078</v>
      </c>
      <c r="S755" s="10">
        <v>2408</v>
      </c>
      <c r="T755" s="10">
        <v>4758</v>
      </c>
      <c r="U755" s="10">
        <v>1011</v>
      </c>
      <c r="V755" s="10">
        <v>1649</v>
      </c>
      <c r="W755" s="10">
        <v>6901</v>
      </c>
    </row>
    <row r="756" ht="14.4" spans="1:23">
      <c r="A756" s="14">
        <v>2100716</v>
      </c>
      <c r="B756" s="11" t="s">
        <v>2151</v>
      </c>
      <c r="C756" s="12">
        <v>32545</v>
      </c>
      <c r="D756" s="12">
        <v>265</v>
      </c>
      <c r="E756" s="12">
        <v>387</v>
      </c>
      <c r="F756" s="12"/>
      <c r="G756" s="12">
        <v>29194</v>
      </c>
      <c r="H756" s="12">
        <v>3356</v>
      </c>
      <c r="I756" s="12">
        <v>6216</v>
      </c>
      <c r="J756" s="12">
        <v>4017</v>
      </c>
      <c r="K756" s="12">
        <v>348</v>
      </c>
      <c r="L756" s="12">
        <v>4308</v>
      </c>
      <c r="M756" s="12">
        <v>1334</v>
      </c>
      <c r="N756" s="12">
        <v>1664</v>
      </c>
      <c r="O756" s="12">
        <v>24</v>
      </c>
      <c r="P756" s="12">
        <v>1186</v>
      </c>
      <c r="Q756" s="12">
        <v>1741</v>
      </c>
      <c r="R756" s="12">
        <v>886</v>
      </c>
      <c r="S756" s="12">
        <v>722</v>
      </c>
      <c r="T756" s="12">
        <v>648</v>
      </c>
      <c r="U756" s="12">
        <v>700</v>
      </c>
      <c r="V756" s="12">
        <v>441</v>
      </c>
      <c r="W756" s="12">
        <v>1603</v>
      </c>
    </row>
    <row r="757" ht="14.4" spans="1:23">
      <c r="A757" s="14">
        <v>2100717</v>
      </c>
      <c r="B757" s="11" t="s">
        <v>2154</v>
      </c>
      <c r="C757" s="12">
        <v>28849</v>
      </c>
      <c r="D757" s="12">
        <v>2340</v>
      </c>
      <c r="E757" s="12">
        <v>2445</v>
      </c>
      <c r="F757" s="12"/>
      <c r="G757" s="12">
        <v>21690</v>
      </c>
      <c r="H757" s="12">
        <v>2384</v>
      </c>
      <c r="I757" s="12">
        <v>3887</v>
      </c>
      <c r="J757" s="12">
        <v>3895</v>
      </c>
      <c r="K757" s="12">
        <v>1556</v>
      </c>
      <c r="L757" s="12">
        <v>1816</v>
      </c>
      <c r="M757" s="12">
        <v>201</v>
      </c>
      <c r="N757" s="12">
        <v>1104</v>
      </c>
      <c r="O757" s="12">
        <v>220</v>
      </c>
      <c r="P757" s="12">
        <v>2391</v>
      </c>
      <c r="Q757" s="12">
        <v>1747</v>
      </c>
      <c r="R757" s="12">
        <v>891</v>
      </c>
      <c r="S757" s="12">
        <v>316</v>
      </c>
      <c r="T757" s="12">
        <v>645</v>
      </c>
      <c r="U757" s="12">
        <v>5</v>
      </c>
      <c r="V757" s="12">
        <v>401</v>
      </c>
      <c r="W757" s="12">
        <v>231</v>
      </c>
    </row>
    <row r="758" ht="14.4" spans="1:23">
      <c r="A758" s="14">
        <v>2100799</v>
      </c>
      <c r="B758" s="11" t="s">
        <v>2157</v>
      </c>
      <c r="C758" s="12">
        <v>92063</v>
      </c>
      <c r="D758" s="12">
        <v>12652</v>
      </c>
      <c r="E758" s="12">
        <v>13799</v>
      </c>
      <c r="F758" s="12"/>
      <c r="G758" s="12">
        <v>63482</v>
      </c>
      <c r="H758" s="12">
        <v>10800</v>
      </c>
      <c r="I758" s="12">
        <v>6236</v>
      </c>
      <c r="J758" s="12">
        <v>4701</v>
      </c>
      <c r="K758" s="12">
        <v>1548</v>
      </c>
      <c r="L758" s="12">
        <v>6004</v>
      </c>
      <c r="M758" s="12">
        <v>3774</v>
      </c>
      <c r="N758" s="12">
        <v>2768</v>
      </c>
      <c r="O758" s="12">
        <v>2386</v>
      </c>
      <c r="P758" s="12">
        <v>3581</v>
      </c>
      <c r="Q758" s="12">
        <v>7368</v>
      </c>
      <c r="R758" s="12">
        <v>3301</v>
      </c>
      <c r="S758" s="12">
        <v>1370</v>
      </c>
      <c r="T758" s="12">
        <v>3465</v>
      </c>
      <c r="U758" s="12">
        <v>306</v>
      </c>
      <c r="V758" s="12">
        <v>807</v>
      </c>
      <c r="W758" s="12">
        <v>5067</v>
      </c>
    </row>
    <row r="759" ht="14.4" spans="1:23">
      <c r="A759" s="14">
        <v>21010</v>
      </c>
      <c r="B759" s="9" t="s">
        <v>4989</v>
      </c>
      <c r="C759" s="10">
        <v>106221</v>
      </c>
      <c r="D759" s="10">
        <v>14693</v>
      </c>
      <c r="E759" s="10">
        <v>16311</v>
      </c>
      <c r="F759" s="10"/>
      <c r="G759" s="10">
        <v>75409</v>
      </c>
      <c r="H759" s="10">
        <v>10266</v>
      </c>
      <c r="I759" s="10">
        <v>4698</v>
      </c>
      <c r="J759" s="10">
        <v>7314</v>
      </c>
      <c r="K759" s="10">
        <v>5870</v>
      </c>
      <c r="L759" s="10">
        <v>5482</v>
      </c>
      <c r="M759" s="10">
        <v>6175</v>
      </c>
      <c r="N759" s="10">
        <v>5538</v>
      </c>
      <c r="O759" s="10">
        <v>1266</v>
      </c>
      <c r="P759" s="10">
        <v>3426</v>
      </c>
      <c r="Q759" s="10">
        <v>9464</v>
      </c>
      <c r="R759" s="10">
        <v>2285</v>
      </c>
      <c r="S759" s="10">
        <v>3068</v>
      </c>
      <c r="T759" s="10">
        <v>2267</v>
      </c>
      <c r="U759" s="10">
        <v>1460</v>
      </c>
      <c r="V759" s="10">
        <v>4338</v>
      </c>
      <c r="W759" s="10">
        <v>2492</v>
      </c>
    </row>
    <row r="760" ht="14.4" spans="1:23">
      <c r="A760" s="14">
        <v>2101001</v>
      </c>
      <c r="B760" s="11" t="s">
        <v>595</v>
      </c>
      <c r="C760" s="12">
        <v>44369</v>
      </c>
      <c r="D760" s="12">
        <v>2697</v>
      </c>
      <c r="E760" s="12">
        <v>3373</v>
      </c>
      <c r="F760" s="12"/>
      <c r="G760" s="12">
        <v>37896</v>
      </c>
      <c r="H760" s="12">
        <v>5746</v>
      </c>
      <c r="I760" s="12">
        <v>3117</v>
      </c>
      <c r="J760" s="12">
        <v>4113</v>
      </c>
      <c r="K760" s="12">
        <v>4080</v>
      </c>
      <c r="L760" s="12">
        <v>4388</v>
      </c>
      <c r="M760" s="12">
        <v>1083</v>
      </c>
      <c r="N760" s="12">
        <v>2880</v>
      </c>
      <c r="O760" s="12">
        <v>522</v>
      </c>
      <c r="P760" s="12">
        <v>862</v>
      </c>
      <c r="Q760" s="12">
        <v>1787</v>
      </c>
      <c r="R760" s="12">
        <v>1363</v>
      </c>
      <c r="S760" s="12">
        <v>1510</v>
      </c>
      <c r="T760" s="12">
        <v>1639</v>
      </c>
      <c r="U760" s="12">
        <v>1085</v>
      </c>
      <c r="V760" s="12">
        <v>2166</v>
      </c>
      <c r="W760" s="12">
        <v>1555</v>
      </c>
    </row>
    <row r="761" ht="14.4" spans="1:23">
      <c r="A761" s="14">
        <v>2101002</v>
      </c>
      <c r="B761" s="11" t="s">
        <v>598</v>
      </c>
      <c r="C761" s="12">
        <v>1545</v>
      </c>
      <c r="D761" s="12"/>
      <c r="E761" s="12">
        <v>0</v>
      </c>
      <c r="F761" s="12"/>
      <c r="G761" s="12">
        <v>1068</v>
      </c>
      <c r="H761" s="12">
        <v>344</v>
      </c>
      <c r="I761" s="12">
        <v>54</v>
      </c>
      <c r="J761" s="12">
        <v>12</v>
      </c>
      <c r="K761" s="12">
        <v>148</v>
      </c>
      <c r="L761" s="12">
        <v>85</v>
      </c>
      <c r="M761" s="12">
        <v>68</v>
      </c>
      <c r="N761" s="12">
        <v>34</v>
      </c>
      <c r="O761" s="12">
        <v>30</v>
      </c>
      <c r="P761" s="12">
        <v>96</v>
      </c>
      <c r="Q761" s="12">
        <v>2</v>
      </c>
      <c r="R761" s="12">
        <v>10</v>
      </c>
      <c r="S761" s="12">
        <v>61</v>
      </c>
      <c r="T761" s="12">
        <v>93</v>
      </c>
      <c r="U761" s="12">
        <v>21</v>
      </c>
      <c r="V761" s="12"/>
      <c r="W761" s="12">
        <v>10</v>
      </c>
    </row>
    <row r="762" ht="14.4" spans="1:23">
      <c r="A762" s="14">
        <v>2101003</v>
      </c>
      <c r="B762" s="11" t="s">
        <v>601</v>
      </c>
      <c r="C762" s="12">
        <v>201</v>
      </c>
      <c r="D762" s="12">
        <v>96</v>
      </c>
      <c r="E762" s="12">
        <v>137</v>
      </c>
      <c r="F762" s="12"/>
      <c r="G762" s="12">
        <v>55</v>
      </c>
      <c r="H762" s="12"/>
      <c r="I762" s="12"/>
      <c r="J762" s="12"/>
      <c r="K762" s="12">
        <v>44</v>
      </c>
      <c r="L762" s="12"/>
      <c r="M762" s="12"/>
      <c r="N762" s="12">
        <v>11</v>
      </c>
      <c r="O762" s="12"/>
      <c r="P762" s="12"/>
      <c r="Q762" s="12"/>
      <c r="R762" s="12"/>
      <c r="S762" s="12"/>
      <c r="T762" s="12"/>
      <c r="U762" s="12"/>
      <c r="V762" s="12"/>
      <c r="W762" s="12"/>
    </row>
    <row r="763" ht="14.4" spans="1:23">
      <c r="A763" s="14">
        <v>2101012</v>
      </c>
      <c r="B763" s="11" t="s">
        <v>989</v>
      </c>
      <c r="C763" s="12">
        <v>2831</v>
      </c>
      <c r="D763" s="12">
        <v>1034</v>
      </c>
      <c r="E763" s="12">
        <v>1232</v>
      </c>
      <c r="F763" s="12"/>
      <c r="G763" s="12">
        <v>1235</v>
      </c>
      <c r="H763" s="12">
        <v>461</v>
      </c>
      <c r="I763" s="12">
        <v>53</v>
      </c>
      <c r="J763" s="12">
        <v>57</v>
      </c>
      <c r="K763" s="12">
        <v>108</v>
      </c>
      <c r="L763" s="12">
        <v>23</v>
      </c>
      <c r="M763" s="12">
        <v>39</v>
      </c>
      <c r="N763" s="12">
        <v>41</v>
      </c>
      <c r="O763" s="12">
        <v>-30</v>
      </c>
      <c r="P763" s="12">
        <v>137</v>
      </c>
      <c r="Q763" s="12">
        <v>44</v>
      </c>
      <c r="R763" s="12">
        <v>106</v>
      </c>
      <c r="S763" s="12">
        <v>51</v>
      </c>
      <c r="T763" s="12">
        <v>17</v>
      </c>
      <c r="U763" s="12">
        <v>32</v>
      </c>
      <c r="V763" s="12">
        <v>61</v>
      </c>
      <c r="W763" s="12">
        <v>35</v>
      </c>
    </row>
    <row r="764" ht="14.4" spans="1:23">
      <c r="A764" s="14">
        <v>2101014</v>
      </c>
      <c r="B764" s="11" t="s">
        <v>993</v>
      </c>
      <c r="C764" s="12">
        <v>196</v>
      </c>
      <c r="D764" s="12">
        <v>61</v>
      </c>
      <c r="E764" s="12">
        <v>61</v>
      </c>
      <c r="F764" s="12"/>
      <c r="G764" s="12">
        <v>119</v>
      </c>
      <c r="H764" s="12">
        <v>49</v>
      </c>
      <c r="I764" s="12">
        <v>1</v>
      </c>
      <c r="J764" s="12">
        <v>24</v>
      </c>
      <c r="K764" s="12">
        <v>2</v>
      </c>
      <c r="L764" s="12"/>
      <c r="M764" s="12"/>
      <c r="N764" s="12">
        <v>6</v>
      </c>
      <c r="O764" s="12"/>
      <c r="P764" s="12">
        <v>9</v>
      </c>
      <c r="Q764" s="12"/>
      <c r="R764" s="12">
        <v>2</v>
      </c>
      <c r="S764" s="12">
        <v>8</v>
      </c>
      <c r="T764" s="12"/>
      <c r="U764" s="12">
        <v>3</v>
      </c>
      <c r="V764" s="12">
        <v>11</v>
      </c>
      <c r="W764" s="12">
        <v>4</v>
      </c>
    </row>
    <row r="765" ht="14.4" spans="1:23">
      <c r="A765" s="14">
        <v>2101015</v>
      </c>
      <c r="B765" s="11" t="s">
        <v>991</v>
      </c>
      <c r="C765" s="12">
        <v>1008</v>
      </c>
      <c r="D765" s="12">
        <v>700</v>
      </c>
      <c r="E765" s="12">
        <v>700</v>
      </c>
      <c r="F765" s="12"/>
      <c r="G765" s="12">
        <v>274</v>
      </c>
      <c r="H765" s="12">
        <v>76</v>
      </c>
      <c r="I765" s="12">
        <v>11</v>
      </c>
      <c r="J765" s="12">
        <v>5</v>
      </c>
      <c r="K765" s="12">
        <v>7</v>
      </c>
      <c r="L765" s="12">
        <v>9</v>
      </c>
      <c r="M765" s="12">
        <v>30</v>
      </c>
      <c r="N765" s="12">
        <v>10</v>
      </c>
      <c r="O765" s="12">
        <v>2</v>
      </c>
      <c r="P765" s="12">
        <v>19</v>
      </c>
      <c r="Q765" s="12"/>
      <c r="R765" s="12">
        <v>8</v>
      </c>
      <c r="S765" s="12">
        <v>3</v>
      </c>
      <c r="T765" s="12"/>
      <c r="U765" s="12"/>
      <c r="V765" s="12">
        <v>93</v>
      </c>
      <c r="W765" s="12">
        <v>1</v>
      </c>
    </row>
    <row r="766" ht="14.4" spans="1:23">
      <c r="A766" s="14">
        <v>2101016</v>
      </c>
      <c r="B766" s="11" t="s">
        <v>4990</v>
      </c>
      <c r="C766" s="12">
        <v>37210</v>
      </c>
      <c r="D766" s="12">
        <v>5131</v>
      </c>
      <c r="E766" s="12">
        <v>5131</v>
      </c>
      <c r="F766" s="12"/>
      <c r="G766" s="12">
        <v>23960</v>
      </c>
      <c r="H766" s="12">
        <v>1687</v>
      </c>
      <c r="I766" s="12">
        <v>404</v>
      </c>
      <c r="J766" s="12">
        <v>2491</v>
      </c>
      <c r="K766" s="12">
        <v>830</v>
      </c>
      <c r="L766" s="12">
        <v>336</v>
      </c>
      <c r="M766" s="12">
        <v>4350</v>
      </c>
      <c r="N766" s="12">
        <v>1751</v>
      </c>
      <c r="O766" s="12">
        <v>469</v>
      </c>
      <c r="P766" s="12">
        <v>2032</v>
      </c>
      <c r="Q766" s="12">
        <v>5669</v>
      </c>
      <c r="R766" s="12">
        <v>407</v>
      </c>
      <c r="S766" s="12">
        <v>1107</v>
      </c>
      <c r="T766" s="12">
        <v>154</v>
      </c>
      <c r="U766" s="12">
        <v>49</v>
      </c>
      <c r="V766" s="12">
        <v>1717</v>
      </c>
      <c r="W766" s="12">
        <v>507</v>
      </c>
    </row>
    <row r="767" ht="14.4" spans="1:23">
      <c r="A767" s="14">
        <v>2101050</v>
      </c>
      <c r="B767" s="11" t="s">
        <v>622</v>
      </c>
      <c r="C767" s="12">
        <v>9483</v>
      </c>
      <c r="D767" s="12">
        <v>1256</v>
      </c>
      <c r="E767" s="12">
        <v>1949</v>
      </c>
      <c r="F767" s="12"/>
      <c r="G767" s="12">
        <v>6708</v>
      </c>
      <c r="H767" s="12">
        <v>560</v>
      </c>
      <c r="I767" s="12">
        <v>910</v>
      </c>
      <c r="J767" s="12">
        <v>246</v>
      </c>
      <c r="K767" s="12">
        <v>401</v>
      </c>
      <c r="L767" s="12">
        <v>487</v>
      </c>
      <c r="M767" s="12">
        <v>426</v>
      </c>
      <c r="N767" s="12">
        <v>350</v>
      </c>
      <c r="O767" s="12">
        <v>217</v>
      </c>
      <c r="P767" s="12">
        <v>252</v>
      </c>
      <c r="Q767" s="12">
        <v>1349</v>
      </c>
      <c r="R767" s="12">
        <v>221</v>
      </c>
      <c r="S767" s="12">
        <v>281</v>
      </c>
      <c r="T767" s="12">
        <v>334</v>
      </c>
      <c r="U767" s="12">
        <v>219</v>
      </c>
      <c r="V767" s="12">
        <v>240</v>
      </c>
      <c r="W767" s="12">
        <v>215</v>
      </c>
    </row>
    <row r="768" ht="14.4" spans="1:23">
      <c r="A768" s="14">
        <v>2101099</v>
      </c>
      <c r="B768" s="11" t="s">
        <v>4991</v>
      </c>
      <c r="C768" s="12">
        <v>9378</v>
      </c>
      <c r="D768" s="12">
        <v>3718</v>
      </c>
      <c r="E768" s="12">
        <v>3728</v>
      </c>
      <c r="F768" s="12"/>
      <c r="G768" s="12">
        <v>4094</v>
      </c>
      <c r="H768" s="12">
        <v>1343</v>
      </c>
      <c r="I768" s="12">
        <v>148</v>
      </c>
      <c r="J768" s="12">
        <v>366</v>
      </c>
      <c r="K768" s="12">
        <v>250</v>
      </c>
      <c r="L768" s="12">
        <v>154</v>
      </c>
      <c r="M768" s="12">
        <v>179</v>
      </c>
      <c r="N768" s="12">
        <v>455</v>
      </c>
      <c r="O768" s="12">
        <v>56</v>
      </c>
      <c r="P768" s="12">
        <v>19</v>
      </c>
      <c r="Q768" s="12">
        <v>613</v>
      </c>
      <c r="R768" s="12">
        <v>168</v>
      </c>
      <c r="S768" s="12">
        <v>47</v>
      </c>
      <c r="T768" s="12">
        <v>30</v>
      </c>
      <c r="U768" s="12">
        <v>51</v>
      </c>
      <c r="V768" s="12">
        <v>50</v>
      </c>
      <c r="W768" s="12">
        <v>165</v>
      </c>
    </row>
    <row r="769" ht="14.4" spans="1:23">
      <c r="A769" s="14">
        <v>21099</v>
      </c>
      <c r="B769" s="9" t="s">
        <v>4992</v>
      </c>
      <c r="C769" s="10">
        <v>38403</v>
      </c>
      <c r="D769" s="10">
        <v>10065</v>
      </c>
      <c r="E769" s="10">
        <v>10483</v>
      </c>
      <c r="F769" s="10"/>
      <c r="G769" s="10">
        <v>44114</v>
      </c>
      <c r="H769" s="10">
        <v>7553</v>
      </c>
      <c r="I769" s="10">
        <v>1117</v>
      </c>
      <c r="J769" s="10">
        <v>5352</v>
      </c>
      <c r="K769" s="10">
        <v>7075</v>
      </c>
      <c r="L769" s="10">
        <v>1773</v>
      </c>
      <c r="M769" s="10">
        <v>497</v>
      </c>
      <c r="N769" s="10">
        <v>853</v>
      </c>
      <c r="O769" s="10">
        <v>206</v>
      </c>
      <c r="P769" s="10">
        <v>2891</v>
      </c>
      <c r="Q769" s="10">
        <v>682</v>
      </c>
      <c r="R769" s="10">
        <v>692</v>
      </c>
      <c r="S769" s="10">
        <v>248</v>
      </c>
      <c r="T769" s="10">
        <v>8571</v>
      </c>
      <c r="U769" s="10">
        <v>135</v>
      </c>
      <c r="V769" s="10">
        <v>241</v>
      </c>
      <c r="W769" s="10">
        <v>6228</v>
      </c>
    </row>
    <row r="770" ht="14.4" spans="1:23">
      <c r="A770" s="14">
        <v>2109901</v>
      </c>
      <c r="B770" s="11" t="s">
        <v>4993</v>
      </c>
      <c r="C770" s="12">
        <v>38403</v>
      </c>
      <c r="D770" s="12">
        <v>10065</v>
      </c>
      <c r="E770" s="12">
        <v>10483</v>
      </c>
      <c r="F770" s="12"/>
      <c r="G770" s="12">
        <v>44114</v>
      </c>
      <c r="H770" s="12">
        <v>7553</v>
      </c>
      <c r="I770" s="12">
        <v>1117</v>
      </c>
      <c r="J770" s="12">
        <v>5352</v>
      </c>
      <c r="K770" s="12">
        <v>7075</v>
      </c>
      <c r="L770" s="12">
        <v>1773</v>
      </c>
      <c r="M770" s="12">
        <v>497</v>
      </c>
      <c r="N770" s="12">
        <v>853</v>
      </c>
      <c r="O770" s="12">
        <v>206</v>
      </c>
      <c r="P770" s="12">
        <v>2891</v>
      </c>
      <c r="Q770" s="12">
        <v>682</v>
      </c>
      <c r="R770" s="12">
        <v>692</v>
      </c>
      <c r="S770" s="12">
        <v>248</v>
      </c>
      <c r="T770" s="12">
        <v>8571</v>
      </c>
      <c r="U770" s="12">
        <v>135</v>
      </c>
      <c r="V770" s="12">
        <v>241</v>
      </c>
      <c r="W770" s="12">
        <v>6228</v>
      </c>
    </row>
    <row r="771" ht="14.4" spans="1:23">
      <c r="A771" s="14">
        <v>211</v>
      </c>
      <c r="B771" s="9" t="s">
        <v>2231</v>
      </c>
      <c r="C771" s="10">
        <v>1499957</v>
      </c>
      <c r="D771" s="10">
        <v>34179</v>
      </c>
      <c r="E771" s="10">
        <v>38336</v>
      </c>
      <c r="F771" s="10"/>
      <c r="G771" s="10">
        <v>1310709</v>
      </c>
      <c r="H771" s="10">
        <v>206179</v>
      </c>
      <c r="I771" s="10">
        <v>93185</v>
      </c>
      <c r="J771" s="10">
        <v>165682</v>
      </c>
      <c r="K771" s="10">
        <v>96381</v>
      </c>
      <c r="L771" s="10">
        <v>86667</v>
      </c>
      <c r="M771" s="10">
        <v>105744</v>
      </c>
      <c r="N771" s="10">
        <v>41464</v>
      </c>
      <c r="O771" s="10">
        <v>20001</v>
      </c>
      <c r="P771" s="10">
        <v>77364</v>
      </c>
      <c r="Q771" s="10">
        <v>149224</v>
      </c>
      <c r="R771" s="10">
        <v>71997</v>
      </c>
      <c r="S771" s="10">
        <v>14454</v>
      </c>
      <c r="T771" s="10">
        <v>67130</v>
      </c>
      <c r="U771" s="10">
        <v>22295</v>
      </c>
      <c r="V771" s="10">
        <v>24417</v>
      </c>
      <c r="W771" s="10">
        <v>68525</v>
      </c>
    </row>
    <row r="772" ht="14.4" spans="1:23">
      <c r="A772" s="14">
        <v>21101</v>
      </c>
      <c r="B772" s="9" t="s">
        <v>2234</v>
      </c>
      <c r="C772" s="10">
        <v>74629</v>
      </c>
      <c r="D772" s="10">
        <v>7758</v>
      </c>
      <c r="E772" s="10">
        <v>8774</v>
      </c>
      <c r="F772" s="10"/>
      <c r="G772" s="10">
        <v>98321</v>
      </c>
      <c r="H772" s="10">
        <v>13123</v>
      </c>
      <c r="I772" s="10">
        <v>2677</v>
      </c>
      <c r="J772" s="10">
        <v>3004</v>
      </c>
      <c r="K772" s="10">
        <v>5038</v>
      </c>
      <c r="L772" s="10">
        <v>3200</v>
      </c>
      <c r="M772" s="10">
        <v>43177</v>
      </c>
      <c r="N772" s="10">
        <v>2622</v>
      </c>
      <c r="O772" s="10">
        <v>3878</v>
      </c>
      <c r="P772" s="10">
        <v>2695</v>
      </c>
      <c r="Q772" s="10">
        <v>7647</v>
      </c>
      <c r="R772" s="10">
        <v>3353</v>
      </c>
      <c r="S772" s="10">
        <v>2097</v>
      </c>
      <c r="T772" s="10">
        <v>2123</v>
      </c>
      <c r="U772" s="10">
        <v>1169</v>
      </c>
      <c r="V772" s="10">
        <v>927</v>
      </c>
      <c r="W772" s="10">
        <v>1591</v>
      </c>
    </row>
    <row r="773" ht="14.4" spans="1:23">
      <c r="A773" s="14">
        <v>2110101</v>
      </c>
      <c r="B773" s="11" t="s">
        <v>595</v>
      </c>
      <c r="C773" s="12">
        <v>41563</v>
      </c>
      <c r="D773" s="12">
        <v>2310</v>
      </c>
      <c r="E773" s="12">
        <v>2826</v>
      </c>
      <c r="F773" s="12"/>
      <c r="G773" s="12">
        <v>34818</v>
      </c>
      <c r="H773" s="12">
        <v>8110</v>
      </c>
      <c r="I773" s="12">
        <v>1495</v>
      </c>
      <c r="J773" s="12">
        <v>2256</v>
      </c>
      <c r="K773" s="12">
        <v>2580</v>
      </c>
      <c r="L773" s="12">
        <v>2192</v>
      </c>
      <c r="M773" s="12">
        <v>2820</v>
      </c>
      <c r="N773" s="12">
        <v>2003</v>
      </c>
      <c r="O773" s="12">
        <v>2042</v>
      </c>
      <c r="P773" s="12">
        <v>1983</v>
      </c>
      <c r="Q773" s="12">
        <v>2551</v>
      </c>
      <c r="R773" s="12">
        <v>889</v>
      </c>
      <c r="S773" s="12">
        <v>1537</v>
      </c>
      <c r="T773" s="12">
        <v>1225</v>
      </c>
      <c r="U773" s="12">
        <v>883</v>
      </c>
      <c r="V773" s="12">
        <v>774</v>
      </c>
      <c r="W773" s="12">
        <v>1478</v>
      </c>
    </row>
    <row r="774" ht="14.4" spans="1:23">
      <c r="A774" s="14">
        <v>2110102</v>
      </c>
      <c r="B774" s="11" t="s">
        <v>598</v>
      </c>
      <c r="C774" s="12">
        <v>3320</v>
      </c>
      <c r="D774" s="12">
        <v>119</v>
      </c>
      <c r="E774" s="12">
        <v>118</v>
      </c>
      <c r="F774" s="12"/>
      <c r="G774" s="12">
        <v>2267</v>
      </c>
      <c r="H774" s="12">
        <v>381</v>
      </c>
      <c r="I774" s="12">
        <v>345</v>
      </c>
      <c r="J774" s="12">
        <v>49</v>
      </c>
      <c r="K774" s="12">
        <v>93</v>
      </c>
      <c r="L774" s="12">
        <v>53</v>
      </c>
      <c r="M774" s="12">
        <v>83</v>
      </c>
      <c r="N774" s="12">
        <v>170</v>
      </c>
      <c r="O774" s="12">
        <v>49</v>
      </c>
      <c r="P774" s="12">
        <v>280</v>
      </c>
      <c r="Q774" s="12">
        <v>31</v>
      </c>
      <c r="R774" s="12">
        <v>1</v>
      </c>
      <c r="S774" s="12">
        <v>253</v>
      </c>
      <c r="T774" s="12">
        <v>443</v>
      </c>
      <c r="U774" s="12">
        <v>15</v>
      </c>
      <c r="V774" s="12"/>
      <c r="W774" s="12">
        <v>21</v>
      </c>
    </row>
    <row r="775" ht="14.4" spans="1:23">
      <c r="A775" s="14">
        <v>2110103</v>
      </c>
      <c r="B775" s="11" t="s">
        <v>601</v>
      </c>
      <c r="C775" s="12">
        <v>629</v>
      </c>
      <c r="D775" s="12"/>
      <c r="E775" s="12">
        <v>52</v>
      </c>
      <c r="F775" s="12"/>
      <c r="G775" s="12">
        <v>486</v>
      </c>
      <c r="H775" s="12">
        <v>272</v>
      </c>
      <c r="I775" s="12">
        <v>99</v>
      </c>
      <c r="J775" s="12"/>
      <c r="K775" s="12">
        <v>76</v>
      </c>
      <c r="L775" s="12"/>
      <c r="M775" s="12"/>
      <c r="N775" s="12">
        <v>39</v>
      </c>
      <c r="O775" s="12"/>
      <c r="P775" s="12"/>
      <c r="Q775" s="12"/>
      <c r="R775" s="12"/>
      <c r="S775" s="12"/>
      <c r="T775" s="12"/>
      <c r="U775" s="12"/>
      <c r="V775" s="12"/>
      <c r="W775" s="12"/>
    </row>
    <row r="776" ht="14.4" spans="1:23">
      <c r="A776" s="14">
        <v>2110104</v>
      </c>
      <c r="B776" s="11" t="s">
        <v>4994</v>
      </c>
      <c r="C776" s="12">
        <v>1831</v>
      </c>
      <c r="D776" s="12">
        <v>846</v>
      </c>
      <c r="E776" s="12">
        <v>918</v>
      </c>
      <c r="F776" s="12"/>
      <c r="G776" s="12">
        <v>803</v>
      </c>
      <c r="H776" s="12">
        <v>446</v>
      </c>
      <c r="I776" s="12">
        <v>64</v>
      </c>
      <c r="J776" s="12">
        <v>10</v>
      </c>
      <c r="K776" s="12">
        <v>9</v>
      </c>
      <c r="L776" s="12"/>
      <c r="M776" s="12"/>
      <c r="N776" s="12">
        <v>5</v>
      </c>
      <c r="O776" s="12"/>
      <c r="P776" s="12">
        <v>22</v>
      </c>
      <c r="Q776" s="12">
        <v>12</v>
      </c>
      <c r="R776" s="12"/>
      <c r="S776" s="12"/>
      <c r="T776" s="12">
        <v>97</v>
      </c>
      <c r="U776" s="12">
        <v>104</v>
      </c>
      <c r="V776" s="12">
        <v>5</v>
      </c>
      <c r="W776" s="12">
        <v>29</v>
      </c>
    </row>
    <row r="777" ht="14.4" spans="1:23">
      <c r="A777" s="14">
        <v>2110105</v>
      </c>
      <c r="B777" s="11" t="s">
        <v>2245</v>
      </c>
      <c r="C777" s="12">
        <v>888</v>
      </c>
      <c r="D777" s="12">
        <v>104</v>
      </c>
      <c r="E777" s="12">
        <v>104</v>
      </c>
      <c r="F777" s="12"/>
      <c r="G777" s="12">
        <v>533</v>
      </c>
      <c r="H777" s="12">
        <v>141</v>
      </c>
      <c r="I777" s="12">
        <v>168</v>
      </c>
      <c r="J777" s="12">
        <v>40</v>
      </c>
      <c r="K777" s="12">
        <v>43</v>
      </c>
      <c r="L777" s="12">
        <v>26</v>
      </c>
      <c r="M777" s="12">
        <v>40</v>
      </c>
      <c r="N777" s="12"/>
      <c r="O777" s="12"/>
      <c r="P777" s="12"/>
      <c r="Q777" s="12">
        <v>35</v>
      </c>
      <c r="R777" s="12">
        <v>40</v>
      </c>
      <c r="S777" s="12"/>
      <c r="T777" s="12"/>
      <c r="U777" s="12"/>
      <c r="V777" s="12"/>
      <c r="W777" s="12"/>
    </row>
    <row r="778" ht="14.4" spans="1:23">
      <c r="A778" s="14">
        <v>2110106</v>
      </c>
      <c r="B778" s="11" t="s">
        <v>4995</v>
      </c>
      <c r="C778" s="12">
        <v>625</v>
      </c>
      <c r="D778" s="12">
        <v>541</v>
      </c>
      <c r="E778" s="12">
        <v>617</v>
      </c>
      <c r="F778" s="12"/>
      <c r="G778" s="12">
        <v>8</v>
      </c>
      <c r="H778" s="12">
        <v>8</v>
      </c>
      <c r="I778" s="12"/>
      <c r="J778" s="12"/>
      <c r="K778" s="12"/>
      <c r="L778" s="12"/>
      <c r="M778" s="12"/>
      <c r="N778" s="12"/>
      <c r="O778" s="12"/>
      <c r="P778" s="12"/>
      <c r="Q778" s="12"/>
      <c r="R778" s="12"/>
      <c r="S778" s="12"/>
      <c r="T778" s="12"/>
      <c r="U778" s="12"/>
      <c r="V778" s="12"/>
      <c r="W778" s="12"/>
    </row>
    <row r="779" ht="14.4" spans="1:23">
      <c r="A779" s="14">
        <v>2110107</v>
      </c>
      <c r="B779" s="11" t="s">
        <v>4996</v>
      </c>
      <c r="C779" s="12">
        <v>138</v>
      </c>
      <c r="D779" s="12"/>
      <c r="E779" s="12">
        <v>0</v>
      </c>
      <c r="F779" s="12"/>
      <c r="G779" s="12">
        <v>132</v>
      </c>
      <c r="H779" s="12">
        <v>131</v>
      </c>
      <c r="I779" s="12"/>
      <c r="J779" s="12"/>
      <c r="K779" s="12"/>
      <c r="L779" s="12"/>
      <c r="M779" s="12"/>
      <c r="N779" s="12"/>
      <c r="O779" s="12"/>
      <c r="P779" s="12"/>
      <c r="Q779" s="12"/>
      <c r="R779" s="12"/>
      <c r="S779" s="12"/>
      <c r="T779" s="12"/>
      <c r="U779" s="12"/>
      <c r="V779" s="12"/>
      <c r="W779" s="12">
        <v>1</v>
      </c>
    </row>
    <row r="780" ht="14.4" spans="1:23">
      <c r="A780" s="14">
        <v>2110199</v>
      </c>
      <c r="B780" s="11" t="s">
        <v>2257</v>
      </c>
      <c r="C780" s="12">
        <v>25635</v>
      </c>
      <c r="D780" s="12">
        <v>3838</v>
      </c>
      <c r="E780" s="12">
        <v>4139</v>
      </c>
      <c r="F780" s="12"/>
      <c r="G780" s="12">
        <v>59274</v>
      </c>
      <c r="H780" s="12">
        <v>3634</v>
      </c>
      <c r="I780" s="12">
        <v>506</v>
      </c>
      <c r="J780" s="12">
        <v>649</v>
      </c>
      <c r="K780" s="12">
        <v>2237</v>
      </c>
      <c r="L780" s="12">
        <v>929</v>
      </c>
      <c r="M780" s="12">
        <v>40234</v>
      </c>
      <c r="N780" s="12">
        <v>405</v>
      </c>
      <c r="O780" s="12">
        <v>1787</v>
      </c>
      <c r="P780" s="12">
        <v>410</v>
      </c>
      <c r="Q780" s="12">
        <v>5018</v>
      </c>
      <c r="R780" s="12">
        <v>2423</v>
      </c>
      <c r="S780" s="12">
        <v>307</v>
      </c>
      <c r="T780" s="12">
        <v>358</v>
      </c>
      <c r="U780" s="12">
        <v>167</v>
      </c>
      <c r="V780" s="12">
        <v>148</v>
      </c>
      <c r="W780" s="12">
        <v>62</v>
      </c>
    </row>
    <row r="781" ht="14.4" spans="1:23">
      <c r="A781" s="14">
        <v>21102</v>
      </c>
      <c r="B781" s="9" t="s">
        <v>2260</v>
      </c>
      <c r="C781" s="10">
        <v>18322</v>
      </c>
      <c r="D781" s="10">
        <v>5998</v>
      </c>
      <c r="E781" s="10">
        <v>6120</v>
      </c>
      <c r="F781" s="10"/>
      <c r="G781" s="10">
        <v>8910</v>
      </c>
      <c r="H781" s="10">
        <v>425</v>
      </c>
      <c r="I781" s="10">
        <v>633</v>
      </c>
      <c r="J781" s="10">
        <v>424</v>
      </c>
      <c r="K781" s="10">
        <v>973</v>
      </c>
      <c r="L781" s="10">
        <v>1422</v>
      </c>
      <c r="M781" s="10">
        <v>784</v>
      </c>
      <c r="N781" s="10">
        <v>270</v>
      </c>
      <c r="O781" s="10">
        <v>195</v>
      </c>
      <c r="P781" s="10">
        <v>175</v>
      </c>
      <c r="Q781" s="10">
        <v>2033</v>
      </c>
      <c r="R781" s="10">
        <v>181</v>
      </c>
      <c r="S781" s="10">
        <v>192</v>
      </c>
      <c r="T781" s="10">
        <v>548</v>
      </c>
      <c r="U781" s="10">
        <v>168</v>
      </c>
      <c r="V781" s="10">
        <v>463</v>
      </c>
      <c r="W781" s="10">
        <v>24</v>
      </c>
    </row>
    <row r="782" ht="14.4" spans="1:23">
      <c r="A782" s="14">
        <v>2110203</v>
      </c>
      <c r="B782" s="11" t="s">
        <v>2263</v>
      </c>
      <c r="C782" s="12">
        <v>1795</v>
      </c>
      <c r="D782" s="12">
        <v>1344</v>
      </c>
      <c r="E782" s="12">
        <v>1344</v>
      </c>
      <c r="F782" s="12"/>
      <c r="G782" s="12">
        <v>668</v>
      </c>
      <c r="H782" s="12"/>
      <c r="I782" s="12">
        <v>14</v>
      </c>
      <c r="J782" s="12">
        <v>14</v>
      </c>
      <c r="K782" s="12"/>
      <c r="L782" s="12">
        <v>290</v>
      </c>
      <c r="M782" s="12">
        <v>100</v>
      </c>
      <c r="N782" s="12">
        <v>52</v>
      </c>
      <c r="O782" s="12"/>
      <c r="P782" s="12"/>
      <c r="Q782" s="12">
        <v>91</v>
      </c>
      <c r="R782" s="12"/>
      <c r="S782" s="12"/>
      <c r="T782" s="12">
        <v>107</v>
      </c>
      <c r="U782" s="12"/>
      <c r="V782" s="12"/>
      <c r="W782" s="12"/>
    </row>
    <row r="783" ht="14.4" spans="1:23">
      <c r="A783" s="14">
        <v>2110204</v>
      </c>
      <c r="B783" s="11" t="s">
        <v>2266</v>
      </c>
      <c r="C783" s="12">
        <v>1734</v>
      </c>
      <c r="D783" s="12">
        <v>1136</v>
      </c>
      <c r="E783" s="12">
        <v>1259</v>
      </c>
      <c r="F783" s="12"/>
      <c r="G783" s="12">
        <v>312</v>
      </c>
      <c r="H783" s="12">
        <v>69</v>
      </c>
      <c r="I783" s="12">
        <v>143</v>
      </c>
      <c r="J783" s="12"/>
      <c r="K783" s="12"/>
      <c r="L783" s="12"/>
      <c r="M783" s="12"/>
      <c r="N783" s="12"/>
      <c r="O783" s="12"/>
      <c r="P783" s="12">
        <v>70</v>
      </c>
      <c r="Q783" s="12"/>
      <c r="R783" s="12">
        <v>30</v>
      </c>
      <c r="S783" s="12"/>
      <c r="T783" s="12"/>
      <c r="U783" s="12"/>
      <c r="V783" s="12"/>
      <c r="W783" s="12"/>
    </row>
    <row r="784" ht="14.4" spans="1:23">
      <c r="A784" s="14">
        <v>2110299</v>
      </c>
      <c r="B784" s="11" t="s">
        <v>2269</v>
      </c>
      <c r="C784" s="12">
        <v>14793</v>
      </c>
      <c r="D784" s="12">
        <v>3518</v>
      </c>
      <c r="E784" s="12">
        <v>3517</v>
      </c>
      <c r="F784" s="12"/>
      <c r="G784" s="12">
        <v>7930</v>
      </c>
      <c r="H784" s="12">
        <v>356</v>
      </c>
      <c r="I784" s="12">
        <v>476</v>
      </c>
      <c r="J784" s="12">
        <v>410</v>
      </c>
      <c r="K784" s="12">
        <v>973</v>
      </c>
      <c r="L784" s="12">
        <v>1132</v>
      </c>
      <c r="M784" s="12">
        <v>684</v>
      </c>
      <c r="N784" s="12">
        <v>218</v>
      </c>
      <c r="O784" s="12">
        <v>195</v>
      </c>
      <c r="P784" s="12">
        <v>105</v>
      </c>
      <c r="Q784" s="12">
        <v>1942</v>
      </c>
      <c r="R784" s="12">
        <v>151</v>
      </c>
      <c r="S784" s="12">
        <v>192</v>
      </c>
      <c r="T784" s="12">
        <v>441</v>
      </c>
      <c r="U784" s="12">
        <v>168</v>
      </c>
      <c r="V784" s="12">
        <v>463</v>
      </c>
      <c r="W784" s="12">
        <v>24</v>
      </c>
    </row>
    <row r="785" ht="14.4" spans="1:23">
      <c r="A785" s="14">
        <v>21103</v>
      </c>
      <c r="B785" s="9" t="s">
        <v>2272</v>
      </c>
      <c r="C785" s="10">
        <v>280818</v>
      </c>
      <c r="D785" s="10">
        <v>3308</v>
      </c>
      <c r="E785" s="10">
        <v>3551</v>
      </c>
      <c r="F785" s="10"/>
      <c r="G785" s="10">
        <v>251398</v>
      </c>
      <c r="H785" s="10">
        <v>100923</v>
      </c>
      <c r="I785" s="10">
        <v>4354</v>
      </c>
      <c r="J785" s="10">
        <v>24376</v>
      </c>
      <c r="K785" s="10">
        <v>15282</v>
      </c>
      <c r="L785" s="10">
        <v>20966</v>
      </c>
      <c r="M785" s="10">
        <v>14347</v>
      </c>
      <c r="N785" s="10">
        <v>1955</v>
      </c>
      <c r="O785" s="10">
        <v>1341</v>
      </c>
      <c r="P785" s="10">
        <v>11375</v>
      </c>
      <c r="Q785" s="10">
        <v>28556</v>
      </c>
      <c r="R785" s="10">
        <v>6217</v>
      </c>
      <c r="S785" s="10">
        <v>3500</v>
      </c>
      <c r="T785" s="10">
        <v>10570</v>
      </c>
      <c r="U785" s="10">
        <v>2965</v>
      </c>
      <c r="V785" s="10">
        <v>3205</v>
      </c>
      <c r="W785" s="10">
        <v>1466</v>
      </c>
    </row>
    <row r="786" ht="14.4" spans="1:23">
      <c r="A786" s="14">
        <v>2110301</v>
      </c>
      <c r="B786" s="11" t="s">
        <v>2275</v>
      </c>
      <c r="C786" s="12">
        <v>1378</v>
      </c>
      <c r="D786" s="12"/>
      <c r="E786" s="12">
        <v>0</v>
      </c>
      <c r="F786" s="12"/>
      <c r="G786" s="12">
        <v>1098</v>
      </c>
      <c r="H786" s="12">
        <v>474</v>
      </c>
      <c r="I786" s="12">
        <v>400</v>
      </c>
      <c r="J786" s="12">
        <v>90</v>
      </c>
      <c r="K786" s="12">
        <v>5</v>
      </c>
      <c r="L786" s="12">
        <v>120</v>
      </c>
      <c r="M786" s="12"/>
      <c r="N786" s="12">
        <v>7</v>
      </c>
      <c r="O786" s="12"/>
      <c r="P786" s="12"/>
      <c r="Q786" s="12"/>
      <c r="R786" s="12"/>
      <c r="S786" s="12">
        <v>2</v>
      </c>
      <c r="T786" s="12"/>
      <c r="U786" s="12"/>
      <c r="V786" s="12"/>
      <c r="W786" s="12"/>
    </row>
    <row r="787" ht="14.4" spans="1:23">
      <c r="A787" s="14">
        <v>2110302</v>
      </c>
      <c r="B787" s="11" t="s">
        <v>2278</v>
      </c>
      <c r="C787" s="12">
        <v>202704</v>
      </c>
      <c r="D787" s="12">
        <v>545</v>
      </c>
      <c r="E787" s="12">
        <v>588</v>
      </c>
      <c r="F787" s="12"/>
      <c r="G787" s="12">
        <v>180650</v>
      </c>
      <c r="H787" s="12">
        <v>86351</v>
      </c>
      <c r="I787" s="12">
        <v>2744</v>
      </c>
      <c r="J787" s="12">
        <v>9063</v>
      </c>
      <c r="K787" s="12">
        <v>13436</v>
      </c>
      <c r="L787" s="12">
        <v>18750</v>
      </c>
      <c r="M787" s="12">
        <v>6517</v>
      </c>
      <c r="N787" s="12">
        <v>1156</v>
      </c>
      <c r="O787" s="12">
        <v>977</v>
      </c>
      <c r="P787" s="12">
        <v>2023</v>
      </c>
      <c r="Q787" s="12">
        <v>24339</v>
      </c>
      <c r="R787" s="12">
        <v>5638</v>
      </c>
      <c r="S787" s="12">
        <v>35</v>
      </c>
      <c r="T787" s="12">
        <v>7017</v>
      </c>
      <c r="U787" s="12">
        <v>264</v>
      </c>
      <c r="V787" s="12">
        <v>1382</v>
      </c>
      <c r="W787" s="12">
        <v>958</v>
      </c>
    </row>
    <row r="788" ht="14.4" spans="1:23">
      <c r="A788" s="14">
        <v>2110303</v>
      </c>
      <c r="B788" s="11" t="s">
        <v>2281</v>
      </c>
      <c r="C788" s="12">
        <v>26</v>
      </c>
      <c r="D788" s="12"/>
      <c r="E788" s="12">
        <v>0</v>
      </c>
      <c r="F788" s="12"/>
      <c r="G788" s="12">
        <v>17</v>
      </c>
      <c r="H788" s="12">
        <v>17</v>
      </c>
      <c r="I788" s="12"/>
      <c r="J788" s="12"/>
      <c r="K788" s="12"/>
      <c r="L788" s="12"/>
      <c r="M788" s="12"/>
      <c r="N788" s="12"/>
      <c r="O788" s="12"/>
      <c r="P788" s="12"/>
      <c r="Q788" s="12"/>
      <c r="R788" s="12"/>
      <c r="S788" s="12"/>
      <c r="T788" s="12"/>
      <c r="U788" s="12"/>
      <c r="V788" s="12"/>
      <c r="W788" s="12"/>
    </row>
    <row r="789" ht="14.4" spans="1:23">
      <c r="A789" s="14">
        <v>2110304</v>
      </c>
      <c r="B789" s="11" t="s">
        <v>2284</v>
      </c>
      <c r="C789" s="12">
        <v>14012</v>
      </c>
      <c r="D789" s="12">
        <v>509</v>
      </c>
      <c r="E789" s="12">
        <v>566</v>
      </c>
      <c r="F789" s="12"/>
      <c r="G789" s="12">
        <v>14932</v>
      </c>
      <c r="H789" s="12">
        <v>3093</v>
      </c>
      <c r="I789" s="12">
        <v>614</v>
      </c>
      <c r="J789" s="12">
        <v>151</v>
      </c>
      <c r="K789" s="12">
        <v>1048</v>
      </c>
      <c r="L789" s="12">
        <v>291</v>
      </c>
      <c r="M789" s="12">
        <v>107</v>
      </c>
      <c r="N789" s="12">
        <v>22</v>
      </c>
      <c r="O789" s="12"/>
      <c r="P789" s="12">
        <v>6001</v>
      </c>
      <c r="Q789" s="12">
        <v>130</v>
      </c>
      <c r="R789" s="12"/>
      <c r="S789" s="12">
        <v>2846</v>
      </c>
      <c r="T789" s="12"/>
      <c r="U789" s="12"/>
      <c r="V789" s="12">
        <v>341</v>
      </c>
      <c r="W789" s="12">
        <v>288</v>
      </c>
    </row>
    <row r="790" ht="14.4" spans="1:23">
      <c r="A790" s="14">
        <v>2110305</v>
      </c>
      <c r="B790" s="11" t="s">
        <v>2287</v>
      </c>
      <c r="C790" s="12">
        <v>15</v>
      </c>
      <c r="D790" s="12"/>
      <c r="E790" s="12">
        <v>0</v>
      </c>
      <c r="F790" s="12"/>
      <c r="G790" s="12">
        <v>5</v>
      </c>
      <c r="H790" s="12"/>
      <c r="I790" s="12"/>
      <c r="J790" s="12"/>
      <c r="K790" s="12"/>
      <c r="L790" s="12"/>
      <c r="M790" s="12"/>
      <c r="N790" s="12"/>
      <c r="O790" s="12"/>
      <c r="P790" s="12"/>
      <c r="Q790" s="12"/>
      <c r="R790" s="12"/>
      <c r="S790" s="12"/>
      <c r="T790" s="12"/>
      <c r="U790" s="12"/>
      <c r="V790" s="12"/>
      <c r="W790" s="12">
        <v>5</v>
      </c>
    </row>
    <row r="791" ht="14.4" spans="1:23">
      <c r="A791" s="14">
        <v>2110306</v>
      </c>
      <c r="B791" s="11" t="s">
        <v>2290</v>
      </c>
      <c r="C791" s="12">
        <v>4</v>
      </c>
      <c r="D791" s="12"/>
      <c r="E791" s="12">
        <v>0</v>
      </c>
      <c r="F791" s="12"/>
      <c r="G791" s="12">
        <v>2</v>
      </c>
      <c r="H791" s="12">
        <v>2</v>
      </c>
      <c r="I791" s="12"/>
      <c r="J791" s="12"/>
      <c r="K791" s="12"/>
      <c r="L791" s="12"/>
      <c r="M791" s="12"/>
      <c r="N791" s="12"/>
      <c r="O791" s="12"/>
      <c r="P791" s="12"/>
      <c r="Q791" s="12"/>
      <c r="R791" s="12"/>
      <c r="S791" s="12"/>
      <c r="T791" s="12"/>
      <c r="U791" s="12"/>
      <c r="V791" s="12"/>
      <c r="W791" s="12"/>
    </row>
    <row r="792" ht="14.4" spans="1:23">
      <c r="A792" s="14">
        <v>2110307</v>
      </c>
      <c r="B792" s="11" t="s">
        <v>4997</v>
      </c>
      <c r="C792" s="12">
        <v>11647</v>
      </c>
      <c r="D792" s="12"/>
      <c r="E792" s="12">
        <v>0</v>
      </c>
      <c r="F792" s="12"/>
      <c r="G792" s="12">
        <v>6115</v>
      </c>
      <c r="H792" s="12">
        <v>1061</v>
      </c>
      <c r="I792" s="12">
        <v>106</v>
      </c>
      <c r="J792" s="12">
        <v>1267</v>
      </c>
      <c r="K792" s="12">
        <v>392</v>
      </c>
      <c r="L792" s="12">
        <v>-130</v>
      </c>
      <c r="M792" s="12">
        <v>180</v>
      </c>
      <c r="N792" s="12">
        <v>589</v>
      </c>
      <c r="O792" s="12">
        <v>139</v>
      </c>
      <c r="P792" s="12">
        <v>1314</v>
      </c>
      <c r="Q792" s="12">
        <v>399</v>
      </c>
      <c r="R792" s="12">
        <v>480</v>
      </c>
      <c r="S792" s="12">
        <v>102</v>
      </c>
      <c r="T792" s="12">
        <v>108</v>
      </c>
      <c r="U792" s="12"/>
      <c r="V792" s="12"/>
      <c r="W792" s="12">
        <v>108</v>
      </c>
    </row>
    <row r="793" ht="14.4" spans="1:23">
      <c r="A793" s="14">
        <v>2110399</v>
      </c>
      <c r="B793" s="11" t="s">
        <v>2293</v>
      </c>
      <c r="C793" s="12">
        <v>51032</v>
      </c>
      <c r="D793" s="12">
        <v>2254</v>
      </c>
      <c r="E793" s="12">
        <v>2397</v>
      </c>
      <c r="F793" s="12"/>
      <c r="G793" s="12">
        <v>48579</v>
      </c>
      <c r="H793" s="12">
        <v>9925</v>
      </c>
      <c r="I793" s="12">
        <v>490</v>
      </c>
      <c r="J793" s="12">
        <v>13805</v>
      </c>
      <c r="K793" s="12">
        <v>401</v>
      </c>
      <c r="L793" s="12">
        <v>1935</v>
      </c>
      <c r="M793" s="12">
        <v>7543</v>
      </c>
      <c r="N793" s="12">
        <v>181</v>
      </c>
      <c r="O793" s="12">
        <v>225</v>
      </c>
      <c r="P793" s="12">
        <v>2037</v>
      </c>
      <c r="Q793" s="12">
        <v>3688</v>
      </c>
      <c r="R793" s="12">
        <v>99</v>
      </c>
      <c r="S793" s="12">
        <v>515</v>
      </c>
      <c r="T793" s="12">
        <v>3445</v>
      </c>
      <c r="U793" s="12">
        <v>2701</v>
      </c>
      <c r="V793" s="12">
        <v>1482</v>
      </c>
      <c r="W793" s="12">
        <v>107</v>
      </c>
    </row>
    <row r="794" ht="14.4" spans="1:23">
      <c r="A794" s="14">
        <v>21104</v>
      </c>
      <c r="B794" s="9" t="s">
        <v>2296</v>
      </c>
      <c r="C794" s="10">
        <v>186790</v>
      </c>
      <c r="D794" s="10">
        <v>1519</v>
      </c>
      <c r="E794" s="10">
        <v>1627</v>
      </c>
      <c r="F794" s="10"/>
      <c r="G794" s="10">
        <v>169276</v>
      </c>
      <c r="H794" s="10">
        <v>11320</v>
      </c>
      <c r="I794" s="10">
        <v>9062</v>
      </c>
      <c r="J794" s="10">
        <v>6012</v>
      </c>
      <c r="K794" s="10">
        <v>4970</v>
      </c>
      <c r="L794" s="10">
        <v>7600</v>
      </c>
      <c r="M794" s="10">
        <v>13691</v>
      </c>
      <c r="N794" s="10">
        <v>10935</v>
      </c>
      <c r="O794" s="10">
        <v>2035</v>
      </c>
      <c r="P794" s="10">
        <v>4597</v>
      </c>
      <c r="Q794" s="10">
        <v>64577</v>
      </c>
      <c r="R794" s="10">
        <v>15000</v>
      </c>
      <c r="S794" s="10">
        <v>2100</v>
      </c>
      <c r="T794" s="10">
        <v>9633</v>
      </c>
      <c r="U794" s="10">
        <v>903</v>
      </c>
      <c r="V794" s="10">
        <v>2037</v>
      </c>
      <c r="W794" s="10">
        <v>4804</v>
      </c>
    </row>
    <row r="795" ht="14.4" spans="1:23">
      <c r="A795" s="14">
        <v>2110401</v>
      </c>
      <c r="B795" s="11" t="s">
        <v>2299</v>
      </c>
      <c r="C795" s="12">
        <v>80378</v>
      </c>
      <c r="D795" s="12">
        <v>767</v>
      </c>
      <c r="E795" s="12">
        <v>844</v>
      </c>
      <c r="F795" s="12"/>
      <c r="G795" s="12">
        <v>63147</v>
      </c>
      <c r="H795" s="12">
        <v>5864</v>
      </c>
      <c r="I795" s="12">
        <v>6201</v>
      </c>
      <c r="J795" s="12">
        <v>1945</v>
      </c>
      <c r="K795" s="12">
        <v>1890</v>
      </c>
      <c r="L795" s="12">
        <v>1986</v>
      </c>
      <c r="M795" s="12">
        <v>12225</v>
      </c>
      <c r="N795" s="12">
        <v>95</v>
      </c>
      <c r="O795" s="12">
        <v>642</v>
      </c>
      <c r="P795" s="12">
        <v>2138</v>
      </c>
      <c r="Q795" s="12">
        <v>24278</v>
      </c>
      <c r="R795" s="12">
        <v>178</v>
      </c>
      <c r="S795" s="12">
        <v>200</v>
      </c>
      <c r="T795" s="12">
        <v>4158</v>
      </c>
      <c r="U795" s="12">
        <v>202</v>
      </c>
      <c r="V795" s="12">
        <v>465</v>
      </c>
      <c r="W795" s="12">
        <v>680</v>
      </c>
    </row>
    <row r="796" ht="14.4" spans="1:23">
      <c r="A796" s="14">
        <v>2110402</v>
      </c>
      <c r="B796" s="11" t="s">
        <v>2301</v>
      </c>
      <c r="C796" s="12">
        <v>78512</v>
      </c>
      <c r="D796" s="12">
        <v>1</v>
      </c>
      <c r="E796" s="12">
        <v>31</v>
      </c>
      <c r="F796" s="12"/>
      <c r="G796" s="12">
        <v>64897</v>
      </c>
      <c r="H796" s="12">
        <v>2419</v>
      </c>
      <c r="I796" s="12">
        <v>2802</v>
      </c>
      <c r="J796" s="12">
        <v>3550</v>
      </c>
      <c r="K796" s="12">
        <v>2165</v>
      </c>
      <c r="L796" s="12">
        <v>5614</v>
      </c>
      <c r="M796" s="12">
        <v>1390</v>
      </c>
      <c r="N796" s="12">
        <v>10168</v>
      </c>
      <c r="O796" s="12">
        <v>1350</v>
      </c>
      <c r="P796" s="12">
        <v>2459</v>
      </c>
      <c r="Q796" s="12">
        <v>18752</v>
      </c>
      <c r="R796" s="12">
        <v>4599</v>
      </c>
      <c r="S796" s="12">
        <v>1799</v>
      </c>
      <c r="T796" s="12">
        <v>3975</v>
      </c>
      <c r="U796" s="12">
        <v>698</v>
      </c>
      <c r="V796" s="12">
        <v>1263</v>
      </c>
      <c r="W796" s="12">
        <v>1894</v>
      </c>
    </row>
    <row r="797" ht="14.4" spans="1:23">
      <c r="A797" s="14">
        <v>2110403</v>
      </c>
      <c r="B797" s="11" t="s">
        <v>2304</v>
      </c>
      <c r="C797" s="12">
        <v>1159</v>
      </c>
      <c r="D797" s="12">
        <v>120</v>
      </c>
      <c r="E797" s="12">
        <v>120</v>
      </c>
      <c r="F797" s="12"/>
      <c r="G797" s="12">
        <v>633</v>
      </c>
      <c r="H797" s="12"/>
      <c r="I797" s="12"/>
      <c r="J797" s="12">
        <v>177</v>
      </c>
      <c r="K797" s="12">
        <v>36</v>
      </c>
      <c r="L797" s="12"/>
      <c r="M797" s="12"/>
      <c r="N797" s="12">
        <v>58</v>
      </c>
      <c r="O797" s="12"/>
      <c r="P797" s="12"/>
      <c r="Q797" s="12">
        <v>294</v>
      </c>
      <c r="R797" s="12"/>
      <c r="S797" s="12">
        <v>61</v>
      </c>
      <c r="T797" s="12"/>
      <c r="U797" s="12"/>
      <c r="V797" s="12">
        <v>7</v>
      </c>
      <c r="W797" s="12"/>
    </row>
    <row r="798" ht="14.4" spans="1:23">
      <c r="A798" s="14">
        <v>2110404</v>
      </c>
      <c r="B798" s="11" t="s">
        <v>2306</v>
      </c>
      <c r="C798" s="12">
        <v>693</v>
      </c>
      <c r="D798" s="12">
        <v>360</v>
      </c>
      <c r="E798" s="12">
        <v>360</v>
      </c>
      <c r="F798" s="12"/>
      <c r="G798" s="12">
        <v>126</v>
      </c>
      <c r="H798" s="12"/>
      <c r="I798" s="12"/>
      <c r="J798" s="12"/>
      <c r="K798" s="12"/>
      <c r="L798" s="12"/>
      <c r="M798" s="12"/>
      <c r="N798" s="12"/>
      <c r="O798" s="12">
        <v>11</v>
      </c>
      <c r="P798" s="12"/>
      <c r="Q798" s="12"/>
      <c r="R798" s="12">
        <v>75</v>
      </c>
      <c r="S798" s="12">
        <v>40</v>
      </c>
      <c r="T798" s="12"/>
      <c r="U798" s="12"/>
      <c r="V798" s="12"/>
      <c r="W798" s="12"/>
    </row>
    <row r="799" ht="14.4" spans="1:23">
      <c r="A799" s="14">
        <v>2110499</v>
      </c>
      <c r="B799" s="11" t="s">
        <v>2308</v>
      </c>
      <c r="C799" s="12">
        <v>26048</v>
      </c>
      <c r="D799" s="12">
        <v>271</v>
      </c>
      <c r="E799" s="12">
        <v>272</v>
      </c>
      <c r="F799" s="12"/>
      <c r="G799" s="12">
        <v>40473</v>
      </c>
      <c r="H799" s="12">
        <v>3037</v>
      </c>
      <c r="I799" s="12">
        <v>59</v>
      </c>
      <c r="J799" s="12">
        <v>340</v>
      </c>
      <c r="K799" s="12">
        <v>879</v>
      </c>
      <c r="L799" s="12"/>
      <c r="M799" s="12">
        <v>76</v>
      </c>
      <c r="N799" s="12">
        <v>614</v>
      </c>
      <c r="O799" s="12">
        <v>32</v>
      </c>
      <c r="P799" s="12"/>
      <c r="Q799" s="12">
        <v>21253</v>
      </c>
      <c r="R799" s="12">
        <v>10148</v>
      </c>
      <c r="S799" s="12"/>
      <c r="T799" s="12">
        <v>1500</v>
      </c>
      <c r="U799" s="12">
        <v>3</v>
      </c>
      <c r="V799" s="12">
        <v>302</v>
      </c>
      <c r="W799" s="12">
        <v>2230</v>
      </c>
    </row>
    <row r="800" ht="14.4" spans="1:23">
      <c r="A800" s="14">
        <v>21105</v>
      </c>
      <c r="B800" s="9" t="s">
        <v>2310</v>
      </c>
      <c r="C800" s="10">
        <v>165638</v>
      </c>
      <c r="D800" s="10">
        <v>3514</v>
      </c>
      <c r="E800" s="10">
        <v>5316</v>
      </c>
      <c r="F800" s="10"/>
      <c r="G800" s="10">
        <v>92161</v>
      </c>
      <c r="H800" s="10">
        <v>3137</v>
      </c>
      <c r="I800" s="10">
        <v>3076</v>
      </c>
      <c r="J800" s="10">
        <v>4013</v>
      </c>
      <c r="K800" s="10">
        <v>4089</v>
      </c>
      <c r="L800" s="10">
        <v>6923</v>
      </c>
      <c r="M800" s="10">
        <v>8550</v>
      </c>
      <c r="N800" s="10">
        <v>6799</v>
      </c>
      <c r="O800" s="10">
        <v>8854</v>
      </c>
      <c r="P800" s="10">
        <v>11268</v>
      </c>
      <c r="Q800" s="10">
        <v>9165</v>
      </c>
      <c r="R800" s="10">
        <v>100</v>
      </c>
      <c r="S800" s="10"/>
      <c r="T800" s="10">
        <v>10360</v>
      </c>
      <c r="U800" s="10">
        <v>4656</v>
      </c>
      <c r="V800" s="10">
        <v>10771</v>
      </c>
      <c r="W800" s="10">
        <v>400</v>
      </c>
    </row>
    <row r="801" ht="14.4" spans="1:23">
      <c r="A801" s="14">
        <v>2110501</v>
      </c>
      <c r="B801" s="11" t="s">
        <v>2313</v>
      </c>
      <c r="C801" s="12">
        <v>137839</v>
      </c>
      <c r="D801" s="12">
        <v>1671</v>
      </c>
      <c r="E801" s="12">
        <v>1671</v>
      </c>
      <c r="F801" s="12"/>
      <c r="G801" s="12">
        <v>70256</v>
      </c>
      <c r="H801" s="12">
        <v>2307</v>
      </c>
      <c r="I801" s="12">
        <v>2121</v>
      </c>
      <c r="J801" s="12">
        <v>2250</v>
      </c>
      <c r="K801" s="12">
        <v>4330</v>
      </c>
      <c r="L801" s="12">
        <v>5649</v>
      </c>
      <c r="M801" s="12">
        <v>7450</v>
      </c>
      <c r="N801" s="12">
        <v>4301</v>
      </c>
      <c r="O801" s="12">
        <v>7589</v>
      </c>
      <c r="P801" s="12">
        <v>8241</v>
      </c>
      <c r="Q801" s="12">
        <v>6420</v>
      </c>
      <c r="R801" s="12">
        <v>100</v>
      </c>
      <c r="S801" s="12"/>
      <c r="T801" s="12">
        <v>6985</v>
      </c>
      <c r="U801" s="12">
        <v>4209</v>
      </c>
      <c r="V801" s="12">
        <v>7904</v>
      </c>
      <c r="W801" s="12">
        <v>400</v>
      </c>
    </row>
    <row r="802" ht="14.4" spans="1:23">
      <c r="A802" s="14">
        <v>2110502</v>
      </c>
      <c r="B802" s="11" t="s">
        <v>2316</v>
      </c>
      <c r="C802" s="12">
        <v>14770</v>
      </c>
      <c r="D802" s="12">
        <v>760</v>
      </c>
      <c r="E802" s="12">
        <v>995</v>
      </c>
      <c r="F802" s="12"/>
      <c r="G802" s="12">
        <v>13137</v>
      </c>
      <c r="H802" s="12">
        <v>43</v>
      </c>
      <c r="I802" s="12">
        <v>270</v>
      </c>
      <c r="J802" s="12">
        <v>696</v>
      </c>
      <c r="K802" s="12">
        <v>160</v>
      </c>
      <c r="L802" s="12">
        <v>870</v>
      </c>
      <c r="M802" s="12">
        <v>646</v>
      </c>
      <c r="N802" s="12">
        <v>1954</v>
      </c>
      <c r="O802" s="12">
        <v>964</v>
      </c>
      <c r="P802" s="12">
        <v>2271</v>
      </c>
      <c r="Q802" s="12">
        <v>1298</v>
      </c>
      <c r="R802" s="12"/>
      <c r="S802" s="12"/>
      <c r="T802" s="12">
        <v>2638</v>
      </c>
      <c r="U802" s="12">
        <v>90</v>
      </c>
      <c r="V802" s="12">
        <v>1237</v>
      </c>
      <c r="W802" s="12"/>
    </row>
    <row r="803" ht="14.4" spans="1:23">
      <c r="A803" s="14">
        <v>2110503</v>
      </c>
      <c r="B803" s="11" t="s">
        <v>2319</v>
      </c>
      <c r="C803" s="12">
        <v>6000</v>
      </c>
      <c r="D803" s="12">
        <v>1083</v>
      </c>
      <c r="E803" s="12">
        <v>2650</v>
      </c>
      <c r="F803" s="12"/>
      <c r="G803" s="12">
        <v>1229</v>
      </c>
      <c r="H803" s="12">
        <v>127</v>
      </c>
      <c r="I803" s="12">
        <v>99</v>
      </c>
      <c r="J803" s="12">
        <v>258</v>
      </c>
      <c r="K803" s="12">
        <v>-401</v>
      </c>
      <c r="L803" s="12">
        <v>54</v>
      </c>
      <c r="M803" s="12">
        <v>44</v>
      </c>
      <c r="N803" s="12">
        <v>104</v>
      </c>
      <c r="O803" s="12">
        <v>150</v>
      </c>
      <c r="P803" s="12">
        <v>135</v>
      </c>
      <c r="Q803" s="12">
        <v>281</v>
      </c>
      <c r="R803" s="12"/>
      <c r="S803" s="12"/>
      <c r="T803" s="12">
        <v>191</v>
      </c>
      <c r="U803" s="12">
        <v>67</v>
      </c>
      <c r="V803" s="12">
        <v>120</v>
      </c>
      <c r="W803" s="12"/>
    </row>
    <row r="804" ht="14.4" spans="1:23">
      <c r="A804" s="14">
        <v>2110506</v>
      </c>
      <c r="B804" s="11" t="s">
        <v>2322</v>
      </c>
      <c r="C804" s="12">
        <v>6626</v>
      </c>
      <c r="D804" s="12"/>
      <c r="E804" s="12">
        <v>0</v>
      </c>
      <c r="F804" s="12"/>
      <c r="G804" s="12">
        <v>7391</v>
      </c>
      <c r="H804" s="12">
        <v>660</v>
      </c>
      <c r="I804" s="12">
        <v>570</v>
      </c>
      <c r="J804" s="12">
        <v>703</v>
      </c>
      <c r="K804" s="12"/>
      <c r="L804" s="12">
        <v>350</v>
      </c>
      <c r="M804" s="12">
        <v>410</v>
      </c>
      <c r="N804" s="12">
        <v>420</v>
      </c>
      <c r="O804" s="12">
        <v>151</v>
      </c>
      <c r="P804" s="12">
        <v>621</v>
      </c>
      <c r="Q804" s="12">
        <v>1166</v>
      </c>
      <c r="R804" s="12"/>
      <c r="S804" s="12"/>
      <c r="T804" s="12">
        <v>540</v>
      </c>
      <c r="U804" s="12">
        <v>290</v>
      </c>
      <c r="V804" s="12">
        <v>1510</v>
      </c>
      <c r="W804" s="12"/>
    </row>
    <row r="805" ht="14.4" spans="1:23">
      <c r="A805" s="14">
        <v>2110599</v>
      </c>
      <c r="B805" s="11" t="s">
        <v>2328</v>
      </c>
      <c r="C805" s="12">
        <v>403</v>
      </c>
      <c r="D805" s="12"/>
      <c r="E805" s="12">
        <v>0</v>
      </c>
      <c r="F805" s="12"/>
      <c r="G805" s="12">
        <v>148</v>
      </c>
      <c r="H805" s="12"/>
      <c r="I805" s="12">
        <v>16</v>
      </c>
      <c r="J805" s="12">
        <v>106</v>
      </c>
      <c r="K805" s="12"/>
      <c r="L805" s="12"/>
      <c r="M805" s="12"/>
      <c r="N805" s="12">
        <v>20</v>
      </c>
      <c r="O805" s="12"/>
      <c r="P805" s="12"/>
      <c r="Q805" s="12"/>
      <c r="R805" s="12"/>
      <c r="S805" s="12"/>
      <c r="T805" s="12">
        <v>6</v>
      </c>
      <c r="U805" s="12"/>
      <c r="V805" s="12"/>
      <c r="W805" s="12"/>
    </row>
    <row r="806" ht="14.4" spans="1:23">
      <c r="A806" s="14">
        <v>21106</v>
      </c>
      <c r="B806" s="9" t="s">
        <v>2331</v>
      </c>
      <c r="C806" s="10">
        <v>279194</v>
      </c>
      <c r="D806" s="10">
        <v>100</v>
      </c>
      <c r="E806" s="10">
        <v>100</v>
      </c>
      <c r="F806" s="10"/>
      <c r="G806" s="10">
        <v>224140</v>
      </c>
      <c r="H806" s="10">
        <v>8357</v>
      </c>
      <c r="I806" s="10">
        <v>36017</v>
      </c>
      <c r="J806" s="10">
        <v>10765</v>
      </c>
      <c r="K806" s="10">
        <v>11697</v>
      </c>
      <c r="L806" s="10">
        <v>17797</v>
      </c>
      <c r="M806" s="10">
        <v>21035</v>
      </c>
      <c r="N806" s="10">
        <v>12220</v>
      </c>
      <c r="O806" s="10">
        <v>3211</v>
      </c>
      <c r="P806" s="10">
        <v>12029</v>
      </c>
      <c r="Q806" s="10">
        <v>15015</v>
      </c>
      <c r="R806" s="10">
        <v>4788</v>
      </c>
      <c r="S806" s="10">
        <v>2489</v>
      </c>
      <c r="T806" s="10">
        <v>8287</v>
      </c>
      <c r="U806" s="10">
        <v>11614</v>
      </c>
      <c r="V806" s="10">
        <v>4575</v>
      </c>
      <c r="W806" s="10">
        <v>44244</v>
      </c>
    </row>
    <row r="807" ht="14.4" spans="1:23">
      <c r="A807" s="14">
        <v>2110602</v>
      </c>
      <c r="B807" s="11" t="s">
        <v>2334</v>
      </c>
      <c r="C807" s="12">
        <v>176257</v>
      </c>
      <c r="D807" s="12"/>
      <c r="E807" s="12">
        <v>0</v>
      </c>
      <c r="F807" s="12"/>
      <c r="G807" s="12">
        <v>143084</v>
      </c>
      <c r="H807" s="12">
        <v>3906</v>
      </c>
      <c r="I807" s="12">
        <v>24686</v>
      </c>
      <c r="J807" s="12">
        <v>5833</v>
      </c>
      <c r="K807" s="12">
        <v>6880</v>
      </c>
      <c r="L807" s="12">
        <v>9925</v>
      </c>
      <c r="M807" s="12">
        <v>13927</v>
      </c>
      <c r="N807" s="12">
        <v>8588</v>
      </c>
      <c r="O807" s="12">
        <v>2563</v>
      </c>
      <c r="P807" s="12">
        <v>6642</v>
      </c>
      <c r="Q807" s="12">
        <v>10270</v>
      </c>
      <c r="R807" s="12">
        <v>3730</v>
      </c>
      <c r="S807" s="12">
        <v>1424</v>
      </c>
      <c r="T807" s="12">
        <v>5462</v>
      </c>
      <c r="U807" s="12">
        <v>8374</v>
      </c>
      <c r="V807" s="12">
        <v>4064</v>
      </c>
      <c r="W807" s="12">
        <v>26810</v>
      </c>
    </row>
    <row r="808" ht="14.4" spans="1:23">
      <c r="A808" s="14">
        <v>2110603</v>
      </c>
      <c r="B808" s="11" t="s">
        <v>2337</v>
      </c>
      <c r="C808" s="12">
        <v>712</v>
      </c>
      <c r="D808" s="12"/>
      <c r="E808" s="12">
        <v>0</v>
      </c>
      <c r="F808" s="12"/>
      <c r="G808" s="12">
        <v>712</v>
      </c>
      <c r="H808" s="12">
        <v>261</v>
      </c>
      <c r="I808" s="12"/>
      <c r="J808" s="12">
        <v>451</v>
      </c>
      <c r="K808" s="12"/>
      <c r="L808" s="12"/>
      <c r="M808" s="12"/>
      <c r="N808" s="12"/>
      <c r="O808" s="12"/>
      <c r="P808" s="12"/>
      <c r="Q808" s="12"/>
      <c r="R808" s="12"/>
      <c r="S808" s="12"/>
      <c r="T808" s="12"/>
      <c r="U808" s="12"/>
      <c r="V808" s="12"/>
      <c r="W808" s="12"/>
    </row>
    <row r="809" ht="14.4" spans="1:23">
      <c r="A809" s="14">
        <v>2110604</v>
      </c>
      <c r="B809" s="11" t="s">
        <v>2340</v>
      </c>
      <c r="C809" s="12">
        <v>-44</v>
      </c>
      <c r="D809" s="12"/>
      <c r="E809" s="12">
        <v>0</v>
      </c>
      <c r="F809" s="12"/>
      <c r="G809" s="12">
        <v>-44</v>
      </c>
      <c r="H809" s="12"/>
      <c r="I809" s="12"/>
      <c r="J809" s="12"/>
      <c r="K809" s="12"/>
      <c r="L809" s="12">
        <v>-13</v>
      </c>
      <c r="M809" s="12"/>
      <c r="N809" s="12"/>
      <c r="O809" s="12"/>
      <c r="P809" s="12"/>
      <c r="Q809" s="12"/>
      <c r="R809" s="12"/>
      <c r="S809" s="12">
        <v>-31</v>
      </c>
      <c r="T809" s="12"/>
      <c r="U809" s="12"/>
      <c r="V809" s="12"/>
      <c r="W809" s="12"/>
    </row>
    <row r="810" ht="14.4" spans="1:23">
      <c r="A810" s="14">
        <v>2110605</v>
      </c>
      <c r="B810" s="11" t="s">
        <v>2343</v>
      </c>
      <c r="C810" s="12">
        <v>68261</v>
      </c>
      <c r="D810" s="12"/>
      <c r="E810" s="12">
        <v>0</v>
      </c>
      <c r="F810" s="12"/>
      <c r="G810" s="12">
        <v>48261</v>
      </c>
      <c r="H810" s="12">
        <v>1817</v>
      </c>
      <c r="I810" s="12">
        <v>8780</v>
      </c>
      <c r="J810" s="12">
        <v>2516</v>
      </c>
      <c r="K810" s="12">
        <v>1332</v>
      </c>
      <c r="L810" s="12">
        <v>4237</v>
      </c>
      <c r="M810" s="12">
        <v>3720</v>
      </c>
      <c r="N810" s="12">
        <v>1162</v>
      </c>
      <c r="O810" s="12"/>
      <c r="P810" s="12">
        <v>2117</v>
      </c>
      <c r="Q810" s="12">
        <v>3202</v>
      </c>
      <c r="R810" s="12">
        <v>639</v>
      </c>
      <c r="S810" s="12"/>
      <c r="T810" s="12">
        <v>1575</v>
      </c>
      <c r="U810" s="12">
        <v>3147</v>
      </c>
      <c r="V810" s="12">
        <v>254</v>
      </c>
      <c r="W810" s="12">
        <v>13763</v>
      </c>
    </row>
    <row r="811" ht="14.4" spans="1:23">
      <c r="A811" s="14">
        <v>2110699</v>
      </c>
      <c r="B811" s="11" t="s">
        <v>2346</v>
      </c>
      <c r="C811" s="12">
        <v>34008</v>
      </c>
      <c r="D811" s="12">
        <v>100</v>
      </c>
      <c r="E811" s="12">
        <v>100</v>
      </c>
      <c r="F811" s="12"/>
      <c r="G811" s="12">
        <v>32127</v>
      </c>
      <c r="H811" s="12">
        <v>2373</v>
      </c>
      <c r="I811" s="12">
        <v>2551</v>
      </c>
      <c r="J811" s="12">
        <v>1965</v>
      </c>
      <c r="K811" s="12">
        <v>3485</v>
      </c>
      <c r="L811" s="12">
        <v>3648</v>
      </c>
      <c r="M811" s="12">
        <v>3388</v>
      </c>
      <c r="N811" s="12">
        <v>2470</v>
      </c>
      <c r="O811" s="12">
        <v>648</v>
      </c>
      <c r="P811" s="12">
        <v>3270</v>
      </c>
      <c r="Q811" s="12">
        <v>1543</v>
      </c>
      <c r="R811" s="12">
        <v>419</v>
      </c>
      <c r="S811" s="12">
        <v>1096</v>
      </c>
      <c r="T811" s="12">
        <v>1250</v>
      </c>
      <c r="U811" s="12">
        <v>93</v>
      </c>
      <c r="V811" s="12">
        <v>257</v>
      </c>
      <c r="W811" s="12">
        <v>3671</v>
      </c>
    </row>
    <row r="812" ht="14.4" spans="1:23">
      <c r="A812" s="14">
        <v>21107</v>
      </c>
      <c r="B812" s="9" t="s">
        <v>2349</v>
      </c>
      <c r="C812" s="10">
        <v>32411</v>
      </c>
      <c r="D812" s="10"/>
      <c r="E812" s="10">
        <v>0</v>
      </c>
      <c r="F812" s="10"/>
      <c r="G812" s="10">
        <v>7040</v>
      </c>
      <c r="H812" s="10">
        <v>1042</v>
      </c>
      <c r="I812" s="10">
        <v>1224</v>
      </c>
      <c r="J812" s="10">
        <v>1023</v>
      </c>
      <c r="K812" s="10">
        <v>2017</v>
      </c>
      <c r="L812" s="10">
        <v>63</v>
      </c>
      <c r="M812" s="10">
        <v>877</v>
      </c>
      <c r="N812" s="10"/>
      <c r="O812" s="10"/>
      <c r="P812" s="10"/>
      <c r="Q812" s="10">
        <v>23</v>
      </c>
      <c r="R812" s="10">
        <v>110</v>
      </c>
      <c r="S812" s="10"/>
      <c r="T812" s="10">
        <v>51</v>
      </c>
      <c r="U812" s="10"/>
      <c r="V812" s="10">
        <v>610</v>
      </c>
      <c r="W812" s="10"/>
    </row>
    <row r="813" ht="14.4" spans="1:23">
      <c r="A813" s="14">
        <v>2110704</v>
      </c>
      <c r="B813" s="11" t="s">
        <v>2352</v>
      </c>
      <c r="C813" s="12">
        <v>0</v>
      </c>
      <c r="D813" s="12"/>
      <c r="E813" s="12">
        <v>0</v>
      </c>
      <c r="F813" s="12"/>
      <c r="G813" s="12"/>
      <c r="H813" s="12"/>
      <c r="I813" s="12"/>
      <c r="J813" s="12"/>
      <c r="K813" s="12"/>
      <c r="L813" s="12"/>
      <c r="M813" s="12"/>
      <c r="N813" s="12"/>
      <c r="O813" s="12"/>
      <c r="P813" s="12"/>
      <c r="Q813" s="12"/>
      <c r="R813" s="12"/>
      <c r="S813" s="12"/>
      <c r="T813" s="12"/>
      <c r="U813" s="12"/>
      <c r="V813" s="12"/>
      <c r="W813" s="12"/>
    </row>
    <row r="814" ht="14.4" spans="1:23">
      <c r="A814" s="14">
        <v>2110799</v>
      </c>
      <c r="B814" s="11" t="s">
        <v>2355</v>
      </c>
      <c r="C814" s="12">
        <v>32411</v>
      </c>
      <c r="D814" s="12"/>
      <c r="E814" s="12">
        <v>0</v>
      </c>
      <c r="F814" s="12"/>
      <c r="G814" s="12">
        <v>7040</v>
      </c>
      <c r="H814" s="12">
        <v>1042</v>
      </c>
      <c r="I814" s="12">
        <v>1224</v>
      </c>
      <c r="J814" s="12">
        <v>1023</v>
      </c>
      <c r="K814" s="12">
        <v>2017</v>
      </c>
      <c r="L814" s="12">
        <v>63</v>
      </c>
      <c r="M814" s="12">
        <v>877</v>
      </c>
      <c r="N814" s="12"/>
      <c r="O814" s="12"/>
      <c r="P814" s="12"/>
      <c r="Q814" s="12">
        <v>23</v>
      </c>
      <c r="R814" s="12">
        <v>110</v>
      </c>
      <c r="S814" s="12"/>
      <c r="T814" s="12">
        <v>51</v>
      </c>
      <c r="U814" s="12"/>
      <c r="V814" s="12">
        <v>610</v>
      </c>
      <c r="W814" s="12"/>
    </row>
    <row r="815" ht="14.4" spans="1:23">
      <c r="A815" s="14">
        <v>21108</v>
      </c>
      <c r="B815" s="9" t="s">
        <v>2358</v>
      </c>
      <c r="C815" s="10">
        <v>6051</v>
      </c>
      <c r="D815" s="10"/>
      <c r="E815" s="10">
        <v>0</v>
      </c>
      <c r="F815" s="10"/>
      <c r="G815" s="10">
        <v>3594</v>
      </c>
      <c r="H815" s="10">
        <v>510</v>
      </c>
      <c r="I815" s="10">
        <v>561</v>
      </c>
      <c r="J815" s="10"/>
      <c r="K815" s="10"/>
      <c r="L815" s="10"/>
      <c r="M815" s="10">
        <v>499</v>
      </c>
      <c r="N815" s="10"/>
      <c r="O815" s="10"/>
      <c r="P815" s="10"/>
      <c r="Q815" s="10"/>
      <c r="R815" s="10"/>
      <c r="S815" s="10"/>
      <c r="T815" s="10">
        <v>979</v>
      </c>
      <c r="U815" s="10"/>
      <c r="V815" s="10">
        <v>719</v>
      </c>
      <c r="W815" s="10">
        <v>326</v>
      </c>
    </row>
    <row r="816" ht="14.4" spans="1:23">
      <c r="A816" s="14">
        <v>2110804</v>
      </c>
      <c r="B816" s="11" t="s">
        <v>2361</v>
      </c>
      <c r="C816" s="12">
        <v>6051</v>
      </c>
      <c r="D816" s="12"/>
      <c r="E816" s="12">
        <v>0</v>
      </c>
      <c r="F816" s="12"/>
      <c r="G816" s="12">
        <v>3584</v>
      </c>
      <c r="H816" s="12">
        <v>510</v>
      </c>
      <c r="I816" s="12">
        <v>561</v>
      </c>
      <c r="J816" s="12"/>
      <c r="K816" s="12"/>
      <c r="L816" s="12"/>
      <c r="M816" s="12">
        <v>489</v>
      </c>
      <c r="N816" s="12"/>
      <c r="O816" s="12"/>
      <c r="P816" s="12"/>
      <c r="Q816" s="12"/>
      <c r="R816" s="12"/>
      <c r="S816" s="12"/>
      <c r="T816" s="12">
        <v>979</v>
      </c>
      <c r="U816" s="12"/>
      <c r="V816" s="12">
        <v>719</v>
      </c>
      <c r="W816" s="12">
        <v>326</v>
      </c>
    </row>
    <row r="817" ht="14.4" spans="1:23">
      <c r="A817" s="14">
        <v>2110899</v>
      </c>
      <c r="B817" s="11" t="s">
        <v>2364</v>
      </c>
      <c r="C817" s="12">
        <v>0</v>
      </c>
      <c r="D817" s="12"/>
      <c r="E817" s="12">
        <v>0</v>
      </c>
      <c r="F817" s="12"/>
      <c r="G817" s="12">
        <v>10</v>
      </c>
      <c r="H817" s="12"/>
      <c r="I817" s="12"/>
      <c r="J817" s="12"/>
      <c r="K817" s="12"/>
      <c r="L817" s="12"/>
      <c r="M817" s="12">
        <v>10</v>
      </c>
      <c r="N817" s="12"/>
      <c r="O817" s="12"/>
      <c r="P817" s="12"/>
      <c r="Q817" s="12"/>
      <c r="R817" s="12"/>
      <c r="S817" s="12"/>
      <c r="T817" s="12"/>
      <c r="U817" s="12"/>
      <c r="V817" s="12"/>
      <c r="W817" s="12"/>
    </row>
    <row r="818" ht="14.4" spans="1:23">
      <c r="A818" s="14">
        <v>21109</v>
      </c>
      <c r="B818" s="9" t="s">
        <v>5389</v>
      </c>
      <c r="C818" s="10">
        <v>19828</v>
      </c>
      <c r="D818" s="10"/>
      <c r="E818" s="10">
        <v>0</v>
      </c>
      <c r="F818" s="10"/>
      <c r="G818" s="10">
        <v>13193</v>
      </c>
      <c r="H818" s="10"/>
      <c r="I818" s="10">
        <v>1313</v>
      </c>
      <c r="J818" s="10"/>
      <c r="K818" s="10"/>
      <c r="L818" s="10">
        <v>4807</v>
      </c>
      <c r="M818" s="10">
        <v>970</v>
      </c>
      <c r="N818" s="10">
        <v>2610</v>
      </c>
      <c r="O818" s="10"/>
      <c r="P818" s="10">
        <v>345</v>
      </c>
      <c r="Q818" s="10">
        <v>1233</v>
      </c>
      <c r="R818" s="10">
        <v>830</v>
      </c>
      <c r="S818" s="10"/>
      <c r="T818" s="10"/>
      <c r="U818" s="10">
        <v>590</v>
      </c>
      <c r="V818" s="10"/>
      <c r="W818" s="10">
        <v>495</v>
      </c>
    </row>
    <row r="819" ht="14.4" spans="1:23">
      <c r="A819" s="14">
        <v>2110901</v>
      </c>
      <c r="B819" s="11" t="s">
        <v>5390</v>
      </c>
      <c r="C819" s="12">
        <v>19828</v>
      </c>
      <c r="D819" s="12"/>
      <c r="E819" s="12">
        <v>0</v>
      </c>
      <c r="F819" s="12"/>
      <c r="G819" s="12">
        <v>13193</v>
      </c>
      <c r="H819" s="12"/>
      <c r="I819" s="12">
        <v>1313</v>
      </c>
      <c r="J819" s="12"/>
      <c r="K819" s="12"/>
      <c r="L819" s="12">
        <v>4807</v>
      </c>
      <c r="M819" s="12">
        <v>970</v>
      </c>
      <c r="N819" s="12">
        <v>2610</v>
      </c>
      <c r="O819" s="12"/>
      <c r="P819" s="12">
        <v>345</v>
      </c>
      <c r="Q819" s="12">
        <v>1233</v>
      </c>
      <c r="R819" s="12">
        <v>830</v>
      </c>
      <c r="S819" s="12"/>
      <c r="T819" s="12"/>
      <c r="U819" s="12">
        <v>590</v>
      </c>
      <c r="V819" s="12"/>
      <c r="W819" s="12">
        <v>495</v>
      </c>
    </row>
    <row r="820" ht="14.4" spans="1:23">
      <c r="A820" s="14">
        <v>21110</v>
      </c>
      <c r="B820" s="9" t="s">
        <v>5391</v>
      </c>
      <c r="C820" s="10">
        <v>32153</v>
      </c>
      <c r="D820" s="10">
        <v>1787</v>
      </c>
      <c r="E820" s="10">
        <v>1952</v>
      </c>
      <c r="F820" s="10"/>
      <c r="G820" s="10">
        <v>27275</v>
      </c>
      <c r="H820" s="10">
        <v>18583</v>
      </c>
      <c r="I820" s="10">
        <v>1467</v>
      </c>
      <c r="J820" s="10">
        <v>1968</v>
      </c>
      <c r="K820" s="10">
        <v>1094</v>
      </c>
      <c r="L820" s="10">
        <v>1553</v>
      </c>
      <c r="M820" s="10">
        <v>87</v>
      </c>
      <c r="N820" s="10">
        <v>46</v>
      </c>
      <c r="O820" s="10">
        <v>243</v>
      </c>
      <c r="P820" s="10">
        <v>50</v>
      </c>
      <c r="Q820" s="10">
        <v>684</v>
      </c>
      <c r="R820" s="10">
        <v>814</v>
      </c>
      <c r="S820" s="10">
        <v>108</v>
      </c>
      <c r="T820" s="10">
        <v>480</v>
      </c>
      <c r="U820" s="10"/>
      <c r="V820" s="10">
        <v>25</v>
      </c>
      <c r="W820" s="10">
        <v>73</v>
      </c>
    </row>
    <row r="821" ht="14.4" spans="1:23">
      <c r="A821" s="14">
        <v>2111001</v>
      </c>
      <c r="B821" s="11" t="s">
        <v>5392</v>
      </c>
      <c r="C821" s="12">
        <v>32153</v>
      </c>
      <c r="D821" s="12">
        <v>1787</v>
      </c>
      <c r="E821" s="12">
        <v>1952</v>
      </c>
      <c r="F821" s="12"/>
      <c r="G821" s="12">
        <v>27275</v>
      </c>
      <c r="H821" s="12">
        <v>18583</v>
      </c>
      <c r="I821" s="12">
        <v>1467</v>
      </c>
      <c r="J821" s="12">
        <v>1968</v>
      </c>
      <c r="K821" s="12">
        <v>1094</v>
      </c>
      <c r="L821" s="12">
        <v>1553</v>
      </c>
      <c r="M821" s="12">
        <v>87</v>
      </c>
      <c r="N821" s="12">
        <v>46</v>
      </c>
      <c r="O821" s="12">
        <v>243</v>
      </c>
      <c r="P821" s="12">
        <v>50</v>
      </c>
      <c r="Q821" s="12">
        <v>684</v>
      </c>
      <c r="R821" s="12">
        <v>814</v>
      </c>
      <c r="S821" s="12">
        <v>108</v>
      </c>
      <c r="T821" s="12">
        <v>480</v>
      </c>
      <c r="U821" s="12"/>
      <c r="V821" s="12">
        <v>25</v>
      </c>
      <c r="W821" s="12">
        <v>73</v>
      </c>
    </row>
    <row r="822" ht="14.4" spans="1:23">
      <c r="A822" s="14">
        <v>21111</v>
      </c>
      <c r="B822" s="9" t="s">
        <v>2376</v>
      </c>
      <c r="C822" s="10">
        <v>52046</v>
      </c>
      <c r="D822" s="10">
        <v>1722</v>
      </c>
      <c r="E822" s="10">
        <v>2415</v>
      </c>
      <c r="F822" s="10"/>
      <c r="G822" s="10">
        <v>49673</v>
      </c>
      <c r="H822" s="10">
        <v>7102</v>
      </c>
      <c r="I822" s="10">
        <v>3687</v>
      </c>
      <c r="J822" s="10">
        <v>2141</v>
      </c>
      <c r="K822" s="10">
        <v>4396</v>
      </c>
      <c r="L822" s="10">
        <v>11633</v>
      </c>
      <c r="M822" s="10">
        <v>975</v>
      </c>
      <c r="N822" s="10">
        <v>711</v>
      </c>
      <c r="O822" s="10">
        <v>244</v>
      </c>
      <c r="P822" s="10">
        <v>1790</v>
      </c>
      <c r="Q822" s="10">
        <v>2292</v>
      </c>
      <c r="R822" s="10">
        <v>397</v>
      </c>
      <c r="S822" s="10">
        <v>3968</v>
      </c>
      <c r="T822" s="10">
        <v>328</v>
      </c>
      <c r="U822" s="10">
        <v>230</v>
      </c>
      <c r="V822" s="10">
        <v>1035</v>
      </c>
      <c r="W822" s="10">
        <v>8744</v>
      </c>
    </row>
    <row r="823" ht="14.4" spans="1:23">
      <c r="A823" s="14">
        <v>2111101</v>
      </c>
      <c r="B823" s="11" t="s">
        <v>5002</v>
      </c>
      <c r="C823" s="12">
        <v>19191</v>
      </c>
      <c r="D823" s="12">
        <v>1394</v>
      </c>
      <c r="E823" s="12">
        <v>2050</v>
      </c>
      <c r="F823" s="12"/>
      <c r="G823" s="12">
        <v>12358</v>
      </c>
      <c r="H823" s="12">
        <v>5429</v>
      </c>
      <c r="I823" s="12">
        <v>1545</v>
      </c>
      <c r="J823" s="12">
        <v>473</v>
      </c>
      <c r="K823" s="12">
        <v>1188</v>
      </c>
      <c r="L823" s="12">
        <v>525</v>
      </c>
      <c r="M823" s="12">
        <v>294</v>
      </c>
      <c r="N823" s="12">
        <v>679</v>
      </c>
      <c r="O823" s="12">
        <v>241</v>
      </c>
      <c r="P823" s="12">
        <v>569</v>
      </c>
      <c r="Q823" s="12">
        <v>406</v>
      </c>
      <c r="R823" s="12">
        <v>303</v>
      </c>
      <c r="S823" s="12">
        <v>1</v>
      </c>
      <c r="T823" s="12">
        <v>213</v>
      </c>
      <c r="U823" s="12">
        <v>165</v>
      </c>
      <c r="V823" s="12"/>
      <c r="W823" s="12">
        <v>327</v>
      </c>
    </row>
    <row r="824" ht="14.4" spans="1:23">
      <c r="A824" s="14">
        <v>2111102</v>
      </c>
      <c r="B824" s="11" t="s">
        <v>5003</v>
      </c>
      <c r="C824" s="12">
        <v>3172</v>
      </c>
      <c r="D824" s="12">
        <v>248</v>
      </c>
      <c r="E824" s="12">
        <v>285</v>
      </c>
      <c r="F824" s="12"/>
      <c r="G824" s="12">
        <v>2805</v>
      </c>
      <c r="H824" s="12">
        <v>1043</v>
      </c>
      <c r="I824" s="12">
        <v>492</v>
      </c>
      <c r="J824" s="12">
        <v>368</v>
      </c>
      <c r="K824" s="12">
        <v>222</v>
      </c>
      <c r="L824" s="12">
        <v>249</v>
      </c>
      <c r="M824" s="12"/>
      <c r="N824" s="12">
        <v>19</v>
      </c>
      <c r="O824" s="12"/>
      <c r="P824" s="12">
        <v>13</v>
      </c>
      <c r="Q824" s="12">
        <v>171</v>
      </c>
      <c r="R824" s="12">
        <v>84</v>
      </c>
      <c r="S824" s="12"/>
      <c r="T824" s="12">
        <v>65</v>
      </c>
      <c r="U824" s="12">
        <v>1</v>
      </c>
      <c r="V824" s="12">
        <v>30</v>
      </c>
      <c r="W824" s="12">
        <v>48</v>
      </c>
    </row>
    <row r="825" ht="14.4" spans="1:23">
      <c r="A825" s="14">
        <v>2111103</v>
      </c>
      <c r="B825" s="11" t="s">
        <v>2385</v>
      </c>
      <c r="C825" s="12">
        <v>28830</v>
      </c>
      <c r="D825" s="12"/>
      <c r="E825" s="12">
        <v>0</v>
      </c>
      <c r="F825" s="12"/>
      <c r="G825" s="12">
        <v>33293</v>
      </c>
      <c r="H825" s="12">
        <v>630</v>
      </c>
      <c r="I825" s="12">
        <v>1142</v>
      </c>
      <c r="J825" s="12">
        <v>1300</v>
      </c>
      <c r="K825" s="12">
        <v>2986</v>
      </c>
      <c r="L825" s="12">
        <v>10800</v>
      </c>
      <c r="M825" s="12">
        <v>600</v>
      </c>
      <c r="N825" s="12">
        <v>8</v>
      </c>
      <c r="O825" s="12">
        <v>3</v>
      </c>
      <c r="P825" s="12">
        <v>1203</v>
      </c>
      <c r="Q825" s="12">
        <v>1715</v>
      </c>
      <c r="R825" s="12">
        <v>10</v>
      </c>
      <c r="S825" s="12">
        <v>3458</v>
      </c>
      <c r="T825" s="12"/>
      <c r="U825" s="12">
        <v>64</v>
      </c>
      <c r="V825" s="12">
        <v>1005</v>
      </c>
      <c r="W825" s="12">
        <v>8369</v>
      </c>
    </row>
    <row r="826" ht="14.4" spans="1:23">
      <c r="A826" s="14">
        <v>2111104</v>
      </c>
      <c r="B826" s="11" t="s">
        <v>2388</v>
      </c>
      <c r="C826" s="12">
        <v>6</v>
      </c>
      <c r="D826" s="12"/>
      <c r="E826" s="12">
        <v>0</v>
      </c>
      <c r="F826" s="12"/>
      <c r="G826" s="12"/>
      <c r="H826" s="12"/>
      <c r="I826" s="12"/>
      <c r="J826" s="12"/>
      <c r="K826" s="12"/>
      <c r="L826" s="12"/>
      <c r="M826" s="12"/>
      <c r="N826" s="12"/>
      <c r="O826" s="12"/>
      <c r="P826" s="12"/>
      <c r="Q826" s="12"/>
      <c r="R826" s="12"/>
      <c r="S826" s="12"/>
      <c r="T826" s="12"/>
      <c r="U826" s="12"/>
      <c r="V826" s="12"/>
      <c r="W826" s="12"/>
    </row>
    <row r="827" ht="14.4" spans="1:23">
      <c r="A827" s="14">
        <v>2111199</v>
      </c>
      <c r="B827" s="11" t="s">
        <v>2391</v>
      </c>
      <c r="C827" s="12">
        <v>847</v>
      </c>
      <c r="D827" s="12">
        <v>80</v>
      </c>
      <c r="E827" s="12">
        <v>80</v>
      </c>
      <c r="F827" s="12"/>
      <c r="G827" s="12">
        <v>1217</v>
      </c>
      <c r="H827" s="12"/>
      <c r="I827" s="12">
        <v>508</v>
      </c>
      <c r="J827" s="12"/>
      <c r="K827" s="12"/>
      <c r="L827" s="12">
        <v>59</v>
      </c>
      <c r="M827" s="12">
        <v>81</v>
      </c>
      <c r="N827" s="12">
        <v>5</v>
      </c>
      <c r="O827" s="12"/>
      <c r="P827" s="12">
        <v>5</v>
      </c>
      <c r="Q827" s="12"/>
      <c r="R827" s="12"/>
      <c r="S827" s="12">
        <v>509</v>
      </c>
      <c r="T827" s="12">
        <v>50</v>
      </c>
      <c r="U827" s="12"/>
      <c r="V827" s="12"/>
      <c r="W827" s="12"/>
    </row>
    <row r="828" ht="14.4" spans="1:23">
      <c r="A828" s="14">
        <v>21112</v>
      </c>
      <c r="B828" s="9" t="s">
        <v>5393</v>
      </c>
      <c r="C828" s="10">
        <v>6938</v>
      </c>
      <c r="D828" s="10">
        <v>5955</v>
      </c>
      <c r="E828" s="10">
        <v>5955</v>
      </c>
      <c r="F828" s="10"/>
      <c r="G828" s="10">
        <v>982</v>
      </c>
      <c r="H828" s="10">
        <v>513</v>
      </c>
      <c r="I828" s="10"/>
      <c r="J828" s="10"/>
      <c r="K828" s="10">
        <v>250</v>
      </c>
      <c r="L828" s="10"/>
      <c r="M828" s="10"/>
      <c r="N828" s="10">
        <v>169</v>
      </c>
      <c r="O828" s="10"/>
      <c r="P828" s="10">
        <v>50</v>
      </c>
      <c r="Q828" s="10"/>
      <c r="R828" s="10"/>
      <c r="S828" s="10"/>
      <c r="T828" s="10"/>
      <c r="U828" s="10"/>
      <c r="V828" s="10"/>
      <c r="W828" s="10"/>
    </row>
    <row r="829" ht="14.4" spans="1:23">
      <c r="A829" s="14">
        <v>2111201</v>
      </c>
      <c r="B829" s="11" t="s">
        <v>5005</v>
      </c>
      <c r="C829" s="12">
        <v>6938</v>
      </c>
      <c r="D829" s="12">
        <v>5955</v>
      </c>
      <c r="E829" s="12">
        <v>5955</v>
      </c>
      <c r="F829" s="12"/>
      <c r="G829" s="12">
        <v>982</v>
      </c>
      <c r="H829" s="12">
        <v>513</v>
      </c>
      <c r="I829" s="12"/>
      <c r="J829" s="12"/>
      <c r="K829" s="12">
        <v>250</v>
      </c>
      <c r="L829" s="12"/>
      <c r="M829" s="12"/>
      <c r="N829" s="12">
        <v>169</v>
      </c>
      <c r="O829" s="12"/>
      <c r="P829" s="12">
        <v>50</v>
      </c>
      <c r="Q829" s="12"/>
      <c r="R829" s="12"/>
      <c r="S829" s="12"/>
      <c r="T829" s="12"/>
      <c r="U829" s="12"/>
      <c r="V829" s="12"/>
      <c r="W829" s="12"/>
    </row>
    <row r="830" ht="14.4" spans="1:23">
      <c r="A830" s="14">
        <v>21113</v>
      </c>
      <c r="B830" s="9" t="s">
        <v>5394</v>
      </c>
      <c r="C830" s="10">
        <v>6968</v>
      </c>
      <c r="D830" s="10"/>
      <c r="E830" s="10">
        <v>0</v>
      </c>
      <c r="F830" s="10"/>
      <c r="G830" s="10">
        <v>6268</v>
      </c>
      <c r="H830" s="10"/>
      <c r="I830" s="10"/>
      <c r="J830" s="10">
        <v>2421</v>
      </c>
      <c r="K830" s="10">
        <v>1360</v>
      </c>
      <c r="L830" s="10">
        <v>736</v>
      </c>
      <c r="M830" s="10"/>
      <c r="N830" s="10">
        <v>212</v>
      </c>
      <c r="O830" s="10"/>
      <c r="P830" s="10"/>
      <c r="Q830" s="10"/>
      <c r="R830" s="10"/>
      <c r="S830" s="10"/>
      <c r="T830" s="10"/>
      <c r="U830" s="10"/>
      <c r="V830" s="10"/>
      <c r="W830" s="10">
        <v>1539</v>
      </c>
    </row>
    <row r="831" ht="14.4" spans="1:23">
      <c r="A831" s="14">
        <v>2111301</v>
      </c>
      <c r="B831" s="11" t="s">
        <v>5395</v>
      </c>
      <c r="C831" s="12">
        <v>6968</v>
      </c>
      <c r="D831" s="12"/>
      <c r="E831" s="12">
        <v>0</v>
      </c>
      <c r="F831" s="12"/>
      <c r="G831" s="12">
        <v>6268</v>
      </c>
      <c r="H831" s="12"/>
      <c r="I831" s="12"/>
      <c r="J831" s="12">
        <v>2421</v>
      </c>
      <c r="K831" s="12">
        <v>1360</v>
      </c>
      <c r="L831" s="12">
        <v>736</v>
      </c>
      <c r="M831" s="12"/>
      <c r="N831" s="12">
        <v>212</v>
      </c>
      <c r="O831" s="12"/>
      <c r="P831" s="12"/>
      <c r="Q831" s="12"/>
      <c r="R831" s="12"/>
      <c r="S831" s="12"/>
      <c r="T831" s="12"/>
      <c r="U831" s="12"/>
      <c r="V831" s="12"/>
      <c r="W831" s="12">
        <v>1539</v>
      </c>
    </row>
    <row r="832" ht="14.4" spans="1:23">
      <c r="A832" s="14">
        <v>21114</v>
      </c>
      <c r="B832" s="9" t="s">
        <v>2404</v>
      </c>
      <c r="C832" s="10">
        <v>10471</v>
      </c>
      <c r="D832" s="10">
        <v>2181</v>
      </c>
      <c r="E832" s="10">
        <v>2187</v>
      </c>
      <c r="F832" s="10"/>
      <c r="G832" s="10">
        <v>8256</v>
      </c>
      <c r="H832" s="10">
        <v>29</v>
      </c>
      <c r="I832" s="10"/>
      <c r="J832" s="10">
        <v>285</v>
      </c>
      <c r="K832" s="10"/>
      <c r="L832" s="10"/>
      <c r="M832" s="10"/>
      <c r="N832" s="10">
        <v>18</v>
      </c>
      <c r="O832" s="10"/>
      <c r="P832" s="10"/>
      <c r="Q832" s="10"/>
      <c r="R832" s="10">
        <v>7882</v>
      </c>
      <c r="S832" s="10"/>
      <c r="T832" s="10">
        <v>42</v>
      </c>
      <c r="U832" s="10"/>
      <c r="V832" s="10"/>
      <c r="W832" s="10"/>
    </row>
    <row r="833" ht="14.4" spans="1:23">
      <c r="A833" s="14">
        <v>2111401</v>
      </c>
      <c r="B833" s="11" t="s">
        <v>595</v>
      </c>
      <c r="C833" s="12">
        <v>0</v>
      </c>
      <c r="D833" s="12"/>
      <c r="E833" s="12">
        <v>0</v>
      </c>
      <c r="F833" s="12"/>
      <c r="G833" s="12"/>
      <c r="H833" s="12"/>
      <c r="I833" s="12"/>
      <c r="J833" s="12"/>
      <c r="K833" s="12"/>
      <c r="L833" s="12"/>
      <c r="M833" s="12"/>
      <c r="N833" s="12"/>
      <c r="O833" s="12"/>
      <c r="P833" s="12"/>
      <c r="Q833" s="12"/>
      <c r="R833" s="12"/>
      <c r="S833" s="12"/>
      <c r="T833" s="12"/>
      <c r="U833" s="12"/>
      <c r="V833" s="12"/>
      <c r="W833" s="12"/>
    </row>
    <row r="834" ht="14.4" spans="1:23">
      <c r="A834" s="14">
        <v>2111402</v>
      </c>
      <c r="B834" s="11" t="s">
        <v>598</v>
      </c>
      <c r="C834" s="12">
        <v>0</v>
      </c>
      <c r="D834" s="12"/>
      <c r="E834" s="12">
        <v>0</v>
      </c>
      <c r="F834" s="12"/>
      <c r="G834" s="12"/>
      <c r="H834" s="12"/>
      <c r="I834" s="12"/>
      <c r="J834" s="12"/>
      <c r="K834" s="12"/>
      <c r="L834" s="12"/>
      <c r="M834" s="12"/>
      <c r="N834" s="12"/>
      <c r="O834" s="12"/>
      <c r="P834" s="12"/>
      <c r="Q834" s="12"/>
      <c r="R834" s="12"/>
      <c r="S834" s="12"/>
      <c r="T834" s="12"/>
      <c r="U834" s="12"/>
      <c r="V834" s="12"/>
      <c r="W834" s="12"/>
    </row>
    <row r="835" ht="14.4" spans="1:23">
      <c r="A835" s="14">
        <v>2111403</v>
      </c>
      <c r="B835" s="11" t="s">
        <v>601</v>
      </c>
      <c r="C835" s="12">
        <v>0</v>
      </c>
      <c r="D835" s="12"/>
      <c r="E835" s="12">
        <v>0</v>
      </c>
      <c r="F835" s="12"/>
      <c r="G835" s="12"/>
      <c r="H835" s="12"/>
      <c r="I835" s="12"/>
      <c r="J835" s="12"/>
      <c r="K835" s="12"/>
      <c r="L835" s="12"/>
      <c r="M835" s="12"/>
      <c r="N835" s="12"/>
      <c r="O835" s="12"/>
      <c r="P835" s="12"/>
      <c r="Q835" s="12"/>
      <c r="R835" s="12"/>
      <c r="S835" s="12"/>
      <c r="T835" s="12"/>
      <c r="U835" s="12"/>
      <c r="V835" s="12"/>
      <c r="W835" s="12"/>
    </row>
    <row r="836" ht="14.4" spans="1:23">
      <c r="A836" s="14">
        <v>2111404</v>
      </c>
      <c r="B836" s="11" t="s">
        <v>2412</v>
      </c>
      <c r="C836" s="12">
        <v>0</v>
      </c>
      <c r="D836" s="12"/>
      <c r="E836" s="12">
        <v>0</v>
      </c>
      <c r="F836" s="12"/>
      <c r="G836" s="12"/>
      <c r="H836" s="12"/>
      <c r="I836" s="12"/>
      <c r="J836" s="12"/>
      <c r="K836" s="12"/>
      <c r="L836" s="12"/>
      <c r="M836" s="12"/>
      <c r="N836" s="12"/>
      <c r="O836" s="12"/>
      <c r="P836" s="12"/>
      <c r="Q836" s="12"/>
      <c r="R836" s="12"/>
      <c r="S836" s="12"/>
      <c r="T836" s="12"/>
      <c r="U836" s="12"/>
      <c r="V836" s="12"/>
      <c r="W836" s="12"/>
    </row>
    <row r="837" ht="14.4" spans="1:23">
      <c r="A837" s="14">
        <v>2111405</v>
      </c>
      <c r="B837" s="11" t="s">
        <v>2414</v>
      </c>
      <c r="C837" s="12">
        <v>17</v>
      </c>
      <c r="D837" s="12"/>
      <c r="E837" s="12">
        <v>0</v>
      </c>
      <c r="F837" s="12"/>
      <c r="G837" s="12">
        <v>18</v>
      </c>
      <c r="H837" s="12"/>
      <c r="I837" s="12"/>
      <c r="J837" s="12"/>
      <c r="K837" s="12"/>
      <c r="L837" s="12"/>
      <c r="M837" s="12"/>
      <c r="N837" s="12">
        <v>18</v>
      </c>
      <c r="O837" s="12"/>
      <c r="P837" s="12"/>
      <c r="Q837" s="12"/>
      <c r="R837" s="12"/>
      <c r="S837" s="12"/>
      <c r="T837" s="12"/>
      <c r="U837" s="12"/>
      <c r="V837" s="12"/>
      <c r="W837" s="12"/>
    </row>
    <row r="838" ht="14.4" spans="1:23">
      <c r="A838" s="14">
        <v>2111406</v>
      </c>
      <c r="B838" s="11" t="s">
        <v>2416</v>
      </c>
      <c r="C838" s="12">
        <v>0</v>
      </c>
      <c r="D838" s="12"/>
      <c r="E838" s="12">
        <v>0</v>
      </c>
      <c r="F838" s="12"/>
      <c r="G838" s="12"/>
      <c r="H838" s="12"/>
      <c r="I838" s="12"/>
      <c r="J838" s="12"/>
      <c r="K838" s="12"/>
      <c r="L838" s="12"/>
      <c r="M838" s="12"/>
      <c r="N838" s="12"/>
      <c r="O838" s="12"/>
      <c r="P838" s="12"/>
      <c r="Q838" s="12"/>
      <c r="R838" s="12"/>
      <c r="S838" s="12"/>
      <c r="T838" s="12"/>
      <c r="U838" s="12"/>
      <c r="V838" s="12"/>
      <c r="W838" s="12"/>
    </row>
    <row r="839" ht="14.4" spans="1:23">
      <c r="A839" s="14">
        <v>2111407</v>
      </c>
      <c r="B839" s="11" t="s">
        <v>2419</v>
      </c>
      <c r="C839" s="12">
        <v>0</v>
      </c>
      <c r="D839" s="12"/>
      <c r="E839" s="12">
        <v>0</v>
      </c>
      <c r="F839" s="12"/>
      <c r="G839" s="12"/>
      <c r="H839" s="12"/>
      <c r="I839" s="12"/>
      <c r="J839" s="12"/>
      <c r="K839" s="12"/>
      <c r="L839" s="12"/>
      <c r="M839" s="12"/>
      <c r="N839" s="12"/>
      <c r="O839" s="12"/>
      <c r="P839" s="12"/>
      <c r="Q839" s="12"/>
      <c r="R839" s="12"/>
      <c r="S839" s="12"/>
      <c r="T839" s="12"/>
      <c r="U839" s="12"/>
      <c r="V839" s="12"/>
      <c r="W839" s="12"/>
    </row>
    <row r="840" ht="14.4" spans="1:23">
      <c r="A840" s="14">
        <v>2111408</v>
      </c>
      <c r="B840" s="11" t="s">
        <v>2422</v>
      </c>
      <c r="C840" s="12">
        <v>0</v>
      </c>
      <c r="D840" s="12"/>
      <c r="E840" s="12">
        <v>0</v>
      </c>
      <c r="F840" s="12"/>
      <c r="G840" s="12"/>
      <c r="H840" s="12"/>
      <c r="I840" s="12"/>
      <c r="J840" s="12"/>
      <c r="K840" s="12"/>
      <c r="L840" s="12"/>
      <c r="M840" s="12"/>
      <c r="N840" s="12"/>
      <c r="O840" s="12"/>
      <c r="P840" s="12"/>
      <c r="Q840" s="12"/>
      <c r="R840" s="12"/>
      <c r="S840" s="12"/>
      <c r="T840" s="12"/>
      <c r="U840" s="12"/>
      <c r="V840" s="12"/>
      <c r="W840" s="12"/>
    </row>
    <row r="841" ht="14.4" spans="1:23">
      <c r="A841" s="14">
        <v>2111409</v>
      </c>
      <c r="B841" s="11" t="s">
        <v>2425</v>
      </c>
      <c r="C841" s="12">
        <v>0</v>
      </c>
      <c r="D841" s="12"/>
      <c r="E841" s="12">
        <v>0</v>
      </c>
      <c r="F841" s="12"/>
      <c r="G841" s="12"/>
      <c r="H841" s="12"/>
      <c r="I841" s="12"/>
      <c r="J841" s="12"/>
      <c r="K841" s="12"/>
      <c r="L841" s="12"/>
      <c r="M841" s="12"/>
      <c r="N841" s="12"/>
      <c r="O841" s="12"/>
      <c r="P841" s="12"/>
      <c r="Q841" s="12"/>
      <c r="R841" s="12"/>
      <c r="S841" s="12"/>
      <c r="T841" s="12"/>
      <c r="U841" s="12"/>
      <c r="V841" s="12"/>
      <c r="W841" s="12"/>
    </row>
    <row r="842" ht="14.4" spans="1:23">
      <c r="A842" s="14">
        <v>2111410</v>
      </c>
      <c r="B842" s="11" t="s">
        <v>2428</v>
      </c>
      <c r="C842" s="12">
        <v>16</v>
      </c>
      <c r="D842" s="12"/>
      <c r="E842" s="12">
        <v>0</v>
      </c>
      <c r="F842" s="12"/>
      <c r="G842" s="12">
        <v>16</v>
      </c>
      <c r="H842" s="12">
        <v>16</v>
      </c>
      <c r="I842" s="12"/>
      <c r="J842" s="12"/>
      <c r="K842" s="12"/>
      <c r="L842" s="12"/>
      <c r="M842" s="12"/>
      <c r="N842" s="12"/>
      <c r="O842" s="12"/>
      <c r="P842" s="12"/>
      <c r="Q842" s="12"/>
      <c r="R842" s="12"/>
      <c r="S842" s="12"/>
      <c r="T842" s="12"/>
      <c r="U842" s="12"/>
      <c r="V842" s="12"/>
      <c r="W842" s="12"/>
    </row>
    <row r="843" ht="14.4" spans="1:23">
      <c r="A843" s="14">
        <v>2111411</v>
      </c>
      <c r="B843" s="11" t="s">
        <v>718</v>
      </c>
      <c r="C843" s="12">
        <v>2203</v>
      </c>
      <c r="D843" s="12">
        <v>2197</v>
      </c>
      <c r="E843" s="12">
        <v>2203</v>
      </c>
      <c r="F843" s="12"/>
      <c r="G843" s="12"/>
      <c r="H843" s="12"/>
      <c r="I843" s="12"/>
      <c r="J843" s="12"/>
      <c r="K843" s="12"/>
      <c r="L843" s="12"/>
      <c r="M843" s="12"/>
      <c r="N843" s="12"/>
      <c r="O843" s="12"/>
      <c r="P843" s="12"/>
      <c r="Q843" s="12"/>
      <c r="R843" s="12"/>
      <c r="S843" s="12"/>
      <c r="T843" s="12"/>
      <c r="U843" s="12"/>
      <c r="V843" s="12"/>
      <c r="W843" s="12"/>
    </row>
    <row r="844" ht="14.4" spans="1:23">
      <c r="A844" s="14">
        <v>2111413</v>
      </c>
      <c r="B844" s="11" t="s">
        <v>2433</v>
      </c>
      <c r="C844" s="12">
        <v>8177</v>
      </c>
      <c r="D844" s="12"/>
      <c r="E844" s="12">
        <v>0</v>
      </c>
      <c r="F844" s="12"/>
      <c r="G844" s="12">
        <v>8167</v>
      </c>
      <c r="H844" s="12"/>
      <c r="I844" s="12"/>
      <c r="J844" s="12">
        <v>285</v>
      </c>
      <c r="K844" s="12"/>
      <c r="L844" s="12"/>
      <c r="M844" s="12"/>
      <c r="N844" s="12"/>
      <c r="O844" s="12"/>
      <c r="P844" s="12"/>
      <c r="Q844" s="12"/>
      <c r="R844" s="12">
        <v>7882</v>
      </c>
      <c r="S844" s="12"/>
      <c r="T844" s="12"/>
      <c r="U844" s="12"/>
      <c r="V844" s="12"/>
      <c r="W844" s="12"/>
    </row>
    <row r="845" ht="14.4" spans="1:23">
      <c r="A845" s="14">
        <v>2111450</v>
      </c>
      <c r="B845" s="11" t="s">
        <v>622</v>
      </c>
      <c r="C845" s="12">
        <v>51</v>
      </c>
      <c r="D845" s="12"/>
      <c r="E845" s="12">
        <v>0</v>
      </c>
      <c r="F845" s="12"/>
      <c r="G845" s="12">
        <v>42</v>
      </c>
      <c r="H845" s="12"/>
      <c r="I845" s="12"/>
      <c r="J845" s="12"/>
      <c r="K845" s="12"/>
      <c r="L845" s="12"/>
      <c r="M845" s="12"/>
      <c r="N845" s="12"/>
      <c r="O845" s="12"/>
      <c r="P845" s="12"/>
      <c r="Q845" s="12"/>
      <c r="R845" s="12"/>
      <c r="S845" s="12"/>
      <c r="T845" s="12">
        <v>42</v>
      </c>
      <c r="U845" s="12"/>
      <c r="V845" s="12"/>
      <c r="W845" s="12"/>
    </row>
    <row r="846" ht="14.4" spans="1:23">
      <c r="A846" s="14">
        <v>2111499</v>
      </c>
      <c r="B846" s="11" t="s">
        <v>2438</v>
      </c>
      <c r="C846" s="12">
        <v>7</v>
      </c>
      <c r="D846" s="12">
        <v>-16</v>
      </c>
      <c r="E846" s="12">
        <v>-16</v>
      </c>
      <c r="F846" s="12"/>
      <c r="G846" s="12">
        <v>13</v>
      </c>
      <c r="H846" s="12">
        <v>13</v>
      </c>
      <c r="I846" s="12"/>
      <c r="J846" s="12"/>
      <c r="K846" s="12"/>
      <c r="L846" s="12"/>
      <c r="M846" s="12"/>
      <c r="N846" s="12"/>
      <c r="O846" s="12"/>
      <c r="P846" s="12"/>
      <c r="Q846" s="12"/>
      <c r="R846" s="12"/>
      <c r="S846" s="12"/>
      <c r="T846" s="12"/>
      <c r="U846" s="12"/>
      <c r="V846" s="12"/>
      <c r="W846" s="12"/>
    </row>
    <row r="847" ht="14.4" spans="1:23">
      <c r="A847" s="14">
        <v>21199</v>
      </c>
      <c r="B847" s="9" t="s">
        <v>5396</v>
      </c>
      <c r="C847" s="10">
        <v>327700</v>
      </c>
      <c r="D847" s="10">
        <v>337</v>
      </c>
      <c r="E847" s="10">
        <v>339</v>
      </c>
      <c r="F847" s="10"/>
      <c r="G847" s="10">
        <v>350222</v>
      </c>
      <c r="H847" s="10">
        <v>41115</v>
      </c>
      <c r="I847" s="10">
        <v>29114</v>
      </c>
      <c r="J847" s="10">
        <v>109250</v>
      </c>
      <c r="K847" s="10">
        <v>45215</v>
      </c>
      <c r="L847" s="10">
        <v>9967</v>
      </c>
      <c r="M847" s="10">
        <v>752</v>
      </c>
      <c r="N847" s="10">
        <v>2897</v>
      </c>
      <c r="O847" s="10"/>
      <c r="P847" s="10">
        <v>32990</v>
      </c>
      <c r="Q847" s="10">
        <v>17999</v>
      </c>
      <c r="R847" s="10">
        <v>32325</v>
      </c>
      <c r="S847" s="10"/>
      <c r="T847" s="10">
        <v>23729</v>
      </c>
      <c r="U847" s="10"/>
      <c r="V847" s="10">
        <v>50</v>
      </c>
      <c r="W847" s="10">
        <v>4819</v>
      </c>
    </row>
    <row r="848" ht="14.4" spans="1:23">
      <c r="A848" s="14">
        <v>2119901</v>
      </c>
      <c r="B848" s="11" t="s">
        <v>5397</v>
      </c>
      <c r="C848" s="12">
        <v>327700</v>
      </c>
      <c r="D848" s="12">
        <v>337</v>
      </c>
      <c r="E848" s="12">
        <v>339</v>
      </c>
      <c r="F848" s="12"/>
      <c r="G848" s="12">
        <v>350222</v>
      </c>
      <c r="H848" s="12">
        <v>41115</v>
      </c>
      <c r="I848" s="12">
        <v>29114</v>
      </c>
      <c r="J848" s="12">
        <v>109250</v>
      </c>
      <c r="K848" s="12">
        <v>45215</v>
      </c>
      <c r="L848" s="12">
        <v>9967</v>
      </c>
      <c r="M848" s="12">
        <v>752</v>
      </c>
      <c r="N848" s="12">
        <v>2897</v>
      </c>
      <c r="O848" s="12"/>
      <c r="P848" s="12">
        <v>32990</v>
      </c>
      <c r="Q848" s="12">
        <v>17999</v>
      </c>
      <c r="R848" s="12">
        <v>32325</v>
      </c>
      <c r="S848" s="12"/>
      <c r="T848" s="12">
        <v>23729</v>
      </c>
      <c r="U848" s="12"/>
      <c r="V848" s="12">
        <v>50</v>
      </c>
      <c r="W848" s="12">
        <v>4819</v>
      </c>
    </row>
    <row r="849" ht="14.4" spans="1:23">
      <c r="A849" s="14">
        <v>212</v>
      </c>
      <c r="B849" s="9" t="s">
        <v>2447</v>
      </c>
      <c r="C849" s="10">
        <v>2164891</v>
      </c>
      <c r="D849" s="10">
        <v>44435</v>
      </c>
      <c r="E849" s="10">
        <v>46433</v>
      </c>
      <c r="F849" s="10"/>
      <c r="G849" s="10">
        <v>3077163</v>
      </c>
      <c r="H849" s="10">
        <v>727772</v>
      </c>
      <c r="I849" s="10">
        <v>201932</v>
      </c>
      <c r="J849" s="10">
        <v>379201</v>
      </c>
      <c r="K849" s="10">
        <v>234716</v>
      </c>
      <c r="L849" s="10">
        <v>279253</v>
      </c>
      <c r="M849" s="10">
        <v>93660</v>
      </c>
      <c r="N849" s="10">
        <v>74779</v>
      </c>
      <c r="O849" s="10">
        <v>53381</v>
      </c>
      <c r="P849" s="10">
        <v>327352</v>
      </c>
      <c r="Q849" s="10">
        <v>166376</v>
      </c>
      <c r="R849" s="10">
        <v>71345</v>
      </c>
      <c r="S849" s="10">
        <v>40725</v>
      </c>
      <c r="T849" s="10">
        <v>81602</v>
      </c>
      <c r="U849" s="10">
        <v>9623</v>
      </c>
      <c r="V849" s="10">
        <v>132790</v>
      </c>
      <c r="W849" s="10">
        <v>202656</v>
      </c>
    </row>
    <row r="850" ht="14.4" spans="1:23">
      <c r="A850" s="14">
        <v>21201</v>
      </c>
      <c r="B850" s="9" t="s">
        <v>2450</v>
      </c>
      <c r="C850" s="10">
        <v>285355</v>
      </c>
      <c r="D850" s="10">
        <v>2997</v>
      </c>
      <c r="E850" s="10">
        <v>3925</v>
      </c>
      <c r="F850" s="10"/>
      <c r="G850" s="10">
        <v>272575</v>
      </c>
      <c r="H850" s="10">
        <v>71683</v>
      </c>
      <c r="I850" s="10">
        <v>12706</v>
      </c>
      <c r="J850" s="10">
        <v>27484</v>
      </c>
      <c r="K850" s="10">
        <v>14757</v>
      </c>
      <c r="L850" s="10">
        <v>12717</v>
      </c>
      <c r="M850" s="10">
        <v>13837</v>
      </c>
      <c r="N850" s="10">
        <v>10889</v>
      </c>
      <c r="O850" s="10">
        <v>9953</v>
      </c>
      <c r="P850" s="10">
        <v>25651</v>
      </c>
      <c r="Q850" s="10">
        <v>14953</v>
      </c>
      <c r="R850" s="10">
        <v>9460</v>
      </c>
      <c r="S850" s="10">
        <v>17185</v>
      </c>
      <c r="T850" s="10">
        <v>9007</v>
      </c>
      <c r="U850" s="10">
        <v>3569</v>
      </c>
      <c r="V850" s="10">
        <v>3586</v>
      </c>
      <c r="W850" s="10">
        <v>15138</v>
      </c>
    </row>
    <row r="851" ht="14.4" spans="1:23">
      <c r="A851" s="14">
        <v>2120101</v>
      </c>
      <c r="B851" s="11" t="s">
        <v>595</v>
      </c>
      <c r="C851" s="12">
        <v>116794</v>
      </c>
      <c r="D851" s="12">
        <v>2106</v>
      </c>
      <c r="E851" s="12">
        <v>2674</v>
      </c>
      <c r="F851" s="12"/>
      <c r="G851" s="12">
        <v>100652</v>
      </c>
      <c r="H851" s="12">
        <v>27064</v>
      </c>
      <c r="I851" s="12">
        <v>3490</v>
      </c>
      <c r="J851" s="12">
        <v>6270</v>
      </c>
      <c r="K851" s="12">
        <v>4096</v>
      </c>
      <c r="L851" s="12">
        <v>5779</v>
      </c>
      <c r="M851" s="12">
        <v>5474</v>
      </c>
      <c r="N851" s="12">
        <v>4896</v>
      </c>
      <c r="O851" s="12">
        <v>5217</v>
      </c>
      <c r="P851" s="12">
        <v>10497</v>
      </c>
      <c r="Q851" s="12">
        <v>6339</v>
      </c>
      <c r="R851" s="12">
        <v>3037</v>
      </c>
      <c r="S851" s="12">
        <v>4638</v>
      </c>
      <c r="T851" s="12">
        <v>2978</v>
      </c>
      <c r="U851" s="12">
        <v>2555</v>
      </c>
      <c r="V851" s="12">
        <v>1454</v>
      </c>
      <c r="W851" s="12">
        <v>6868</v>
      </c>
    </row>
    <row r="852" ht="14.4" spans="1:23">
      <c r="A852" s="14">
        <v>2120102</v>
      </c>
      <c r="B852" s="11" t="s">
        <v>598</v>
      </c>
      <c r="C852" s="12">
        <v>22539</v>
      </c>
      <c r="D852" s="12"/>
      <c r="E852" s="12">
        <v>0</v>
      </c>
      <c r="F852" s="12"/>
      <c r="G852" s="12">
        <v>33087</v>
      </c>
      <c r="H852" s="12">
        <v>11224</v>
      </c>
      <c r="I852" s="12">
        <v>45</v>
      </c>
      <c r="J852" s="12">
        <v>1370</v>
      </c>
      <c r="K852" s="12">
        <v>101</v>
      </c>
      <c r="L852" s="12">
        <v>751</v>
      </c>
      <c r="M852" s="12">
        <v>1006</v>
      </c>
      <c r="N852" s="12">
        <v>450</v>
      </c>
      <c r="O852" s="12">
        <v>112</v>
      </c>
      <c r="P852" s="12">
        <v>14064</v>
      </c>
      <c r="Q852" s="12">
        <v>45</v>
      </c>
      <c r="R852" s="12">
        <v>499</v>
      </c>
      <c r="S852" s="12">
        <v>81</v>
      </c>
      <c r="T852" s="12">
        <v>2</v>
      </c>
      <c r="U852" s="12">
        <v>13</v>
      </c>
      <c r="V852" s="12">
        <v>21</v>
      </c>
      <c r="W852" s="12">
        <v>3303</v>
      </c>
    </row>
    <row r="853" ht="14.4" spans="1:23">
      <c r="A853" s="14">
        <v>2120103</v>
      </c>
      <c r="B853" s="11" t="s">
        <v>601</v>
      </c>
      <c r="C853" s="12">
        <v>3265</v>
      </c>
      <c r="D853" s="12">
        <v>119</v>
      </c>
      <c r="E853" s="12">
        <v>178</v>
      </c>
      <c r="F853" s="12"/>
      <c r="G853" s="12">
        <v>2888</v>
      </c>
      <c r="H853" s="12"/>
      <c r="I853" s="12"/>
      <c r="J853" s="12"/>
      <c r="K853" s="12">
        <v>878</v>
      </c>
      <c r="L853" s="12">
        <v>184</v>
      </c>
      <c r="M853" s="12"/>
      <c r="N853" s="12">
        <v>560</v>
      </c>
      <c r="O853" s="12"/>
      <c r="P853" s="12">
        <v>256</v>
      </c>
      <c r="Q853" s="12">
        <v>143</v>
      </c>
      <c r="R853" s="12"/>
      <c r="S853" s="12">
        <v>867</v>
      </c>
      <c r="T853" s="12"/>
      <c r="U853" s="12"/>
      <c r="V853" s="12"/>
      <c r="W853" s="12"/>
    </row>
    <row r="854" ht="14.4" spans="1:23">
      <c r="A854" s="14">
        <v>2120104</v>
      </c>
      <c r="B854" s="11" t="s">
        <v>2459</v>
      </c>
      <c r="C854" s="12">
        <v>50446</v>
      </c>
      <c r="D854" s="12"/>
      <c r="E854" s="12">
        <v>0</v>
      </c>
      <c r="F854" s="12"/>
      <c r="G854" s="12">
        <v>43996</v>
      </c>
      <c r="H854" s="12">
        <v>19793</v>
      </c>
      <c r="I854" s="12">
        <v>2885</v>
      </c>
      <c r="J854" s="12">
        <v>4562</v>
      </c>
      <c r="K854" s="12">
        <v>3576</v>
      </c>
      <c r="L854" s="12">
        <v>1951</v>
      </c>
      <c r="M854" s="12">
        <v>2316</v>
      </c>
      <c r="N854" s="12">
        <v>365</v>
      </c>
      <c r="O854" s="12">
        <v>234</v>
      </c>
      <c r="P854" s="12">
        <v>671</v>
      </c>
      <c r="Q854" s="12">
        <v>3504</v>
      </c>
      <c r="R854" s="12">
        <v>514</v>
      </c>
      <c r="S854" s="12">
        <v>927</v>
      </c>
      <c r="T854" s="12">
        <v>1030</v>
      </c>
      <c r="U854" s="12">
        <v>274</v>
      </c>
      <c r="V854" s="12">
        <v>1114</v>
      </c>
      <c r="W854" s="12">
        <v>280</v>
      </c>
    </row>
    <row r="855" ht="14.4" spans="1:23">
      <c r="A855" s="14">
        <v>2120105</v>
      </c>
      <c r="B855" s="11" t="s">
        <v>2462</v>
      </c>
      <c r="C855" s="12">
        <v>957</v>
      </c>
      <c r="D855" s="12">
        <v>169</v>
      </c>
      <c r="E855" s="12">
        <v>257</v>
      </c>
      <c r="F855" s="12"/>
      <c r="G855" s="12">
        <v>633</v>
      </c>
      <c r="H855" s="12">
        <v>157</v>
      </c>
      <c r="I855" s="12">
        <v>48</v>
      </c>
      <c r="J855" s="12"/>
      <c r="K855" s="12">
        <v>72</v>
      </c>
      <c r="L855" s="12">
        <v>31</v>
      </c>
      <c r="M855" s="12"/>
      <c r="N855" s="12">
        <v>39</v>
      </c>
      <c r="O855" s="12"/>
      <c r="P855" s="12"/>
      <c r="Q855" s="12">
        <v>156</v>
      </c>
      <c r="R855" s="12"/>
      <c r="S855" s="12"/>
      <c r="T855" s="12"/>
      <c r="U855" s="12">
        <v>58</v>
      </c>
      <c r="V855" s="12">
        <v>72</v>
      </c>
      <c r="W855" s="12"/>
    </row>
    <row r="856" ht="14.4" spans="1:23">
      <c r="A856" s="14">
        <v>2120106</v>
      </c>
      <c r="B856" s="11" t="s">
        <v>2465</v>
      </c>
      <c r="C856" s="12">
        <v>8272</v>
      </c>
      <c r="D856" s="12">
        <v>240</v>
      </c>
      <c r="E856" s="12">
        <v>384</v>
      </c>
      <c r="F856" s="12"/>
      <c r="G856" s="12">
        <v>6884</v>
      </c>
      <c r="H856" s="12">
        <v>1854</v>
      </c>
      <c r="I856" s="12">
        <v>550</v>
      </c>
      <c r="J856" s="12">
        <v>100</v>
      </c>
      <c r="K856" s="12">
        <v>298</v>
      </c>
      <c r="L856" s="12">
        <v>100</v>
      </c>
      <c r="M856" s="12">
        <v>859</v>
      </c>
      <c r="N856" s="12">
        <v>1005</v>
      </c>
      <c r="O856" s="12"/>
      <c r="P856" s="12">
        <v>1</v>
      </c>
      <c r="Q856" s="12">
        <v>1177</v>
      </c>
      <c r="R856" s="12">
        <v>424</v>
      </c>
      <c r="S856" s="12"/>
      <c r="T856" s="12">
        <v>365</v>
      </c>
      <c r="U856" s="12">
        <v>69</v>
      </c>
      <c r="V856" s="12">
        <v>74</v>
      </c>
      <c r="W856" s="12">
        <v>8</v>
      </c>
    </row>
    <row r="857" ht="14.4" spans="1:23">
      <c r="A857" s="14">
        <v>2120107</v>
      </c>
      <c r="B857" s="11" t="s">
        <v>2467</v>
      </c>
      <c r="C857" s="12">
        <v>913</v>
      </c>
      <c r="D857" s="12"/>
      <c r="E857" s="12">
        <v>0</v>
      </c>
      <c r="F857" s="12"/>
      <c r="G857" s="12">
        <v>814</v>
      </c>
      <c r="H857" s="12">
        <v>10</v>
      </c>
      <c r="I857" s="12">
        <v>53</v>
      </c>
      <c r="J857" s="12">
        <v>132</v>
      </c>
      <c r="K857" s="12">
        <v>24</v>
      </c>
      <c r="L857" s="12"/>
      <c r="M857" s="12"/>
      <c r="N857" s="12">
        <v>294</v>
      </c>
      <c r="O857" s="12"/>
      <c r="P857" s="12"/>
      <c r="Q857" s="12">
        <v>60</v>
      </c>
      <c r="R857" s="12">
        <v>82</v>
      </c>
      <c r="S857" s="12"/>
      <c r="T857" s="12">
        <v>159</v>
      </c>
      <c r="U857" s="12"/>
      <c r="V857" s="12"/>
      <c r="W857" s="12"/>
    </row>
    <row r="858" ht="14.4" spans="1:23">
      <c r="A858" s="14">
        <v>2120108</v>
      </c>
      <c r="B858" s="11" t="s">
        <v>5017</v>
      </c>
      <c r="C858" s="12">
        <v>578</v>
      </c>
      <c r="D858" s="12">
        <v>224</v>
      </c>
      <c r="E858" s="12">
        <v>224</v>
      </c>
      <c r="F858" s="12"/>
      <c r="G858" s="12">
        <v>318</v>
      </c>
      <c r="H858" s="12"/>
      <c r="I858" s="12"/>
      <c r="J858" s="12"/>
      <c r="K858" s="12"/>
      <c r="L858" s="12"/>
      <c r="M858" s="12"/>
      <c r="N858" s="12"/>
      <c r="O858" s="12"/>
      <c r="P858" s="12"/>
      <c r="Q858" s="12">
        <v>291</v>
      </c>
      <c r="R858" s="12"/>
      <c r="S858" s="12">
        <v>27</v>
      </c>
      <c r="T858" s="12"/>
      <c r="U858" s="12"/>
      <c r="V858" s="12"/>
      <c r="W858" s="12"/>
    </row>
    <row r="859" ht="14.4" spans="1:23">
      <c r="A859" s="14">
        <v>2120109</v>
      </c>
      <c r="B859" s="11" t="s">
        <v>2468</v>
      </c>
      <c r="C859" s="12">
        <v>3491</v>
      </c>
      <c r="D859" s="12">
        <v>47</v>
      </c>
      <c r="E859" s="12">
        <v>69</v>
      </c>
      <c r="F859" s="12"/>
      <c r="G859" s="12">
        <v>2816</v>
      </c>
      <c r="H859" s="12">
        <v>827</v>
      </c>
      <c r="I859" s="12">
        <v>213</v>
      </c>
      <c r="J859" s="12">
        <v>65</v>
      </c>
      <c r="K859" s="12">
        <v>152</v>
      </c>
      <c r="L859" s="12">
        <v>138</v>
      </c>
      <c r="M859" s="12">
        <v>862</v>
      </c>
      <c r="N859" s="12">
        <v>158</v>
      </c>
      <c r="O859" s="12"/>
      <c r="P859" s="12">
        <v>9</v>
      </c>
      <c r="Q859" s="12">
        <v>224</v>
      </c>
      <c r="R859" s="12"/>
      <c r="S859" s="12"/>
      <c r="T859" s="12">
        <v>168</v>
      </c>
      <c r="U859" s="12"/>
      <c r="V859" s="12"/>
      <c r="W859" s="12"/>
    </row>
    <row r="860" ht="14.4" spans="1:23">
      <c r="A860" s="14">
        <v>2120110</v>
      </c>
      <c r="B860" s="11" t="s">
        <v>2469</v>
      </c>
      <c r="C860" s="12">
        <v>12</v>
      </c>
      <c r="D860" s="12"/>
      <c r="E860" s="12">
        <v>0</v>
      </c>
      <c r="F860" s="12"/>
      <c r="G860" s="12">
        <v>10</v>
      </c>
      <c r="H860" s="12"/>
      <c r="I860" s="12"/>
      <c r="J860" s="12"/>
      <c r="K860" s="12">
        <v>10</v>
      </c>
      <c r="L860" s="12"/>
      <c r="M860" s="12"/>
      <c r="N860" s="12"/>
      <c r="O860" s="12"/>
      <c r="P860" s="12"/>
      <c r="Q860" s="12"/>
      <c r="R860" s="12"/>
      <c r="S860" s="12"/>
      <c r="T860" s="12"/>
      <c r="U860" s="12"/>
      <c r="V860" s="12"/>
      <c r="W860" s="12"/>
    </row>
    <row r="861" ht="14.4" spans="1:23">
      <c r="A861" s="14">
        <v>2120199</v>
      </c>
      <c r="B861" s="11" t="s">
        <v>2471</v>
      </c>
      <c r="C861" s="12">
        <v>78088</v>
      </c>
      <c r="D861" s="12">
        <v>92</v>
      </c>
      <c r="E861" s="12">
        <v>139</v>
      </c>
      <c r="F861" s="12"/>
      <c r="G861" s="12">
        <v>80477</v>
      </c>
      <c r="H861" s="12">
        <v>10754</v>
      </c>
      <c r="I861" s="12">
        <v>5422</v>
      </c>
      <c r="J861" s="12">
        <v>14985</v>
      </c>
      <c r="K861" s="12">
        <v>5550</v>
      </c>
      <c r="L861" s="12">
        <v>3783</v>
      </c>
      <c r="M861" s="12">
        <v>3320</v>
      </c>
      <c r="N861" s="12">
        <v>3122</v>
      </c>
      <c r="O861" s="12">
        <v>4390</v>
      </c>
      <c r="P861" s="12">
        <v>153</v>
      </c>
      <c r="Q861" s="12">
        <v>3014</v>
      </c>
      <c r="R861" s="12">
        <v>4904</v>
      </c>
      <c r="S861" s="12">
        <v>10645</v>
      </c>
      <c r="T861" s="12">
        <v>4305</v>
      </c>
      <c r="U861" s="12">
        <v>600</v>
      </c>
      <c r="V861" s="12">
        <v>851</v>
      </c>
      <c r="W861" s="12">
        <v>4679</v>
      </c>
    </row>
    <row r="862" ht="14.4" spans="1:23">
      <c r="A862" s="14">
        <v>21202</v>
      </c>
      <c r="B862" s="9" t="s">
        <v>5398</v>
      </c>
      <c r="C862" s="10">
        <v>66309</v>
      </c>
      <c r="D862" s="10">
        <v>1018</v>
      </c>
      <c r="E862" s="10">
        <v>1031</v>
      </c>
      <c r="F862" s="10"/>
      <c r="G862" s="10">
        <v>57073</v>
      </c>
      <c r="H862" s="10">
        <v>9064</v>
      </c>
      <c r="I862" s="10">
        <v>1751</v>
      </c>
      <c r="J862" s="10">
        <v>7703</v>
      </c>
      <c r="K862" s="10">
        <v>7201</v>
      </c>
      <c r="L862" s="10">
        <v>13476</v>
      </c>
      <c r="M862" s="10">
        <v>636</v>
      </c>
      <c r="N862" s="10">
        <v>2240</v>
      </c>
      <c r="O862" s="10">
        <v>3</v>
      </c>
      <c r="P862" s="10">
        <v>2584</v>
      </c>
      <c r="Q862" s="10">
        <v>5254</v>
      </c>
      <c r="R862" s="10">
        <v>1971</v>
      </c>
      <c r="S862" s="10">
        <v>237</v>
      </c>
      <c r="T862" s="10">
        <v>2034</v>
      </c>
      <c r="U862" s="10">
        <v>193</v>
      </c>
      <c r="V862" s="10">
        <v>1106</v>
      </c>
      <c r="W862" s="10">
        <v>1620</v>
      </c>
    </row>
    <row r="863" ht="14.4" spans="1:23">
      <c r="A863" s="14">
        <v>2120201</v>
      </c>
      <c r="B863" s="11" t="s">
        <v>5399</v>
      </c>
      <c r="C863" s="12">
        <v>66309</v>
      </c>
      <c r="D863" s="12">
        <v>1018</v>
      </c>
      <c r="E863" s="12">
        <v>1031</v>
      </c>
      <c r="F863" s="12"/>
      <c r="G863" s="12">
        <v>57073</v>
      </c>
      <c r="H863" s="12">
        <v>9064</v>
      </c>
      <c r="I863" s="12">
        <v>1751</v>
      </c>
      <c r="J863" s="12">
        <v>7703</v>
      </c>
      <c r="K863" s="12">
        <v>7201</v>
      </c>
      <c r="L863" s="12">
        <v>13476</v>
      </c>
      <c r="M863" s="12">
        <v>636</v>
      </c>
      <c r="N863" s="12">
        <v>2240</v>
      </c>
      <c r="O863" s="12">
        <v>3</v>
      </c>
      <c r="P863" s="12">
        <v>2584</v>
      </c>
      <c r="Q863" s="12">
        <v>5254</v>
      </c>
      <c r="R863" s="12">
        <v>1971</v>
      </c>
      <c r="S863" s="12">
        <v>237</v>
      </c>
      <c r="T863" s="12">
        <v>2034</v>
      </c>
      <c r="U863" s="12">
        <v>193</v>
      </c>
      <c r="V863" s="12">
        <v>1106</v>
      </c>
      <c r="W863" s="12">
        <v>1620</v>
      </c>
    </row>
    <row r="864" ht="14.4" spans="1:23">
      <c r="A864" s="14">
        <v>21203</v>
      </c>
      <c r="B864" s="9" t="s">
        <v>2479</v>
      </c>
      <c r="C864" s="10">
        <v>1077109</v>
      </c>
      <c r="D864" s="10">
        <v>300</v>
      </c>
      <c r="E864" s="10">
        <v>300</v>
      </c>
      <c r="F864" s="10"/>
      <c r="G864" s="10">
        <v>1642425</v>
      </c>
      <c r="H864" s="10">
        <v>359696</v>
      </c>
      <c r="I864" s="10">
        <v>142110</v>
      </c>
      <c r="J864" s="10">
        <v>266835</v>
      </c>
      <c r="K864" s="10">
        <v>67350</v>
      </c>
      <c r="L864" s="10">
        <v>180073</v>
      </c>
      <c r="M864" s="10">
        <v>34525</v>
      </c>
      <c r="N864" s="10">
        <v>30636</v>
      </c>
      <c r="O864" s="10">
        <v>39101</v>
      </c>
      <c r="P864" s="10">
        <v>192968</v>
      </c>
      <c r="Q864" s="10">
        <v>96611</v>
      </c>
      <c r="R864" s="10">
        <v>43860</v>
      </c>
      <c r="S864" s="10">
        <v>18891</v>
      </c>
      <c r="T864" s="10">
        <v>26202</v>
      </c>
      <c r="U864" s="10">
        <v>4491</v>
      </c>
      <c r="V864" s="10">
        <v>65451</v>
      </c>
      <c r="W864" s="10">
        <v>73625</v>
      </c>
    </row>
    <row r="865" ht="14.4" spans="1:23">
      <c r="A865" s="14">
        <v>2120303</v>
      </c>
      <c r="B865" s="11" t="s">
        <v>2482</v>
      </c>
      <c r="C865" s="12">
        <v>416950</v>
      </c>
      <c r="D865" s="12"/>
      <c r="E865" s="12">
        <v>0</v>
      </c>
      <c r="F865" s="12"/>
      <c r="G865" s="12">
        <v>489383</v>
      </c>
      <c r="H865" s="12">
        <v>101716</v>
      </c>
      <c r="I865" s="12">
        <v>53802</v>
      </c>
      <c r="J865" s="12">
        <v>80374</v>
      </c>
      <c r="K865" s="12">
        <v>36507</v>
      </c>
      <c r="L865" s="12">
        <v>24055</v>
      </c>
      <c r="M865" s="12">
        <v>13282</v>
      </c>
      <c r="N865" s="12">
        <v>22736</v>
      </c>
      <c r="O865" s="12">
        <v>11749</v>
      </c>
      <c r="P865" s="12">
        <v>11512</v>
      </c>
      <c r="Q865" s="12">
        <v>45252</v>
      </c>
      <c r="R865" s="12">
        <v>5057</v>
      </c>
      <c r="S865" s="12">
        <v>1011</v>
      </c>
      <c r="T865" s="12">
        <v>4150</v>
      </c>
      <c r="U865" s="12">
        <v>2549</v>
      </c>
      <c r="V865" s="12">
        <v>64863</v>
      </c>
      <c r="W865" s="12">
        <v>10768</v>
      </c>
    </row>
    <row r="866" ht="14.4" spans="1:23">
      <c r="A866" s="14">
        <v>2120399</v>
      </c>
      <c r="B866" s="11" t="s">
        <v>2485</v>
      </c>
      <c r="C866" s="12">
        <v>660159</v>
      </c>
      <c r="D866" s="12">
        <v>300</v>
      </c>
      <c r="E866" s="12">
        <v>300</v>
      </c>
      <c r="F866" s="12"/>
      <c r="G866" s="12">
        <v>1153042</v>
      </c>
      <c r="H866" s="12">
        <v>257980</v>
      </c>
      <c r="I866" s="12">
        <v>88308</v>
      </c>
      <c r="J866" s="12">
        <v>186461</v>
      </c>
      <c r="K866" s="12">
        <v>30843</v>
      </c>
      <c r="L866" s="12">
        <v>156018</v>
      </c>
      <c r="M866" s="12">
        <v>21243</v>
      </c>
      <c r="N866" s="12">
        <v>7900</v>
      </c>
      <c r="O866" s="12">
        <v>27352</v>
      </c>
      <c r="P866" s="12">
        <v>181456</v>
      </c>
      <c r="Q866" s="12">
        <v>51359</v>
      </c>
      <c r="R866" s="12">
        <v>38803</v>
      </c>
      <c r="S866" s="12">
        <v>17880</v>
      </c>
      <c r="T866" s="12">
        <v>22052</v>
      </c>
      <c r="U866" s="12">
        <v>1942</v>
      </c>
      <c r="V866" s="12">
        <v>588</v>
      </c>
      <c r="W866" s="12">
        <v>62857</v>
      </c>
    </row>
    <row r="867" ht="14.4" spans="1:23">
      <c r="A867" s="14">
        <v>21205</v>
      </c>
      <c r="B867" s="9" t="s">
        <v>5400</v>
      </c>
      <c r="C867" s="10">
        <v>286537</v>
      </c>
      <c r="D867" s="10"/>
      <c r="E867" s="10">
        <v>0</v>
      </c>
      <c r="F867" s="10"/>
      <c r="G867" s="10">
        <v>254202</v>
      </c>
      <c r="H867" s="10">
        <v>110235</v>
      </c>
      <c r="I867" s="10">
        <v>12074</v>
      </c>
      <c r="J867" s="10">
        <v>32709</v>
      </c>
      <c r="K867" s="10">
        <v>13184</v>
      </c>
      <c r="L867" s="10">
        <v>14995</v>
      </c>
      <c r="M867" s="10">
        <v>5873</v>
      </c>
      <c r="N867" s="10">
        <v>10426</v>
      </c>
      <c r="O867" s="10">
        <v>3828</v>
      </c>
      <c r="P867" s="10">
        <v>6533</v>
      </c>
      <c r="Q867" s="10">
        <v>9922</v>
      </c>
      <c r="R867" s="10">
        <v>4047</v>
      </c>
      <c r="S867" s="10">
        <v>4263</v>
      </c>
      <c r="T867" s="10">
        <v>15105</v>
      </c>
      <c r="U867" s="10">
        <v>1358</v>
      </c>
      <c r="V867" s="10">
        <v>3590</v>
      </c>
      <c r="W867" s="10">
        <v>6060</v>
      </c>
    </row>
    <row r="868" ht="14.4" spans="1:23">
      <c r="A868" s="14">
        <v>2120501</v>
      </c>
      <c r="B868" s="11" t="s">
        <v>5401</v>
      </c>
      <c r="C868" s="12">
        <v>286537</v>
      </c>
      <c r="D868" s="12"/>
      <c r="E868" s="12">
        <v>0</v>
      </c>
      <c r="F868" s="12"/>
      <c r="G868" s="12">
        <v>254202</v>
      </c>
      <c r="H868" s="12">
        <v>110235</v>
      </c>
      <c r="I868" s="12">
        <v>12074</v>
      </c>
      <c r="J868" s="12">
        <v>32709</v>
      </c>
      <c r="K868" s="12">
        <v>13184</v>
      </c>
      <c r="L868" s="12">
        <v>14995</v>
      </c>
      <c r="M868" s="12">
        <v>5873</v>
      </c>
      <c r="N868" s="12">
        <v>10426</v>
      </c>
      <c r="O868" s="12">
        <v>3828</v>
      </c>
      <c r="P868" s="12">
        <v>6533</v>
      </c>
      <c r="Q868" s="12">
        <v>9922</v>
      </c>
      <c r="R868" s="12">
        <v>4047</v>
      </c>
      <c r="S868" s="12">
        <v>4263</v>
      </c>
      <c r="T868" s="12">
        <v>15105</v>
      </c>
      <c r="U868" s="12">
        <v>1358</v>
      </c>
      <c r="V868" s="12">
        <v>3590</v>
      </c>
      <c r="W868" s="12">
        <v>6060</v>
      </c>
    </row>
    <row r="869" ht="14.4" spans="1:23">
      <c r="A869" s="14">
        <v>21206</v>
      </c>
      <c r="B869" s="9" t="s">
        <v>5402</v>
      </c>
      <c r="C869" s="10">
        <v>10464</v>
      </c>
      <c r="D869" s="10">
        <v>2691</v>
      </c>
      <c r="E869" s="10">
        <v>2803</v>
      </c>
      <c r="F869" s="10"/>
      <c r="G869" s="10">
        <v>6172</v>
      </c>
      <c r="H869" s="10">
        <v>1219</v>
      </c>
      <c r="I869" s="10">
        <v>1042</v>
      </c>
      <c r="J869" s="10">
        <v>783</v>
      </c>
      <c r="K869" s="10">
        <v>840</v>
      </c>
      <c r="L869" s="10">
        <v>889</v>
      </c>
      <c r="M869" s="10">
        <v>231</v>
      </c>
      <c r="N869" s="10">
        <v>84</v>
      </c>
      <c r="O869" s="10">
        <v>228</v>
      </c>
      <c r="P869" s="10">
        <v>62</v>
      </c>
      <c r="Q869" s="10">
        <v>522</v>
      </c>
      <c r="R869" s="10">
        <v>85</v>
      </c>
      <c r="S869" s="10"/>
      <c r="T869" s="10">
        <v>31</v>
      </c>
      <c r="U869" s="10">
        <v>2</v>
      </c>
      <c r="V869" s="10">
        <v>154</v>
      </c>
      <c r="W869" s="10"/>
    </row>
    <row r="870" ht="14.4" spans="1:23">
      <c r="A870" s="14">
        <v>2120601</v>
      </c>
      <c r="B870" s="11" t="s">
        <v>5403</v>
      </c>
      <c r="C870" s="12">
        <v>10464</v>
      </c>
      <c r="D870" s="12">
        <v>2691</v>
      </c>
      <c r="E870" s="12">
        <v>2803</v>
      </c>
      <c r="F870" s="12"/>
      <c r="G870" s="12">
        <v>6172</v>
      </c>
      <c r="H870" s="12">
        <v>1219</v>
      </c>
      <c r="I870" s="12">
        <v>1042</v>
      </c>
      <c r="J870" s="12">
        <v>783</v>
      </c>
      <c r="K870" s="12">
        <v>840</v>
      </c>
      <c r="L870" s="12">
        <v>889</v>
      </c>
      <c r="M870" s="12">
        <v>231</v>
      </c>
      <c r="N870" s="12">
        <v>84</v>
      </c>
      <c r="O870" s="12">
        <v>228</v>
      </c>
      <c r="P870" s="12">
        <v>62</v>
      </c>
      <c r="Q870" s="12">
        <v>522</v>
      </c>
      <c r="R870" s="12">
        <v>85</v>
      </c>
      <c r="S870" s="12"/>
      <c r="T870" s="12">
        <v>31</v>
      </c>
      <c r="U870" s="12">
        <v>2</v>
      </c>
      <c r="V870" s="12">
        <v>154</v>
      </c>
      <c r="W870" s="12"/>
    </row>
    <row r="871" ht="14.4" spans="1:23">
      <c r="A871" s="14">
        <v>21299</v>
      </c>
      <c r="B871" s="9" t="s">
        <v>5404</v>
      </c>
      <c r="C871" s="10">
        <v>439117</v>
      </c>
      <c r="D871" s="10">
        <v>37429</v>
      </c>
      <c r="E871" s="10">
        <v>38374</v>
      </c>
      <c r="F871" s="10"/>
      <c r="G871" s="10">
        <v>844716</v>
      </c>
      <c r="H871" s="10">
        <v>175875</v>
      </c>
      <c r="I871" s="10">
        <v>32249</v>
      </c>
      <c r="J871" s="10">
        <v>43687</v>
      </c>
      <c r="K871" s="10">
        <v>131384</v>
      </c>
      <c r="L871" s="10">
        <v>57103</v>
      </c>
      <c r="M871" s="10">
        <v>38558</v>
      </c>
      <c r="N871" s="10">
        <v>20504</v>
      </c>
      <c r="O871" s="10">
        <v>268</v>
      </c>
      <c r="P871" s="10">
        <v>99554</v>
      </c>
      <c r="Q871" s="10">
        <v>39114</v>
      </c>
      <c r="R871" s="10">
        <v>11922</v>
      </c>
      <c r="S871" s="10">
        <v>149</v>
      </c>
      <c r="T871" s="10">
        <v>29223</v>
      </c>
      <c r="U871" s="10">
        <v>10</v>
      </c>
      <c r="V871" s="10">
        <v>58903</v>
      </c>
      <c r="W871" s="10">
        <v>106213</v>
      </c>
    </row>
    <row r="872" ht="14.4" spans="1:23">
      <c r="A872" s="14">
        <v>2129999</v>
      </c>
      <c r="B872" s="11" t="s">
        <v>5405</v>
      </c>
      <c r="C872" s="12">
        <v>439117</v>
      </c>
      <c r="D872" s="12">
        <v>37429</v>
      </c>
      <c r="E872" s="12">
        <v>38374</v>
      </c>
      <c r="F872" s="12"/>
      <c r="G872" s="12">
        <v>844716</v>
      </c>
      <c r="H872" s="12">
        <v>175875</v>
      </c>
      <c r="I872" s="12">
        <v>32249</v>
      </c>
      <c r="J872" s="12">
        <v>43687</v>
      </c>
      <c r="K872" s="12">
        <v>131384</v>
      </c>
      <c r="L872" s="12">
        <v>57103</v>
      </c>
      <c r="M872" s="12">
        <v>38558</v>
      </c>
      <c r="N872" s="12">
        <v>20504</v>
      </c>
      <c r="O872" s="12">
        <v>268</v>
      </c>
      <c r="P872" s="12">
        <v>99554</v>
      </c>
      <c r="Q872" s="12">
        <v>39114</v>
      </c>
      <c r="R872" s="12">
        <v>11922</v>
      </c>
      <c r="S872" s="12">
        <v>149</v>
      </c>
      <c r="T872" s="12">
        <v>29223</v>
      </c>
      <c r="U872" s="12">
        <v>10</v>
      </c>
      <c r="V872" s="12">
        <v>58903</v>
      </c>
      <c r="W872" s="12">
        <v>106213</v>
      </c>
    </row>
    <row r="873" ht="14.4" spans="1:23">
      <c r="A873" s="14">
        <v>213</v>
      </c>
      <c r="B873" s="9" t="s">
        <v>2504</v>
      </c>
      <c r="C873" s="10">
        <v>7134533</v>
      </c>
      <c r="D873" s="10">
        <v>725508</v>
      </c>
      <c r="E873" s="10">
        <v>753652</v>
      </c>
      <c r="F873" s="10"/>
      <c r="G873" s="10">
        <v>4816965</v>
      </c>
      <c r="H873" s="10">
        <v>521990</v>
      </c>
      <c r="I873" s="10">
        <v>474231</v>
      </c>
      <c r="J873" s="10">
        <v>357587</v>
      </c>
      <c r="K873" s="10">
        <v>226170</v>
      </c>
      <c r="L873" s="10">
        <v>460400</v>
      </c>
      <c r="M873" s="10">
        <v>350857</v>
      </c>
      <c r="N873" s="10">
        <v>389306</v>
      </c>
      <c r="O873" s="10">
        <v>170446</v>
      </c>
      <c r="P873" s="10">
        <v>218679</v>
      </c>
      <c r="Q873" s="10">
        <v>463679</v>
      </c>
      <c r="R873" s="10">
        <v>337318</v>
      </c>
      <c r="S873" s="10">
        <v>168326</v>
      </c>
      <c r="T873" s="10">
        <v>199697</v>
      </c>
      <c r="U873" s="10">
        <v>133483</v>
      </c>
      <c r="V873" s="10">
        <v>163426</v>
      </c>
      <c r="W873" s="10">
        <v>181370</v>
      </c>
    </row>
    <row r="874" ht="14.4" spans="1:23">
      <c r="A874" s="14">
        <v>21301</v>
      </c>
      <c r="B874" s="9" t="s">
        <v>2506</v>
      </c>
      <c r="C874" s="10">
        <v>2017310</v>
      </c>
      <c r="D874" s="10">
        <v>610607</v>
      </c>
      <c r="E874" s="10">
        <v>616149</v>
      </c>
      <c r="F874" s="10"/>
      <c r="G874" s="10">
        <v>1077290</v>
      </c>
      <c r="H874" s="10">
        <v>99200</v>
      </c>
      <c r="I874" s="10">
        <v>78622</v>
      </c>
      <c r="J874" s="10">
        <v>97420</v>
      </c>
      <c r="K874" s="10">
        <v>60210</v>
      </c>
      <c r="L874" s="10">
        <v>95283</v>
      </c>
      <c r="M874" s="10">
        <v>83529</v>
      </c>
      <c r="N874" s="10">
        <v>79744</v>
      </c>
      <c r="O874" s="10">
        <v>79687</v>
      </c>
      <c r="P874" s="10">
        <v>49548</v>
      </c>
      <c r="Q874" s="10">
        <v>92695</v>
      </c>
      <c r="R874" s="10">
        <v>68233</v>
      </c>
      <c r="S874" s="10">
        <v>51503</v>
      </c>
      <c r="T874" s="10">
        <v>41903</v>
      </c>
      <c r="U874" s="10">
        <v>21901</v>
      </c>
      <c r="V874" s="10">
        <v>32143</v>
      </c>
      <c r="W874" s="10">
        <v>45669</v>
      </c>
    </row>
    <row r="875" ht="14.4" spans="1:23">
      <c r="A875" s="14">
        <v>2130101</v>
      </c>
      <c r="B875" s="11" t="s">
        <v>595</v>
      </c>
      <c r="C875" s="12">
        <v>81199</v>
      </c>
      <c r="D875" s="12">
        <v>2866</v>
      </c>
      <c r="E875" s="12">
        <v>3528</v>
      </c>
      <c r="F875" s="12"/>
      <c r="G875" s="12">
        <v>67424</v>
      </c>
      <c r="H875" s="12">
        <v>12633</v>
      </c>
      <c r="I875" s="12">
        <v>2856</v>
      </c>
      <c r="J875" s="12">
        <v>6976</v>
      </c>
      <c r="K875" s="12">
        <v>3378</v>
      </c>
      <c r="L875" s="12">
        <v>4278</v>
      </c>
      <c r="M875" s="12">
        <v>3456</v>
      </c>
      <c r="N875" s="12">
        <v>4791</v>
      </c>
      <c r="O875" s="12">
        <v>1346</v>
      </c>
      <c r="P875" s="12">
        <v>10093</v>
      </c>
      <c r="Q875" s="12">
        <v>4943</v>
      </c>
      <c r="R875" s="12">
        <v>3086</v>
      </c>
      <c r="S875" s="12">
        <v>2300</v>
      </c>
      <c r="T875" s="12">
        <v>2627</v>
      </c>
      <c r="U875" s="12">
        <v>1189</v>
      </c>
      <c r="V875" s="12">
        <v>1550</v>
      </c>
      <c r="W875" s="12">
        <v>1922</v>
      </c>
    </row>
    <row r="876" ht="14.4" spans="1:23">
      <c r="A876" s="14">
        <v>2130102</v>
      </c>
      <c r="B876" s="11" t="s">
        <v>598</v>
      </c>
      <c r="C876" s="12">
        <v>3953</v>
      </c>
      <c r="D876" s="12"/>
      <c r="E876" s="12">
        <v>0</v>
      </c>
      <c r="F876" s="12"/>
      <c r="G876" s="12">
        <v>2251</v>
      </c>
      <c r="H876" s="12">
        <v>632</v>
      </c>
      <c r="I876" s="12">
        <v>30</v>
      </c>
      <c r="J876" s="12">
        <v>157</v>
      </c>
      <c r="K876" s="12">
        <v>286</v>
      </c>
      <c r="L876" s="12">
        <v>-244</v>
      </c>
      <c r="M876" s="12">
        <v>33</v>
      </c>
      <c r="N876" s="12">
        <v>286</v>
      </c>
      <c r="O876" s="12">
        <v>11</v>
      </c>
      <c r="P876" s="12">
        <v>594</v>
      </c>
      <c r="Q876" s="12">
        <v>16</v>
      </c>
      <c r="R876" s="12">
        <v>28</v>
      </c>
      <c r="S876" s="12">
        <v>310</v>
      </c>
      <c r="T876" s="12">
        <v>77</v>
      </c>
      <c r="U876" s="12">
        <v>17</v>
      </c>
      <c r="V876" s="12"/>
      <c r="W876" s="12">
        <v>18</v>
      </c>
    </row>
    <row r="877" ht="14.4" spans="1:23">
      <c r="A877" s="14">
        <v>2130103</v>
      </c>
      <c r="B877" s="11" t="s">
        <v>601</v>
      </c>
      <c r="C877" s="12">
        <v>57</v>
      </c>
      <c r="D877" s="12">
        <v>15</v>
      </c>
      <c r="E877" s="12">
        <v>27</v>
      </c>
      <c r="F877" s="12"/>
      <c r="G877" s="12">
        <v>15</v>
      </c>
      <c r="H877" s="12">
        <v>4</v>
      </c>
      <c r="I877" s="12"/>
      <c r="J877" s="12"/>
      <c r="K877" s="12"/>
      <c r="L877" s="12"/>
      <c r="M877" s="12"/>
      <c r="N877" s="12"/>
      <c r="O877" s="12"/>
      <c r="P877" s="12">
        <v>11</v>
      </c>
      <c r="Q877" s="12"/>
      <c r="R877" s="12"/>
      <c r="S877" s="12"/>
      <c r="T877" s="12"/>
      <c r="U877" s="12"/>
      <c r="V877" s="12"/>
      <c r="W877" s="12"/>
    </row>
    <row r="878" ht="14.4" spans="1:23">
      <c r="A878" s="14">
        <v>2130104</v>
      </c>
      <c r="B878" s="11" t="s">
        <v>622</v>
      </c>
      <c r="C878" s="12">
        <v>435679</v>
      </c>
      <c r="D878" s="12">
        <v>6873</v>
      </c>
      <c r="E878" s="12">
        <v>10301</v>
      </c>
      <c r="F878" s="12"/>
      <c r="G878" s="12">
        <v>364828</v>
      </c>
      <c r="H878" s="12">
        <v>35258</v>
      </c>
      <c r="I878" s="12">
        <v>32581</v>
      </c>
      <c r="J878" s="12">
        <v>41206</v>
      </c>
      <c r="K878" s="12">
        <v>25777</v>
      </c>
      <c r="L878" s="12">
        <v>34482</v>
      </c>
      <c r="M878" s="12">
        <v>23627</v>
      </c>
      <c r="N878" s="12">
        <v>30951</v>
      </c>
      <c r="O878" s="12">
        <v>9889</v>
      </c>
      <c r="P878" s="12">
        <v>14406</v>
      </c>
      <c r="Q878" s="12">
        <v>32713</v>
      </c>
      <c r="R878" s="12">
        <v>14427</v>
      </c>
      <c r="S878" s="12">
        <v>20199</v>
      </c>
      <c r="T878" s="12">
        <v>13406</v>
      </c>
      <c r="U878" s="12">
        <v>10373</v>
      </c>
      <c r="V878" s="12">
        <v>9494</v>
      </c>
      <c r="W878" s="12">
        <v>16039</v>
      </c>
    </row>
    <row r="879" ht="14.4" spans="1:23">
      <c r="A879" s="14">
        <v>2130105</v>
      </c>
      <c r="B879" s="11" t="s">
        <v>2514</v>
      </c>
      <c r="C879" s="12">
        <v>43913</v>
      </c>
      <c r="D879" s="12">
        <v>1500</v>
      </c>
      <c r="E879" s="12">
        <v>2072</v>
      </c>
      <c r="F879" s="12"/>
      <c r="G879" s="12">
        <v>30199</v>
      </c>
      <c r="H879" s="12"/>
      <c r="I879" s="12"/>
      <c r="J879" s="12"/>
      <c r="K879" s="12"/>
      <c r="L879" s="12">
        <v>2306</v>
      </c>
      <c r="M879" s="12">
        <v>1285</v>
      </c>
      <c r="N879" s="12">
        <v>1437</v>
      </c>
      <c r="O879" s="12">
        <v>18847</v>
      </c>
      <c r="P879" s="12"/>
      <c r="Q879" s="12"/>
      <c r="R879" s="12">
        <v>726</v>
      </c>
      <c r="S879" s="12">
        <v>3335</v>
      </c>
      <c r="T879" s="12"/>
      <c r="U879" s="12"/>
      <c r="V879" s="12"/>
      <c r="W879" s="12">
        <v>2263</v>
      </c>
    </row>
    <row r="880" ht="14.4" spans="1:23">
      <c r="A880" s="14">
        <v>2130106</v>
      </c>
      <c r="B880" s="11" t="s">
        <v>2517</v>
      </c>
      <c r="C880" s="12">
        <v>183906</v>
      </c>
      <c r="D880" s="12">
        <v>4866</v>
      </c>
      <c r="E880" s="12">
        <v>4982</v>
      </c>
      <c r="F880" s="12"/>
      <c r="G880" s="12">
        <v>125841</v>
      </c>
      <c r="H880" s="12">
        <v>10599</v>
      </c>
      <c r="I880" s="12">
        <v>6980</v>
      </c>
      <c r="J880" s="12">
        <v>10036</v>
      </c>
      <c r="K880" s="12">
        <v>6828</v>
      </c>
      <c r="L880" s="12">
        <v>7067</v>
      </c>
      <c r="M880" s="12">
        <v>11242</v>
      </c>
      <c r="N880" s="12">
        <v>5390</v>
      </c>
      <c r="O880" s="12">
        <v>2592</v>
      </c>
      <c r="P880" s="12">
        <v>5140</v>
      </c>
      <c r="Q880" s="12">
        <v>15799</v>
      </c>
      <c r="R880" s="12">
        <v>19438</v>
      </c>
      <c r="S880" s="12">
        <v>10852</v>
      </c>
      <c r="T880" s="12">
        <v>2913</v>
      </c>
      <c r="U880" s="12">
        <v>1570</v>
      </c>
      <c r="V880" s="12">
        <v>1531</v>
      </c>
      <c r="W880" s="12">
        <v>7864</v>
      </c>
    </row>
    <row r="881" ht="14.4" spans="1:23">
      <c r="A881" s="14">
        <v>2130108</v>
      </c>
      <c r="B881" s="11" t="s">
        <v>2520</v>
      </c>
      <c r="C881" s="12">
        <v>50616</v>
      </c>
      <c r="D881" s="12">
        <v>33413</v>
      </c>
      <c r="E881" s="12">
        <v>33448</v>
      </c>
      <c r="F881" s="12"/>
      <c r="G881" s="12">
        <v>12667</v>
      </c>
      <c r="H881" s="12">
        <v>1063</v>
      </c>
      <c r="I881" s="12">
        <v>1053</v>
      </c>
      <c r="J881" s="12">
        <v>1482</v>
      </c>
      <c r="K881" s="12">
        <v>1383</v>
      </c>
      <c r="L881" s="12">
        <v>563</v>
      </c>
      <c r="M881" s="12">
        <v>899</v>
      </c>
      <c r="N881" s="12">
        <v>1149</v>
      </c>
      <c r="O881" s="12">
        <v>369</v>
      </c>
      <c r="P881" s="12">
        <v>796</v>
      </c>
      <c r="Q881" s="12">
        <v>1140</v>
      </c>
      <c r="R881" s="12">
        <v>965</v>
      </c>
      <c r="S881" s="12">
        <v>467</v>
      </c>
      <c r="T881" s="12">
        <v>332</v>
      </c>
      <c r="U881" s="12">
        <v>187</v>
      </c>
      <c r="V881" s="12">
        <v>118</v>
      </c>
      <c r="W881" s="12">
        <v>701</v>
      </c>
    </row>
    <row r="882" ht="14.4" spans="1:23">
      <c r="A882" s="14">
        <v>2130109</v>
      </c>
      <c r="B882" s="11" t="s">
        <v>2523</v>
      </c>
      <c r="C882" s="12">
        <v>8382</v>
      </c>
      <c r="D882" s="12">
        <v>537</v>
      </c>
      <c r="E882" s="12">
        <v>947</v>
      </c>
      <c r="F882" s="12"/>
      <c r="G882" s="12">
        <v>5740</v>
      </c>
      <c r="H882" s="12">
        <v>357</v>
      </c>
      <c r="I882" s="12">
        <v>581</v>
      </c>
      <c r="J882" s="12">
        <v>242</v>
      </c>
      <c r="K882" s="12">
        <v>390</v>
      </c>
      <c r="L882" s="12">
        <v>158</v>
      </c>
      <c r="M882" s="12">
        <v>161</v>
      </c>
      <c r="N882" s="12">
        <v>548</v>
      </c>
      <c r="O882" s="12">
        <v>805</v>
      </c>
      <c r="P882" s="12">
        <v>1269</v>
      </c>
      <c r="Q882" s="12">
        <v>374</v>
      </c>
      <c r="R882" s="12">
        <v>289</v>
      </c>
      <c r="S882" s="12">
        <v>171</v>
      </c>
      <c r="T882" s="12">
        <v>19</v>
      </c>
      <c r="U882" s="12">
        <v>35</v>
      </c>
      <c r="V882" s="12">
        <v>314</v>
      </c>
      <c r="W882" s="12">
        <v>27</v>
      </c>
    </row>
    <row r="883" ht="14.4" spans="1:23">
      <c r="A883" s="14">
        <v>2130110</v>
      </c>
      <c r="B883" s="11" t="s">
        <v>2526</v>
      </c>
      <c r="C883" s="12">
        <v>2595</v>
      </c>
      <c r="D883" s="12">
        <v>509</v>
      </c>
      <c r="E883" s="12">
        <v>513</v>
      </c>
      <c r="F883" s="12"/>
      <c r="G883" s="12">
        <v>1654</v>
      </c>
      <c r="H883" s="12">
        <v>285</v>
      </c>
      <c r="I883" s="12">
        <v>86</v>
      </c>
      <c r="J883" s="12">
        <v>290</v>
      </c>
      <c r="K883" s="12">
        <v>46</v>
      </c>
      <c r="L883" s="12">
        <v>67</v>
      </c>
      <c r="M883" s="12">
        <v>38</v>
      </c>
      <c r="N883" s="12">
        <v>110</v>
      </c>
      <c r="O883" s="12">
        <v>61</v>
      </c>
      <c r="P883" s="12">
        <v>130</v>
      </c>
      <c r="Q883" s="12">
        <v>190</v>
      </c>
      <c r="R883" s="12">
        <v>68</v>
      </c>
      <c r="S883" s="12">
        <v>170</v>
      </c>
      <c r="T883" s="12">
        <v>41</v>
      </c>
      <c r="U883" s="12">
        <v>12</v>
      </c>
      <c r="V883" s="12">
        <v>35</v>
      </c>
      <c r="W883" s="12">
        <v>25</v>
      </c>
    </row>
    <row r="884" ht="14.4" spans="1:23">
      <c r="A884" s="14">
        <v>2130111</v>
      </c>
      <c r="B884" s="11" t="s">
        <v>2528</v>
      </c>
      <c r="C884" s="12">
        <v>1516</v>
      </c>
      <c r="D884" s="12">
        <v>410</v>
      </c>
      <c r="E884" s="12">
        <v>410</v>
      </c>
      <c r="F884" s="12"/>
      <c r="G884" s="12">
        <v>855</v>
      </c>
      <c r="H884" s="12">
        <v>350</v>
      </c>
      <c r="I884" s="12">
        <v>89</v>
      </c>
      <c r="J884" s="12">
        <v>113</v>
      </c>
      <c r="K884" s="12">
        <v>115</v>
      </c>
      <c r="L884" s="12">
        <v>13</v>
      </c>
      <c r="M884" s="12">
        <v>17</v>
      </c>
      <c r="N884" s="12">
        <v>26</v>
      </c>
      <c r="O884" s="12">
        <v>14</v>
      </c>
      <c r="P884" s="12">
        <v>2</v>
      </c>
      <c r="Q884" s="12">
        <v>49</v>
      </c>
      <c r="R884" s="12">
        <v>24</v>
      </c>
      <c r="S884" s="12">
        <v>8</v>
      </c>
      <c r="T884" s="12"/>
      <c r="U884" s="12">
        <v>8</v>
      </c>
      <c r="V884" s="12">
        <v>16</v>
      </c>
      <c r="W884" s="12">
        <v>11</v>
      </c>
    </row>
    <row r="885" ht="14.4" spans="1:23">
      <c r="A885" s="14">
        <v>2130112</v>
      </c>
      <c r="B885" s="11" t="s">
        <v>2530</v>
      </c>
      <c r="C885" s="12">
        <v>8152</v>
      </c>
      <c r="D885" s="12">
        <v>135</v>
      </c>
      <c r="E885" s="12">
        <v>135</v>
      </c>
      <c r="F885" s="12"/>
      <c r="G885" s="12">
        <v>5679</v>
      </c>
      <c r="H885" s="12">
        <v>304</v>
      </c>
      <c r="I885" s="12">
        <v>396</v>
      </c>
      <c r="J885" s="12">
        <v>1324</v>
      </c>
      <c r="K885" s="12">
        <v>827</v>
      </c>
      <c r="L885" s="12">
        <v>75</v>
      </c>
      <c r="M885" s="12">
        <v>68</v>
      </c>
      <c r="N885" s="12">
        <v>101</v>
      </c>
      <c r="O885" s="12">
        <v>25</v>
      </c>
      <c r="P885" s="12">
        <v>1628</v>
      </c>
      <c r="Q885" s="12">
        <v>203</v>
      </c>
      <c r="R885" s="12">
        <v>39</v>
      </c>
      <c r="S885" s="12">
        <v>64</v>
      </c>
      <c r="T885" s="12">
        <v>500</v>
      </c>
      <c r="U885" s="12">
        <v>61</v>
      </c>
      <c r="V885" s="12">
        <v>22</v>
      </c>
      <c r="W885" s="12">
        <v>42</v>
      </c>
    </row>
    <row r="886" ht="14.4" spans="1:23">
      <c r="A886" s="14">
        <v>2130114</v>
      </c>
      <c r="B886" s="11" t="s">
        <v>2532</v>
      </c>
      <c r="C886" s="12">
        <v>70</v>
      </c>
      <c r="D886" s="12"/>
      <c r="E886" s="12">
        <v>0</v>
      </c>
      <c r="F886" s="12"/>
      <c r="G886" s="12"/>
      <c r="H886" s="12"/>
      <c r="I886" s="12"/>
      <c r="J886" s="12"/>
      <c r="K886" s="12"/>
      <c r="L886" s="12"/>
      <c r="M886" s="12"/>
      <c r="N886" s="12"/>
      <c r="O886" s="12"/>
      <c r="P886" s="12"/>
      <c r="Q886" s="12"/>
      <c r="R886" s="12"/>
      <c r="S886" s="12"/>
      <c r="T886" s="12"/>
      <c r="U886" s="12"/>
      <c r="V886" s="12"/>
      <c r="W886" s="12"/>
    </row>
    <row r="887" ht="14.4" spans="1:23">
      <c r="A887" s="14">
        <v>2130119</v>
      </c>
      <c r="B887" s="11" t="s">
        <v>2535</v>
      </c>
      <c r="C887" s="12">
        <v>4287</v>
      </c>
      <c r="D887" s="12"/>
      <c r="E887" s="12">
        <v>0</v>
      </c>
      <c r="F887" s="12"/>
      <c r="G887" s="12">
        <v>4195</v>
      </c>
      <c r="H887" s="12">
        <v>386</v>
      </c>
      <c r="I887" s="12">
        <v>707</v>
      </c>
      <c r="J887" s="12">
        <v>374</v>
      </c>
      <c r="K887" s="12">
        <v>154</v>
      </c>
      <c r="L887" s="12">
        <v>278</v>
      </c>
      <c r="M887" s="12">
        <v>290</v>
      </c>
      <c r="N887" s="12">
        <v>271</v>
      </c>
      <c r="O887" s="12">
        <v>-32</v>
      </c>
      <c r="P887" s="12">
        <v>304</v>
      </c>
      <c r="Q887" s="12">
        <v>901</v>
      </c>
      <c r="R887" s="12">
        <v>114</v>
      </c>
      <c r="S887" s="12">
        <v>46</v>
      </c>
      <c r="T887" s="12">
        <v>110</v>
      </c>
      <c r="U887" s="12">
        <v>26</v>
      </c>
      <c r="V887" s="12">
        <v>20</v>
      </c>
      <c r="W887" s="12">
        <v>246</v>
      </c>
    </row>
    <row r="888" ht="14.4" spans="1:23">
      <c r="A888" s="14">
        <v>2130120</v>
      </c>
      <c r="B888" s="11" t="s">
        <v>2538</v>
      </c>
      <c r="C888" s="12">
        <v>6501</v>
      </c>
      <c r="D888" s="12"/>
      <c r="E888" s="12">
        <v>0</v>
      </c>
      <c r="F888" s="12"/>
      <c r="G888" s="12">
        <v>2548</v>
      </c>
      <c r="H888" s="12"/>
      <c r="I888" s="12"/>
      <c r="J888" s="12">
        <v>70</v>
      </c>
      <c r="K888" s="12">
        <v>98</v>
      </c>
      <c r="L888" s="12">
        <v>770</v>
      </c>
      <c r="M888" s="12">
        <v>700</v>
      </c>
      <c r="N888" s="12"/>
      <c r="O888" s="12"/>
      <c r="P888" s="12"/>
      <c r="Q888" s="12">
        <v>840</v>
      </c>
      <c r="R888" s="12">
        <v>70</v>
      </c>
      <c r="S888" s="12"/>
      <c r="T888" s="12"/>
      <c r="U888" s="12"/>
      <c r="V888" s="12"/>
      <c r="W888" s="12"/>
    </row>
    <row r="889" ht="14.4" spans="1:23">
      <c r="A889" s="14">
        <v>2130121</v>
      </c>
      <c r="B889" s="11" t="s">
        <v>2541</v>
      </c>
      <c r="C889" s="12">
        <v>100</v>
      </c>
      <c r="D889" s="12"/>
      <c r="E889" s="12">
        <v>0</v>
      </c>
      <c r="F889" s="12"/>
      <c r="G889" s="12">
        <v>476</v>
      </c>
      <c r="H889" s="12">
        <v>15</v>
      </c>
      <c r="I889" s="12"/>
      <c r="J889" s="12"/>
      <c r="K889" s="12">
        <v>448</v>
      </c>
      <c r="L889" s="12"/>
      <c r="M889" s="12"/>
      <c r="N889" s="12"/>
      <c r="O889" s="12"/>
      <c r="P889" s="12"/>
      <c r="Q889" s="12"/>
      <c r="R889" s="12"/>
      <c r="S889" s="12"/>
      <c r="T889" s="12"/>
      <c r="U889" s="12"/>
      <c r="V889" s="12">
        <v>13</v>
      </c>
      <c r="W889" s="12"/>
    </row>
    <row r="890" ht="14.4" spans="1:23">
      <c r="A890" s="14">
        <v>2130122</v>
      </c>
      <c r="B890" s="11" t="s">
        <v>2544</v>
      </c>
      <c r="C890" s="12">
        <v>543948</v>
      </c>
      <c r="D890" s="12">
        <v>488442</v>
      </c>
      <c r="E890" s="12">
        <v>488442</v>
      </c>
      <c r="F890" s="12"/>
      <c r="G890" s="12">
        <v>58135</v>
      </c>
      <c r="H890" s="12">
        <v>3327</v>
      </c>
      <c r="I890" s="12">
        <v>3122</v>
      </c>
      <c r="J890" s="12">
        <v>6035</v>
      </c>
      <c r="K890" s="12">
        <v>2610</v>
      </c>
      <c r="L890" s="12">
        <v>5937</v>
      </c>
      <c r="M890" s="12">
        <v>3474</v>
      </c>
      <c r="N890" s="12">
        <v>12327</v>
      </c>
      <c r="O890" s="12">
        <v>1374</v>
      </c>
      <c r="P890" s="12">
        <v>2111</v>
      </c>
      <c r="Q890" s="12">
        <v>6901</v>
      </c>
      <c r="R890" s="12">
        <v>2431</v>
      </c>
      <c r="S890" s="12">
        <v>3161</v>
      </c>
      <c r="T890" s="12">
        <v>1771</v>
      </c>
      <c r="U890" s="12">
        <v>81</v>
      </c>
      <c r="V890" s="12">
        <v>400</v>
      </c>
      <c r="W890" s="12">
        <v>3073</v>
      </c>
    </row>
    <row r="891" ht="14.4" spans="1:23">
      <c r="A891" s="14">
        <v>2130124</v>
      </c>
      <c r="B891" s="11" t="s">
        <v>2547</v>
      </c>
      <c r="C891" s="12">
        <v>66155</v>
      </c>
      <c r="D891" s="12">
        <v>310</v>
      </c>
      <c r="E891" s="12">
        <v>310</v>
      </c>
      <c r="F891" s="12"/>
      <c r="G891" s="12">
        <v>34202</v>
      </c>
      <c r="H891" s="12">
        <v>2722</v>
      </c>
      <c r="I891" s="12">
        <v>2616</v>
      </c>
      <c r="J891" s="12">
        <v>3977</v>
      </c>
      <c r="K891" s="12">
        <v>3734</v>
      </c>
      <c r="L891" s="12">
        <v>4790</v>
      </c>
      <c r="M891" s="12">
        <v>1235</v>
      </c>
      <c r="N891" s="12">
        <v>1273</v>
      </c>
      <c r="O891" s="12">
        <v>787</v>
      </c>
      <c r="P891" s="12">
        <v>1633</v>
      </c>
      <c r="Q891" s="12">
        <v>1240</v>
      </c>
      <c r="R891" s="12">
        <v>1838</v>
      </c>
      <c r="S891" s="12">
        <v>3788</v>
      </c>
      <c r="T891" s="12">
        <v>611</v>
      </c>
      <c r="U891" s="12">
        <v>87</v>
      </c>
      <c r="V891" s="12">
        <v>2801</v>
      </c>
      <c r="W891" s="12">
        <v>1070</v>
      </c>
    </row>
    <row r="892" ht="14.4" spans="1:23">
      <c r="A892" s="14">
        <v>2130125</v>
      </c>
      <c r="B892" s="11" t="s">
        <v>2550</v>
      </c>
      <c r="C892" s="12">
        <v>7765</v>
      </c>
      <c r="D892" s="12">
        <v>1193</v>
      </c>
      <c r="E892" s="12">
        <v>1495</v>
      </c>
      <c r="F892" s="12"/>
      <c r="G892" s="12">
        <v>5634</v>
      </c>
      <c r="H892" s="12">
        <v>55</v>
      </c>
      <c r="I892" s="12">
        <v>317</v>
      </c>
      <c r="J892" s="12">
        <v>310</v>
      </c>
      <c r="K892" s="12">
        <v>391</v>
      </c>
      <c r="L892" s="12">
        <v>162</v>
      </c>
      <c r="M892" s="12">
        <v>410</v>
      </c>
      <c r="N892" s="12">
        <v>333</v>
      </c>
      <c r="O892" s="12">
        <v>189</v>
      </c>
      <c r="P892" s="12">
        <v>583</v>
      </c>
      <c r="Q892" s="12">
        <v>553</v>
      </c>
      <c r="R892" s="12"/>
      <c r="S892" s="12">
        <v>60</v>
      </c>
      <c r="T892" s="12">
        <v>200</v>
      </c>
      <c r="U892" s="12">
        <v>20</v>
      </c>
      <c r="V892" s="12">
        <v>1662</v>
      </c>
      <c r="W892" s="12">
        <v>389</v>
      </c>
    </row>
    <row r="893" ht="14.4" spans="1:23">
      <c r="A893" s="14">
        <v>2130126</v>
      </c>
      <c r="B893" s="11" t="s">
        <v>2553</v>
      </c>
      <c r="C893" s="12">
        <v>44546</v>
      </c>
      <c r="D893" s="12">
        <v>633</v>
      </c>
      <c r="E893" s="12">
        <v>633</v>
      </c>
      <c r="F893" s="12"/>
      <c r="G893" s="12">
        <v>27912</v>
      </c>
      <c r="H893" s="12">
        <v>4128</v>
      </c>
      <c r="I893" s="12">
        <v>1659</v>
      </c>
      <c r="J893" s="12">
        <v>5562</v>
      </c>
      <c r="K893" s="12">
        <v>544</v>
      </c>
      <c r="L893" s="12">
        <v>1659</v>
      </c>
      <c r="M893" s="12">
        <v>5140</v>
      </c>
      <c r="N893" s="12">
        <v>1476</v>
      </c>
      <c r="O893" s="12">
        <v>330</v>
      </c>
      <c r="P893" s="12">
        <v>602</v>
      </c>
      <c r="Q893" s="12">
        <v>1754</v>
      </c>
      <c r="R893" s="12">
        <v>1039</v>
      </c>
      <c r="S893" s="12">
        <v>1092</v>
      </c>
      <c r="T893" s="12">
        <v>428</v>
      </c>
      <c r="U893" s="12">
        <v>614</v>
      </c>
      <c r="V893" s="12">
        <v>840</v>
      </c>
      <c r="W893" s="12">
        <v>1045</v>
      </c>
    </row>
    <row r="894" ht="14.4" spans="1:23">
      <c r="A894" s="14">
        <v>2130129</v>
      </c>
      <c r="B894" s="11" t="s">
        <v>5028</v>
      </c>
      <c r="C894" s="12">
        <v>0</v>
      </c>
      <c r="D894" s="12"/>
      <c r="E894" s="12">
        <v>0</v>
      </c>
      <c r="F894" s="12"/>
      <c r="G894" s="12"/>
      <c r="H894" s="12"/>
      <c r="I894" s="12"/>
      <c r="J894" s="12"/>
      <c r="K894" s="12"/>
      <c r="L894" s="12"/>
      <c r="M894" s="12"/>
      <c r="N894" s="12"/>
      <c r="O894" s="12"/>
      <c r="P894" s="12"/>
      <c r="Q894" s="12"/>
      <c r="R894" s="12"/>
      <c r="S894" s="12"/>
      <c r="T894" s="12"/>
      <c r="U894" s="12"/>
      <c r="V894" s="12"/>
      <c r="W894" s="12"/>
    </row>
    <row r="895" ht="14.4" spans="1:23">
      <c r="A895" s="14">
        <v>2130135</v>
      </c>
      <c r="B895" s="11" t="s">
        <v>2556</v>
      </c>
      <c r="C895" s="12">
        <v>101714</v>
      </c>
      <c r="D895" s="12">
        <v>142</v>
      </c>
      <c r="E895" s="12">
        <v>142</v>
      </c>
      <c r="F895" s="12"/>
      <c r="G895" s="12">
        <v>53759</v>
      </c>
      <c r="H895" s="12">
        <v>230</v>
      </c>
      <c r="I895" s="12">
        <v>5439</v>
      </c>
      <c r="J895" s="12">
        <v>3773</v>
      </c>
      <c r="K895" s="12">
        <v>1215</v>
      </c>
      <c r="L895" s="12">
        <v>6856</v>
      </c>
      <c r="M895" s="12">
        <v>5424</v>
      </c>
      <c r="N895" s="12">
        <v>6097</v>
      </c>
      <c r="O895" s="12">
        <v>197</v>
      </c>
      <c r="P895" s="12">
        <v>4708</v>
      </c>
      <c r="Q895" s="12">
        <v>5760</v>
      </c>
      <c r="R895" s="12">
        <v>2045</v>
      </c>
      <c r="S895" s="12">
        <v>1</v>
      </c>
      <c r="T895" s="12">
        <v>3599</v>
      </c>
      <c r="U895" s="12">
        <v>1888</v>
      </c>
      <c r="V895" s="12">
        <v>1268</v>
      </c>
      <c r="W895" s="12">
        <v>5259</v>
      </c>
    </row>
    <row r="896" ht="14.4" spans="1:23">
      <c r="A896" s="14">
        <v>2130142</v>
      </c>
      <c r="B896" s="11" t="s">
        <v>2559</v>
      </c>
      <c r="C896" s="12">
        <v>188818</v>
      </c>
      <c r="D896" s="12">
        <v>63300</v>
      </c>
      <c r="E896" s="12">
        <v>63300</v>
      </c>
      <c r="F896" s="12"/>
      <c r="G896" s="12">
        <v>113651</v>
      </c>
      <c r="H896" s="12">
        <v>5238</v>
      </c>
      <c r="I896" s="12">
        <v>9286</v>
      </c>
      <c r="J896" s="12">
        <v>3922</v>
      </c>
      <c r="K896" s="12">
        <v>3393</v>
      </c>
      <c r="L896" s="12">
        <v>2982</v>
      </c>
      <c r="M896" s="12">
        <v>11310</v>
      </c>
      <c r="N896" s="12">
        <v>3042</v>
      </c>
      <c r="O896" s="12">
        <v>38804</v>
      </c>
      <c r="P896" s="12">
        <v>1325</v>
      </c>
      <c r="Q896" s="12">
        <v>3656</v>
      </c>
      <c r="R896" s="12">
        <v>9829</v>
      </c>
      <c r="S896" s="12">
        <v>2214</v>
      </c>
      <c r="T896" s="12">
        <v>1927</v>
      </c>
      <c r="U896" s="12">
        <v>3939</v>
      </c>
      <c r="V896" s="12">
        <v>11408</v>
      </c>
      <c r="W896" s="12">
        <v>1376</v>
      </c>
    </row>
    <row r="897" ht="14.4" spans="1:23">
      <c r="A897" s="14">
        <v>2130148</v>
      </c>
      <c r="B897" s="11" t="s">
        <v>2562</v>
      </c>
      <c r="C897" s="12">
        <v>371</v>
      </c>
      <c r="D897" s="12"/>
      <c r="E897" s="12">
        <v>0</v>
      </c>
      <c r="F897" s="12"/>
      <c r="G897" s="12">
        <v>27</v>
      </c>
      <c r="H897" s="12"/>
      <c r="I897" s="12">
        <v>20</v>
      </c>
      <c r="J897" s="12"/>
      <c r="K897" s="12"/>
      <c r="L897" s="12"/>
      <c r="M897" s="12">
        <v>7</v>
      </c>
      <c r="N897" s="12"/>
      <c r="O897" s="12"/>
      <c r="P897" s="12"/>
      <c r="Q897" s="12"/>
      <c r="R897" s="12"/>
      <c r="S897" s="12"/>
      <c r="T897" s="12"/>
      <c r="U897" s="12"/>
      <c r="V897" s="12"/>
      <c r="W897" s="12"/>
    </row>
    <row r="898" ht="14.4" spans="1:23">
      <c r="A898" s="14">
        <v>2130152</v>
      </c>
      <c r="B898" s="11" t="s">
        <v>2565</v>
      </c>
      <c r="C898" s="12">
        <v>26798</v>
      </c>
      <c r="D898" s="12">
        <v>30</v>
      </c>
      <c r="E898" s="12">
        <v>30</v>
      </c>
      <c r="F898" s="12"/>
      <c r="G898" s="12">
        <v>17817</v>
      </c>
      <c r="H898" s="12">
        <v>1946</v>
      </c>
      <c r="I898" s="12">
        <v>1339</v>
      </c>
      <c r="J898" s="12">
        <v>1337</v>
      </c>
      <c r="K898" s="12">
        <v>1065</v>
      </c>
      <c r="L898" s="12">
        <v>1410</v>
      </c>
      <c r="M898" s="12">
        <v>1126</v>
      </c>
      <c r="N898" s="12">
        <v>1369</v>
      </c>
      <c r="O898" s="12">
        <v>369</v>
      </c>
      <c r="P898" s="12">
        <v>1533</v>
      </c>
      <c r="Q898" s="12">
        <v>2319</v>
      </c>
      <c r="R898" s="12">
        <v>1563</v>
      </c>
      <c r="S898" s="12">
        <v>393</v>
      </c>
      <c r="T898" s="12">
        <v>587</v>
      </c>
      <c r="U898" s="12">
        <v>191</v>
      </c>
      <c r="V898" s="12">
        <v>85</v>
      </c>
      <c r="W898" s="12">
        <v>1185</v>
      </c>
    </row>
    <row r="899" ht="14.4" spans="1:23">
      <c r="A899" s="14">
        <v>2130199</v>
      </c>
      <c r="B899" s="11" t="s">
        <v>2567</v>
      </c>
      <c r="C899" s="12">
        <v>206269</v>
      </c>
      <c r="D899" s="12">
        <v>5433</v>
      </c>
      <c r="E899" s="12">
        <v>5434</v>
      </c>
      <c r="F899" s="12"/>
      <c r="G899" s="12">
        <v>141781</v>
      </c>
      <c r="H899" s="12">
        <v>19668</v>
      </c>
      <c r="I899" s="12">
        <v>9465</v>
      </c>
      <c r="J899" s="12">
        <v>10234</v>
      </c>
      <c r="K899" s="12">
        <v>7528</v>
      </c>
      <c r="L899" s="12">
        <v>21674</v>
      </c>
      <c r="M899" s="12">
        <v>13587</v>
      </c>
      <c r="N899" s="12">
        <v>8767</v>
      </c>
      <c r="O899" s="12">
        <v>3710</v>
      </c>
      <c r="P899" s="12">
        <v>2680</v>
      </c>
      <c r="Q899" s="12">
        <v>13344</v>
      </c>
      <c r="R899" s="12">
        <v>10214</v>
      </c>
      <c r="S899" s="12">
        <v>2872</v>
      </c>
      <c r="T899" s="12">
        <v>12755</v>
      </c>
      <c r="U899" s="12">
        <v>1603</v>
      </c>
      <c r="V899" s="12">
        <v>566</v>
      </c>
      <c r="W899" s="12">
        <v>3114</v>
      </c>
    </row>
    <row r="900" ht="14.4" spans="1:23">
      <c r="A900" s="14">
        <v>21302</v>
      </c>
      <c r="B900" s="9" t="s">
        <v>5032</v>
      </c>
      <c r="C900" s="10">
        <v>805015</v>
      </c>
      <c r="D900" s="10">
        <v>29470</v>
      </c>
      <c r="E900" s="10">
        <v>34557</v>
      </c>
      <c r="F900" s="10"/>
      <c r="G900" s="10">
        <v>570999</v>
      </c>
      <c r="H900" s="10">
        <v>82292</v>
      </c>
      <c r="I900" s="10">
        <v>38738</v>
      </c>
      <c r="J900" s="10">
        <v>43373</v>
      </c>
      <c r="K900" s="10">
        <v>33595</v>
      </c>
      <c r="L900" s="10">
        <v>59365</v>
      </c>
      <c r="M900" s="10">
        <v>42365</v>
      </c>
      <c r="N900" s="10">
        <v>44073</v>
      </c>
      <c r="O900" s="10">
        <v>14551</v>
      </c>
      <c r="P900" s="10">
        <v>27048</v>
      </c>
      <c r="Q900" s="10">
        <v>50404</v>
      </c>
      <c r="R900" s="10">
        <v>27390</v>
      </c>
      <c r="S900" s="10">
        <v>13940</v>
      </c>
      <c r="T900" s="10">
        <v>28330</v>
      </c>
      <c r="U900" s="10">
        <v>11889</v>
      </c>
      <c r="V900" s="10">
        <v>31689</v>
      </c>
      <c r="W900" s="10">
        <v>21957</v>
      </c>
    </row>
    <row r="901" ht="14.4" spans="1:23">
      <c r="A901" s="14">
        <v>2130201</v>
      </c>
      <c r="B901" s="11" t="s">
        <v>595</v>
      </c>
      <c r="C901" s="12">
        <v>83535</v>
      </c>
      <c r="D901" s="12">
        <v>3958</v>
      </c>
      <c r="E901" s="12">
        <v>4696</v>
      </c>
      <c r="F901" s="12"/>
      <c r="G901" s="12">
        <v>69759</v>
      </c>
      <c r="H901" s="12">
        <v>7124</v>
      </c>
      <c r="I901" s="12">
        <v>3595</v>
      </c>
      <c r="J901" s="12">
        <v>4923</v>
      </c>
      <c r="K901" s="12">
        <v>5311</v>
      </c>
      <c r="L901" s="12">
        <v>6282</v>
      </c>
      <c r="M901" s="12">
        <v>3892</v>
      </c>
      <c r="N901" s="12">
        <v>6270</v>
      </c>
      <c r="O901" s="12">
        <v>1524</v>
      </c>
      <c r="P901" s="12">
        <v>7745</v>
      </c>
      <c r="Q901" s="12">
        <v>6465</v>
      </c>
      <c r="R901" s="12">
        <v>3560</v>
      </c>
      <c r="S901" s="12">
        <v>3637</v>
      </c>
      <c r="T901" s="12">
        <v>2713</v>
      </c>
      <c r="U901" s="12">
        <v>2188</v>
      </c>
      <c r="V901" s="12">
        <v>2302</v>
      </c>
      <c r="W901" s="12">
        <v>2228</v>
      </c>
    </row>
    <row r="902" ht="14.4" spans="1:23">
      <c r="A902" s="14">
        <v>2130202</v>
      </c>
      <c r="B902" s="11" t="s">
        <v>598</v>
      </c>
      <c r="C902" s="12">
        <v>3124</v>
      </c>
      <c r="D902" s="12"/>
      <c r="E902" s="12">
        <v>0</v>
      </c>
      <c r="F902" s="12"/>
      <c r="G902" s="12">
        <v>2181</v>
      </c>
      <c r="H902" s="12">
        <v>467</v>
      </c>
      <c r="I902" s="12">
        <v>10</v>
      </c>
      <c r="J902" s="12">
        <v>233</v>
      </c>
      <c r="K902" s="12">
        <v>29</v>
      </c>
      <c r="L902" s="12">
        <v>185</v>
      </c>
      <c r="M902" s="12">
        <v>147</v>
      </c>
      <c r="N902" s="12">
        <v>100</v>
      </c>
      <c r="O902" s="12">
        <v>8</v>
      </c>
      <c r="P902" s="12">
        <v>678</v>
      </c>
      <c r="Q902" s="12">
        <v>86</v>
      </c>
      <c r="R902" s="12">
        <v>25</v>
      </c>
      <c r="S902" s="12">
        <v>118</v>
      </c>
      <c r="T902" s="12"/>
      <c r="U902" s="12">
        <v>20</v>
      </c>
      <c r="V902" s="12"/>
      <c r="W902" s="12">
        <v>75</v>
      </c>
    </row>
    <row r="903" ht="14.4" spans="1:23">
      <c r="A903" s="14">
        <v>2130203</v>
      </c>
      <c r="B903" s="11" t="s">
        <v>601</v>
      </c>
      <c r="C903" s="12">
        <v>278</v>
      </c>
      <c r="D903" s="12">
        <v>141</v>
      </c>
      <c r="E903" s="12">
        <v>267</v>
      </c>
      <c r="F903" s="12"/>
      <c r="G903" s="12">
        <v>8</v>
      </c>
      <c r="H903" s="12">
        <v>8</v>
      </c>
      <c r="I903" s="12"/>
      <c r="J903" s="12"/>
      <c r="K903" s="12"/>
      <c r="L903" s="12"/>
      <c r="M903" s="12"/>
      <c r="N903" s="12"/>
      <c r="O903" s="12"/>
      <c r="P903" s="12"/>
      <c r="Q903" s="12"/>
      <c r="R903" s="12"/>
      <c r="S903" s="12"/>
      <c r="T903" s="12"/>
      <c r="U903" s="12"/>
      <c r="V903" s="12"/>
      <c r="W903" s="12"/>
    </row>
    <row r="904" ht="14.4" spans="1:23">
      <c r="A904" s="14">
        <v>2130204</v>
      </c>
      <c r="B904" s="11" t="s">
        <v>5033</v>
      </c>
      <c r="C904" s="12">
        <v>160897</v>
      </c>
      <c r="D904" s="12">
        <v>6841</v>
      </c>
      <c r="E904" s="12">
        <v>9972</v>
      </c>
      <c r="F904" s="12"/>
      <c r="G904" s="12">
        <v>129118</v>
      </c>
      <c r="H904" s="12">
        <v>14120</v>
      </c>
      <c r="I904" s="12">
        <v>11171</v>
      </c>
      <c r="J904" s="12">
        <v>12992</v>
      </c>
      <c r="K904" s="12">
        <v>7751</v>
      </c>
      <c r="L904" s="12">
        <v>11992</v>
      </c>
      <c r="M904" s="12">
        <v>11711</v>
      </c>
      <c r="N904" s="12">
        <v>11767</v>
      </c>
      <c r="O904" s="12">
        <v>2105</v>
      </c>
      <c r="P904" s="12">
        <v>4987</v>
      </c>
      <c r="Q904" s="12">
        <v>10797</v>
      </c>
      <c r="R904" s="12">
        <v>8052</v>
      </c>
      <c r="S904" s="12">
        <v>4569</v>
      </c>
      <c r="T904" s="12">
        <v>4104</v>
      </c>
      <c r="U904" s="12">
        <v>3541</v>
      </c>
      <c r="V904" s="12">
        <v>4991</v>
      </c>
      <c r="W904" s="12">
        <v>4468</v>
      </c>
    </row>
    <row r="905" ht="14.4" spans="1:23">
      <c r="A905" s="14">
        <v>2130205</v>
      </c>
      <c r="B905" s="11" t="s">
        <v>2578</v>
      </c>
      <c r="C905" s="12">
        <v>81585</v>
      </c>
      <c r="D905" s="12">
        <v>119</v>
      </c>
      <c r="E905" s="12">
        <v>120</v>
      </c>
      <c r="F905" s="12"/>
      <c r="G905" s="12">
        <v>52051</v>
      </c>
      <c r="H905" s="12">
        <v>8209</v>
      </c>
      <c r="I905" s="12">
        <v>2050</v>
      </c>
      <c r="J905" s="12">
        <v>2719</v>
      </c>
      <c r="K905" s="12">
        <v>2471</v>
      </c>
      <c r="L905" s="12">
        <v>11208</v>
      </c>
      <c r="M905" s="12">
        <v>3977</v>
      </c>
      <c r="N905" s="12">
        <v>3897</v>
      </c>
      <c r="O905" s="12">
        <v>3049</v>
      </c>
      <c r="P905" s="12">
        <v>2626</v>
      </c>
      <c r="Q905" s="12">
        <v>2158</v>
      </c>
      <c r="R905" s="12">
        <v>1889</v>
      </c>
      <c r="S905" s="12">
        <v>419</v>
      </c>
      <c r="T905" s="12">
        <v>2035</v>
      </c>
      <c r="U905" s="12">
        <v>402</v>
      </c>
      <c r="V905" s="12">
        <v>1270</v>
      </c>
      <c r="W905" s="12">
        <v>3672</v>
      </c>
    </row>
    <row r="906" ht="14.4" spans="1:23">
      <c r="A906" s="14">
        <v>2130206</v>
      </c>
      <c r="B906" s="11" t="s">
        <v>5034</v>
      </c>
      <c r="C906" s="12">
        <v>4926</v>
      </c>
      <c r="D906" s="12">
        <v>1069</v>
      </c>
      <c r="E906" s="12">
        <v>1403</v>
      </c>
      <c r="F906" s="12"/>
      <c r="G906" s="12">
        <v>2333</v>
      </c>
      <c r="H906" s="12">
        <v>221</v>
      </c>
      <c r="I906" s="12">
        <v>527</v>
      </c>
      <c r="J906" s="12">
        <v>10</v>
      </c>
      <c r="K906" s="12">
        <v>50</v>
      </c>
      <c r="L906" s="12">
        <v>90</v>
      </c>
      <c r="M906" s="12">
        <v>28</v>
      </c>
      <c r="N906" s="12">
        <v>130</v>
      </c>
      <c r="O906" s="12">
        <v>36</v>
      </c>
      <c r="P906" s="12">
        <v>207</v>
      </c>
      <c r="Q906" s="12"/>
      <c r="R906" s="12">
        <v>610</v>
      </c>
      <c r="S906" s="12">
        <v>1</v>
      </c>
      <c r="T906" s="12">
        <v>400</v>
      </c>
      <c r="U906" s="12">
        <v>23</v>
      </c>
      <c r="V906" s="12"/>
      <c r="W906" s="12"/>
    </row>
    <row r="907" ht="14.4" spans="1:23">
      <c r="A907" s="14">
        <v>2130207</v>
      </c>
      <c r="B907" s="11" t="s">
        <v>2584</v>
      </c>
      <c r="C907" s="12">
        <v>3836</v>
      </c>
      <c r="D907" s="12"/>
      <c r="E907" s="12">
        <v>0</v>
      </c>
      <c r="F907" s="12"/>
      <c r="G907" s="12">
        <v>2598</v>
      </c>
      <c r="H907" s="12">
        <v>494</v>
      </c>
      <c r="I907" s="12">
        <v>502</v>
      </c>
      <c r="J907" s="12">
        <v>106</v>
      </c>
      <c r="K907" s="12">
        <v>382</v>
      </c>
      <c r="L907" s="12">
        <v>103</v>
      </c>
      <c r="M907" s="12">
        <v>231</v>
      </c>
      <c r="N907" s="12">
        <v>66</v>
      </c>
      <c r="O907" s="12">
        <v>5</v>
      </c>
      <c r="P907" s="12">
        <v>25</v>
      </c>
      <c r="Q907" s="12">
        <v>79</v>
      </c>
      <c r="R907" s="12">
        <v>70</v>
      </c>
      <c r="S907" s="12">
        <v>57</v>
      </c>
      <c r="T907" s="12">
        <v>188</v>
      </c>
      <c r="U907" s="12">
        <v>18</v>
      </c>
      <c r="V907" s="12">
        <v>227</v>
      </c>
      <c r="W907" s="12">
        <v>45</v>
      </c>
    </row>
    <row r="908" ht="14.4" spans="1:23">
      <c r="A908" s="14">
        <v>2130208</v>
      </c>
      <c r="B908" s="11" t="s">
        <v>5035</v>
      </c>
      <c r="C908" s="12">
        <v>2163</v>
      </c>
      <c r="D908" s="12">
        <v>337</v>
      </c>
      <c r="E908" s="12">
        <v>337</v>
      </c>
      <c r="F908" s="12"/>
      <c r="G908" s="12">
        <v>1290</v>
      </c>
      <c r="H908" s="12">
        <v>67</v>
      </c>
      <c r="I908" s="12">
        <v>321</v>
      </c>
      <c r="J908" s="12">
        <v>179</v>
      </c>
      <c r="K908" s="12">
        <v>1</v>
      </c>
      <c r="L908" s="12"/>
      <c r="M908" s="12">
        <v>130</v>
      </c>
      <c r="N908" s="12">
        <v>119</v>
      </c>
      <c r="O908" s="12">
        <v>340</v>
      </c>
      <c r="P908" s="12">
        <v>20</v>
      </c>
      <c r="Q908" s="12"/>
      <c r="R908" s="12">
        <v>5</v>
      </c>
      <c r="S908" s="12"/>
      <c r="T908" s="12">
        <v>88</v>
      </c>
      <c r="U908" s="12"/>
      <c r="V908" s="12">
        <v>5</v>
      </c>
      <c r="W908" s="12">
        <v>15</v>
      </c>
    </row>
    <row r="909" ht="14.4" spans="1:23">
      <c r="A909" s="14">
        <v>2130209</v>
      </c>
      <c r="B909" s="11" t="s">
        <v>2587</v>
      </c>
      <c r="C909" s="12">
        <v>180225</v>
      </c>
      <c r="D909" s="12">
        <v>100</v>
      </c>
      <c r="E909" s="12">
        <v>100</v>
      </c>
      <c r="F909" s="12"/>
      <c r="G909" s="12">
        <v>141348</v>
      </c>
      <c r="H909" s="12">
        <v>14402</v>
      </c>
      <c r="I909" s="12">
        <v>8951</v>
      </c>
      <c r="J909" s="12">
        <v>13489</v>
      </c>
      <c r="K909" s="12">
        <v>5895</v>
      </c>
      <c r="L909" s="12">
        <v>13094</v>
      </c>
      <c r="M909" s="12">
        <v>12731</v>
      </c>
      <c r="N909" s="12">
        <v>9445</v>
      </c>
      <c r="O909" s="12">
        <v>3494</v>
      </c>
      <c r="P909" s="12">
        <v>2906</v>
      </c>
      <c r="Q909" s="12">
        <v>14932</v>
      </c>
      <c r="R909" s="12">
        <v>4953</v>
      </c>
      <c r="S909" s="12">
        <v>2213</v>
      </c>
      <c r="T909" s="12">
        <v>10945</v>
      </c>
      <c r="U909" s="12">
        <v>3222</v>
      </c>
      <c r="V909" s="12">
        <v>16552</v>
      </c>
      <c r="W909" s="12">
        <v>4124</v>
      </c>
    </row>
    <row r="910" ht="14.4" spans="1:23">
      <c r="A910" s="14">
        <v>2130210</v>
      </c>
      <c r="B910" s="11" t="s">
        <v>5036</v>
      </c>
      <c r="C910" s="12">
        <v>7067</v>
      </c>
      <c r="D910" s="12">
        <v>120</v>
      </c>
      <c r="E910" s="12">
        <v>120</v>
      </c>
      <c r="F910" s="12"/>
      <c r="G910" s="12">
        <v>4081</v>
      </c>
      <c r="H910" s="12">
        <v>1</v>
      </c>
      <c r="I910" s="12">
        <v>103</v>
      </c>
      <c r="J910" s="12">
        <v>7</v>
      </c>
      <c r="K910" s="12">
        <v>531</v>
      </c>
      <c r="L910" s="12">
        <v>903</v>
      </c>
      <c r="M910" s="12">
        <v>833</v>
      </c>
      <c r="N910" s="12">
        <v>76</v>
      </c>
      <c r="O910" s="12">
        <v>122</v>
      </c>
      <c r="P910" s="12">
        <v>117</v>
      </c>
      <c r="Q910" s="12">
        <v>285</v>
      </c>
      <c r="R910" s="12">
        <v>340</v>
      </c>
      <c r="S910" s="12">
        <v>150</v>
      </c>
      <c r="T910" s="12">
        <v>85</v>
      </c>
      <c r="U910" s="12">
        <v>141</v>
      </c>
      <c r="V910" s="12">
        <v>187</v>
      </c>
      <c r="W910" s="12">
        <v>200</v>
      </c>
    </row>
    <row r="911" ht="14.4" spans="1:23">
      <c r="A911" s="14">
        <v>2130211</v>
      </c>
      <c r="B911" s="11" t="s">
        <v>2592</v>
      </c>
      <c r="C911" s="12">
        <v>7121</v>
      </c>
      <c r="D911" s="12">
        <v>580</v>
      </c>
      <c r="E911" s="12">
        <v>580</v>
      </c>
      <c r="F911" s="12"/>
      <c r="G911" s="12">
        <v>5735</v>
      </c>
      <c r="H911" s="12">
        <v>325</v>
      </c>
      <c r="I911" s="12">
        <v>-9</v>
      </c>
      <c r="J911" s="12">
        <v>109</v>
      </c>
      <c r="K911" s="12">
        <v>86</v>
      </c>
      <c r="L911" s="12">
        <v>130</v>
      </c>
      <c r="M911" s="12">
        <v>204</v>
      </c>
      <c r="N911" s="12">
        <v>1662</v>
      </c>
      <c r="O911" s="12">
        <v>1090</v>
      </c>
      <c r="P911" s="12">
        <v>216</v>
      </c>
      <c r="Q911" s="12">
        <v>208</v>
      </c>
      <c r="R911" s="12">
        <v>244</v>
      </c>
      <c r="S911" s="12">
        <v>143</v>
      </c>
      <c r="T911" s="12">
        <v>201</v>
      </c>
      <c r="U911" s="12">
        <v>212</v>
      </c>
      <c r="V911" s="12">
        <v>537</v>
      </c>
      <c r="W911" s="12">
        <v>377</v>
      </c>
    </row>
    <row r="912" ht="14.4" spans="1:23">
      <c r="A912" s="14">
        <v>2130212</v>
      </c>
      <c r="B912" s="11" t="s">
        <v>2594</v>
      </c>
      <c r="C912" s="12">
        <v>11017</v>
      </c>
      <c r="D912" s="12">
        <v>500</v>
      </c>
      <c r="E912" s="12">
        <v>500</v>
      </c>
      <c r="F912" s="12"/>
      <c r="G912" s="12">
        <v>2729</v>
      </c>
      <c r="H912" s="12">
        <v>18</v>
      </c>
      <c r="I912" s="12">
        <v>3</v>
      </c>
      <c r="J912" s="12">
        <v>27</v>
      </c>
      <c r="K912" s="12">
        <v>27</v>
      </c>
      <c r="L912" s="12">
        <v>2161</v>
      </c>
      <c r="M912" s="12"/>
      <c r="N912" s="12">
        <v>3</v>
      </c>
      <c r="O912" s="12"/>
      <c r="P912" s="12">
        <v>85</v>
      </c>
      <c r="Q912" s="12">
        <v>125</v>
      </c>
      <c r="R912" s="12">
        <v>175</v>
      </c>
      <c r="S912" s="12">
        <v>3</v>
      </c>
      <c r="T912" s="12"/>
      <c r="U912" s="12">
        <v>51</v>
      </c>
      <c r="V912" s="12">
        <v>50</v>
      </c>
      <c r="W912" s="12">
        <v>1</v>
      </c>
    </row>
    <row r="913" ht="14.4" spans="1:23">
      <c r="A913" s="14">
        <v>2130213</v>
      </c>
      <c r="B913" s="11" t="s">
        <v>5037</v>
      </c>
      <c r="C913" s="12">
        <v>33972</v>
      </c>
      <c r="D913" s="12">
        <v>1408</v>
      </c>
      <c r="E913" s="12">
        <v>1476</v>
      </c>
      <c r="F913" s="12"/>
      <c r="G913" s="12">
        <v>26615</v>
      </c>
      <c r="H913" s="12">
        <v>1868</v>
      </c>
      <c r="I913" s="12">
        <v>1990</v>
      </c>
      <c r="J913" s="12">
        <v>446</v>
      </c>
      <c r="K913" s="12">
        <v>778</v>
      </c>
      <c r="L913" s="12">
        <v>819</v>
      </c>
      <c r="M913" s="12">
        <v>4100</v>
      </c>
      <c r="N913" s="12">
        <v>2554</v>
      </c>
      <c r="O913" s="12">
        <v>769</v>
      </c>
      <c r="P913" s="12">
        <v>1058</v>
      </c>
      <c r="Q913" s="12">
        <v>3196</v>
      </c>
      <c r="R913" s="12">
        <v>804</v>
      </c>
      <c r="S913" s="12">
        <v>1314</v>
      </c>
      <c r="T913" s="12">
        <v>2368</v>
      </c>
      <c r="U913" s="12">
        <v>393</v>
      </c>
      <c r="V913" s="12">
        <v>1972</v>
      </c>
      <c r="W913" s="12">
        <v>2186</v>
      </c>
    </row>
    <row r="914" ht="14.4" spans="1:23">
      <c r="A914" s="14">
        <v>2130216</v>
      </c>
      <c r="B914" s="11" t="s">
        <v>5038</v>
      </c>
      <c r="C914" s="12">
        <v>-10</v>
      </c>
      <c r="D914" s="12"/>
      <c r="E914" s="12">
        <v>0</v>
      </c>
      <c r="F914" s="12"/>
      <c r="G914" s="12">
        <v>12</v>
      </c>
      <c r="H914" s="12"/>
      <c r="I914" s="12"/>
      <c r="J914" s="12"/>
      <c r="K914" s="12"/>
      <c r="L914" s="12">
        <v>-2</v>
      </c>
      <c r="M914" s="12"/>
      <c r="N914" s="12">
        <v>2</v>
      </c>
      <c r="O914" s="12"/>
      <c r="P914" s="12">
        <v>11</v>
      </c>
      <c r="Q914" s="12"/>
      <c r="R914" s="12">
        <v>1</v>
      </c>
      <c r="S914" s="12"/>
      <c r="T914" s="12"/>
      <c r="U914" s="12"/>
      <c r="V914" s="12"/>
      <c r="W914" s="12"/>
    </row>
    <row r="915" ht="14.4" spans="1:23">
      <c r="A915" s="14">
        <v>2130217</v>
      </c>
      <c r="B915" s="11" t="s">
        <v>2599</v>
      </c>
      <c r="C915" s="12">
        <v>-70</v>
      </c>
      <c r="D915" s="12"/>
      <c r="E915" s="12">
        <v>0</v>
      </c>
      <c r="F915" s="12"/>
      <c r="G915" s="12">
        <v>-75</v>
      </c>
      <c r="H915" s="12"/>
      <c r="I915" s="12"/>
      <c r="J915" s="12"/>
      <c r="K915" s="12"/>
      <c r="L915" s="12"/>
      <c r="M915" s="12"/>
      <c r="N915" s="12"/>
      <c r="O915" s="12"/>
      <c r="P915" s="12"/>
      <c r="Q915" s="12"/>
      <c r="R915" s="12"/>
      <c r="S915" s="12"/>
      <c r="T915" s="12">
        <v>-75</v>
      </c>
      <c r="U915" s="12"/>
      <c r="V915" s="12"/>
      <c r="W915" s="12"/>
    </row>
    <row r="916" ht="14.4" spans="1:23">
      <c r="A916" s="14">
        <v>2130218</v>
      </c>
      <c r="B916" s="11" t="s">
        <v>5039</v>
      </c>
      <c r="C916" s="12">
        <v>8</v>
      </c>
      <c r="D916" s="12"/>
      <c r="E916" s="12">
        <v>0</v>
      </c>
      <c r="F916" s="12"/>
      <c r="G916" s="12">
        <v>7</v>
      </c>
      <c r="H916" s="12"/>
      <c r="I916" s="12">
        <v>7</v>
      </c>
      <c r="J916" s="12"/>
      <c r="K916" s="12"/>
      <c r="L916" s="12"/>
      <c r="M916" s="12"/>
      <c r="N916" s="12"/>
      <c r="O916" s="12"/>
      <c r="P916" s="12"/>
      <c r="Q916" s="12"/>
      <c r="R916" s="12"/>
      <c r="S916" s="12"/>
      <c r="T916" s="12"/>
      <c r="U916" s="12"/>
      <c r="V916" s="12"/>
      <c r="W916" s="12"/>
    </row>
    <row r="917" ht="14.4" spans="1:23">
      <c r="A917" s="14">
        <v>2130219</v>
      </c>
      <c r="B917" s="11" t="s">
        <v>5040</v>
      </c>
      <c r="C917" s="12">
        <v>326</v>
      </c>
      <c r="D917" s="12"/>
      <c r="E917" s="12">
        <v>0</v>
      </c>
      <c r="F917" s="12"/>
      <c r="G917" s="12">
        <v>208</v>
      </c>
      <c r="H917" s="12">
        <v>36</v>
      </c>
      <c r="I917" s="12"/>
      <c r="J917" s="12"/>
      <c r="K917" s="12"/>
      <c r="L917" s="12">
        <v>5</v>
      </c>
      <c r="M917" s="12"/>
      <c r="N917" s="12"/>
      <c r="O917" s="12">
        <v>37</v>
      </c>
      <c r="P917" s="12"/>
      <c r="Q917" s="12"/>
      <c r="R917" s="12">
        <v>80</v>
      </c>
      <c r="S917" s="12">
        <v>2</v>
      </c>
      <c r="T917" s="12">
        <v>48</v>
      </c>
      <c r="U917" s="12"/>
      <c r="V917" s="12"/>
      <c r="W917" s="12"/>
    </row>
    <row r="918" ht="14.4" spans="1:23">
      <c r="A918" s="14">
        <v>2130220</v>
      </c>
      <c r="B918" s="11" t="s">
        <v>5041</v>
      </c>
      <c r="C918" s="12">
        <v>0</v>
      </c>
      <c r="D918" s="12"/>
      <c r="E918" s="12">
        <v>0</v>
      </c>
      <c r="F918" s="12"/>
      <c r="G918" s="12"/>
      <c r="H918" s="12"/>
      <c r="I918" s="12"/>
      <c r="J918" s="12"/>
      <c r="K918" s="12"/>
      <c r="L918" s="12"/>
      <c r="M918" s="12"/>
      <c r="N918" s="12"/>
      <c r="O918" s="12"/>
      <c r="P918" s="12"/>
      <c r="Q918" s="12"/>
      <c r="R918" s="12"/>
      <c r="S918" s="12"/>
      <c r="T918" s="12"/>
      <c r="U918" s="12"/>
      <c r="V918" s="12"/>
      <c r="W918" s="12"/>
    </row>
    <row r="919" ht="14.4" spans="1:23">
      <c r="A919" s="14">
        <v>2130221</v>
      </c>
      <c r="B919" s="11" t="s">
        <v>5042</v>
      </c>
      <c r="C919" s="12">
        <v>25607</v>
      </c>
      <c r="D919" s="12"/>
      <c r="E919" s="12">
        <v>0</v>
      </c>
      <c r="F919" s="12"/>
      <c r="G919" s="12">
        <v>18702</v>
      </c>
      <c r="H919" s="12">
        <v>3770</v>
      </c>
      <c r="I919" s="12">
        <v>2419</v>
      </c>
      <c r="J919" s="12">
        <v>903</v>
      </c>
      <c r="K919" s="12">
        <v>2434</v>
      </c>
      <c r="L919" s="12">
        <v>330</v>
      </c>
      <c r="M919" s="12">
        <v>365</v>
      </c>
      <c r="N919" s="12">
        <v>655</v>
      </c>
      <c r="O919" s="12">
        <v>138</v>
      </c>
      <c r="P919" s="12">
        <v>1820</v>
      </c>
      <c r="Q919" s="12">
        <v>2646</v>
      </c>
      <c r="R919" s="12">
        <v>1300</v>
      </c>
      <c r="S919" s="12">
        <v>-61</v>
      </c>
      <c r="T919" s="12">
        <v>212</v>
      </c>
      <c r="U919" s="12">
        <v>671</v>
      </c>
      <c r="V919" s="12">
        <v>330</v>
      </c>
      <c r="W919" s="12">
        <v>770</v>
      </c>
    </row>
    <row r="920" ht="14.4" spans="1:23">
      <c r="A920" s="14">
        <v>2130223</v>
      </c>
      <c r="B920" s="11" t="s">
        <v>2608</v>
      </c>
      <c r="C920" s="12">
        <v>88</v>
      </c>
      <c r="D920" s="12"/>
      <c r="E920" s="12">
        <v>0</v>
      </c>
      <c r="F920" s="12"/>
      <c r="G920" s="12">
        <v>76</v>
      </c>
      <c r="H920" s="12">
        <v>6</v>
      </c>
      <c r="I920" s="12">
        <v>20</v>
      </c>
      <c r="J920" s="12"/>
      <c r="K920" s="12"/>
      <c r="L920" s="12">
        <v>5</v>
      </c>
      <c r="M920" s="12"/>
      <c r="N920" s="12">
        <v>25</v>
      </c>
      <c r="O920" s="12"/>
      <c r="P920" s="12"/>
      <c r="Q920" s="12"/>
      <c r="R920" s="12"/>
      <c r="S920" s="12"/>
      <c r="T920" s="12"/>
      <c r="U920" s="12"/>
      <c r="V920" s="12"/>
      <c r="W920" s="12">
        <v>20</v>
      </c>
    </row>
    <row r="921" ht="14.4" spans="1:23">
      <c r="A921" s="14">
        <v>2130224</v>
      </c>
      <c r="B921" s="11" t="s">
        <v>5043</v>
      </c>
      <c r="C921" s="12">
        <v>134</v>
      </c>
      <c r="D921" s="12"/>
      <c r="E921" s="12">
        <v>0</v>
      </c>
      <c r="F921" s="12"/>
      <c r="G921" s="12">
        <v>65</v>
      </c>
      <c r="H921" s="12">
        <v>11</v>
      </c>
      <c r="I921" s="12">
        <v>-3</v>
      </c>
      <c r="J921" s="12"/>
      <c r="K921" s="12"/>
      <c r="L921" s="12"/>
      <c r="M921" s="12"/>
      <c r="N921" s="12"/>
      <c r="O921" s="12">
        <v>7</v>
      </c>
      <c r="P921" s="12"/>
      <c r="Q921" s="12">
        <v>50</v>
      </c>
      <c r="R921" s="12"/>
      <c r="S921" s="12"/>
      <c r="T921" s="12"/>
      <c r="U921" s="12"/>
      <c r="V921" s="12"/>
      <c r="W921" s="12"/>
    </row>
    <row r="922" ht="14.4" spans="1:23">
      <c r="A922" s="14">
        <v>2130225</v>
      </c>
      <c r="B922" s="11" t="s">
        <v>5044</v>
      </c>
      <c r="C922" s="12">
        <v>17</v>
      </c>
      <c r="D922" s="12"/>
      <c r="E922" s="12">
        <v>0</v>
      </c>
      <c r="F922" s="12"/>
      <c r="G922" s="12">
        <v>15</v>
      </c>
      <c r="H922" s="12">
        <v>13</v>
      </c>
      <c r="I922" s="12"/>
      <c r="J922" s="12"/>
      <c r="K922" s="12"/>
      <c r="L922" s="12"/>
      <c r="M922" s="12"/>
      <c r="N922" s="12"/>
      <c r="O922" s="12"/>
      <c r="P922" s="12"/>
      <c r="Q922" s="12"/>
      <c r="R922" s="12">
        <v>1</v>
      </c>
      <c r="S922" s="12"/>
      <c r="T922" s="12"/>
      <c r="U922" s="12"/>
      <c r="V922" s="12">
        <v>1</v>
      </c>
      <c r="W922" s="12"/>
    </row>
    <row r="923" ht="14.4" spans="1:23">
      <c r="A923" s="14">
        <v>2130226</v>
      </c>
      <c r="B923" s="11" t="s">
        <v>2611</v>
      </c>
      <c r="C923" s="12">
        <v>702</v>
      </c>
      <c r="D923" s="12"/>
      <c r="E923" s="12">
        <v>0</v>
      </c>
      <c r="F923" s="12"/>
      <c r="G923" s="12">
        <v>295</v>
      </c>
      <c r="H923" s="12"/>
      <c r="I923" s="12"/>
      <c r="J923" s="12">
        <v>212</v>
      </c>
      <c r="K923" s="12"/>
      <c r="L923" s="12"/>
      <c r="M923" s="12"/>
      <c r="N923" s="12"/>
      <c r="O923" s="12"/>
      <c r="P923" s="12">
        <v>36</v>
      </c>
      <c r="Q923" s="12">
        <v>47</v>
      </c>
      <c r="R923" s="12"/>
      <c r="S923" s="12"/>
      <c r="T923" s="12"/>
      <c r="U923" s="12"/>
      <c r="V923" s="12"/>
      <c r="W923" s="12"/>
    </row>
    <row r="924" ht="14.4" spans="1:23">
      <c r="A924" s="14">
        <v>2130227</v>
      </c>
      <c r="B924" s="11" t="s">
        <v>5045</v>
      </c>
      <c r="C924" s="12">
        <v>15388</v>
      </c>
      <c r="D924" s="12"/>
      <c r="E924" s="12">
        <v>0</v>
      </c>
      <c r="F924" s="12"/>
      <c r="G924" s="12">
        <v>7466</v>
      </c>
      <c r="H924" s="12">
        <v>406</v>
      </c>
      <c r="I924" s="12">
        <v>88</v>
      </c>
      <c r="J924" s="12">
        <v>203</v>
      </c>
      <c r="K924" s="12">
        <v>906</v>
      </c>
      <c r="L924" s="12">
        <v>1247</v>
      </c>
      <c r="M924" s="12">
        <v>218</v>
      </c>
      <c r="N924" s="12">
        <v>405</v>
      </c>
      <c r="O924" s="12">
        <v>228</v>
      </c>
      <c r="P924" s="12">
        <v>634</v>
      </c>
      <c r="Q924" s="12">
        <v>734</v>
      </c>
      <c r="R924" s="12">
        <v>500</v>
      </c>
      <c r="S924" s="12">
        <v>416</v>
      </c>
      <c r="T924" s="12">
        <v>164</v>
      </c>
      <c r="U924" s="12">
        <v>5</v>
      </c>
      <c r="V924" s="12"/>
      <c r="W924" s="12">
        <v>1312</v>
      </c>
    </row>
    <row r="925" ht="14.4" spans="1:23">
      <c r="A925" s="14">
        <v>2130232</v>
      </c>
      <c r="B925" s="11" t="s">
        <v>2617</v>
      </c>
      <c r="C925" s="12">
        <v>682</v>
      </c>
      <c r="D925" s="12">
        <v>78</v>
      </c>
      <c r="E925" s="12">
        <v>78</v>
      </c>
      <c r="F925" s="12"/>
      <c r="G925" s="12">
        <v>276</v>
      </c>
      <c r="H925" s="12">
        <v>62</v>
      </c>
      <c r="I925" s="12">
        <v>15</v>
      </c>
      <c r="J925" s="12"/>
      <c r="K925" s="12"/>
      <c r="L925" s="12">
        <v>-28</v>
      </c>
      <c r="M925" s="12">
        <v>94</v>
      </c>
      <c r="N925" s="12">
        <v>77</v>
      </c>
      <c r="O925" s="12"/>
      <c r="P925" s="12">
        <v>21</v>
      </c>
      <c r="Q925" s="12"/>
      <c r="R925" s="12"/>
      <c r="S925" s="12">
        <v>6</v>
      </c>
      <c r="T925" s="12">
        <v>15</v>
      </c>
      <c r="U925" s="12">
        <v>14</v>
      </c>
      <c r="V925" s="12"/>
      <c r="W925" s="12"/>
    </row>
    <row r="926" ht="14.4" spans="1:23">
      <c r="A926" s="14">
        <v>2130234</v>
      </c>
      <c r="B926" s="11" t="s">
        <v>5048</v>
      </c>
      <c r="C926" s="12">
        <v>58742</v>
      </c>
      <c r="D926" s="12">
        <v>6055</v>
      </c>
      <c r="E926" s="12">
        <v>6429</v>
      </c>
      <c r="F926" s="12"/>
      <c r="G926" s="12">
        <v>39042</v>
      </c>
      <c r="H926" s="12">
        <v>15364</v>
      </c>
      <c r="I926" s="12">
        <v>685</v>
      </c>
      <c r="J926" s="12">
        <v>1798</v>
      </c>
      <c r="K926" s="12">
        <v>4486</v>
      </c>
      <c r="L926" s="12">
        <v>1558</v>
      </c>
      <c r="M926" s="12">
        <v>1287</v>
      </c>
      <c r="N926" s="12">
        <v>1956</v>
      </c>
      <c r="O926" s="12">
        <v>436</v>
      </c>
      <c r="P926" s="12">
        <v>1674</v>
      </c>
      <c r="Q926" s="12">
        <v>3845</v>
      </c>
      <c r="R926" s="12">
        <v>1482</v>
      </c>
      <c r="S926" s="12">
        <v>520</v>
      </c>
      <c r="T926" s="12">
        <v>1678</v>
      </c>
      <c r="U926" s="12">
        <v>262</v>
      </c>
      <c r="V926" s="12">
        <v>953</v>
      </c>
      <c r="W926" s="12">
        <v>1058</v>
      </c>
    </row>
    <row r="927" ht="14.4" spans="1:23">
      <c r="A927" s="14">
        <v>2130299</v>
      </c>
      <c r="B927" s="11" t="s">
        <v>5049</v>
      </c>
      <c r="C927" s="12">
        <v>123655</v>
      </c>
      <c r="D927" s="12">
        <v>8164</v>
      </c>
      <c r="E927" s="12">
        <v>8479</v>
      </c>
      <c r="F927" s="12"/>
      <c r="G927" s="12">
        <v>65064</v>
      </c>
      <c r="H927" s="12">
        <v>15300</v>
      </c>
      <c r="I927" s="12">
        <v>6293</v>
      </c>
      <c r="J927" s="12">
        <v>5017</v>
      </c>
      <c r="K927" s="12">
        <v>2457</v>
      </c>
      <c r="L927" s="12">
        <v>9283</v>
      </c>
      <c r="M927" s="12">
        <v>2417</v>
      </c>
      <c r="N927" s="12">
        <v>4864</v>
      </c>
      <c r="O927" s="12">
        <v>1163</v>
      </c>
      <c r="P927" s="12">
        <v>2182</v>
      </c>
      <c r="Q927" s="12">
        <v>4751</v>
      </c>
      <c r="R927" s="12">
        <v>3299</v>
      </c>
      <c r="S927" s="12">
        <v>433</v>
      </c>
      <c r="T927" s="12">
        <v>3161</v>
      </c>
      <c r="U927" s="12">
        <v>726</v>
      </c>
      <c r="V927" s="12">
        <v>2312</v>
      </c>
      <c r="W927" s="12">
        <v>1406</v>
      </c>
    </row>
    <row r="928" ht="14.4" spans="1:23">
      <c r="A928" s="14">
        <v>21303</v>
      </c>
      <c r="B928" s="9" t="s">
        <v>2635</v>
      </c>
      <c r="C928" s="10">
        <v>1287968</v>
      </c>
      <c r="D928" s="10">
        <v>42312</v>
      </c>
      <c r="E928" s="10">
        <v>57600</v>
      </c>
      <c r="F928" s="10"/>
      <c r="G928" s="10">
        <v>901840</v>
      </c>
      <c r="H928" s="10">
        <v>137716</v>
      </c>
      <c r="I928" s="10">
        <v>87262</v>
      </c>
      <c r="J928" s="10">
        <v>77551</v>
      </c>
      <c r="K928" s="10">
        <v>55158</v>
      </c>
      <c r="L928" s="10">
        <v>79547</v>
      </c>
      <c r="M928" s="10">
        <v>60552</v>
      </c>
      <c r="N928" s="10">
        <v>67207</v>
      </c>
      <c r="O928" s="10">
        <v>16511</v>
      </c>
      <c r="P928" s="10">
        <v>44300</v>
      </c>
      <c r="Q928" s="10">
        <v>99871</v>
      </c>
      <c r="R928" s="10">
        <v>56802</v>
      </c>
      <c r="S928" s="10">
        <v>16367</v>
      </c>
      <c r="T928" s="10">
        <v>35386</v>
      </c>
      <c r="U928" s="10">
        <v>13858</v>
      </c>
      <c r="V928" s="10">
        <v>19898</v>
      </c>
      <c r="W928" s="10">
        <v>33854</v>
      </c>
    </row>
    <row r="929" ht="14.4" spans="1:23">
      <c r="A929" s="14">
        <v>2130301</v>
      </c>
      <c r="B929" s="11" t="s">
        <v>595</v>
      </c>
      <c r="C929" s="12">
        <v>57393</v>
      </c>
      <c r="D929" s="12">
        <v>3225</v>
      </c>
      <c r="E929" s="12">
        <v>3948</v>
      </c>
      <c r="F929" s="12"/>
      <c r="G929" s="12">
        <v>47566</v>
      </c>
      <c r="H929" s="12">
        <v>9675</v>
      </c>
      <c r="I929" s="12">
        <v>2235</v>
      </c>
      <c r="J929" s="12">
        <v>4106</v>
      </c>
      <c r="K929" s="12">
        <v>3259</v>
      </c>
      <c r="L929" s="12">
        <v>2938</v>
      </c>
      <c r="M929" s="12">
        <v>2796</v>
      </c>
      <c r="N929" s="12">
        <v>2089</v>
      </c>
      <c r="O929" s="12">
        <v>681</v>
      </c>
      <c r="P929" s="12">
        <v>7450</v>
      </c>
      <c r="Q929" s="12">
        <v>3491</v>
      </c>
      <c r="R929" s="12">
        <v>1977</v>
      </c>
      <c r="S929" s="12">
        <v>1648</v>
      </c>
      <c r="T929" s="12">
        <v>1559</v>
      </c>
      <c r="U929" s="12">
        <v>1035</v>
      </c>
      <c r="V929" s="12">
        <v>825</v>
      </c>
      <c r="W929" s="12">
        <v>1802</v>
      </c>
    </row>
    <row r="930" ht="14.4" spans="1:23">
      <c r="A930" s="14">
        <v>2130302</v>
      </c>
      <c r="B930" s="11" t="s">
        <v>598</v>
      </c>
      <c r="C930" s="12">
        <v>4497</v>
      </c>
      <c r="D930" s="12"/>
      <c r="E930" s="12">
        <v>0</v>
      </c>
      <c r="F930" s="12"/>
      <c r="G930" s="12">
        <v>3701</v>
      </c>
      <c r="H930" s="12">
        <v>723</v>
      </c>
      <c r="I930" s="12"/>
      <c r="J930" s="12">
        <v>161</v>
      </c>
      <c r="K930" s="12">
        <v>530</v>
      </c>
      <c r="L930" s="12">
        <v>262</v>
      </c>
      <c r="M930" s="12">
        <v>404</v>
      </c>
      <c r="N930" s="12">
        <v>34</v>
      </c>
      <c r="O930" s="12">
        <v>8</v>
      </c>
      <c r="P930" s="12">
        <v>536</v>
      </c>
      <c r="Q930" s="12">
        <v>63</v>
      </c>
      <c r="R930" s="12">
        <v>92</v>
      </c>
      <c r="S930" s="12">
        <v>347</v>
      </c>
      <c r="T930" s="12">
        <v>12</v>
      </c>
      <c r="U930" s="12">
        <v>525</v>
      </c>
      <c r="V930" s="12"/>
      <c r="W930" s="12">
        <v>4</v>
      </c>
    </row>
    <row r="931" ht="14.4" spans="1:23">
      <c r="A931" s="14">
        <v>2130303</v>
      </c>
      <c r="B931" s="11" t="s">
        <v>601</v>
      </c>
      <c r="C931" s="12">
        <v>3380</v>
      </c>
      <c r="D931" s="12">
        <v>146</v>
      </c>
      <c r="E931" s="12">
        <v>181</v>
      </c>
      <c r="F931" s="12"/>
      <c r="G931" s="12">
        <v>1774</v>
      </c>
      <c r="H931" s="12">
        <v>3</v>
      </c>
      <c r="I931" s="12"/>
      <c r="J931" s="12">
        <v>910</v>
      </c>
      <c r="K931" s="12"/>
      <c r="L931" s="12"/>
      <c r="M931" s="12"/>
      <c r="N931" s="12">
        <v>350</v>
      </c>
      <c r="O931" s="12"/>
      <c r="P931" s="12">
        <v>511</v>
      </c>
      <c r="Q931" s="12"/>
      <c r="R931" s="12"/>
      <c r="S931" s="12"/>
      <c r="T931" s="12"/>
      <c r="U931" s="12"/>
      <c r="V931" s="12"/>
      <c r="W931" s="12"/>
    </row>
    <row r="932" ht="14.4" spans="1:23">
      <c r="A932" s="14">
        <v>2130304</v>
      </c>
      <c r="B932" s="11" t="s">
        <v>2641</v>
      </c>
      <c r="C932" s="12">
        <v>20064</v>
      </c>
      <c r="D932" s="12">
        <v>217</v>
      </c>
      <c r="E932" s="12">
        <v>217</v>
      </c>
      <c r="F932" s="12"/>
      <c r="G932" s="12">
        <v>16778</v>
      </c>
      <c r="H932" s="12">
        <v>3887</v>
      </c>
      <c r="I932" s="12">
        <v>1139</v>
      </c>
      <c r="J932" s="12">
        <v>2647</v>
      </c>
      <c r="K932" s="12">
        <v>1077</v>
      </c>
      <c r="L932" s="12">
        <v>535</v>
      </c>
      <c r="M932" s="12"/>
      <c r="N932" s="12">
        <v>1956</v>
      </c>
      <c r="O932" s="12"/>
      <c r="P932" s="12">
        <v>1237</v>
      </c>
      <c r="Q932" s="12">
        <v>928</v>
      </c>
      <c r="R932" s="12">
        <v>8</v>
      </c>
      <c r="S932" s="12">
        <v>638</v>
      </c>
      <c r="T932" s="12">
        <v>452</v>
      </c>
      <c r="U932" s="12">
        <v>158</v>
      </c>
      <c r="V932" s="12">
        <v>1175</v>
      </c>
      <c r="W932" s="12">
        <v>941</v>
      </c>
    </row>
    <row r="933" ht="14.4" spans="1:23">
      <c r="A933" s="14">
        <v>2130305</v>
      </c>
      <c r="B933" s="11" t="s">
        <v>2644</v>
      </c>
      <c r="C933" s="12">
        <v>585807</v>
      </c>
      <c r="D933" s="12">
        <v>7905</v>
      </c>
      <c r="E933" s="12">
        <v>16879</v>
      </c>
      <c r="F933" s="12"/>
      <c r="G933" s="12">
        <v>391916</v>
      </c>
      <c r="H933" s="12">
        <v>66418</v>
      </c>
      <c r="I933" s="12">
        <v>47064</v>
      </c>
      <c r="J933" s="12">
        <v>43114</v>
      </c>
      <c r="K933" s="12">
        <v>16266</v>
      </c>
      <c r="L933" s="12">
        <v>24959</v>
      </c>
      <c r="M933" s="12">
        <v>19522</v>
      </c>
      <c r="N933" s="12">
        <v>30702</v>
      </c>
      <c r="O933" s="12">
        <v>5209</v>
      </c>
      <c r="P933" s="12">
        <v>12456</v>
      </c>
      <c r="Q933" s="12">
        <v>51230</v>
      </c>
      <c r="R933" s="12">
        <v>22011</v>
      </c>
      <c r="S933" s="12">
        <v>4223</v>
      </c>
      <c r="T933" s="12">
        <v>18535</v>
      </c>
      <c r="U933" s="12">
        <v>1063</v>
      </c>
      <c r="V933" s="12">
        <v>11343</v>
      </c>
      <c r="W933" s="12">
        <v>17801</v>
      </c>
    </row>
    <row r="934" ht="14.4" spans="1:23">
      <c r="A934" s="14">
        <v>2130306</v>
      </c>
      <c r="B934" s="11" t="s">
        <v>2646</v>
      </c>
      <c r="C934" s="12">
        <v>22002</v>
      </c>
      <c r="D934" s="12"/>
      <c r="E934" s="12">
        <v>0</v>
      </c>
      <c r="F934" s="12"/>
      <c r="G934" s="12">
        <v>18267</v>
      </c>
      <c r="H934" s="12">
        <v>1829</v>
      </c>
      <c r="I934" s="12">
        <v>2782</v>
      </c>
      <c r="J934" s="12">
        <v>843</v>
      </c>
      <c r="K934" s="12">
        <v>1868</v>
      </c>
      <c r="L934" s="12">
        <v>2618</v>
      </c>
      <c r="M934" s="12">
        <v>407</v>
      </c>
      <c r="N934" s="12">
        <v>3202</v>
      </c>
      <c r="O934" s="12">
        <v>44</v>
      </c>
      <c r="P934" s="12">
        <v>1407</v>
      </c>
      <c r="Q934" s="12">
        <v>1149</v>
      </c>
      <c r="R934" s="12">
        <v>1358</v>
      </c>
      <c r="S934" s="12">
        <v>224</v>
      </c>
      <c r="T934" s="12">
        <v>389</v>
      </c>
      <c r="U934" s="12">
        <v>40</v>
      </c>
      <c r="V934" s="12"/>
      <c r="W934" s="12">
        <v>107</v>
      </c>
    </row>
    <row r="935" ht="14.4" spans="1:23">
      <c r="A935" s="14">
        <v>2130307</v>
      </c>
      <c r="B935" s="11" t="s">
        <v>2649</v>
      </c>
      <c r="C935" s="12">
        <v>0</v>
      </c>
      <c r="D935" s="12"/>
      <c r="E935" s="12">
        <v>0</v>
      </c>
      <c r="F935" s="12"/>
      <c r="G935" s="12"/>
      <c r="H935" s="12"/>
      <c r="I935" s="12"/>
      <c r="J935" s="12"/>
      <c r="K935" s="12"/>
      <c r="L935" s="12"/>
      <c r="M935" s="12"/>
      <c r="N935" s="12"/>
      <c r="O935" s="12"/>
      <c r="P935" s="12"/>
      <c r="Q935" s="12"/>
      <c r="R935" s="12"/>
      <c r="S935" s="12"/>
      <c r="T935" s="12"/>
      <c r="U935" s="12"/>
      <c r="V935" s="12"/>
      <c r="W935" s="12"/>
    </row>
    <row r="936" ht="14.4" spans="1:23">
      <c r="A936" s="14">
        <v>2130308</v>
      </c>
      <c r="B936" s="11" t="s">
        <v>2652</v>
      </c>
      <c r="C936" s="12">
        <v>13516</v>
      </c>
      <c r="D936" s="12">
        <v>2683</v>
      </c>
      <c r="E936" s="12">
        <v>2919</v>
      </c>
      <c r="F936" s="12"/>
      <c r="G936" s="12">
        <v>9201</v>
      </c>
      <c r="H936" s="12">
        <v>816</v>
      </c>
      <c r="I936" s="12">
        <v>509</v>
      </c>
      <c r="J936" s="12">
        <v>670</v>
      </c>
      <c r="K936" s="12">
        <v>256</v>
      </c>
      <c r="L936" s="12">
        <v>195</v>
      </c>
      <c r="M936" s="12">
        <v>200</v>
      </c>
      <c r="N936" s="12">
        <v>822</v>
      </c>
      <c r="O936" s="12">
        <v>99</v>
      </c>
      <c r="P936" s="12">
        <v>1794</v>
      </c>
      <c r="Q936" s="12">
        <v>680</v>
      </c>
      <c r="R936" s="12">
        <v>1251</v>
      </c>
      <c r="S936" s="12">
        <v>223</v>
      </c>
      <c r="T936" s="12">
        <v>1424</v>
      </c>
      <c r="U936" s="12"/>
      <c r="V936" s="12"/>
      <c r="W936" s="12">
        <v>262</v>
      </c>
    </row>
    <row r="937" ht="14.4" spans="1:23">
      <c r="A937" s="14">
        <v>2130309</v>
      </c>
      <c r="B937" s="11" t="s">
        <v>2655</v>
      </c>
      <c r="C937" s="12">
        <v>2017</v>
      </c>
      <c r="D937" s="12"/>
      <c r="E937" s="12">
        <v>0</v>
      </c>
      <c r="F937" s="12"/>
      <c r="G937" s="12">
        <v>1624</v>
      </c>
      <c r="H937" s="12">
        <v>141</v>
      </c>
      <c r="I937" s="12">
        <v>724</v>
      </c>
      <c r="J937" s="12">
        <v>45</v>
      </c>
      <c r="K937" s="12">
        <v>121</v>
      </c>
      <c r="L937" s="12">
        <v>84</v>
      </c>
      <c r="M937" s="12">
        <v>460</v>
      </c>
      <c r="N937" s="12"/>
      <c r="O937" s="12"/>
      <c r="P937" s="12"/>
      <c r="Q937" s="12"/>
      <c r="R937" s="12">
        <v>22</v>
      </c>
      <c r="S937" s="12"/>
      <c r="T937" s="12">
        <v>17</v>
      </c>
      <c r="U937" s="12">
        <v>10</v>
      </c>
      <c r="V937" s="12"/>
      <c r="W937" s="12"/>
    </row>
    <row r="938" ht="14.4" spans="1:23">
      <c r="A938" s="14">
        <v>2130310</v>
      </c>
      <c r="B938" s="11" t="s">
        <v>2658</v>
      </c>
      <c r="C938" s="12">
        <v>39706</v>
      </c>
      <c r="D938" s="12">
        <v>2445</v>
      </c>
      <c r="E938" s="12">
        <v>2729</v>
      </c>
      <c r="F938" s="12"/>
      <c r="G938" s="12">
        <v>25155</v>
      </c>
      <c r="H938" s="12">
        <v>4399</v>
      </c>
      <c r="I938" s="12">
        <v>2004</v>
      </c>
      <c r="J938" s="12">
        <v>1371</v>
      </c>
      <c r="K938" s="12">
        <v>1374</v>
      </c>
      <c r="L938" s="12">
        <v>2224</v>
      </c>
      <c r="M938" s="12">
        <v>2464</v>
      </c>
      <c r="N938" s="12">
        <v>405</v>
      </c>
      <c r="O938" s="12">
        <v>584</v>
      </c>
      <c r="P938" s="12">
        <v>1231</v>
      </c>
      <c r="Q938" s="12">
        <v>4699</v>
      </c>
      <c r="R938" s="12">
        <v>2002</v>
      </c>
      <c r="S938" s="12">
        <v>38</v>
      </c>
      <c r="T938" s="12">
        <v>1258</v>
      </c>
      <c r="U938" s="12">
        <v>328</v>
      </c>
      <c r="V938" s="12">
        <v>445</v>
      </c>
      <c r="W938" s="12">
        <v>329</v>
      </c>
    </row>
    <row r="939" ht="14.4" spans="1:23">
      <c r="A939" s="14">
        <v>2130311</v>
      </c>
      <c r="B939" s="11" t="s">
        <v>2660</v>
      </c>
      <c r="C939" s="12">
        <v>32682</v>
      </c>
      <c r="D939" s="12">
        <v>5113</v>
      </c>
      <c r="E939" s="12">
        <v>5181</v>
      </c>
      <c r="F939" s="12"/>
      <c r="G939" s="12">
        <v>20101</v>
      </c>
      <c r="H939" s="12">
        <v>11554</v>
      </c>
      <c r="I939" s="12">
        <v>2597</v>
      </c>
      <c r="J939" s="12">
        <v>264</v>
      </c>
      <c r="K939" s="12">
        <v>2135</v>
      </c>
      <c r="L939" s="12">
        <v>1357</v>
      </c>
      <c r="M939" s="12">
        <v>436</v>
      </c>
      <c r="N939" s="12">
        <v>974</v>
      </c>
      <c r="O939" s="12"/>
      <c r="P939" s="12">
        <v>1</v>
      </c>
      <c r="Q939" s="12">
        <v>505</v>
      </c>
      <c r="R939" s="12">
        <v>59</v>
      </c>
      <c r="S939" s="12"/>
      <c r="T939" s="12">
        <v>199</v>
      </c>
      <c r="U939" s="12"/>
      <c r="V939" s="12"/>
      <c r="W939" s="12">
        <v>20</v>
      </c>
    </row>
    <row r="940" ht="14.4" spans="1:23">
      <c r="A940" s="14">
        <v>2130312</v>
      </c>
      <c r="B940" s="11" t="s">
        <v>2662</v>
      </c>
      <c r="C940" s="12">
        <v>1471</v>
      </c>
      <c r="D940" s="12">
        <v>200</v>
      </c>
      <c r="E940" s="12">
        <v>200</v>
      </c>
      <c r="F940" s="12"/>
      <c r="G940" s="12">
        <v>1115</v>
      </c>
      <c r="H940" s="12">
        <v>142</v>
      </c>
      <c r="I940" s="12">
        <v>90</v>
      </c>
      <c r="J940" s="12"/>
      <c r="K940" s="12">
        <v>96</v>
      </c>
      <c r="L940" s="12">
        <v>163</v>
      </c>
      <c r="M940" s="12">
        <v>129</v>
      </c>
      <c r="N940" s="12">
        <v>82</v>
      </c>
      <c r="O940" s="12">
        <v>55</v>
      </c>
      <c r="P940" s="12">
        <v>57</v>
      </c>
      <c r="Q940" s="12"/>
      <c r="R940" s="12">
        <v>23</v>
      </c>
      <c r="S940" s="12">
        <v>213</v>
      </c>
      <c r="T940" s="12">
        <v>45</v>
      </c>
      <c r="U940" s="12">
        <v>15</v>
      </c>
      <c r="V940" s="12"/>
      <c r="W940" s="12">
        <v>5</v>
      </c>
    </row>
    <row r="941" ht="14.4" spans="1:23">
      <c r="A941" s="14">
        <v>2130313</v>
      </c>
      <c r="B941" s="11" t="s">
        <v>2664</v>
      </c>
      <c r="C941" s="12">
        <v>13830</v>
      </c>
      <c r="D941" s="12">
        <v>9602</v>
      </c>
      <c r="E941" s="12">
        <v>13497</v>
      </c>
      <c r="F941" s="12"/>
      <c r="G941" s="12">
        <v>285</v>
      </c>
      <c r="H941" s="12"/>
      <c r="I941" s="12">
        <v>90</v>
      </c>
      <c r="J941" s="12"/>
      <c r="K941" s="12">
        <v>146</v>
      </c>
      <c r="L941" s="12">
        <v>48</v>
      </c>
      <c r="M941" s="12"/>
      <c r="N941" s="12"/>
      <c r="O941" s="12"/>
      <c r="P941" s="12"/>
      <c r="Q941" s="12"/>
      <c r="R941" s="12"/>
      <c r="S941" s="12"/>
      <c r="T941" s="12">
        <v>1</v>
      </c>
      <c r="U941" s="12"/>
      <c r="V941" s="12"/>
      <c r="W941" s="12"/>
    </row>
    <row r="942" ht="14.4" spans="1:23">
      <c r="A942" s="14">
        <v>2130314</v>
      </c>
      <c r="B942" s="11" t="s">
        <v>2667</v>
      </c>
      <c r="C942" s="12">
        <v>24816</v>
      </c>
      <c r="D942" s="12">
        <v>459</v>
      </c>
      <c r="E942" s="12">
        <v>578</v>
      </c>
      <c r="F942" s="12"/>
      <c r="G942" s="12">
        <v>16573</v>
      </c>
      <c r="H942" s="12">
        <v>3328</v>
      </c>
      <c r="I942" s="12">
        <v>1458</v>
      </c>
      <c r="J942" s="12">
        <v>965</v>
      </c>
      <c r="K942" s="12">
        <v>894</v>
      </c>
      <c r="L942" s="12">
        <v>491</v>
      </c>
      <c r="M942" s="12">
        <v>627</v>
      </c>
      <c r="N942" s="12">
        <v>797</v>
      </c>
      <c r="O942" s="12">
        <v>175</v>
      </c>
      <c r="P942" s="12">
        <v>1107</v>
      </c>
      <c r="Q942" s="12">
        <v>2112</v>
      </c>
      <c r="R942" s="12">
        <v>720</v>
      </c>
      <c r="S942" s="12">
        <v>1015</v>
      </c>
      <c r="T942" s="12">
        <v>286</v>
      </c>
      <c r="U942" s="12">
        <v>1965</v>
      </c>
      <c r="V942" s="12">
        <v>264</v>
      </c>
      <c r="W942" s="12">
        <v>369</v>
      </c>
    </row>
    <row r="943" ht="14.4" spans="1:23">
      <c r="A943" s="14">
        <v>2130315</v>
      </c>
      <c r="B943" s="11" t="s">
        <v>2670</v>
      </c>
      <c r="C943" s="12">
        <v>55058</v>
      </c>
      <c r="D943" s="12">
        <v>112</v>
      </c>
      <c r="E943" s="12">
        <v>112</v>
      </c>
      <c r="F943" s="12"/>
      <c r="G943" s="12">
        <v>43077</v>
      </c>
      <c r="H943" s="12">
        <v>4369</v>
      </c>
      <c r="I943" s="12">
        <v>4337</v>
      </c>
      <c r="J943" s="12">
        <v>5710</v>
      </c>
      <c r="K943" s="12">
        <v>2038</v>
      </c>
      <c r="L943" s="12">
        <v>7430</v>
      </c>
      <c r="M943" s="12">
        <v>3021</v>
      </c>
      <c r="N943" s="12">
        <v>67</v>
      </c>
      <c r="O943" s="12">
        <v>27</v>
      </c>
      <c r="P943" s="12">
        <v>2854</v>
      </c>
      <c r="Q943" s="12">
        <v>5239</v>
      </c>
      <c r="R943" s="12">
        <v>4082</v>
      </c>
      <c r="S943" s="12">
        <v>29</v>
      </c>
      <c r="T943" s="12">
        <v>3019</v>
      </c>
      <c r="U943" s="12">
        <v>16</v>
      </c>
      <c r="V943" s="12">
        <v>293</v>
      </c>
      <c r="W943" s="12">
        <v>546</v>
      </c>
    </row>
    <row r="944" ht="14.4" spans="1:23">
      <c r="A944" s="14">
        <v>2130316</v>
      </c>
      <c r="B944" s="11" t="s">
        <v>2673</v>
      </c>
      <c r="C944" s="12">
        <v>224859</v>
      </c>
      <c r="D944" s="12">
        <v>517</v>
      </c>
      <c r="E944" s="12">
        <v>517</v>
      </c>
      <c r="F944" s="12"/>
      <c r="G944" s="12">
        <v>172867</v>
      </c>
      <c r="H944" s="12">
        <v>13577</v>
      </c>
      <c r="I944" s="12">
        <v>14847</v>
      </c>
      <c r="J944" s="12">
        <v>9144</v>
      </c>
      <c r="K944" s="12">
        <v>19713</v>
      </c>
      <c r="L944" s="12">
        <v>24589</v>
      </c>
      <c r="M944" s="12">
        <v>18918</v>
      </c>
      <c r="N944" s="12">
        <v>14418</v>
      </c>
      <c r="O944" s="12">
        <v>1248</v>
      </c>
      <c r="P944" s="12">
        <v>9911</v>
      </c>
      <c r="Q944" s="12">
        <v>18701</v>
      </c>
      <c r="R944" s="12">
        <v>5538</v>
      </c>
      <c r="S944" s="12">
        <v>1880</v>
      </c>
      <c r="T944" s="12">
        <v>3848</v>
      </c>
      <c r="U944" s="12">
        <v>6745</v>
      </c>
      <c r="V944" s="12">
        <v>4207</v>
      </c>
      <c r="W944" s="12">
        <v>5583</v>
      </c>
    </row>
    <row r="945" ht="14.4" spans="1:23">
      <c r="A945" s="14">
        <v>2130317</v>
      </c>
      <c r="B945" s="11" t="s">
        <v>2676</v>
      </c>
      <c r="C945" s="12">
        <v>22120</v>
      </c>
      <c r="D945" s="12"/>
      <c r="E945" s="12">
        <v>0</v>
      </c>
      <c r="F945" s="12"/>
      <c r="G945" s="12">
        <v>18905</v>
      </c>
      <c r="H945" s="12">
        <v>716</v>
      </c>
      <c r="I945" s="12">
        <v>1447</v>
      </c>
      <c r="J945" s="12">
        <v>3080</v>
      </c>
      <c r="K945" s="12">
        <v>218</v>
      </c>
      <c r="L945" s="12">
        <v>1254</v>
      </c>
      <c r="M945" s="12">
        <v>2610</v>
      </c>
      <c r="N945" s="12">
        <v>1647</v>
      </c>
      <c r="O945" s="12">
        <v>816</v>
      </c>
      <c r="P945" s="12"/>
      <c r="Q945" s="12">
        <v>959</v>
      </c>
      <c r="R945" s="12">
        <v>2309</v>
      </c>
      <c r="S945" s="12">
        <v>837</v>
      </c>
      <c r="T945" s="12">
        <v>981</v>
      </c>
      <c r="U945" s="12"/>
      <c r="V945" s="12">
        <v>721</v>
      </c>
      <c r="W945" s="12">
        <v>1310</v>
      </c>
    </row>
    <row r="946" ht="14.4" spans="1:23">
      <c r="A946" s="14">
        <v>2130318</v>
      </c>
      <c r="B946" s="11" t="s">
        <v>2679</v>
      </c>
      <c r="C946" s="12">
        <v>0</v>
      </c>
      <c r="D946" s="12"/>
      <c r="E946" s="12">
        <v>0</v>
      </c>
      <c r="F946" s="12"/>
      <c r="G946" s="12"/>
      <c r="H946" s="12"/>
      <c r="I946" s="12"/>
      <c r="J946" s="12"/>
      <c r="K946" s="12"/>
      <c r="L946" s="12"/>
      <c r="M946" s="12"/>
      <c r="N946" s="12"/>
      <c r="O946" s="12"/>
      <c r="P946" s="12"/>
      <c r="Q946" s="12"/>
      <c r="R946" s="12"/>
      <c r="S946" s="12"/>
      <c r="T946" s="12"/>
      <c r="U946" s="12"/>
      <c r="V946" s="12"/>
      <c r="W946" s="12"/>
    </row>
    <row r="947" ht="14.4" spans="1:23">
      <c r="A947" s="14">
        <v>2130319</v>
      </c>
      <c r="B947" s="11" t="s">
        <v>2682</v>
      </c>
      <c r="C947" s="12">
        <v>161</v>
      </c>
      <c r="D947" s="12"/>
      <c r="E947" s="12">
        <v>0</v>
      </c>
      <c r="F947" s="12"/>
      <c r="G947" s="12">
        <v>160</v>
      </c>
      <c r="H947" s="12"/>
      <c r="I947" s="12"/>
      <c r="J947" s="12"/>
      <c r="K947" s="12"/>
      <c r="L947" s="12"/>
      <c r="M947" s="12"/>
      <c r="N947" s="12">
        <v>110</v>
      </c>
      <c r="O947" s="12"/>
      <c r="P947" s="12"/>
      <c r="Q947" s="12">
        <v>50</v>
      </c>
      <c r="R947" s="12"/>
      <c r="S947" s="12"/>
      <c r="T947" s="12"/>
      <c r="U947" s="12"/>
      <c r="V947" s="12"/>
      <c r="W947" s="12"/>
    </row>
    <row r="948" ht="14.4" spans="1:23">
      <c r="A948" s="14">
        <v>2130321</v>
      </c>
      <c r="B948" s="11" t="s">
        <v>2685</v>
      </c>
      <c r="C948" s="12">
        <v>-538</v>
      </c>
      <c r="D948" s="12"/>
      <c r="E948" s="12">
        <v>0</v>
      </c>
      <c r="F948" s="12"/>
      <c r="G948" s="12">
        <v>941</v>
      </c>
      <c r="H948" s="12">
        <v>6</v>
      </c>
      <c r="I948" s="12"/>
      <c r="J948" s="12"/>
      <c r="K948" s="12">
        <v>7</v>
      </c>
      <c r="L948" s="12"/>
      <c r="M948" s="12"/>
      <c r="N948" s="12"/>
      <c r="O948" s="12"/>
      <c r="P948" s="12">
        <v>19</v>
      </c>
      <c r="Q948" s="12"/>
      <c r="R948" s="12">
        <v>900</v>
      </c>
      <c r="S948" s="12">
        <v>9</v>
      </c>
      <c r="T948" s="12"/>
      <c r="U948" s="12"/>
      <c r="V948" s="12"/>
      <c r="W948" s="12"/>
    </row>
    <row r="949" ht="14.4" spans="1:23">
      <c r="A949" s="14">
        <v>2130322</v>
      </c>
      <c r="B949" s="11" t="s">
        <v>2688</v>
      </c>
      <c r="C949" s="12">
        <v>54</v>
      </c>
      <c r="D949" s="12"/>
      <c r="E949" s="12">
        <v>0</v>
      </c>
      <c r="F949" s="12"/>
      <c r="G949" s="12">
        <v>50</v>
      </c>
      <c r="H949" s="12">
        <v>24</v>
      </c>
      <c r="I949" s="12"/>
      <c r="J949" s="12">
        <v>20</v>
      </c>
      <c r="K949" s="12"/>
      <c r="L949" s="12"/>
      <c r="M949" s="12"/>
      <c r="N949" s="12"/>
      <c r="O949" s="12"/>
      <c r="P949" s="12"/>
      <c r="Q949" s="12">
        <v>6</v>
      </c>
      <c r="R949" s="12"/>
      <c r="S949" s="12"/>
      <c r="T949" s="12"/>
      <c r="U949" s="12"/>
      <c r="V949" s="12"/>
      <c r="W949" s="12"/>
    </row>
    <row r="950" ht="14.4" spans="1:23">
      <c r="A950" s="14">
        <v>2130331</v>
      </c>
      <c r="B950" s="11" t="s">
        <v>5050</v>
      </c>
      <c r="C950" s="12">
        <v>29320</v>
      </c>
      <c r="D950" s="12">
        <v>6676</v>
      </c>
      <c r="E950" s="12">
        <v>6948</v>
      </c>
      <c r="F950" s="12"/>
      <c r="G950" s="12">
        <v>11076</v>
      </c>
      <c r="H950" s="12">
        <v>1096</v>
      </c>
      <c r="I950" s="12">
        <v>736</v>
      </c>
      <c r="J950" s="12">
        <v>815</v>
      </c>
      <c r="K950" s="12">
        <v>934</v>
      </c>
      <c r="L950" s="12">
        <v>572</v>
      </c>
      <c r="M950" s="12">
        <v>596</v>
      </c>
      <c r="N950" s="12">
        <v>1952</v>
      </c>
      <c r="O950" s="12">
        <v>146</v>
      </c>
      <c r="P950" s="12">
        <v>776</v>
      </c>
      <c r="Q950" s="12">
        <v>637</v>
      </c>
      <c r="R950" s="12">
        <v>874</v>
      </c>
      <c r="S950" s="12">
        <v>1037</v>
      </c>
      <c r="T950" s="12">
        <v>125</v>
      </c>
      <c r="U950" s="12">
        <v>245</v>
      </c>
      <c r="V950" s="12">
        <v>141</v>
      </c>
      <c r="W950" s="12">
        <v>394</v>
      </c>
    </row>
    <row r="951" ht="14.4" spans="1:23">
      <c r="A951" s="14">
        <v>2130332</v>
      </c>
      <c r="B951" s="11" t="s">
        <v>5051</v>
      </c>
      <c r="C951" s="12">
        <v>0</v>
      </c>
      <c r="D951" s="12"/>
      <c r="E951" s="12">
        <v>0</v>
      </c>
      <c r="F951" s="12"/>
      <c r="G951" s="12"/>
      <c r="H951" s="12"/>
      <c r="I951" s="12"/>
      <c r="J951" s="12"/>
      <c r="K951" s="12"/>
      <c r="L951" s="12"/>
      <c r="M951" s="12"/>
      <c r="N951" s="12"/>
      <c r="O951" s="12"/>
      <c r="P951" s="12"/>
      <c r="Q951" s="12"/>
      <c r="R951" s="12"/>
      <c r="S951" s="12"/>
      <c r="T951" s="12"/>
      <c r="U951" s="12"/>
      <c r="V951" s="12"/>
      <c r="W951" s="12"/>
    </row>
    <row r="952" ht="14.4" spans="1:23">
      <c r="A952" s="14">
        <v>2130333</v>
      </c>
      <c r="B952" s="11" t="s">
        <v>2608</v>
      </c>
      <c r="C952" s="12">
        <v>32</v>
      </c>
      <c r="D952" s="12"/>
      <c r="E952" s="12">
        <v>0</v>
      </c>
      <c r="F952" s="12"/>
      <c r="G952" s="12">
        <v>31</v>
      </c>
      <c r="H952" s="12">
        <v>4</v>
      </c>
      <c r="I952" s="12"/>
      <c r="J952" s="12"/>
      <c r="K952" s="12"/>
      <c r="L952" s="12"/>
      <c r="M952" s="12"/>
      <c r="N952" s="12"/>
      <c r="O952" s="12"/>
      <c r="P952" s="12"/>
      <c r="Q952" s="12">
        <v>27</v>
      </c>
      <c r="R952" s="12"/>
      <c r="S952" s="12"/>
      <c r="T952" s="12"/>
      <c r="U952" s="12"/>
      <c r="V952" s="12"/>
      <c r="W952" s="12"/>
    </row>
    <row r="953" ht="14.4" spans="1:23">
      <c r="A953" s="14">
        <v>2130334</v>
      </c>
      <c r="B953" s="11" t="s">
        <v>2691</v>
      </c>
      <c r="C953" s="12">
        <v>9072</v>
      </c>
      <c r="D953" s="12">
        <v>570</v>
      </c>
      <c r="E953" s="12">
        <v>570</v>
      </c>
      <c r="F953" s="12"/>
      <c r="G953" s="12">
        <v>8244</v>
      </c>
      <c r="H953" s="12">
        <v>7035</v>
      </c>
      <c r="I953" s="12"/>
      <c r="J953" s="12">
        <v>65</v>
      </c>
      <c r="K953" s="12">
        <v>66</v>
      </c>
      <c r="L953" s="12">
        <v>557</v>
      </c>
      <c r="M953" s="12"/>
      <c r="N953" s="12">
        <v>485</v>
      </c>
      <c r="O953" s="12"/>
      <c r="P953" s="12">
        <v>4</v>
      </c>
      <c r="Q953" s="12"/>
      <c r="R953" s="12"/>
      <c r="S953" s="12">
        <v>7</v>
      </c>
      <c r="T953" s="12">
        <v>21</v>
      </c>
      <c r="U953" s="12"/>
      <c r="V953" s="12"/>
      <c r="W953" s="12">
        <v>4</v>
      </c>
    </row>
    <row r="954" ht="14.4" spans="1:23">
      <c r="A954" s="14">
        <v>2130335</v>
      </c>
      <c r="B954" s="11" t="s">
        <v>2693</v>
      </c>
      <c r="C954" s="12">
        <v>54039</v>
      </c>
      <c r="D954" s="12">
        <v>-17</v>
      </c>
      <c r="E954" s="12">
        <v>-17</v>
      </c>
      <c r="F954" s="12"/>
      <c r="G954" s="12">
        <v>33292</v>
      </c>
      <c r="H954" s="12">
        <v>1190</v>
      </c>
      <c r="I954" s="12">
        <v>3321</v>
      </c>
      <c r="J954" s="12">
        <v>1616</v>
      </c>
      <c r="K954" s="12">
        <v>545</v>
      </c>
      <c r="L954" s="12">
        <v>1926</v>
      </c>
      <c r="M954" s="12">
        <v>4425</v>
      </c>
      <c r="N954" s="12">
        <v>1792</v>
      </c>
      <c r="O954" s="12">
        <v>313</v>
      </c>
      <c r="P954" s="12">
        <v>2167</v>
      </c>
      <c r="Q954" s="12">
        <v>6199</v>
      </c>
      <c r="R954" s="12">
        <v>2538</v>
      </c>
      <c r="S954" s="12">
        <v>2095</v>
      </c>
      <c r="T954" s="12">
        <v>503</v>
      </c>
      <c r="U954" s="12">
        <v>938</v>
      </c>
      <c r="V954" s="12">
        <v>90</v>
      </c>
      <c r="W954" s="12">
        <v>3634</v>
      </c>
    </row>
    <row r="955" ht="14.4" spans="1:23">
      <c r="A955" s="14">
        <v>2130399</v>
      </c>
      <c r="B955" s="11" t="s">
        <v>2696</v>
      </c>
      <c r="C955" s="12">
        <v>72610</v>
      </c>
      <c r="D955" s="12">
        <v>2459</v>
      </c>
      <c r="E955" s="12">
        <v>3141</v>
      </c>
      <c r="F955" s="12"/>
      <c r="G955" s="12">
        <v>59141</v>
      </c>
      <c r="H955" s="12">
        <v>6784</v>
      </c>
      <c r="I955" s="12">
        <v>1882</v>
      </c>
      <c r="J955" s="12">
        <v>2005</v>
      </c>
      <c r="K955" s="12">
        <v>3615</v>
      </c>
      <c r="L955" s="12">
        <v>7345</v>
      </c>
      <c r="M955" s="12">
        <v>3537</v>
      </c>
      <c r="N955" s="12">
        <v>5323</v>
      </c>
      <c r="O955" s="12">
        <v>7106</v>
      </c>
      <c r="P955" s="12">
        <v>782</v>
      </c>
      <c r="Q955" s="12">
        <v>3196</v>
      </c>
      <c r="R955" s="12">
        <v>11038</v>
      </c>
      <c r="S955" s="12">
        <v>1904</v>
      </c>
      <c r="T955" s="12">
        <v>2712</v>
      </c>
      <c r="U955" s="12">
        <v>775</v>
      </c>
      <c r="V955" s="12">
        <v>394</v>
      </c>
      <c r="W955" s="12">
        <v>743</v>
      </c>
    </row>
    <row r="956" ht="14.4" spans="1:23">
      <c r="A956" s="14">
        <v>21304</v>
      </c>
      <c r="B956" s="9" t="s">
        <v>2699</v>
      </c>
      <c r="C956" s="10">
        <v>0</v>
      </c>
      <c r="D956" s="10"/>
      <c r="E956" s="10">
        <v>0</v>
      </c>
      <c r="F956" s="10"/>
      <c r="G956" s="10"/>
      <c r="H956" s="10"/>
      <c r="I956" s="10"/>
      <c r="J956" s="10"/>
      <c r="K956" s="10"/>
      <c r="L956" s="10"/>
      <c r="M956" s="10"/>
      <c r="N956" s="10"/>
      <c r="O956" s="10"/>
      <c r="P956" s="10"/>
      <c r="Q956" s="10"/>
      <c r="R956" s="10"/>
      <c r="S956" s="10"/>
      <c r="T956" s="10"/>
      <c r="U956" s="10"/>
      <c r="V956" s="10"/>
      <c r="W956" s="10"/>
    </row>
    <row r="957" ht="14.4" spans="1:23">
      <c r="A957" s="14">
        <v>2130401</v>
      </c>
      <c r="B957" s="11" t="s">
        <v>595</v>
      </c>
      <c r="C957" s="12">
        <v>0</v>
      </c>
      <c r="D957" s="12"/>
      <c r="E957" s="12">
        <v>0</v>
      </c>
      <c r="F957" s="12"/>
      <c r="G957" s="12"/>
      <c r="H957" s="12"/>
      <c r="I957" s="12"/>
      <c r="J957" s="12"/>
      <c r="K957" s="12"/>
      <c r="L957" s="12"/>
      <c r="M957" s="12"/>
      <c r="N957" s="12"/>
      <c r="O957" s="12"/>
      <c r="P957" s="12"/>
      <c r="Q957" s="12"/>
      <c r="R957" s="12"/>
      <c r="S957" s="12"/>
      <c r="T957" s="12"/>
      <c r="U957" s="12"/>
      <c r="V957" s="12"/>
      <c r="W957" s="12"/>
    </row>
    <row r="958" ht="14.4" spans="1:23">
      <c r="A958" s="14">
        <v>2130402</v>
      </c>
      <c r="B958" s="11" t="s">
        <v>598</v>
      </c>
      <c r="C958" s="12">
        <v>0</v>
      </c>
      <c r="D958" s="12"/>
      <c r="E958" s="12">
        <v>0</v>
      </c>
      <c r="F958" s="12"/>
      <c r="G958" s="12"/>
      <c r="H958" s="12"/>
      <c r="I958" s="12"/>
      <c r="J958" s="12"/>
      <c r="K958" s="12"/>
      <c r="L958" s="12"/>
      <c r="M958" s="12"/>
      <c r="N958" s="12"/>
      <c r="O958" s="12"/>
      <c r="P958" s="12"/>
      <c r="Q958" s="12"/>
      <c r="R958" s="12"/>
      <c r="S958" s="12"/>
      <c r="T958" s="12"/>
      <c r="U958" s="12"/>
      <c r="V958" s="12"/>
      <c r="W958" s="12"/>
    </row>
    <row r="959" ht="14.4" spans="1:23">
      <c r="A959" s="14">
        <v>2130403</v>
      </c>
      <c r="B959" s="11" t="s">
        <v>601</v>
      </c>
      <c r="C959" s="12">
        <v>0</v>
      </c>
      <c r="D959" s="12"/>
      <c r="E959" s="12">
        <v>0</v>
      </c>
      <c r="F959" s="12"/>
      <c r="G959" s="12"/>
      <c r="H959" s="12"/>
      <c r="I959" s="12"/>
      <c r="J959" s="12"/>
      <c r="K959" s="12"/>
      <c r="L959" s="12"/>
      <c r="M959" s="12"/>
      <c r="N959" s="12"/>
      <c r="O959" s="12"/>
      <c r="P959" s="12"/>
      <c r="Q959" s="12"/>
      <c r="R959" s="12"/>
      <c r="S959" s="12"/>
      <c r="T959" s="12"/>
      <c r="U959" s="12"/>
      <c r="V959" s="12"/>
      <c r="W959" s="12"/>
    </row>
    <row r="960" ht="14.4" spans="1:23">
      <c r="A960" s="14">
        <v>2130404</v>
      </c>
      <c r="B960" s="11" t="s">
        <v>2706</v>
      </c>
      <c r="C960" s="12">
        <v>0</v>
      </c>
      <c r="D960" s="12"/>
      <c r="E960" s="12">
        <v>0</v>
      </c>
      <c r="F960" s="12"/>
      <c r="G960" s="12"/>
      <c r="H960" s="12"/>
      <c r="I960" s="12"/>
      <c r="J960" s="12"/>
      <c r="K960" s="12"/>
      <c r="L960" s="12"/>
      <c r="M960" s="12"/>
      <c r="N960" s="12"/>
      <c r="O960" s="12"/>
      <c r="P960" s="12"/>
      <c r="Q960" s="12"/>
      <c r="R960" s="12"/>
      <c r="S960" s="12"/>
      <c r="T960" s="12"/>
      <c r="U960" s="12"/>
      <c r="V960" s="12"/>
      <c r="W960" s="12"/>
    </row>
    <row r="961" ht="14.4" spans="1:23">
      <c r="A961" s="14">
        <v>2130405</v>
      </c>
      <c r="B961" s="11" t="s">
        <v>2708</v>
      </c>
      <c r="C961" s="12">
        <v>0</v>
      </c>
      <c r="D961" s="12"/>
      <c r="E961" s="12">
        <v>0</v>
      </c>
      <c r="F961" s="12"/>
      <c r="G961" s="12"/>
      <c r="H961" s="12"/>
      <c r="I961" s="12"/>
      <c r="J961" s="12"/>
      <c r="K961" s="12"/>
      <c r="L961" s="12"/>
      <c r="M961" s="12"/>
      <c r="N961" s="12"/>
      <c r="O961" s="12"/>
      <c r="P961" s="12"/>
      <c r="Q961" s="12"/>
      <c r="R961" s="12"/>
      <c r="S961" s="12"/>
      <c r="T961" s="12"/>
      <c r="U961" s="12"/>
      <c r="V961" s="12"/>
      <c r="W961" s="12"/>
    </row>
    <row r="962" ht="14.4" spans="1:23">
      <c r="A962" s="14">
        <v>2130406</v>
      </c>
      <c r="B962" s="11" t="s">
        <v>2711</v>
      </c>
      <c r="C962" s="12">
        <v>0</v>
      </c>
      <c r="D962" s="12"/>
      <c r="E962" s="12">
        <v>0</v>
      </c>
      <c r="F962" s="12"/>
      <c r="G962" s="12"/>
      <c r="H962" s="12"/>
      <c r="I962" s="12"/>
      <c r="J962" s="12"/>
      <c r="K962" s="12"/>
      <c r="L962" s="12"/>
      <c r="M962" s="12"/>
      <c r="N962" s="12"/>
      <c r="O962" s="12"/>
      <c r="P962" s="12"/>
      <c r="Q962" s="12"/>
      <c r="R962" s="12"/>
      <c r="S962" s="12"/>
      <c r="T962" s="12"/>
      <c r="U962" s="12"/>
      <c r="V962" s="12"/>
      <c r="W962" s="12"/>
    </row>
    <row r="963" ht="14.4" spans="1:23">
      <c r="A963" s="14">
        <v>2130407</v>
      </c>
      <c r="B963" s="11" t="s">
        <v>2713</v>
      </c>
      <c r="C963" s="12">
        <v>0</v>
      </c>
      <c r="D963" s="12"/>
      <c r="E963" s="12">
        <v>0</v>
      </c>
      <c r="F963" s="12"/>
      <c r="G963" s="12"/>
      <c r="H963" s="12"/>
      <c r="I963" s="12"/>
      <c r="J963" s="12"/>
      <c r="K963" s="12"/>
      <c r="L963" s="12"/>
      <c r="M963" s="12"/>
      <c r="N963" s="12"/>
      <c r="O963" s="12"/>
      <c r="P963" s="12"/>
      <c r="Q963" s="12"/>
      <c r="R963" s="12"/>
      <c r="S963" s="12"/>
      <c r="T963" s="12"/>
      <c r="U963" s="12"/>
      <c r="V963" s="12"/>
      <c r="W963" s="12"/>
    </row>
    <row r="964" ht="14.4" spans="1:23">
      <c r="A964" s="14">
        <v>2130408</v>
      </c>
      <c r="B964" s="11" t="s">
        <v>2716</v>
      </c>
      <c r="C964" s="12">
        <v>0</v>
      </c>
      <c r="D964" s="12"/>
      <c r="E964" s="12">
        <v>0</v>
      </c>
      <c r="F964" s="12"/>
      <c r="G964" s="12"/>
      <c r="H964" s="12"/>
      <c r="I964" s="12"/>
      <c r="J964" s="12"/>
      <c r="K964" s="12"/>
      <c r="L964" s="12"/>
      <c r="M964" s="12"/>
      <c r="N964" s="12"/>
      <c r="O964" s="12"/>
      <c r="P964" s="12"/>
      <c r="Q964" s="12"/>
      <c r="R964" s="12"/>
      <c r="S964" s="12"/>
      <c r="T964" s="12"/>
      <c r="U964" s="12"/>
      <c r="V964" s="12"/>
      <c r="W964" s="12"/>
    </row>
    <row r="965" ht="14.4" spans="1:23">
      <c r="A965" s="14">
        <v>2130409</v>
      </c>
      <c r="B965" s="11" t="s">
        <v>2719</v>
      </c>
      <c r="C965" s="12">
        <v>0</v>
      </c>
      <c r="D965" s="12"/>
      <c r="E965" s="12">
        <v>0</v>
      </c>
      <c r="F965" s="12"/>
      <c r="G965" s="12"/>
      <c r="H965" s="12"/>
      <c r="I965" s="12"/>
      <c r="J965" s="12"/>
      <c r="K965" s="12"/>
      <c r="L965" s="12"/>
      <c r="M965" s="12"/>
      <c r="N965" s="12"/>
      <c r="O965" s="12"/>
      <c r="P965" s="12"/>
      <c r="Q965" s="12"/>
      <c r="R965" s="12"/>
      <c r="S965" s="12"/>
      <c r="T965" s="12"/>
      <c r="U965" s="12"/>
      <c r="V965" s="12"/>
      <c r="W965" s="12"/>
    </row>
    <row r="966" ht="14.4" spans="1:23">
      <c r="A966" s="14">
        <v>2130499</v>
      </c>
      <c r="B966" s="11" t="s">
        <v>2722</v>
      </c>
      <c r="C966" s="12">
        <v>0</v>
      </c>
      <c r="D966" s="12"/>
      <c r="E966" s="12">
        <v>0</v>
      </c>
      <c r="F966" s="12"/>
      <c r="G966" s="12"/>
      <c r="H966" s="12"/>
      <c r="I966" s="12"/>
      <c r="J966" s="12"/>
      <c r="K966" s="12"/>
      <c r="L966" s="12"/>
      <c r="M966" s="12"/>
      <c r="N966" s="12"/>
      <c r="O966" s="12"/>
      <c r="P966" s="12"/>
      <c r="Q966" s="12"/>
      <c r="R966" s="12"/>
      <c r="S966" s="12"/>
      <c r="T966" s="12"/>
      <c r="U966" s="12"/>
      <c r="V966" s="12"/>
      <c r="W966" s="12"/>
    </row>
    <row r="967" ht="14.4" spans="1:23">
      <c r="A967" s="14">
        <v>21305</v>
      </c>
      <c r="B967" s="9" t="s">
        <v>2725</v>
      </c>
      <c r="C967" s="10">
        <v>1875439</v>
      </c>
      <c r="D967" s="10">
        <v>41287</v>
      </c>
      <c r="E967" s="10">
        <v>43215</v>
      </c>
      <c r="F967" s="10"/>
      <c r="G967" s="10">
        <v>1379506</v>
      </c>
      <c r="H967" s="10">
        <v>108458</v>
      </c>
      <c r="I967" s="10">
        <v>186312</v>
      </c>
      <c r="J967" s="10">
        <v>46356</v>
      </c>
      <c r="K967" s="10">
        <v>22933</v>
      </c>
      <c r="L967" s="10">
        <v>145334</v>
      </c>
      <c r="M967" s="10">
        <v>106689</v>
      </c>
      <c r="N967" s="10">
        <v>139389</v>
      </c>
      <c r="O967" s="10">
        <v>33949</v>
      </c>
      <c r="P967" s="10">
        <v>53611</v>
      </c>
      <c r="Q967" s="10">
        <v>129633</v>
      </c>
      <c r="R967" s="10">
        <v>110768</v>
      </c>
      <c r="S967" s="10">
        <v>58883</v>
      </c>
      <c r="T967" s="10">
        <v>66532</v>
      </c>
      <c r="U967" s="10">
        <v>71328</v>
      </c>
      <c r="V967" s="10">
        <v>52464</v>
      </c>
      <c r="W967" s="10">
        <v>46867</v>
      </c>
    </row>
    <row r="968" ht="14.4" spans="1:23">
      <c r="A968" s="14">
        <v>2130501</v>
      </c>
      <c r="B968" s="11" t="s">
        <v>595</v>
      </c>
      <c r="C968" s="12">
        <v>24486</v>
      </c>
      <c r="D968" s="12">
        <v>1462</v>
      </c>
      <c r="E968" s="12">
        <v>1891</v>
      </c>
      <c r="F968" s="12"/>
      <c r="G968" s="12">
        <v>20072</v>
      </c>
      <c r="H968" s="12">
        <v>1223</v>
      </c>
      <c r="I968" s="12">
        <v>1835</v>
      </c>
      <c r="J968" s="12">
        <v>1164</v>
      </c>
      <c r="K968" s="12">
        <v>748</v>
      </c>
      <c r="L968" s="12">
        <v>1640</v>
      </c>
      <c r="M968" s="12">
        <v>2117</v>
      </c>
      <c r="N968" s="12">
        <v>2153</v>
      </c>
      <c r="O968" s="12">
        <v>277</v>
      </c>
      <c r="P968" s="12">
        <v>1697</v>
      </c>
      <c r="Q968" s="12">
        <v>2094</v>
      </c>
      <c r="R968" s="12">
        <v>748</v>
      </c>
      <c r="S968" s="12">
        <v>546</v>
      </c>
      <c r="T968" s="12">
        <v>795</v>
      </c>
      <c r="U968" s="12">
        <v>1252</v>
      </c>
      <c r="V968" s="12">
        <v>846</v>
      </c>
      <c r="W968" s="12">
        <v>937</v>
      </c>
    </row>
    <row r="969" ht="14.4" spans="1:23">
      <c r="A969" s="14">
        <v>2130502</v>
      </c>
      <c r="B969" s="11" t="s">
        <v>598</v>
      </c>
      <c r="C969" s="12">
        <v>6334</v>
      </c>
      <c r="D969" s="12">
        <v>83</v>
      </c>
      <c r="E969" s="12">
        <v>83</v>
      </c>
      <c r="F969" s="12"/>
      <c r="G969" s="12">
        <v>4438</v>
      </c>
      <c r="H969" s="12">
        <v>366</v>
      </c>
      <c r="I969" s="12">
        <v>212</v>
      </c>
      <c r="J969" s="12">
        <v>481</v>
      </c>
      <c r="K969" s="12">
        <v>2</v>
      </c>
      <c r="L969" s="12">
        <v>303</v>
      </c>
      <c r="M969" s="12">
        <v>197</v>
      </c>
      <c r="N969" s="12">
        <v>133</v>
      </c>
      <c r="O969" s="12">
        <v>188</v>
      </c>
      <c r="P969" s="12">
        <v>716</v>
      </c>
      <c r="Q969" s="12">
        <v>240</v>
      </c>
      <c r="R969" s="12">
        <v>117</v>
      </c>
      <c r="S969" s="12">
        <v>275</v>
      </c>
      <c r="T969" s="12">
        <v>151</v>
      </c>
      <c r="U969" s="12">
        <v>431</v>
      </c>
      <c r="V969" s="12">
        <v>21</v>
      </c>
      <c r="W969" s="12">
        <v>605</v>
      </c>
    </row>
    <row r="970" ht="14.4" spans="1:23">
      <c r="A970" s="14">
        <v>2130503</v>
      </c>
      <c r="B970" s="11" t="s">
        <v>601</v>
      </c>
      <c r="C970" s="12">
        <v>25</v>
      </c>
      <c r="D970" s="12"/>
      <c r="E970" s="12">
        <v>0</v>
      </c>
      <c r="F970" s="12"/>
      <c r="G970" s="12">
        <v>24</v>
      </c>
      <c r="H970" s="12"/>
      <c r="I970" s="12"/>
      <c r="J970" s="12"/>
      <c r="K970" s="12"/>
      <c r="L970" s="12"/>
      <c r="M970" s="12"/>
      <c r="N970" s="12">
        <v>24</v>
      </c>
      <c r="O970" s="12"/>
      <c r="P970" s="12"/>
      <c r="Q970" s="12"/>
      <c r="R970" s="12"/>
      <c r="S970" s="12"/>
      <c r="T970" s="12"/>
      <c r="U970" s="12"/>
      <c r="V970" s="12"/>
      <c r="W970" s="12"/>
    </row>
    <row r="971" ht="14.4" spans="1:23">
      <c r="A971" s="14">
        <v>2130504</v>
      </c>
      <c r="B971" s="11" t="s">
        <v>2734</v>
      </c>
      <c r="C971" s="12">
        <v>1239877</v>
      </c>
      <c r="D971" s="12">
        <v>34</v>
      </c>
      <c r="E971" s="12">
        <v>34</v>
      </c>
      <c r="F971" s="12"/>
      <c r="G971" s="12">
        <v>900102</v>
      </c>
      <c r="H971" s="12">
        <v>67792</v>
      </c>
      <c r="I971" s="12">
        <v>128770</v>
      </c>
      <c r="J971" s="12">
        <v>21041</v>
      </c>
      <c r="K971" s="12">
        <v>16781</v>
      </c>
      <c r="L971" s="12">
        <v>83086</v>
      </c>
      <c r="M971" s="12">
        <v>59927</v>
      </c>
      <c r="N971" s="12">
        <v>97238</v>
      </c>
      <c r="O971" s="12">
        <v>17329</v>
      </c>
      <c r="P971" s="12">
        <v>44305</v>
      </c>
      <c r="Q971" s="12">
        <v>77439</v>
      </c>
      <c r="R971" s="12">
        <v>90971</v>
      </c>
      <c r="S971" s="12">
        <v>18269</v>
      </c>
      <c r="T971" s="12">
        <v>47535</v>
      </c>
      <c r="U971" s="12">
        <v>55575</v>
      </c>
      <c r="V971" s="12">
        <v>42650</v>
      </c>
      <c r="W971" s="12">
        <v>31394</v>
      </c>
    </row>
    <row r="972" ht="14.4" spans="1:23">
      <c r="A972" s="14">
        <v>2130505</v>
      </c>
      <c r="B972" s="11" t="s">
        <v>2737</v>
      </c>
      <c r="C972" s="12">
        <v>78738</v>
      </c>
      <c r="D972" s="12"/>
      <c r="E972" s="12">
        <v>0</v>
      </c>
      <c r="F972" s="12"/>
      <c r="G972" s="12">
        <v>68651</v>
      </c>
      <c r="H972" s="12">
        <v>733</v>
      </c>
      <c r="I972" s="12">
        <v>5049</v>
      </c>
      <c r="J972" s="12">
        <v>109</v>
      </c>
      <c r="K972" s="12">
        <v>2441</v>
      </c>
      <c r="L972" s="12">
        <v>19405</v>
      </c>
      <c r="M972" s="12">
        <v>5243</v>
      </c>
      <c r="N972" s="12">
        <v>4746</v>
      </c>
      <c r="O972" s="12">
        <v>4629</v>
      </c>
      <c r="P972" s="12">
        <v>1799</v>
      </c>
      <c r="Q972" s="12">
        <v>3167</v>
      </c>
      <c r="R972" s="12">
        <v>8345</v>
      </c>
      <c r="S972" s="12">
        <v>3045</v>
      </c>
      <c r="T972" s="12">
        <v>4275</v>
      </c>
      <c r="U972" s="12">
        <v>1142</v>
      </c>
      <c r="V972" s="12">
        <v>1462</v>
      </c>
      <c r="W972" s="12">
        <v>3061</v>
      </c>
    </row>
    <row r="973" ht="14.4" spans="1:23">
      <c r="A973" s="14">
        <v>2130506</v>
      </c>
      <c r="B973" s="11" t="s">
        <v>2740</v>
      </c>
      <c r="C973" s="12">
        <v>6806</v>
      </c>
      <c r="D973" s="12"/>
      <c r="E973" s="12">
        <v>0</v>
      </c>
      <c r="F973" s="12"/>
      <c r="G973" s="12">
        <v>3381</v>
      </c>
      <c r="H973" s="12">
        <v>45</v>
      </c>
      <c r="I973" s="12"/>
      <c r="J973" s="12">
        <v>24</v>
      </c>
      <c r="K973" s="12">
        <v>20</v>
      </c>
      <c r="L973" s="12">
        <v>878</v>
      </c>
      <c r="M973" s="12">
        <v>890</v>
      </c>
      <c r="N973" s="12">
        <v>70</v>
      </c>
      <c r="O973" s="12">
        <v>326</v>
      </c>
      <c r="P973" s="12">
        <v>126</v>
      </c>
      <c r="Q973" s="12">
        <v>218</v>
      </c>
      <c r="R973" s="12">
        <v>207</v>
      </c>
      <c r="S973" s="12">
        <v>99</v>
      </c>
      <c r="T973" s="12">
        <v>7</v>
      </c>
      <c r="U973" s="12">
        <v>27</v>
      </c>
      <c r="V973" s="12"/>
      <c r="W973" s="12">
        <v>444</v>
      </c>
    </row>
    <row r="974" ht="14.4" spans="1:23">
      <c r="A974" s="14">
        <v>2130507</v>
      </c>
      <c r="B974" s="11" t="s">
        <v>2743</v>
      </c>
      <c r="C974" s="12">
        <v>113127</v>
      </c>
      <c r="D974" s="12">
        <v>37800</v>
      </c>
      <c r="E974" s="12">
        <v>37800</v>
      </c>
      <c r="F974" s="12"/>
      <c r="G974" s="12">
        <v>49669</v>
      </c>
      <c r="H974" s="12">
        <v>3029</v>
      </c>
      <c r="I974" s="12">
        <v>3865</v>
      </c>
      <c r="J974" s="12">
        <v>7013</v>
      </c>
      <c r="K974" s="12">
        <v>917</v>
      </c>
      <c r="L974" s="12">
        <v>2474</v>
      </c>
      <c r="M974" s="12">
        <v>1485</v>
      </c>
      <c r="N974" s="12">
        <v>6170</v>
      </c>
      <c r="O974" s="12">
        <v>1704</v>
      </c>
      <c r="P974" s="12">
        <v>1982</v>
      </c>
      <c r="Q974" s="12">
        <v>11406</v>
      </c>
      <c r="R974" s="12">
        <v>3070</v>
      </c>
      <c r="S974" s="12">
        <v>1404</v>
      </c>
      <c r="T974" s="12">
        <v>651</v>
      </c>
      <c r="U974" s="12">
        <v>1488</v>
      </c>
      <c r="V974" s="12">
        <v>1344</v>
      </c>
      <c r="W974" s="12">
        <v>1667</v>
      </c>
    </row>
    <row r="975" ht="14.4" spans="1:23">
      <c r="A975" s="14">
        <v>2130508</v>
      </c>
      <c r="B975" s="11" t="s">
        <v>2746</v>
      </c>
      <c r="C975" s="12">
        <v>0</v>
      </c>
      <c r="D975" s="12"/>
      <c r="E975" s="12">
        <v>0</v>
      </c>
      <c r="F975" s="12"/>
      <c r="G975" s="12"/>
      <c r="H975" s="12"/>
      <c r="I975" s="12"/>
      <c r="J975" s="12"/>
      <c r="K975" s="12"/>
      <c r="L975" s="12"/>
      <c r="M975" s="12"/>
      <c r="N975" s="12"/>
      <c r="O975" s="12"/>
      <c r="P975" s="12"/>
      <c r="Q975" s="12"/>
      <c r="R975" s="12"/>
      <c r="S975" s="12"/>
      <c r="T975" s="12"/>
      <c r="U975" s="12"/>
      <c r="V975" s="12"/>
      <c r="W975" s="12"/>
    </row>
    <row r="976" ht="14.4" spans="1:23">
      <c r="A976" s="14">
        <v>2130550</v>
      </c>
      <c r="B976" s="11" t="s">
        <v>2749</v>
      </c>
      <c r="C976" s="12">
        <v>1299</v>
      </c>
      <c r="D976" s="12">
        <v>93</v>
      </c>
      <c r="E976" s="12">
        <v>112</v>
      </c>
      <c r="F976" s="12"/>
      <c r="G976" s="12">
        <v>1006</v>
      </c>
      <c r="H976" s="12">
        <v>45</v>
      </c>
      <c r="I976" s="12">
        <v>358</v>
      </c>
      <c r="J976" s="12">
        <v>87</v>
      </c>
      <c r="K976" s="12"/>
      <c r="L976" s="12">
        <v>200</v>
      </c>
      <c r="M976" s="12">
        <v>59</v>
      </c>
      <c r="N976" s="12">
        <v>57</v>
      </c>
      <c r="O976" s="12"/>
      <c r="P976" s="12"/>
      <c r="Q976" s="12">
        <v>67</v>
      </c>
      <c r="R976" s="12"/>
      <c r="S976" s="12"/>
      <c r="T976" s="12">
        <v>18</v>
      </c>
      <c r="U976" s="12"/>
      <c r="V976" s="12">
        <v>32</v>
      </c>
      <c r="W976" s="12">
        <v>83</v>
      </c>
    </row>
    <row r="977" ht="14.4" spans="1:23">
      <c r="A977" s="14">
        <v>2130599</v>
      </c>
      <c r="B977" s="11" t="s">
        <v>2752</v>
      </c>
      <c r="C977" s="12">
        <v>404747</v>
      </c>
      <c r="D977" s="12">
        <v>1815</v>
      </c>
      <c r="E977" s="12">
        <v>3295</v>
      </c>
      <c r="F977" s="12"/>
      <c r="G977" s="12">
        <v>332163</v>
      </c>
      <c r="H977" s="12">
        <v>35225</v>
      </c>
      <c r="I977" s="12">
        <v>46223</v>
      </c>
      <c r="J977" s="12">
        <v>16437</v>
      </c>
      <c r="K977" s="12">
        <v>2024</v>
      </c>
      <c r="L977" s="12">
        <v>37348</v>
      </c>
      <c r="M977" s="12">
        <v>36771</v>
      </c>
      <c r="N977" s="12">
        <v>28798</v>
      </c>
      <c r="O977" s="12">
        <v>9496</v>
      </c>
      <c r="P977" s="12">
        <v>2986</v>
      </c>
      <c r="Q977" s="12">
        <v>35002</v>
      </c>
      <c r="R977" s="12">
        <v>7310</v>
      </c>
      <c r="S977" s="12">
        <v>35245</v>
      </c>
      <c r="T977" s="12">
        <v>13100</v>
      </c>
      <c r="U977" s="12">
        <v>11413</v>
      </c>
      <c r="V977" s="12">
        <v>6109</v>
      </c>
      <c r="W977" s="12">
        <v>8676</v>
      </c>
    </row>
    <row r="978" ht="14.4" spans="1:23">
      <c r="A978" s="14">
        <v>21306</v>
      </c>
      <c r="B978" s="9" t="s">
        <v>2755</v>
      </c>
      <c r="C978" s="10">
        <v>180199</v>
      </c>
      <c r="D978" s="10">
        <v>1262</v>
      </c>
      <c r="E978" s="10">
        <v>1323</v>
      </c>
      <c r="F978" s="10"/>
      <c r="G978" s="10">
        <v>153761</v>
      </c>
      <c r="H978" s="10">
        <v>15791</v>
      </c>
      <c r="I978" s="10">
        <v>11133</v>
      </c>
      <c r="J978" s="10">
        <v>19951</v>
      </c>
      <c r="K978" s="10">
        <v>4888</v>
      </c>
      <c r="L978" s="10">
        <v>13548</v>
      </c>
      <c r="M978" s="10">
        <v>11132</v>
      </c>
      <c r="N978" s="10">
        <v>8591</v>
      </c>
      <c r="O978" s="10">
        <v>3466</v>
      </c>
      <c r="P978" s="10">
        <v>6803</v>
      </c>
      <c r="Q978" s="10">
        <v>13921</v>
      </c>
      <c r="R978" s="10">
        <v>12170</v>
      </c>
      <c r="S978" s="10">
        <v>8498</v>
      </c>
      <c r="T978" s="10">
        <v>7464</v>
      </c>
      <c r="U978" s="10">
        <v>1715</v>
      </c>
      <c r="V978" s="10">
        <v>6948</v>
      </c>
      <c r="W978" s="10">
        <v>7742</v>
      </c>
    </row>
    <row r="979" ht="14.4" spans="1:23">
      <c r="A979" s="14">
        <v>2130601</v>
      </c>
      <c r="B979" s="11" t="s">
        <v>1479</v>
      </c>
      <c r="C979" s="12">
        <v>846</v>
      </c>
      <c r="D979" s="12"/>
      <c r="E979" s="12">
        <v>0</v>
      </c>
      <c r="F979" s="12"/>
      <c r="G979" s="12">
        <v>577</v>
      </c>
      <c r="H979" s="12">
        <v>35</v>
      </c>
      <c r="I979" s="12">
        <v>58</v>
      </c>
      <c r="J979" s="12">
        <v>73</v>
      </c>
      <c r="K979" s="12">
        <v>10</v>
      </c>
      <c r="L979" s="12">
        <v>58</v>
      </c>
      <c r="M979" s="12"/>
      <c r="N979" s="12">
        <v>18</v>
      </c>
      <c r="O979" s="12">
        <v>20</v>
      </c>
      <c r="P979" s="12">
        <v>38</v>
      </c>
      <c r="Q979" s="12">
        <v>170</v>
      </c>
      <c r="R979" s="12">
        <v>57</v>
      </c>
      <c r="S979" s="12"/>
      <c r="T979" s="12">
        <v>40</v>
      </c>
      <c r="U979" s="12"/>
      <c r="V979" s="12"/>
      <c r="W979" s="12"/>
    </row>
    <row r="980" ht="14.4" spans="1:23">
      <c r="A980" s="14">
        <v>2130602</v>
      </c>
      <c r="B980" s="11" t="s">
        <v>2760</v>
      </c>
      <c r="C980" s="12">
        <v>147212</v>
      </c>
      <c r="D980" s="12"/>
      <c r="E980" s="12">
        <v>0</v>
      </c>
      <c r="F980" s="12"/>
      <c r="G980" s="12">
        <v>128703</v>
      </c>
      <c r="H980" s="12">
        <v>14119</v>
      </c>
      <c r="I980" s="12">
        <v>10060</v>
      </c>
      <c r="J980" s="12">
        <v>18316</v>
      </c>
      <c r="K980" s="12">
        <v>3840</v>
      </c>
      <c r="L980" s="12">
        <v>12798</v>
      </c>
      <c r="M980" s="12">
        <v>10205</v>
      </c>
      <c r="N980" s="12">
        <v>7665</v>
      </c>
      <c r="O980" s="12">
        <v>2940</v>
      </c>
      <c r="P980" s="12">
        <v>4969</v>
      </c>
      <c r="Q980" s="12">
        <v>10715</v>
      </c>
      <c r="R980" s="12">
        <v>10632</v>
      </c>
      <c r="S980" s="12">
        <v>6526</v>
      </c>
      <c r="T980" s="12">
        <v>5651</v>
      </c>
      <c r="U980" s="12">
        <v>1650</v>
      </c>
      <c r="V980" s="12">
        <v>3761</v>
      </c>
      <c r="W980" s="12">
        <v>4856</v>
      </c>
    </row>
    <row r="981" ht="14.4" spans="1:23">
      <c r="A981" s="14">
        <v>2130603</v>
      </c>
      <c r="B981" s="11" t="s">
        <v>5052</v>
      </c>
      <c r="C981" s="12">
        <v>22499</v>
      </c>
      <c r="D981" s="12"/>
      <c r="E981" s="12">
        <v>0</v>
      </c>
      <c r="F981" s="12"/>
      <c r="G981" s="12">
        <v>20327</v>
      </c>
      <c r="H981" s="12">
        <v>1604</v>
      </c>
      <c r="I981" s="12">
        <v>896</v>
      </c>
      <c r="J981" s="12">
        <v>1462</v>
      </c>
      <c r="K981" s="12">
        <v>836</v>
      </c>
      <c r="L981" s="12">
        <v>640</v>
      </c>
      <c r="M981" s="12">
        <v>877</v>
      </c>
      <c r="N981" s="12">
        <v>816</v>
      </c>
      <c r="O981" s="12">
        <v>476</v>
      </c>
      <c r="P981" s="12">
        <v>1689</v>
      </c>
      <c r="Q981" s="12">
        <v>2858</v>
      </c>
      <c r="R981" s="12">
        <v>1429</v>
      </c>
      <c r="S981" s="12">
        <v>1898</v>
      </c>
      <c r="T981" s="12">
        <v>1773</v>
      </c>
      <c r="U981" s="12">
        <v>65</v>
      </c>
      <c r="V981" s="12">
        <v>177</v>
      </c>
      <c r="W981" s="12">
        <v>2831</v>
      </c>
    </row>
    <row r="982" ht="14.4" spans="1:23">
      <c r="A982" s="14">
        <v>2130604</v>
      </c>
      <c r="B982" s="11" t="s">
        <v>5053</v>
      </c>
      <c r="C982" s="12">
        <v>1401</v>
      </c>
      <c r="D982" s="12">
        <v>1200</v>
      </c>
      <c r="E982" s="12">
        <v>1200</v>
      </c>
      <c r="F982" s="12"/>
      <c r="G982" s="12">
        <v>124</v>
      </c>
      <c r="H982" s="12"/>
      <c r="I982" s="12"/>
      <c r="J982" s="12"/>
      <c r="K982" s="12"/>
      <c r="L982" s="12">
        <v>50</v>
      </c>
      <c r="M982" s="12"/>
      <c r="N982" s="12"/>
      <c r="O982" s="12"/>
      <c r="P982" s="12"/>
      <c r="Q982" s="12"/>
      <c r="R982" s="12"/>
      <c r="S982" s="12">
        <v>74</v>
      </c>
      <c r="T982" s="12"/>
      <c r="U982" s="12"/>
      <c r="V982" s="12"/>
      <c r="W982" s="12"/>
    </row>
    <row r="983" ht="14.4" spans="1:23">
      <c r="A983" s="14">
        <v>2130699</v>
      </c>
      <c r="B983" s="11" t="s">
        <v>2768</v>
      </c>
      <c r="C983" s="12">
        <v>8241</v>
      </c>
      <c r="D983" s="12">
        <v>62</v>
      </c>
      <c r="E983" s="12">
        <v>123</v>
      </c>
      <c r="F983" s="12"/>
      <c r="G983" s="12">
        <v>4030</v>
      </c>
      <c r="H983" s="12">
        <v>33</v>
      </c>
      <c r="I983" s="12">
        <v>119</v>
      </c>
      <c r="J983" s="12">
        <v>100</v>
      </c>
      <c r="K983" s="12">
        <v>202</v>
      </c>
      <c r="L983" s="12">
        <v>2</v>
      </c>
      <c r="M983" s="12">
        <v>50</v>
      </c>
      <c r="N983" s="12">
        <v>92</v>
      </c>
      <c r="O983" s="12">
        <v>30</v>
      </c>
      <c r="P983" s="12">
        <v>107</v>
      </c>
      <c r="Q983" s="12">
        <v>178</v>
      </c>
      <c r="R983" s="12">
        <v>52</v>
      </c>
      <c r="S983" s="12"/>
      <c r="T983" s="12"/>
      <c r="U983" s="12"/>
      <c r="V983" s="12">
        <v>3010</v>
      </c>
      <c r="W983" s="12">
        <v>55</v>
      </c>
    </row>
    <row r="984" ht="14.4" spans="1:23">
      <c r="A984" s="14">
        <v>21307</v>
      </c>
      <c r="B984" s="9" t="s">
        <v>2771</v>
      </c>
      <c r="C984" s="10">
        <v>632948</v>
      </c>
      <c r="D984" s="10">
        <v>186</v>
      </c>
      <c r="E984" s="10">
        <v>381</v>
      </c>
      <c r="F984" s="10"/>
      <c r="G984" s="10">
        <v>458762</v>
      </c>
      <c r="H984" s="10">
        <v>46431</v>
      </c>
      <c r="I984" s="10">
        <v>57633</v>
      </c>
      <c r="J984" s="10">
        <v>32456</v>
      </c>
      <c r="K984" s="10">
        <v>32969</v>
      </c>
      <c r="L984" s="10">
        <v>34604</v>
      </c>
      <c r="M984" s="10">
        <v>34631</v>
      </c>
      <c r="N984" s="10">
        <v>33181</v>
      </c>
      <c r="O984" s="10">
        <v>17174</v>
      </c>
      <c r="P984" s="10">
        <v>24814</v>
      </c>
      <c r="Q984" s="10">
        <v>47595</v>
      </c>
      <c r="R984" s="10">
        <v>36484</v>
      </c>
      <c r="S984" s="10">
        <v>10993</v>
      </c>
      <c r="T984" s="10">
        <v>14199</v>
      </c>
      <c r="U984" s="10">
        <v>10392</v>
      </c>
      <c r="V984" s="10">
        <v>11242</v>
      </c>
      <c r="W984" s="10">
        <v>13964</v>
      </c>
    </row>
    <row r="985" ht="14.4" spans="1:23">
      <c r="A985" s="14">
        <v>2130701</v>
      </c>
      <c r="B985" s="11" t="s">
        <v>5054</v>
      </c>
      <c r="C985" s="12">
        <v>427686</v>
      </c>
      <c r="D985" s="12">
        <v>186</v>
      </c>
      <c r="E985" s="12">
        <v>381</v>
      </c>
      <c r="F985" s="12"/>
      <c r="G985" s="12">
        <v>314100</v>
      </c>
      <c r="H985" s="12">
        <v>32759</v>
      </c>
      <c r="I985" s="12">
        <v>34803</v>
      </c>
      <c r="J985" s="12">
        <v>21823</v>
      </c>
      <c r="K985" s="12">
        <v>19700</v>
      </c>
      <c r="L985" s="12">
        <v>29118</v>
      </c>
      <c r="M985" s="12">
        <v>21672</v>
      </c>
      <c r="N985" s="12">
        <v>22475</v>
      </c>
      <c r="O985" s="12">
        <v>13787</v>
      </c>
      <c r="P985" s="12">
        <v>17214</v>
      </c>
      <c r="Q985" s="12">
        <v>28413</v>
      </c>
      <c r="R985" s="12">
        <v>28224</v>
      </c>
      <c r="S985" s="12">
        <v>9148</v>
      </c>
      <c r="T985" s="12">
        <v>9902</v>
      </c>
      <c r="U985" s="12">
        <v>7436</v>
      </c>
      <c r="V985" s="12">
        <v>9549</v>
      </c>
      <c r="W985" s="12">
        <v>8077</v>
      </c>
    </row>
    <row r="986" ht="14.4" spans="1:23">
      <c r="A986" s="14">
        <v>2130704</v>
      </c>
      <c r="B986" s="11" t="s">
        <v>2776</v>
      </c>
      <c r="C986" s="12">
        <v>238</v>
      </c>
      <c r="D986" s="12"/>
      <c r="E986" s="12">
        <v>0</v>
      </c>
      <c r="F986" s="12"/>
      <c r="G986" s="12">
        <v>201</v>
      </c>
      <c r="H986" s="12"/>
      <c r="I986" s="12"/>
      <c r="J986" s="12"/>
      <c r="K986" s="12"/>
      <c r="L986" s="12"/>
      <c r="M986" s="12"/>
      <c r="N986" s="12"/>
      <c r="O986" s="12"/>
      <c r="P986" s="12"/>
      <c r="Q986" s="12"/>
      <c r="R986" s="12"/>
      <c r="S986" s="12">
        <v>180</v>
      </c>
      <c r="T986" s="12"/>
      <c r="U986" s="12"/>
      <c r="V986" s="12"/>
      <c r="W986" s="12">
        <v>21</v>
      </c>
    </row>
    <row r="987" ht="14.4" spans="1:23">
      <c r="A987" s="14">
        <v>2130705</v>
      </c>
      <c r="B987" s="11" t="s">
        <v>2778</v>
      </c>
      <c r="C987" s="12">
        <v>194174</v>
      </c>
      <c r="D987" s="12"/>
      <c r="E987" s="12">
        <v>0</v>
      </c>
      <c r="F987" s="12"/>
      <c r="G987" s="12">
        <v>136453</v>
      </c>
      <c r="H987" s="12">
        <v>12734</v>
      </c>
      <c r="I987" s="12">
        <v>21764</v>
      </c>
      <c r="J987" s="12">
        <v>10633</v>
      </c>
      <c r="K987" s="12">
        <v>12408</v>
      </c>
      <c r="L987" s="12">
        <v>4897</v>
      </c>
      <c r="M987" s="12">
        <v>12681</v>
      </c>
      <c r="N987" s="12">
        <v>10044</v>
      </c>
      <c r="O987" s="12">
        <v>3377</v>
      </c>
      <c r="P987" s="12">
        <v>7204</v>
      </c>
      <c r="Q987" s="12">
        <v>18756</v>
      </c>
      <c r="R987" s="12">
        <v>7706</v>
      </c>
      <c r="S987" s="12">
        <v>284</v>
      </c>
      <c r="T987" s="12">
        <v>4297</v>
      </c>
      <c r="U987" s="12">
        <v>2464</v>
      </c>
      <c r="V987" s="12">
        <v>1651</v>
      </c>
      <c r="W987" s="12">
        <v>5553</v>
      </c>
    </row>
    <row r="988" ht="14.4" spans="1:23">
      <c r="A988" s="14">
        <v>2130706</v>
      </c>
      <c r="B988" s="11" t="s">
        <v>2780</v>
      </c>
      <c r="C988" s="12">
        <v>5008</v>
      </c>
      <c r="D988" s="12"/>
      <c r="E988" s="12">
        <v>0</v>
      </c>
      <c r="F988" s="12"/>
      <c r="G988" s="12">
        <v>3789</v>
      </c>
      <c r="H988" s="12">
        <v>526</v>
      </c>
      <c r="I988" s="12">
        <v>996</v>
      </c>
      <c r="J988" s="12"/>
      <c r="K988" s="12">
        <v>725</v>
      </c>
      <c r="L988" s="12"/>
      <c r="M988" s="12">
        <v>5</v>
      </c>
      <c r="N988" s="12">
        <v>124</v>
      </c>
      <c r="O988" s="12">
        <v>10</v>
      </c>
      <c r="P988" s="12">
        <v>351</v>
      </c>
      <c r="Q988" s="12">
        <v>426</v>
      </c>
      <c r="R988" s="12">
        <v>450</v>
      </c>
      <c r="S988" s="12"/>
      <c r="T988" s="12"/>
      <c r="U988" s="12"/>
      <c r="V988" s="12">
        <v>42</v>
      </c>
      <c r="W988" s="12">
        <v>134</v>
      </c>
    </row>
    <row r="989" ht="14.4" spans="1:23">
      <c r="A989" s="14">
        <v>2130707</v>
      </c>
      <c r="B989" s="11" t="s">
        <v>2783</v>
      </c>
      <c r="C989" s="12">
        <v>2449</v>
      </c>
      <c r="D989" s="12"/>
      <c r="E989" s="12">
        <v>0</v>
      </c>
      <c r="F989" s="12"/>
      <c r="G989" s="12">
        <v>2152</v>
      </c>
      <c r="H989" s="12">
        <v>100</v>
      </c>
      <c r="I989" s="12">
        <v>70</v>
      </c>
      <c r="J989" s="12"/>
      <c r="K989" s="12"/>
      <c r="L989" s="12"/>
      <c r="M989" s="12"/>
      <c r="N989" s="12">
        <v>14</v>
      </c>
      <c r="O989" s="12"/>
      <c r="P989" s="12">
        <v>45</v>
      </c>
      <c r="Q989" s="12"/>
      <c r="R989" s="12">
        <v>67</v>
      </c>
      <c r="S989" s="12">
        <v>1364</v>
      </c>
      <c r="T989" s="12"/>
      <c r="U989" s="12">
        <v>492</v>
      </c>
      <c r="V989" s="12"/>
      <c r="W989" s="12"/>
    </row>
    <row r="990" ht="14.4" spans="1:23">
      <c r="A990" s="14">
        <v>2130799</v>
      </c>
      <c r="B990" s="11" t="s">
        <v>2785</v>
      </c>
      <c r="C990" s="12">
        <v>3393</v>
      </c>
      <c r="D990" s="12"/>
      <c r="E990" s="12">
        <v>0</v>
      </c>
      <c r="F990" s="12"/>
      <c r="G990" s="12">
        <v>2067</v>
      </c>
      <c r="H990" s="12">
        <v>312</v>
      </c>
      <c r="I990" s="12"/>
      <c r="J990" s="12"/>
      <c r="K990" s="12">
        <v>136</v>
      </c>
      <c r="L990" s="12">
        <v>589</v>
      </c>
      <c r="M990" s="12">
        <v>273</v>
      </c>
      <c r="N990" s="12">
        <v>524</v>
      </c>
      <c r="O990" s="12"/>
      <c r="P990" s="12"/>
      <c r="Q990" s="12"/>
      <c r="R990" s="12">
        <v>37</v>
      </c>
      <c r="S990" s="12">
        <v>17</v>
      </c>
      <c r="T990" s="12"/>
      <c r="U990" s="12"/>
      <c r="V990" s="12"/>
      <c r="W990" s="12">
        <v>179</v>
      </c>
    </row>
    <row r="991" ht="14.4" spans="1:23">
      <c r="A991" s="14">
        <v>21308</v>
      </c>
      <c r="B991" s="9" t="s">
        <v>2787</v>
      </c>
      <c r="C991" s="10">
        <v>192791</v>
      </c>
      <c r="D991" s="10">
        <v>210</v>
      </c>
      <c r="E991" s="10">
        <v>210</v>
      </c>
      <c r="F991" s="10"/>
      <c r="G991" s="10">
        <v>156980</v>
      </c>
      <c r="H991" s="10">
        <v>16749</v>
      </c>
      <c r="I991" s="10">
        <v>9998</v>
      </c>
      <c r="J991" s="10">
        <v>19900</v>
      </c>
      <c r="K991" s="10">
        <v>11251</v>
      </c>
      <c r="L991" s="10">
        <v>15958</v>
      </c>
      <c r="M991" s="10">
        <v>6719</v>
      </c>
      <c r="N991" s="10">
        <v>13071</v>
      </c>
      <c r="O991" s="10">
        <v>4090</v>
      </c>
      <c r="P991" s="10">
        <v>7684</v>
      </c>
      <c r="Q991" s="10">
        <v>16060</v>
      </c>
      <c r="R991" s="10">
        <v>11981</v>
      </c>
      <c r="S991" s="10">
        <v>5833</v>
      </c>
      <c r="T991" s="10">
        <v>4078</v>
      </c>
      <c r="U991" s="10">
        <v>1402</v>
      </c>
      <c r="V991" s="10">
        <v>3571</v>
      </c>
      <c r="W991" s="10">
        <v>8635</v>
      </c>
    </row>
    <row r="992" ht="14.4" spans="1:23">
      <c r="A992" s="14">
        <v>2130801</v>
      </c>
      <c r="B992" s="11" t="s">
        <v>2789</v>
      </c>
      <c r="C992" s="12">
        <v>10124</v>
      </c>
      <c r="D992" s="12"/>
      <c r="E992" s="12">
        <v>0</v>
      </c>
      <c r="F992" s="12"/>
      <c r="G992" s="12">
        <v>5700</v>
      </c>
      <c r="H992" s="12">
        <v>926</v>
      </c>
      <c r="I992" s="12"/>
      <c r="J992" s="12">
        <v>309</v>
      </c>
      <c r="K992" s="12"/>
      <c r="L992" s="12">
        <v>1021</v>
      </c>
      <c r="M992" s="12"/>
      <c r="N992" s="12">
        <v>509</v>
      </c>
      <c r="O992" s="12"/>
      <c r="P992" s="12">
        <v>177</v>
      </c>
      <c r="Q992" s="12">
        <v>451</v>
      </c>
      <c r="R992" s="12">
        <v>509</v>
      </c>
      <c r="S992" s="12">
        <v>261</v>
      </c>
      <c r="T992" s="12">
        <v>796</v>
      </c>
      <c r="U992" s="12">
        <v>8</v>
      </c>
      <c r="V992" s="12">
        <v>210</v>
      </c>
      <c r="W992" s="12">
        <v>523</v>
      </c>
    </row>
    <row r="993" ht="14.4" spans="1:23">
      <c r="A993" s="14">
        <v>2130802</v>
      </c>
      <c r="B993" s="11" t="s">
        <v>2792</v>
      </c>
      <c r="C993" s="12">
        <v>5331</v>
      </c>
      <c r="D993" s="12"/>
      <c r="E993" s="12">
        <v>0</v>
      </c>
      <c r="F993" s="12"/>
      <c r="G993" s="12">
        <v>3789</v>
      </c>
      <c r="H993" s="12">
        <v>150</v>
      </c>
      <c r="I993" s="12">
        <v>269</v>
      </c>
      <c r="J993" s="12">
        <v>124</v>
      </c>
      <c r="K993" s="12">
        <v>365</v>
      </c>
      <c r="L993" s="12">
        <v>609</v>
      </c>
      <c r="M993" s="12">
        <v>254</v>
      </c>
      <c r="N993" s="12">
        <v>294</v>
      </c>
      <c r="O993" s="12"/>
      <c r="P993" s="12">
        <v>164</v>
      </c>
      <c r="Q993" s="12">
        <v>826</v>
      </c>
      <c r="R993" s="12">
        <v>121</v>
      </c>
      <c r="S993" s="12">
        <v>335</v>
      </c>
      <c r="T993" s="12"/>
      <c r="U993" s="12">
        <v>131</v>
      </c>
      <c r="V993" s="12">
        <v>8</v>
      </c>
      <c r="W993" s="12">
        <v>139</v>
      </c>
    </row>
    <row r="994" ht="14.4" spans="1:23">
      <c r="A994" s="14">
        <v>2130803</v>
      </c>
      <c r="B994" s="11" t="s">
        <v>2795</v>
      </c>
      <c r="C994" s="12">
        <v>56288</v>
      </c>
      <c r="D994" s="12"/>
      <c r="E994" s="12">
        <v>0</v>
      </c>
      <c r="F994" s="12"/>
      <c r="G994" s="12">
        <v>39291</v>
      </c>
      <c r="H994" s="12">
        <v>2654</v>
      </c>
      <c r="I994" s="12">
        <v>1110</v>
      </c>
      <c r="J994" s="12">
        <v>3772</v>
      </c>
      <c r="K994" s="12">
        <v>990</v>
      </c>
      <c r="L994" s="12">
        <v>3176</v>
      </c>
      <c r="M994" s="12">
        <v>2462</v>
      </c>
      <c r="N994" s="12">
        <v>1314</v>
      </c>
      <c r="O994" s="12">
        <v>1505</v>
      </c>
      <c r="P994" s="12">
        <v>2428</v>
      </c>
      <c r="Q994" s="12">
        <v>5472</v>
      </c>
      <c r="R994" s="12">
        <v>3026</v>
      </c>
      <c r="S994" s="12">
        <v>2139</v>
      </c>
      <c r="T994" s="12">
        <v>1585</v>
      </c>
      <c r="U994" s="12">
        <v>852</v>
      </c>
      <c r="V994" s="12">
        <v>2810</v>
      </c>
      <c r="W994" s="12">
        <v>3996</v>
      </c>
    </row>
    <row r="995" ht="14.4" spans="1:23">
      <c r="A995" s="14">
        <v>2130804</v>
      </c>
      <c r="B995" s="11" t="s">
        <v>4969</v>
      </c>
      <c r="C995" s="12">
        <v>108645</v>
      </c>
      <c r="D995" s="12">
        <v>210</v>
      </c>
      <c r="E995" s="12">
        <v>210</v>
      </c>
      <c r="F995" s="12"/>
      <c r="G995" s="12">
        <v>95787</v>
      </c>
      <c r="H995" s="12">
        <v>12435</v>
      </c>
      <c r="I995" s="12">
        <v>8124</v>
      </c>
      <c r="J995" s="12">
        <v>14779</v>
      </c>
      <c r="K995" s="12">
        <v>6391</v>
      </c>
      <c r="L995" s="12">
        <v>10372</v>
      </c>
      <c r="M995" s="12">
        <v>3976</v>
      </c>
      <c r="N995" s="12">
        <v>9146</v>
      </c>
      <c r="O995" s="12">
        <v>2506</v>
      </c>
      <c r="P995" s="12">
        <v>2580</v>
      </c>
      <c r="Q995" s="12">
        <v>8653</v>
      </c>
      <c r="R995" s="12">
        <v>8042</v>
      </c>
      <c r="S995" s="12">
        <v>2322</v>
      </c>
      <c r="T995" s="12">
        <v>1635</v>
      </c>
      <c r="U995" s="12">
        <v>406</v>
      </c>
      <c r="V995" s="12">
        <v>543</v>
      </c>
      <c r="W995" s="12">
        <v>3877</v>
      </c>
    </row>
    <row r="996" ht="14.4" spans="1:23">
      <c r="A996" s="14">
        <v>2130805</v>
      </c>
      <c r="B996" s="11" t="s">
        <v>5406</v>
      </c>
      <c r="C996" s="12">
        <v>3125</v>
      </c>
      <c r="D996" s="12"/>
      <c r="E996" s="12">
        <v>0</v>
      </c>
      <c r="F996" s="12"/>
      <c r="G996" s="12">
        <v>3190</v>
      </c>
      <c r="H996" s="12"/>
      <c r="I996" s="12"/>
      <c r="J996" s="12"/>
      <c r="K996" s="12"/>
      <c r="L996" s="12">
        <v>440</v>
      </c>
      <c r="M996" s="12"/>
      <c r="N996" s="12">
        <v>400</v>
      </c>
      <c r="O996" s="12"/>
      <c r="P996" s="12">
        <v>2200</v>
      </c>
      <c r="Q996" s="12"/>
      <c r="R996" s="12"/>
      <c r="S996" s="12"/>
      <c r="T996" s="12">
        <v>50</v>
      </c>
      <c r="U996" s="12"/>
      <c r="V996" s="12"/>
      <c r="W996" s="12">
        <v>100</v>
      </c>
    </row>
    <row r="997" ht="14.4" spans="1:23">
      <c r="A997" s="14">
        <v>2130899</v>
      </c>
      <c r="B997" s="11" t="s">
        <v>2803</v>
      </c>
      <c r="C997" s="12">
        <v>9278</v>
      </c>
      <c r="D997" s="12"/>
      <c r="E997" s="12">
        <v>0</v>
      </c>
      <c r="F997" s="12"/>
      <c r="G997" s="12">
        <v>9223</v>
      </c>
      <c r="H997" s="12">
        <v>584</v>
      </c>
      <c r="I997" s="12">
        <v>495</v>
      </c>
      <c r="J997" s="12">
        <v>916</v>
      </c>
      <c r="K997" s="12">
        <v>3505</v>
      </c>
      <c r="L997" s="12">
        <v>340</v>
      </c>
      <c r="M997" s="12">
        <v>27</v>
      </c>
      <c r="N997" s="12">
        <v>1408</v>
      </c>
      <c r="O997" s="12">
        <v>79</v>
      </c>
      <c r="P997" s="12">
        <v>135</v>
      </c>
      <c r="Q997" s="12">
        <v>658</v>
      </c>
      <c r="R997" s="12">
        <v>283</v>
      </c>
      <c r="S997" s="12">
        <v>776</v>
      </c>
      <c r="T997" s="12">
        <v>12</v>
      </c>
      <c r="U997" s="12">
        <v>5</v>
      </c>
      <c r="V997" s="12"/>
      <c r="W997" s="12"/>
    </row>
    <row r="998" ht="14.4" spans="1:23">
      <c r="A998" s="14">
        <v>21309</v>
      </c>
      <c r="B998" s="9" t="s">
        <v>2805</v>
      </c>
      <c r="C998" s="10">
        <v>0</v>
      </c>
      <c r="D998" s="10"/>
      <c r="E998" s="10">
        <v>0</v>
      </c>
      <c r="F998" s="10"/>
      <c r="G998" s="10"/>
      <c r="H998" s="10"/>
      <c r="I998" s="10"/>
      <c r="J998" s="10"/>
      <c r="K998" s="10"/>
      <c r="L998" s="10"/>
      <c r="M998" s="10"/>
      <c r="N998" s="10"/>
      <c r="O998" s="10"/>
      <c r="P998" s="10"/>
      <c r="Q998" s="10"/>
      <c r="R998" s="10"/>
      <c r="S998" s="10"/>
      <c r="T998" s="10"/>
      <c r="U998" s="10"/>
      <c r="V998" s="10"/>
      <c r="W998" s="10"/>
    </row>
    <row r="999" ht="14.4" spans="1:23">
      <c r="A999" s="14">
        <v>2130901</v>
      </c>
      <c r="B999" s="11" t="s">
        <v>2807</v>
      </c>
      <c r="C999" s="12">
        <v>0</v>
      </c>
      <c r="D999" s="12"/>
      <c r="E999" s="12">
        <v>0</v>
      </c>
      <c r="F999" s="12"/>
      <c r="G999" s="12"/>
      <c r="H999" s="12"/>
      <c r="I999" s="12"/>
      <c r="J999" s="12"/>
      <c r="K999" s="12"/>
      <c r="L999" s="12"/>
      <c r="M999" s="12"/>
      <c r="N999" s="12"/>
      <c r="O999" s="12"/>
      <c r="P999" s="12"/>
      <c r="Q999" s="12"/>
      <c r="R999" s="12"/>
      <c r="S999" s="12"/>
      <c r="T999" s="12"/>
      <c r="U999" s="12"/>
      <c r="V999" s="12"/>
      <c r="W999" s="12"/>
    </row>
    <row r="1000" ht="14.4" spans="1:23">
      <c r="A1000" s="14">
        <v>2130902</v>
      </c>
      <c r="B1000" s="11" t="s">
        <v>5057</v>
      </c>
      <c r="C1000" s="12">
        <v>0</v>
      </c>
      <c r="D1000" s="12"/>
      <c r="E1000" s="12">
        <v>0</v>
      </c>
      <c r="F1000" s="12"/>
      <c r="G1000" s="12"/>
      <c r="H1000" s="12"/>
      <c r="I1000" s="12"/>
      <c r="J1000" s="12"/>
      <c r="K1000" s="12"/>
      <c r="L1000" s="12"/>
      <c r="M1000" s="12"/>
      <c r="N1000" s="12"/>
      <c r="O1000" s="12"/>
      <c r="P1000" s="12"/>
      <c r="Q1000" s="12"/>
      <c r="R1000" s="12"/>
      <c r="S1000" s="12"/>
      <c r="T1000" s="12"/>
      <c r="U1000" s="12"/>
      <c r="V1000" s="12"/>
      <c r="W1000" s="12"/>
    </row>
    <row r="1001" ht="14.4" spans="1:23">
      <c r="A1001" s="14">
        <v>2130903</v>
      </c>
      <c r="B1001" s="11" t="s">
        <v>2810</v>
      </c>
      <c r="C1001" s="12">
        <v>0</v>
      </c>
      <c r="D1001" s="12"/>
      <c r="E1001" s="12">
        <v>0</v>
      </c>
      <c r="F1001" s="12"/>
      <c r="G1001" s="12"/>
      <c r="H1001" s="12"/>
      <c r="I1001" s="12"/>
      <c r="J1001" s="12"/>
      <c r="K1001" s="12"/>
      <c r="L1001" s="12"/>
      <c r="M1001" s="12"/>
      <c r="N1001" s="12"/>
      <c r="O1001" s="12"/>
      <c r="P1001" s="12"/>
      <c r="Q1001" s="12"/>
      <c r="R1001" s="12"/>
      <c r="S1001" s="12"/>
      <c r="T1001" s="12"/>
      <c r="U1001" s="12"/>
      <c r="V1001" s="12"/>
      <c r="W1001" s="12"/>
    </row>
    <row r="1002" ht="14.4" spans="1:23">
      <c r="A1002" s="14">
        <v>21399</v>
      </c>
      <c r="B1002" s="9" t="s">
        <v>5058</v>
      </c>
      <c r="C1002" s="10">
        <v>142863</v>
      </c>
      <c r="D1002" s="10">
        <v>174</v>
      </c>
      <c r="E1002" s="10">
        <v>217</v>
      </c>
      <c r="F1002" s="10"/>
      <c r="G1002" s="10">
        <v>117827</v>
      </c>
      <c r="H1002" s="10">
        <v>15353</v>
      </c>
      <c r="I1002" s="10">
        <v>4533</v>
      </c>
      <c r="J1002" s="10">
        <v>20580</v>
      </c>
      <c r="K1002" s="10">
        <v>5166</v>
      </c>
      <c r="L1002" s="10">
        <v>16761</v>
      </c>
      <c r="M1002" s="10">
        <v>5240</v>
      </c>
      <c r="N1002" s="10">
        <v>4050</v>
      </c>
      <c r="O1002" s="10">
        <v>1018</v>
      </c>
      <c r="P1002" s="10">
        <v>4871</v>
      </c>
      <c r="Q1002" s="10">
        <v>13500</v>
      </c>
      <c r="R1002" s="10">
        <v>13490</v>
      </c>
      <c r="S1002" s="10">
        <v>2309</v>
      </c>
      <c r="T1002" s="10">
        <v>1805</v>
      </c>
      <c r="U1002" s="10">
        <v>998</v>
      </c>
      <c r="V1002" s="10">
        <v>5471</v>
      </c>
      <c r="W1002" s="10">
        <v>2682</v>
      </c>
    </row>
    <row r="1003" ht="14.4" spans="1:23">
      <c r="A1003" s="14">
        <v>2139901</v>
      </c>
      <c r="B1003" s="11" t="s">
        <v>2816</v>
      </c>
      <c r="C1003" s="12">
        <v>143</v>
      </c>
      <c r="D1003" s="12"/>
      <c r="E1003" s="12">
        <v>0</v>
      </c>
      <c r="F1003" s="12"/>
      <c r="G1003" s="12">
        <v>118</v>
      </c>
      <c r="H1003" s="12"/>
      <c r="I1003" s="12"/>
      <c r="J1003" s="12"/>
      <c r="K1003" s="12"/>
      <c r="L1003" s="12"/>
      <c r="M1003" s="12"/>
      <c r="N1003" s="12"/>
      <c r="O1003" s="12"/>
      <c r="P1003" s="12"/>
      <c r="Q1003" s="12"/>
      <c r="R1003" s="12">
        <v>118</v>
      </c>
      <c r="S1003" s="12"/>
      <c r="T1003" s="12"/>
      <c r="U1003" s="12"/>
      <c r="V1003" s="12"/>
      <c r="W1003" s="12"/>
    </row>
    <row r="1004" ht="14.4" spans="1:23">
      <c r="A1004" s="14">
        <v>2139999</v>
      </c>
      <c r="B1004" s="11" t="s">
        <v>5059</v>
      </c>
      <c r="C1004" s="12">
        <v>142720</v>
      </c>
      <c r="D1004" s="12">
        <v>174</v>
      </c>
      <c r="E1004" s="12">
        <v>217</v>
      </c>
      <c r="F1004" s="12"/>
      <c r="G1004" s="12">
        <v>117709</v>
      </c>
      <c r="H1004" s="12">
        <v>15353</v>
      </c>
      <c r="I1004" s="12">
        <v>4533</v>
      </c>
      <c r="J1004" s="12">
        <v>20580</v>
      </c>
      <c r="K1004" s="12">
        <v>5166</v>
      </c>
      <c r="L1004" s="12">
        <v>16761</v>
      </c>
      <c r="M1004" s="12">
        <v>5240</v>
      </c>
      <c r="N1004" s="12">
        <v>4050</v>
      </c>
      <c r="O1004" s="12">
        <v>1018</v>
      </c>
      <c r="P1004" s="12">
        <v>4871</v>
      </c>
      <c r="Q1004" s="12">
        <v>13500</v>
      </c>
      <c r="R1004" s="12">
        <v>13372</v>
      </c>
      <c r="S1004" s="12">
        <v>2309</v>
      </c>
      <c r="T1004" s="12">
        <v>1805</v>
      </c>
      <c r="U1004" s="12">
        <v>998</v>
      </c>
      <c r="V1004" s="12">
        <v>5471</v>
      </c>
      <c r="W1004" s="12">
        <v>2682</v>
      </c>
    </row>
    <row r="1005" ht="14.4" spans="1:23">
      <c r="A1005" s="14">
        <v>214</v>
      </c>
      <c r="B1005" s="9" t="s">
        <v>2822</v>
      </c>
      <c r="C1005" s="10">
        <v>4875600</v>
      </c>
      <c r="D1005" s="10">
        <v>2259916</v>
      </c>
      <c r="E1005" s="10">
        <v>2454468</v>
      </c>
      <c r="F1005" s="10"/>
      <c r="G1005" s="10">
        <v>1922112</v>
      </c>
      <c r="H1005" s="10">
        <v>301382</v>
      </c>
      <c r="I1005" s="10">
        <v>345725</v>
      </c>
      <c r="J1005" s="10">
        <v>147914</v>
      </c>
      <c r="K1005" s="10">
        <v>60104</v>
      </c>
      <c r="L1005" s="10">
        <v>109486</v>
      </c>
      <c r="M1005" s="10">
        <v>120068</v>
      </c>
      <c r="N1005" s="10">
        <v>115771</v>
      </c>
      <c r="O1005" s="10">
        <v>87396</v>
      </c>
      <c r="P1005" s="10">
        <v>82083</v>
      </c>
      <c r="Q1005" s="10">
        <v>74717</v>
      </c>
      <c r="R1005" s="10">
        <v>67024</v>
      </c>
      <c r="S1005" s="10">
        <v>62621</v>
      </c>
      <c r="T1005" s="10">
        <v>82002</v>
      </c>
      <c r="U1005" s="10">
        <v>75704</v>
      </c>
      <c r="V1005" s="10">
        <v>115627</v>
      </c>
      <c r="W1005" s="10">
        <v>74488</v>
      </c>
    </row>
    <row r="1006" ht="14.4" spans="1:23">
      <c r="A1006" s="14">
        <v>21401</v>
      </c>
      <c r="B1006" s="9" t="s">
        <v>2825</v>
      </c>
      <c r="C1006" s="10">
        <v>2770112</v>
      </c>
      <c r="D1006" s="10">
        <v>1347925</v>
      </c>
      <c r="E1006" s="10">
        <v>1514601</v>
      </c>
      <c r="F1006" s="10"/>
      <c r="G1006" s="10">
        <v>921305</v>
      </c>
      <c r="H1006" s="10">
        <v>170533</v>
      </c>
      <c r="I1006" s="10">
        <v>138703</v>
      </c>
      <c r="J1006" s="10">
        <v>117172</v>
      </c>
      <c r="K1006" s="10">
        <v>20096</v>
      </c>
      <c r="L1006" s="10">
        <v>50894</v>
      </c>
      <c r="M1006" s="10">
        <v>60367</v>
      </c>
      <c r="N1006" s="10">
        <v>27146</v>
      </c>
      <c r="O1006" s="10">
        <v>22605</v>
      </c>
      <c r="P1006" s="10">
        <v>36568</v>
      </c>
      <c r="Q1006" s="10">
        <v>24025</v>
      </c>
      <c r="R1006" s="10">
        <v>26587</v>
      </c>
      <c r="S1006" s="10">
        <v>14890</v>
      </c>
      <c r="T1006" s="10">
        <v>51836</v>
      </c>
      <c r="U1006" s="10">
        <v>47651</v>
      </c>
      <c r="V1006" s="10">
        <v>67387</v>
      </c>
      <c r="W1006" s="10">
        <v>44845</v>
      </c>
    </row>
    <row r="1007" ht="14.4" spans="1:23">
      <c r="A1007" s="14">
        <v>2140101</v>
      </c>
      <c r="B1007" s="11" t="s">
        <v>595</v>
      </c>
      <c r="C1007" s="12">
        <v>54551</v>
      </c>
      <c r="D1007" s="12">
        <v>2834</v>
      </c>
      <c r="E1007" s="12">
        <v>3505</v>
      </c>
      <c r="F1007" s="12"/>
      <c r="G1007" s="12">
        <v>43844</v>
      </c>
      <c r="H1007" s="12">
        <v>10521</v>
      </c>
      <c r="I1007" s="12">
        <v>2449</v>
      </c>
      <c r="J1007" s="12">
        <v>2813</v>
      </c>
      <c r="K1007" s="12">
        <v>2360</v>
      </c>
      <c r="L1007" s="12">
        <v>3343</v>
      </c>
      <c r="M1007" s="12">
        <v>2680</v>
      </c>
      <c r="N1007" s="12">
        <v>3090</v>
      </c>
      <c r="O1007" s="12">
        <v>657</v>
      </c>
      <c r="P1007" s="12">
        <v>2507</v>
      </c>
      <c r="Q1007" s="12">
        <v>3522</v>
      </c>
      <c r="R1007" s="12">
        <v>1243</v>
      </c>
      <c r="S1007" s="12">
        <v>2757</v>
      </c>
      <c r="T1007" s="12">
        <v>1395</v>
      </c>
      <c r="U1007" s="12">
        <v>1397</v>
      </c>
      <c r="V1007" s="12">
        <v>1390</v>
      </c>
      <c r="W1007" s="12">
        <v>1720</v>
      </c>
    </row>
    <row r="1008" ht="14.4" spans="1:23">
      <c r="A1008" s="14">
        <v>2140102</v>
      </c>
      <c r="B1008" s="11" t="s">
        <v>598</v>
      </c>
      <c r="C1008" s="12">
        <v>5252</v>
      </c>
      <c r="D1008" s="12"/>
      <c r="E1008" s="12">
        <v>0</v>
      </c>
      <c r="F1008" s="12"/>
      <c r="G1008" s="12">
        <v>5009</v>
      </c>
      <c r="H1008" s="12">
        <v>1677</v>
      </c>
      <c r="I1008" s="12">
        <v>77</v>
      </c>
      <c r="J1008" s="12">
        <v>78</v>
      </c>
      <c r="K1008" s="12">
        <v>615</v>
      </c>
      <c r="L1008" s="12">
        <v>19</v>
      </c>
      <c r="M1008" s="12">
        <v>262</v>
      </c>
      <c r="N1008" s="12">
        <v>263</v>
      </c>
      <c r="O1008" s="12">
        <v>41</v>
      </c>
      <c r="P1008" s="12">
        <v>911</v>
      </c>
      <c r="Q1008" s="12">
        <v>156</v>
      </c>
      <c r="R1008" s="12">
        <v>7</v>
      </c>
      <c r="S1008" s="12">
        <v>78</v>
      </c>
      <c r="T1008" s="12">
        <v>43</v>
      </c>
      <c r="U1008" s="12">
        <v>11</v>
      </c>
      <c r="V1008" s="12">
        <v>17</v>
      </c>
      <c r="W1008" s="12">
        <v>754</v>
      </c>
    </row>
    <row r="1009" ht="14.4" spans="1:23">
      <c r="A1009" s="14">
        <v>2140103</v>
      </c>
      <c r="B1009" s="11" t="s">
        <v>601</v>
      </c>
      <c r="C1009" s="12">
        <v>1159</v>
      </c>
      <c r="D1009" s="12">
        <v>71</v>
      </c>
      <c r="E1009" s="12">
        <v>85</v>
      </c>
      <c r="F1009" s="12"/>
      <c r="G1009" s="12">
        <v>977</v>
      </c>
      <c r="H1009" s="12">
        <v>108</v>
      </c>
      <c r="I1009" s="12"/>
      <c r="J1009" s="12"/>
      <c r="K1009" s="12">
        <v>258</v>
      </c>
      <c r="L1009" s="12">
        <v>119</v>
      </c>
      <c r="M1009" s="12"/>
      <c r="N1009" s="12">
        <v>241</v>
      </c>
      <c r="O1009" s="12"/>
      <c r="P1009" s="12">
        <v>71</v>
      </c>
      <c r="Q1009" s="12"/>
      <c r="R1009" s="12"/>
      <c r="S1009" s="12">
        <v>180</v>
      </c>
      <c r="T1009" s="12"/>
      <c r="U1009" s="12"/>
      <c r="V1009" s="12"/>
      <c r="W1009" s="12"/>
    </row>
    <row r="1010" ht="14.4" spans="1:23">
      <c r="A1010" s="14">
        <v>2140104</v>
      </c>
      <c r="B1010" s="11" t="s">
        <v>5060</v>
      </c>
      <c r="C1010" s="12">
        <v>1150836</v>
      </c>
      <c r="D1010" s="12">
        <v>506000</v>
      </c>
      <c r="E1010" s="12">
        <v>508000</v>
      </c>
      <c r="F1010" s="12"/>
      <c r="G1010" s="12">
        <v>532558</v>
      </c>
      <c r="H1010" s="12">
        <v>129913</v>
      </c>
      <c r="I1010" s="12">
        <v>87378</v>
      </c>
      <c r="J1010" s="12">
        <v>76792</v>
      </c>
      <c r="K1010" s="12">
        <v>202</v>
      </c>
      <c r="L1010" s="12">
        <v>3821</v>
      </c>
      <c r="M1010" s="12">
        <v>28929</v>
      </c>
      <c r="N1010" s="12">
        <v>1341</v>
      </c>
      <c r="O1010" s="12">
        <v>1000</v>
      </c>
      <c r="P1010" s="12">
        <v>28023</v>
      </c>
      <c r="Q1010" s="12">
        <v>2070</v>
      </c>
      <c r="R1010" s="12">
        <v>6923</v>
      </c>
      <c r="S1010" s="12">
        <v>1657</v>
      </c>
      <c r="T1010" s="12">
        <v>30262</v>
      </c>
      <c r="U1010" s="12">
        <v>41151</v>
      </c>
      <c r="V1010" s="12">
        <v>61135</v>
      </c>
      <c r="W1010" s="12">
        <v>31961</v>
      </c>
    </row>
    <row r="1011" ht="14.4" spans="1:23">
      <c r="A1011" s="14">
        <v>2140105</v>
      </c>
      <c r="B1011" s="11" t="s">
        <v>5061</v>
      </c>
      <c r="C1011" s="12">
        <v>135867</v>
      </c>
      <c r="D1011" s="12">
        <v>33686</v>
      </c>
      <c r="E1011" s="12">
        <v>33686</v>
      </c>
      <c r="F1011" s="12"/>
      <c r="G1011" s="12">
        <v>77838</v>
      </c>
      <c r="H1011" s="12">
        <v>1922</v>
      </c>
      <c r="I1011" s="12">
        <v>11954</v>
      </c>
      <c r="J1011" s="12">
        <v>732</v>
      </c>
      <c r="K1011" s="12">
        <v>6464</v>
      </c>
      <c r="L1011" s="12">
        <v>3100</v>
      </c>
      <c r="M1011" s="12">
        <v>15425</v>
      </c>
      <c r="N1011" s="12">
        <v>4341</v>
      </c>
      <c r="O1011" s="12">
        <v>14514</v>
      </c>
      <c r="P1011" s="12">
        <v>140</v>
      </c>
      <c r="Q1011" s="12">
        <v>3620</v>
      </c>
      <c r="R1011" s="12">
        <v>1267</v>
      </c>
      <c r="S1011" s="12">
        <v>1914</v>
      </c>
      <c r="T1011" s="12">
        <v>7606</v>
      </c>
      <c r="U1011" s="12">
        <v>1093</v>
      </c>
      <c r="V1011" s="12">
        <v>2420</v>
      </c>
      <c r="W1011" s="12">
        <v>1326</v>
      </c>
    </row>
    <row r="1012" ht="14.4" spans="1:23">
      <c r="A1012" s="14">
        <v>2140106</v>
      </c>
      <c r="B1012" s="11" t="s">
        <v>2836</v>
      </c>
      <c r="C1012" s="12">
        <v>686287</v>
      </c>
      <c r="D1012" s="12">
        <v>349683</v>
      </c>
      <c r="E1012" s="12">
        <v>429427</v>
      </c>
      <c r="F1012" s="12"/>
      <c r="G1012" s="12">
        <v>93039</v>
      </c>
      <c r="H1012" s="12">
        <v>12577</v>
      </c>
      <c r="I1012" s="12">
        <v>8583</v>
      </c>
      <c r="J1012" s="12">
        <v>8256</v>
      </c>
      <c r="K1012" s="12">
        <v>4660</v>
      </c>
      <c r="L1012" s="12">
        <v>10501</v>
      </c>
      <c r="M1012" s="12">
        <v>7670</v>
      </c>
      <c r="N1012" s="12">
        <v>9622</v>
      </c>
      <c r="O1012" s="12">
        <v>2874</v>
      </c>
      <c r="P1012" s="12">
        <v>3193</v>
      </c>
      <c r="Q1012" s="12">
        <v>6931</v>
      </c>
      <c r="R1012" s="12">
        <v>6455</v>
      </c>
      <c r="S1012" s="12">
        <v>1395</v>
      </c>
      <c r="T1012" s="12">
        <v>2832</v>
      </c>
      <c r="U1012" s="12">
        <v>1911</v>
      </c>
      <c r="V1012" s="12">
        <v>1753</v>
      </c>
      <c r="W1012" s="12">
        <v>3826</v>
      </c>
    </row>
    <row r="1013" ht="14.4" spans="1:23">
      <c r="A1013" s="14">
        <v>2140107</v>
      </c>
      <c r="B1013" s="11" t="s">
        <v>5062</v>
      </c>
      <c r="C1013" s="12">
        <v>5000</v>
      </c>
      <c r="D1013" s="12"/>
      <c r="E1013" s="12">
        <v>0</v>
      </c>
      <c r="F1013" s="12"/>
      <c r="G1013" s="12"/>
      <c r="H1013" s="12"/>
      <c r="I1013" s="12"/>
      <c r="J1013" s="12"/>
      <c r="K1013" s="12"/>
      <c r="L1013" s="12"/>
      <c r="M1013" s="12"/>
      <c r="N1013" s="12"/>
      <c r="O1013" s="12"/>
      <c r="P1013" s="12"/>
      <c r="Q1013" s="12"/>
      <c r="R1013" s="12"/>
      <c r="S1013" s="12"/>
      <c r="T1013" s="12"/>
      <c r="U1013" s="12"/>
      <c r="V1013" s="12"/>
      <c r="W1013" s="12"/>
    </row>
    <row r="1014" ht="14.4" spans="1:23">
      <c r="A1014" s="14">
        <v>2140108</v>
      </c>
      <c r="B1014" s="11" t="s">
        <v>5063</v>
      </c>
      <c r="C1014" s="12">
        <v>59699</v>
      </c>
      <c r="D1014" s="12">
        <v>38411</v>
      </c>
      <c r="E1014" s="12">
        <v>49513</v>
      </c>
      <c r="F1014" s="12"/>
      <c r="G1014" s="12">
        <v>8597</v>
      </c>
      <c r="H1014" s="12">
        <v>3136</v>
      </c>
      <c r="I1014" s="12">
        <v>975</v>
      </c>
      <c r="J1014" s="12">
        <v>389</v>
      </c>
      <c r="K1014" s="12">
        <v>1155</v>
      </c>
      <c r="L1014" s="12">
        <v>571</v>
      </c>
      <c r="M1014" s="12">
        <v>98</v>
      </c>
      <c r="N1014" s="12">
        <v>298</v>
      </c>
      <c r="O1014" s="12">
        <v>686</v>
      </c>
      <c r="P1014" s="12">
        <v>170</v>
      </c>
      <c r="Q1014" s="12">
        <v>394</v>
      </c>
      <c r="R1014" s="12">
        <v>51</v>
      </c>
      <c r="S1014" s="12">
        <v>190</v>
      </c>
      <c r="T1014" s="12">
        <v>429</v>
      </c>
      <c r="U1014" s="12"/>
      <c r="V1014" s="12">
        <v>55</v>
      </c>
      <c r="W1014" s="12"/>
    </row>
    <row r="1015" ht="14.4" spans="1:23">
      <c r="A1015" s="14">
        <v>2140109</v>
      </c>
      <c r="B1015" s="11" t="s">
        <v>5064</v>
      </c>
      <c r="C1015" s="12">
        <v>873</v>
      </c>
      <c r="D1015" s="12">
        <v>854</v>
      </c>
      <c r="E1015" s="12">
        <v>853</v>
      </c>
      <c r="F1015" s="12"/>
      <c r="G1015" s="12"/>
      <c r="H1015" s="12"/>
      <c r="I1015" s="12"/>
      <c r="J1015" s="12"/>
      <c r="K1015" s="12"/>
      <c r="L1015" s="12"/>
      <c r="M1015" s="12"/>
      <c r="N1015" s="12"/>
      <c r="O1015" s="12"/>
      <c r="P1015" s="12"/>
      <c r="Q1015" s="12"/>
      <c r="R1015" s="12"/>
      <c r="S1015" s="12"/>
      <c r="T1015" s="12"/>
      <c r="U1015" s="12"/>
      <c r="V1015" s="12"/>
      <c r="W1015" s="12"/>
    </row>
    <row r="1016" ht="14.4" spans="1:23">
      <c r="A1016" s="14">
        <v>2140110</v>
      </c>
      <c r="B1016" s="11" t="s">
        <v>2842</v>
      </c>
      <c r="C1016" s="12">
        <v>10103</v>
      </c>
      <c r="D1016" s="12">
        <v>5690</v>
      </c>
      <c r="E1016" s="12">
        <v>6334</v>
      </c>
      <c r="F1016" s="12"/>
      <c r="G1016" s="12">
        <v>2056</v>
      </c>
      <c r="H1016" s="12">
        <v>160</v>
      </c>
      <c r="I1016" s="12">
        <v>236</v>
      </c>
      <c r="J1016" s="12"/>
      <c r="K1016" s="12">
        <v>100</v>
      </c>
      <c r="L1016" s="12">
        <v>1</v>
      </c>
      <c r="M1016" s="12"/>
      <c r="N1016" s="12"/>
      <c r="O1016" s="12"/>
      <c r="P1016" s="12">
        <v>1212</v>
      </c>
      <c r="Q1016" s="12">
        <v>120</v>
      </c>
      <c r="R1016" s="12"/>
      <c r="S1016" s="12"/>
      <c r="T1016" s="12">
        <v>208</v>
      </c>
      <c r="U1016" s="12"/>
      <c r="V1016" s="12">
        <v>19</v>
      </c>
      <c r="W1016" s="12"/>
    </row>
    <row r="1017" ht="14.4" spans="1:23">
      <c r="A1017" s="14">
        <v>2140111</v>
      </c>
      <c r="B1017" s="11" t="s">
        <v>2844</v>
      </c>
      <c r="C1017" s="12">
        <v>31792</v>
      </c>
      <c r="D1017" s="12">
        <v>16162</v>
      </c>
      <c r="E1017" s="12">
        <v>18803</v>
      </c>
      <c r="F1017" s="12"/>
      <c r="G1017" s="12">
        <v>18678</v>
      </c>
      <c r="H1017" s="12"/>
      <c r="I1017" s="12">
        <v>2886</v>
      </c>
      <c r="J1017" s="12"/>
      <c r="K1017" s="12">
        <v>4</v>
      </c>
      <c r="L1017" s="12">
        <v>10164</v>
      </c>
      <c r="M1017" s="12"/>
      <c r="N1017" s="12"/>
      <c r="O1017" s="12"/>
      <c r="P1017" s="12"/>
      <c r="Q1017" s="12">
        <v>149</v>
      </c>
      <c r="R1017" s="12">
        <v>5475</v>
      </c>
      <c r="S1017" s="12"/>
      <c r="T1017" s="12"/>
      <c r="U1017" s="12"/>
      <c r="V1017" s="12"/>
      <c r="W1017" s="12"/>
    </row>
    <row r="1018" ht="14.4" spans="1:23">
      <c r="A1018" s="14">
        <v>2140112</v>
      </c>
      <c r="B1018" s="11" t="s">
        <v>2846</v>
      </c>
      <c r="C1018" s="12">
        <v>90572</v>
      </c>
      <c r="D1018" s="12">
        <v>43503</v>
      </c>
      <c r="E1018" s="12">
        <v>73537</v>
      </c>
      <c r="F1018" s="12"/>
      <c r="G1018" s="12">
        <v>13748</v>
      </c>
      <c r="H1018" s="12">
        <v>824</v>
      </c>
      <c r="I1018" s="12">
        <v>1183</v>
      </c>
      <c r="J1018" s="12">
        <v>758</v>
      </c>
      <c r="K1018" s="12">
        <v>1962</v>
      </c>
      <c r="L1018" s="12">
        <v>5071</v>
      </c>
      <c r="M1018" s="12">
        <v>1663</v>
      </c>
      <c r="N1018" s="12">
        <v>621</v>
      </c>
      <c r="O1018" s="12">
        <v>790</v>
      </c>
      <c r="P1018" s="12">
        <v>73</v>
      </c>
      <c r="Q1018" s="12">
        <v>155</v>
      </c>
      <c r="R1018" s="12">
        <v>166</v>
      </c>
      <c r="S1018" s="12">
        <v>208</v>
      </c>
      <c r="T1018" s="12">
        <v>274</v>
      </c>
      <c r="U1018" s="12"/>
      <c r="V1018" s="12"/>
      <c r="W1018" s="12"/>
    </row>
    <row r="1019" ht="14.4" spans="1:23">
      <c r="A1019" s="14">
        <v>2140113</v>
      </c>
      <c r="B1019" s="11" t="s">
        <v>5065</v>
      </c>
      <c r="C1019" s="12">
        <v>2309</v>
      </c>
      <c r="D1019" s="12">
        <v>2000</v>
      </c>
      <c r="E1019" s="12">
        <v>2000</v>
      </c>
      <c r="F1019" s="12"/>
      <c r="G1019" s="12">
        <v>299</v>
      </c>
      <c r="H1019" s="12"/>
      <c r="I1019" s="12">
        <v>184</v>
      </c>
      <c r="J1019" s="12"/>
      <c r="K1019" s="12">
        <v>95</v>
      </c>
      <c r="L1019" s="12"/>
      <c r="M1019" s="12"/>
      <c r="N1019" s="12"/>
      <c r="O1019" s="12"/>
      <c r="P1019" s="12"/>
      <c r="Q1019" s="12">
        <v>20</v>
      </c>
      <c r="R1019" s="12"/>
      <c r="S1019" s="12"/>
      <c r="T1019" s="12"/>
      <c r="U1019" s="12"/>
      <c r="V1019" s="12"/>
      <c r="W1019" s="12"/>
    </row>
    <row r="1020" ht="14.4" spans="1:23">
      <c r="A1020" s="14">
        <v>2140114</v>
      </c>
      <c r="B1020" s="11" t="s">
        <v>2848</v>
      </c>
      <c r="C1020" s="12">
        <v>117</v>
      </c>
      <c r="D1020" s="12"/>
      <c r="E1020" s="12">
        <v>0</v>
      </c>
      <c r="F1020" s="12"/>
      <c r="G1020" s="12">
        <v>95</v>
      </c>
      <c r="H1020" s="12"/>
      <c r="I1020" s="12">
        <v>57</v>
      </c>
      <c r="J1020" s="12"/>
      <c r="K1020" s="12"/>
      <c r="L1020" s="12">
        <v>38</v>
      </c>
      <c r="M1020" s="12"/>
      <c r="N1020" s="12"/>
      <c r="O1020" s="12"/>
      <c r="P1020" s="12"/>
      <c r="Q1020" s="12"/>
      <c r="R1020" s="12"/>
      <c r="S1020" s="12"/>
      <c r="T1020" s="12"/>
      <c r="U1020" s="12"/>
      <c r="V1020" s="12"/>
      <c r="W1020" s="12"/>
    </row>
    <row r="1021" ht="14.4" spans="1:23">
      <c r="A1021" s="14">
        <v>2140122</v>
      </c>
      <c r="B1021" s="11" t="s">
        <v>2851</v>
      </c>
      <c r="C1021" s="12">
        <v>5125</v>
      </c>
      <c r="D1021" s="12">
        <v>3400</v>
      </c>
      <c r="E1021" s="12">
        <v>3400</v>
      </c>
      <c r="F1021" s="12"/>
      <c r="G1021" s="12">
        <v>1058</v>
      </c>
      <c r="H1021" s="12">
        <v>19</v>
      </c>
      <c r="I1021" s="12">
        <v>128</v>
      </c>
      <c r="J1021" s="12">
        <v>50</v>
      </c>
      <c r="K1021" s="12"/>
      <c r="L1021" s="12">
        <v>25</v>
      </c>
      <c r="M1021" s="12"/>
      <c r="N1021" s="12"/>
      <c r="O1021" s="12">
        <v>416</v>
      </c>
      <c r="P1021" s="12">
        <v>200</v>
      </c>
      <c r="Q1021" s="12">
        <v>116</v>
      </c>
      <c r="R1021" s="12"/>
      <c r="S1021" s="12"/>
      <c r="T1021" s="12"/>
      <c r="U1021" s="12">
        <v>42</v>
      </c>
      <c r="V1021" s="12"/>
      <c r="W1021" s="12">
        <v>62</v>
      </c>
    </row>
    <row r="1022" ht="14.4" spans="1:23">
      <c r="A1022" s="14">
        <v>2140123</v>
      </c>
      <c r="B1022" s="11" t="s">
        <v>2854</v>
      </c>
      <c r="C1022" s="12">
        <v>7193</v>
      </c>
      <c r="D1022" s="12">
        <v>6953</v>
      </c>
      <c r="E1022" s="12">
        <v>6953</v>
      </c>
      <c r="F1022" s="12"/>
      <c r="G1022" s="12">
        <v>199</v>
      </c>
      <c r="H1022" s="12">
        <v>16</v>
      </c>
      <c r="I1022" s="12">
        <v>172</v>
      </c>
      <c r="J1022" s="12"/>
      <c r="K1022" s="12"/>
      <c r="L1022" s="12">
        <v>11</v>
      </c>
      <c r="M1022" s="12"/>
      <c r="N1022" s="12"/>
      <c r="O1022" s="12"/>
      <c r="P1022" s="12"/>
      <c r="Q1022" s="12"/>
      <c r="R1022" s="12"/>
      <c r="S1022" s="12"/>
      <c r="T1022" s="12"/>
      <c r="U1022" s="12"/>
      <c r="V1022" s="12"/>
      <c r="W1022" s="12"/>
    </row>
    <row r="1023" ht="14.4" spans="1:23">
      <c r="A1023" s="14">
        <v>2140124</v>
      </c>
      <c r="B1023" s="11" t="s">
        <v>5066</v>
      </c>
      <c r="C1023" s="12">
        <v>50</v>
      </c>
      <c r="D1023" s="12"/>
      <c r="E1023" s="12">
        <v>0</v>
      </c>
      <c r="F1023" s="12"/>
      <c r="G1023" s="12">
        <v>50</v>
      </c>
      <c r="H1023" s="12">
        <v>50</v>
      </c>
      <c r="I1023" s="12"/>
      <c r="J1023" s="12"/>
      <c r="K1023" s="12"/>
      <c r="L1023" s="12"/>
      <c r="M1023" s="12"/>
      <c r="N1023" s="12"/>
      <c r="O1023" s="12"/>
      <c r="P1023" s="12"/>
      <c r="Q1023" s="12"/>
      <c r="R1023" s="12"/>
      <c r="S1023" s="12"/>
      <c r="T1023" s="12"/>
      <c r="U1023" s="12"/>
      <c r="V1023" s="12"/>
      <c r="W1023" s="12"/>
    </row>
    <row r="1024" ht="14.4" spans="1:23">
      <c r="A1024" s="14">
        <v>2140125</v>
      </c>
      <c r="B1024" s="11" t="s">
        <v>5067</v>
      </c>
      <c r="C1024" s="12">
        <v>0</v>
      </c>
      <c r="D1024" s="12"/>
      <c r="E1024" s="12">
        <v>0</v>
      </c>
      <c r="F1024" s="12"/>
      <c r="G1024" s="12"/>
      <c r="H1024" s="12"/>
      <c r="I1024" s="12"/>
      <c r="J1024" s="12"/>
      <c r="K1024" s="12"/>
      <c r="L1024" s="12"/>
      <c r="M1024" s="12"/>
      <c r="N1024" s="12"/>
      <c r="O1024" s="12"/>
      <c r="P1024" s="12"/>
      <c r="Q1024" s="12"/>
      <c r="R1024" s="12"/>
      <c r="S1024" s="12"/>
      <c r="T1024" s="12"/>
      <c r="U1024" s="12"/>
      <c r="V1024" s="12"/>
      <c r="W1024" s="12"/>
    </row>
    <row r="1025" ht="14.4" spans="1:23">
      <c r="A1025" s="14">
        <v>2140126</v>
      </c>
      <c r="B1025" s="11" t="s">
        <v>5068</v>
      </c>
      <c r="C1025" s="12">
        <v>479</v>
      </c>
      <c r="D1025" s="12">
        <v>105</v>
      </c>
      <c r="E1025" s="12">
        <v>192</v>
      </c>
      <c r="F1025" s="12"/>
      <c r="G1025" s="12">
        <v>258</v>
      </c>
      <c r="H1025" s="12">
        <v>10</v>
      </c>
      <c r="I1025" s="12">
        <v>69</v>
      </c>
      <c r="J1025" s="12">
        <v>53</v>
      </c>
      <c r="K1025" s="12"/>
      <c r="L1025" s="12">
        <v>45</v>
      </c>
      <c r="M1025" s="12"/>
      <c r="N1025" s="12">
        <v>2</v>
      </c>
      <c r="O1025" s="12"/>
      <c r="P1025" s="12"/>
      <c r="Q1025" s="12">
        <v>79</v>
      </c>
      <c r="R1025" s="12"/>
      <c r="S1025" s="12"/>
      <c r="T1025" s="12"/>
      <c r="U1025" s="12"/>
      <c r="V1025" s="12"/>
      <c r="W1025" s="12"/>
    </row>
    <row r="1026" ht="14.4" spans="1:23">
      <c r="A1026" s="14">
        <v>2140127</v>
      </c>
      <c r="B1026" s="11" t="s">
        <v>2857</v>
      </c>
      <c r="C1026" s="12">
        <v>0</v>
      </c>
      <c r="D1026" s="12"/>
      <c r="E1026" s="12">
        <v>0</v>
      </c>
      <c r="F1026" s="12"/>
      <c r="G1026" s="12"/>
      <c r="H1026" s="12"/>
      <c r="I1026" s="12"/>
      <c r="J1026" s="12"/>
      <c r="K1026" s="12"/>
      <c r="L1026" s="12"/>
      <c r="M1026" s="12"/>
      <c r="N1026" s="12"/>
      <c r="O1026" s="12"/>
      <c r="P1026" s="12"/>
      <c r="Q1026" s="12"/>
      <c r="R1026" s="12"/>
      <c r="S1026" s="12"/>
      <c r="T1026" s="12"/>
      <c r="U1026" s="12"/>
      <c r="V1026" s="12"/>
      <c r="W1026" s="12"/>
    </row>
    <row r="1027" ht="14.4" spans="1:23">
      <c r="A1027" s="14">
        <v>2140128</v>
      </c>
      <c r="B1027" s="11" t="s">
        <v>2860</v>
      </c>
      <c r="C1027" s="12">
        <v>0</v>
      </c>
      <c r="D1027" s="12"/>
      <c r="E1027" s="12">
        <v>0</v>
      </c>
      <c r="F1027" s="12"/>
      <c r="G1027" s="12"/>
      <c r="H1027" s="12"/>
      <c r="I1027" s="12"/>
      <c r="J1027" s="12"/>
      <c r="K1027" s="12"/>
      <c r="L1027" s="12"/>
      <c r="M1027" s="12"/>
      <c r="N1027" s="12"/>
      <c r="O1027" s="12"/>
      <c r="P1027" s="12"/>
      <c r="Q1027" s="12"/>
      <c r="R1027" s="12"/>
      <c r="S1027" s="12"/>
      <c r="T1027" s="12"/>
      <c r="U1027" s="12"/>
      <c r="V1027" s="12"/>
      <c r="W1027" s="12"/>
    </row>
    <row r="1028" ht="14.4" spans="1:23">
      <c r="A1028" s="14">
        <v>2140129</v>
      </c>
      <c r="B1028" s="11" t="s">
        <v>2863</v>
      </c>
      <c r="C1028" s="12">
        <v>85</v>
      </c>
      <c r="D1028" s="12"/>
      <c r="E1028" s="12">
        <v>0</v>
      </c>
      <c r="F1028" s="12"/>
      <c r="G1028" s="12">
        <v>78</v>
      </c>
      <c r="H1028" s="12"/>
      <c r="I1028" s="12"/>
      <c r="J1028" s="12">
        <v>78</v>
      </c>
      <c r="K1028" s="12"/>
      <c r="L1028" s="12"/>
      <c r="M1028" s="12"/>
      <c r="N1028" s="12"/>
      <c r="O1028" s="12"/>
      <c r="P1028" s="12"/>
      <c r="Q1028" s="12"/>
      <c r="R1028" s="12"/>
      <c r="S1028" s="12"/>
      <c r="T1028" s="12"/>
      <c r="U1028" s="12"/>
      <c r="V1028" s="12"/>
      <c r="W1028" s="12"/>
    </row>
    <row r="1029" ht="14.4" spans="1:23">
      <c r="A1029" s="14">
        <v>2140130</v>
      </c>
      <c r="B1029" s="11" t="s">
        <v>2866</v>
      </c>
      <c r="C1029" s="12">
        <v>0</v>
      </c>
      <c r="D1029" s="12"/>
      <c r="E1029" s="12">
        <v>0</v>
      </c>
      <c r="F1029" s="12"/>
      <c r="G1029" s="12"/>
      <c r="H1029" s="12"/>
      <c r="I1029" s="12"/>
      <c r="J1029" s="12"/>
      <c r="K1029" s="12"/>
      <c r="L1029" s="12"/>
      <c r="M1029" s="12"/>
      <c r="N1029" s="12"/>
      <c r="O1029" s="12"/>
      <c r="P1029" s="12"/>
      <c r="Q1029" s="12"/>
      <c r="R1029" s="12"/>
      <c r="S1029" s="12"/>
      <c r="T1029" s="12"/>
      <c r="U1029" s="12"/>
      <c r="V1029" s="12"/>
      <c r="W1029" s="12"/>
    </row>
    <row r="1030" ht="14.4" spans="1:23">
      <c r="A1030" s="14">
        <v>2140131</v>
      </c>
      <c r="B1030" s="11" t="s">
        <v>2869</v>
      </c>
      <c r="C1030" s="12">
        <v>1473</v>
      </c>
      <c r="D1030" s="12">
        <v>128</v>
      </c>
      <c r="E1030" s="12">
        <v>149</v>
      </c>
      <c r="F1030" s="12"/>
      <c r="G1030" s="12">
        <v>1164</v>
      </c>
      <c r="H1030" s="12">
        <v>84</v>
      </c>
      <c r="I1030" s="12">
        <v>188</v>
      </c>
      <c r="J1030" s="12">
        <v>49</v>
      </c>
      <c r="K1030" s="12"/>
      <c r="L1030" s="12"/>
      <c r="M1030" s="12">
        <v>10</v>
      </c>
      <c r="N1030" s="12">
        <v>207</v>
      </c>
      <c r="O1030" s="12">
        <v>61</v>
      </c>
      <c r="P1030" s="12"/>
      <c r="Q1030" s="12">
        <v>410</v>
      </c>
      <c r="R1030" s="12">
        <v>18</v>
      </c>
      <c r="S1030" s="12"/>
      <c r="T1030" s="12">
        <v>137</v>
      </c>
      <c r="U1030" s="12"/>
      <c r="V1030" s="12"/>
      <c r="W1030" s="12"/>
    </row>
    <row r="1031" ht="14.4" spans="1:23">
      <c r="A1031" s="14">
        <v>2140133</v>
      </c>
      <c r="B1031" s="11" t="s">
        <v>2871</v>
      </c>
      <c r="C1031" s="12">
        <v>0</v>
      </c>
      <c r="D1031" s="12"/>
      <c r="E1031" s="12">
        <v>0</v>
      </c>
      <c r="F1031" s="12"/>
      <c r="G1031" s="12"/>
      <c r="H1031" s="12"/>
      <c r="I1031" s="12"/>
      <c r="J1031" s="12"/>
      <c r="K1031" s="12"/>
      <c r="L1031" s="12"/>
      <c r="M1031" s="12"/>
      <c r="N1031" s="12"/>
      <c r="O1031" s="12"/>
      <c r="P1031" s="12"/>
      <c r="Q1031" s="12"/>
      <c r="R1031" s="12"/>
      <c r="S1031" s="12"/>
      <c r="T1031" s="12"/>
      <c r="U1031" s="12"/>
      <c r="V1031" s="12"/>
      <c r="W1031" s="12"/>
    </row>
    <row r="1032" ht="14.4" spans="1:23">
      <c r="A1032" s="14">
        <v>2140136</v>
      </c>
      <c r="B1032" s="11" t="s">
        <v>2873</v>
      </c>
      <c r="C1032" s="12">
        <v>24</v>
      </c>
      <c r="D1032" s="12"/>
      <c r="E1032" s="12">
        <v>0</v>
      </c>
      <c r="F1032" s="12"/>
      <c r="G1032" s="12">
        <v>5</v>
      </c>
      <c r="H1032" s="12"/>
      <c r="I1032" s="12">
        <v>2</v>
      </c>
      <c r="J1032" s="12"/>
      <c r="K1032" s="12"/>
      <c r="L1032" s="12">
        <v>3</v>
      </c>
      <c r="M1032" s="12"/>
      <c r="N1032" s="12"/>
      <c r="O1032" s="12"/>
      <c r="P1032" s="12"/>
      <c r="Q1032" s="12"/>
      <c r="R1032" s="12"/>
      <c r="S1032" s="12"/>
      <c r="T1032" s="12"/>
      <c r="U1032" s="12"/>
      <c r="V1032" s="12"/>
      <c r="W1032" s="12"/>
    </row>
    <row r="1033" ht="14.4" spans="1:23">
      <c r="A1033" s="14">
        <v>2140138</v>
      </c>
      <c r="B1033" s="11" t="s">
        <v>2875</v>
      </c>
      <c r="C1033" s="12">
        <v>28181</v>
      </c>
      <c r="D1033" s="12"/>
      <c r="E1033" s="12">
        <v>1247</v>
      </c>
      <c r="F1033" s="12"/>
      <c r="G1033" s="12">
        <v>11923</v>
      </c>
      <c r="H1033" s="12"/>
      <c r="I1033" s="12"/>
      <c r="J1033" s="12"/>
      <c r="K1033" s="12"/>
      <c r="L1033" s="12">
        <v>600</v>
      </c>
      <c r="M1033" s="12">
        <v>1000</v>
      </c>
      <c r="N1033" s="12">
        <v>2239</v>
      </c>
      <c r="O1033" s="12">
        <v>949</v>
      </c>
      <c r="P1033" s="12"/>
      <c r="Q1033" s="12"/>
      <c r="R1033" s="12">
        <v>550</v>
      </c>
      <c r="S1033" s="12">
        <v>3024</v>
      </c>
      <c r="T1033" s="12"/>
      <c r="U1033" s="12">
        <v>182</v>
      </c>
      <c r="V1033" s="12"/>
      <c r="W1033" s="12">
        <v>3379</v>
      </c>
    </row>
    <row r="1034" ht="14.4" spans="1:23">
      <c r="A1034" s="14">
        <v>2140139</v>
      </c>
      <c r="B1034" s="11" t="s">
        <v>2878</v>
      </c>
      <c r="C1034" s="12">
        <v>328696</v>
      </c>
      <c r="D1034" s="12">
        <v>293940</v>
      </c>
      <c r="E1034" s="12">
        <v>324727</v>
      </c>
      <c r="F1034" s="12"/>
      <c r="G1034" s="12">
        <v>3969</v>
      </c>
      <c r="H1034" s="12">
        <v>1592</v>
      </c>
      <c r="I1034" s="12"/>
      <c r="J1034" s="12"/>
      <c r="K1034" s="12"/>
      <c r="L1034" s="12"/>
      <c r="M1034" s="12"/>
      <c r="N1034" s="12">
        <v>632</v>
      </c>
      <c r="O1034" s="12"/>
      <c r="P1034" s="12"/>
      <c r="Q1034" s="12"/>
      <c r="R1034" s="12"/>
      <c r="S1034" s="12">
        <v>1745</v>
      </c>
      <c r="T1034" s="12"/>
      <c r="U1034" s="12"/>
      <c r="V1034" s="12"/>
      <c r="W1034" s="12"/>
    </row>
    <row r="1035" ht="14.4" spans="1:23">
      <c r="A1035" s="14">
        <v>2140199</v>
      </c>
      <c r="B1035" s="11" t="s">
        <v>2881</v>
      </c>
      <c r="C1035" s="12">
        <v>164389</v>
      </c>
      <c r="D1035" s="12">
        <v>44505</v>
      </c>
      <c r="E1035" s="12">
        <v>52190</v>
      </c>
      <c r="F1035" s="12"/>
      <c r="G1035" s="12">
        <v>105863</v>
      </c>
      <c r="H1035" s="12">
        <v>7924</v>
      </c>
      <c r="I1035" s="12">
        <v>22182</v>
      </c>
      <c r="J1035" s="12">
        <v>27124</v>
      </c>
      <c r="K1035" s="12">
        <v>2221</v>
      </c>
      <c r="L1035" s="12">
        <v>13462</v>
      </c>
      <c r="M1035" s="12">
        <v>2630</v>
      </c>
      <c r="N1035" s="12">
        <v>4249</v>
      </c>
      <c r="O1035" s="12">
        <v>617</v>
      </c>
      <c r="P1035" s="12">
        <v>68</v>
      </c>
      <c r="Q1035" s="12">
        <v>6283</v>
      </c>
      <c r="R1035" s="12">
        <v>4432</v>
      </c>
      <c r="S1035" s="12">
        <v>1742</v>
      </c>
      <c r="T1035" s="12">
        <v>8650</v>
      </c>
      <c r="U1035" s="12">
        <v>1864</v>
      </c>
      <c r="V1035" s="12">
        <v>598</v>
      </c>
      <c r="W1035" s="12">
        <v>1817</v>
      </c>
    </row>
    <row r="1036" ht="14.4" spans="1:23">
      <c r="A1036" s="14">
        <v>21402</v>
      </c>
      <c r="B1036" s="9" t="s">
        <v>2884</v>
      </c>
      <c r="C1036" s="10">
        <v>336651</v>
      </c>
      <c r="D1036" s="10">
        <v>203070</v>
      </c>
      <c r="E1036" s="10">
        <v>204356</v>
      </c>
      <c r="F1036" s="10"/>
      <c r="G1036" s="10">
        <v>100321</v>
      </c>
      <c r="H1036" s="10">
        <v>3587</v>
      </c>
      <c r="I1036" s="10">
        <v>12000</v>
      </c>
      <c r="J1036" s="10"/>
      <c r="K1036" s="10">
        <v>1235</v>
      </c>
      <c r="L1036" s="10">
        <v>46</v>
      </c>
      <c r="M1036" s="10">
        <v>20095</v>
      </c>
      <c r="N1036" s="10">
        <v>6204</v>
      </c>
      <c r="O1036" s="10">
        <v>42738</v>
      </c>
      <c r="P1036" s="10"/>
      <c r="Q1036" s="10">
        <v>150</v>
      </c>
      <c r="R1036" s="10">
        <v>277</v>
      </c>
      <c r="S1036" s="10">
        <v>11628</v>
      </c>
      <c r="T1036" s="10">
        <v>2355</v>
      </c>
      <c r="U1036" s="10"/>
      <c r="V1036" s="10"/>
      <c r="W1036" s="10">
        <v>6</v>
      </c>
    </row>
    <row r="1037" ht="14.4" spans="1:23">
      <c r="A1037" s="14">
        <v>2140201</v>
      </c>
      <c r="B1037" s="11" t="s">
        <v>595</v>
      </c>
      <c r="C1037" s="12">
        <v>111</v>
      </c>
      <c r="D1037" s="12"/>
      <c r="E1037" s="12">
        <v>0</v>
      </c>
      <c r="F1037" s="12"/>
      <c r="G1037" s="12">
        <v>95</v>
      </c>
      <c r="H1037" s="12"/>
      <c r="I1037" s="12"/>
      <c r="J1037" s="12"/>
      <c r="K1037" s="12"/>
      <c r="L1037" s="12"/>
      <c r="M1037" s="12">
        <v>95</v>
      </c>
      <c r="N1037" s="12"/>
      <c r="O1037" s="12"/>
      <c r="P1037" s="12"/>
      <c r="Q1037" s="12"/>
      <c r="R1037" s="12"/>
      <c r="S1037" s="12"/>
      <c r="T1037" s="12"/>
      <c r="U1037" s="12"/>
      <c r="V1037" s="12"/>
      <c r="W1037" s="12"/>
    </row>
    <row r="1038" ht="14.4" spans="1:23">
      <c r="A1038" s="14">
        <v>2140202</v>
      </c>
      <c r="B1038" s="11" t="s">
        <v>598</v>
      </c>
      <c r="C1038" s="12">
        <v>41</v>
      </c>
      <c r="D1038" s="12"/>
      <c r="E1038" s="12">
        <v>0</v>
      </c>
      <c r="F1038" s="12"/>
      <c r="G1038" s="12">
        <v>41</v>
      </c>
      <c r="H1038" s="12"/>
      <c r="I1038" s="12"/>
      <c r="J1038" s="12"/>
      <c r="K1038" s="12"/>
      <c r="L1038" s="12"/>
      <c r="M1038" s="12"/>
      <c r="N1038" s="12"/>
      <c r="O1038" s="12"/>
      <c r="P1038" s="12"/>
      <c r="Q1038" s="12"/>
      <c r="R1038" s="12">
        <v>35</v>
      </c>
      <c r="S1038" s="12"/>
      <c r="T1038" s="12"/>
      <c r="U1038" s="12"/>
      <c r="V1038" s="12"/>
      <c r="W1038" s="12">
        <v>6</v>
      </c>
    </row>
    <row r="1039" ht="14.4" spans="1:23">
      <c r="A1039" s="14">
        <v>2140203</v>
      </c>
      <c r="B1039" s="11" t="s">
        <v>601</v>
      </c>
      <c r="C1039" s="12">
        <v>0</v>
      </c>
      <c r="D1039" s="12"/>
      <c r="E1039" s="12">
        <v>0</v>
      </c>
      <c r="F1039" s="12"/>
      <c r="G1039" s="12"/>
      <c r="H1039" s="12"/>
      <c r="I1039" s="12"/>
      <c r="J1039" s="12"/>
      <c r="K1039" s="12"/>
      <c r="L1039" s="12"/>
      <c r="M1039" s="12"/>
      <c r="N1039" s="12"/>
      <c r="O1039" s="12"/>
      <c r="P1039" s="12"/>
      <c r="Q1039" s="12"/>
      <c r="R1039" s="12"/>
      <c r="S1039" s="12"/>
      <c r="T1039" s="12"/>
      <c r="U1039" s="12"/>
      <c r="V1039" s="12"/>
      <c r="W1039" s="12"/>
    </row>
    <row r="1040" ht="14.4" spans="1:23">
      <c r="A1040" s="14">
        <v>2140204</v>
      </c>
      <c r="B1040" s="11" t="s">
        <v>2893</v>
      </c>
      <c r="C1040" s="12">
        <v>288144</v>
      </c>
      <c r="D1040" s="12">
        <v>202022</v>
      </c>
      <c r="E1040" s="12">
        <v>203308</v>
      </c>
      <c r="F1040" s="12"/>
      <c r="G1040" s="12">
        <v>64738</v>
      </c>
      <c r="H1040" s="12"/>
      <c r="I1040" s="12">
        <v>12000</v>
      </c>
      <c r="J1040" s="12"/>
      <c r="K1040" s="12"/>
      <c r="L1040" s="12"/>
      <c r="M1040" s="12"/>
      <c r="N1040" s="12"/>
      <c r="O1040" s="12">
        <v>42738</v>
      </c>
      <c r="P1040" s="12"/>
      <c r="Q1040" s="12"/>
      <c r="R1040" s="12"/>
      <c r="S1040" s="12">
        <v>10000</v>
      </c>
      <c r="T1040" s="12"/>
      <c r="U1040" s="12"/>
      <c r="V1040" s="12"/>
      <c r="W1040" s="12"/>
    </row>
    <row r="1041" ht="14.4" spans="1:23">
      <c r="A1041" s="14">
        <v>2140205</v>
      </c>
      <c r="B1041" s="11" t="s">
        <v>2896</v>
      </c>
      <c r="C1041" s="12">
        <v>2719</v>
      </c>
      <c r="D1041" s="12"/>
      <c r="E1041" s="12">
        <v>0</v>
      </c>
      <c r="F1041" s="12"/>
      <c r="G1041" s="12">
        <v>1825</v>
      </c>
      <c r="H1041" s="12"/>
      <c r="I1041" s="12"/>
      <c r="J1041" s="12"/>
      <c r="K1041" s="12"/>
      <c r="L1041" s="12"/>
      <c r="M1041" s="12"/>
      <c r="N1041" s="12"/>
      <c r="O1041" s="12"/>
      <c r="P1041" s="12"/>
      <c r="Q1041" s="12"/>
      <c r="R1041" s="12">
        <v>207</v>
      </c>
      <c r="S1041" s="12">
        <v>1618</v>
      </c>
      <c r="T1041" s="12"/>
      <c r="U1041" s="12"/>
      <c r="V1041" s="12"/>
      <c r="W1041" s="12"/>
    </row>
    <row r="1042" ht="14.4" spans="1:23">
      <c r="A1042" s="14">
        <v>2140206</v>
      </c>
      <c r="B1042" s="11" t="s">
        <v>2898</v>
      </c>
      <c r="C1042" s="12">
        <v>1072</v>
      </c>
      <c r="D1042" s="12">
        <v>1072</v>
      </c>
      <c r="E1042" s="12">
        <v>1072</v>
      </c>
      <c r="F1042" s="12"/>
      <c r="G1042" s="12"/>
      <c r="H1042" s="12"/>
      <c r="I1042" s="12"/>
      <c r="J1042" s="12"/>
      <c r="K1042" s="12"/>
      <c r="L1042" s="12"/>
      <c r="M1042" s="12"/>
      <c r="N1042" s="12"/>
      <c r="O1042" s="12"/>
      <c r="P1042" s="12"/>
      <c r="Q1042" s="12"/>
      <c r="R1042" s="12"/>
      <c r="S1042" s="12"/>
      <c r="T1042" s="12"/>
      <c r="U1042" s="12"/>
      <c r="V1042" s="12"/>
      <c r="W1042" s="12"/>
    </row>
    <row r="1043" ht="14.4" spans="1:23">
      <c r="A1043" s="14">
        <v>2140207</v>
      </c>
      <c r="B1043" s="11" t="s">
        <v>2901</v>
      </c>
      <c r="C1043" s="12">
        <v>0</v>
      </c>
      <c r="D1043" s="12"/>
      <c r="E1043" s="12">
        <v>0</v>
      </c>
      <c r="F1043" s="12"/>
      <c r="G1043" s="12"/>
      <c r="H1043" s="12"/>
      <c r="I1043" s="12"/>
      <c r="J1043" s="12"/>
      <c r="K1043" s="12"/>
      <c r="L1043" s="12"/>
      <c r="M1043" s="12"/>
      <c r="N1043" s="12"/>
      <c r="O1043" s="12"/>
      <c r="P1043" s="12"/>
      <c r="Q1043" s="12"/>
      <c r="R1043" s="12"/>
      <c r="S1043" s="12"/>
      <c r="T1043" s="12"/>
      <c r="U1043" s="12"/>
      <c r="V1043" s="12"/>
      <c r="W1043" s="12"/>
    </row>
    <row r="1044" ht="14.4" spans="1:23">
      <c r="A1044" s="14">
        <v>2140208</v>
      </c>
      <c r="B1044" s="11" t="s">
        <v>2903</v>
      </c>
      <c r="C1044" s="12">
        <v>0</v>
      </c>
      <c r="D1044" s="12"/>
      <c r="E1044" s="12">
        <v>0</v>
      </c>
      <c r="F1044" s="12"/>
      <c r="G1044" s="12"/>
      <c r="H1044" s="12"/>
      <c r="I1044" s="12"/>
      <c r="J1044" s="12"/>
      <c r="K1044" s="12"/>
      <c r="L1044" s="12"/>
      <c r="M1044" s="12"/>
      <c r="N1044" s="12"/>
      <c r="O1044" s="12"/>
      <c r="P1044" s="12"/>
      <c r="Q1044" s="12"/>
      <c r="R1044" s="12"/>
      <c r="S1044" s="12"/>
      <c r="T1044" s="12"/>
      <c r="U1044" s="12"/>
      <c r="V1044" s="12"/>
      <c r="W1044" s="12"/>
    </row>
    <row r="1045" ht="14.4" spans="1:23">
      <c r="A1045" s="14">
        <v>2140299</v>
      </c>
      <c r="B1045" s="11" t="s">
        <v>2905</v>
      </c>
      <c r="C1045" s="12">
        <v>44564</v>
      </c>
      <c r="D1045" s="12">
        <v>-24</v>
      </c>
      <c r="E1045" s="12">
        <v>-24</v>
      </c>
      <c r="F1045" s="12"/>
      <c r="G1045" s="12">
        <v>33622</v>
      </c>
      <c r="H1045" s="12">
        <v>3587</v>
      </c>
      <c r="I1045" s="12"/>
      <c r="J1045" s="12"/>
      <c r="K1045" s="12">
        <v>1235</v>
      </c>
      <c r="L1045" s="12">
        <v>46</v>
      </c>
      <c r="M1045" s="12">
        <v>20000</v>
      </c>
      <c r="N1045" s="12">
        <v>6204</v>
      </c>
      <c r="O1045" s="12"/>
      <c r="P1045" s="12"/>
      <c r="Q1045" s="12">
        <v>150</v>
      </c>
      <c r="R1045" s="12">
        <v>35</v>
      </c>
      <c r="S1045" s="12">
        <v>10</v>
      </c>
      <c r="T1045" s="12">
        <v>2355</v>
      </c>
      <c r="U1045" s="12"/>
      <c r="V1045" s="12"/>
      <c r="W1045" s="12"/>
    </row>
    <row r="1046" ht="14.4" spans="1:23">
      <c r="A1046" s="14">
        <v>21403</v>
      </c>
      <c r="B1046" s="9" t="s">
        <v>2906</v>
      </c>
      <c r="C1046" s="10">
        <v>81722</v>
      </c>
      <c r="D1046" s="10">
        <v>42360</v>
      </c>
      <c r="E1046" s="10">
        <v>56491</v>
      </c>
      <c r="F1046" s="10"/>
      <c r="G1046" s="10">
        <v>19651</v>
      </c>
      <c r="H1046" s="10">
        <v>312</v>
      </c>
      <c r="I1046" s="10">
        <v>181</v>
      </c>
      <c r="J1046" s="10"/>
      <c r="K1046" s="10"/>
      <c r="L1046" s="10">
        <v>1206</v>
      </c>
      <c r="M1046" s="10">
        <v>91</v>
      </c>
      <c r="N1046" s="10">
        <v>125</v>
      </c>
      <c r="O1046" s="10"/>
      <c r="P1046" s="10">
        <v>200</v>
      </c>
      <c r="Q1046" s="10">
        <v>100</v>
      </c>
      <c r="R1046" s="10">
        <v>3050</v>
      </c>
      <c r="S1046" s="10">
        <v>4550</v>
      </c>
      <c r="T1046" s="10">
        <v>4396</v>
      </c>
      <c r="U1046" s="10">
        <v>5106</v>
      </c>
      <c r="V1046" s="10">
        <v>224</v>
      </c>
      <c r="W1046" s="10">
        <v>110</v>
      </c>
    </row>
    <row r="1047" ht="14.4" spans="1:23">
      <c r="A1047" s="14">
        <v>2140301</v>
      </c>
      <c r="B1047" s="11" t="s">
        <v>595</v>
      </c>
      <c r="C1047" s="12">
        <v>134</v>
      </c>
      <c r="D1047" s="12"/>
      <c r="E1047" s="12">
        <v>0</v>
      </c>
      <c r="F1047" s="12"/>
      <c r="G1047" s="12">
        <v>91</v>
      </c>
      <c r="H1047" s="12"/>
      <c r="I1047" s="12"/>
      <c r="J1047" s="12"/>
      <c r="K1047" s="12"/>
      <c r="L1047" s="12"/>
      <c r="M1047" s="12">
        <v>91</v>
      </c>
      <c r="N1047" s="12"/>
      <c r="O1047" s="12"/>
      <c r="P1047" s="12"/>
      <c r="Q1047" s="12"/>
      <c r="R1047" s="12"/>
      <c r="S1047" s="12"/>
      <c r="T1047" s="12"/>
      <c r="U1047" s="12"/>
      <c r="V1047" s="12"/>
      <c r="W1047" s="12"/>
    </row>
    <row r="1048" ht="14.4" spans="1:23">
      <c r="A1048" s="14">
        <v>2140302</v>
      </c>
      <c r="B1048" s="11" t="s">
        <v>598</v>
      </c>
      <c r="C1048" s="12">
        <v>152</v>
      </c>
      <c r="D1048" s="12">
        <v>29</v>
      </c>
      <c r="E1048" s="12">
        <v>127</v>
      </c>
      <c r="F1048" s="12"/>
      <c r="G1048" s="12"/>
      <c r="H1048" s="12"/>
      <c r="I1048" s="12"/>
      <c r="J1048" s="12"/>
      <c r="K1048" s="12"/>
      <c r="L1048" s="12"/>
      <c r="M1048" s="12"/>
      <c r="N1048" s="12"/>
      <c r="O1048" s="12"/>
      <c r="P1048" s="12"/>
      <c r="Q1048" s="12"/>
      <c r="R1048" s="12"/>
      <c r="S1048" s="12"/>
      <c r="T1048" s="12"/>
      <c r="U1048" s="12"/>
      <c r="V1048" s="12"/>
      <c r="W1048" s="12"/>
    </row>
    <row r="1049" ht="14.4" spans="1:23">
      <c r="A1049" s="14">
        <v>2140303</v>
      </c>
      <c r="B1049" s="11" t="s">
        <v>601</v>
      </c>
      <c r="C1049" s="12">
        <v>0</v>
      </c>
      <c r="D1049" s="12"/>
      <c r="E1049" s="12">
        <v>0</v>
      </c>
      <c r="F1049" s="12"/>
      <c r="G1049" s="12"/>
      <c r="H1049" s="12"/>
      <c r="I1049" s="12"/>
      <c r="J1049" s="12"/>
      <c r="K1049" s="12"/>
      <c r="L1049" s="12"/>
      <c r="M1049" s="12"/>
      <c r="N1049" s="12"/>
      <c r="O1049" s="12"/>
      <c r="P1049" s="12"/>
      <c r="Q1049" s="12"/>
      <c r="R1049" s="12"/>
      <c r="S1049" s="12"/>
      <c r="T1049" s="12"/>
      <c r="U1049" s="12"/>
      <c r="V1049" s="12"/>
      <c r="W1049" s="12"/>
    </row>
    <row r="1050" ht="14.4" spans="1:23">
      <c r="A1050" s="14">
        <v>2140304</v>
      </c>
      <c r="B1050" s="11" t="s">
        <v>2912</v>
      </c>
      <c r="C1050" s="12">
        <v>57505</v>
      </c>
      <c r="D1050" s="12">
        <v>40027</v>
      </c>
      <c r="E1050" s="12">
        <v>40041</v>
      </c>
      <c r="F1050" s="12"/>
      <c r="G1050" s="12">
        <v>14496</v>
      </c>
      <c r="H1050" s="12"/>
      <c r="I1050" s="12">
        <v>161</v>
      </c>
      <c r="J1050" s="12"/>
      <c r="K1050" s="12"/>
      <c r="L1050" s="12">
        <v>1206</v>
      </c>
      <c r="M1050" s="12"/>
      <c r="N1050" s="12">
        <v>125</v>
      </c>
      <c r="O1050" s="12"/>
      <c r="P1050" s="12">
        <v>200</v>
      </c>
      <c r="Q1050" s="12"/>
      <c r="R1050" s="12">
        <v>2050</v>
      </c>
      <c r="S1050" s="12">
        <v>4500</v>
      </c>
      <c r="T1050" s="12">
        <v>1098</v>
      </c>
      <c r="U1050" s="12">
        <v>5106</v>
      </c>
      <c r="V1050" s="12"/>
      <c r="W1050" s="12">
        <v>50</v>
      </c>
    </row>
    <row r="1051" ht="14.4" spans="1:23">
      <c r="A1051" s="14">
        <v>2140305</v>
      </c>
      <c r="B1051" s="11" t="s">
        <v>2915</v>
      </c>
      <c r="C1051" s="12">
        <v>0</v>
      </c>
      <c r="D1051" s="12"/>
      <c r="E1051" s="12">
        <v>0</v>
      </c>
      <c r="F1051" s="12"/>
      <c r="G1051" s="12"/>
      <c r="H1051" s="12"/>
      <c r="I1051" s="12"/>
      <c r="J1051" s="12"/>
      <c r="K1051" s="12"/>
      <c r="L1051" s="12"/>
      <c r="M1051" s="12"/>
      <c r="N1051" s="12"/>
      <c r="O1051" s="12"/>
      <c r="P1051" s="12"/>
      <c r="Q1051" s="12"/>
      <c r="R1051" s="12"/>
      <c r="S1051" s="12"/>
      <c r="T1051" s="12"/>
      <c r="U1051" s="12"/>
      <c r="V1051" s="12"/>
      <c r="W1051" s="12"/>
    </row>
    <row r="1052" ht="14.4" spans="1:23">
      <c r="A1052" s="14">
        <v>2140306</v>
      </c>
      <c r="B1052" s="11" t="s">
        <v>2918</v>
      </c>
      <c r="C1052" s="12">
        <v>0</v>
      </c>
      <c r="D1052" s="12"/>
      <c r="E1052" s="12">
        <v>0</v>
      </c>
      <c r="F1052" s="12"/>
      <c r="G1052" s="12"/>
      <c r="H1052" s="12"/>
      <c r="I1052" s="12"/>
      <c r="J1052" s="12"/>
      <c r="K1052" s="12"/>
      <c r="L1052" s="12"/>
      <c r="M1052" s="12"/>
      <c r="N1052" s="12"/>
      <c r="O1052" s="12"/>
      <c r="P1052" s="12"/>
      <c r="Q1052" s="12"/>
      <c r="R1052" s="12"/>
      <c r="S1052" s="12"/>
      <c r="T1052" s="12"/>
      <c r="U1052" s="12"/>
      <c r="V1052" s="12"/>
      <c r="W1052" s="12"/>
    </row>
    <row r="1053" ht="14.4" spans="1:23">
      <c r="A1053" s="14">
        <v>2140307</v>
      </c>
      <c r="B1053" s="11" t="s">
        <v>2921</v>
      </c>
      <c r="C1053" s="12">
        <v>240</v>
      </c>
      <c r="D1053" s="12">
        <v>240</v>
      </c>
      <c r="E1053" s="12">
        <v>240</v>
      </c>
      <c r="F1053" s="12"/>
      <c r="G1053" s="12"/>
      <c r="H1053" s="12"/>
      <c r="I1053" s="12"/>
      <c r="J1053" s="12"/>
      <c r="K1053" s="12"/>
      <c r="L1053" s="12"/>
      <c r="M1053" s="12"/>
      <c r="N1053" s="12"/>
      <c r="O1053" s="12"/>
      <c r="P1053" s="12"/>
      <c r="Q1053" s="12"/>
      <c r="R1053" s="12"/>
      <c r="S1053" s="12"/>
      <c r="T1053" s="12"/>
      <c r="U1053" s="12"/>
      <c r="V1053" s="12"/>
      <c r="W1053" s="12"/>
    </row>
    <row r="1054" ht="14.4" spans="1:23">
      <c r="A1054" s="14">
        <v>2140308</v>
      </c>
      <c r="B1054" s="11" t="s">
        <v>2924</v>
      </c>
      <c r="C1054" s="12">
        <v>0</v>
      </c>
      <c r="D1054" s="12"/>
      <c r="E1054" s="12">
        <v>0</v>
      </c>
      <c r="F1054" s="12"/>
      <c r="G1054" s="12"/>
      <c r="H1054" s="12"/>
      <c r="I1054" s="12"/>
      <c r="J1054" s="12"/>
      <c r="K1054" s="12"/>
      <c r="L1054" s="12"/>
      <c r="M1054" s="12"/>
      <c r="N1054" s="12"/>
      <c r="O1054" s="12"/>
      <c r="P1054" s="12"/>
      <c r="Q1054" s="12"/>
      <c r="R1054" s="12"/>
      <c r="S1054" s="12"/>
      <c r="T1054" s="12"/>
      <c r="U1054" s="12"/>
      <c r="V1054" s="12"/>
      <c r="W1054" s="12"/>
    </row>
    <row r="1055" ht="14.4" spans="1:23">
      <c r="A1055" s="14">
        <v>2140399</v>
      </c>
      <c r="B1055" s="11" t="s">
        <v>2927</v>
      </c>
      <c r="C1055" s="12">
        <v>23691</v>
      </c>
      <c r="D1055" s="12">
        <v>2064</v>
      </c>
      <c r="E1055" s="12">
        <v>16083</v>
      </c>
      <c r="F1055" s="12"/>
      <c r="G1055" s="12">
        <v>5064</v>
      </c>
      <c r="H1055" s="12">
        <v>312</v>
      </c>
      <c r="I1055" s="12">
        <v>20</v>
      </c>
      <c r="J1055" s="12"/>
      <c r="K1055" s="12"/>
      <c r="L1055" s="12"/>
      <c r="M1055" s="12"/>
      <c r="N1055" s="12"/>
      <c r="O1055" s="12"/>
      <c r="P1055" s="12"/>
      <c r="Q1055" s="12">
        <v>100</v>
      </c>
      <c r="R1055" s="12">
        <v>1000</v>
      </c>
      <c r="S1055" s="12">
        <v>50</v>
      </c>
      <c r="T1055" s="12">
        <v>3298</v>
      </c>
      <c r="U1055" s="12"/>
      <c r="V1055" s="12">
        <v>224</v>
      </c>
      <c r="W1055" s="12">
        <v>60</v>
      </c>
    </row>
    <row r="1056" ht="14.4" spans="1:23">
      <c r="A1056" s="14">
        <v>21404</v>
      </c>
      <c r="B1056" s="9" t="s">
        <v>2930</v>
      </c>
      <c r="C1056" s="10">
        <v>118269</v>
      </c>
      <c r="D1056" s="10"/>
      <c r="E1056" s="10">
        <v>0</v>
      </c>
      <c r="F1056" s="10"/>
      <c r="G1056" s="10">
        <v>71297</v>
      </c>
      <c r="H1056" s="10">
        <v>32921</v>
      </c>
      <c r="I1056" s="10">
        <v>2742</v>
      </c>
      <c r="J1056" s="10">
        <v>6929</v>
      </c>
      <c r="K1056" s="10">
        <v>324</v>
      </c>
      <c r="L1056" s="10">
        <v>5437</v>
      </c>
      <c r="M1056" s="10">
        <v>4067</v>
      </c>
      <c r="N1056" s="10">
        <v>2164</v>
      </c>
      <c r="O1056" s="10">
        <v>101</v>
      </c>
      <c r="P1056" s="10">
        <v>1844</v>
      </c>
      <c r="Q1056" s="10">
        <v>6326</v>
      </c>
      <c r="R1056" s="10">
        <v>1263</v>
      </c>
      <c r="S1056" s="10">
        <v>2660</v>
      </c>
      <c r="T1056" s="10">
        <v>3958</v>
      </c>
      <c r="U1056" s="10">
        <v>414</v>
      </c>
      <c r="V1056" s="10">
        <v>147</v>
      </c>
      <c r="W1056" s="10"/>
    </row>
    <row r="1057" ht="14.4" spans="1:23">
      <c r="A1057" s="14">
        <v>2140401</v>
      </c>
      <c r="B1057" s="11" t="s">
        <v>2933</v>
      </c>
      <c r="C1057" s="12">
        <v>63295</v>
      </c>
      <c r="D1057" s="12"/>
      <c r="E1057" s="12">
        <v>0</v>
      </c>
      <c r="F1057" s="12"/>
      <c r="G1057" s="12">
        <v>47760</v>
      </c>
      <c r="H1057" s="12">
        <v>32796</v>
      </c>
      <c r="I1057" s="12">
        <v>774</v>
      </c>
      <c r="J1057" s="12">
        <v>4152</v>
      </c>
      <c r="K1057" s="12">
        <v>220</v>
      </c>
      <c r="L1057" s="12">
        <v>2639</v>
      </c>
      <c r="M1057" s="12">
        <v>1592</v>
      </c>
      <c r="N1057" s="12">
        <v>826</v>
      </c>
      <c r="O1057" s="12">
        <v>58</v>
      </c>
      <c r="P1057" s="12">
        <v>280</v>
      </c>
      <c r="Q1057" s="12">
        <v>2143</v>
      </c>
      <c r="R1057" s="12">
        <v>169</v>
      </c>
      <c r="S1057" s="12">
        <v>741</v>
      </c>
      <c r="T1057" s="12">
        <v>1344</v>
      </c>
      <c r="U1057" s="12">
        <v>20</v>
      </c>
      <c r="V1057" s="12">
        <v>6</v>
      </c>
      <c r="W1057" s="12"/>
    </row>
    <row r="1058" ht="14.4" spans="1:23">
      <c r="A1058" s="14">
        <v>2140402</v>
      </c>
      <c r="B1058" s="11" t="s">
        <v>2936</v>
      </c>
      <c r="C1058" s="12">
        <v>34233</v>
      </c>
      <c r="D1058" s="12"/>
      <c r="E1058" s="12">
        <v>0</v>
      </c>
      <c r="F1058" s="12"/>
      <c r="G1058" s="12">
        <v>13644</v>
      </c>
      <c r="H1058" s="12"/>
      <c r="I1058" s="12">
        <v>743</v>
      </c>
      <c r="J1058" s="12">
        <v>1012</v>
      </c>
      <c r="K1058" s="12">
        <v>86</v>
      </c>
      <c r="L1058" s="12">
        <v>1724</v>
      </c>
      <c r="M1058" s="12">
        <v>1353</v>
      </c>
      <c r="N1058" s="12">
        <v>951</v>
      </c>
      <c r="O1058" s="12">
        <v>28</v>
      </c>
      <c r="P1058" s="12">
        <v>1144</v>
      </c>
      <c r="Q1058" s="12">
        <v>2843</v>
      </c>
      <c r="R1058" s="12">
        <v>874</v>
      </c>
      <c r="S1058" s="12">
        <v>765</v>
      </c>
      <c r="T1058" s="12">
        <v>1756</v>
      </c>
      <c r="U1058" s="12">
        <v>280</v>
      </c>
      <c r="V1058" s="12">
        <v>85</v>
      </c>
      <c r="W1058" s="12"/>
    </row>
    <row r="1059" ht="14.4" spans="1:23">
      <c r="A1059" s="14">
        <v>2140403</v>
      </c>
      <c r="B1059" s="11" t="s">
        <v>2939</v>
      </c>
      <c r="C1059" s="12">
        <v>20579</v>
      </c>
      <c r="D1059" s="12"/>
      <c r="E1059" s="12">
        <v>0</v>
      </c>
      <c r="F1059" s="12"/>
      <c r="G1059" s="12">
        <v>9871</v>
      </c>
      <c r="H1059" s="12">
        <v>107</v>
      </c>
      <c r="I1059" s="12">
        <v>1218</v>
      </c>
      <c r="J1059" s="12">
        <v>1765</v>
      </c>
      <c r="K1059" s="12">
        <v>8</v>
      </c>
      <c r="L1059" s="12">
        <v>1098</v>
      </c>
      <c r="M1059" s="12">
        <v>1122</v>
      </c>
      <c r="N1059" s="12">
        <v>387</v>
      </c>
      <c r="O1059" s="12">
        <v>6</v>
      </c>
      <c r="P1059" s="12">
        <v>420</v>
      </c>
      <c r="Q1059" s="12">
        <v>1340</v>
      </c>
      <c r="R1059" s="12">
        <v>218</v>
      </c>
      <c r="S1059" s="12">
        <v>1154</v>
      </c>
      <c r="T1059" s="12">
        <v>858</v>
      </c>
      <c r="U1059" s="12">
        <v>114</v>
      </c>
      <c r="V1059" s="12">
        <v>56</v>
      </c>
      <c r="W1059" s="12"/>
    </row>
    <row r="1060" ht="14.4" spans="1:23">
      <c r="A1060" s="14">
        <v>2140499</v>
      </c>
      <c r="B1060" s="11" t="s">
        <v>2942</v>
      </c>
      <c r="C1060" s="12">
        <v>162</v>
      </c>
      <c r="D1060" s="12"/>
      <c r="E1060" s="12">
        <v>0</v>
      </c>
      <c r="F1060" s="12"/>
      <c r="G1060" s="12">
        <v>22</v>
      </c>
      <c r="H1060" s="12">
        <v>18</v>
      </c>
      <c r="I1060" s="12">
        <v>7</v>
      </c>
      <c r="J1060" s="12"/>
      <c r="K1060" s="12">
        <v>10</v>
      </c>
      <c r="L1060" s="12">
        <v>-24</v>
      </c>
      <c r="M1060" s="12"/>
      <c r="N1060" s="12"/>
      <c r="O1060" s="12">
        <v>9</v>
      </c>
      <c r="P1060" s="12"/>
      <c r="Q1060" s="12"/>
      <c r="R1060" s="12">
        <v>2</v>
      </c>
      <c r="S1060" s="12"/>
      <c r="T1060" s="12"/>
      <c r="U1060" s="12"/>
      <c r="V1060" s="12"/>
      <c r="W1060" s="12"/>
    </row>
    <row r="1061" ht="14.4" spans="1:23">
      <c r="A1061" s="14">
        <v>21405</v>
      </c>
      <c r="B1061" s="9" t="s">
        <v>2945</v>
      </c>
      <c r="C1061" s="10">
        <v>539</v>
      </c>
      <c r="D1061" s="10">
        <v>300</v>
      </c>
      <c r="E1061" s="10">
        <v>300</v>
      </c>
      <c r="F1061" s="10"/>
      <c r="G1061" s="10">
        <v>187</v>
      </c>
      <c r="H1061" s="10"/>
      <c r="I1061" s="10"/>
      <c r="J1061" s="10"/>
      <c r="K1061" s="10"/>
      <c r="L1061" s="10">
        <v>21</v>
      </c>
      <c r="M1061" s="10"/>
      <c r="N1061" s="10">
        <v>148</v>
      </c>
      <c r="O1061" s="10"/>
      <c r="P1061" s="10">
        <v>5</v>
      </c>
      <c r="Q1061" s="10">
        <v>8</v>
      </c>
      <c r="R1061" s="10">
        <v>5</v>
      </c>
      <c r="S1061" s="10"/>
      <c r="T1061" s="10"/>
      <c r="U1061" s="10"/>
      <c r="V1061" s="10"/>
      <c r="W1061" s="10"/>
    </row>
    <row r="1062" ht="14.4" spans="1:23">
      <c r="A1062" s="14">
        <v>2140501</v>
      </c>
      <c r="B1062" s="11" t="s">
        <v>595</v>
      </c>
      <c r="C1062" s="12">
        <v>0</v>
      </c>
      <c r="D1062" s="12"/>
      <c r="E1062" s="12">
        <v>0</v>
      </c>
      <c r="F1062" s="12"/>
      <c r="G1062" s="12"/>
      <c r="H1062" s="12"/>
      <c r="I1062" s="12"/>
      <c r="J1062" s="12"/>
      <c r="K1062" s="12"/>
      <c r="L1062" s="12"/>
      <c r="M1062" s="12"/>
      <c r="N1062" s="12"/>
      <c r="O1062" s="12"/>
      <c r="P1062" s="12"/>
      <c r="Q1062" s="12"/>
      <c r="R1062" s="12"/>
      <c r="S1062" s="12"/>
      <c r="T1062" s="12"/>
      <c r="U1062" s="12"/>
      <c r="V1062" s="12"/>
      <c r="W1062" s="12"/>
    </row>
    <row r="1063" ht="14.4" spans="1:23">
      <c r="A1063" s="14">
        <v>2140502</v>
      </c>
      <c r="B1063" s="11" t="s">
        <v>598</v>
      </c>
      <c r="C1063" s="12">
        <v>0</v>
      </c>
      <c r="D1063" s="12"/>
      <c r="E1063" s="12">
        <v>0</v>
      </c>
      <c r="F1063" s="12"/>
      <c r="G1063" s="12"/>
      <c r="H1063" s="12"/>
      <c r="I1063" s="12"/>
      <c r="J1063" s="12"/>
      <c r="K1063" s="12"/>
      <c r="L1063" s="12"/>
      <c r="M1063" s="12"/>
      <c r="N1063" s="12"/>
      <c r="O1063" s="12"/>
      <c r="P1063" s="12"/>
      <c r="Q1063" s="12"/>
      <c r="R1063" s="12"/>
      <c r="S1063" s="12"/>
      <c r="T1063" s="12"/>
      <c r="U1063" s="12"/>
      <c r="V1063" s="12"/>
      <c r="W1063" s="12"/>
    </row>
    <row r="1064" ht="14.4" spans="1:23">
      <c r="A1064" s="14">
        <v>2140503</v>
      </c>
      <c r="B1064" s="11" t="s">
        <v>601</v>
      </c>
      <c r="C1064" s="12">
        <v>0</v>
      </c>
      <c r="D1064" s="12"/>
      <c r="E1064" s="12">
        <v>0</v>
      </c>
      <c r="F1064" s="12"/>
      <c r="G1064" s="12"/>
      <c r="H1064" s="12"/>
      <c r="I1064" s="12"/>
      <c r="J1064" s="12"/>
      <c r="K1064" s="12"/>
      <c r="L1064" s="12"/>
      <c r="M1064" s="12"/>
      <c r="N1064" s="12"/>
      <c r="O1064" s="12"/>
      <c r="P1064" s="12"/>
      <c r="Q1064" s="12"/>
      <c r="R1064" s="12"/>
      <c r="S1064" s="12"/>
      <c r="T1064" s="12"/>
      <c r="U1064" s="12"/>
      <c r="V1064" s="12"/>
      <c r="W1064" s="12"/>
    </row>
    <row r="1065" ht="14.4" spans="1:23">
      <c r="A1065" s="14">
        <v>2140504</v>
      </c>
      <c r="B1065" s="11" t="s">
        <v>2903</v>
      </c>
      <c r="C1065" s="12">
        <v>40</v>
      </c>
      <c r="D1065" s="12"/>
      <c r="E1065" s="12">
        <v>0</v>
      </c>
      <c r="F1065" s="12"/>
      <c r="G1065" s="12">
        <v>30</v>
      </c>
      <c r="H1065" s="12"/>
      <c r="I1065" s="12"/>
      <c r="J1065" s="12"/>
      <c r="K1065" s="12"/>
      <c r="L1065" s="12"/>
      <c r="M1065" s="12"/>
      <c r="N1065" s="12">
        <v>30</v>
      </c>
      <c r="O1065" s="12"/>
      <c r="P1065" s="12"/>
      <c r="Q1065" s="12"/>
      <c r="R1065" s="12"/>
      <c r="S1065" s="12"/>
      <c r="T1065" s="12"/>
      <c r="U1065" s="12"/>
      <c r="V1065" s="12"/>
      <c r="W1065" s="12"/>
    </row>
    <row r="1066" ht="14.4" spans="1:23">
      <c r="A1066" s="14">
        <v>2140505</v>
      </c>
      <c r="B1066" s="11" t="s">
        <v>2953</v>
      </c>
      <c r="C1066" s="12">
        <v>305</v>
      </c>
      <c r="D1066" s="12">
        <v>300</v>
      </c>
      <c r="E1066" s="12">
        <v>300</v>
      </c>
      <c r="F1066" s="12"/>
      <c r="G1066" s="12">
        <v>5</v>
      </c>
      <c r="H1066" s="12"/>
      <c r="I1066" s="12"/>
      <c r="J1066" s="12"/>
      <c r="K1066" s="12"/>
      <c r="L1066" s="12"/>
      <c r="M1066" s="12"/>
      <c r="N1066" s="12"/>
      <c r="O1066" s="12"/>
      <c r="P1066" s="12"/>
      <c r="Q1066" s="12"/>
      <c r="R1066" s="12">
        <v>5</v>
      </c>
      <c r="S1066" s="12"/>
      <c r="T1066" s="12"/>
      <c r="U1066" s="12"/>
      <c r="V1066" s="12"/>
      <c r="W1066" s="12"/>
    </row>
    <row r="1067" ht="14.4" spans="1:23">
      <c r="A1067" s="14">
        <v>2140599</v>
      </c>
      <c r="B1067" s="11" t="s">
        <v>2955</v>
      </c>
      <c r="C1067" s="12">
        <v>194</v>
      </c>
      <c r="D1067" s="12"/>
      <c r="E1067" s="12">
        <v>0</v>
      </c>
      <c r="F1067" s="12"/>
      <c r="G1067" s="12">
        <v>152</v>
      </c>
      <c r="H1067" s="12"/>
      <c r="I1067" s="12"/>
      <c r="J1067" s="12"/>
      <c r="K1067" s="12"/>
      <c r="L1067" s="12">
        <v>21</v>
      </c>
      <c r="M1067" s="12"/>
      <c r="N1067" s="12">
        <v>118</v>
      </c>
      <c r="O1067" s="12"/>
      <c r="P1067" s="12">
        <v>5</v>
      </c>
      <c r="Q1067" s="12">
        <v>8</v>
      </c>
      <c r="R1067" s="12"/>
      <c r="S1067" s="12"/>
      <c r="T1067" s="12"/>
      <c r="U1067" s="12"/>
      <c r="V1067" s="12"/>
      <c r="W1067" s="12"/>
    </row>
    <row r="1068" ht="14.4" spans="1:23">
      <c r="A1068" s="14">
        <v>21406</v>
      </c>
      <c r="B1068" s="9" t="s">
        <v>2957</v>
      </c>
      <c r="C1068" s="10">
        <v>1446446</v>
      </c>
      <c r="D1068" s="10">
        <v>665818</v>
      </c>
      <c r="E1068" s="10">
        <v>665818</v>
      </c>
      <c r="F1068" s="10"/>
      <c r="G1068" s="10">
        <v>712195</v>
      </c>
      <c r="H1068" s="10">
        <v>20697</v>
      </c>
      <c r="I1068" s="10">
        <v>191078</v>
      </c>
      <c r="J1068" s="10">
        <v>22628</v>
      </c>
      <c r="K1068" s="10">
        <v>37471</v>
      </c>
      <c r="L1068" s="10">
        <v>49935</v>
      </c>
      <c r="M1068" s="10">
        <v>35116</v>
      </c>
      <c r="N1068" s="10">
        <v>78897</v>
      </c>
      <c r="O1068" s="10">
        <v>21952</v>
      </c>
      <c r="P1068" s="10">
        <v>43197</v>
      </c>
      <c r="Q1068" s="10">
        <v>43227</v>
      </c>
      <c r="R1068" s="10">
        <v>29936</v>
      </c>
      <c r="S1068" s="10">
        <v>19893</v>
      </c>
      <c r="T1068" s="10">
        <v>18447</v>
      </c>
      <c r="U1068" s="10">
        <v>22490</v>
      </c>
      <c r="V1068" s="10">
        <v>47869</v>
      </c>
      <c r="W1068" s="10">
        <v>29362</v>
      </c>
    </row>
    <row r="1069" ht="14.4" spans="1:23">
      <c r="A1069" s="14">
        <v>2140601</v>
      </c>
      <c r="B1069" s="11" t="s">
        <v>2959</v>
      </c>
      <c r="C1069" s="12">
        <v>752146</v>
      </c>
      <c r="D1069" s="12">
        <v>629188</v>
      </c>
      <c r="E1069" s="12">
        <v>629188</v>
      </c>
      <c r="F1069" s="12"/>
      <c r="G1069" s="12">
        <v>119851</v>
      </c>
      <c r="H1069" s="12">
        <v>50</v>
      </c>
      <c r="I1069" s="12">
        <v>22070</v>
      </c>
      <c r="J1069" s="12">
        <v>120</v>
      </c>
      <c r="K1069" s="12"/>
      <c r="L1069" s="12">
        <v>41</v>
      </c>
      <c r="M1069" s="12"/>
      <c r="N1069" s="12">
        <v>30159</v>
      </c>
      <c r="O1069" s="12">
        <v>15</v>
      </c>
      <c r="P1069" s="12">
        <v>50</v>
      </c>
      <c r="Q1069" s="12">
        <v>8470</v>
      </c>
      <c r="R1069" s="12">
        <v>50</v>
      </c>
      <c r="S1069" s="12">
        <v>60</v>
      </c>
      <c r="T1069" s="12">
        <v>60</v>
      </c>
      <c r="U1069" s="12">
        <v>10199</v>
      </c>
      <c r="V1069" s="12">
        <v>34073</v>
      </c>
      <c r="W1069" s="12">
        <v>14434</v>
      </c>
    </row>
    <row r="1070" ht="14.4" spans="1:23">
      <c r="A1070" s="14">
        <v>2140602</v>
      </c>
      <c r="B1070" s="11" t="s">
        <v>2962</v>
      </c>
      <c r="C1070" s="12">
        <v>553791</v>
      </c>
      <c r="D1070" s="12">
        <v>29200</v>
      </c>
      <c r="E1070" s="12">
        <v>29200</v>
      </c>
      <c r="F1070" s="12"/>
      <c r="G1070" s="12">
        <v>474513</v>
      </c>
      <c r="H1070" s="12">
        <v>20607</v>
      </c>
      <c r="I1070" s="12">
        <v>52109</v>
      </c>
      <c r="J1070" s="12">
        <v>22438</v>
      </c>
      <c r="K1070" s="12">
        <v>37331</v>
      </c>
      <c r="L1070" s="12">
        <v>49858</v>
      </c>
      <c r="M1070" s="12">
        <v>35081</v>
      </c>
      <c r="N1070" s="12">
        <v>48693</v>
      </c>
      <c r="O1070" s="12">
        <v>21907</v>
      </c>
      <c r="P1070" s="12">
        <v>42999</v>
      </c>
      <c r="Q1070" s="12">
        <v>34607</v>
      </c>
      <c r="R1070" s="12">
        <v>29830</v>
      </c>
      <c r="S1070" s="12">
        <v>19802</v>
      </c>
      <c r="T1070" s="12">
        <v>18357</v>
      </c>
      <c r="U1070" s="12">
        <v>12260</v>
      </c>
      <c r="V1070" s="12">
        <v>13751</v>
      </c>
      <c r="W1070" s="12">
        <v>14883</v>
      </c>
    </row>
    <row r="1071" ht="14.4" spans="1:23">
      <c r="A1071" s="14">
        <v>2140603</v>
      </c>
      <c r="B1071" s="11" t="s">
        <v>2965</v>
      </c>
      <c r="C1071" s="12">
        <v>506</v>
      </c>
      <c r="D1071" s="12"/>
      <c r="E1071" s="12">
        <v>0</v>
      </c>
      <c r="F1071" s="12"/>
      <c r="G1071" s="12">
        <v>341</v>
      </c>
      <c r="H1071" s="12"/>
      <c r="I1071" s="12">
        <v>16</v>
      </c>
      <c r="J1071" s="12"/>
      <c r="K1071" s="12">
        <v>110</v>
      </c>
      <c r="L1071" s="12"/>
      <c r="M1071" s="12"/>
      <c r="N1071" s="12"/>
      <c r="O1071" s="12"/>
      <c r="P1071" s="12">
        <v>88</v>
      </c>
      <c r="Q1071" s="12">
        <v>110</v>
      </c>
      <c r="R1071" s="12">
        <v>16</v>
      </c>
      <c r="S1071" s="12"/>
      <c r="T1071" s="12"/>
      <c r="U1071" s="12">
        <v>1</v>
      </c>
      <c r="V1071" s="12"/>
      <c r="W1071" s="12"/>
    </row>
    <row r="1072" ht="14.4" spans="1:23">
      <c r="A1072" s="14">
        <v>2140699</v>
      </c>
      <c r="B1072" s="11" t="s">
        <v>2967</v>
      </c>
      <c r="C1072" s="12">
        <v>140003</v>
      </c>
      <c r="D1072" s="12">
        <v>7430</v>
      </c>
      <c r="E1072" s="12">
        <v>7430</v>
      </c>
      <c r="F1072" s="12"/>
      <c r="G1072" s="12">
        <v>117490</v>
      </c>
      <c r="H1072" s="12">
        <v>40</v>
      </c>
      <c r="I1072" s="12">
        <v>116883</v>
      </c>
      <c r="J1072" s="12">
        <v>70</v>
      </c>
      <c r="K1072" s="12">
        <v>30</v>
      </c>
      <c r="L1072" s="12">
        <v>36</v>
      </c>
      <c r="M1072" s="12">
        <v>35</v>
      </c>
      <c r="N1072" s="12">
        <v>45</v>
      </c>
      <c r="O1072" s="12">
        <v>30</v>
      </c>
      <c r="P1072" s="12">
        <v>60</v>
      </c>
      <c r="Q1072" s="12">
        <v>40</v>
      </c>
      <c r="R1072" s="12">
        <v>40</v>
      </c>
      <c r="S1072" s="12">
        <v>31</v>
      </c>
      <c r="T1072" s="12">
        <v>30</v>
      </c>
      <c r="U1072" s="12">
        <v>30</v>
      </c>
      <c r="V1072" s="12">
        <v>45</v>
      </c>
      <c r="W1072" s="12">
        <v>45</v>
      </c>
    </row>
    <row r="1073" ht="14.4" spans="1:23">
      <c r="A1073" s="14">
        <v>21499</v>
      </c>
      <c r="B1073" s="9" t="s">
        <v>5407</v>
      </c>
      <c r="C1073" s="10">
        <v>121861</v>
      </c>
      <c r="D1073" s="10">
        <v>443</v>
      </c>
      <c r="E1073" s="10">
        <v>12902</v>
      </c>
      <c r="F1073" s="10"/>
      <c r="G1073" s="10">
        <v>97156</v>
      </c>
      <c r="H1073" s="10">
        <v>73332</v>
      </c>
      <c r="I1073" s="10">
        <v>1021</v>
      </c>
      <c r="J1073" s="10">
        <v>1185</v>
      </c>
      <c r="K1073" s="10">
        <v>978</v>
      </c>
      <c r="L1073" s="10">
        <v>1947</v>
      </c>
      <c r="M1073" s="10">
        <v>332</v>
      </c>
      <c r="N1073" s="10">
        <v>1087</v>
      </c>
      <c r="O1073" s="10"/>
      <c r="P1073" s="10">
        <v>269</v>
      </c>
      <c r="Q1073" s="10">
        <v>881</v>
      </c>
      <c r="R1073" s="10">
        <v>5906</v>
      </c>
      <c r="S1073" s="10">
        <v>9000</v>
      </c>
      <c r="T1073" s="10">
        <v>1010</v>
      </c>
      <c r="U1073" s="10">
        <v>43</v>
      </c>
      <c r="V1073" s="10"/>
      <c r="W1073" s="10">
        <v>165</v>
      </c>
    </row>
    <row r="1074" ht="14.4" spans="1:23">
      <c r="A1074" s="14">
        <v>2149901</v>
      </c>
      <c r="B1074" s="11" t="s">
        <v>2971</v>
      </c>
      <c r="C1074" s="12">
        <v>61055</v>
      </c>
      <c r="D1074" s="12">
        <v>400</v>
      </c>
      <c r="E1074" s="12">
        <v>400</v>
      </c>
      <c r="F1074" s="12"/>
      <c r="G1074" s="12">
        <v>59699</v>
      </c>
      <c r="H1074" s="12">
        <v>58276</v>
      </c>
      <c r="I1074" s="12"/>
      <c r="J1074" s="12">
        <v>140</v>
      </c>
      <c r="K1074" s="12">
        <v>500</v>
      </c>
      <c r="L1074" s="12">
        <v>445</v>
      </c>
      <c r="M1074" s="12"/>
      <c r="N1074" s="12">
        <v>30</v>
      </c>
      <c r="O1074" s="12"/>
      <c r="P1074" s="12">
        <v>268</v>
      </c>
      <c r="Q1074" s="12"/>
      <c r="R1074" s="12"/>
      <c r="S1074" s="12"/>
      <c r="T1074" s="12"/>
      <c r="U1074" s="12">
        <v>40</v>
      </c>
      <c r="V1074" s="12"/>
      <c r="W1074" s="12"/>
    </row>
    <row r="1075" ht="14.4" spans="1:23">
      <c r="A1075" s="14">
        <v>2149999</v>
      </c>
      <c r="B1075" s="11" t="s">
        <v>5408</v>
      </c>
      <c r="C1075" s="12">
        <v>60806</v>
      </c>
      <c r="D1075" s="12">
        <v>43</v>
      </c>
      <c r="E1075" s="12">
        <v>12502</v>
      </c>
      <c r="F1075" s="12"/>
      <c r="G1075" s="12">
        <v>37457</v>
      </c>
      <c r="H1075" s="12">
        <v>15056</v>
      </c>
      <c r="I1075" s="12">
        <v>1021</v>
      </c>
      <c r="J1075" s="12">
        <v>1045</v>
      </c>
      <c r="K1075" s="12">
        <v>478</v>
      </c>
      <c r="L1075" s="12">
        <v>1502</v>
      </c>
      <c r="M1075" s="12">
        <v>332</v>
      </c>
      <c r="N1075" s="12">
        <v>1057</v>
      </c>
      <c r="O1075" s="12"/>
      <c r="P1075" s="12">
        <v>1</v>
      </c>
      <c r="Q1075" s="12">
        <v>881</v>
      </c>
      <c r="R1075" s="12">
        <v>5906</v>
      </c>
      <c r="S1075" s="12">
        <v>9000</v>
      </c>
      <c r="T1075" s="12">
        <v>1010</v>
      </c>
      <c r="U1075" s="12">
        <v>3</v>
      </c>
      <c r="V1075" s="12"/>
      <c r="W1075" s="12">
        <v>165</v>
      </c>
    </row>
    <row r="1076" ht="14.4" spans="1:23">
      <c r="A1076" s="14">
        <v>215</v>
      </c>
      <c r="B1076" s="9" t="s">
        <v>2977</v>
      </c>
      <c r="C1076" s="10">
        <v>871916</v>
      </c>
      <c r="D1076" s="10">
        <v>83980</v>
      </c>
      <c r="E1076" s="10">
        <v>122467</v>
      </c>
      <c r="F1076" s="10"/>
      <c r="G1076" s="10">
        <v>440615</v>
      </c>
      <c r="H1076" s="10">
        <v>129933</v>
      </c>
      <c r="I1076" s="10">
        <v>37907</v>
      </c>
      <c r="J1076" s="10">
        <v>55006</v>
      </c>
      <c r="K1076" s="10">
        <v>23002</v>
      </c>
      <c r="L1076" s="10">
        <v>26219</v>
      </c>
      <c r="M1076" s="10">
        <v>13002</v>
      </c>
      <c r="N1076" s="10">
        <v>15094</v>
      </c>
      <c r="O1076" s="10">
        <v>4534</v>
      </c>
      <c r="P1076" s="10">
        <v>15805</v>
      </c>
      <c r="Q1076" s="10">
        <v>39332</v>
      </c>
      <c r="R1076" s="10">
        <v>26052</v>
      </c>
      <c r="S1076" s="10">
        <v>13023</v>
      </c>
      <c r="T1076" s="10">
        <v>13622</v>
      </c>
      <c r="U1076" s="10">
        <v>1836</v>
      </c>
      <c r="V1076" s="10">
        <v>17942</v>
      </c>
      <c r="W1076" s="10">
        <v>8306</v>
      </c>
    </row>
    <row r="1077" ht="14.4" spans="1:23">
      <c r="A1077" s="14">
        <v>21501</v>
      </c>
      <c r="B1077" s="9" t="s">
        <v>2979</v>
      </c>
      <c r="C1077" s="10">
        <v>54652</v>
      </c>
      <c r="D1077" s="10">
        <v>30448</v>
      </c>
      <c r="E1077" s="10">
        <v>31569</v>
      </c>
      <c r="F1077" s="10"/>
      <c r="G1077" s="10">
        <v>18812</v>
      </c>
      <c r="H1077" s="10">
        <v>108</v>
      </c>
      <c r="I1077" s="10">
        <v>3442</v>
      </c>
      <c r="J1077" s="10">
        <v>14294</v>
      </c>
      <c r="K1077" s="10"/>
      <c r="L1077" s="10">
        <v>480</v>
      </c>
      <c r="M1077" s="10"/>
      <c r="N1077" s="10"/>
      <c r="O1077" s="10"/>
      <c r="P1077" s="10"/>
      <c r="Q1077" s="10">
        <v>473</v>
      </c>
      <c r="R1077" s="10"/>
      <c r="S1077" s="10">
        <v>15</v>
      </c>
      <c r="T1077" s="10"/>
      <c r="U1077" s="10"/>
      <c r="V1077" s="10"/>
      <c r="W1077" s="10"/>
    </row>
    <row r="1078" ht="14.4" spans="1:23">
      <c r="A1078" s="14">
        <v>2150101</v>
      </c>
      <c r="B1078" s="11" t="s">
        <v>595</v>
      </c>
      <c r="C1078" s="12">
        <v>10297</v>
      </c>
      <c r="D1078" s="12">
        <v>479</v>
      </c>
      <c r="E1078" s="12">
        <v>598</v>
      </c>
      <c r="F1078" s="12"/>
      <c r="G1078" s="12">
        <v>7431</v>
      </c>
      <c r="H1078" s="12">
        <v>108</v>
      </c>
      <c r="I1078" s="12">
        <v>1889</v>
      </c>
      <c r="J1078" s="12">
        <v>4903</v>
      </c>
      <c r="K1078" s="12"/>
      <c r="L1078" s="12">
        <v>351</v>
      </c>
      <c r="M1078" s="12"/>
      <c r="N1078" s="12"/>
      <c r="O1078" s="12"/>
      <c r="P1078" s="12"/>
      <c r="Q1078" s="12">
        <v>165</v>
      </c>
      <c r="R1078" s="12"/>
      <c r="S1078" s="12">
        <v>15</v>
      </c>
      <c r="T1078" s="12"/>
      <c r="U1078" s="12"/>
      <c r="V1078" s="12"/>
      <c r="W1078" s="12"/>
    </row>
    <row r="1079" ht="14.4" spans="1:23">
      <c r="A1079" s="14">
        <v>2150102</v>
      </c>
      <c r="B1079" s="11" t="s">
        <v>598</v>
      </c>
      <c r="C1079" s="12">
        <v>1188</v>
      </c>
      <c r="D1079" s="12"/>
      <c r="E1079" s="12">
        <v>0</v>
      </c>
      <c r="F1079" s="12"/>
      <c r="G1079" s="12">
        <v>999</v>
      </c>
      <c r="H1079" s="12"/>
      <c r="I1079" s="12"/>
      <c r="J1079" s="12">
        <v>839</v>
      </c>
      <c r="K1079" s="12"/>
      <c r="L1079" s="12">
        <v>85</v>
      </c>
      <c r="M1079" s="12"/>
      <c r="N1079" s="12"/>
      <c r="O1079" s="12"/>
      <c r="P1079" s="12"/>
      <c r="Q1079" s="12">
        <v>75</v>
      </c>
      <c r="R1079" s="12"/>
      <c r="S1079" s="12"/>
      <c r="T1079" s="12"/>
      <c r="U1079" s="12"/>
      <c r="V1079" s="12"/>
      <c r="W1079" s="12"/>
    </row>
    <row r="1080" ht="14.4" spans="1:23">
      <c r="A1080" s="14">
        <v>2150103</v>
      </c>
      <c r="B1080" s="11" t="s">
        <v>601</v>
      </c>
      <c r="C1080" s="12">
        <v>50</v>
      </c>
      <c r="D1080" s="12"/>
      <c r="E1080" s="12">
        <v>0</v>
      </c>
      <c r="F1080" s="12"/>
      <c r="G1080" s="12">
        <v>50</v>
      </c>
      <c r="H1080" s="12"/>
      <c r="I1080" s="12"/>
      <c r="J1080" s="12">
        <v>50</v>
      </c>
      <c r="K1080" s="12"/>
      <c r="L1080" s="12"/>
      <c r="M1080" s="12"/>
      <c r="N1080" s="12"/>
      <c r="O1080" s="12"/>
      <c r="P1080" s="12"/>
      <c r="Q1080" s="12"/>
      <c r="R1080" s="12"/>
      <c r="S1080" s="12"/>
      <c r="T1080" s="12"/>
      <c r="U1080" s="12"/>
      <c r="V1080" s="12"/>
      <c r="W1080" s="12"/>
    </row>
    <row r="1081" ht="14.4" spans="1:23">
      <c r="A1081" s="14">
        <v>2150104</v>
      </c>
      <c r="B1081" s="11" t="s">
        <v>2986</v>
      </c>
      <c r="C1081" s="12">
        <v>2343</v>
      </c>
      <c r="D1081" s="12">
        <v>1525</v>
      </c>
      <c r="E1081" s="12">
        <v>2115</v>
      </c>
      <c r="F1081" s="12"/>
      <c r="G1081" s="12">
        <v>228</v>
      </c>
      <c r="H1081" s="12"/>
      <c r="I1081" s="12">
        <v>228</v>
      </c>
      <c r="J1081" s="12"/>
      <c r="K1081" s="12"/>
      <c r="L1081" s="12"/>
      <c r="M1081" s="12"/>
      <c r="N1081" s="12"/>
      <c r="O1081" s="12"/>
      <c r="P1081" s="12"/>
      <c r="Q1081" s="12"/>
      <c r="R1081" s="12"/>
      <c r="S1081" s="12"/>
      <c r="T1081" s="12"/>
      <c r="U1081" s="12"/>
      <c r="V1081" s="12"/>
      <c r="W1081" s="12"/>
    </row>
    <row r="1082" ht="14.4" spans="1:23">
      <c r="A1082" s="14">
        <v>2150105</v>
      </c>
      <c r="B1082" s="11" t="s">
        <v>2989</v>
      </c>
      <c r="C1082" s="12">
        <v>0</v>
      </c>
      <c r="D1082" s="12"/>
      <c r="E1082" s="12">
        <v>0</v>
      </c>
      <c r="F1082" s="12"/>
      <c r="G1082" s="12"/>
      <c r="H1082" s="12"/>
      <c r="I1082" s="12"/>
      <c r="J1082" s="12"/>
      <c r="K1082" s="12"/>
      <c r="L1082" s="12"/>
      <c r="M1082" s="12"/>
      <c r="N1082" s="12"/>
      <c r="O1082" s="12"/>
      <c r="P1082" s="12"/>
      <c r="Q1082" s="12"/>
      <c r="R1082" s="12"/>
      <c r="S1082" s="12"/>
      <c r="T1082" s="12"/>
      <c r="U1082" s="12"/>
      <c r="V1082" s="12"/>
      <c r="W1082" s="12"/>
    </row>
    <row r="1083" ht="14.4" spans="1:23">
      <c r="A1083" s="14">
        <v>2150106</v>
      </c>
      <c r="B1083" s="11" t="s">
        <v>2992</v>
      </c>
      <c r="C1083" s="12">
        <v>0</v>
      </c>
      <c r="D1083" s="12"/>
      <c r="E1083" s="12">
        <v>0</v>
      </c>
      <c r="F1083" s="12"/>
      <c r="G1083" s="12"/>
      <c r="H1083" s="12"/>
      <c r="I1083" s="12"/>
      <c r="J1083" s="12"/>
      <c r="K1083" s="12"/>
      <c r="L1083" s="12"/>
      <c r="M1083" s="12"/>
      <c r="N1083" s="12"/>
      <c r="O1083" s="12"/>
      <c r="P1083" s="12"/>
      <c r="Q1083" s="12"/>
      <c r="R1083" s="12"/>
      <c r="S1083" s="12"/>
      <c r="T1083" s="12"/>
      <c r="U1083" s="12"/>
      <c r="V1083" s="12"/>
      <c r="W1083" s="12"/>
    </row>
    <row r="1084" ht="14.4" spans="1:23">
      <c r="A1084" s="14">
        <v>2150107</v>
      </c>
      <c r="B1084" s="11" t="s">
        <v>2995</v>
      </c>
      <c r="C1084" s="12">
        <v>11029</v>
      </c>
      <c r="D1084" s="12">
        <v>10934</v>
      </c>
      <c r="E1084" s="12">
        <v>11029</v>
      </c>
      <c r="F1084" s="12"/>
      <c r="G1084" s="12"/>
      <c r="H1084" s="12"/>
      <c r="I1084" s="12"/>
      <c r="J1084" s="12"/>
      <c r="K1084" s="12"/>
      <c r="L1084" s="12"/>
      <c r="M1084" s="12"/>
      <c r="N1084" s="12"/>
      <c r="O1084" s="12"/>
      <c r="P1084" s="12"/>
      <c r="Q1084" s="12"/>
      <c r="R1084" s="12"/>
      <c r="S1084" s="12"/>
      <c r="T1084" s="12"/>
      <c r="U1084" s="12"/>
      <c r="V1084" s="12"/>
      <c r="W1084" s="12"/>
    </row>
    <row r="1085" ht="14.4" spans="1:23">
      <c r="A1085" s="14">
        <v>2150108</v>
      </c>
      <c r="B1085" s="11" t="s">
        <v>2998</v>
      </c>
      <c r="C1085" s="12">
        <v>0</v>
      </c>
      <c r="D1085" s="12"/>
      <c r="E1085" s="12">
        <v>0</v>
      </c>
      <c r="F1085" s="12"/>
      <c r="G1085" s="12"/>
      <c r="H1085" s="12"/>
      <c r="I1085" s="12"/>
      <c r="J1085" s="12"/>
      <c r="K1085" s="12"/>
      <c r="L1085" s="12"/>
      <c r="M1085" s="12"/>
      <c r="N1085" s="12"/>
      <c r="O1085" s="12"/>
      <c r="P1085" s="12"/>
      <c r="Q1085" s="12"/>
      <c r="R1085" s="12"/>
      <c r="S1085" s="12"/>
      <c r="T1085" s="12"/>
      <c r="U1085" s="12"/>
      <c r="V1085" s="12"/>
      <c r="W1085" s="12"/>
    </row>
    <row r="1086" ht="14.4" spans="1:23">
      <c r="A1086" s="14">
        <v>2150199</v>
      </c>
      <c r="B1086" s="11" t="s">
        <v>3001</v>
      </c>
      <c r="C1086" s="12">
        <v>29745</v>
      </c>
      <c r="D1086" s="12">
        <v>17510</v>
      </c>
      <c r="E1086" s="12">
        <v>17827</v>
      </c>
      <c r="F1086" s="12"/>
      <c r="G1086" s="12">
        <v>10104</v>
      </c>
      <c r="H1086" s="12"/>
      <c r="I1086" s="12">
        <v>1325</v>
      </c>
      <c r="J1086" s="12">
        <v>8502</v>
      </c>
      <c r="K1086" s="12"/>
      <c r="L1086" s="12">
        <v>44</v>
      </c>
      <c r="M1086" s="12"/>
      <c r="N1086" s="12"/>
      <c r="O1086" s="12"/>
      <c r="P1086" s="12"/>
      <c r="Q1086" s="12">
        <v>233</v>
      </c>
      <c r="R1086" s="12"/>
      <c r="S1086" s="12"/>
      <c r="T1086" s="12"/>
      <c r="U1086" s="12"/>
      <c r="V1086" s="12"/>
      <c r="W1086" s="12"/>
    </row>
    <row r="1087" ht="14.4" spans="1:23">
      <c r="A1087" s="14">
        <v>21502</v>
      </c>
      <c r="B1087" s="9" t="s">
        <v>3004</v>
      </c>
      <c r="C1087" s="10">
        <v>14896</v>
      </c>
      <c r="D1087" s="10">
        <v>4373</v>
      </c>
      <c r="E1087" s="10">
        <v>5410</v>
      </c>
      <c r="F1087" s="10"/>
      <c r="G1087" s="10">
        <v>8378</v>
      </c>
      <c r="H1087" s="10">
        <v>1276</v>
      </c>
      <c r="I1087" s="10">
        <v>200</v>
      </c>
      <c r="J1087" s="10">
        <v>1464</v>
      </c>
      <c r="K1087" s="10">
        <v>454</v>
      </c>
      <c r="L1087" s="10">
        <v>800</v>
      </c>
      <c r="M1087" s="10"/>
      <c r="N1087" s="10"/>
      <c r="O1087" s="10"/>
      <c r="P1087" s="10"/>
      <c r="Q1087" s="10"/>
      <c r="R1087" s="10">
        <v>912</v>
      </c>
      <c r="S1087" s="10">
        <v>3002</v>
      </c>
      <c r="T1087" s="10"/>
      <c r="U1087" s="10"/>
      <c r="V1087" s="10">
        <v>270</v>
      </c>
      <c r="W1087" s="10"/>
    </row>
    <row r="1088" ht="14.4" spans="1:23">
      <c r="A1088" s="14">
        <v>2150201</v>
      </c>
      <c r="B1088" s="11" t="s">
        <v>595</v>
      </c>
      <c r="C1088" s="12">
        <v>2458</v>
      </c>
      <c r="D1088" s="12">
        <v>1239</v>
      </c>
      <c r="E1088" s="12">
        <v>1483</v>
      </c>
      <c r="F1088" s="12"/>
      <c r="G1088" s="12">
        <v>948</v>
      </c>
      <c r="H1088" s="12"/>
      <c r="I1088" s="12"/>
      <c r="J1088" s="12">
        <v>436</v>
      </c>
      <c r="K1088" s="12"/>
      <c r="L1088" s="12"/>
      <c r="M1088" s="12"/>
      <c r="N1088" s="12"/>
      <c r="O1088" s="12"/>
      <c r="P1088" s="12"/>
      <c r="Q1088" s="12"/>
      <c r="R1088" s="12">
        <v>512</v>
      </c>
      <c r="S1088" s="12"/>
      <c r="T1088" s="12"/>
      <c r="U1088" s="12"/>
      <c r="V1088" s="12"/>
      <c r="W1088" s="12"/>
    </row>
    <row r="1089" ht="14.4" spans="1:23">
      <c r="A1089" s="14">
        <v>2150202</v>
      </c>
      <c r="B1089" s="11" t="s">
        <v>598</v>
      </c>
      <c r="C1089" s="12">
        <v>268</v>
      </c>
      <c r="D1089" s="12"/>
      <c r="E1089" s="12">
        <v>0</v>
      </c>
      <c r="F1089" s="12"/>
      <c r="G1089" s="12">
        <v>148</v>
      </c>
      <c r="H1089" s="12">
        <v>76</v>
      </c>
      <c r="I1089" s="12"/>
      <c r="J1089" s="12">
        <v>72</v>
      </c>
      <c r="K1089" s="12"/>
      <c r="L1089" s="12"/>
      <c r="M1089" s="12"/>
      <c r="N1089" s="12"/>
      <c r="O1089" s="12"/>
      <c r="P1089" s="12"/>
      <c r="Q1089" s="12"/>
      <c r="R1089" s="12"/>
      <c r="S1089" s="12"/>
      <c r="T1089" s="12"/>
      <c r="U1089" s="12"/>
      <c r="V1089" s="12"/>
      <c r="W1089" s="12"/>
    </row>
    <row r="1090" ht="14.4" spans="1:23">
      <c r="A1090" s="14">
        <v>2150203</v>
      </c>
      <c r="B1090" s="11" t="s">
        <v>601</v>
      </c>
      <c r="C1090" s="12">
        <v>84</v>
      </c>
      <c r="D1090" s="12">
        <v>79</v>
      </c>
      <c r="E1090" s="12">
        <v>84</v>
      </c>
      <c r="F1090" s="12"/>
      <c r="G1090" s="12"/>
      <c r="H1090" s="12"/>
      <c r="I1090" s="12"/>
      <c r="J1090" s="12"/>
      <c r="K1090" s="12"/>
      <c r="L1090" s="12"/>
      <c r="M1090" s="12"/>
      <c r="N1090" s="12"/>
      <c r="O1090" s="12"/>
      <c r="P1090" s="12"/>
      <c r="Q1090" s="12"/>
      <c r="R1090" s="12"/>
      <c r="S1090" s="12"/>
      <c r="T1090" s="12"/>
      <c r="U1090" s="12"/>
      <c r="V1090" s="12"/>
      <c r="W1090" s="12"/>
    </row>
    <row r="1091" ht="14.4" spans="1:23">
      <c r="A1091" s="14">
        <v>2150204</v>
      </c>
      <c r="B1091" s="11" t="s">
        <v>3010</v>
      </c>
      <c r="C1091" s="12">
        <v>154</v>
      </c>
      <c r="D1091" s="12">
        <v>120</v>
      </c>
      <c r="E1091" s="12">
        <v>154</v>
      </c>
      <c r="F1091" s="12"/>
      <c r="G1091" s="12"/>
      <c r="H1091" s="12"/>
      <c r="I1091" s="12"/>
      <c r="J1091" s="12"/>
      <c r="K1091" s="12"/>
      <c r="L1091" s="12"/>
      <c r="M1091" s="12"/>
      <c r="N1091" s="12"/>
      <c r="O1091" s="12"/>
      <c r="P1091" s="12"/>
      <c r="Q1091" s="12"/>
      <c r="R1091" s="12"/>
      <c r="S1091" s="12"/>
      <c r="T1091" s="12"/>
      <c r="U1091" s="12"/>
      <c r="V1091" s="12"/>
      <c r="W1091" s="12"/>
    </row>
    <row r="1092" ht="14.4" spans="1:23">
      <c r="A1092" s="14">
        <v>2150205</v>
      </c>
      <c r="B1092" s="11" t="s">
        <v>3012</v>
      </c>
      <c r="C1092" s="12">
        <v>170</v>
      </c>
      <c r="D1092" s="12">
        <v>100</v>
      </c>
      <c r="E1092" s="12">
        <v>100</v>
      </c>
      <c r="F1092" s="12"/>
      <c r="G1092" s="12">
        <v>70</v>
      </c>
      <c r="H1092" s="12"/>
      <c r="I1092" s="12"/>
      <c r="J1092" s="12"/>
      <c r="K1092" s="12"/>
      <c r="L1092" s="12"/>
      <c r="M1092" s="12"/>
      <c r="N1092" s="12"/>
      <c r="O1092" s="12"/>
      <c r="P1092" s="12"/>
      <c r="Q1092" s="12"/>
      <c r="R1092" s="12"/>
      <c r="S1092" s="12"/>
      <c r="T1092" s="12"/>
      <c r="U1092" s="12"/>
      <c r="V1092" s="12">
        <v>70</v>
      </c>
      <c r="W1092" s="12"/>
    </row>
    <row r="1093" ht="14.4" spans="1:23">
      <c r="A1093" s="14">
        <v>2150206</v>
      </c>
      <c r="B1093" s="11" t="s">
        <v>3013</v>
      </c>
      <c r="C1093" s="12">
        <v>0</v>
      </c>
      <c r="D1093" s="12"/>
      <c r="E1093" s="12">
        <v>0</v>
      </c>
      <c r="F1093" s="12"/>
      <c r="G1093" s="12"/>
      <c r="H1093" s="12"/>
      <c r="I1093" s="12"/>
      <c r="J1093" s="12"/>
      <c r="K1093" s="12"/>
      <c r="L1093" s="12"/>
      <c r="M1093" s="12"/>
      <c r="N1093" s="12"/>
      <c r="O1093" s="12"/>
      <c r="P1093" s="12"/>
      <c r="Q1093" s="12"/>
      <c r="R1093" s="12"/>
      <c r="S1093" s="12"/>
      <c r="T1093" s="12"/>
      <c r="U1093" s="12"/>
      <c r="V1093" s="12"/>
      <c r="W1093" s="12"/>
    </row>
    <row r="1094" ht="14.4" spans="1:23">
      <c r="A1094" s="14">
        <v>2150207</v>
      </c>
      <c r="B1094" s="11" t="s">
        <v>3014</v>
      </c>
      <c r="C1094" s="12">
        <v>809</v>
      </c>
      <c r="D1094" s="12">
        <v>648</v>
      </c>
      <c r="E1094" s="12">
        <v>809</v>
      </c>
      <c r="F1094" s="12"/>
      <c r="G1094" s="12"/>
      <c r="H1094" s="12"/>
      <c r="I1094" s="12"/>
      <c r="J1094" s="12"/>
      <c r="K1094" s="12"/>
      <c r="L1094" s="12"/>
      <c r="M1094" s="12"/>
      <c r="N1094" s="12"/>
      <c r="O1094" s="12"/>
      <c r="P1094" s="12"/>
      <c r="Q1094" s="12"/>
      <c r="R1094" s="12"/>
      <c r="S1094" s="12"/>
      <c r="T1094" s="12"/>
      <c r="U1094" s="12"/>
      <c r="V1094" s="12"/>
      <c r="W1094" s="12"/>
    </row>
    <row r="1095" ht="14.4" spans="1:23">
      <c r="A1095" s="14">
        <v>2150208</v>
      </c>
      <c r="B1095" s="11" t="s">
        <v>3015</v>
      </c>
      <c r="C1095" s="12">
        <v>3000</v>
      </c>
      <c r="D1095" s="12"/>
      <c r="E1095" s="12">
        <v>0</v>
      </c>
      <c r="F1095" s="12"/>
      <c r="G1095" s="12">
        <v>3000</v>
      </c>
      <c r="H1095" s="12"/>
      <c r="I1095" s="12"/>
      <c r="J1095" s="12"/>
      <c r="K1095" s="12"/>
      <c r="L1095" s="12"/>
      <c r="M1095" s="12"/>
      <c r="N1095" s="12"/>
      <c r="O1095" s="12"/>
      <c r="P1095" s="12"/>
      <c r="Q1095" s="12"/>
      <c r="R1095" s="12"/>
      <c r="S1095" s="12">
        <v>3000</v>
      </c>
      <c r="T1095" s="12"/>
      <c r="U1095" s="12"/>
      <c r="V1095" s="12"/>
      <c r="W1095" s="12"/>
    </row>
    <row r="1096" ht="14.4" spans="1:23">
      <c r="A1096" s="14">
        <v>2150209</v>
      </c>
      <c r="B1096" s="11" t="s">
        <v>3018</v>
      </c>
      <c r="C1096" s="12">
        <v>0</v>
      </c>
      <c r="D1096" s="12"/>
      <c r="E1096" s="12">
        <v>0</v>
      </c>
      <c r="F1096" s="12"/>
      <c r="G1096" s="12"/>
      <c r="H1096" s="12"/>
      <c r="I1096" s="12"/>
      <c r="J1096" s="12"/>
      <c r="K1096" s="12"/>
      <c r="L1096" s="12"/>
      <c r="M1096" s="12"/>
      <c r="N1096" s="12"/>
      <c r="O1096" s="12"/>
      <c r="P1096" s="12"/>
      <c r="Q1096" s="12"/>
      <c r="R1096" s="12"/>
      <c r="S1096" s="12"/>
      <c r="T1096" s="12"/>
      <c r="U1096" s="12"/>
      <c r="V1096" s="12"/>
      <c r="W1096" s="12"/>
    </row>
    <row r="1097" ht="14.4" spans="1:23">
      <c r="A1097" s="14">
        <v>2150210</v>
      </c>
      <c r="B1097" s="11" t="s">
        <v>3021</v>
      </c>
      <c r="C1097" s="12">
        <v>0</v>
      </c>
      <c r="D1097" s="12"/>
      <c r="E1097" s="12">
        <v>0</v>
      </c>
      <c r="F1097" s="12"/>
      <c r="G1097" s="12"/>
      <c r="H1097" s="12"/>
      <c r="I1097" s="12"/>
      <c r="J1097" s="12"/>
      <c r="K1097" s="12"/>
      <c r="L1097" s="12"/>
      <c r="M1097" s="12"/>
      <c r="N1097" s="12"/>
      <c r="O1097" s="12"/>
      <c r="P1097" s="12"/>
      <c r="Q1097" s="12"/>
      <c r="R1097" s="12"/>
      <c r="S1097" s="12"/>
      <c r="T1097" s="12"/>
      <c r="U1097" s="12"/>
      <c r="V1097" s="12"/>
      <c r="W1097" s="12"/>
    </row>
    <row r="1098" ht="14.4" spans="1:23">
      <c r="A1098" s="14">
        <v>2150212</v>
      </c>
      <c r="B1098" s="11" t="s">
        <v>3024</v>
      </c>
      <c r="C1098" s="12">
        <v>0</v>
      </c>
      <c r="D1098" s="12"/>
      <c r="E1098" s="12">
        <v>0</v>
      </c>
      <c r="F1098" s="12"/>
      <c r="G1098" s="12"/>
      <c r="H1098" s="12"/>
      <c r="I1098" s="12"/>
      <c r="J1098" s="12"/>
      <c r="K1098" s="12"/>
      <c r="L1098" s="12"/>
      <c r="M1098" s="12"/>
      <c r="N1098" s="12"/>
      <c r="O1098" s="12"/>
      <c r="P1098" s="12"/>
      <c r="Q1098" s="12"/>
      <c r="R1098" s="12"/>
      <c r="S1098" s="12"/>
      <c r="T1098" s="12"/>
      <c r="U1098" s="12"/>
      <c r="V1098" s="12"/>
      <c r="W1098" s="12"/>
    </row>
    <row r="1099" ht="14.4" spans="1:23">
      <c r="A1099" s="14">
        <v>2150213</v>
      </c>
      <c r="B1099" s="11" t="s">
        <v>3027</v>
      </c>
      <c r="C1099" s="12">
        <v>0</v>
      </c>
      <c r="D1099" s="12"/>
      <c r="E1099" s="12">
        <v>0</v>
      </c>
      <c r="F1099" s="12"/>
      <c r="G1099" s="12"/>
      <c r="H1099" s="12"/>
      <c r="I1099" s="12"/>
      <c r="J1099" s="12"/>
      <c r="K1099" s="12"/>
      <c r="L1099" s="12"/>
      <c r="M1099" s="12"/>
      <c r="N1099" s="12"/>
      <c r="O1099" s="12"/>
      <c r="P1099" s="12"/>
      <c r="Q1099" s="12"/>
      <c r="R1099" s="12"/>
      <c r="S1099" s="12"/>
      <c r="T1099" s="12"/>
      <c r="U1099" s="12"/>
      <c r="V1099" s="12"/>
      <c r="W1099" s="12"/>
    </row>
    <row r="1100" ht="14.4" spans="1:23">
      <c r="A1100" s="14">
        <v>2150214</v>
      </c>
      <c r="B1100" s="11" t="s">
        <v>3030</v>
      </c>
      <c r="C1100" s="12">
        <v>0</v>
      </c>
      <c r="D1100" s="12"/>
      <c r="E1100" s="12">
        <v>0</v>
      </c>
      <c r="F1100" s="12"/>
      <c r="G1100" s="12"/>
      <c r="H1100" s="12"/>
      <c r="I1100" s="12"/>
      <c r="J1100" s="12"/>
      <c r="K1100" s="12"/>
      <c r="L1100" s="12"/>
      <c r="M1100" s="12"/>
      <c r="N1100" s="12"/>
      <c r="O1100" s="12"/>
      <c r="P1100" s="12"/>
      <c r="Q1100" s="12"/>
      <c r="R1100" s="12"/>
      <c r="S1100" s="12"/>
      <c r="T1100" s="12"/>
      <c r="U1100" s="12"/>
      <c r="V1100" s="12"/>
      <c r="W1100" s="12"/>
    </row>
    <row r="1101" ht="14.4" spans="1:23">
      <c r="A1101" s="14">
        <v>2150215</v>
      </c>
      <c r="B1101" s="11" t="s">
        <v>3033</v>
      </c>
      <c r="C1101" s="12">
        <v>0</v>
      </c>
      <c r="D1101" s="12"/>
      <c r="E1101" s="12">
        <v>0</v>
      </c>
      <c r="F1101" s="12"/>
      <c r="G1101" s="12"/>
      <c r="H1101" s="12"/>
      <c r="I1101" s="12"/>
      <c r="J1101" s="12"/>
      <c r="K1101" s="12"/>
      <c r="L1101" s="12"/>
      <c r="M1101" s="12"/>
      <c r="N1101" s="12"/>
      <c r="O1101" s="12"/>
      <c r="P1101" s="12"/>
      <c r="Q1101" s="12"/>
      <c r="R1101" s="12"/>
      <c r="S1101" s="12"/>
      <c r="T1101" s="12"/>
      <c r="U1101" s="12"/>
      <c r="V1101" s="12"/>
      <c r="W1101" s="12"/>
    </row>
    <row r="1102" ht="14.4" spans="1:23">
      <c r="A1102" s="14">
        <v>2150299</v>
      </c>
      <c r="B1102" s="11" t="s">
        <v>3036</v>
      </c>
      <c r="C1102" s="12">
        <v>7953</v>
      </c>
      <c r="D1102" s="12">
        <v>2187</v>
      </c>
      <c r="E1102" s="12">
        <v>2780</v>
      </c>
      <c r="F1102" s="12"/>
      <c r="G1102" s="12">
        <v>4212</v>
      </c>
      <c r="H1102" s="12">
        <v>1200</v>
      </c>
      <c r="I1102" s="12">
        <v>200</v>
      </c>
      <c r="J1102" s="12">
        <v>956</v>
      </c>
      <c r="K1102" s="12">
        <v>454</v>
      </c>
      <c r="L1102" s="12">
        <v>800</v>
      </c>
      <c r="M1102" s="12"/>
      <c r="N1102" s="12"/>
      <c r="O1102" s="12"/>
      <c r="P1102" s="12"/>
      <c r="Q1102" s="12"/>
      <c r="R1102" s="12">
        <v>400</v>
      </c>
      <c r="S1102" s="12">
        <v>2</v>
      </c>
      <c r="T1102" s="12"/>
      <c r="U1102" s="12"/>
      <c r="V1102" s="12">
        <v>200</v>
      </c>
      <c r="W1102" s="12"/>
    </row>
    <row r="1103" ht="14.4" spans="1:23">
      <c r="A1103" s="14">
        <v>21503</v>
      </c>
      <c r="B1103" s="9" t="s">
        <v>3038</v>
      </c>
      <c r="C1103" s="10">
        <v>151096</v>
      </c>
      <c r="D1103" s="10">
        <v>72</v>
      </c>
      <c r="E1103" s="10">
        <v>96</v>
      </c>
      <c r="F1103" s="10"/>
      <c r="G1103" s="10">
        <v>15000</v>
      </c>
      <c r="H1103" s="10">
        <v>15000</v>
      </c>
      <c r="I1103" s="10"/>
      <c r="J1103" s="10"/>
      <c r="K1103" s="10"/>
      <c r="L1103" s="10"/>
      <c r="M1103" s="10"/>
      <c r="N1103" s="10"/>
      <c r="O1103" s="10"/>
      <c r="P1103" s="10"/>
      <c r="Q1103" s="10"/>
      <c r="R1103" s="10"/>
      <c r="S1103" s="10"/>
      <c r="T1103" s="10"/>
      <c r="U1103" s="10"/>
      <c r="V1103" s="10"/>
      <c r="W1103" s="10"/>
    </row>
    <row r="1104" ht="14.4" spans="1:23">
      <c r="A1104" s="14">
        <v>2150301</v>
      </c>
      <c r="B1104" s="11" t="s">
        <v>595</v>
      </c>
      <c r="C1104" s="12">
        <v>96</v>
      </c>
      <c r="D1104" s="12">
        <v>72</v>
      </c>
      <c r="E1104" s="12">
        <v>96</v>
      </c>
      <c r="F1104" s="12"/>
      <c r="G1104" s="12"/>
      <c r="H1104" s="12"/>
      <c r="I1104" s="12"/>
      <c r="J1104" s="12"/>
      <c r="K1104" s="12"/>
      <c r="L1104" s="12"/>
      <c r="M1104" s="12"/>
      <c r="N1104" s="12"/>
      <c r="O1104" s="12"/>
      <c r="P1104" s="12"/>
      <c r="Q1104" s="12"/>
      <c r="R1104" s="12"/>
      <c r="S1104" s="12"/>
      <c r="T1104" s="12"/>
      <c r="U1104" s="12"/>
      <c r="V1104" s="12"/>
      <c r="W1104" s="12"/>
    </row>
    <row r="1105" ht="14.4" spans="1:23">
      <c r="A1105" s="14">
        <v>2150302</v>
      </c>
      <c r="B1105" s="11" t="s">
        <v>598</v>
      </c>
      <c r="C1105" s="12">
        <v>0</v>
      </c>
      <c r="D1105" s="12"/>
      <c r="E1105" s="12">
        <v>0</v>
      </c>
      <c r="F1105" s="12"/>
      <c r="G1105" s="12"/>
      <c r="H1105" s="12"/>
      <c r="I1105" s="12"/>
      <c r="J1105" s="12"/>
      <c r="K1105" s="12"/>
      <c r="L1105" s="12"/>
      <c r="M1105" s="12"/>
      <c r="N1105" s="12"/>
      <c r="O1105" s="12"/>
      <c r="P1105" s="12"/>
      <c r="Q1105" s="12"/>
      <c r="R1105" s="12"/>
      <c r="S1105" s="12"/>
      <c r="T1105" s="12"/>
      <c r="U1105" s="12"/>
      <c r="V1105" s="12"/>
      <c r="W1105" s="12"/>
    </row>
    <row r="1106" ht="14.4" spans="1:23">
      <c r="A1106" s="14">
        <v>2150303</v>
      </c>
      <c r="B1106" s="11" t="s">
        <v>601</v>
      </c>
      <c r="C1106" s="12">
        <v>0</v>
      </c>
      <c r="D1106" s="12"/>
      <c r="E1106" s="12">
        <v>0</v>
      </c>
      <c r="F1106" s="12"/>
      <c r="G1106" s="12"/>
      <c r="H1106" s="12"/>
      <c r="I1106" s="12"/>
      <c r="J1106" s="12"/>
      <c r="K1106" s="12"/>
      <c r="L1106" s="12"/>
      <c r="M1106" s="12"/>
      <c r="N1106" s="12"/>
      <c r="O1106" s="12"/>
      <c r="P1106" s="12"/>
      <c r="Q1106" s="12"/>
      <c r="R1106" s="12"/>
      <c r="S1106" s="12"/>
      <c r="T1106" s="12"/>
      <c r="U1106" s="12"/>
      <c r="V1106" s="12"/>
      <c r="W1106" s="12"/>
    </row>
    <row r="1107" ht="14.4" spans="1:23">
      <c r="A1107" s="14">
        <v>2150399</v>
      </c>
      <c r="B1107" s="11" t="s">
        <v>3045</v>
      </c>
      <c r="C1107" s="12">
        <v>151000</v>
      </c>
      <c r="D1107" s="12"/>
      <c r="E1107" s="12">
        <v>0</v>
      </c>
      <c r="F1107" s="12"/>
      <c r="G1107" s="12">
        <v>15000</v>
      </c>
      <c r="H1107" s="12">
        <v>15000</v>
      </c>
      <c r="I1107" s="12"/>
      <c r="J1107" s="12"/>
      <c r="K1107" s="12"/>
      <c r="L1107" s="12"/>
      <c r="M1107" s="12"/>
      <c r="N1107" s="12"/>
      <c r="O1107" s="12"/>
      <c r="P1107" s="12"/>
      <c r="Q1107" s="12"/>
      <c r="R1107" s="12"/>
      <c r="S1107" s="12"/>
      <c r="T1107" s="12"/>
      <c r="U1107" s="12"/>
      <c r="V1107" s="12"/>
      <c r="W1107" s="12"/>
    </row>
    <row r="1108" ht="14.4" spans="1:23">
      <c r="A1108" s="14">
        <v>21505</v>
      </c>
      <c r="B1108" s="9" t="s">
        <v>3047</v>
      </c>
      <c r="C1108" s="10">
        <v>176245</v>
      </c>
      <c r="D1108" s="10">
        <v>20296</v>
      </c>
      <c r="E1108" s="10">
        <v>24735</v>
      </c>
      <c r="F1108" s="10"/>
      <c r="G1108" s="10">
        <v>96670</v>
      </c>
      <c r="H1108" s="10">
        <v>29494</v>
      </c>
      <c r="I1108" s="10">
        <v>3809</v>
      </c>
      <c r="J1108" s="10">
        <v>13594</v>
      </c>
      <c r="K1108" s="10">
        <v>7243</v>
      </c>
      <c r="L1108" s="10">
        <v>2417</v>
      </c>
      <c r="M1108" s="10">
        <v>4649</v>
      </c>
      <c r="N1108" s="10">
        <v>5374</v>
      </c>
      <c r="O1108" s="10">
        <v>1136</v>
      </c>
      <c r="P1108" s="10">
        <v>10442</v>
      </c>
      <c r="Q1108" s="10">
        <v>4354</v>
      </c>
      <c r="R1108" s="10">
        <v>5171</v>
      </c>
      <c r="S1108" s="10">
        <v>2000</v>
      </c>
      <c r="T1108" s="10">
        <v>3881</v>
      </c>
      <c r="U1108" s="10">
        <v>28</v>
      </c>
      <c r="V1108" s="10">
        <v>2226</v>
      </c>
      <c r="W1108" s="10">
        <v>852</v>
      </c>
    </row>
    <row r="1109" ht="14.4" spans="1:23">
      <c r="A1109" s="14">
        <v>2150501</v>
      </c>
      <c r="B1109" s="11" t="s">
        <v>595</v>
      </c>
      <c r="C1109" s="12">
        <v>22792</v>
      </c>
      <c r="D1109" s="12">
        <v>3492</v>
      </c>
      <c r="E1109" s="12">
        <v>4274</v>
      </c>
      <c r="F1109" s="12"/>
      <c r="G1109" s="12">
        <v>16418</v>
      </c>
      <c r="H1109" s="12">
        <v>3686</v>
      </c>
      <c r="I1109" s="12">
        <v>785</v>
      </c>
      <c r="J1109" s="12">
        <v>1137</v>
      </c>
      <c r="K1109" s="12">
        <v>1109</v>
      </c>
      <c r="L1109" s="12">
        <v>1147</v>
      </c>
      <c r="M1109" s="12">
        <v>83</v>
      </c>
      <c r="N1109" s="12">
        <v>1407</v>
      </c>
      <c r="O1109" s="12">
        <v>334</v>
      </c>
      <c r="P1109" s="12">
        <v>1702</v>
      </c>
      <c r="Q1109" s="12">
        <v>2428</v>
      </c>
      <c r="R1109" s="12">
        <v>724</v>
      </c>
      <c r="S1109" s="12">
        <v>418</v>
      </c>
      <c r="T1109" s="12">
        <v>1133</v>
      </c>
      <c r="U1109" s="12"/>
      <c r="V1109" s="12">
        <v>325</v>
      </c>
      <c r="W1109" s="12"/>
    </row>
    <row r="1110" ht="14.4" spans="1:23">
      <c r="A1110" s="14">
        <v>2150502</v>
      </c>
      <c r="B1110" s="11" t="s">
        <v>598</v>
      </c>
      <c r="C1110" s="12">
        <v>2549</v>
      </c>
      <c r="D1110" s="12">
        <v>236</v>
      </c>
      <c r="E1110" s="12">
        <v>254</v>
      </c>
      <c r="F1110" s="12"/>
      <c r="G1110" s="12">
        <v>1763</v>
      </c>
      <c r="H1110" s="12">
        <v>601</v>
      </c>
      <c r="I1110" s="12"/>
      <c r="J1110" s="12">
        <v>39</v>
      </c>
      <c r="K1110" s="12">
        <v>7</v>
      </c>
      <c r="L1110" s="12">
        <v>63</v>
      </c>
      <c r="M1110" s="12">
        <v>36</v>
      </c>
      <c r="N1110" s="12">
        <v>15</v>
      </c>
      <c r="O1110" s="12">
        <v>2</v>
      </c>
      <c r="P1110" s="12">
        <v>898</v>
      </c>
      <c r="Q1110" s="12">
        <v>65</v>
      </c>
      <c r="R1110" s="12">
        <v>12</v>
      </c>
      <c r="S1110" s="12">
        <v>10</v>
      </c>
      <c r="T1110" s="12">
        <v>4</v>
      </c>
      <c r="U1110" s="12">
        <v>11</v>
      </c>
      <c r="V1110" s="12"/>
      <c r="W1110" s="12"/>
    </row>
    <row r="1111" ht="14.4" spans="1:23">
      <c r="A1111" s="14">
        <v>2150503</v>
      </c>
      <c r="B1111" s="11" t="s">
        <v>601</v>
      </c>
      <c r="C1111" s="12">
        <v>484</v>
      </c>
      <c r="D1111" s="12">
        <v>266</v>
      </c>
      <c r="E1111" s="12">
        <v>347</v>
      </c>
      <c r="F1111" s="12"/>
      <c r="G1111" s="12">
        <v>129</v>
      </c>
      <c r="H1111" s="12"/>
      <c r="I1111" s="12">
        <v>66</v>
      </c>
      <c r="J1111" s="12">
        <v>13</v>
      </c>
      <c r="K1111" s="12"/>
      <c r="L1111" s="12"/>
      <c r="M1111" s="12"/>
      <c r="N1111" s="12"/>
      <c r="O1111" s="12"/>
      <c r="P1111" s="12"/>
      <c r="Q1111" s="12"/>
      <c r="R1111" s="12">
        <v>50</v>
      </c>
      <c r="S1111" s="12"/>
      <c r="T1111" s="12"/>
      <c r="U1111" s="12"/>
      <c r="V1111" s="12"/>
      <c r="W1111" s="12"/>
    </row>
    <row r="1112" ht="14.4" spans="1:23">
      <c r="A1112" s="14">
        <v>2150505</v>
      </c>
      <c r="B1112" s="11" t="s">
        <v>3052</v>
      </c>
      <c r="C1112" s="12">
        <v>0</v>
      </c>
      <c r="D1112" s="12"/>
      <c r="E1112" s="12">
        <v>0</v>
      </c>
      <c r="F1112" s="12"/>
      <c r="G1112" s="12"/>
      <c r="H1112" s="12"/>
      <c r="I1112" s="12"/>
      <c r="J1112" s="12"/>
      <c r="K1112" s="12"/>
      <c r="L1112" s="12"/>
      <c r="M1112" s="12"/>
      <c r="N1112" s="12"/>
      <c r="O1112" s="12"/>
      <c r="P1112" s="12"/>
      <c r="Q1112" s="12"/>
      <c r="R1112" s="12"/>
      <c r="S1112" s="12"/>
      <c r="T1112" s="12"/>
      <c r="U1112" s="12"/>
      <c r="V1112" s="12"/>
      <c r="W1112" s="12"/>
    </row>
    <row r="1113" ht="14.4" spans="1:23">
      <c r="A1113" s="14">
        <v>2150506</v>
      </c>
      <c r="B1113" s="11" t="s">
        <v>3054</v>
      </c>
      <c r="C1113" s="12">
        <v>427</v>
      </c>
      <c r="D1113" s="12"/>
      <c r="E1113" s="12">
        <v>0</v>
      </c>
      <c r="F1113" s="12"/>
      <c r="G1113" s="12">
        <v>405</v>
      </c>
      <c r="H1113" s="12">
        <v>50</v>
      </c>
      <c r="I1113" s="12">
        <v>86</v>
      </c>
      <c r="J1113" s="12"/>
      <c r="K1113" s="12"/>
      <c r="L1113" s="12"/>
      <c r="M1113" s="12"/>
      <c r="N1113" s="12">
        <v>269</v>
      </c>
      <c r="O1113" s="12"/>
      <c r="P1113" s="12"/>
      <c r="Q1113" s="12"/>
      <c r="R1113" s="12"/>
      <c r="S1113" s="12"/>
      <c r="T1113" s="12"/>
      <c r="U1113" s="12"/>
      <c r="V1113" s="12"/>
      <c r="W1113" s="12"/>
    </row>
    <row r="1114" ht="14.4" spans="1:23">
      <c r="A1114" s="14">
        <v>2150507</v>
      </c>
      <c r="B1114" s="11" t="s">
        <v>3057</v>
      </c>
      <c r="C1114" s="12">
        <v>2426</v>
      </c>
      <c r="D1114" s="12">
        <v>1818</v>
      </c>
      <c r="E1114" s="12">
        <v>2009</v>
      </c>
      <c r="F1114" s="12"/>
      <c r="G1114" s="12">
        <v>3</v>
      </c>
      <c r="H1114" s="12"/>
      <c r="I1114" s="12"/>
      <c r="J1114" s="12"/>
      <c r="K1114" s="12"/>
      <c r="L1114" s="12"/>
      <c r="M1114" s="12"/>
      <c r="N1114" s="12"/>
      <c r="O1114" s="12"/>
      <c r="P1114" s="12"/>
      <c r="Q1114" s="12"/>
      <c r="R1114" s="12">
        <v>3</v>
      </c>
      <c r="S1114" s="12"/>
      <c r="T1114" s="12"/>
      <c r="U1114" s="12"/>
      <c r="V1114" s="12"/>
      <c r="W1114" s="12"/>
    </row>
    <row r="1115" ht="14.4" spans="1:23">
      <c r="A1115" s="14">
        <v>2150508</v>
      </c>
      <c r="B1115" s="11" t="s">
        <v>3060</v>
      </c>
      <c r="C1115" s="12">
        <v>9584</v>
      </c>
      <c r="D1115" s="12">
        <v>584</v>
      </c>
      <c r="E1115" s="12">
        <v>3523</v>
      </c>
      <c r="F1115" s="12"/>
      <c r="G1115" s="12">
        <v>3423</v>
      </c>
      <c r="H1115" s="12">
        <v>198</v>
      </c>
      <c r="I1115" s="12">
        <v>182</v>
      </c>
      <c r="J1115" s="12"/>
      <c r="K1115" s="12">
        <v>14</v>
      </c>
      <c r="L1115" s="12">
        <v>330</v>
      </c>
      <c r="M1115" s="12">
        <v>375</v>
      </c>
      <c r="N1115" s="12">
        <v>398</v>
      </c>
      <c r="O1115" s="12"/>
      <c r="P1115" s="12">
        <v>408</v>
      </c>
      <c r="Q1115" s="12">
        <v>87</v>
      </c>
      <c r="R1115" s="12">
        <v>521</v>
      </c>
      <c r="S1115" s="12"/>
      <c r="T1115" s="12"/>
      <c r="U1115" s="12">
        <v>2</v>
      </c>
      <c r="V1115" s="12">
        <v>640</v>
      </c>
      <c r="W1115" s="12">
        <v>268</v>
      </c>
    </row>
    <row r="1116" ht="14.4" spans="1:23">
      <c r="A1116" s="14">
        <v>2150509</v>
      </c>
      <c r="B1116" s="11" t="s">
        <v>3063</v>
      </c>
      <c r="C1116" s="12">
        <v>0</v>
      </c>
      <c r="D1116" s="12"/>
      <c r="E1116" s="12">
        <v>0</v>
      </c>
      <c r="F1116" s="12"/>
      <c r="G1116" s="12"/>
      <c r="H1116" s="12"/>
      <c r="I1116" s="12"/>
      <c r="J1116" s="12"/>
      <c r="K1116" s="12"/>
      <c r="L1116" s="12"/>
      <c r="M1116" s="12"/>
      <c r="N1116" s="12"/>
      <c r="O1116" s="12"/>
      <c r="P1116" s="12"/>
      <c r="Q1116" s="12"/>
      <c r="R1116" s="12"/>
      <c r="S1116" s="12"/>
      <c r="T1116" s="12"/>
      <c r="U1116" s="12"/>
      <c r="V1116" s="12"/>
      <c r="W1116" s="12"/>
    </row>
    <row r="1117" ht="14.4" spans="1:23">
      <c r="A1117" s="14">
        <v>2150510</v>
      </c>
      <c r="B1117" s="11" t="s">
        <v>3066</v>
      </c>
      <c r="C1117" s="12">
        <v>112839</v>
      </c>
      <c r="D1117" s="12">
        <v>9654</v>
      </c>
      <c r="E1117" s="12">
        <v>9663</v>
      </c>
      <c r="F1117" s="12"/>
      <c r="G1117" s="12">
        <v>64024</v>
      </c>
      <c r="H1117" s="12">
        <v>24573</v>
      </c>
      <c r="I1117" s="12">
        <v>1068</v>
      </c>
      <c r="J1117" s="12">
        <v>11885</v>
      </c>
      <c r="K1117" s="12">
        <v>4563</v>
      </c>
      <c r="L1117" s="12">
        <v>518</v>
      </c>
      <c r="M1117" s="12">
        <v>4073</v>
      </c>
      <c r="N1117" s="12">
        <v>1453</v>
      </c>
      <c r="O1117" s="12">
        <v>740</v>
      </c>
      <c r="P1117" s="12">
        <v>6925</v>
      </c>
      <c r="Q1117" s="12">
        <v>723</v>
      </c>
      <c r="R1117" s="12">
        <v>1751</v>
      </c>
      <c r="S1117" s="12">
        <v>1424</v>
      </c>
      <c r="T1117" s="12">
        <v>2499</v>
      </c>
      <c r="U1117" s="12">
        <v>15</v>
      </c>
      <c r="V1117" s="12">
        <v>1230</v>
      </c>
      <c r="W1117" s="12">
        <v>584</v>
      </c>
    </row>
    <row r="1118" ht="14.4" spans="1:23">
      <c r="A1118" s="14">
        <v>2150511</v>
      </c>
      <c r="B1118" s="11" t="s">
        <v>3067</v>
      </c>
      <c r="C1118" s="12">
        <v>200</v>
      </c>
      <c r="D1118" s="12">
        <v>200</v>
      </c>
      <c r="E1118" s="12">
        <v>200</v>
      </c>
      <c r="F1118" s="12"/>
      <c r="G1118" s="12"/>
      <c r="H1118" s="12"/>
      <c r="I1118" s="12"/>
      <c r="J1118" s="12"/>
      <c r="K1118" s="12"/>
      <c r="L1118" s="12"/>
      <c r="M1118" s="12"/>
      <c r="N1118" s="12"/>
      <c r="O1118" s="12"/>
      <c r="P1118" s="12"/>
      <c r="Q1118" s="12"/>
      <c r="R1118" s="12"/>
      <c r="S1118" s="12"/>
      <c r="T1118" s="12"/>
      <c r="U1118" s="12"/>
      <c r="V1118" s="12"/>
      <c r="W1118" s="12"/>
    </row>
    <row r="1119" ht="14.4" spans="1:23">
      <c r="A1119" s="14">
        <v>2150513</v>
      </c>
      <c r="B1119" s="11" t="s">
        <v>2903</v>
      </c>
      <c r="C1119" s="12">
        <v>3</v>
      </c>
      <c r="D1119" s="12"/>
      <c r="E1119" s="12">
        <v>0</v>
      </c>
      <c r="F1119" s="12"/>
      <c r="G1119" s="12">
        <v>3</v>
      </c>
      <c r="H1119" s="12"/>
      <c r="I1119" s="12"/>
      <c r="J1119" s="12">
        <v>3</v>
      </c>
      <c r="K1119" s="12"/>
      <c r="L1119" s="12"/>
      <c r="M1119" s="12"/>
      <c r="N1119" s="12"/>
      <c r="O1119" s="12"/>
      <c r="P1119" s="12"/>
      <c r="Q1119" s="12"/>
      <c r="R1119" s="12"/>
      <c r="S1119" s="12"/>
      <c r="T1119" s="12"/>
      <c r="U1119" s="12"/>
      <c r="V1119" s="12"/>
      <c r="W1119" s="12"/>
    </row>
    <row r="1120" ht="14.4" spans="1:23">
      <c r="A1120" s="14">
        <v>2150515</v>
      </c>
      <c r="B1120" s="11" t="s">
        <v>3068</v>
      </c>
      <c r="C1120" s="12">
        <v>10</v>
      </c>
      <c r="D1120" s="12"/>
      <c r="E1120" s="12">
        <v>0</v>
      </c>
      <c r="F1120" s="12"/>
      <c r="G1120" s="12"/>
      <c r="H1120" s="12"/>
      <c r="I1120" s="12"/>
      <c r="J1120" s="12"/>
      <c r="K1120" s="12"/>
      <c r="L1120" s="12"/>
      <c r="M1120" s="12"/>
      <c r="N1120" s="12"/>
      <c r="O1120" s="12"/>
      <c r="P1120" s="12"/>
      <c r="Q1120" s="12"/>
      <c r="R1120" s="12"/>
      <c r="S1120" s="12"/>
      <c r="T1120" s="12"/>
      <c r="U1120" s="12"/>
      <c r="V1120" s="12"/>
      <c r="W1120" s="12"/>
    </row>
    <row r="1121" ht="14.4" spans="1:23">
      <c r="A1121" s="14">
        <v>2150599</v>
      </c>
      <c r="B1121" s="11" t="s">
        <v>3071</v>
      </c>
      <c r="C1121" s="12">
        <v>24931</v>
      </c>
      <c r="D1121" s="12">
        <v>4046</v>
      </c>
      <c r="E1121" s="12">
        <v>4465</v>
      </c>
      <c r="F1121" s="12"/>
      <c r="G1121" s="12">
        <v>10502</v>
      </c>
      <c r="H1121" s="12">
        <v>386</v>
      </c>
      <c r="I1121" s="12">
        <v>1622</v>
      </c>
      <c r="J1121" s="12">
        <v>517</v>
      </c>
      <c r="K1121" s="12">
        <v>1550</v>
      </c>
      <c r="L1121" s="12">
        <v>359</v>
      </c>
      <c r="M1121" s="12">
        <v>82</v>
      </c>
      <c r="N1121" s="12">
        <v>1832</v>
      </c>
      <c r="O1121" s="12">
        <v>60</v>
      </c>
      <c r="P1121" s="12">
        <v>509</v>
      </c>
      <c r="Q1121" s="12">
        <v>1051</v>
      </c>
      <c r="R1121" s="12">
        <v>2110</v>
      </c>
      <c r="S1121" s="12">
        <v>148</v>
      </c>
      <c r="T1121" s="12">
        <v>245</v>
      </c>
      <c r="U1121" s="12"/>
      <c r="V1121" s="12">
        <v>31</v>
      </c>
      <c r="W1121" s="12"/>
    </row>
    <row r="1122" ht="14.4" spans="1:23">
      <c r="A1122" s="14">
        <v>21506</v>
      </c>
      <c r="B1122" s="9" t="s">
        <v>5074</v>
      </c>
      <c r="C1122" s="10">
        <v>84743</v>
      </c>
      <c r="D1122" s="10">
        <v>7320</v>
      </c>
      <c r="E1122" s="10">
        <v>8170</v>
      </c>
      <c r="F1122" s="10"/>
      <c r="G1122" s="10">
        <v>66369</v>
      </c>
      <c r="H1122" s="10">
        <v>14147</v>
      </c>
      <c r="I1122" s="10">
        <v>7249</v>
      </c>
      <c r="J1122" s="10">
        <v>9972</v>
      </c>
      <c r="K1122" s="10">
        <v>5510</v>
      </c>
      <c r="L1122" s="10">
        <v>6336</v>
      </c>
      <c r="M1122" s="10">
        <v>3388</v>
      </c>
      <c r="N1122" s="10">
        <v>2758</v>
      </c>
      <c r="O1122" s="10">
        <v>1426</v>
      </c>
      <c r="P1122" s="10">
        <v>2166</v>
      </c>
      <c r="Q1122" s="10">
        <v>3741</v>
      </c>
      <c r="R1122" s="10">
        <v>1777</v>
      </c>
      <c r="S1122" s="10">
        <v>1020</v>
      </c>
      <c r="T1122" s="10">
        <v>3355</v>
      </c>
      <c r="U1122" s="10">
        <v>1125</v>
      </c>
      <c r="V1122" s="10">
        <v>942</v>
      </c>
      <c r="W1122" s="10">
        <v>1457</v>
      </c>
    </row>
    <row r="1123" ht="14.4" spans="1:23">
      <c r="A1123" s="14">
        <v>2150601</v>
      </c>
      <c r="B1123" s="11" t="s">
        <v>595</v>
      </c>
      <c r="C1123" s="12">
        <v>34352</v>
      </c>
      <c r="D1123" s="12">
        <v>1418</v>
      </c>
      <c r="E1123" s="12">
        <v>1708</v>
      </c>
      <c r="F1123" s="12"/>
      <c r="G1123" s="12">
        <v>28700</v>
      </c>
      <c r="H1123" s="12">
        <v>4289</v>
      </c>
      <c r="I1123" s="12">
        <v>2789</v>
      </c>
      <c r="J1123" s="12">
        <v>3257</v>
      </c>
      <c r="K1123" s="12">
        <v>2360</v>
      </c>
      <c r="L1123" s="12">
        <v>2525</v>
      </c>
      <c r="M1123" s="12">
        <v>2047</v>
      </c>
      <c r="N1123" s="12">
        <v>1997</v>
      </c>
      <c r="O1123" s="12">
        <v>569</v>
      </c>
      <c r="P1123" s="12">
        <v>1433</v>
      </c>
      <c r="Q1123" s="12">
        <v>1765</v>
      </c>
      <c r="R1123" s="12">
        <v>954</v>
      </c>
      <c r="S1123" s="12">
        <v>718</v>
      </c>
      <c r="T1123" s="12">
        <v>1373</v>
      </c>
      <c r="U1123" s="12">
        <v>912</v>
      </c>
      <c r="V1123" s="12">
        <v>735</v>
      </c>
      <c r="W1123" s="12">
        <v>977</v>
      </c>
    </row>
    <row r="1124" ht="14.4" spans="1:23">
      <c r="A1124" s="14">
        <v>2150602</v>
      </c>
      <c r="B1124" s="11" t="s">
        <v>598</v>
      </c>
      <c r="C1124" s="12">
        <v>5688</v>
      </c>
      <c r="D1124" s="12"/>
      <c r="E1124" s="12">
        <v>0</v>
      </c>
      <c r="F1124" s="12"/>
      <c r="G1124" s="12">
        <v>3218</v>
      </c>
      <c r="H1124" s="12">
        <v>607</v>
      </c>
      <c r="I1124" s="12">
        <v>34</v>
      </c>
      <c r="J1124" s="12">
        <v>1018</v>
      </c>
      <c r="K1124" s="12">
        <v>156</v>
      </c>
      <c r="L1124" s="12">
        <v>182</v>
      </c>
      <c r="M1124" s="12">
        <v>162</v>
      </c>
      <c r="N1124" s="12">
        <v>195</v>
      </c>
      <c r="O1124" s="12">
        <v>23</v>
      </c>
      <c r="P1124" s="12">
        <v>409</v>
      </c>
      <c r="Q1124" s="12">
        <v>138</v>
      </c>
      <c r="R1124" s="12"/>
      <c r="S1124" s="12">
        <v>110</v>
      </c>
      <c r="T1124" s="12">
        <v>21</v>
      </c>
      <c r="U1124" s="12">
        <v>1</v>
      </c>
      <c r="V1124" s="12">
        <v>37</v>
      </c>
      <c r="W1124" s="12">
        <v>125</v>
      </c>
    </row>
    <row r="1125" ht="14.4" spans="1:23">
      <c r="A1125" s="14">
        <v>2150603</v>
      </c>
      <c r="B1125" s="11" t="s">
        <v>601</v>
      </c>
      <c r="C1125" s="12">
        <v>656</v>
      </c>
      <c r="D1125" s="12"/>
      <c r="E1125" s="12">
        <v>0</v>
      </c>
      <c r="F1125" s="12"/>
      <c r="G1125" s="12">
        <v>551</v>
      </c>
      <c r="H1125" s="12">
        <v>245</v>
      </c>
      <c r="I1125" s="12">
        <v>210</v>
      </c>
      <c r="J1125" s="12"/>
      <c r="K1125" s="12"/>
      <c r="L1125" s="12">
        <v>24</v>
      </c>
      <c r="M1125" s="12">
        <v>24</v>
      </c>
      <c r="N1125" s="12">
        <v>29</v>
      </c>
      <c r="O1125" s="12"/>
      <c r="P1125" s="12"/>
      <c r="Q1125" s="12"/>
      <c r="R1125" s="12">
        <v>19</v>
      </c>
      <c r="S1125" s="12"/>
      <c r="T1125" s="12"/>
      <c r="U1125" s="12"/>
      <c r="V1125" s="12"/>
      <c r="W1125" s="12"/>
    </row>
    <row r="1126" ht="14.4" spans="1:23">
      <c r="A1126" s="14">
        <v>2150604</v>
      </c>
      <c r="B1126" s="11" t="s">
        <v>3593</v>
      </c>
      <c r="C1126" s="12">
        <v>3</v>
      </c>
      <c r="D1126" s="12"/>
      <c r="E1126" s="12">
        <v>0</v>
      </c>
      <c r="F1126" s="12"/>
      <c r="G1126" s="12">
        <v>3</v>
      </c>
      <c r="H1126" s="12"/>
      <c r="I1126" s="12"/>
      <c r="J1126" s="12"/>
      <c r="K1126" s="12"/>
      <c r="L1126" s="12"/>
      <c r="M1126" s="12"/>
      <c r="N1126" s="12"/>
      <c r="O1126" s="12"/>
      <c r="P1126" s="12"/>
      <c r="Q1126" s="12"/>
      <c r="R1126" s="12"/>
      <c r="S1126" s="12"/>
      <c r="T1126" s="12"/>
      <c r="U1126" s="12">
        <v>3</v>
      </c>
      <c r="V1126" s="12"/>
      <c r="W1126" s="12"/>
    </row>
    <row r="1127" ht="14.4" spans="1:23">
      <c r="A1127" s="14">
        <v>2150605</v>
      </c>
      <c r="B1127" s="11" t="s">
        <v>5075</v>
      </c>
      <c r="C1127" s="12">
        <v>12367</v>
      </c>
      <c r="D1127" s="12">
        <v>1858</v>
      </c>
      <c r="E1127" s="12">
        <v>2190</v>
      </c>
      <c r="F1127" s="12"/>
      <c r="G1127" s="12">
        <v>12317</v>
      </c>
      <c r="H1127" s="12">
        <v>7199</v>
      </c>
      <c r="I1127" s="12">
        <v>635</v>
      </c>
      <c r="J1127" s="12">
        <v>636</v>
      </c>
      <c r="K1127" s="12">
        <v>455</v>
      </c>
      <c r="L1127" s="12">
        <v>673</v>
      </c>
      <c r="M1127" s="12">
        <v>440</v>
      </c>
      <c r="N1127" s="12">
        <v>253</v>
      </c>
      <c r="O1127" s="12">
        <v>29</v>
      </c>
      <c r="P1127" s="12">
        <v>122</v>
      </c>
      <c r="Q1127" s="12">
        <v>569</v>
      </c>
      <c r="R1127" s="12">
        <v>543</v>
      </c>
      <c r="S1127" s="12">
        <v>151</v>
      </c>
      <c r="T1127" s="12">
        <v>166</v>
      </c>
      <c r="U1127" s="12">
        <v>184</v>
      </c>
      <c r="V1127" s="12">
        <v>78</v>
      </c>
      <c r="W1127" s="12">
        <v>184</v>
      </c>
    </row>
    <row r="1128" ht="14.4" spans="1:23">
      <c r="A1128" s="14">
        <v>2150606</v>
      </c>
      <c r="B1128" s="11" t="s">
        <v>5076</v>
      </c>
      <c r="C1128" s="12">
        <v>1307</v>
      </c>
      <c r="D1128" s="12">
        <v>29</v>
      </c>
      <c r="E1128" s="12">
        <v>41</v>
      </c>
      <c r="F1128" s="12"/>
      <c r="G1128" s="12">
        <v>1042</v>
      </c>
      <c r="H1128" s="12">
        <v>12</v>
      </c>
      <c r="I1128" s="12">
        <v>667</v>
      </c>
      <c r="J1128" s="12">
        <v>125</v>
      </c>
      <c r="K1128" s="12">
        <v>20</v>
      </c>
      <c r="L1128" s="12">
        <v>2</v>
      </c>
      <c r="M1128" s="12">
        <v>35</v>
      </c>
      <c r="N1128" s="12">
        <v>5</v>
      </c>
      <c r="O1128" s="12"/>
      <c r="P1128" s="12"/>
      <c r="Q1128" s="12">
        <v>2</v>
      </c>
      <c r="R1128" s="12"/>
      <c r="S1128" s="12">
        <v>20</v>
      </c>
      <c r="T1128" s="12">
        <v>153</v>
      </c>
      <c r="U1128" s="12"/>
      <c r="V1128" s="12"/>
      <c r="W1128" s="12">
        <v>1</v>
      </c>
    </row>
    <row r="1129" ht="14.4" spans="1:23">
      <c r="A1129" s="14">
        <v>2150607</v>
      </c>
      <c r="B1129" s="11" t="s">
        <v>5077</v>
      </c>
      <c r="C1129" s="12">
        <v>16038</v>
      </c>
      <c r="D1129" s="12">
        <v>3691</v>
      </c>
      <c r="E1129" s="12">
        <v>3866</v>
      </c>
      <c r="F1129" s="12"/>
      <c r="G1129" s="12">
        <v>8854</v>
      </c>
      <c r="H1129" s="12">
        <v>516</v>
      </c>
      <c r="I1129" s="12">
        <v>1277</v>
      </c>
      <c r="J1129" s="12">
        <v>2114</v>
      </c>
      <c r="K1129" s="12">
        <v>324</v>
      </c>
      <c r="L1129" s="12">
        <v>2256</v>
      </c>
      <c r="M1129" s="12">
        <v>100</v>
      </c>
      <c r="N1129" s="12">
        <v>30</v>
      </c>
      <c r="O1129" s="12">
        <v>300</v>
      </c>
      <c r="P1129" s="12">
        <v>202</v>
      </c>
      <c r="Q1129" s="12">
        <v>652</v>
      </c>
      <c r="R1129" s="12">
        <v>109</v>
      </c>
      <c r="S1129" s="12">
        <v>5</v>
      </c>
      <c r="T1129" s="12">
        <v>888</v>
      </c>
      <c r="U1129" s="12"/>
      <c r="V1129" s="12"/>
      <c r="W1129" s="12">
        <v>81</v>
      </c>
    </row>
    <row r="1130" ht="14.4" spans="1:23">
      <c r="A1130" s="14">
        <v>2150699</v>
      </c>
      <c r="B1130" s="11" t="s">
        <v>5078</v>
      </c>
      <c r="C1130" s="12">
        <v>14332</v>
      </c>
      <c r="D1130" s="12">
        <v>324</v>
      </c>
      <c r="E1130" s="12">
        <v>365</v>
      </c>
      <c r="F1130" s="12"/>
      <c r="G1130" s="12">
        <v>11684</v>
      </c>
      <c r="H1130" s="12">
        <v>1279</v>
      </c>
      <c r="I1130" s="12">
        <v>1637</v>
      </c>
      <c r="J1130" s="12">
        <v>2822</v>
      </c>
      <c r="K1130" s="12">
        <v>2195</v>
      </c>
      <c r="L1130" s="12">
        <v>674</v>
      </c>
      <c r="M1130" s="12">
        <v>580</v>
      </c>
      <c r="N1130" s="12">
        <v>249</v>
      </c>
      <c r="O1130" s="12">
        <v>505</v>
      </c>
      <c r="P1130" s="12"/>
      <c r="Q1130" s="12">
        <v>615</v>
      </c>
      <c r="R1130" s="12">
        <v>152</v>
      </c>
      <c r="S1130" s="12">
        <v>16</v>
      </c>
      <c r="T1130" s="12">
        <v>754</v>
      </c>
      <c r="U1130" s="12">
        <v>25</v>
      </c>
      <c r="V1130" s="12">
        <v>92</v>
      </c>
      <c r="W1130" s="12">
        <v>89</v>
      </c>
    </row>
    <row r="1131" ht="14.4" spans="1:23">
      <c r="A1131" s="14">
        <v>21507</v>
      </c>
      <c r="B1131" s="9" t="s">
        <v>3074</v>
      </c>
      <c r="C1131" s="10">
        <v>10060</v>
      </c>
      <c r="D1131" s="10">
        <v>2216</v>
      </c>
      <c r="E1131" s="10">
        <v>2902</v>
      </c>
      <c r="F1131" s="10"/>
      <c r="G1131" s="10">
        <v>5923</v>
      </c>
      <c r="H1131" s="10">
        <v>2175</v>
      </c>
      <c r="I1131" s="10">
        <v>233</v>
      </c>
      <c r="J1131" s="10">
        <v>885</v>
      </c>
      <c r="K1131" s="10">
        <v>19</v>
      </c>
      <c r="L1131" s="10">
        <v>75</v>
      </c>
      <c r="M1131" s="10">
        <v>11</v>
      </c>
      <c r="N1131" s="10"/>
      <c r="O1131" s="10"/>
      <c r="P1131" s="10">
        <v>507</v>
      </c>
      <c r="Q1131" s="10">
        <v>184</v>
      </c>
      <c r="R1131" s="10">
        <v>112</v>
      </c>
      <c r="S1131" s="10"/>
      <c r="T1131" s="10">
        <v>322</v>
      </c>
      <c r="U1131" s="10"/>
      <c r="V1131" s="10">
        <v>250</v>
      </c>
      <c r="W1131" s="10">
        <v>1150</v>
      </c>
    </row>
    <row r="1132" ht="14.4" spans="1:23">
      <c r="A1132" s="14">
        <v>2150701</v>
      </c>
      <c r="B1132" s="11" t="s">
        <v>595</v>
      </c>
      <c r="C1132" s="12">
        <v>6913</v>
      </c>
      <c r="D1132" s="12">
        <v>2268</v>
      </c>
      <c r="E1132" s="12">
        <v>2894</v>
      </c>
      <c r="F1132" s="12"/>
      <c r="G1132" s="12">
        <v>3430</v>
      </c>
      <c r="H1132" s="12">
        <v>1668</v>
      </c>
      <c r="I1132" s="12">
        <v>173</v>
      </c>
      <c r="J1132" s="12">
        <v>175</v>
      </c>
      <c r="K1132" s="12"/>
      <c r="L1132" s="12">
        <v>55</v>
      </c>
      <c r="M1132" s="12">
        <v>5</v>
      </c>
      <c r="N1132" s="12"/>
      <c r="O1132" s="12"/>
      <c r="P1132" s="12">
        <v>438</v>
      </c>
      <c r="Q1132" s="12">
        <v>166</v>
      </c>
      <c r="R1132" s="12">
        <v>56</v>
      </c>
      <c r="S1132" s="12"/>
      <c r="T1132" s="12">
        <v>278</v>
      </c>
      <c r="U1132" s="12"/>
      <c r="V1132" s="12">
        <v>230</v>
      </c>
      <c r="W1132" s="12">
        <v>186</v>
      </c>
    </row>
    <row r="1133" ht="14.4" spans="1:23">
      <c r="A1133" s="14">
        <v>2150702</v>
      </c>
      <c r="B1133" s="11" t="s">
        <v>598</v>
      </c>
      <c r="C1133" s="12">
        <v>1500</v>
      </c>
      <c r="D1133" s="12"/>
      <c r="E1133" s="12">
        <v>0</v>
      </c>
      <c r="F1133" s="12"/>
      <c r="G1133" s="12">
        <v>1077</v>
      </c>
      <c r="H1133" s="12">
        <v>483</v>
      </c>
      <c r="I1133" s="12"/>
      <c r="J1133" s="12">
        <v>375</v>
      </c>
      <c r="K1133" s="12">
        <v>19</v>
      </c>
      <c r="L1133" s="12">
        <v>20</v>
      </c>
      <c r="M1133" s="12"/>
      <c r="N1133" s="12"/>
      <c r="O1133" s="12"/>
      <c r="P1133" s="12">
        <v>69</v>
      </c>
      <c r="Q1133" s="12"/>
      <c r="R1133" s="12"/>
      <c r="S1133" s="12"/>
      <c r="T1133" s="12">
        <v>13</v>
      </c>
      <c r="U1133" s="12"/>
      <c r="V1133" s="12"/>
      <c r="W1133" s="12">
        <v>98</v>
      </c>
    </row>
    <row r="1134" ht="14.4" spans="1:23">
      <c r="A1134" s="14">
        <v>2150703</v>
      </c>
      <c r="B1134" s="11" t="s">
        <v>601</v>
      </c>
      <c r="C1134" s="12">
        <v>6</v>
      </c>
      <c r="D1134" s="12"/>
      <c r="E1134" s="12">
        <v>0</v>
      </c>
      <c r="F1134" s="12"/>
      <c r="G1134" s="12">
        <v>6</v>
      </c>
      <c r="H1134" s="12"/>
      <c r="I1134" s="12"/>
      <c r="J1134" s="12"/>
      <c r="K1134" s="12"/>
      <c r="L1134" s="12"/>
      <c r="M1134" s="12">
        <v>6</v>
      </c>
      <c r="N1134" s="12"/>
      <c r="O1134" s="12"/>
      <c r="P1134" s="12"/>
      <c r="Q1134" s="12"/>
      <c r="R1134" s="12"/>
      <c r="S1134" s="12"/>
      <c r="T1134" s="12"/>
      <c r="U1134" s="12"/>
      <c r="V1134" s="12"/>
      <c r="W1134" s="12"/>
    </row>
    <row r="1135" ht="14.4" spans="1:23">
      <c r="A1135" s="14">
        <v>2150704</v>
      </c>
      <c r="B1135" s="11" t="s">
        <v>3083</v>
      </c>
      <c r="C1135" s="12">
        <v>0</v>
      </c>
      <c r="D1135" s="12"/>
      <c r="E1135" s="12">
        <v>0</v>
      </c>
      <c r="F1135" s="12"/>
      <c r="G1135" s="12"/>
      <c r="H1135" s="12"/>
      <c r="I1135" s="12"/>
      <c r="J1135" s="12"/>
      <c r="K1135" s="12"/>
      <c r="L1135" s="12"/>
      <c r="M1135" s="12"/>
      <c r="N1135" s="12"/>
      <c r="O1135" s="12"/>
      <c r="P1135" s="12"/>
      <c r="Q1135" s="12"/>
      <c r="R1135" s="12"/>
      <c r="S1135" s="12"/>
      <c r="T1135" s="12"/>
      <c r="U1135" s="12"/>
      <c r="V1135" s="12"/>
      <c r="W1135" s="12"/>
    </row>
    <row r="1136" ht="14.4" spans="1:23">
      <c r="A1136" s="14">
        <v>2150705</v>
      </c>
      <c r="B1136" s="11" t="s">
        <v>3086</v>
      </c>
      <c r="C1136" s="12">
        <v>0</v>
      </c>
      <c r="D1136" s="12"/>
      <c r="E1136" s="12">
        <v>0</v>
      </c>
      <c r="F1136" s="12"/>
      <c r="G1136" s="12"/>
      <c r="H1136" s="12"/>
      <c r="I1136" s="12"/>
      <c r="J1136" s="12"/>
      <c r="K1136" s="12"/>
      <c r="L1136" s="12"/>
      <c r="M1136" s="12"/>
      <c r="N1136" s="12"/>
      <c r="O1136" s="12"/>
      <c r="P1136" s="12"/>
      <c r="Q1136" s="12"/>
      <c r="R1136" s="12"/>
      <c r="S1136" s="12"/>
      <c r="T1136" s="12"/>
      <c r="U1136" s="12"/>
      <c r="V1136" s="12"/>
      <c r="W1136" s="12"/>
    </row>
    <row r="1137" ht="14.4" spans="1:23">
      <c r="A1137" s="14">
        <v>2150799</v>
      </c>
      <c r="B1137" s="11" t="s">
        <v>3089</v>
      </c>
      <c r="C1137" s="12">
        <v>1641</v>
      </c>
      <c r="D1137" s="12">
        <v>-52</v>
      </c>
      <c r="E1137" s="12">
        <v>8</v>
      </c>
      <c r="F1137" s="12"/>
      <c r="G1137" s="12">
        <v>1410</v>
      </c>
      <c r="H1137" s="12">
        <v>24</v>
      </c>
      <c r="I1137" s="12">
        <v>60</v>
      </c>
      <c r="J1137" s="12">
        <v>335</v>
      </c>
      <c r="K1137" s="12"/>
      <c r="L1137" s="12"/>
      <c r="M1137" s="12"/>
      <c r="N1137" s="12"/>
      <c r="O1137" s="12"/>
      <c r="P1137" s="12"/>
      <c r="Q1137" s="12">
        <v>18</v>
      </c>
      <c r="R1137" s="12">
        <v>56</v>
      </c>
      <c r="S1137" s="12"/>
      <c r="T1137" s="12">
        <v>31</v>
      </c>
      <c r="U1137" s="12"/>
      <c r="V1137" s="12">
        <v>20</v>
      </c>
      <c r="W1137" s="12">
        <v>866</v>
      </c>
    </row>
    <row r="1138" ht="14.4" spans="1:23">
      <c r="A1138" s="14">
        <v>21508</v>
      </c>
      <c r="B1138" s="9" t="s">
        <v>3092</v>
      </c>
      <c r="C1138" s="10">
        <v>311874</v>
      </c>
      <c r="D1138" s="10">
        <v>2536</v>
      </c>
      <c r="E1138" s="10">
        <v>2716</v>
      </c>
      <c r="F1138" s="10"/>
      <c r="G1138" s="10">
        <v>202659</v>
      </c>
      <c r="H1138" s="10">
        <v>61621</v>
      </c>
      <c r="I1138" s="10">
        <v>22919</v>
      </c>
      <c r="J1138" s="10">
        <v>12553</v>
      </c>
      <c r="K1138" s="10">
        <v>5762</v>
      </c>
      <c r="L1138" s="10">
        <v>13002</v>
      </c>
      <c r="M1138" s="10">
        <v>4954</v>
      </c>
      <c r="N1138" s="10">
        <v>6962</v>
      </c>
      <c r="O1138" s="10">
        <v>1862</v>
      </c>
      <c r="P1138" s="10">
        <v>2623</v>
      </c>
      <c r="Q1138" s="10">
        <v>30327</v>
      </c>
      <c r="R1138" s="10">
        <v>13494</v>
      </c>
      <c r="S1138" s="10">
        <v>1932</v>
      </c>
      <c r="T1138" s="10">
        <v>6064</v>
      </c>
      <c r="U1138" s="10">
        <v>683</v>
      </c>
      <c r="V1138" s="10">
        <v>13254</v>
      </c>
      <c r="W1138" s="10">
        <v>4647</v>
      </c>
    </row>
    <row r="1139" ht="14.4" spans="1:23">
      <c r="A1139" s="14">
        <v>2150801</v>
      </c>
      <c r="B1139" s="11" t="s">
        <v>595</v>
      </c>
      <c r="C1139" s="12">
        <v>2956</v>
      </c>
      <c r="D1139" s="12"/>
      <c r="E1139" s="12">
        <v>0</v>
      </c>
      <c r="F1139" s="12"/>
      <c r="G1139" s="12">
        <v>2344</v>
      </c>
      <c r="H1139" s="12"/>
      <c r="I1139" s="12">
        <v>87</v>
      </c>
      <c r="J1139" s="12">
        <v>1157</v>
      </c>
      <c r="K1139" s="12">
        <v>227</v>
      </c>
      <c r="L1139" s="12">
        <v>183</v>
      </c>
      <c r="M1139" s="12"/>
      <c r="N1139" s="12">
        <v>2</v>
      </c>
      <c r="O1139" s="12"/>
      <c r="P1139" s="12"/>
      <c r="Q1139" s="12">
        <v>688</v>
      </c>
      <c r="R1139" s="12"/>
      <c r="S1139" s="12"/>
      <c r="T1139" s="12"/>
      <c r="U1139" s="12"/>
      <c r="V1139" s="12"/>
      <c r="W1139" s="12"/>
    </row>
    <row r="1140" ht="14.4" spans="1:23">
      <c r="A1140" s="14">
        <v>2150802</v>
      </c>
      <c r="B1140" s="11" t="s">
        <v>598</v>
      </c>
      <c r="C1140" s="12">
        <v>496</v>
      </c>
      <c r="D1140" s="12"/>
      <c r="E1140" s="12">
        <v>0</v>
      </c>
      <c r="F1140" s="12"/>
      <c r="G1140" s="12">
        <v>180</v>
      </c>
      <c r="H1140" s="12"/>
      <c r="I1140" s="12"/>
      <c r="J1140" s="12">
        <v>57</v>
      </c>
      <c r="K1140" s="12"/>
      <c r="L1140" s="12">
        <v>115</v>
      </c>
      <c r="M1140" s="12"/>
      <c r="N1140" s="12"/>
      <c r="O1140" s="12"/>
      <c r="P1140" s="12"/>
      <c r="Q1140" s="12">
        <v>8</v>
      </c>
      <c r="R1140" s="12"/>
      <c r="S1140" s="12"/>
      <c r="T1140" s="12"/>
      <c r="U1140" s="12"/>
      <c r="V1140" s="12"/>
      <c r="W1140" s="12"/>
    </row>
    <row r="1141" ht="14.4" spans="1:23">
      <c r="A1141" s="14">
        <v>2150803</v>
      </c>
      <c r="B1141" s="11" t="s">
        <v>601</v>
      </c>
      <c r="C1141" s="12">
        <v>181</v>
      </c>
      <c r="D1141" s="12"/>
      <c r="E1141" s="12">
        <v>0</v>
      </c>
      <c r="F1141" s="12"/>
      <c r="G1141" s="12">
        <v>149</v>
      </c>
      <c r="H1141" s="12"/>
      <c r="I1141" s="12">
        <v>149</v>
      </c>
      <c r="J1141" s="12"/>
      <c r="K1141" s="12"/>
      <c r="L1141" s="12"/>
      <c r="M1141" s="12"/>
      <c r="N1141" s="12"/>
      <c r="O1141" s="12"/>
      <c r="P1141" s="12"/>
      <c r="Q1141" s="12"/>
      <c r="R1141" s="12"/>
      <c r="S1141" s="12"/>
      <c r="T1141" s="12"/>
      <c r="U1141" s="12"/>
      <c r="V1141" s="12"/>
      <c r="W1141" s="12"/>
    </row>
    <row r="1142" ht="14.4" spans="1:23">
      <c r="A1142" s="14">
        <v>2150804</v>
      </c>
      <c r="B1142" s="11" t="s">
        <v>3099</v>
      </c>
      <c r="C1142" s="12">
        <v>3704</v>
      </c>
      <c r="D1142" s="12"/>
      <c r="E1142" s="12">
        <v>0</v>
      </c>
      <c r="F1142" s="12"/>
      <c r="G1142" s="12">
        <v>3209</v>
      </c>
      <c r="H1142" s="12">
        <v>2629</v>
      </c>
      <c r="I1142" s="12"/>
      <c r="J1142" s="12">
        <v>137</v>
      </c>
      <c r="K1142" s="12">
        <v>117</v>
      </c>
      <c r="L1142" s="12">
        <v>39</v>
      </c>
      <c r="M1142" s="12">
        <v>39</v>
      </c>
      <c r="N1142" s="12">
        <v>21</v>
      </c>
      <c r="O1142" s="12"/>
      <c r="P1142" s="12">
        <v>18</v>
      </c>
      <c r="Q1142" s="12">
        <v>71</v>
      </c>
      <c r="R1142" s="12"/>
      <c r="S1142" s="12"/>
      <c r="T1142" s="12">
        <v>60</v>
      </c>
      <c r="U1142" s="12"/>
      <c r="V1142" s="12">
        <v>54</v>
      </c>
      <c r="W1142" s="12">
        <v>24</v>
      </c>
    </row>
    <row r="1143" ht="14.4" spans="1:23">
      <c r="A1143" s="14">
        <v>2150805</v>
      </c>
      <c r="B1143" s="11" t="s">
        <v>3100</v>
      </c>
      <c r="C1143" s="12">
        <v>216933</v>
      </c>
      <c r="D1143" s="12">
        <v>2337</v>
      </c>
      <c r="E1143" s="12">
        <v>2432</v>
      </c>
      <c r="F1143" s="12"/>
      <c r="G1143" s="12">
        <v>120545</v>
      </c>
      <c r="H1143" s="12">
        <v>42516</v>
      </c>
      <c r="I1143" s="12">
        <v>22479</v>
      </c>
      <c r="J1143" s="12">
        <v>7628</v>
      </c>
      <c r="K1143" s="12">
        <v>4011</v>
      </c>
      <c r="L1143" s="12">
        <v>9547</v>
      </c>
      <c r="M1143" s="12">
        <v>3923</v>
      </c>
      <c r="N1143" s="12">
        <v>3368</v>
      </c>
      <c r="O1143" s="12">
        <v>550</v>
      </c>
      <c r="P1143" s="12">
        <v>1928</v>
      </c>
      <c r="Q1143" s="12">
        <v>5237</v>
      </c>
      <c r="R1143" s="12">
        <v>7967</v>
      </c>
      <c r="S1143" s="12">
        <v>1607</v>
      </c>
      <c r="T1143" s="12">
        <v>2405</v>
      </c>
      <c r="U1143" s="12">
        <v>683</v>
      </c>
      <c r="V1143" s="12">
        <v>2317</v>
      </c>
      <c r="W1143" s="12">
        <v>4379</v>
      </c>
    </row>
    <row r="1144" ht="14.4" spans="1:23">
      <c r="A1144" s="14">
        <v>2150899</v>
      </c>
      <c r="B1144" s="11" t="s">
        <v>3102</v>
      </c>
      <c r="C1144" s="12">
        <v>87604</v>
      </c>
      <c r="D1144" s="12">
        <v>199</v>
      </c>
      <c r="E1144" s="12">
        <v>284</v>
      </c>
      <c r="F1144" s="12"/>
      <c r="G1144" s="12">
        <v>76232</v>
      </c>
      <c r="H1144" s="12">
        <v>16476</v>
      </c>
      <c r="I1144" s="12">
        <v>204</v>
      </c>
      <c r="J1144" s="12">
        <v>3574</v>
      </c>
      <c r="K1144" s="12">
        <v>1407</v>
      </c>
      <c r="L1144" s="12">
        <v>3118</v>
      </c>
      <c r="M1144" s="12">
        <v>992</v>
      </c>
      <c r="N1144" s="12">
        <v>3571</v>
      </c>
      <c r="O1144" s="12">
        <v>1312</v>
      </c>
      <c r="P1144" s="12">
        <v>677</v>
      </c>
      <c r="Q1144" s="12">
        <v>24323</v>
      </c>
      <c r="R1144" s="12">
        <v>5527</v>
      </c>
      <c r="S1144" s="12">
        <v>325</v>
      </c>
      <c r="T1144" s="12">
        <v>3599</v>
      </c>
      <c r="U1144" s="12"/>
      <c r="V1144" s="12">
        <v>10883</v>
      </c>
      <c r="W1144" s="12">
        <v>244</v>
      </c>
    </row>
    <row r="1145" ht="14.4" spans="1:23">
      <c r="A1145" s="14">
        <v>21599</v>
      </c>
      <c r="B1145" s="9" t="s">
        <v>5079</v>
      </c>
      <c r="C1145" s="10">
        <v>68350</v>
      </c>
      <c r="D1145" s="10">
        <v>16719</v>
      </c>
      <c r="E1145" s="10">
        <v>46869</v>
      </c>
      <c r="F1145" s="10"/>
      <c r="G1145" s="10">
        <v>26804</v>
      </c>
      <c r="H1145" s="10">
        <v>6112</v>
      </c>
      <c r="I1145" s="10">
        <v>55</v>
      </c>
      <c r="J1145" s="10">
        <v>2244</v>
      </c>
      <c r="K1145" s="10">
        <v>4014</v>
      </c>
      <c r="L1145" s="10">
        <v>3109</v>
      </c>
      <c r="M1145" s="10"/>
      <c r="N1145" s="10"/>
      <c r="O1145" s="10">
        <v>110</v>
      </c>
      <c r="P1145" s="10">
        <v>67</v>
      </c>
      <c r="Q1145" s="10">
        <v>253</v>
      </c>
      <c r="R1145" s="10">
        <v>4586</v>
      </c>
      <c r="S1145" s="10">
        <v>5054</v>
      </c>
      <c r="T1145" s="10"/>
      <c r="U1145" s="10"/>
      <c r="V1145" s="10">
        <v>1000</v>
      </c>
      <c r="W1145" s="10">
        <v>200</v>
      </c>
    </row>
    <row r="1146" ht="14.4" spans="1:23">
      <c r="A1146" s="14">
        <v>2159901</v>
      </c>
      <c r="B1146" s="11" t="s">
        <v>3107</v>
      </c>
      <c r="C1146" s="12">
        <v>0</v>
      </c>
      <c r="D1146" s="12"/>
      <c r="E1146" s="12">
        <v>0</v>
      </c>
      <c r="F1146" s="12"/>
      <c r="G1146" s="12"/>
      <c r="H1146" s="12"/>
      <c r="I1146" s="12"/>
      <c r="J1146" s="12"/>
      <c r="K1146" s="12"/>
      <c r="L1146" s="12"/>
      <c r="M1146" s="12"/>
      <c r="N1146" s="12"/>
      <c r="O1146" s="12"/>
      <c r="P1146" s="12"/>
      <c r="Q1146" s="12"/>
      <c r="R1146" s="12"/>
      <c r="S1146" s="12"/>
      <c r="T1146" s="12"/>
      <c r="U1146" s="12"/>
      <c r="V1146" s="12"/>
      <c r="W1146" s="12"/>
    </row>
    <row r="1147" ht="14.4" spans="1:23">
      <c r="A1147" s="14">
        <v>2159902</v>
      </c>
      <c r="B1147" s="11" t="s">
        <v>5080</v>
      </c>
      <c r="C1147" s="12">
        <v>6553</v>
      </c>
      <c r="D1147" s="12"/>
      <c r="E1147" s="12">
        <v>0</v>
      </c>
      <c r="F1147" s="12"/>
      <c r="G1147" s="12">
        <v>6136</v>
      </c>
      <c r="H1147" s="12">
        <v>50</v>
      </c>
      <c r="I1147" s="12">
        <v>55</v>
      </c>
      <c r="J1147" s="12">
        <v>1926</v>
      </c>
      <c r="K1147" s="12">
        <v>295</v>
      </c>
      <c r="L1147" s="12"/>
      <c r="M1147" s="12"/>
      <c r="N1147" s="12"/>
      <c r="O1147" s="12"/>
      <c r="P1147" s="12">
        <v>37</v>
      </c>
      <c r="Q1147" s="12"/>
      <c r="R1147" s="12">
        <v>2716</v>
      </c>
      <c r="S1147" s="12">
        <v>857</v>
      </c>
      <c r="T1147" s="12"/>
      <c r="U1147" s="12"/>
      <c r="V1147" s="12"/>
      <c r="W1147" s="12">
        <v>200</v>
      </c>
    </row>
    <row r="1148" ht="14.4" spans="1:23">
      <c r="A1148" s="14">
        <v>2159904</v>
      </c>
      <c r="B1148" s="11" t="s">
        <v>3110</v>
      </c>
      <c r="C1148" s="12">
        <v>4513</v>
      </c>
      <c r="D1148" s="12">
        <v>19</v>
      </c>
      <c r="E1148" s="12">
        <v>23</v>
      </c>
      <c r="F1148" s="12"/>
      <c r="G1148" s="12">
        <v>8537</v>
      </c>
      <c r="H1148" s="12"/>
      <c r="I1148" s="12"/>
      <c r="J1148" s="12">
        <v>200</v>
      </c>
      <c r="K1148" s="12">
        <v>1900</v>
      </c>
      <c r="L1148" s="12">
        <v>2000</v>
      </c>
      <c r="M1148" s="12"/>
      <c r="N1148" s="12"/>
      <c r="O1148" s="12">
        <v>110</v>
      </c>
      <c r="P1148" s="12">
        <v>30</v>
      </c>
      <c r="Q1148" s="12"/>
      <c r="R1148" s="12">
        <v>100</v>
      </c>
      <c r="S1148" s="12">
        <v>4197</v>
      </c>
      <c r="T1148" s="12"/>
      <c r="U1148" s="12"/>
      <c r="V1148" s="12"/>
      <c r="W1148" s="12"/>
    </row>
    <row r="1149" ht="14.4" spans="1:23">
      <c r="A1149" s="14">
        <v>2159905</v>
      </c>
      <c r="B1149" s="11" t="s">
        <v>3111</v>
      </c>
      <c r="C1149" s="12">
        <v>28</v>
      </c>
      <c r="D1149" s="12"/>
      <c r="E1149" s="12">
        <v>0</v>
      </c>
      <c r="F1149" s="12"/>
      <c r="G1149" s="12"/>
      <c r="H1149" s="12"/>
      <c r="I1149" s="12"/>
      <c r="J1149" s="12"/>
      <c r="K1149" s="12"/>
      <c r="L1149" s="12"/>
      <c r="M1149" s="12"/>
      <c r="N1149" s="12"/>
      <c r="O1149" s="12"/>
      <c r="P1149" s="12"/>
      <c r="Q1149" s="12"/>
      <c r="R1149" s="12"/>
      <c r="S1149" s="12"/>
      <c r="T1149" s="12"/>
      <c r="U1149" s="12"/>
      <c r="V1149" s="12"/>
      <c r="W1149" s="12"/>
    </row>
    <row r="1150" ht="14.4" spans="1:23">
      <c r="A1150" s="14">
        <v>2159906</v>
      </c>
      <c r="B1150" s="11" t="s">
        <v>3113</v>
      </c>
      <c r="C1150" s="12">
        <v>0</v>
      </c>
      <c r="D1150" s="12"/>
      <c r="E1150" s="12">
        <v>0</v>
      </c>
      <c r="F1150" s="12"/>
      <c r="G1150" s="12"/>
      <c r="H1150" s="12"/>
      <c r="I1150" s="12"/>
      <c r="J1150" s="12"/>
      <c r="K1150" s="12"/>
      <c r="L1150" s="12"/>
      <c r="M1150" s="12"/>
      <c r="N1150" s="12"/>
      <c r="O1150" s="12"/>
      <c r="P1150" s="12"/>
      <c r="Q1150" s="12"/>
      <c r="R1150" s="12"/>
      <c r="S1150" s="12"/>
      <c r="T1150" s="12"/>
      <c r="U1150" s="12"/>
      <c r="V1150" s="12"/>
      <c r="W1150" s="12"/>
    </row>
    <row r="1151" ht="14.4" spans="1:23">
      <c r="A1151" s="14">
        <v>2159999</v>
      </c>
      <c r="B1151" s="11" t="s">
        <v>5081</v>
      </c>
      <c r="C1151" s="12">
        <v>57256</v>
      </c>
      <c r="D1151" s="12">
        <v>16700</v>
      </c>
      <c r="E1151" s="12">
        <v>46846</v>
      </c>
      <c r="F1151" s="12"/>
      <c r="G1151" s="12">
        <v>12131</v>
      </c>
      <c r="H1151" s="12">
        <v>6062</v>
      </c>
      <c r="I1151" s="12"/>
      <c r="J1151" s="12">
        <v>118</v>
      </c>
      <c r="K1151" s="12">
        <v>1819</v>
      </c>
      <c r="L1151" s="12">
        <v>1109</v>
      </c>
      <c r="M1151" s="12"/>
      <c r="N1151" s="12"/>
      <c r="O1151" s="12"/>
      <c r="P1151" s="12"/>
      <c r="Q1151" s="12">
        <v>253</v>
      </c>
      <c r="R1151" s="12">
        <v>1770</v>
      </c>
      <c r="S1151" s="12"/>
      <c r="T1151" s="12"/>
      <c r="U1151" s="12"/>
      <c r="V1151" s="12">
        <v>1000</v>
      </c>
      <c r="W1151" s="12"/>
    </row>
    <row r="1152" ht="14.4" spans="1:23">
      <c r="A1152" s="14">
        <v>216</v>
      </c>
      <c r="B1152" s="9" t="s">
        <v>3117</v>
      </c>
      <c r="C1152" s="10">
        <v>315471</v>
      </c>
      <c r="D1152" s="10">
        <v>49766</v>
      </c>
      <c r="E1152" s="10">
        <v>55135</v>
      </c>
      <c r="F1152" s="10"/>
      <c r="G1152" s="10">
        <v>236524</v>
      </c>
      <c r="H1152" s="10">
        <v>37321</v>
      </c>
      <c r="I1152" s="10">
        <v>9989</v>
      </c>
      <c r="J1152" s="10">
        <v>15235</v>
      </c>
      <c r="K1152" s="10">
        <v>11267</v>
      </c>
      <c r="L1152" s="10">
        <v>28598</v>
      </c>
      <c r="M1152" s="10">
        <v>9115</v>
      </c>
      <c r="N1152" s="10">
        <v>10756</v>
      </c>
      <c r="O1152" s="10">
        <v>4398</v>
      </c>
      <c r="P1152" s="10">
        <v>7027</v>
      </c>
      <c r="Q1152" s="10">
        <v>11016</v>
      </c>
      <c r="R1152" s="10">
        <v>9199</v>
      </c>
      <c r="S1152" s="10">
        <v>12181</v>
      </c>
      <c r="T1152" s="10">
        <v>56665</v>
      </c>
      <c r="U1152" s="10">
        <v>5033</v>
      </c>
      <c r="V1152" s="10">
        <v>3649</v>
      </c>
      <c r="W1152" s="10">
        <v>5075</v>
      </c>
    </row>
    <row r="1153" ht="14.4" spans="1:23">
      <c r="A1153" s="14">
        <v>21602</v>
      </c>
      <c r="B1153" s="9" t="s">
        <v>3120</v>
      </c>
      <c r="C1153" s="10">
        <v>87530</v>
      </c>
      <c r="D1153" s="10">
        <v>7137</v>
      </c>
      <c r="E1153" s="10">
        <v>7732</v>
      </c>
      <c r="F1153" s="10"/>
      <c r="G1153" s="10">
        <v>64569</v>
      </c>
      <c r="H1153" s="10">
        <v>11644</v>
      </c>
      <c r="I1153" s="10">
        <v>3482</v>
      </c>
      <c r="J1153" s="10">
        <v>7439</v>
      </c>
      <c r="K1153" s="10">
        <v>4461</v>
      </c>
      <c r="L1153" s="10">
        <v>5798</v>
      </c>
      <c r="M1153" s="10">
        <v>4494</v>
      </c>
      <c r="N1153" s="10">
        <v>3609</v>
      </c>
      <c r="O1153" s="10">
        <v>459</v>
      </c>
      <c r="P1153" s="10">
        <v>3894</v>
      </c>
      <c r="Q1153" s="10">
        <v>3270</v>
      </c>
      <c r="R1153" s="10">
        <v>1414</v>
      </c>
      <c r="S1153" s="10">
        <v>5823</v>
      </c>
      <c r="T1153" s="10">
        <v>4092</v>
      </c>
      <c r="U1153" s="10">
        <v>670</v>
      </c>
      <c r="V1153" s="10">
        <v>1221</v>
      </c>
      <c r="W1153" s="10">
        <v>2799</v>
      </c>
    </row>
    <row r="1154" ht="14.4" spans="1:23">
      <c r="A1154" s="14">
        <v>2160201</v>
      </c>
      <c r="B1154" s="11" t="s">
        <v>595</v>
      </c>
      <c r="C1154" s="12">
        <v>18968</v>
      </c>
      <c r="D1154" s="12">
        <v>666</v>
      </c>
      <c r="E1154" s="12">
        <v>996</v>
      </c>
      <c r="F1154" s="12"/>
      <c r="G1154" s="12">
        <v>16108</v>
      </c>
      <c r="H1154" s="12">
        <v>2415</v>
      </c>
      <c r="I1154" s="12">
        <v>1334</v>
      </c>
      <c r="J1154" s="12">
        <v>1325</v>
      </c>
      <c r="K1154" s="12">
        <v>1439</v>
      </c>
      <c r="L1154" s="12">
        <v>1539</v>
      </c>
      <c r="M1154" s="12">
        <v>1102</v>
      </c>
      <c r="N1154" s="12">
        <v>1317</v>
      </c>
      <c r="O1154" s="12">
        <v>314</v>
      </c>
      <c r="P1154" s="12">
        <v>1264</v>
      </c>
      <c r="Q1154" s="12">
        <v>1226</v>
      </c>
      <c r="R1154" s="12">
        <v>579</v>
      </c>
      <c r="S1154" s="12">
        <v>487</v>
      </c>
      <c r="T1154" s="12">
        <v>490</v>
      </c>
      <c r="U1154" s="12">
        <v>478</v>
      </c>
      <c r="V1154" s="12">
        <v>274</v>
      </c>
      <c r="W1154" s="12">
        <v>525</v>
      </c>
    </row>
    <row r="1155" ht="14.4" spans="1:23">
      <c r="A1155" s="14">
        <v>2160202</v>
      </c>
      <c r="B1155" s="11" t="s">
        <v>598</v>
      </c>
      <c r="C1155" s="12">
        <v>1315</v>
      </c>
      <c r="D1155" s="12"/>
      <c r="E1155" s="12">
        <v>0</v>
      </c>
      <c r="F1155" s="12"/>
      <c r="G1155" s="12">
        <v>777</v>
      </c>
      <c r="H1155" s="12">
        <v>8</v>
      </c>
      <c r="I1155" s="12">
        <v>48</v>
      </c>
      <c r="J1155" s="12">
        <v>95</v>
      </c>
      <c r="K1155" s="12">
        <v>5</v>
      </c>
      <c r="L1155" s="12">
        <v>54</v>
      </c>
      <c r="M1155" s="12">
        <v>31</v>
      </c>
      <c r="N1155" s="12">
        <v>36</v>
      </c>
      <c r="O1155" s="12"/>
      <c r="P1155" s="12">
        <v>87</v>
      </c>
      <c r="Q1155" s="12">
        <v>102</v>
      </c>
      <c r="R1155" s="12">
        <v>13</v>
      </c>
      <c r="S1155" s="12">
        <v>10</v>
      </c>
      <c r="T1155" s="12">
        <v>37</v>
      </c>
      <c r="U1155" s="12">
        <v>55</v>
      </c>
      <c r="V1155" s="12">
        <v>114</v>
      </c>
      <c r="W1155" s="12">
        <v>82</v>
      </c>
    </row>
    <row r="1156" ht="14.4" spans="1:23">
      <c r="A1156" s="14">
        <v>2160203</v>
      </c>
      <c r="B1156" s="11" t="s">
        <v>601</v>
      </c>
      <c r="C1156" s="12">
        <v>8</v>
      </c>
      <c r="D1156" s="12"/>
      <c r="E1156" s="12">
        <v>8</v>
      </c>
      <c r="F1156" s="12"/>
      <c r="G1156" s="12"/>
      <c r="H1156" s="12"/>
      <c r="I1156" s="12"/>
      <c r="J1156" s="12"/>
      <c r="K1156" s="12"/>
      <c r="L1156" s="12"/>
      <c r="M1156" s="12"/>
      <c r="N1156" s="12"/>
      <c r="O1156" s="12"/>
      <c r="P1156" s="12"/>
      <c r="Q1156" s="12"/>
      <c r="R1156" s="12"/>
      <c r="S1156" s="12"/>
      <c r="T1156" s="12"/>
      <c r="U1156" s="12"/>
      <c r="V1156" s="12"/>
      <c r="W1156" s="12"/>
    </row>
    <row r="1157" ht="14.4" spans="1:23">
      <c r="A1157" s="14">
        <v>2160216</v>
      </c>
      <c r="B1157" s="11" t="s">
        <v>3126</v>
      </c>
      <c r="C1157" s="12">
        <v>140</v>
      </c>
      <c r="D1157" s="12"/>
      <c r="E1157" s="12">
        <v>0</v>
      </c>
      <c r="F1157" s="12"/>
      <c r="G1157" s="12">
        <v>140</v>
      </c>
      <c r="H1157" s="12">
        <v>140</v>
      </c>
      <c r="I1157" s="12"/>
      <c r="J1157" s="12"/>
      <c r="K1157" s="12"/>
      <c r="L1157" s="12"/>
      <c r="M1157" s="12"/>
      <c r="N1157" s="12"/>
      <c r="O1157" s="12"/>
      <c r="P1157" s="12"/>
      <c r="Q1157" s="12"/>
      <c r="R1157" s="12"/>
      <c r="S1157" s="12"/>
      <c r="T1157" s="12"/>
      <c r="U1157" s="12"/>
      <c r="V1157" s="12"/>
      <c r="W1157" s="12"/>
    </row>
    <row r="1158" ht="14.4" spans="1:23">
      <c r="A1158" s="14">
        <v>2160217</v>
      </c>
      <c r="B1158" s="11" t="s">
        <v>3129</v>
      </c>
      <c r="C1158" s="12">
        <v>513</v>
      </c>
      <c r="D1158" s="12"/>
      <c r="E1158" s="12">
        <v>0</v>
      </c>
      <c r="F1158" s="12"/>
      <c r="G1158" s="12">
        <v>196</v>
      </c>
      <c r="H1158" s="12"/>
      <c r="I1158" s="12">
        <v>3</v>
      </c>
      <c r="J1158" s="12"/>
      <c r="K1158" s="12">
        <v>19</v>
      </c>
      <c r="L1158" s="12">
        <v>62</v>
      </c>
      <c r="M1158" s="12"/>
      <c r="N1158" s="12">
        <v>6</v>
      </c>
      <c r="O1158" s="12">
        <v>2</v>
      </c>
      <c r="P1158" s="12">
        <v>12</v>
      </c>
      <c r="Q1158" s="12">
        <v>29</v>
      </c>
      <c r="R1158" s="12">
        <v>35</v>
      </c>
      <c r="S1158" s="12"/>
      <c r="T1158" s="12">
        <v>17</v>
      </c>
      <c r="U1158" s="12">
        <v>7</v>
      </c>
      <c r="V1158" s="12"/>
      <c r="W1158" s="12">
        <v>4</v>
      </c>
    </row>
    <row r="1159" ht="14.4" spans="1:23">
      <c r="A1159" s="14">
        <v>2160218</v>
      </c>
      <c r="B1159" s="11" t="s">
        <v>3131</v>
      </c>
      <c r="C1159" s="12">
        <v>20</v>
      </c>
      <c r="D1159" s="12"/>
      <c r="E1159" s="12">
        <v>0</v>
      </c>
      <c r="F1159" s="12"/>
      <c r="G1159" s="12"/>
      <c r="H1159" s="12"/>
      <c r="I1159" s="12"/>
      <c r="J1159" s="12"/>
      <c r="K1159" s="12"/>
      <c r="L1159" s="12"/>
      <c r="M1159" s="12"/>
      <c r="N1159" s="12"/>
      <c r="O1159" s="12"/>
      <c r="P1159" s="12"/>
      <c r="Q1159" s="12"/>
      <c r="R1159" s="12"/>
      <c r="S1159" s="12"/>
      <c r="T1159" s="12"/>
      <c r="U1159" s="12"/>
      <c r="V1159" s="12"/>
      <c r="W1159" s="12"/>
    </row>
    <row r="1160" ht="14.4" spans="1:23">
      <c r="A1160" s="14">
        <v>2160219</v>
      </c>
      <c r="B1160" s="11" t="s">
        <v>3134</v>
      </c>
      <c r="C1160" s="12">
        <v>6051</v>
      </c>
      <c r="D1160" s="12"/>
      <c r="E1160" s="12">
        <v>0</v>
      </c>
      <c r="F1160" s="12"/>
      <c r="G1160" s="12">
        <v>6231</v>
      </c>
      <c r="H1160" s="12">
        <v>57</v>
      </c>
      <c r="I1160" s="12"/>
      <c r="J1160" s="12"/>
      <c r="K1160" s="12">
        <v>558</v>
      </c>
      <c r="L1160" s="12">
        <v>130</v>
      </c>
      <c r="M1160" s="12">
        <v>348</v>
      </c>
      <c r="N1160" s="12"/>
      <c r="O1160" s="12"/>
      <c r="P1160" s="12">
        <v>120</v>
      </c>
      <c r="Q1160" s="12">
        <v>61</v>
      </c>
      <c r="R1160" s="12"/>
      <c r="S1160" s="12">
        <v>4220</v>
      </c>
      <c r="T1160" s="12"/>
      <c r="U1160" s="12">
        <v>8</v>
      </c>
      <c r="V1160" s="12"/>
      <c r="W1160" s="12">
        <v>729</v>
      </c>
    </row>
    <row r="1161" ht="14.4" spans="1:23">
      <c r="A1161" s="14">
        <v>2160250</v>
      </c>
      <c r="B1161" s="11" t="s">
        <v>622</v>
      </c>
      <c r="C1161" s="12">
        <v>1012</v>
      </c>
      <c r="D1161" s="12"/>
      <c r="E1161" s="12">
        <v>45</v>
      </c>
      <c r="F1161" s="12"/>
      <c r="G1161" s="12">
        <v>910</v>
      </c>
      <c r="H1161" s="12">
        <v>56</v>
      </c>
      <c r="I1161" s="12">
        <v>17</v>
      </c>
      <c r="J1161" s="12"/>
      <c r="K1161" s="12">
        <v>116</v>
      </c>
      <c r="L1161" s="12">
        <v>202</v>
      </c>
      <c r="M1161" s="12">
        <v>290</v>
      </c>
      <c r="N1161" s="12"/>
      <c r="O1161" s="12"/>
      <c r="P1161" s="12">
        <v>110</v>
      </c>
      <c r="Q1161" s="12">
        <v>53</v>
      </c>
      <c r="R1161" s="12"/>
      <c r="S1161" s="12"/>
      <c r="T1161" s="12">
        <v>66</v>
      </c>
      <c r="U1161" s="12"/>
      <c r="V1161" s="12"/>
      <c r="W1161" s="12"/>
    </row>
    <row r="1162" ht="14.4" spans="1:23">
      <c r="A1162" s="14">
        <v>2160299</v>
      </c>
      <c r="B1162" s="11" t="s">
        <v>3139</v>
      </c>
      <c r="C1162" s="12">
        <v>59503</v>
      </c>
      <c r="D1162" s="12">
        <v>6471</v>
      </c>
      <c r="E1162" s="12">
        <v>6683</v>
      </c>
      <c r="F1162" s="12"/>
      <c r="G1162" s="12">
        <v>40207</v>
      </c>
      <c r="H1162" s="12">
        <v>8968</v>
      </c>
      <c r="I1162" s="12">
        <v>2080</v>
      </c>
      <c r="J1162" s="12">
        <v>6019</v>
      </c>
      <c r="K1162" s="12">
        <v>2324</v>
      </c>
      <c r="L1162" s="12">
        <v>3811</v>
      </c>
      <c r="M1162" s="12">
        <v>2723</v>
      </c>
      <c r="N1162" s="12">
        <v>2250</v>
      </c>
      <c r="O1162" s="12">
        <v>143</v>
      </c>
      <c r="P1162" s="12">
        <v>2301</v>
      </c>
      <c r="Q1162" s="12">
        <v>1799</v>
      </c>
      <c r="R1162" s="12">
        <v>787</v>
      </c>
      <c r="S1162" s="12">
        <v>1106</v>
      </c>
      <c r="T1162" s="12">
        <v>3482</v>
      </c>
      <c r="U1162" s="12">
        <v>122</v>
      </c>
      <c r="V1162" s="12">
        <v>833</v>
      </c>
      <c r="W1162" s="12">
        <v>1459</v>
      </c>
    </row>
    <row r="1163" ht="14.4" spans="1:23">
      <c r="A1163" s="14">
        <v>21605</v>
      </c>
      <c r="B1163" s="9" t="s">
        <v>5082</v>
      </c>
      <c r="C1163" s="10">
        <v>170253</v>
      </c>
      <c r="D1163" s="10">
        <v>22523</v>
      </c>
      <c r="E1163" s="10">
        <v>24245</v>
      </c>
      <c r="F1163" s="10"/>
      <c r="G1163" s="10">
        <v>143127</v>
      </c>
      <c r="H1163" s="10">
        <v>11959</v>
      </c>
      <c r="I1163" s="10">
        <v>6412</v>
      </c>
      <c r="J1163" s="10">
        <v>6187</v>
      </c>
      <c r="K1163" s="10">
        <v>6088</v>
      </c>
      <c r="L1163" s="10">
        <v>20621</v>
      </c>
      <c r="M1163" s="10">
        <v>3832</v>
      </c>
      <c r="N1163" s="10">
        <v>6155</v>
      </c>
      <c r="O1163" s="10">
        <v>1588</v>
      </c>
      <c r="P1163" s="10">
        <v>3115</v>
      </c>
      <c r="Q1163" s="10">
        <v>7460</v>
      </c>
      <c r="R1163" s="10">
        <v>6707</v>
      </c>
      <c r="S1163" s="10">
        <v>4337</v>
      </c>
      <c r="T1163" s="10">
        <v>51709</v>
      </c>
      <c r="U1163" s="10">
        <v>4037</v>
      </c>
      <c r="V1163" s="10">
        <v>1599</v>
      </c>
      <c r="W1163" s="10">
        <v>1321</v>
      </c>
    </row>
    <row r="1164" ht="14.4" spans="1:23">
      <c r="A1164" s="14">
        <v>2160501</v>
      </c>
      <c r="B1164" s="11" t="s">
        <v>595</v>
      </c>
      <c r="C1164" s="12">
        <v>18349</v>
      </c>
      <c r="D1164" s="12">
        <v>1050</v>
      </c>
      <c r="E1164" s="12">
        <v>1308</v>
      </c>
      <c r="F1164" s="12"/>
      <c r="G1164" s="12">
        <v>15568</v>
      </c>
      <c r="H1164" s="12">
        <v>1943</v>
      </c>
      <c r="I1164" s="12">
        <v>640</v>
      </c>
      <c r="J1164" s="12">
        <v>1116</v>
      </c>
      <c r="K1164" s="12">
        <v>1017</v>
      </c>
      <c r="L1164" s="12">
        <v>1490</v>
      </c>
      <c r="M1164" s="12">
        <v>589</v>
      </c>
      <c r="N1164" s="12">
        <v>769</v>
      </c>
      <c r="O1164" s="12">
        <v>589</v>
      </c>
      <c r="P1164" s="12">
        <v>415</v>
      </c>
      <c r="Q1164" s="12">
        <v>1801</v>
      </c>
      <c r="R1164" s="12">
        <v>540</v>
      </c>
      <c r="S1164" s="12">
        <v>333</v>
      </c>
      <c r="T1164" s="12">
        <v>2233</v>
      </c>
      <c r="U1164" s="12">
        <v>511</v>
      </c>
      <c r="V1164" s="12">
        <v>1062</v>
      </c>
      <c r="W1164" s="12">
        <v>520</v>
      </c>
    </row>
    <row r="1165" ht="14.4" spans="1:23">
      <c r="A1165" s="14">
        <v>2160502</v>
      </c>
      <c r="B1165" s="11" t="s">
        <v>598</v>
      </c>
      <c r="C1165" s="12">
        <v>5214</v>
      </c>
      <c r="D1165" s="12"/>
      <c r="E1165" s="12">
        <v>0</v>
      </c>
      <c r="F1165" s="12"/>
      <c r="G1165" s="12">
        <v>3018</v>
      </c>
      <c r="H1165" s="12">
        <v>34</v>
      </c>
      <c r="I1165" s="12">
        <v>50</v>
      </c>
      <c r="J1165" s="12">
        <v>550</v>
      </c>
      <c r="K1165" s="12">
        <v>21</v>
      </c>
      <c r="L1165" s="12">
        <v>216</v>
      </c>
      <c r="M1165" s="12">
        <v>184</v>
      </c>
      <c r="N1165" s="12">
        <v>436</v>
      </c>
      <c r="O1165" s="12">
        <v>1</v>
      </c>
      <c r="P1165" s="12">
        <v>895</v>
      </c>
      <c r="Q1165" s="12">
        <v>70</v>
      </c>
      <c r="R1165" s="12"/>
      <c r="S1165" s="12">
        <v>316</v>
      </c>
      <c r="T1165" s="12">
        <v>73</v>
      </c>
      <c r="U1165" s="12">
        <v>17</v>
      </c>
      <c r="V1165" s="12">
        <v>153</v>
      </c>
      <c r="W1165" s="12">
        <v>2</v>
      </c>
    </row>
    <row r="1166" ht="14.4" spans="1:23">
      <c r="A1166" s="14">
        <v>2160503</v>
      </c>
      <c r="B1166" s="11" t="s">
        <v>601</v>
      </c>
      <c r="C1166" s="12">
        <v>351</v>
      </c>
      <c r="D1166" s="12">
        <v>41</v>
      </c>
      <c r="E1166" s="12">
        <v>57</v>
      </c>
      <c r="F1166" s="12"/>
      <c r="G1166" s="12">
        <v>286</v>
      </c>
      <c r="H1166" s="12"/>
      <c r="I1166" s="12">
        <v>256</v>
      </c>
      <c r="J1166" s="12"/>
      <c r="K1166" s="12"/>
      <c r="L1166" s="12"/>
      <c r="M1166" s="12">
        <v>30</v>
      </c>
      <c r="N1166" s="12"/>
      <c r="O1166" s="12"/>
      <c r="P1166" s="12"/>
      <c r="Q1166" s="12"/>
      <c r="R1166" s="12"/>
      <c r="S1166" s="12"/>
      <c r="T1166" s="12"/>
      <c r="U1166" s="12"/>
      <c r="V1166" s="12"/>
      <c r="W1166" s="12"/>
    </row>
    <row r="1167" ht="14.4" spans="1:23">
      <c r="A1167" s="14">
        <v>2160504</v>
      </c>
      <c r="B1167" s="11" t="s">
        <v>1643</v>
      </c>
      <c r="C1167" s="12">
        <v>27187</v>
      </c>
      <c r="D1167" s="12">
        <v>4612</v>
      </c>
      <c r="E1167" s="12">
        <v>5031</v>
      </c>
      <c r="F1167" s="12"/>
      <c r="G1167" s="12">
        <v>16520</v>
      </c>
      <c r="H1167" s="12">
        <v>607</v>
      </c>
      <c r="I1167" s="12">
        <v>432</v>
      </c>
      <c r="J1167" s="12">
        <v>2063</v>
      </c>
      <c r="K1167" s="12">
        <v>1362</v>
      </c>
      <c r="L1167" s="12">
        <v>2390</v>
      </c>
      <c r="M1167" s="12">
        <v>73</v>
      </c>
      <c r="N1167" s="12">
        <v>2440</v>
      </c>
      <c r="O1167" s="12">
        <v>122</v>
      </c>
      <c r="P1167" s="12">
        <v>324</v>
      </c>
      <c r="Q1167" s="12">
        <v>1497</v>
      </c>
      <c r="R1167" s="12">
        <v>714</v>
      </c>
      <c r="S1167" s="12">
        <v>2110</v>
      </c>
      <c r="T1167" s="12">
        <v>2355</v>
      </c>
      <c r="U1167" s="12"/>
      <c r="V1167" s="12"/>
      <c r="W1167" s="12">
        <v>31</v>
      </c>
    </row>
    <row r="1168" ht="14.4" spans="1:23">
      <c r="A1168" s="14">
        <v>2160505</v>
      </c>
      <c r="B1168" s="11" t="s">
        <v>1646</v>
      </c>
      <c r="C1168" s="12">
        <v>1601</v>
      </c>
      <c r="D1168" s="12"/>
      <c r="E1168" s="12">
        <v>0</v>
      </c>
      <c r="F1168" s="12"/>
      <c r="G1168" s="12">
        <v>1197</v>
      </c>
      <c r="H1168" s="12">
        <v>114</v>
      </c>
      <c r="I1168" s="12">
        <v>88</v>
      </c>
      <c r="J1168" s="12"/>
      <c r="K1168" s="12">
        <v>407</v>
      </c>
      <c r="L1168" s="12">
        <v>61</v>
      </c>
      <c r="M1168" s="12">
        <v>20</v>
      </c>
      <c r="N1168" s="12">
        <v>28</v>
      </c>
      <c r="O1168" s="12">
        <v>-16</v>
      </c>
      <c r="P1168" s="12">
        <v>254</v>
      </c>
      <c r="Q1168" s="12">
        <v>194</v>
      </c>
      <c r="R1168" s="12">
        <v>37</v>
      </c>
      <c r="S1168" s="12"/>
      <c r="T1168" s="12">
        <v>5</v>
      </c>
      <c r="U1168" s="12"/>
      <c r="V1168" s="12">
        <v>5</v>
      </c>
      <c r="W1168" s="12"/>
    </row>
    <row r="1169" ht="14.4" spans="1:23">
      <c r="A1169" s="14">
        <v>2160599</v>
      </c>
      <c r="B1169" s="11" t="s">
        <v>5083</v>
      </c>
      <c r="C1169" s="12">
        <v>117551</v>
      </c>
      <c r="D1169" s="12">
        <v>16820</v>
      </c>
      <c r="E1169" s="12">
        <v>17849</v>
      </c>
      <c r="F1169" s="12"/>
      <c r="G1169" s="12">
        <v>106538</v>
      </c>
      <c r="H1169" s="12">
        <v>9261</v>
      </c>
      <c r="I1169" s="12">
        <v>4946</v>
      </c>
      <c r="J1169" s="12">
        <v>2458</v>
      </c>
      <c r="K1169" s="12">
        <v>3281</v>
      </c>
      <c r="L1169" s="12">
        <v>16464</v>
      </c>
      <c r="M1169" s="12">
        <v>2936</v>
      </c>
      <c r="N1169" s="12">
        <v>2482</v>
      </c>
      <c r="O1169" s="12">
        <v>892</v>
      </c>
      <c r="P1169" s="12">
        <v>1227</v>
      </c>
      <c r="Q1169" s="12">
        <v>3898</v>
      </c>
      <c r="R1169" s="12">
        <v>5416</v>
      </c>
      <c r="S1169" s="12">
        <v>1578</v>
      </c>
      <c r="T1169" s="12">
        <v>47043</v>
      </c>
      <c r="U1169" s="12">
        <v>3509</v>
      </c>
      <c r="V1169" s="12">
        <v>379</v>
      </c>
      <c r="W1169" s="12">
        <v>768</v>
      </c>
    </row>
    <row r="1170" ht="14.4" spans="1:23">
      <c r="A1170" s="14">
        <v>21606</v>
      </c>
      <c r="B1170" s="9" t="s">
        <v>3141</v>
      </c>
      <c r="C1170" s="10">
        <v>37468</v>
      </c>
      <c r="D1170" s="10">
        <v>10662</v>
      </c>
      <c r="E1170" s="10">
        <v>12955</v>
      </c>
      <c r="F1170" s="10"/>
      <c r="G1170" s="10">
        <v>20437</v>
      </c>
      <c r="H1170" s="10">
        <v>7085</v>
      </c>
      <c r="I1170" s="10">
        <v>95</v>
      </c>
      <c r="J1170" s="10">
        <v>1304</v>
      </c>
      <c r="K1170" s="10">
        <v>623</v>
      </c>
      <c r="L1170" s="10">
        <v>2129</v>
      </c>
      <c r="M1170" s="10">
        <v>351</v>
      </c>
      <c r="N1170" s="10">
        <v>969</v>
      </c>
      <c r="O1170" s="10">
        <v>2322</v>
      </c>
      <c r="P1170" s="10">
        <v>18</v>
      </c>
      <c r="Q1170" s="10">
        <v>242</v>
      </c>
      <c r="R1170" s="10">
        <v>921</v>
      </c>
      <c r="S1170" s="10">
        <v>2021</v>
      </c>
      <c r="T1170" s="10">
        <v>864</v>
      </c>
      <c r="U1170" s="10">
        <v>321</v>
      </c>
      <c r="V1170" s="10">
        <v>829</v>
      </c>
      <c r="W1170" s="10">
        <v>343</v>
      </c>
    </row>
    <row r="1171" ht="14.4" spans="1:23">
      <c r="A1171" s="14">
        <v>2160601</v>
      </c>
      <c r="B1171" s="11" t="s">
        <v>595</v>
      </c>
      <c r="C1171" s="12">
        <v>1104</v>
      </c>
      <c r="D1171" s="12"/>
      <c r="E1171" s="12">
        <v>13</v>
      </c>
      <c r="F1171" s="12"/>
      <c r="G1171" s="12">
        <v>1087</v>
      </c>
      <c r="H1171" s="12"/>
      <c r="I1171" s="12"/>
      <c r="J1171" s="12"/>
      <c r="K1171" s="12"/>
      <c r="L1171" s="12">
        <v>630</v>
      </c>
      <c r="M1171" s="12"/>
      <c r="N1171" s="12">
        <v>65</v>
      </c>
      <c r="O1171" s="12"/>
      <c r="P1171" s="12"/>
      <c r="Q1171" s="12"/>
      <c r="R1171" s="12"/>
      <c r="S1171" s="12"/>
      <c r="T1171" s="12"/>
      <c r="U1171" s="12"/>
      <c r="V1171" s="12">
        <v>392</v>
      </c>
      <c r="W1171" s="12"/>
    </row>
    <row r="1172" ht="14.4" spans="1:23">
      <c r="A1172" s="14">
        <v>2160602</v>
      </c>
      <c r="B1172" s="11" t="s">
        <v>598</v>
      </c>
      <c r="C1172" s="12">
        <v>242</v>
      </c>
      <c r="D1172" s="12"/>
      <c r="E1172" s="12">
        <v>0</v>
      </c>
      <c r="F1172" s="12"/>
      <c r="G1172" s="12">
        <v>237</v>
      </c>
      <c r="H1172" s="12"/>
      <c r="I1172" s="12"/>
      <c r="J1172" s="12"/>
      <c r="K1172" s="12"/>
      <c r="L1172" s="12"/>
      <c r="M1172" s="12"/>
      <c r="N1172" s="12"/>
      <c r="O1172" s="12"/>
      <c r="P1172" s="12"/>
      <c r="Q1172" s="12"/>
      <c r="R1172" s="12"/>
      <c r="S1172" s="12"/>
      <c r="T1172" s="12"/>
      <c r="U1172" s="12"/>
      <c r="V1172" s="12">
        <v>237</v>
      </c>
      <c r="W1172" s="12"/>
    </row>
    <row r="1173" ht="14.4" spans="1:23">
      <c r="A1173" s="14">
        <v>2160603</v>
      </c>
      <c r="B1173" s="11" t="s">
        <v>601</v>
      </c>
      <c r="C1173" s="12">
        <v>3</v>
      </c>
      <c r="D1173" s="12"/>
      <c r="E1173" s="12">
        <v>3</v>
      </c>
      <c r="F1173" s="12"/>
      <c r="G1173" s="12"/>
      <c r="H1173" s="12"/>
      <c r="I1173" s="12"/>
      <c r="J1173" s="12"/>
      <c r="K1173" s="12"/>
      <c r="L1173" s="12"/>
      <c r="M1173" s="12"/>
      <c r="N1173" s="12"/>
      <c r="O1173" s="12"/>
      <c r="P1173" s="12"/>
      <c r="Q1173" s="12"/>
      <c r="R1173" s="12"/>
      <c r="S1173" s="12"/>
      <c r="T1173" s="12"/>
      <c r="U1173" s="12"/>
      <c r="V1173" s="12"/>
      <c r="W1173" s="12"/>
    </row>
    <row r="1174" ht="14.4" spans="1:23">
      <c r="A1174" s="14">
        <v>2160607</v>
      </c>
      <c r="B1174" s="11" t="s">
        <v>3145</v>
      </c>
      <c r="C1174" s="12">
        <v>0</v>
      </c>
      <c r="D1174" s="12"/>
      <c r="E1174" s="12">
        <v>0</v>
      </c>
      <c r="F1174" s="12"/>
      <c r="G1174" s="12"/>
      <c r="H1174" s="12"/>
      <c r="I1174" s="12"/>
      <c r="J1174" s="12"/>
      <c r="K1174" s="12"/>
      <c r="L1174" s="12"/>
      <c r="M1174" s="12"/>
      <c r="N1174" s="12"/>
      <c r="O1174" s="12"/>
      <c r="P1174" s="12"/>
      <c r="Q1174" s="12"/>
      <c r="R1174" s="12"/>
      <c r="S1174" s="12"/>
      <c r="T1174" s="12"/>
      <c r="U1174" s="12"/>
      <c r="V1174" s="12"/>
      <c r="W1174" s="12"/>
    </row>
    <row r="1175" ht="14.4" spans="1:23">
      <c r="A1175" s="14">
        <v>2160699</v>
      </c>
      <c r="B1175" s="11" t="s">
        <v>3148</v>
      </c>
      <c r="C1175" s="12">
        <v>36119</v>
      </c>
      <c r="D1175" s="12">
        <v>10662</v>
      </c>
      <c r="E1175" s="12">
        <v>12939</v>
      </c>
      <c r="F1175" s="12"/>
      <c r="G1175" s="12">
        <v>19113</v>
      </c>
      <c r="H1175" s="12">
        <v>7085</v>
      </c>
      <c r="I1175" s="12">
        <v>95</v>
      </c>
      <c r="J1175" s="12">
        <v>1304</v>
      </c>
      <c r="K1175" s="12">
        <v>623</v>
      </c>
      <c r="L1175" s="12">
        <v>1499</v>
      </c>
      <c r="M1175" s="12">
        <v>351</v>
      </c>
      <c r="N1175" s="12">
        <v>904</v>
      </c>
      <c r="O1175" s="12">
        <v>2322</v>
      </c>
      <c r="P1175" s="12">
        <v>18</v>
      </c>
      <c r="Q1175" s="12">
        <v>242</v>
      </c>
      <c r="R1175" s="12">
        <v>921</v>
      </c>
      <c r="S1175" s="12">
        <v>2021</v>
      </c>
      <c r="T1175" s="12">
        <v>864</v>
      </c>
      <c r="U1175" s="12">
        <v>321</v>
      </c>
      <c r="V1175" s="12">
        <v>200</v>
      </c>
      <c r="W1175" s="12">
        <v>343</v>
      </c>
    </row>
    <row r="1176" ht="14.4" spans="1:23">
      <c r="A1176" s="14">
        <v>21699</v>
      </c>
      <c r="B1176" s="9" t="s">
        <v>5084</v>
      </c>
      <c r="C1176" s="10">
        <v>20220</v>
      </c>
      <c r="D1176" s="10">
        <v>9444</v>
      </c>
      <c r="E1176" s="10">
        <v>10203</v>
      </c>
      <c r="F1176" s="10"/>
      <c r="G1176" s="10">
        <v>8391</v>
      </c>
      <c r="H1176" s="10">
        <v>6633</v>
      </c>
      <c r="I1176" s="10"/>
      <c r="J1176" s="10">
        <v>305</v>
      </c>
      <c r="K1176" s="10">
        <v>95</v>
      </c>
      <c r="L1176" s="10">
        <v>50</v>
      </c>
      <c r="M1176" s="10">
        <v>438</v>
      </c>
      <c r="N1176" s="10">
        <v>23</v>
      </c>
      <c r="O1176" s="10">
        <v>29</v>
      </c>
      <c r="P1176" s="10"/>
      <c r="Q1176" s="10">
        <v>44</v>
      </c>
      <c r="R1176" s="10">
        <v>157</v>
      </c>
      <c r="S1176" s="10"/>
      <c r="T1176" s="10"/>
      <c r="U1176" s="10">
        <v>5</v>
      </c>
      <c r="V1176" s="10"/>
      <c r="W1176" s="10">
        <v>612</v>
      </c>
    </row>
    <row r="1177" ht="14.4" spans="1:23">
      <c r="A1177" s="14">
        <v>2169901</v>
      </c>
      <c r="B1177" s="11" t="s">
        <v>3153</v>
      </c>
      <c r="C1177" s="12">
        <v>7193</v>
      </c>
      <c r="D1177" s="12"/>
      <c r="E1177" s="12">
        <v>0</v>
      </c>
      <c r="F1177" s="12"/>
      <c r="G1177" s="12">
        <v>6671</v>
      </c>
      <c r="H1177" s="12">
        <v>6084</v>
      </c>
      <c r="I1177" s="12"/>
      <c r="J1177" s="12"/>
      <c r="K1177" s="12"/>
      <c r="L1177" s="12"/>
      <c r="M1177" s="12"/>
      <c r="N1177" s="12"/>
      <c r="O1177" s="12"/>
      <c r="P1177" s="12"/>
      <c r="Q1177" s="12">
        <v>25</v>
      </c>
      <c r="R1177" s="12"/>
      <c r="S1177" s="12"/>
      <c r="T1177" s="12"/>
      <c r="U1177" s="12"/>
      <c r="V1177" s="12"/>
      <c r="W1177" s="12">
        <v>562</v>
      </c>
    </row>
    <row r="1178" ht="14.4" spans="1:23">
      <c r="A1178" s="14">
        <v>2169999</v>
      </c>
      <c r="B1178" s="11" t="s">
        <v>5085</v>
      </c>
      <c r="C1178" s="12">
        <v>13027</v>
      </c>
      <c r="D1178" s="12">
        <v>9444</v>
      </c>
      <c r="E1178" s="12">
        <v>10203</v>
      </c>
      <c r="F1178" s="12"/>
      <c r="G1178" s="12">
        <v>1720</v>
      </c>
      <c r="H1178" s="12">
        <v>549</v>
      </c>
      <c r="I1178" s="12"/>
      <c r="J1178" s="12">
        <v>305</v>
      </c>
      <c r="K1178" s="12">
        <v>95</v>
      </c>
      <c r="L1178" s="12">
        <v>50</v>
      </c>
      <c r="M1178" s="12">
        <v>438</v>
      </c>
      <c r="N1178" s="12">
        <v>23</v>
      </c>
      <c r="O1178" s="12">
        <v>29</v>
      </c>
      <c r="P1178" s="12"/>
      <c r="Q1178" s="12">
        <v>19</v>
      </c>
      <c r="R1178" s="12">
        <v>157</v>
      </c>
      <c r="S1178" s="12"/>
      <c r="T1178" s="12"/>
      <c r="U1178" s="12">
        <v>5</v>
      </c>
      <c r="V1178" s="12"/>
      <c r="W1178" s="12">
        <v>50</v>
      </c>
    </row>
    <row r="1179" ht="14.4" spans="1:23">
      <c r="A1179" s="14">
        <v>217</v>
      </c>
      <c r="B1179" s="9" t="s">
        <v>3158</v>
      </c>
      <c r="C1179" s="10">
        <v>12622</v>
      </c>
      <c r="D1179" s="10">
        <v>1190</v>
      </c>
      <c r="E1179" s="10">
        <v>2465</v>
      </c>
      <c r="F1179" s="10"/>
      <c r="G1179" s="10">
        <v>8985</v>
      </c>
      <c r="H1179" s="10">
        <v>3455</v>
      </c>
      <c r="I1179" s="10">
        <v>190</v>
      </c>
      <c r="J1179" s="10">
        <v>1948</v>
      </c>
      <c r="K1179" s="10">
        <v>36</v>
      </c>
      <c r="L1179" s="10">
        <v>219</v>
      </c>
      <c r="M1179" s="10">
        <v>1104</v>
      </c>
      <c r="N1179" s="10">
        <v>88</v>
      </c>
      <c r="O1179" s="10">
        <v>123</v>
      </c>
      <c r="P1179" s="10">
        <v>63</v>
      </c>
      <c r="Q1179" s="10">
        <v>278</v>
      </c>
      <c r="R1179" s="10">
        <v>689</v>
      </c>
      <c r="S1179" s="10">
        <v>129</v>
      </c>
      <c r="T1179" s="10">
        <v>250</v>
      </c>
      <c r="U1179" s="10">
        <v>102</v>
      </c>
      <c r="V1179" s="10">
        <v>111</v>
      </c>
      <c r="W1179" s="10">
        <v>200</v>
      </c>
    </row>
    <row r="1180" ht="14.4" spans="1:23">
      <c r="A1180" s="14">
        <v>21701</v>
      </c>
      <c r="B1180" s="9" t="s">
        <v>3160</v>
      </c>
      <c r="C1180" s="10">
        <v>2421</v>
      </c>
      <c r="D1180" s="10">
        <v>244</v>
      </c>
      <c r="E1180" s="10">
        <v>244</v>
      </c>
      <c r="F1180" s="10"/>
      <c r="G1180" s="10">
        <v>1912</v>
      </c>
      <c r="H1180" s="10">
        <v>699</v>
      </c>
      <c r="I1180" s="10">
        <v>30</v>
      </c>
      <c r="J1180" s="10"/>
      <c r="K1180" s="10"/>
      <c r="L1180" s="10">
        <v>127</v>
      </c>
      <c r="M1180" s="10">
        <v>879</v>
      </c>
      <c r="N1180" s="10"/>
      <c r="O1180" s="10"/>
      <c r="P1180" s="10">
        <v>7</v>
      </c>
      <c r="Q1180" s="10"/>
      <c r="R1180" s="10">
        <v>10</v>
      </c>
      <c r="S1180" s="10">
        <v>40</v>
      </c>
      <c r="T1180" s="10">
        <v>20</v>
      </c>
      <c r="U1180" s="10"/>
      <c r="V1180" s="10">
        <v>30</v>
      </c>
      <c r="W1180" s="10">
        <v>70</v>
      </c>
    </row>
    <row r="1181" ht="14.4" spans="1:23">
      <c r="A1181" s="14">
        <v>2170101</v>
      </c>
      <c r="B1181" s="11" t="s">
        <v>595</v>
      </c>
      <c r="C1181" s="12">
        <v>892</v>
      </c>
      <c r="D1181" s="12">
        <v>5</v>
      </c>
      <c r="E1181" s="12">
        <v>5</v>
      </c>
      <c r="F1181" s="12"/>
      <c r="G1181" s="12">
        <v>749</v>
      </c>
      <c r="H1181" s="12">
        <v>569</v>
      </c>
      <c r="I1181" s="12">
        <v>10</v>
      </c>
      <c r="J1181" s="12"/>
      <c r="K1181" s="12"/>
      <c r="L1181" s="12">
        <v>1</v>
      </c>
      <c r="M1181" s="12">
        <v>154</v>
      </c>
      <c r="N1181" s="12"/>
      <c r="O1181" s="12"/>
      <c r="P1181" s="12"/>
      <c r="Q1181" s="12"/>
      <c r="R1181" s="12">
        <v>10</v>
      </c>
      <c r="S1181" s="12"/>
      <c r="T1181" s="12"/>
      <c r="U1181" s="12"/>
      <c r="V1181" s="12">
        <v>5</v>
      </c>
      <c r="W1181" s="12"/>
    </row>
    <row r="1182" ht="14.4" spans="1:23">
      <c r="A1182" s="14">
        <v>2170102</v>
      </c>
      <c r="B1182" s="11" t="s">
        <v>598</v>
      </c>
      <c r="C1182" s="12">
        <v>275</v>
      </c>
      <c r="D1182" s="12"/>
      <c r="E1182" s="12">
        <v>0</v>
      </c>
      <c r="F1182" s="12"/>
      <c r="G1182" s="12">
        <v>177</v>
      </c>
      <c r="H1182" s="12"/>
      <c r="I1182" s="12">
        <v>20</v>
      </c>
      <c r="J1182" s="12"/>
      <c r="K1182" s="12"/>
      <c r="L1182" s="12">
        <v>63</v>
      </c>
      <c r="M1182" s="12">
        <v>42</v>
      </c>
      <c r="N1182" s="12"/>
      <c r="O1182" s="12"/>
      <c r="P1182" s="12">
        <v>7</v>
      </c>
      <c r="Q1182" s="12"/>
      <c r="R1182" s="12"/>
      <c r="S1182" s="12"/>
      <c r="T1182" s="12">
        <v>20</v>
      </c>
      <c r="U1182" s="12"/>
      <c r="V1182" s="12">
        <v>25</v>
      </c>
      <c r="W1182" s="12"/>
    </row>
    <row r="1183" ht="14.4" spans="1:23">
      <c r="A1183" s="14">
        <v>2170103</v>
      </c>
      <c r="B1183" s="11" t="s">
        <v>601</v>
      </c>
      <c r="C1183" s="12">
        <v>10</v>
      </c>
      <c r="D1183" s="12"/>
      <c r="E1183" s="12">
        <v>0</v>
      </c>
      <c r="F1183" s="12"/>
      <c r="G1183" s="12"/>
      <c r="H1183" s="12"/>
      <c r="I1183" s="12"/>
      <c r="J1183" s="12"/>
      <c r="K1183" s="12"/>
      <c r="L1183" s="12"/>
      <c r="M1183" s="12"/>
      <c r="N1183" s="12"/>
      <c r="O1183" s="12"/>
      <c r="P1183" s="12"/>
      <c r="Q1183" s="12"/>
      <c r="R1183" s="12"/>
      <c r="S1183" s="12"/>
      <c r="T1183" s="12"/>
      <c r="U1183" s="12"/>
      <c r="V1183" s="12"/>
      <c r="W1183" s="12"/>
    </row>
    <row r="1184" ht="14.4" spans="1:23">
      <c r="A1184" s="14">
        <v>2170104</v>
      </c>
      <c r="B1184" s="11" t="s">
        <v>3168</v>
      </c>
      <c r="C1184" s="12">
        <v>0</v>
      </c>
      <c r="D1184" s="12"/>
      <c r="E1184" s="12">
        <v>0</v>
      </c>
      <c r="F1184" s="12"/>
      <c r="G1184" s="12"/>
      <c r="H1184" s="12"/>
      <c r="I1184" s="12"/>
      <c r="J1184" s="12"/>
      <c r="K1184" s="12"/>
      <c r="L1184" s="12"/>
      <c r="M1184" s="12"/>
      <c r="N1184" s="12"/>
      <c r="O1184" s="12"/>
      <c r="P1184" s="12"/>
      <c r="Q1184" s="12"/>
      <c r="R1184" s="12"/>
      <c r="S1184" s="12"/>
      <c r="T1184" s="12"/>
      <c r="U1184" s="12"/>
      <c r="V1184" s="12"/>
      <c r="W1184" s="12"/>
    </row>
    <row r="1185" ht="14.4" spans="1:23">
      <c r="A1185" s="14">
        <v>2170150</v>
      </c>
      <c r="B1185" s="11" t="s">
        <v>622</v>
      </c>
      <c r="C1185" s="12">
        <v>0</v>
      </c>
      <c r="D1185" s="12"/>
      <c r="E1185" s="12">
        <v>0</v>
      </c>
      <c r="F1185" s="12"/>
      <c r="G1185" s="12"/>
      <c r="H1185" s="12"/>
      <c r="I1185" s="12"/>
      <c r="J1185" s="12"/>
      <c r="K1185" s="12"/>
      <c r="L1185" s="12"/>
      <c r="M1185" s="12"/>
      <c r="N1185" s="12"/>
      <c r="O1185" s="12"/>
      <c r="P1185" s="12"/>
      <c r="Q1185" s="12"/>
      <c r="R1185" s="12"/>
      <c r="S1185" s="12"/>
      <c r="T1185" s="12"/>
      <c r="U1185" s="12"/>
      <c r="V1185" s="12"/>
      <c r="W1185" s="12"/>
    </row>
    <row r="1186" ht="14.4" spans="1:23">
      <c r="A1186" s="14">
        <v>2170199</v>
      </c>
      <c r="B1186" s="11" t="s">
        <v>3172</v>
      </c>
      <c r="C1186" s="12">
        <v>1244</v>
      </c>
      <c r="D1186" s="12">
        <v>239</v>
      </c>
      <c r="E1186" s="12">
        <v>239</v>
      </c>
      <c r="F1186" s="12"/>
      <c r="G1186" s="12">
        <v>986</v>
      </c>
      <c r="H1186" s="12">
        <v>130</v>
      </c>
      <c r="I1186" s="12"/>
      <c r="J1186" s="12"/>
      <c r="K1186" s="12"/>
      <c r="L1186" s="12">
        <v>63</v>
      </c>
      <c r="M1186" s="12">
        <v>683</v>
      </c>
      <c r="N1186" s="12"/>
      <c r="O1186" s="12"/>
      <c r="P1186" s="12"/>
      <c r="Q1186" s="12"/>
      <c r="R1186" s="12"/>
      <c r="S1186" s="12">
        <v>40</v>
      </c>
      <c r="T1186" s="12"/>
      <c r="U1186" s="12"/>
      <c r="V1186" s="12"/>
      <c r="W1186" s="12">
        <v>70</v>
      </c>
    </row>
    <row r="1187" ht="14.4" spans="1:23">
      <c r="A1187" s="14">
        <v>21702</v>
      </c>
      <c r="B1187" s="9" t="s">
        <v>3174</v>
      </c>
      <c r="C1187" s="10">
        <v>736</v>
      </c>
      <c r="D1187" s="10">
        <v>155</v>
      </c>
      <c r="E1187" s="10">
        <v>240</v>
      </c>
      <c r="F1187" s="10"/>
      <c r="G1187" s="10">
        <v>408</v>
      </c>
      <c r="H1187" s="10">
        <v>126</v>
      </c>
      <c r="I1187" s="10">
        <v>30</v>
      </c>
      <c r="J1187" s="10">
        <v>199</v>
      </c>
      <c r="K1187" s="10">
        <v>3</v>
      </c>
      <c r="L1187" s="10"/>
      <c r="M1187" s="10">
        <v>4</v>
      </c>
      <c r="N1187" s="10"/>
      <c r="O1187" s="10"/>
      <c r="P1187" s="10"/>
      <c r="Q1187" s="10">
        <v>10</v>
      </c>
      <c r="R1187" s="10"/>
      <c r="S1187" s="10">
        <v>6</v>
      </c>
      <c r="T1187" s="10">
        <v>30</v>
      </c>
      <c r="U1187" s="10"/>
      <c r="V1187" s="10"/>
      <c r="W1187" s="10"/>
    </row>
    <row r="1188" ht="14.4" spans="1:23">
      <c r="A1188" s="14">
        <v>2170201</v>
      </c>
      <c r="B1188" s="11" t="s">
        <v>3176</v>
      </c>
      <c r="C1188" s="12">
        <v>0</v>
      </c>
      <c r="D1188" s="12"/>
      <c r="E1188" s="12">
        <v>0</v>
      </c>
      <c r="F1188" s="12"/>
      <c r="G1188" s="12"/>
      <c r="H1188" s="12"/>
      <c r="I1188" s="12"/>
      <c r="J1188" s="12"/>
      <c r="K1188" s="12"/>
      <c r="L1188" s="12"/>
      <c r="M1188" s="12"/>
      <c r="N1188" s="12"/>
      <c r="O1188" s="12"/>
      <c r="P1188" s="12"/>
      <c r="Q1188" s="12"/>
      <c r="R1188" s="12"/>
      <c r="S1188" s="12"/>
      <c r="T1188" s="12"/>
      <c r="U1188" s="12"/>
      <c r="V1188" s="12"/>
      <c r="W1188" s="12"/>
    </row>
    <row r="1189" ht="14.4" spans="1:23">
      <c r="A1189" s="14">
        <v>2170202</v>
      </c>
      <c r="B1189" s="11" t="s">
        <v>3179</v>
      </c>
      <c r="C1189" s="12">
        <v>6</v>
      </c>
      <c r="D1189" s="12"/>
      <c r="E1189" s="12">
        <v>0</v>
      </c>
      <c r="F1189" s="12"/>
      <c r="G1189" s="12"/>
      <c r="H1189" s="12"/>
      <c r="I1189" s="12"/>
      <c r="J1189" s="12"/>
      <c r="K1189" s="12"/>
      <c r="L1189" s="12"/>
      <c r="M1189" s="12"/>
      <c r="N1189" s="12"/>
      <c r="O1189" s="12"/>
      <c r="P1189" s="12"/>
      <c r="Q1189" s="12"/>
      <c r="R1189" s="12"/>
      <c r="S1189" s="12"/>
      <c r="T1189" s="12"/>
      <c r="U1189" s="12"/>
      <c r="V1189" s="12"/>
      <c r="W1189" s="12"/>
    </row>
    <row r="1190" ht="14.4" spans="1:23">
      <c r="A1190" s="14">
        <v>2170203</v>
      </c>
      <c r="B1190" s="11" t="s">
        <v>3182</v>
      </c>
      <c r="C1190" s="12">
        <v>0</v>
      </c>
      <c r="D1190" s="12"/>
      <c r="E1190" s="12">
        <v>0</v>
      </c>
      <c r="F1190" s="12"/>
      <c r="G1190" s="12"/>
      <c r="H1190" s="12"/>
      <c r="I1190" s="12"/>
      <c r="J1190" s="12"/>
      <c r="K1190" s="12"/>
      <c r="L1190" s="12"/>
      <c r="M1190" s="12"/>
      <c r="N1190" s="12"/>
      <c r="O1190" s="12"/>
      <c r="P1190" s="12"/>
      <c r="Q1190" s="12"/>
      <c r="R1190" s="12"/>
      <c r="S1190" s="12"/>
      <c r="T1190" s="12"/>
      <c r="U1190" s="12"/>
      <c r="V1190" s="12"/>
      <c r="W1190" s="12"/>
    </row>
    <row r="1191" ht="14.4" spans="1:23">
      <c r="A1191" s="14">
        <v>2170204</v>
      </c>
      <c r="B1191" s="11" t="s">
        <v>3185</v>
      </c>
      <c r="C1191" s="12">
        <v>20</v>
      </c>
      <c r="D1191" s="12"/>
      <c r="E1191" s="12">
        <v>0</v>
      </c>
      <c r="F1191" s="12"/>
      <c r="G1191" s="12">
        <v>4</v>
      </c>
      <c r="H1191" s="12"/>
      <c r="I1191" s="12"/>
      <c r="J1191" s="12"/>
      <c r="K1191" s="12"/>
      <c r="L1191" s="12"/>
      <c r="M1191" s="12">
        <v>4</v>
      </c>
      <c r="N1191" s="12"/>
      <c r="O1191" s="12"/>
      <c r="P1191" s="12"/>
      <c r="Q1191" s="12"/>
      <c r="R1191" s="12"/>
      <c r="S1191" s="12"/>
      <c r="T1191" s="12"/>
      <c r="U1191" s="12"/>
      <c r="V1191" s="12"/>
      <c r="W1191" s="12"/>
    </row>
    <row r="1192" ht="14.4" spans="1:23">
      <c r="A1192" s="14">
        <v>2170205</v>
      </c>
      <c r="B1192" s="11" t="s">
        <v>3188</v>
      </c>
      <c r="C1192" s="12">
        <v>0</v>
      </c>
      <c r="D1192" s="12"/>
      <c r="E1192" s="12">
        <v>0</v>
      </c>
      <c r="F1192" s="12"/>
      <c r="G1192" s="12"/>
      <c r="H1192" s="12"/>
      <c r="I1192" s="12"/>
      <c r="J1192" s="12"/>
      <c r="K1192" s="12"/>
      <c r="L1192" s="12"/>
      <c r="M1192" s="12"/>
      <c r="N1192" s="12"/>
      <c r="O1192" s="12"/>
      <c r="P1192" s="12"/>
      <c r="Q1192" s="12"/>
      <c r="R1192" s="12"/>
      <c r="S1192" s="12"/>
      <c r="T1192" s="12"/>
      <c r="U1192" s="12"/>
      <c r="V1192" s="12"/>
      <c r="W1192" s="12"/>
    </row>
    <row r="1193" ht="14.4" spans="1:23">
      <c r="A1193" s="14">
        <v>2170206</v>
      </c>
      <c r="B1193" s="11" t="s">
        <v>3191</v>
      </c>
      <c r="C1193" s="12">
        <v>0</v>
      </c>
      <c r="D1193" s="12"/>
      <c r="E1193" s="12">
        <v>0</v>
      </c>
      <c r="F1193" s="12"/>
      <c r="G1193" s="12"/>
      <c r="H1193" s="12"/>
      <c r="I1193" s="12"/>
      <c r="J1193" s="12"/>
      <c r="K1193" s="12"/>
      <c r="L1193" s="12"/>
      <c r="M1193" s="12"/>
      <c r="N1193" s="12"/>
      <c r="O1193" s="12"/>
      <c r="P1193" s="12"/>
      <c r="Q1193" s="12"/>
      <c r="R1193" s="12"/>
      <c r="S1193" s="12"/>
      <c r="T1193" s="12"/>
      <c r="U1193" s="12"/>
      <c r="V1193" s="12"/>
      <c r="W1193" s="12"/>
    </row>
    <row r="1194" ht="14.4" spans="1:23">
      <c r="A1194" s="14">
        <v>2170207</v>
      </c>
      <c r="B1194" s="11" t="s">
        <v>3193</v>
      </c>
      <c r="C1194" s="12">
        <v>0</v>
      </c>
      <c r="D1194" s="12"/>
      <c r="E1194" s="12">
        <v>0</v>
      </c>
      <c r="F1194" s="12"/>
      <c r="G1194" s="12"/>
      <c r="H1194" s="12"/>
      <c r="I1194" s="12"/>
      <c r="J1194" s="12"/>
      <c r="K1194" s="12"/>
      <c r="L1194" s="12"/>
      <c r="M1194" s="12"/>
      <c r="N1194" s="12"/>
      <c r="O1194" s="12"/>
      <c r="P1194" s="12"/>
      <c r="Q1194" s="12"/>
      <c r="R1194" s="12"/>
      <c r="S1194" s="12"/>
      <c r="T1194" s="12"/>
      <c r="U1194" s="12"/>
      <c r="V1194" s="12"/>
      <c r="W1194" s="12"/>
    </row>
    <row r="1195" ht="14.4" spans="1:23">
      <c r="A1195" s="14">
        <v>2170208</v>
      </c>
      <c r="B1195" s="11" t="s">
        <v>3196</v>
      </c>
      <c r="C1195" s="12">
        <v>0</v>
      </c>
      <c r="D1195" s="12"/>
      <c r="E1195" s="12">
        <v>0</v>
      </c>
      <c r="F1195" s="12"/>
      <c r="G1195" s="12"/>
      <c r="H1195" s="12"/>
      <c r="I1195" s="12"/>
      <c r="J1195" s="12"/>
      <c r="K1195" s="12"/>
      <c r="L1195" s="12"/>
      <c r="M1195" s="12"/>
      <c r="N1195" s="12"/>
      <c r="O1195" s="12"/>
      <c r="P1195" s="12"/>
      <c r="Q1195" s="12"/>
      <c r="R1195" s="12"/>
      <c r="S1195" s="12"/>
      <c r="T1195" s="12"/>
      <c r="U1195" s="12"/>
      <c r="V1195" s="12"/>
      <c r="W1195" s="12"/>
    </row>
    <row r="1196" ht="14.4" spans="1:23">
      <c r="A1196" s="14">
        <v>2170299</v>
      </c>
      <c r="B1196" s="11" t="s">
        <v>3199</v>
      </c>
      <c r="C1196" s="12">
        <v>710</v>
      </c>
      <c r="D1196" s="12">
        <v>155</v>
      </c>
      <c r="E1196" s="12">
        <v>240</v>
      </c>
      <c r="F1196" s="12"/>
      <c r="G1196" s="12">
        <v>404</v>
      </c>
      <c r="H1196" s="12">
        <v>126</v>
      </c>
      <c r="I1196" s="12">
        <v>30</v>
      </c>
      <c r="J1196" s="12">
        <v>199</v>
      </c>
      <c r="K1196" s="12">
        <v>3</v>
      </c>
      <c r="L1196" s="12"/>
      <c r="M1196" s="12"/>
      <c r="N1196" s="12"/>
      <c r="O1196" s="12"/>
      <c r="P1196" s="12"/>
      <c r="Q1196" s="12">
        <v>10</v>
      </c>
      <c r="R1196" s="12"/>
      <c r="S1196" s="12">
        <v>6</v>
      </c>
      <c r="T1196" s="12">
        <v>30</v>
      </c>
      <c r="U1196" s="12"/>
      <c r="V1196" s="12"/>
      <c r="W1196" s="12"/>
    </row>
    <row r="1197" ht="14.4" spans="1:23">
      <c r="A1197" s="14">
        <v>21703</v>
      </c>
      <c r="B1197" s="9" t="s">
        <v>3202</v>
      </c>
      <c r="C1197" s="10">
        <v>2895</v>
      </c>
      <c r="D1197" s="10"/>
      <c r="E1197" s="10">
        <v>1050</v>
      </c>
      <c r="F1197" s="10"/>
      <c r="G1197" s="10">
        <v>1620</v>
      </c>
      <c r="H1197" s="10">
        <v>1115</v>
      </c>
      <c r="I1197" s="10">
        <v>50</v>
      </c>
      <c r="J1197" s="10"/>
      <c r="K1197" s="10"/>
      <c r="L1197" s="10">
        <v>10</v>
      </c>
      <c r="M1197" s="10"/>
      <c r="N1197" s="10"/>
      <c r="O1197" s="10"/>
      <c r="P1197" s="10"/>
      <c r="Q1197" s="10">
        <v>227</v>
      </c>
      <c r="R1197" s="10">
        <v>218</v>
      </c>
      <c r="S1197" s="10"/>
      <c r="T1197" s="10"/>
      <c r="U1197" s="10"/>
      <c r="V1197" s="10"/>
      <c r="W1197" s="10"/>
    </row>
    <row r="1198" ht="14.4" spans="1:23">
      <c r="A1198" s="14">
        <v>2170301</v>
      </c>
      <c r="B1198" s="11" t="s">
        <v>3205</v>
      </c>
      <c r="C1198" s="12">
        <v>0</v>
      </c>
      <c r="D1198" s="12"/>
      <c r="E1198" s="12">
        <v>0</v>
      </c>
      <c r="F1198" s="12"/>
      <c r="G1198" s="12"/>
      <c r="H1198" s="12"/>
      <c r="I1198" s="12"/>
      <c r="J1198" s="12"/>
      <c r="K1198" s="12"/>
      <c r="L1198" s="12"/>
      <c r="M1198" s="12"/>
      <c r="N1198" s="12"/>
      <c r="O1198" s="12"/>
      <c r="P1198" s="12"/>
      <c r="Q1198" s="12"/>
      <c r="R1198" s="12"/>
      <c r="S1198" s="12"/>
      <c r="T1198" s="12"/>
      <c r="U1198" s="12"/>
      <c r="V1198" s="12"/>
      <c r="W1198" s="12"/>
    </row>
    <row r="1199" ht="14.4" spans="1:23">
      <c r="A1199" s="14">
        <v>2170302</v>
      </c>
      <c r="B1199" s="11" t="s">
        <v>5086</v>
      </c>
      <c r="C1199" s="12">
        <v>0</v>
      </c>
      <c r="D1199" s="12"/>
      <c r="E1199" s="12">
        <v>0</v>
      </c>
      <c r="F1199" s="12"/>
      <c r="G1199" s="12"/>
      <c r="H1199" s="12"/>
      <c r="I1199" s="12"/>
      <c r="J1199" s="12"/>
      <c r="K1199" s="12"/>
      <c r="L1199" s="12"/>
      <c r="M1199" s="12"/>
      <c r="N1199" s="12"/>
      <c r="O1199" s="12"/>
      <c r="P1199" s="12"/>
      <c r="Q1199" s="12"/>
      <c r="R1199" s="12"/>
      <c r="S1199" s="12"/>
      <c r="T1199" s="12"/>
      <c r="U1199" s="12"/>
      <c r="V1199" s="12"/>
      <c r="W1199" s="12"/>
    </row>
    <row r="1200" ht="14.4" spans="1:23">
      <c r="A1200" s="14">
        <v>2170303</v>
      </c>
      <c r="B1200" s="11" t="s">
        <v>3209</v>
      </c>
      <c r="C1200" s="12">
        <v>0</v>
      </c>
      <c r="D1200" s="12"/>
      <c r="E1200" s="12">
        <v>0</v>
      </c>
      <c r="F1200" s="12"/>
      <c r="G1200" s="12"/>
      <c r="H1200" s="12"/>
      <c r="I1200" s="12"/>
      <c r="J1200" s="12"/>
      <c r="K1200" s="12"/>
      <c r="L1200" s="12"/>
      <c r="M1200" s="12"/>
      <c r="N1200" s="12"/>
      <c r="O1200" s="12"/>
      <c r="P1200" s="12"/>
      <c r="Q1200" s="12"/>
      <c r="R1200" s="12"/>
      <c r="S1200" s="12"/>
      <c r="T1200" s="12"/>
      <c r="U1200" s="12"/>
      <c r="V1200" s="12"/>
      <c r="W1200" s="12"/>
    </row>
    <row r="1201" ht="14.4" spans="1:23">
      <c r="A1201" s="14">
        <v>2170304</v>
      </c>
      <c r="B1201" s="11" t="s">
        <v>3210</v>
      </c>
      <c r="C1201" s="12">
        <v>0</v>
      </c>
      <c r="D1201" s="12"/>
      <c r="E1201" s="12">
        <v>0</v>
      </c>
      <c r="F1201" s="12"/>
      <c r="G1201" s="12"/>
      <c r="H1201" s="12"/>
      <c r="I1201" s="12"/>
      <c r="J1201" s="12"/>
      <c r="K1201" s="12"/>
      <c r="L1201" s="12"/>
      <c r="M1201" s="12"/>
      <c r="N1201" s="12"/>
      <c r="O1201" s="12"/>
      <c r="P1201" s="12"/>
      <c r="Q1201" s="12"/>
      <c r="R1201" s="12"/>
      <c r="S1201" s="12"/>
      <c r="T1201" s="12"/>
      <c r="U1201" s="12"/>
      <c r="V1201" s="12"/>
      <c r="W1201" s="12"/>
    </row>
    <row r="1202" ht="14.4" spans="1:23">
      <c r="A1202" s="14">
        <v>2170399</v>
      </c>
      <c r="B1202" s="11" t="s">
        <v>3211</v>
      </c>
      <c r="C1202" s="12">
        <v>2895</v>
      </c>
      <c r="D1202" s="12"/>
      <c r="E1202" s="12">
        <v>1050</v>
      </c>
      <c r="F1202" s="12"/>
      <c r="G1202" s="12">
        <v>1620</v>
      </c>
      <c r="H1202" s="12">
        <v>1115</v>
      </c>
      <c r="I1202" s="12">
        <v>50</v>
      </c>
      <c r="J1202" s="12"/>
      <c r="K1202" s="12"/>
      <c r="L1202" s="12">
        <v>10</v>
      </c>
      <c r="M1202" s="12"/>
      <c r="N1202" s="12"/>
      <c r="O1202" s="12"/>
      <c r="P1202" s="12"/>
      <c r="Q1202" s="12">
        <v>227</v>
      </c>
      <c r="R1202" s="12">
        <v>218</v>
      </c>
      <c r="S1202" s="12"/>
      <c r="T1202" s="12"/>
      <c r="U1202" s="12"/>
      <c r="V1202" s="12"/>
      <c r="W1202" s="12"/>
    </row>
    <row r="1203" ht="14.4" spans="1:23">
      <c r="A1203" s="14">
        <v>21704</v>
      </c>
      <c r="B1203" s="9" t="s">
        <v>3213</v>
      </c>
      <c r="C1203" s="10">
        <v>0</v>
      </c>
      <c r="D1203" s="10"/>
      <c r="E1203" s="10">
        <v>0</v>
      </c>
      <c r="F1203" s="10"/>
      <c r="G1203" s="10"/>
      <c r="H1203" s="10"/>
      <c r="I1203" s="10"/>
      <c r="J1203" s="10"/>
      <c r="K1203" s="10"/>
      <c r="L1203" s="10"/>
      <c r="M1203" s="10"/>
      <c r="N1203" s="10"/>
      <c r="O1203" s="10"/>
      <c r="P1203" s="10"/>
      <c r="Q1203" s="10"/>
      <c r="R1203" s="10"/>
      <c r="S1203" s="10"/>
      <c r="T1203" s="10"/>
      <c r="U1203" s="10"/>
      <c r="V1203" s="10"/>
      <c r="W1203" s="10"/>
    </row>
    <row r="1204" ht="14.4" spans="1:23">
      <c r="A1204" s="14">
        <v>2170401</v>
      </c>
      <c r="B1204" s="11" t="s">
        <v>3216</v>
      </c>
      <c r="C1204" s="12">
        <v>0</v>
      </c>
      <c r="D1204" s="12"/>
      <c r="E1204" s="12">
        <v>0</v>
      </c>
      <c r="F1204" s="12"/>
      <c r="G1204" s="12"/>
      <c r="H1204" s="12"/>
      <c r="I1204" s="12"/>
      <c r="J1204" s="12"/>
      <c r="K1204" s="12"/>
      <c r="L1204" s="12"/>
      <c r="M1204" s="12"/>
      <c r="N1204" s="12"/>
      <c r="O1204" s="12"/>
      <c r="P1204" s="12"/>
      <c r="Q1204" s="12"/>
      <c r="R1204" s="12"/>
      <c r="S1204" s="12"/>
      <c r="T1204" s="12"/>
      <c r="U1204" s="12"/>
      <c r="V1204" s="12"/>
      <c r="W1204" s="12"/>
    </row>
    <row r="1205" ht="14.4" spans="1:23">
      <c r="A1205" s="14">
        <v>2170499</v>
      </c>
      <c r="B1205" s="11" t="s">
        <v>3219</v>
      </c>
      <c r="C1205" s="12">
        <v>0</v>
      </c>
      <c r="D1205" s="12"/>
      <c r="E1205" s="12">
        <v>0</v>
      </c>
      <c r="F1205" s="12"/>
      <c r="G1205" s="12"/>
      <c r="H1205" s="12"/>
      <c r="I1205" s="12"/>
      <c r="J1205" s="12"/>
      <c r="K1205" s="12"/>
      <c r="L1205" s="12"/>
      <c r="M1205" s="12"/>
      <c r="N1205" s="12"/>
      <c r="O1205" s="12"/>
      <c r="P1205" s="12"/>
      <c r="Q1205" s="12"/>
      <c r="R1205" s="12"/>
      <c r="S1205" s="12"/>
      <c r="T1205" s="12"/>
      <c r="U1205" s="12"/>
      <c r="V1205" s="12"/>
      <c r="W1205" s="12"/>
    </row>
    <row r="1206" ht="14.4" spans="1:23">
      <c r="A1206" s="14">
        <v>21799</v>
      </c>
      <c r="B1206" s="9" t="s">
        <v>5087</v>
      </c>
      <c r="C1206" s="10">
        <v>6570</v>
      </c>
      <c r="D1206" s="10">
        <v>791</v>
      </c>
      <c r="E1206" s="10">
        <v>931</v>
      </c>
      <c r="F1206" s="10"/>
      <c r="G1206" s="10">
        <v>5045</v>
      </c>
      <c r="H1206" s="10">
        <v>1515</v>
      </c>
      <c r="I1206" s="10">
        <v>80</v>
      </c>
      <c r="J1206" s="10">
        <v>1749</v>
      </c>
      <c r="K1206" s="10">
        <v>33</v>
      </c>
      <c r="L1206" s="10">
        <v>82</v>
      </c>
      <c r="M1206" s="10">
        <v>221</v>
      </c>
      <c r="N1206" s="10">
        <v>88</v>
      </c>
      <c r="O1206" s="10">
        <v>123</v>
      </c>
      <c r="P1206" s="10">
        <v>56</v>
      </c>
      <c r="Q1206" s="10">
        <v>41</v>
      </c>
      <c r="R1206" s="10">
        <v>461</v>
      </c>
      <c r="S1206" s="10">
        <v>83</v>
      </c>
      <c r="T1206" s="10">
        <v>200</v>
      </c>
      <c r="U1206" s="10">
        <v>102</v>
      </c>
      <c r="V1206" s="10">
        <v>81</v>
      </c>
      <c r="W1206" s="10">
        <v>130</v>
      </c>
    </row>
    <row r="1207" ht="14.4" spans="1:23">
      <c r="A1207" s="14">
        <v>2179901</v>
      </c>
      <c r="B1207" s="11" t="s">
        <v>5088</v>
      </c>
      <c r="C1207" s="12">
        <v>6570</v>
      </c>
      <c r="D1207" s="12">
        <v>791</v>
      </c>
      <c r="E1207" s="12">
        <v>931</v>
      </c>
      <c r="F1207" s="12"/>
      <c r="G1207" s="12">
        <v>5045</v>
      </c>
      <c r="H1207" s="12">
        <v>1515</v>
      </c>
      <c r="I1207" s="12">
        <v>80</v>
      </c>
      <c r="J1207" s="12">
        <v>1749</v>
      </c>
      <c r="K1207" s="12">
        <v>33</v>
      </c>
      <c r="L1207" s="12">
        <v>82</v>
      </c>
      <c r="M1207" s="12">
        <v>221</v>
      </c>
      <c r="N1207" s="12">
        <v>88</v>
      </c>
      <c r="O1207" s="12">
        <v>123</v>
      </c>
      <c r="P1207" s="12">
        <v>56</v>
      </c>
      <c r="Q1207" s="12">
        <v>41</v>
      </c>
      <c r="R1207" s="12">
        <v>461</v>
      </c>
      <c r="S1207" s="12">
        <v>83</v>
      </c>
      <c r="T1207" s="12">
        <v>200</v>
      </c>
      <c r="U1207" s="12">
        <v>102</v>
      </c>
      <c r="V1207" s="12">
        <v>81</v>
      </c>
      <c r="W1207" s="12">
        <v>130</v>
      </c>
    </row>
    <row r="1208" ht="14.4" spans="1:23">
      <c r="A1208" s="14">
        <v>219</v>
      </c>
      <c r="B1208" s="9" t="s">
        <v>3227</v>
      </c>
      <c r="C1208" s="10">
        <v>0</v>
      </c>
      <c r="D1208" s="10"/>
      <c r="E1208" s="10">
        <v>0</v>
      </c>
      <c r="F1208" s="10"/>
      <c r="G1208" s="10"/>
      <c r="H1208" s="10"/>
      <c r="I1208" s="10"/>
      <c r="J1208" s="10"/>
      <c r="K1208" s="10"/>
      <c r="L1208" s="10"/>
      <c r="M1208" s="10"/>
      <c r="N1208" s="10"/>
      <c r="O1208" s="10"/>
      <c r="P1208" s="10"/>
      <c r="Q1208" s="10"/>
      <c r="R1208" s="10"/>
      <c r="S1208" s="10"/>
      <c r="T1208" s="10"/>
      <c r="U1208" s="10"/>
      <c r="V1208" s="10"/>
      <c r="W1208" s="10"/>
    </row>
    <row r="1209" ht="14.4" spans="1:23">
      <c r="A1209" s="14">
        <v>21901</v>
      </c>
      <c r="B1209" s="9" t="s">
        <v>3230</v>
      </c>
      <c r="C1209" s="12">
        <v>0</v>
      </c>
      <c r="D1209" s="12"/>
      <c r="E1209" s="12">
        <v>0</v>
      </c>
      <c r="F1209" s="12"/>
      <c r="G1209" s="12"/>
      <c r="H1209" s="12"/>
      <c r="I1209" s="12"/>
      <c r="J1209" s="12"/>
      <c r="K1209" s="12"/>
      <c r="L1209" s="12"/>
      <c r="M1209" s="12"/>
      <c r="N1209" s="12"/>
      <c r="O1209" s="12"/>
      <c r="P1209" s="12"/>
      <c r="Q1209" s="12"/>
      <c r="R1209" s="12"/>
      <c r="S1209" s="12"/>
      <c r="T1209" s="12"/>
      <c r="U1209" s="12"/>
      <c r="V1209" s="12"/>
      <c r="W1209" s="12"/>
    </row>
    <row r="1210" ht="14.4" spans="1:23">
      <c r="A1210" s="14">
        <v>21902</v>
      </c>
      <c r="B1210" s="9" t="s">
        <v>3233</v>
      </c>
      <c r="C1210" s="12">
        <v>0</v>
      </c>
      <c r="D1210" s="12"/>
      <c r="E1210" s="12">
        <v>0</v>
      </c>
      <c r="F1210" s="12"/>
      <c r="G1210" s="12"/>
      <c r="H1210" s="12"/>
      <c r="I1210" s="12"/>
      <c r="J1210" s="12"/>
      <c r="K1210" s="12"/>
      <c r="L1210" s="12"/>
      <c r="M1210" s="12"/>
      <c r="N1210" s="12"/>
      <c r="O1210" s="12"/>
      <c r="P1210" s="12"/>
      <c r="Q1210" s="12"/>
      <c r="R1210" s="12"/>
      <c r="S1210" s="12"/>
      <c r="T1210" s="12"/>
      <c r="U1210" s="12"/>
      <c r="V1210" s="12"/>
      <c r="W1210" s="12"/>
    </row>
    <row r="1211" ht="14.4" spans="1:23">
      <c r="A1211" s="14">
        <v>21903</v>
      </c>
      <c r="B1211" s="9" t="s">
        <v>3235</v>
      </c>
      <c r="C1211" s="12">
        <v>0</v>
      </c>
      <c r="D1211" s="12"/>
      <c r="E1211" s="12">
        <v>0</v>
      </c>
      <c r="F1211" s="12"/>
      <c r="G1211" s="12"/>
      <c r="H1211" s="12"/>
      <c r="I1211" s="12"/>
      <c r="J1211" s="12"/>
      <c r="K1211" s="12"/>
      <c r="L1211" s="12"/>
      <c r="M1211" s="12"/>
      <c r="N1211" s="12"/>
      <c r="O1211" s="12"/>
      <c r="P1211" s="12"/>
      <c r="Q1211" s="12"/>
      <c r="R1211" s="12"/>
      <c r="S1211" s="12"/>
      <c r="T1211" s="12"/>
      <c r="U1211" s="12"/>
      <c r="V1211" s="12"/>
      <c r="W1211" s="12"/>
    </row>
    <row r="1212" ht="14.4" spans="1:23">
      <c r="A1212" s="14">
        <v>21904</v>
      </c>
      <c r="B1212" s="9" t="s">
        <v>3237</v>
      </c>
      <c r="C1212" s="12">
        <v>0</v>
      </c>
      <c r="D1212" s="12"/>
      <c r="E1212" s="12">
        <v>0</v>
      </c>
      <c r="F1212" s="12"/>
      <c r="G1212" s="12"/>
      <c r="H1212" s="12"/>
      <c r="I1212" s="12"/>
      <c r="J1212" s="12"/>
      <c r="K1212" s="12"/>
      <c r="L1212" s="12"/>
      <c r="M1212" s="12"/>
      <c r="N1212" s="12"/>
      <c r="O1212" s="12"/>
      <c r="P1212" s="12"/>
      <c r="Q1212" s="12"/>
      <c r="R1212" s="12"/>
      <c r="S1212" s="12"/>
      <c r="T1212" s="12"/>
      <c r="U1212" s="12"/>
      <c r="V1212" s="12"/>
      <c r="W1212" s="12"/>
    </row>
    <row r="1213" ht="14.4" spans="1:23">
      <c r="A1213" s="14">
        <v>21905</v>
      </c>
      <c r="B1213" s="9" t="s">
        <v>3239</v>
      </c>
      <c r="C1213" s="12">
        <v>0</v>
      </c>
      <c r="D1213" s="12"/>
      <c r="E1213" s="12">
        <v>0</v>
      </c>
      <c r="F1213" s="12"/>
      <c r="G1213" s="12"/>
      <c r="H1213" s="12"/>
      <c r="I1213" s="12"/>
      <c r="J1213" s="12"/>
      <c r="K1213" s="12"/>
      <c r="L1213" s="12"/>
      <c r="M1213" s="12"/>
      <c r="N1213" s="12"/>
      <c r="O1213" s="12"/>
      <c r="P1213" s="12"/>
      <c r="Q1213" s="12"/>
      <c r="R1213" s="12"/>
      <c r="S1213" s="12"/>
      <c r="T1213" s="12"/>
      <c r="U1213" s="12"/>
      <c r="V1213" s="12"/>
      <c r="W1213" s="12"/>
    </row>
    <row r="1214" ht="14.4" spans="1:23">
      <c r="A1214" s="14">
        <v>21906</v>
      </c>
      <c r="B1214" s="9" t="s">
        <v>2506</v>
      </c>
      <c r="C1214" s="12">
        <v>0</v>
      </c>
      <c r="D1214" s="12"/>
      <c r="E1214" s="12">
        <v>0</v>
      </c>
      <c r="F1214" s="12"/>
      <c r="G1214" s="12"/>
      <c r="H1214" s="12"/>
      <c r="I1214" s="12"/>
      <c r="J1214" s="12"/>
      <c r="K1214" s="12"/>
      <c r="L1214" s="12"/>
      <c r="M1214" s="12"/>
      <c r="N1214" s="12"/>
      <c r="O1214" s="12"/>
      <c r="P1214" s="12"/>
      <c r="Q1214" s="12"/>
      <c r="R1214" s="12"/>
      <c r="S1214" s="12"/>
      <c r="T1214" s="12"/>
      <c r="U1214" s="12"/>
      <c r="V1214" s="12"/>
      <c r="W1214" s="12"/>
    </row>
    <row r="1215" ht="14.4" spans="1:23">
      <c r="A1215" s="14">
        <v>21907</v>
      </c>
      <c r="B1215" s="9" t="s">
        <v>3244</v>
      </c>
      <c r="C1215" s="12">
        <v>0</v>
      </c>
      <c r="D1215" s="12"/>
      <c r="E1215" s="12">
        <v>0</v>
      </c>
      <c r="F1215" s="12"/>
      <c r="G1215" s="12"/>
      <c r="H1215" s="12"/>
      <c r="I1215" s="12"/>
      <c r="J1215" s="12"/>
      <c r="K1215" s="12"/>
      <c r="L1215" s="12"/>
      <c r="M1215" s="12"/>
      <c r="N1215" s="12"/>
      <c r="O1215" s="12"/>
      <c r="P1215" s="12"/>
      <c r="Q1215" s="12"/>
      <c r="R1215" s="12"/>
      <c r="S1215" s="12"/>
      <c r="T1215" s="12"/>
      <c r="U1215" s="12"/>
      <c r="V1215" s="12"/>
      <c r="W1215" s="12"/>
    </row>
    <row r="1216" ht="14.4" spans="1:23">
      <c r="A1216" s="14">
        <v>21908</v>
      </c>
      <c r="B1216" s="9" t="s">
        <v>3247</v>
      </c>
      <c r="C1216" s="12">
        <v>0</v>
      </c>
      <c r="D1216" s="12"/>
      <c r="E1216" s="12">
        <v>0</v>
      </c>
      <c r="F1216" s="12"/>
      <c r="G1216" s="12"/>
      <c r="H1216" s="12"/>
      <c r="I1216" s="12"/>
      <c r="J1216" s="12"/>
      <c r="K1216" s="12"/>
      <c r="L1216" s="12"/>
      <c r="M1216" s="12"/>
      <c r="N1216" s="12"/>
      <c r="O1216" s="12"/>
      <c r="P1216" s="12"/>
      <c r="Q1216" s="12"/>
      <c r="R1216" s="12"/>
      <c r="S1216" s="12"/>
      <c r="T1216" s="12"/>
      <c r="U1216" s="12"/>
      <c r="V1216" s="12"/>
      <c r="W1216" s="12"/>
    </row>
    <row r="1217" ht="14.4" spans="1:23">
      <c r="A1217" s="14">
        <v>21999</v>
      </c>
      <c r="B1217" s="9" t="s">
        <v>1091</v>
      </c>
      <c r="C1217" s="12">
        <v>0</v>
      </c>
      <c r="D1217" s="12"/>
      <c r="E1217" s="12">
        <v>0</v>
      </c>
      <c r="F1217" s="12"/>
      <c r="G1217" s="12"/>
      <c r="H1217" s="12"/>
      <c r="I1217" s="12"/>
      <c r="J1217" s="12"/>
      <c r="K1217" s="12"/>
      <c r="L1217" s="12"/>
      <c r="M1217" s="12"/>
      <c r="N1217" s="12"/>
      <c r="O1217" s="12"/>
      <c r="P1217" s="12"/>
      <c r="Q1217" s="12"/>
      <c r="R1217" s="12"/>
      <c r="S1217" s="12"/>
      <c r="T1217" s="12"/>
      <c r="U1217" s="12"/>
      <c r="V1217" s="12"/>
      <c r="W1217" s="12"/>
    </row>
    <row r="1218" ht="14.4" spans="1:23">
      <c r="A1218" s="14">
        <v>220</v>
      </c>
      <c r="B1218" s="9" t="s">
        <v>5089</v>
      </c>
      <c r="C1218" s="10">
        <v>675048</v>
      </c>
      <c r="D1218" s="10">
        <v>67166</v>
      </c>
      <c r="E1218" s="10">
        <v>76882</v>
      </c>
      <c r="F1218" s="10"/>
      <c r="G1218" s="10">
        <v>401174</v>
      </c>
      <c r="H1218" s="10">
        <v>55946</v>
      </c>
      <c r="I1218" s="10">
        <v>32911</v>
      </c>
      <c r="J1218" s="10">
        <v>21747</v>
      </c>
      <c r="K1218" s="10">
        <v>19156</v>
      </c>
      <c r="L1218" s="10">
        <v>39407</v>
      </c>
      <c r="M1218" s="10">
        <v>37724</v>
      </c>
      <c r="N1218" s="10">
        <v>29513</v>
      </c>
      <c r="O1218" s="10">
        <v>16523</v>
      </c>
      <c r="P1218" s="10">
        <v>16043</v>
      </c>
      <c r="Q1218" s="10">
        <v>32553</v>
      </c>
      <c r="R1218" s="10">
        <v>36399</v>
      </c>
      <c r="S1218" s="10">
        <v>20272</v>
      </c>
      <c r="T1218" s="10">
        <v>11396</v>
      </c>
      <c r="U1218" s="10">
        <v>11878</v>
      </c>
      <c r="V1218" s="10">
        <v>8291</v>
      </c>
      <c r="W1218" s="10">
        <v>11415</v>
      </c>
    </row>
    <row r="1219" ht="14.4" spans="1:23">
      <c r="A1219" s="14">
        <v>22001</v>
      </c>
      <c r="B1219" s="9" t="s">
        <v>5090</v>
      </c>
      <c r="C1219" s="10">
        <v>597468</v>
      </c>
      <c r="D1219" s="10">
        <v>30968</v>
      </c>
      <c r="E1219" s="10">
        <v>36867</v>
      </c>
      <c r="F1219" s="10"/>
      <c r="G1219" s="10">
        <v>368712</v>
      </c>
      <c r="H1219" s="10">
        <v>52019</v>
      </c>
      <c r="I1219" s="10">
        <v>29580</v>
      </c>
      <c r="J1219" s="10">
        <v>19184</v>
      </c>
      <c r="K1219" s="10">
        <v>15830</v>
      </c>
      <c r="L1219" s="10">
        <v>37671</v>
      </c>
      <c r="M1219" s="10">
        <v>36106</v>
      </c>
      <c r="N1219" s="10">
        <v>26429</v>
      </c>
      <c r="O1219" s="10">
        <v>16028</v>
      </c>
      <c r="P1219" s="10">
        <v>13672</v>
      </c>
      <c r="Q1219" s="10">
        <v>29923</v>
      </c>
      <c r="R1219" s="10">
        <v>34415</v>
      </c>
      <c r="S1219" s="10">
        <v>18931</v>
      </c>
      <c r="T1219" s="10">
        <v>10169</v>
      </c>
      <c r="U1219" s="10">
        <v>11088</v>
      </c>
      <c r="V1219" s="10">
        <v>7596</v>
      </c>
      <c r="W1219" s="10">
        <v>10071</v>
      </c>
    </row>
    <row r="1220" ht="14.4" spans="1:23">
      <c r="A1220" s="14">
        <v>2200101</v>
      </c>
      <c r="B1220" s="11" t="s">
        <v>595</v>
      </c>
      <c r="C1220" s="12">
        <v>101186</v>
      </c>
      <c r="D1220" s="12">
        <v>1765</v>
      </c>
      <c r="E1220" s="12">
        <v>2104</v>
      </c>
      <c r="F1220" s="12"/>
      <c r="G1220" s="12">
        <v>86996</v>
      </c>
      <c r="H1220" s="12">
        <v>15756</v>
      </c>
      <c r="I1220" s="12">
        <v>6847</v>
      </c>
      <c r="J1220" s="12">
        <v>7829</v>
      </c>
      <c r="K1220" s="12">
        <v>6443</v>
      </c>
      <c r="L1220" s="12">
        <v>7588</v>
      </c>
      <c r="M1220" s="12">
        <v>7186</v>
      </c>
      <c r="N1220" s="12">
        <v>5680</v>
      </c>
      <c r="O1220" s="12">
        <v>1569</v>
      </c>
      <c r="P1220" s="12">
        <v>5370</v>
      </c>
      <c r="Q1220" s="12">
        <v>6530</v>
      </c>
      <c r="R1220" s="12">
        <v>3396</v>
      </c>
      <c r="S1220" s="12">
        <v>2773</v>
      </c>
      <c r="T1220" s="12">
        <v>2612</v>
      </c>
      <c r="U1220" s="12">
        <v>2333</v>
      </c>
      <c r="V1220" s="12">
        <v>1529</v>
      </c>
      <c r="W1220" s="12">
        <v>3555</v>
      </c>
    </row>
    <row r="1221" ht="14.4" spans="1:23">
      <c r="A1221" s="14">
        <v>2200102</v>
      </c>
      <c r="B1221" s="11" t="s">
        <v>598</v>
      </c>
      <c r="C1221" s="12">
        <v>9137</v>
      </c>
      <c r="D1221" s="12"/>
      <c r="E1221" s="12">
        <v>0</v>
      </c>
      <c r="F1221" s="12"/>
      <c r="G1221" s="12">
        <v>6602</v>
      </c>
      <c r="H1221" s="12">
        <v>2920</v>
      </c>
      <c r="I1221" s="12">
        <v>30</v>
      </c>
      <c r="J1221" s="12">
        <v>836</v>
      </c>
      <c r="K1221" s="12">
        <v>2</v>
      </c>
      <c r="L1221" s="12">
        <v>283</v>
      </c>
      <c r="M1221" s="12">
        <v>774</v>
      </c>
      <c r="N1221" s="12">
        <v>2</v>
      </c>
      <c r="O1221" s="12">
        <v>33</v>
      </c>
      <c r="P1221" s="12">
        <v>1166</v>
      </c>
      <c r="Q1221" s="12">
        <v>265</v>
      </c>
      <c r="R1221" s="12">
        <v>131</v>
      </c>
      <c r="S1221" s="12">
        <v>99</v>
      </c>
      <c r="T1221" s="12">
        <v>21</v>
      </c>
      <c r="U1221" s="12">
        <v>17</v>
      </c>
      <c r="V1221" s="12">
        <v>12</v>
      </c>
      <c r="W1221" s="12">
        <v>11</v>
      </c>
    </row>
    <row r="1222" ht="14.4" spans="1:23">
      <c r="A1222" s="14">
        <v>2200103</v>
      </c>
      <c r="B1222" s="11" t="s">
        <v>601</v>
      </c>
      <c r="C1222" s="12">
        <v>371</v>
      </c>
      <c r="D1222" s="12">
        <v>123</v>
      </c>
      <c r="E1222" s="12">
        <v>160</v>
      </c>
      <c r="F1222" s="12"/>
      <c r="G1222" s="12">
        <v>188</v>
      </c>
      <c r="H1222" s="12"/>
      <c r="I1222" s="12"/>
      <c r="J1222" s="12"/>
      <c r="K1222" s="12"/>
      <c r="L1222" s="12"/>
      <c r="M1222" s="12"/>
      <c r="N1222" s="12">
        <v>188</v>
      </c>
      <c r="O1222" s="12"/>
      <c r="P1222" s="12"/>
      <c r="Q1222" s="12"/>
      <c r="R1222" s="12"/>
      <c r="S1222" s="12"/>
      <c r="T1222" s="12"/>
      <c r="U1222" s="12"/>
      <c r="V1222" s="12"/>
      <c r="W1222" s="12"/>
    </row>
    <row r="1223" ht="14.4" spans="1:23">
      <c r="A1223" s="14">
        <v>2200104</v>
      </c>
      <c r="B1223" s="11" t="s">
        <v>5091</v>
      </c>
      <c r="C1223" s="12">
        <v>3809</v>
      </c>
      <c r="D1223" s="12">
        <v>1572</v>
      </c>
      <c r="E1223" s="12">
        <v>1851</v>
      </c>
      <c r="F1223" s="12"/>
      <c r="G1223" s="12">
        <v>1462</v>
      </c>
      <c r="H1223" s="12">
        <v>41</v>
      </c>
      <c r="I1223" s="12">
        <v>147</v>
      </c>
      <c r="J1223" s="12">
        <v>52</v>
      </c>
      <c r="K1223" s="12">
        <v>79</v>
      </c>
      <c r="L1223" s="12">
        <v>235</v>
      </c>
      <c r="M1223" s="12">
        <v>100</v>
      </c>
      <c r="N1223" s="12">
        <v>97</v>
      </c>
      <c r="O1223" s="12">
        <v>200</v>
      </c>
      <c r="P1223" s="12">
        <v>264</v>
      </c>
      <c r="Q1223" s="12">
        <v>86</v>
      </c>
      <c r="R1223" s="12"/>
      <c r="S1223" s="12"/>
      <c r="T1223" s="12">
        <v>94</v>
      </c>
      <c r="U1223" s="12">
        <v>5</v>
      </c>
      <c r="V1223" s="12"/>
      <c r="W1223" s="12">
        <v>62</v>
      </c>
    </row>
    <row r="1224" ht="14.4" spans="1:23">
      <c r="A1224" s="14">
        <v>2200105</v>
      </c>
      <c r="B1224" s="11" t="s">
        <v>3260</v>
      </c>
      <c r="C1224" s="12">
        <v>1432</v>
      </c>
      <c r="D1224" s="12"/>
      <c r="E1224" s="12">
        <v>0</v>
      </c>
      <c r="F1224" s="12"/>
      <c r="G1224" s="12">
        <v>941</v>
      </c>
      <c r="H1224" s="12">
        <v>183</v>
      </c>
      <c r="I1224" s="12">
        <v>58</v>
      </c>
      <c r="J1224" s="12">
        <v>404</v>
      </c>
      <c r="K1224" s="12">
        <v>42</v>
      </c>
      <c r="L1224" s="12">
        <v>76</v>
      </c>
      <c r="M1224" s="12"/>
      <c r="N1224" s="12">
        <v>144</v>
      </c>
      <c r="O1224" s="12"/>
      <c r="P1224" s="12"/>
      <c r="Q1224" s="12">
        <v>10</v>
      </c>
      <c r="R1224" s="12">
        <v>20</v>
      </c>
      <c r="S1224" s="12"/>
      <c r="T1224" s="12"/>
      <c r="U1224" s="12"/>
      <c r="V1224" s="12"/>
      <c r="W1224" s="12">
        <v>4</v>
      </c>
    </row>
    <row r="1225" ht="14.4" spans="1:23">
      <c r="A1225" s="14">
        <v>2200106</v>
      </c>
      <c r="B1225" s="11" t="s">
        <v>3263</v>
      </c>
      <c r="C1225" s="12">
        <v>87034</v>
      </c>
      <c r="D1225" s="12"/>
      <c r="E1225" s="12">
        <v>0</v>
      </c>
      <c r="F1225" s="12"/>
      <c r="G1225" s="12">
        <v>70897</v>
      </c>
      <c r="H1225" s="12">
        <v>19959</v>
      </c>
      <c r="I1225" s="12">
        <v>2659</v>
      </c>
      <c r="J1225" s="12">
        <v>3485</v>
      </c>
      <c r="K1225" s="12">
        <v>1563</v>
      </c>
      <c r="L1225" s="12">
        <v>3312</v>
      </c>
      <c r="M1225" s="12">
        <v>10500</v>
      </c>
      <c r="N1225" s="12">
        <v>4955</v>
      </c>
      <c r="O1225" s="12">
        <v>2500</v>
      </c>
      <c r="P1225" s="12">
        <v>1000</v>
      </c>
      <c r="Q1225" s="12">
        <v>6005</v>
      </c>
      <c r="R1225" s="12">
        <v>6780</v>
      </c>
      <c r="S1225" s="12">
        <v>6025</v>
      </c>
      <c r="T1225" s="12">
        <v>2150</v>
      </c>
      <c r="U1225" s="12"/>
      <c r="V1225" s="12">
        <v>4</v>
      </c>
      <c r="W1225" s="12"/>
    </row>
    <row r="1226" ht="14.4" spans="1:23">
      <c r="A1226" s="14">
        <v>2200107</v>
      </c>
      <c r="B1226" s="11" t="s">
        <v>5092</v>
      </c>
      <c r="C1226" s="12">
        <v>0</v>
      </c>
      <c r="D1226" s="12"/>
      <c r="E1226" s="12">
        <v>0</v>
      </c>
      <c r="F1226" s="12"/>
      <c r="G1226" s="12"/>
      <c r="H1226" s="12"/>
      <c r="I1226" s="12"/>
      <c r="J1226" s="12"/>
      <c r="K1226" s="12"/>
      <c r="L1226" s="12"/>
      <c r="M1226" s="12"/>
      <c r="N1226" s="12"/>
      <c r="O1226" s="12"/>
      <c r="P1226" s="12"/>
      <c r="Q1226" s="12"/>
      <c r="R1226" s="12"/>
      <c r="S1226" s="12"/>
      <c r="T1226" s="12"/>
      <c r="U1226" s="12"/>
      <c r="V1226" s="12"/>
      <c r="W1226" s="12"/>
    </row>
    <row r="1227" ht="14.4" spans="1:23">
      <c r="A1227" s="14">
        <v>2200108</v>
      </c>
      <c r="B1227" s="11" t="s">
        <v>5093</v>
      </c>
      <c r="C1227" s="12">
        <v>1738</v>
      </c>
      <c r="D1227" s="12"/>
      <c r="E1227" s="12">
        <v>0</v>
      </c>
      <c r="F1227" s="12"/>
      <c r="G1227" s="12">
        <v>1116</v>
      </c>
      <c r="H1227" s="12">
        <v>112</v>
      </c>
      <c r="I1227" s="12"/>
      <c r="J1227" s="12"/>
      <c r="K1227" s="12">
        <v>32</v>
      </c>
      <c r="L1227" s="12"/>
      <c r="M1227" s="12"/>
      <c r="N1227" s="12"/>
      <c r="O1227" s="12"/>
      <c r="P1227" s="12"/>
      <c r="Q1227" s="12">
        <v>351</v>
      </c>
      <c r="R1227" s="12">
        <v>16</v>
      </c>
      <c r="S1227" s="12"/>
      <c r="T1227" s="12">
        <v>595</v>
      </c>
      <c r="U1227" s="12"/>
      <c r="V1227" s="12"/>
      <c r="W1227" s="12">
        <v>10</v>
      </c>
    </row>
    <row r="1228" ht="14.4" spans="1:23">
      <c r="A1228" s="14">
        <v>2200109</v>
      </c>
      <c r="B1228" s="11" t="s">
        <v>5094</v>
      </c>
      <c r="C1228" s="12">
        <v>85</v>
      </c>
      <c r="D1228" s="12"/>
      <c r="E1228" s="12">
        <v>0</v>
      </c>
      <c r="F1228" s="12"/>
      <c r="G1228" s="12">
        <v>115</v>
      </c>
      <c r="H1228" s="12"/>
      <c r="I1228" s="12"/>
      <c r="J1228" s="12">
        <v>13</v>
      </c>
      <c r="K1228" s="12"/>
      <c r="L1228" s="12"/>
      <c r="M1228" s="12">
        <v>48</v>
      </c>
      <c r="N1228" s="12">
        <v>29</v>
      </c>
      <c r="O1228" s="12"/>
      <c r="P1228" s="12"/>
      <c r="Q1228" s="12">
        <v>10</v>
      </c>
      <c r="R1228" s="12"/>
      <c r="S1228" s="12"/>
      <c r="T1228" s="12"/>
      <c r="U1228" s="12">
        <v>15</v>
      </c>
      <c r="V1228" s="12"/>
      <c r="W1228" s="12"/>
    </row>
    <row r="1229" ht="14.4" spans="1:23">
      <c r="A1229" s="14">
        <v>2200110</v>
      </c>
      <c r="B1229" s="11" t="s">
        <v>3272</v>
      </c>
      <c r="C1229" s="12">
        <v>48409</v>
      </c>
      <c r="D1229" s="12"/>
      <c r="E1229" s="12">
        <v>0</v>
      </c>
      <c r="F1229" s="12"/>
      <c r="G1229" s="12">
        <v>18143</v>
      </c>
      <c r="H1229" s="12">
        <v>524</v>
      </c>
      <c r="I1229" s="12"/>
      <c r="J1229" s="12">
        <v>468</v>
      </c>
      <c r="K1229" s="12">
        <v>611</v>
      </c>
      <c r="L1229" s="12">
        <v>5554</v>
      </c>
      <c r="M1229" s="12">
        <v>2999</v>
      </c>
      <c r="N1229" s="12">
        <v>1007</v>
      </c>
      <c r="O1229" s="12">
        <v>481</v>
      </c>
      <c r="P1229" s="12">
        <v>1234</v>
      </c>
      <c r="Q1229" s="12">
        <v>3724</v>
      </c>
      <c r="R1229" s="12">
        <v>1007</v>
      </c>
      <c r="S1229" s="12">
        <v>333</v>
      </c>
      <c r="T1229" s="12">
        <v>32</v>
      </c>
      <c r="U1229" s="12"/>
      <c r="V1229" s="12"/>
      <c r="W1229" s="12">
        <v>169</v>
      </c>
    </row>
    <row r="1230" ht="14.4" spans="1:23">
      <c r="A1230" s="14">
        <v>2200111</v>
      </c>
      <c r="B1230" s="11" t="s">
        <v>3681</v>
      </c>
      <c r="C1230" s="12">
        <v>247315</v>
      </c>
      <c r="D1230" s="12">
        <v>9266</v>
      </c>
      <c r="E1230" s="12">
        <v>12467</v>
      </c>
      <c r="F1230" s="12"/>
      <c r="G1230" s="12">
        <v>108116</v>
      </c>
      <c r="H1230" s="12">
        <v>7785</v>
      </c>
      <c r="I1230" s="12">
        <v>14646</v>
      </c>
      <c r="J1230" s="12">
        <v>1777</v>
      </c>
      <c r="K1230" s="12">
        <v>4451</v>
      </c>
      <c r="L1230" s="12">
        <v>5884</v>
      </c>
      <c r="M1230" s="12">
        <v>9360</v>
      </c>
      <c r="N1230" s="12">
        <v>9455</v>
      </c>
      <c r="O1230" s="12">
        <v>72</v>
      </c>
      <c r="P1230" s="12">
        <v>4043</v>
      </c>
      <c r="Q1230" s="12">
        <v>10508</v>
      </c>
      <c r="R1230" s="12">
        <v>13906</v>
      </c>
      <c r="S1230" s="12">
        <v>8763</v>
      </c>
      <c r="T1230" s="12">
        <v>2436</v>
      </c>
      <c r="U1230" s="12">
        <v>6401</v>
      </c>
      <c r="V1230" s="12">
        <v>4581</v>
      </c>
      <c r="W1230" s="12">
        <v>4048</v>
      </c>
    </row>
    <row r="1231" ht="14.4" spans="1:23">
      <c r="A1231" s="14">
        <v>2200112</v>
      </c>
      <c r="B1231" s="11" t="s">
        <v>3274</v>
      </c>
      <c r="C1231" s="12">
        <v>17575</v>
      </c>
      <c r="D1231" s="12"/>
      <c r="E1231" s="12">
        <v>0</v>
      </c>
      <c r="F1231" s="12"/>
      <c r="G1231" s="12">
        <v>23310</v>
      </c>
      <c r="H1231" s="12"/>
      <c r="I1231" s="12">
        <v>241</v>
      </c>
      <c r="J1231" s="12"/>
      <c r="K1231" s="12">
        <v>238</v>
      </c>
      <c r="L1231" s="12">
        <v>10604</v>
      </c>
      <c r="M1231" s="12">
        <v>1420</v>
      </c>
      <c r="N1231" s="12">
        <v>267</v>
      </c>
      <c r="O1231" s="12">
        <v>9668</v>
      </c>
      <c r="P1231" s="12">
        <v>89</v>
      </c>
      <c r="Q1231" s="12">
        <v>718</v>
      </c>
      <c r="R1231" s="12">
        <v>8</v>
      </c>
      <c r="S1231" s="12">
        <v>2</v>
      </c>
      <c r="T1231" s="12"/>
      <c r="U1231" s="12"/>
      <c r="V1231" s="12"/>
      <c r="W1231" s="12">
        <v>55</v>
      </c>
    </row>
    <row r="1232" ht="14.4" spans="1:23">
      <c r="A1232" s="14">
        <v>2200113</v>
      </c>
      <c r="B1232" s="11" t="s">
        <v>5095</v>
      </c>
      <c r="C1232" s="12">
        <v>1</v>
      </c>
      <c r="D1232" s="12"/>
      <c r="E1232" s="12">
        <v>0</v>
      </c>
      <c r="F1232" s="12"/>
      <c r="G1232" s="12">
        <v>110</v>
      </c>
      <c r="H1232" s="12">
        <v>18</v>
      </c>
      <c r="I1232" s="12"/>
      <c r="J1232" s="12"/>
      <c r="K1232" s="12">
        <v>33</v>
      </c>
      <c r="L1232" s="12"/>
      <c r="M1232" s="12"/>
      <c r="N1232" s="12">
        <v>45</v>
      </c>
      <c r="O1232" s="12"/>
      <c r="P1232" s="12">
        <v>4</v>
      </c>
      <c r="Q1232" s="12"/>
      <c r="R1232" s="12"/>
      <c r="S1232" s="12">
        <v>1</v>
      </c>
      <c r="T1232" s="12">
        <v>9</v>
      </c>
      <c r="U1232" s="12"/>
      <c r="V1232" s="12"/>
      <c r="W1232" s="12"/>
    </row>
    <row r="1233" ht="14.4" spans="1:23">
      <c r="A1233" s="14">
        <v>2200114</v>
      </c>
      <c r="B1233" s="11" t="s">
        <v>3279</v>
      </c>
      <c r="C1233" s="12">
        <v>3057</v>
      </c>
      <c r="D1233" s="12"/>
      <c r="E1233" s="12">
        <v>0</v>
      </c>
      <c r="F1233" s="12"/>
      <c r="G1233" s="12">
        <v>3066</v>
      </c>
      <c r="H1233" s="12">
        <v>139</v>
      </c>
      <c r="I1233" s="12">
        <v>594</v>
      </c>
      <c r="J1233" s="12">
        <v>882</v>
      </c>
      <c r="K1233" s="12">
        <v>-21</v>
      </c>
      <c r="L1233" s="12">
        <v>-92</v>
      </c>
      <c r="M1233" s="12"/>
      <c r="N1233" s="12">
        <v>58</v>
      </c>
      <c r="O1233" s="12"/>
      <c r="P1233" s="12"/>
      <c r="Q1233" s="12">
        <v>5</v>
      </c>
      <c r="R1233" s="12"/>
      <c r="S1233" s="12"/>
      <c r="T1233" s="12">
        <v>372</v>
      </c>
      <c r="U1233" s="12"/>
      <c r="V1233" s="12">
        <v>1076</v>
      </c>
      <c r="W1233" s="12">
        <v>53</v>
      </c>
    </row>
    <row r="1234" ht="14.4" spans="1:23">
      <c r="A1234" s="14">
        <v>2200115</v>
      </c>
      <c r="B1234" s="11" t="s">
        <v>3282</v>
      </c>
      <c r="C1234" s="12">
        <v>0</v>
      </c>
      <c r="D1234" s="12"/>
      <c r="E1234" s="12">
        <v>0</v>
      </c>
      <c r="F1234" s="12"/>
      <c r="G1234" s="12"/>
      <c r="H1234" s="12"/>
      <c r="I1234" s="12"/>
      <c r="J1234" s="12"/>
      <c r="K1234" s="12"/>
      <c r="L1234" s="12"/>
      <c r="M1234" s="12"/>
      <c r="N1234" s="12"/>
      <c r="O1234" s="12"/>
      <c r="P1234" s="12"/>
      <c r="Q1234" s="12"/>
      <c r="R1234" s="12"/>
      <c r="S1234" s="12"/>
      <c r="T1234" s="12"/>
      <c r="U1234" s="12"/>
      <c r="V1234" s="12"/>
      <c r="W1234" s="12"/>
    </row>
    <row r="1235" ht="14.4" spans="1:23">
      <c r="A1235" s="14">
        <v>2200116</v>
      </c>
      <c r="B1235" s="11" t="s">
        <v>3285</v>
      </c>
      <c r="C1235" s="12">
        <v>0</v>
      </c>
      <c r="D1235" s="12"/>
      <c r="E1235" s="12">
        <v>0</v>
      </c>
      <c r="F1235" s="12"/>
      <c r="G1235" s="12"/>
      <c r="H1235" s="12"/>
      <c r="I1235" s="12"/>
      <c r="J1235" s="12"/>
      <c r="K1235" s="12"/>
      <c r="L1235" s="12"/>
      <c r="M1235" s="12"/>
      <c r="N1235" s="12"/>
      <c r="O1235" s="12"/>
      <c r="P1235" s="12"/>
      <c r="Q1235" s="12"/>
      <c r="R1235" s="12"/>
      <c r="S1235" s="12"/>
      <c r="T1235" s="12"/>
      <c r="U1235" s="12"/>
      <c r="V1235" s="12"/>
      <c r="W1235" s="12"/>
    </row>
    <row r="1236" ht="14.4" spans="1:23">
      <c r="A1236" s="14">
        <v>2200119</v>
      </c>
      <c r="B1236" s="11" t="s">
        <v>3288</v>
      </c>
      <c r="C1236" s="12">
        <v>11169</v>
      </c>
      <c r="D1236" s="12">
        <v>11232</v>
      </c>
      <c r="E1236" s="12">
        <v>11239</v>
      </c>
      <c r="F1236" s="12"/>
      <c r="G1236" s="12"/>
      <c r="H1236" s="12"/>
      <c r="I1236" s="12"/>
      <c r="J1236" s="12"/>
      <c r="K1236" s="12"/>
      <c r="L1236" s="12"/>
      <c r="M1236" s="12"/>
      <c r="N1236" s="12"/>
      <c r="O1236" s="12"/>
      <c r="P1236" s="12"/>
      <c r="Q1236" s="12"/>
      <c r="R1236" s="12"/>
      <c r="S1236" s="12"/>
      <c r="T1236" s="12"/>
      <c r="U1236" s="12"/>
      <c r="V1236" s="12"/>
      <c r="W1236" s="12"/>
    </row>
    <row r="1237" ht="14.4" spans="1:23">
      <c r="A1237" s="14">
        <v>2200150</v>
      </c>
      <c r="B1237" s="11" t="s">
        <v>622</v>
      </c>
      <c r="C1237" s="12">
        <v>18820</v>
      </c>
      <c r="D1237" s="12">
        <v>2286</v>
      </c>
      <c r="E1237" s="12">
        <v>2842</v>
      </c>
      <c r="F1237" s="12"/>
      <c r="G1237" s="12">
        <v>13913</v>
      </c>
      <c r="H1237" s="12">
        <v>1144</v>
      </c>
      <c r="I1237" s="12">
        <v>1300</v>
      </c>
      <c r="J1237" s="12">
        <v>1991</v>
      </c>
      <c r="K1237" s="12">
        <v>1139</v>
      </c>
      <c r="L1237" s="12">
        <v>1912</v>
      </c>
      <c r="M1237" s="12">
        <v>839</v>
      </c>
      <c r="N1237" s="12">
        <v>1057</v>
      </c>
      <c r="O1237" s="12">
        <v>897</v>
      </c>
      <c r="P1237" s="12"/>
      <c r="Q1237" s="12">
        <v>1140</v>
      </c>
      <c r="R1237" s="12">
        <v>472</v>
      </c>
      <c r="S1237" s="12">
        <v>92</v>
      </c>
      <c r="T1237" s="12">
        <v>1192</v>
      </c>
      <c r="U1237" s="12">
        <v>252</v>
      </c>
      <c r="V1237" s="12">
        <v>71</v>
      </c>
      <c r="W1237" s="12">
        <v>415</v>
      </c>
    </row>
    <row r="1238" ht="14.4" spans="1:23">
      <c r="A1238" s="14">
        <v>2200199</v>
      </c>
      <c r="B1238" s="11" t="s">
        <v>5097</v>
      </c>
      <c r="C1238" s="12">
        <v>46330</v>
      </c>
      <c r="D1238" s="12">
        <v>4724</v>
      </c>
      <c r="E1238" s="12">
        <v>6204</v>
      </c>
      <c r="F1238" s="12"/>
      <c r="G1238" s="12">
        <v>33737</v>
      </c>
      <c r="H1238" s="12">
        <v>3438</v>
      </c>
      <c r="I1238" s="12">
        <v>3058</v>
      </c>
      <c r="J1238" s="12">
        <v>1447</v>
      </c>
      <c r="K1238" s="12">
        <v>1218</v>
      </c>
      <c r="L1238" s="12">
        <v>2315</v>
      </c>
      <c r="M1238" s="12">
        <v>2880</v>
      </c>
      <c r="N1238" s="12">
        <v>3445</v>
      </c>
      <c r="O1238" s="12">
        <v>608</v>
      </c>
      <c r="P1238" s="12">
        <v>502</v>
      </c>
      <c r="Q1238" s="12">
        <v>571</v>
      </c>
      <c r="R1238" s="12">
        <v>8679</v>
      </c>
      <c r="S1238" s="12">
        <v>843</v>
      </c>
      <c r="T1238" s="12">
        <v>656</v>
      </c>
      <c r="U1238" s="12">
        <v>2065</v>
      </c>
      <c r="V1238" s="12">
        <v>323</v>
      </c>
      <c r="W1238" s="12">
        <v>1689</v>
      </c>
    </row>
    <row r="1239" ht="14.4" spans="1:23">
      <c r="A1239" s="14">
        <v>22002</v>
      </c>
      <c r="B1239" s="9" t="s">
        <v>3295</v>
      </c>
      <c r="C1239" s="10">
        <v>13</v>
      </c>
      <c r="D1239" s="10"/>
      <c r="E1239" s="10">
        <v>0</v>
      </c>
      <c r="F1239" s="10"/>
      <c r="G1239" s="10"/>
      <c r="H1239" s="10"/>
      <c r="I1239" s="10"/>
      <c r="J1239" s="10"/>
      <c r="K1239" s="10"/>
      <c r="L1239" s="10"/>
      <c r="M1239" s="10"/>
      <c r="N1239" s="10"/>
      <c r="O1239" s="10"/>
      <c r="P1239" s="10"/>
      <c r="Q1239" s="10"/>
      <c r="R1239" s="10"/>
      <c r="S1239" s="10"/>
      <c r="T1239" s="10"/>
      <c r="U1239" s="10"/>
      <c r="V1239" s="10"/>
      <c r="W1239" s="10"/>
    </row>
    <row r="1240" ht="14.4" spans="1:23">
      <c r="A1240" s="14">
        <v>2200201</v>
      </c>
      <c r="B1240" s="11" t="s">
        <v>595</v>
      </c>
      <c r="C1240" s="12">
        <v>13</v>
      </c>
      <c r="D1240" s="12"/>
      <c r="E1240" s="12">
        <v>0</v>
      </c>
      <c r="F1240" s="12"/>
      <c r="G1240" s="12"/>
      <c r="H1240" s="12"/>
      <c r="I1240" s="12"/>
      <c r="J1240" s="12"/>
      <c r="K1240" s="12"/>
      <c r="L1240" s="12"/>
      <c r="M1240" s="12"/>
      <c r="N1240" s="12"/>
      <c r="O1240" s="12"/>
      <c r="P1240" s="12"/>
      <c r="Q1240" s="12"/>
      <c r="R1240" s="12"/>
      <c r="S1240" s="12"/>
      <c r="T1240" s="12"/>
      <c r="U1240" s="12"/>
      <c r="V1240" s="12"/>
      <c r="W1240" s="12"/>
    </row>
    <row r="1241" ht="14.4" spans="1:23">
      <c r="A1241" s="14">
        <v>2200202</v>
      </c>
      <c r="B1241" s="11" t="s">
        <v>598</v>
      </c>
      <c r="C1241" s="12">
        <v>0</v>
      </c>
      <c r="D1241" s="12"/>
      <c r="E1241" s="12">
        <v>0</v>
      </c>
      <c r="F1241" s="12"/>
      <c r="G1241" s="12"/>
      <c r="H1241" s="12"/>
      <c r="I1241" s="12"/>
      <c r="J1241" s="12"/>
      <c r="K1241" s="12"/>
      <c r="L1241" s="12"/>
      <c r="M1241" s="12"/>
      <c r="N1241" s="12"/>
      <c r="O1241" s="12"/>
      <c r="P1241" s="12"/>
      <c r="Q1241" s="12"/>
      <c r="R1241" s="12"/>
      <c r="S1241" s="12"/>
      <c r="T1241" s="12"/>
      <c r="U1241" s="12"/>
      <c r="V1241" s="12"/>
      <c r="W1241" s="12"/>
    </row>
    <row r="1242" ht="14.4" spans="1:23">
      <c r="A1242" s="14">
        <v>2200203</v>
      </c>
      <c r="B1242" s="11" t="s">
        <v>601</v>
      </c>
      <c r="C1242" s="12">
        <v>0</v>
      </c>
      <c r="D1242" s="12"/>
      <c r="E1242" s="12">
        <v>0</v>
      </c>
      <c r="F1242" s="12"/>
      <c r="G1242" s="12"/>
      <c r="H1242" s="12"/>
      <c r="I1242" s="12"/>
      <c r="J1242" s="12"/>
      <c r="K1242" s="12"/>
      <c r="L1242" s="12"/>
      <c r="M1242" s="12"/>
      <c r="N1242" s="12"/>
      <c r="O1242" s="12"/>
      <c r="P1242" s="12"/>
      <c r="Q1242" s="12"/>
      <c r="R1242" s="12"/>
      <c r="S1242" s="12"/>
      <c r="T1242" s="12"/>
      <c r="U1242" s="12"/>
      <c r="V1242" s="12"/>
      <c r="W1242" s="12"/>
    </row>
    <row r="1243" ht="14.4" spans="1:23">
      <c r="A1243" s="14">
        <v>2200204</v>
      </c>
      <c r="B1243" s="11" t="s">
        <v>3301</v>
      </c>
      <c r="C1243" s="12">
        <v>0</v>
      </c>
      <c r="D1243" s="12"/>
      <c r="E1243" s="12">
        <v>0</v>
      </c>
      <c r="F1243" s="12"/>
      <c r="G1243" s="12"/>
      <c r="H1243" s="12"/>
      <c r="I1243" s="12"/>
      <c r="J1243" s="12"/>
      <c r="K1243" s="12"/>
      <c r="L1243" s="12"/>
      <c r="M1243" s="12"/>
      <c r="N1243" s="12"/>
      <c r="O1243" s="12"/>
      <c r="P1243" s="12"/>
      <c r="Q1243" s="12"/>
      <c r="R1243" s="12"/>
      <c r="S1243" s="12"/>
      <c r="T1243" s="12"/>
      <c r="U1243" s="12"/>
      <c r="V1243" s="12"/>
      <c r="W1243" s="12"/>
    </row>
    <row r="1244" ht="14.4" spans="1:23">
      <c r="A1244" s="14">
        <v>2200205</v>
      </c>
      <c r="B1244" s="11" t="s">
        <v>3304</v>
      </c>
      <c r="C1244" s="12">
        <v>0</v>
      </c>
      <c r="D1244" s="12"/>
      <c r="E1244" s="12">
        <v>0</v>
      </c>
      <c r="F1244" s="12"/>
      <c r="G1244" s="12"/>
      <c r="H1244" s="12"/>
      <c r="I1244" s="12"/>
      <c r="J1244" s="12"/>
      <c r="K1244" s="12"/>
      <c r="L1244" s="12"/>
      <c r="M1244" s="12"/>
      <c r="N1244" s="12"/>
      <c r="O1244" s="12"/>
      <c r="P1244" s="12"/>
      <c r="Q1244" s="12"/>
      <c r="R1244" s="12"/>
      <c r="S1244" s="12"/>
      <c r="T1244" s="12"/>
      <c r="U1244" s="12"/>
      <c r="V1244" s="12"/>
      <c r="W1244" s="12"/>
    </row>
    <row r="1245" ht="14.4" spans="1:23">
      <c r="A1245" s="14">
        <v>2200206</v>
      </c>
      <c r="B1245" s="11" t="s">
        <v>3307</v>
      </c>
      <c r="C1245" s="12">
        <v>0</v>
      </c>
      <c r="D1245" s="12"/>
      <c r="E1245" s="12">
        <v>0</v>
      </c>
      <c r="F1245" s="12"/>
      <c r="G1245" s="12"/>
      <c r="H1245" s="12"/>
      <c r="I1245" s="12"/>
      <c r="J1245" s="12"/>
      <c r="K1245" s="12"/>
      <c r="L1245" s="12"/>
      <c r="M1245" s="12"/>
      <c r="N1245" s="12"/>
      <c r="O1245" s="12"/>
      <c r="P1245" s="12"/>
      <c r="Q1245" s="12"/>
      <c r="R1245" s="12"/>
      <c r="S1245" s="12"/>
      <c r="T1245" s="12"/>
      <c r="U1245" s="12"/>
      <c r="V1245" s="12"/>
      <c r="W1245" s="12"/>
    </row>
    <row r="1246" ht="14.4" spans="1:23">
      <c r="A1246" s="14">
        <v>2200207</v>
      </c>
      <c r="B1246" s="11" t="s">
        <v>3309</v>
      </c>
      <c r="C1246" s="12">
        <v>0</v>
      </c>
      <c r="D1246" s="12"/>
      <c r="E1246" s="12">
        <v>0</v>
      </c>
      <c r="F1246" s="12"/>
      <c r="G1246" s="12"/>
      <c r="H1246" s="12"/>
      <c r="I1246" s="12"/>
      <c r="J1246" s="12"/>
      <c r="K1246" s="12"/>
      <c r="L1246" s="12"/>
      <c r="M1246" s="12"/>
      <c r="N1246" s="12"/>
      <c r="O1246" s="12"/>
      <c r="P1246" s="12"/>
      <c r="Q1246" s="12"/>
      <c r="R1246" s="12"/>
      <c r="S1246" s="12"/>
      <c r="T1246" s="12"/>
      <c r="U1246" s="12"/>
      <c r="V1246" s="12"/>
      <c r="W1246" s="12"/>
    </row>
    <row r="1247" ht="14.4" spans="1:23">
      <c r="A1247" s="14">
        <v>2200208</v>
      </c>
      <c r="B1247" s="11" t="s">
        <v>3312</v>
      </c>
      <c r="C1247" s="12">
        <v>0</v>
      </c>
      <c r="D1247" s="12"/>
      <c r="E1247" s="12">
        <v>0</v>
      </c>
      <c r="F1247" s="12"/>
      <c r="G1247" s="12"/>
      <c r="H1247" s="12"/>
      <c r="I1247" s="12"/>
      <c r="J1247" s="12"/>
      <c r="K1247" s="12"/>
      <c r="L1247" s="12"/>
      <c r="M1247" s="12"/>
      <c r="N1247" s="12"/>
      <c r="O1247" s="12"/>
      <c r="P1247" s="12"/>
      <c r="Q1247" s="12"/>
      <c r="R1247" s="12"/>
      <c r="S1247" s="12"/>
      <c r="T1247" s="12"/>
      <c r="U1247" s="12"/>
      <c r="V1247" s="12"/>
      <c r="W1247" s="12"/>
    </row>
    <row r="1248" ht="14.4" spans="1:23">
      <c r="A1248" s="14">
        <v>2200209</v>
      </c>
      <c r="B1248" s="11" t="s">
        <v>3315</v>
      </c>
      <c r="C1248" s="12">
        <v>0</v>
      </c>
      <c r="D1248" s="12"/>
      <c r="E1248" s="12">
        <v>0</v>
      </c>
      <c r="F1248" s="12"/>
      <c r="G1248" s="12"/>
      <c r="H1248" s="12"/>
      <c r="I1248" s="12"/>
      <c r="J1248" s="12"/>
      <c r="K1248" s="12"/>
      <c r="L1248" s="12"/>
      <c r="M1248" s="12"/>
      <c r="N1248" s="12"/>
      <c r="O1248" s="12"/>
      <c r="P1248" s="12"/>
      <c r="Q1248" s="12"/>
      <c r="R1248" s="12"/>
      <c r="S1248" s="12"/>
      <c r="T1248" s="12"/>
      <c r="U1248" s="12"/>
      <c r="V1248" s="12"/>
      <c r="W1248" s="12"/>
    </row>
    <row r="1249" ht="14.4" spans="1:23">
      <c r="A1249" s="14">
        <v>2200210</v>
      </c>
      <c r="B1249" s="11" t="s">
        <v>3318</v>
      </c>
      <c r="C1249" s="12">
        <v>0</v>
      </c>
      <c r="D1249" s="12"/>
      <c r="E1249" s="12">
        <v>0</v>
      </c>
      <c r="F1249" s="12"/>
      <c r="G1249" s="12"/>
      <c r="H1249" s="12"/>
      <c r="I1249" s="12"/>
      <c r="J1249" s="12"/>
      <c r="K1249" s="12"/>
      <c r="L1249" s="12"/>
      <c r="M1249" s="12"/>
      <c r="N1249" s="12"/>
      <c r="O1249" s="12"/>
      <c r="P1249" s="12"/>
      <c r="Q1249" s="12"/>
      <c r="R1249" s="12"/>
      <c r="S1249" s="12"/>
      <c r="T1249" s="12"/>
      <c r="U1249" s="12"/>
      <c r="V1249" s="12"/>
      <c r="W1249" s="12"/>
    </row>
    <row r="1250" ht="14.4" spans="1:23">
      <c r="A1250" s="14">
        <v>2200211</v>
      </c>
      <c r="B1250" s="11" t="s">
        <v>3321</v>
      </c>
      <c r="C1250" s="12">
        <v>0</v>
      </c>
      <c r="D1250" s="12"/>
      <c r="E1250" s="12">
        <v>0</v>
      </c>
      <c r="F1250" s="12"/>
      <c r="G1250" s="12"/>
      <c r="H1250" s="12"/>
      <c r="I1250" s="12"/>
      <c r="J1250" s="12"/>
      <c r="K1250" s="12"/>
      <c r="L1250" s="12"/>
      <c r="M1250" s="12"/>
      <c r="N1250" s="12"/>
      <c r="O1250" s="12"/>
      <c r="P1250" s="12"/>
      <c r="Q1250" s="12"/>
      <c r="R1250" s="12"/>
      <c r="S1250" s="12"/>
      <c r="T1250" s="12"/>
      <c r="U1250" s="12"/>
      <c r="V1250" s="12"/>
      <c r="W1250" s="12"/>
    </row>
    <row r="1251" ht="14.4" spans="1:23">
      <c r="A1251" s="14">
        <v>2200212</v>
      </c>
      <c r="B1251" s="11" t="s">
        <v>3324</v>
      </c>
      <c r="C1251" s="12">
        <v>0</v>
      </c>
      <c r="D1251" s="12"/>
      <c r="E1251" s="12">
        <v>0</v>
      </c>
      <c r="F1251" s="12"/>
      <c r="G1251" s="12"/>
      <c r="H1251" s="12"/>
      <c r="I1251" s="12"/>
      <c r="J1251" s="12"/>
      <c r="K1251" s="12"/>
      <c r="L1251" s="12"/>
      <c r="M1251" s="12"/>
      <c r="N1251" s="12"/>
      <c r="O1251" s="12"/>
      <c r="P1251" s="12"/>
      <c r="Q1251" s="12"/>
      <c r="R1251" s="12"/>
      <c r="S1251" s="12"/>
      <c r="T1251" s="12"/>
      <c r="U1251" s="12"/>
      <c r="V1251" s="12"/>
      <c r="W1251" s="12"/>
    </row>
    <row r="1252" ht="14.4" spans="1:23">
      <c r="A1252" s="14">
        <v>2200213</v>
      </c>
      <c r="B1252" s="11" t="s">
        <v>3326</v>
      </c>
      <c r="C1252" s="12">
        <v>0</v>
      </c>
      <c r="D1252" s="12"/>
      <c r="E1252" s="12">
        <v>0</v>
      </c>
      <c r="F1252" s="12"/>
      <c r="G1252" s="12"/>
      <c r="H1252" s="12"/>
      <c r="I1252" s="12"/>
      <c r="J1252" s="12"/>
      <c r="K1252" s="12"/>
      <c r="L1252" s="12"/>
      <c r="M1252" s="12"/>
      <c r="N1252" s="12"/>
      <c r="O1252" s="12"/>
      <c r="P1252" s="12"/>
      <c r="Q1252" s="12"/>
      <c r="R1252" s="12"/>
      <c r="S1252" s="12"/>
      <c r="T1252" s="12"/>
      <c r="U1252" s="12"/>
      <c r="V1252" s="12"/>
      <c r="W1252" s="12"/>
    </row>
    <row r="1253" ht="14.4" spans="1:23">
      <c r="A1253" s="14">
        <v>2200215</v>
      </c>
      <c r="B1253" s="11" t="s">
        <v>3328</v>
      </c>
      <c r="C1253" s="12">
        <v>0</v>
      </c>
      <c r="D1253" s="12"/>
      <c r="E1253" s="12">
        <v>0</v>
      </c>
      <c r="F1253" s="12"/>
      <c r="G1253" s="12"/>
      <c r="H1253" s="12"/>
      <c r="I1253" s="12"/>
      <c r="J1253" s="12"/>
      <c r="K1253" s="12"/>
      <c r="L1253" s="12"/>
      <c r="M1253" s="12"/>
      <c r="N1253" s="12"/>
      <c r="O1253" s="12"/>
      <c r="P1253" s="12"/>
      <c r="Q1253" s="12"/>
      <c r="R1253" s="12"/>
      <c r="S1253" s="12"/>
      <c r="T1253" s="12"/>
      <c r="U1253" s="12"/>
      <c r="V1253" s="12"/>
      <c r="W1253" s="12"/>
    </row>
    <row r="1254" ht="14.4" spans="1:23">
      <c r="A1254" s="14">
        <v>2200216</v>
      </c>
      <c r="B1254" s="11" t="s">
        <v>5099</v>
      </c>
      <c r="C1254" s="12">
        <v>0</v>
      </c>
      <c r="D1254" s="12"/>
      <c r="E1254" s="12">
        <v>0</v>
      </c>
      <c r="F1254" s="12"/>
      <c r="G1254" s="12"/>
      <c r="H1254" s="12"/>
      <c r="I1254" s="12"/>
      <c r="J1254" s="12"/>
      <c r="K1254" s="12"/>
      <c r="L1254" s="12"/>
      <c r="M1254" s="12"/>
      <c r="N1254" s="12"/>
      <c r="O1254" s="12"/>
      <c r="P1254" s="12"/>
      <c r="Q1254" s="12"/>
      <c r="R1254" s="12"/>
      <c r="S1254" s="12"/>
      <c r="T1254" s="12"/>
      <c r="U1254" s="12"/>
      <c r="V1254" s="12"/>
      <c r="W1254" s="12"/>
    </row>
    <row r="1255" ht="14.4" spans="1:23">
      <c r="A1255" s="14">
        <v>2200217</v>
      </c>
      <c r="B1255" s="11" t="s">
        <v>3330</v>
      </c>
      <c r="C1255" s="12">
        <v>0</v>
      </c>
      <c r="D1255" s="12"/>
      <c r="E1255" s="12">
        <v>0</v>
      </c>
      <c r="F1255" s="12"/>
      <c r="G1255" s="12"/>
      <c r="H1255" s="12"/>
      <c r="I1255" s="12"/>
      <c r="J1255" s="12"/>
      <c r="K1255" s="12"/>
      <c r="L1255" s="12"/>
      <c r="M1255" s="12"/>
      <c r="N1255" s="12"/>
      <c r="O1255" s="12"/>
      <c r="P1255" s="12"/>
      <c r="Q1255" s="12"/>
      <c r="R1255" s="12"/>
      <c r="S1255" s="12"/>
      <c r="T1255" s="12"/>
      <c r="U1255" s="12"/>
      <c r="V1255" s="12"/>
      <c r="W1255" s="12"/>
    </row>
    <row r="1256" ht="14.4" spans="1:23">
      <c r="A1256" s="14">
        <v>2200218</v>
      </c>
      <c r="B1256" s="11" t="s">
        <v>3333</v>
      </c>
      <c r="C1256" s="12">
        <v>0</v>
      </c>
      <c r="D1256" s="12"/>
      <c r="E1256" s="12">
        <v>0</v>
      </c>
      <c r="F1256" s="12"/>
      <c r="G1256" s="12"/>
      <c r="H1256" s="12"/>
      <c r="I1256" s="12"/>
      <c r="J1256" s="12"/>
      <c r="K1256" s="12"/>
      <c r="L1256" s="12"/>
      <c r="M1256" s="12"/>
      <c r="N1256" s="12"/>
      <c r="O1256" s="12"/>
      <c r="P1256" s="12"/>
      <c r="Q1256" s="12"/>
      <c r="R1256" s="12"/>
      <c r="S1256" s="12"/>
      <c r="T1256" s="12"/>
      <c r="U1256" s="12"/>
      <c r="V1256" s="12"/>
      <c r="W1256" s="12"/>
    </row>
    <row r="1257" ht="14.4" spans="1:23">
      <c r="A1257" s="14">
        <v>2200250</v>
      </c>
      <c r="B1257" s="11" t="s">
        <v>622</v>
      </c>
      <c r="C1257" s="12">
        <v>0</v>
      </c>
      <c r="D1257" s="12"/>
      <c r="E1257" s="12">
        <v>0</v>
      </c>
      <c r="F1257" s="12"/>
      <c r="G1257" s="12"/>
      <c r="H1257" s="12"/>
      <c r="I1257" s="12"/>
      <c r="J1257" s="12"/>
      <c r="K1257" s="12"/>
      <c r="L1257" s="12"/>
      <c r="M1257" s="12"/>
      <c r="N1257" s="12"/>
      <c r="O1257" s="12"/>
      <c r="P1257" s="12"/>
      <c r="Q1257" s="12"/>
      <c r="R1257" s="12"/>
      <c r="S1257" s="12"/>
      <c r="T1257" s="12"/>
      <c r="U1257" s="12"/>
      <c r="V1257" s="12"/>
      <c r="W1257" s="12"/>
    </row>
    <row r="1258" ht="14.4" spans="1:23">
      <c r="A1258" s="14">
        <v>2200299</v>
      </c>
      <c r="B1258" s="11" t="s">
        <v>3337</v>
      </c>
      <c r="C1258" s="12">
        <v>0</v>
      </c>
      <c r="D1258" s="12"/>
      <c r="E1258" s="12">
        <v>0</v>
      </c>
      <c r="F1258" s="12"/>
      <c r="G1258" s="12"/>
      <c r="H1258" s="12"/>
      <c r="I1258" s="12"/>
      <c r="J1258" s="12"/>
      <c r="K1258" s="12"/>
      <c r="L1258" s="12"/>
      <c r="M1258" s="12"/>
      <c r="N1258" s="12"/>
      <c r="O1258" s="12"/>
      <c r="P1258" s="12"/>
      <c r="Q1258" s="12"/>
      <c r="R1258" s="12"/>
      <c r="S1258" s="12"/>
      <c r="T1258" s="12"/>
      <c r="U1258" s="12"/>
      <c r="V1258" s="12"/>
      <c r="W1258" s="12"/>
    </row>
    <row r="1259" ht="14.4" spans="1:23">
      <c r="A1259" s="14">
        <v>22003</v>
      </c>
      <c r="B1259" s="9" t="s">
        <v>3340</v>
      </c>
      <c r="C1259" s="10">
        <v>16675</v>
      </c>
      <c r="D1259" s="10">
        <v>11872</v>
      </c>
      <c r="E1259" s="10">
        <v>15566</v>
      </c>
      <c r="F1259" s="10"/>
      <c r="G1259" s="10">
        <v>1028</v>
      </c>
      <c r="H1259" s="10">
        <v>714</v>
      </c>
      <c r="I1259" s="10">
        <v>56</v>
      </c>
      <c r="J1259" s="10"/>
      <c r="K1259" s="10">
        <v>54</v>
      </c>
      <c r="L1259" s="10"/>
      <c r="M1259" s="10"/>
      <c r="N1259" s="10">
        <v>129</v>
      </c>
      <c r="O1259" s="10">
        <v>67</v>
      </c>
      <c r="P1259" s="10"/>
      <c r="Q1259" s="10"/>
      <c r="R1259" s="10"/>
      <c r="S1259" s="10"/>
      <c r="T1259" s="10"/>
      <c r="U1259" s="10"/>
      <c r="V1259" s="10"/>
      <c r="W1259" s="10">
        <v>8</v>
      </c>
    </row>
    <row r="1260" ht="14.4" spans="1:23">
      <c r="A1260" s="14">
        <v>2200301</v>
      </c>
      <c r="B1260" s="11" t="s">
        <v>595</v>
      </c>
      <c r="C1260" s="12">
        <v>462</v>
      </c>
      <c r="D1260" s="12">
        <v>379</v>
      </c>
      <c r="E1260" s="12">
        <v>459</v>
      </c>
      <c r="F1260" s="12"/>
      <c r="G1260" s="12"/>
      <c r="H1260" s="12"/>
      <c r="I1260" s="12"/>
      <c r="J1260" s="12"/>
      <c r="K1260" s="12"/>
      <c r="L1260" s="12"/>
      <c r="M1260" s="12"/>
      <c r="N1260" s="12"/>
      <c r="O1260" s="12"/>
      <c r="P1260" s="12"/>
      <c r="Q1260" s="12"/>
      <c r="R1260" s="12"/>
      <c r="S1260" s="12"/>
      <c r="T1260" s="12"/>
      <c r="U1260" s="12"/>
      <c r="V1260" s="12"/>
      <c r="W1260" s="12"/>
    </row>
    <row r="1261" ht="14.4" spans="1:23">
      <c r="A1261" s="14">
        <v>2200302</v>
      </c>
      <c r="B1261" s="11" t="s">
        <v>598</v>
      </c>
      <c r="C1261" s="12">
        <v>57</v>
      </c>
      <c r="D1261" s="12"/>
      <c r="E1261" s="12">
        <v>0</v>
      </c>
      <c r="F1261" s="12"/>
      <c r="G1261" s="12">
        <v>40</v>
      </c>
      <c r="H1261" s="12">
        <v>36</v>
      </c>
      <c r="I1261" s="12"/>
      <c r="J1261" s="12"/>
      <c r="K1261" s="12">
        <v>4</v>
      </c>
      <c r="L1261" s="12"/>
      <c r="M1261" s="12"/>
      <c r="N1261" s="12"/>
      <c r="O1261" s="12"/>
      <c r="P1261" s="12"/>
      <c r="Q1261" s="12"/>
      <c r="R1261" s="12"/>
      <c r="S1261" s="12"/>
      <c r="T1261" s="12"/>
      <c r="U1261" s="12"/>
      <c r="V1261" s="12"/>
      <c r="W1261" s="12"/>
    </row>
    <row r="1262" ht="14.4" spans="1:23">
      <c r="A1262" s="14">
        <v>2200303</v>
      </c>
      <c r="B1262" s="11" t="s">
        <v>601</v>
      </c>
      <c r="C1262" s="12">
        <v>79</v>
      </c>
      <c r="D1262" s="12">
        <v>65</v>
      </c>
      <c r="E1262" s="12">
        <v>79</v>
      </c>
      <c r="F1262" s="12"/>
      <c r="G1262" s="12"/>
      <c r="H1262" s="12"/>
      <c r="I1262" s="12"/>
      <c r="J1262" s="12"/>
      <c r="K1262" s="12"/>
      <c r="L1262" s="12"/>
      <c r="M1262" s="12"/>
      <c r="N1262" s="12"/>
      <c r="O1262" s="12"/>
      <c r="P1262" s="12"/>
      <c r="Q1262" s="12"/>
      <c r="R1262" s="12"/>
      <c r="S1262" s="12"/>
      <c r="T1262" s="12"/>
      <c r="U1262" s="12"/>
      <c r="V1262" s="12"/>
      <c r="W1262" s="12"/>
    </row>
    <row r="1263" ht="14.4" spans="1:23">
      <c r="A1263" s="14">
        <v>2200304</v>
      </c>
      <c r="B1263" s="11" t="s">
        <v>3348</v>
      </c>
      <c r="C1263" s="12">
        <v>9416</v>
      </c>
      <c r="D1263" s="12">
        <v>6399</v>
      </c>
      <c r="E1263" s="12">
        <v>8939</v>
      </c>
      <c r="F1263" s="12"/>
      <c r="G1263" s="12">
        <v>403</v>
      </c>
      <c r="H1263" s="12">
        <v>344</v>
      </c>
      <c r="I1263" s="12"/>
      <c r="J1263" s="12"/>
      <c r="K1263" s="12">
        <v>49</v>
      </c>
      <c r="L1263" s="12"/>
      <c r="M1263" s="12"/>
      <c r="N1263" s="12">
        <v>10</v>
      </c>
      <c r="O1263" s="12"/>
      <c r="P1263" s="12"/>
      <c r="Q1263" s="12"/>
      <c r="R1263" s="12"/>
      <c r="S1263" s="12"/>
      <c r="T1263" s="12"/>
      <c r="U1263" s="12"/>
      <c r="V1263" s="12"/>
      <c r="W1263" s="12"/>
    </row>
    <row r="1264" ht="14.4" spans="1:23">
      <c r="A1264" s="14">
        <v>2200305</v>
      </c>
      <c r="B1264" s="11" t="s">
        <v>3351</v>
      </c>
      <c r="C1264" s="12">
        <v>0</v>
      </c>
      <c r="D1264" s="12"/>
      <c r="E1264" s="12">
        <v>0</v>
      </c>
      <c r="F1264" s="12"/>
      <c r="G1264" s="12"/>
      <c r="H1264" s="12"/>
      <c r="I1264" s="12"/>
      <c r="J1264" s="12"/>
      <c r="K1264" s="12"/>
      <c r="L1264" s="12"/>
      <c r="M1264" s="12"/>
      <c r="N1264" s="12"/>
      <c r="O1264" s="12"/>
      <c r="P1264" s="12"/>
      <c r="Q1264" s="12"/>
      <c r="R1264" s="12"/>
      <c r="S1264" s="12"/>
      <c r="T1264" s="12"/>
      <c r="U1264" s="12"/>
      <c r="V1264" s="12"/>
      <c r="W1264" s="12"/>
    </row>
    <row r="1265" ht="14.4" spans="1:23">
      <c r="A1265" s="14">
        <v>2200306</v>
      </c>
      <c r="B1265" s="11" t="s">
        <v>3354</v>
      </c>
      <c r="C1265" s="12">
        <v>194</v>
      </c>
      <c r="D1265" s="12">
        <v>261</v>
      </c>
      <c r="E1265" s="12">
        <v>261</v>
      </c>
      <c r="F1265" s="12"/>
      <c r="G1265" s="12"/>
      <c r="H1265" s="12"/>
      <c r="I1265" s="12"/>
      <c r="J1265" s="12"/>
      <c r="K1265" s="12"/>
      <c r="L1265" s="12"/>
      <c r="M1265" s="12"/>
      <c r="N1265" s="12"/>
      <c r="O1265" s="12"/>
      <c r="P1265" s="12"/>
      <c r="Q1265" s="12"/>
      <c r="R1265" s="12"/>
      <c r="S1265" s="12"/>
      <c r="T1265" s="12"/>
      <c r="U1265" s="12"/>
      <c r="V1265" s="12"/>
      <c r="W1265" s="12"/>
    </row>
    <row r="1266" ht="14.4" spans="1:23">
      <c r="A1266" s="14">
        <v>2200350</v>
      </c>
      <c r="B1266" s="11" t="s">
        <v>622</v>
      </c>
      <c r="C1266" s="12">
        <v>3564</v>
      </c>
      <c r="D1266" s="12">
        <v>2169</v>
      </c>
      <c r="E1266" s="12">
        <v>3107</v>
      </c>
      <c r="F1266" s="12"/>
      <c r="G1266" s="12">
        <v>388</v>
      </c>
      <c r="H1266" s="12">
        <v>321</v>
      </c>
      <c r="I1266" s="12"/>
      <c r="J1266" s="12"/>
      <c r="K1266" s="12"/>
      <c r="L1266" s="12"/>
      <c r="M1266" s="12"/>
      <c r="N1266" s="12"/>
      <c r="O1266" s="12">
        <v>67</v>
      </c>
      <c r="P1266" s="12"/>
      <c r="Q1266" s="12"/>
      <c r="R1266" s="12"/>
      <c r="S1266" s="12"/>
      <c r="T1266" s="12"/>
      <c r="U1266" s="12"/>
      <c r="V1266" s="12"/>
      <c r="W1266" s="12"/>
    </row>
    <row r="1267" ht="14.4" spans="1:23">
      <c r="A1267" s="14">
        <v>2200399</v>
      </c>
      <c r="B1267" s="11" t="s">
        <v>3359</v>
      </c>
      <c r="C1267" s="12">
        <v>2903</v>
      </c>
      <c r="D1267" s="12">
        <v>2599</v>
      </c>
      <c r="E1267" s="12">
        <v>2721</v>
      </c>
      <c r="F1267" s="12"/>
      <c r="G1267" s="12">
        <v>197</v>
      </c>
      <c r="H1267" s="12">
        <v>13</v>
      </c>
      <c r="I1267" s="12">
        <v>56</v>
      </c>
      <c r="J1267" s="12"/>
      <c r="K1267" s="12">
        <v>1</v>
      </c>
      <c r="L1267" s="12"/>
      <c r="M1267" s="12"/>
      <c r="N1267" s="12">
        <v>119</v>
      </c>
      <c r="O1267" s="12"/>
      <c r="P1267" s="12"/>
      <c r="Q1267" s="12"/>
      <c r="R1267" s="12"/>
      <c r="S1267" s="12"/>
      <c r="T1267" s="12"/>
      <c r="U1267" s="12"/>
      <c r="V1267" s="12"/>
      <c r="W1267" s="12">
        <v>8</v>
      </c>
    </row>
    <row r="1268" ht="14.4" spans="1:23">
      <c r="A1268" s="14">
        <v>22004</v>
      </c>
      <c r="B1268" s="9" t="s">
        <v>3644</v>
      </c>
      <c r="C1268" s="10">
        <v>36979</v>
      </c>
      <c r="D1268" s="10">
        <v>17926</v>
      </c>
      <c r="E1268" s="10">
        <v>18049</v>
      </c>
      <c r="F1268" s="10"/>
      <c r="G1268" s="10">
        <v>16324</v>
      </c>
      <c r="H1268" s="10">
        <v>1718</v>
      </c>
      <c r="I1268" s="10">
        <v>1965</v>
      </c>
      <c r="J1268" s="10">
        <v>769</v>
      </c>
      <c r="K1268" s="10">
        <v>1665</v>
      </c>
      <c r="L1268" s="10">
        <v>1276</v>
      </c>
      <c r="M1268" s="10">
        <v>632</v>
      </c>
      <c r="N1268" s="10">
        <v>1038</v>
      </c>
      <c r="O1268" s="10">
        <v>263</v>
      </c>
      <c r="P1268" s="10">
        <v>1126</v>
      </c>
      <c r="Q1268" s="10">
        <v>1937</v>
      </c>
      <c r="R1268" s="10">
        <v>932</v>
      </c>
      <c r="S1268" s="10">
        <v>650</v>
      </c>
      <c r="T1268" s="10">
        <v>872</v>
      </c>
      <c r="U1268" s="10">
        <v>497</v>
      </c>
      <c r="V1268" s="10">
        <v>377</v>
      </c>
      <c r="W1268" s="10">
        <v>607</v>
      </c>
    </row>
    <row r="1269" ht="14.4" spans="1:23">
      <c r="A1269" s="14">
        <v>2200401</v>
      </c>
      <c r="B1269" s="11" t="s">
        <v>595</v>
      </c>
      <c r="C1269" s="12">
        <v>7689</v>
      </c>
      <c r="D1269" s="12"/>
      <c r="E1269" s="12">
        <v>0</v>
      </c>
      <c r="F1269" s="12"/>
      <c r="G1269" s="12">
        <v>6826</v>
      </c>
      <c r="H1269" s="12">
        <v>947</v>
      </c>
      <c r="I1269" s="12">
        <v>339</v>
      </c>
      <c r="J1269" s="12">
        <v>429</v>
      </c>
      <c r="K1269" s="12">
        <v>651</v>
      </c>
      <c r="L1269" s="12">
        <v>392</v>
      </c>
      <c r="M1269" s="12">
        <v>392</v>
      </c>
      <c r="N1269" s="12">
        <v>581</v>
      </c>
      <c r="O1269" s="12">
        <v>79</v>
      </c>
      <c r="P1269" s="12">
        <v>674</v>
      </c>
      <c r="Q1269" s="12">
        <v>570</v>
      </c>
      <c r="R1269" s="12">
        <v>370</v>
      </c>
      <c r="S1269" s="12">
        <v>462</v>
      </c>
      <c r="T1269" s="12">
        <v>261</v>
      </c>
      <c r="U1269" s="12">
        <v>252</v>
      </c>
      <c r="V1269" s="12">
        <v>210</v>
      </c>
      <c r="W1269" s="12">
        <v>217</v>
      </c>
    </row>
    <row r="1270" ht="14.4" spans="1:23">
      <c r="A1270" s="14">
        <v>2200402</v>
      </c>
      <c r="B1270" s="11" t="s">
        <v>598</v>
      </c>
      <c r="C1270" s="12">
        <v>361</v>
      </c>
      <c r="D1270" s="12"/>
      <c r="E1270" s="12">
        <v>0</v>
      </c>
      <c r="F1270" s="12"/>
      <c r="G1270" s="12">
        <v>268</v>
      </c>
      <c r="H1270" s="12">
        <v>7</v>
      </c>
      <c r="I1270" s="12">
        <v>5</v>
      </c>
      <c r="J1270" s="12">
        <v>29</v>
      </c>
      <c r="K1270" s="12">
        <v>8</v>
      </c>
      <c r="L1270" s="12">
        <v>24</v>
      </c>
      <c r="M1270" s="12"/>
      <c r="N1270" s="12">
        <v>16</v>
      </c>
      <c r="O1270" s="12">
        <v>1</v>
      </c>
      <c r="P1270" s="12">
        <v>37</v>
      </c>
      <c r="Q1270" s="12">
        <v>8</v>
      </c>
      <c r="R1270" s="12"/>
      <c r="S1270" s="12">
        <v>126</v>
      </c>
      <c r="T1270" s="12"/>
      <c r="U1270" s="12">
        <v>5</v>
      </c>
      <c r="V1270" s="12"/>
      <c r="W1270" s="12">
        <v>2</v>
      </c>
    </row>
    <row r="1271" ht="14.4" spans="1:23">
      <c r="A1271" s="14">
        <v>2200403</v>
      </c>
      <c r="B1271" s="11" t="s">
        <v>601</v>
      </c>
      <c r="C1271" s="12">
        <v>80</v>
      </c>
      <c r="D1271" s="12"/>
      <c r="E1271" s="12">
        <v>0</v>
      </c>
      <c r="F1271" s="12"/>
      <c r="G1271" s="12">
        <v>75</v>
      </c>
      <c r="H1271" s="12"/>
      <c r="I1271" s="12"/>
      <c r="J1271" s="12"/>
      <c r="K1271" s="12"/>
      <c r="L1271" s="12">
        <v>35</v>
      </c>
      <c r="M1271" s="12"/>
      <c r="N1271" s="12">
        <v>34</v>
      </c>
      <c r="O1271" s="12"/>
      <c r="P1271" s="12"/>
      <c r="Q1271" s="12"/>
      <c r="R1271" s="12"/>
      <c r="S1271" s="12">
        <v>6</v>
      </c>
      <c r="T1271" s="12"/>
      <c r="U1271" s="12"/>
      <c r="V1271" s="12"/>
      <c r="W1271" s="12"/>
    </row>
    <row r="1272" ht="14.4" spans="1:23">
      <c r="A1272" s="14">
        <v>2200404</v>
      </c>
      <c r="B1272" s="11" t="s">
        <v>3651</v>
      </c>
      <c r="C1272" s="12">
        <v>1000</v>
      </c>
      <c r="D1272" s="12">
        <v>350</v>
      </c>
      <c r="E1272" s="12">
        <v>350</v>
      </c>
      <c r="F1272" s="12"/>
      <c r="G1272" s="12">
        <v>547</v>
      </c>
      <c r="H1272" s="12">
        <v>68</v>
      </c>
      <c r="I1272" s="12">
        <v>66</v>
      </c>
      <c r="J1272" s="12">
        <v>8</v>
      </c>
      <c r="K1272" s="12">
        <v>11</v>
      </c>
      <c r="L1272" s="12">
        <v>212</v>
      </c>
      <c r="M1272" s="12"/>
      <c r="N1272" s="12">
        <v>32</v>
      </c>
      <c r="O1272" s="12">
        <v>7</v>
      </c>
      <c r="P1272" s="12">
        <v>27</v>
      </c>
      <c r="Q1272" s="12">
        <v>38</v>
      </c>
      <c r="R1272" s="12">
        <v>1</v>
      </c>
      <c r="S1272" s="12"/>
      <c r="T1272" s="12">
        <v>26</v>
      </c>
      <c r="U1272" s="12"/>
      <c r="V1272" s="12"/>
      <c r="W1272" s="12">
        <v>51</v>
      </c>
    </row>
    <row r="1273" ht="14.4" spans="1:23">
      <c r="A1273" s="14">
        <v>2200405</v>
      </c>
      <c r="B1273" s="11" t="s">
        <v>3654</v>
      </c>
      <c r="C1273" s="12">
        <v>870</v>
      </c>
      <c r="D1273" s="12">
        <v>106</v>
      </c>
      <c r="E1273" s="12">
        <v>107</v>
      </c>
      <c r="F1273" s="12"/>
      <c r="G1273" s="12">
        <v>581</v>
      </c>
      <c r="H1273" s="12">
        <v>89</v>
      </c>
      <c r="I1273" s="12">
        <v>16</v>
      </c>
      <c r="J1273" s="12">
        <v>19</v>
      </c>
      <c r="K1273" s="12">
        <v>73</v>
      </c>
      <c r="L1273" s="12">
        <v>17</v>
      </c>
      <c r="M1273" s="12">
        <v>15</v>
      </c>
      <c r="N1273" s="12">
        <v>29</v>
      </c>
      <c r="O1273" s="12">
        <v>10</v>
      </c>
      <c r="P1273" s="12">
        <v>139</v>
      </c>
      <c r="Q1273" s="12">
        <v>45</v>
      </c>
      <c r="R1273" s="12">
        <v>14</v>
      </c>
      <c r="S1273" s="12">
        <v>18</v>
      </c>
      <c r="T1273" s="12">
        <v>42</v>
      </c>
      <c r="U1273" s="12">
        <v>17</v>
      </c>
      <c r="V1273" s="12">
        <v>19</v>
      </c>
      <c r="W1273" s="12">
        <v>19</v>
      </c>
    </row>
    <row r="1274" ht="14.4" spans="1:23">
      <c r="A1274" s="14">
        <v>2200406</v>
      </c>
      <c r="B1274" s="11" t="s">
        <v>3657</v>
      </c>
      <c r="C1274" s="12">
        <v>966</v>
      </c>
      <c r="D1274" s="12">
        <v>240</v>
      </c>
      <c r="E1274" s="12">
        <v>240</v>
      </c>
      <c r="F1274" s="12"/>
      <c r="G1274" s="12">
        <v>440</v>
      </c>
      <c r="H1274" s="12">
        <v>62</v>
      </c>
      <c r="I1274" s="12">
        <v>5</v>
      </c>
      <c r="J1274" s="12">
        <v>7</v>
      </c>
      <c r="K1274" s="12">
        <v>44</v>
      </c>
      <c r="L1274" s="12">
        <v>14</v>
      </c>
      <c r="M1274" s="12">
        <v>5</v>
      </c>
      <c r="N1274" s="12">
        <v>71</v>
      </c>
      <c r="O1274" s="12">
        <v>4</v>
      </c>
      <c r="P1274" s="12">
        <v>36</v>
      </c>
      <c r="Q1274" s="12">
        <v>63</v>
      </c>
      <c r="R1274" s="12">
        <v>96</v>
      </c>
      <c r="S1274" s="12"/>
      <c r="T1274" s="12">
        <v>6</v>
      </c>
      <c r="U1274" s="12">
        <v>15</v>
      </c>
      <c r="V1274" s="12"/>
      <c r="W1274" s="12">
        <v>12</v>
      </c>
    </row>
    <row r="1275" ht="14.4" spans="1:23">
      <c r="A1275" s="14">
        <v>2200407</v>
      </c>
      <c r="B1275" s="11" t="s">
        <v>3660</v>
      </c>
      <c r="C1275" s="12">
        <v>21398</v>
      </c>
      <c r="D1275" s="12">
        <v>17085</v>
      </c>
      <c r="E1275" s="12">
        <v>17085</v>
      </c>
      <c r="F1275" s="12"/>
      <c r="G1275" s="12">
        <v>3601</v>
      </c>
      <c r="H1275" s="12">
        <v>259</v>
      </c>
      <c r="I1275" s="12">
        <v>756</v>
      </c>
      <c r="J1275" s="12">
        <v>153</v>
      </c>
      <c r="K1275" s="12">
        <v>518</v>
      </c>
      <c r="L1275" s="12">
        <v>157</v>
      </c>
      <c r="M1275" s="12">
        <v>100</v>
      </c>
      <c r="N1275" s="12">
        <v>90</v>
      </c>
      <c r="O1275" s="12">
        <v>47</v>
      </c>
      <c r="P1275" s="12">
        <v>60</v>
      </c>
      <c r="Q1275" s="12">
        <v>614</v>
      </c>
      <c r="R1275" s="12">
        <v>262</v>
      </c>
      <c r="S1275" s="12">
        <v>38</v>
      </c>
      <c r="T1275" s="12">
        <v>288</v>
      </c>
      <c r="U1275" s="12">
        <v>56</v>
      </c>
      <c r="V1275" s="12">
        <v>148</v>
      </c>
      <c r="W1275" s="12">
        <v>55</v>
      </c>
    </row>
    <row r="1276" ht="14.4" spans="1:23">
      <c r="A1276" s="14">
        <v>2200408</v>
      </c>
      <c r="B1276" s="11" t="s">
        <v>3663</v>
      </c>
      <c r="C1276" s="12">
        <v>60</v>
      </c>
      <c r="D1276" s="12"/>
      <c r="E1276" s="12">
        <v>0</v>
      </c>
      <c r="F1276" s="12"/>
      <c r="G1276" s="12">
        <v>36</v>
      </c>
      <c r="H1276" s="12"/>
      <c r="I1276" s="12"/>
      <c r="J1276" s="12">
        <v>33</v>
      </c>
      <c r="K1276" s="12"/>
      <c r="L1276" s="12">
        <v>-1</v>
      </c>
      <c r="M1276" s="12"/>
      <c r="N1276" s="12"/>
      <c r="O1276" s="12"/>
      <c r="P1276" s="12"/>
      <c r="Q1276" s="12"/>
      <c r="R1276" s="12">
        <v>4</v>
      </c>
      <c r="S1276" s="12"/>
      <c r="T1276" s="12"/>
      <c r="U1276" s="12"/>
      <c r="V1276" s="12"/>
      <c r="W1276" s="12"/>
    </row>
    <row r="1277" ht="14.4" spans="1:23">
      <c r="A1277" s="14">
        <v>2200409</v>
      </c>
      <c r="B1277" s="11" t="s">
        <v>3666</v>
      </c>
      <c r="C1277" s="12">
        <v>161</v>
      </c>
      <c r="D1277" s="12">
        <v>7</v>
      </c>
      <c r="E1277" s="12">
        <v>7</v>
      </c>
      <c r="F1277" s="12"/>
      <c r="G1277" s="12">
        <v>112</v>
      </c>
      <c r="H1277" s="12">
        <v>5</v>
      </c>
      <c r="I1277" s="12">
        <v>8</v>
      </c>
      <c r="J1277" s="12">
        <v>1</v>
      </c>
      <c r="K1277" s="12">
        <v>9</v>
      </c>
      <c r="L1277" s="12">
        <v>5</v>
      </c>
      <c r="M1277" s="12"/>
      <c r="N1277" s="12">
        <v>9</v>
      </c>
      <c r="O1277" s="12"/>
      <c r="P1277" s="12">
        <v>22</v>
      </c>
      <c r="Q1277" s="12">
        <v>17</v>
      </c>
      <c r="R1277" s="12">
        <v>16</v>
      </c>
      <c r="S1277" s="12"/>
      <c r="T1277" s="12"/>
      <c r="U1277" s="12"/>
      <c r="V1277" s="12"/>
      <c r="W1277" s="12">
        <v>20</v>
      </c>
    </row>
    <row r="1278" ht="14.4" spans="1:23">
      <c r="A1278" s="14">
        <v>2200410</v>
      </c>
      <c r="B1278" s="11" t="s">
        <v>3669</v>
      </c>
      <c r="C1278" s="12">
        <v>54</v>
      </c>
      <c r="D1278" s="12"/>
      <c r="E1278" s="12">
        <v>0</v>
      </c>
      <c r="F1278" s="12"/>
      <c r="G1278" s="12">
        <v>105</v>
      </c>
      <c r="H1278" s="12">
        <v>4</v>
      </c>
      <c r="I1278" s="12">
        <v>80</v>
      </c>
      <c r="J1278" s="12"/>
      <c r="K1278" s="12">
        <v>2</v>
      </c>
      <c r="L1278" s="12"/>
      <c r="M1278" s="12"/>
      <c r="N1278" s="12">
        <v>5</v>
      </c>
      <c r="O1278" s="12"/>
      <c r="P1278" s="12"/>
      <c r="Q1278" s="12"/>
      <c r="R1278" s="12"/>
      <c r="S1278" s="12"/>
      <c r="T1278" s="12">
        <v>3</v>
      </c>
      <c r="U1278" s="12"/>
      <c r="V1278" s="12"/>
      <c r="W1278" s="12">
        <v>11</v>
      </c>
    </row>
    <row r="1279" ht="14.4" spans="1:23">
      <c r="A1279" s="14">
        <v>2200450</v>
      </c>
      <c r="B1279" s="11" t="s">
        <v>3672</v>
      </c>
      <c r="C1279" s="12">
        <v>3808</v>
      </c>
      <c r="D1279" s="12">
        <v>113</v>
      </c>
      <c r="E1279" s="12">
        <v>235</v>
      </c>
      <c r="F1279" s="12"/>
      <c r="G1279" s="12">
        <v>3186</v>
      </c>
      <c r="H1279" s="12">
        <v>145</v>
      </c>
      <c r="I1279" s="12">
        <v>683</v>
      </c>
      <c r="J1279" s="12">
        <v>67</v>
      </c>
      <c r="K1279" s="12">
        <v>337</v>
      </c>
      <c r="L1279" s="12">
        <v>420</v>
      </c>
      <c r="M1279" s="12"/>
      <c r="N1279" s="12">
        <v>145</v>
      </c>
      <c r="O1279" s="12">
        <v>108</v>
      </c>
      <c r="P1279" s="12">
        <v>131</v>
      </c>
      <c r="Q1279" s="12">
        <v>470</v>
      </c>
      <c r="R1279" s="12">
        <v>124</v>
      </c>
      <c r="S1279" s="12"/>
      <c r="T1279" s="12">
        <v>203</v>
      </c>
      <c r="U1279" s="12">
        <v>143</v>
      </c>
      <c r="V1279" s="12"/>
      <c r="W1279" s="12">
        <v>210</v>
      </c>
    </row>
    <row r="1280" ht="14.4" spans="1:23">
      <c r="A1280" s="14">
        <v>2200499</v>
      </c>
      <c r="B1280" s="11" t="s">
        <v>3675</v>
      </c>
      <c r="C1280" s="12">
        <v>532</v>
      </c>
      <c r="D1280" s="12">
        <v>25</v>
      </c>
      <c r="E1280" s="12">
        <v>25</v>
      </c>
      <c r="F1280" s="12"/>
      <c r="G1280" s="12">
        <v>547</v>
      </c>
      <c r="H1280" s="12">
        <v>132</v>
      </c>
      <c r="I1280" s="12">
        <v>7</v>
      </c>
      <c r="J1280" s="12">
        <v>23</v>
      </c>
      <c r="K1280" s="12">
        <v>12</v>
      </c>
      <c r="L1280" s="12">
        <v>1</v>
      </c>
      <c r="M1280" s="12">
        <v>120</v>
      </c>
      <c r="N1280" s="12">
        <v>26</v>
      </c>
      <c r="O1280" s="12">
        <v>7</v>
      </c>
      <c r="P1280" s="12"/>
      <c r="Q1280" s="12">
        <v>112</v>
      </c>
      <c r="R1280" s="12">
        <v>45</v>
      </c>
      <c r="S1280" s="12"/>
      <c r="T1280" s="12">
        <v>43</v>
      </c>
      <c r="U1280" s="12">
        <v>9</v>
      </c>
      <c r="V1280" s="12"/>
      <c r="W1280" s="12">
        <v>10</v>
      </c>
    </row>
    <row r="1281" ht="14.4" spans="1:23">
      <c r="A1281" s="14">
        <v>22005</v>
      </c>
      <c r="B1281" s="9" t="s">
        <v>3362</v>
      </c>
      <c r="C1281" s="10">
        <v>22938</v>
      </c>
      <c r="D1281" s="10">
        <v>6400</v>
      </c>
      <c r="E1281" s="10">
        <v>6400</v>
      </c>
      <c r="F1281" s="10"/>
      <c r="G1281" s="10">
        <v>14962</v>
      </c>
      <c r="H1281" s="10">
        <v>1495</v>
      </c>
      <c r="I1281" s="10">
        <v>1310</v>
      </c>
      <c r="J1281" s="10">
        <v>1794</v>
      </c>
      <c r="K1281" s="10">
        <v>1607</v>
      </c>
      <c r="L1281" s="10">
        <v>460</v>
      </c>
      <c r="M1281" s="10">
        <v>946</v>
      </c>
      <c r="N1281" s="10">
        <v>1817</v>
      </c>
      <c r="O1281" s="10">
        <v>165</v>
      </c>
      <c r="P1281" s="10">
        <v>1245</v>
      </c>
      <c r="Q1281" s="10">
        <v>693</v>
      </c>
      <c r="R1281" s="10">
        <v>1044</v>
      </c>
      <c r="S1281" s="10">
        <v>691</v>
      </c>
      <c r="T1281" s="10">
        <v>355</v>
      </c>
      <c r="U1281" s="10">
        <v>293</v>
      </c>
      <c r="V1281" s="10">
        <v>318</v>
      </c>
      <c r="W1281" s="10">
        <v>729</v>
      </c>
    </row>
    <row r="1282" ht="14.4" spans="1:23">
      <c r="A1282" s="14">
        <v>2200501</v>
      </c>
      <c r="B1282" s="11" t="s">
        <v>595</v>
      </c>
      <c r="C1282" s="12">
        <v>2705</v>
      </c>
      <c r="D1282" s="12"/>
      <c r="E1282" s="12">
        <v>0</v>
      </c>
      <c r="F1282" s="12"/>
      <c r="G1282" s="12">
        <v>2432</v>
      </c>
      <c r="H1282" s="12">
        <v>91</v>
      </c>
      <c r="I1282" s="12">
        <v>286</v>
      </c>
      <c r="J1282" s="12">
        <v>110</v>
      </c>
      <c r="K1282" s="12">
        <v>423</v>
      </c>
      <c r="L1282" s="12">
        <v>74</v>
      </c>
      <c r="M1282" s="12">
        <v>164</v>
      </c>
      <c r="N1282" s="12">
        <v>228</v>
      </c>
      <c r="O1282" s="12">
        <v>74</v>
      </c>
      <c r="P1282" s="12">
        <v>194</v>
      </c>
      <c r="Q1282" s="12">
        <v>24</v>
      </c>
      <c r="R1282" s="12">
        <v>40</v>
      </c>
      <c r="S1282" s="12">
        <v>49</v>
      </c>
      <c r="T1282" s="12">
        <v>133</v>
      </c>
      <c r="U1282" s="12">
        <v>226</v>
      </c>
      <c r="V1282" s="12">
        <v>145</v>
      </c>
      <c r="W1282" s="12">
        <v>171</v>
      </c>
    </row>
    <row r="1283" ht="14.4" spans="1:23">
      <c r="A1283" s="14">
        <v>2200502</v>
      </c>
      <c r="B1283" s="11" t="s">
        <v>598</v>
      </c>
      <c r="C1283" s="12">
        <v>112</v>
      </c>
      <c r="D1283" s="12"/>
      <c r="E1283" s="12">
        <v>0</v>
      </c>
      <c r="F1283" s="12"/>
      <c r="G1283" s="12">
        <v>102</v>
      </c>
      <c r="H1283" s="12"/>
      <c r="I1283" s="12"/>
      <c r="J1283" s="12"/>
      <c r="K1283" s="12">
        <v>20</v>
      </c>
      <c r="L1283" s="12">
        <v>7</v>
      </c>
      <c r="M1283" s="12">
        <v>8</v>
      </c>
      <c r="N1283" s="12">
        <v>2</v>
      </c>
      <c r="O1283" s="12">
        <v>2</v>
      </c>
      <c r="P1283" s="12">
        <v>20</v>
      </c>
      <c r="Q1283" s="12"/>
      <c r="R1283" s="12"/>
      <c r="S1283" s="12">
        <v>43</v>
      </c>
      <c r="T1283" s="12"/>
      <c r="U1283" s="12"/>
      <c r="V1283" s="12"/>
      <c r="W1283" s="12"/>
    </row>
    <row r="1284" ht="14.4" spans="1:23">
      <c r="A1284" s="14">
        <v>2200503</v>
      </c>
      <c r="B1284" s="11" t="s">
        <v>601</v>
      </c>
      <c r="C1284" s="12">
        <v>0</v>
      </c>
      <c r="D1284" s="12"/>
      <c r="E1284" s="12">
        <v>0</v>
      </c>
      <c r="F1284" s="12"/>
      <c r="G1284" s="12"/>
      <c r="H1284" s="12"/>
      <c r="I1284" s="12"/>
      <c r="J1284" s="12"/>
      <c r="K1284" s="12"/>
      <c r="L1284" s="12"/>
      <c r="M1284" s="12"/>
      <c r="N1284" s="12"/>
      <c r="O1284" s="12"/>
      <c r="P1284" s="12"/>
      <c r="Q1284" s="12"/>
      <c r="R1284" s="12"/>
      <c r="S1284" s="12"/>
      <c r="T1284" s="12"/>
      <c r="U1284" s="12"/>
      <c r="V1284" s="12"/>
      <c r="W1284" s="12"/>
    </row>
    <row r="1285" ht="14.4" spans="1:23">
      <c r="A1285" s="14">
        <v>2200504</v>
      </c>
      <c r="B1285" s="11" t="s">
        <v>3368</v>
      </c>
      <c r="C1285" s="12">
        <v>3805</v>
      </c>
      <c r="D1285" s="12"/>
      <c r="E1285" s="12">
        <v>0</v>
      </c>
      <c r="F1285" s="12"/>
      <c r="G1285" s="12">
        <v>3353</v>
      </c>
      <c r="H1285" s="12">
        <v>358</v>
      </c>
      <c r="I1285" s="12">
        <v>551</v>
      </c>
      <c r="J1285" s="12">
        <v>97</v>
      </c>
      <c r="K1285" s="12">
        <v>187</v>
      </c>
      <c r="L1285" s="12">
        <v>91</v>
      </c>
      <c r="M1285" s="12">
        <v>423</v>
      </c>
      <c r="N1285" s="12">
        <v>524</v>
      </c>
      <c r="O1285" s="12">
        <v>15</v>
      </c>
      <c r="P1285" s="12">
        <v>90</v>
      </c>
      <c r="Q1285" s="12">
        <v>266</v>
      </c>
      <c r="R1285" s="12">
        <v>359</v>
      </c>
      <c r="S1285" s="12">
        <v>150</v>
      </c>
      <c r="T1285" s="12">
        <v>5</v>
      </c>
      <c r="U1285" s="12"/>
      <c r="V1285" s="12"/>
      <c r="W1285" s="12">
        <v>237</v>
      </c>
    </row>
    <row r="1286" ht="14.4" spans="1:23">
      <c r="A1286" s="14">
        <v>2200506</v>
      </c>
      <c r="B1286" s="11" t="s">
        <v>3371</v>
      </c>
      <c r="C1286" s="12">
        <v>13</v>
      </c>
      <c r="D1286" s="12"/>
      <c r="E1286" s="12">
        <v>0</v>
      </c>
      <c r="F1286" s="12"/>
      <c r="G1286" s="12">
        <v>14</v>
      </c>
      <c r="H1286" s="12"/>
      <c r="I1286" s="12"/>
      <c r="J1286" s="12">
        <v>13</v>
      </c>
      <c r="K1286" s="12"/>
      <c r="L1286" s="12"/>
      <c r="M1286" s="12"/>
      <c r="N1286" s="12"/>
      <c r="O1286" s="12"/>
      <c r="P1286" s="12"/>
      <c r="Q1286" s="12">
        <v>1</v>
      </c>
      <c r="R1286" s="12"/>
      <c r="S1286" s="12"/>
      <c r="T1286" s="12"/>
      <c r="U1286" s="12"/>
      <c r="V1286" s="12"/>
      <c r="W1286" s="12"/>
    </row>
    <row r="1287" ht="14.4" spans="1:23">
      <c r="A1287" s="14">
        <v>2200507</v>
      </c>
      <c r="B1287" s="11" t="s">
        <v>3374</v>
      </c>
      <c r="C1287" s="12">
        <v>338</v>
      </c>
      <c r="D1287" s="12">
        <v>320</v>
      </c>
      <c r="E1287" s="12">
        <v>320</v>
      </c>
      <c r="F1287" s="12"/>
      <c r="G1287" s="12">
        <v>6</v>
      </c>
      <c r="H1287" s="12"/>
      <c r="I1287" s="12"/>
      <c r="J1287" s="12"/>
      <c r="K1287" s="12"/>
      <c r="L1287" s="12"/>
      <c r="M1287" s="12"/>
      <c r="N1287" s="12"/>
      <c r="O1287" s="12"/>
      <c r="P1287" s="12"/>
      <c r="Q1287" s="12"/>
      <c r="R1287" s="12"/>
      <c r="S1287" s="12"/>
      <c r="T1287" s="12"/>
      <c r="U1287" s="12"/>
      <c r="V1287" s="12"/>
      <c r="W1287" s="12">
        <v>6</v>
      </c>
    </row>
    <row r="1288" ht="14.4" spans="1:23">
      <c r="A1288" s="14">
        <v>2200508</v>
      </c>
      <c r="B1288" s="11" t="s">
        <v>3377</v>
      </c>
      <c r="C1288" s="12">
        <v>810</v>
      </c>
      <c r="D1288" s="12">
        <v>120</v>
      </c>
      <c r="E1288" s="12">
        <v>120</v>
      </c>
      <c r="F1288" s="12"/>
      <c r="G1288" s="12">
        <v>473</v>
      </c>
      <c r="H1288" s="12">
        <v>100</v>
      </c>
      <c r="I1288" s="12"/>
      <c r="J1288" s="12"/>
      <c r="K1288" s="12">
        <v>293</v>
      </c>
      <c r="L1288" s="12"/>
      <c r="M1288" s="12"/>
      <c r="N1288" s="12"/>
      <c r="O1288" s="12">
        <v>5</v>
      </c>
      <c r="P1288" s="12"/>
      <c r="Q1288" s="12">
        <v>48</v>
      </c>
      <c r="R1288" s="12">
        <v>10</v>
      </c>
      <c r="S1288" s="12">
        <v>4</v>
      </c>
      <c r="T1288" s="12"/>
      <c r="U1288" s="12"/>
      <c r="V1288" s="12">
        <v>10</v>
      </c>
      <c r="W1288" s="12">
        <v>3</v>
      </c>
    </row>
    <row r="1289" ht="14.4" spans="1:23">
      <c r="A1289" s="14">
        <v>2200509</v>
      </c>
      <c r="B1289" s="11" t="s">
        <v>3380</v>
      </c>
      <c r="C1289" s="12">
        <v>11576</v>
      </c>
      <c r="D1289" s="12">
        <v>5210</v>
      </c>
      <c r="E1289" s="12">
        <v>5210</v>
      </c>
      <c r="F1289" s="12"/>
      <c r="G1289" s="12">
        <v>5992</v>
      </c>
      <c r="H1289" s="12">
        <v>541</v>
      </c>
      <c r="I1289" s="12">
        <v>406</v>
      </c>
      <c r="J1289" s="12">
        <v>1318</v>
      </c>
      <c r="K1289" s="12">
        <v>448</v>
      </c>
      <c r="L1289" s="12">
        <v>184</v>
      </c>
      <c r="M1289" s="12">
        <v>292</v>
      </c>
      <c r="N1289" s="12">
        <v>823</v>
      </c>
      <c r="O1289" s="12">
        <v>62</v>
      </c>
      <c r="P1289" s="12">
        <v>888</v>
      </c>
      <c r="Q1289" s="12">
        <v>212</v>
      </c>
      <c r="R1289" s="12">
        <v>307</v>
      </c>
      <c r="S1289" s="12">
        <v>94</v>
      </c>
      <c r="T1289" s="12">
        <v>166</v>
      </c>
      <c r="U1289" s="12">
        <v>10</v>
      </c>
      <c r="V1289" s="12">
        <v>70</v>
      </c>
      <c r="W1289" s="12">
        <v>171</v>
      </c>
    </row>
    <row r="1290" ht="14.4" spans="1:23">
      <c r="A1290" s="14">
        <v>2200510</v>
      </c>
      <c r="B1290" s="11" t="s">
        <v>3383</v>
      </c>
      <c r="C1290" s="12">
        <v>344</v>
      </c>
      <c r="D1290" s="12"/>
      <c r="E1290" s="12">
        <v>0</v>
      </c>
      <c r="F1290" s="12"/>
      <c r="G1290" s="12">
        <v>344</v>
      </c>
      <c r="H1290" s="12">
        <v>6</v>
      </c>
      <c r="I1290" s="12">
        <v>30</v>
      </c>
      <c r="J1290" s="12">
        <v>42</v>
      </c>
      <c r="K1290" s="12">
        <v>19</v>
      </c>
      <c r="L1290" s="12">
        <v>10</v>
      </c>
      <c r="M1290" s="12"/>
      <c r="N1290" s="12">
        <v>8</v>
      </c>
      <c r="O1290" s="12">
        <v>7</v>
      </c>
      <c r="P1290" s="12">
        <v>50</v>
      </c>
      <c r="Q1290" s="12">
        <v>10</v>
      </c>
      <c r="R1290" s="12">
        <v>10</v>
      </c>
      <c r="S1290" s="12">
        <v>96</v>
      </c>
      <c r="T1290" s="12">
        <v>8</v>
      </c>
      <c r="U1290" s="12"/>
      <c r="V1290" s="12">
        <v>7</v>
      </c>
      <c r="W1290" s="12">
        <v>41</v>
      </c>
    </row>
    <row r="1291" ht="14.4" spans="1:23">
      <c r="A1291" s="14">
        <v>2200511</v>
      </c>
      <c r="B1291" s="11" t="s">
        <v>3386</v>
      </c>
      <c r="C1291" s="12">
        <v>641</v>
      </c>
      <c r="D1291" s="12">
        <v>250</v>
      </c>
      <c r="E1291" s="12">
        <v>250</v>
      </c>
      <c r="F1291" s="12"/>
      <c r="G1291" s="12">
        <v>383</v>
      </c>
      <c r="H1291" s="12">
        <v>12</v>
      </c>
      <c r="I1291" s="12"/>
      <c r="J1291" s="12">
        <v>40</v>
      </c>
      <c r="K1291" s="12"/>
      <c r="L1291" s="12">
        <v>12</v>
      </c>
      <c r="M1291" s="12"/>
      <c r="N1291" s="12">
        <v>200</v>
      </c>
      <c r="O1291" s="12"/>
      <c r="P1291" s="12"/>
      <c r="Q1291" s="12">
        <v>17</v>
      </c>
      <c r="R1291" s="12"/>
      <c r="S1291" s="12"/>
      <c r="T1291" s="12"/>
      <c r="U1291" s="12"/>
      <c r="V1291" s="12">
        <v>55</v>
      </c>
      <c r="W1291" s="12">
        <v>47</v>
      </c>
    </row>
    <row r="1292" ht="14.4" spans="1:23">
      <c r="A1292" s="14">
        <v>2200512</v>
      </c>
      <c r="B1292" s="11" t="s">
        <v>3389</v>
      </c>
      <c r="C1292" s="12">
        <v>0</v>
      </c>
      <c r="D1292" s="12"/>
      <c r="E1292" s="12">
        <v>0</v>
      </c>
      <c r="F1292" s="12"/>
      <c r="G1292" s="12"/>
      <c r="H1292" s="12"/>
      <c r="I1292" s="12"/>
      <c r="J1292" s="12"/>
      <c r="K1292" s="12"/>
      <c r="L1292" s="12"/>
      <c r="M1292" s="12"/>
      <c r="N1292" s="12"/>
      <c r="O1292" s="12"/>
      <c r="P1292" s="12"/>
      <c r="Q1292" s="12"/>
      <c r="R1292" s="12"/>
      <c r="S1292" s="12"/>
      <c r="T1292" s="12"/>
      <c r="U1292" s="12"/>
      <c r="V1292" s="12"/>
      <c r="W1292" s="12"/>
    </row>
    <row r="1293" ht="14.4" spans="1:23">
      <c r="A1293" s="14">
        <v>2200513</v>
      </c>
      <c r="B1293" s="11" t="s">
        <v>3392</v>
      </c>
      <c r="C1293" s="12">
        <v>0</v>
      </c>
      <c r="D1293" s="12"/>
      <c r="E1293" s="12">
        <v>0</v>
      </c>
      <c r="F1293" s="12"/>
      <c r="G1293" s="12"/>
      <c r="H1293" s="12"/>
      <c r="I1293" s="12"/>
      <c r="J1293" s="12"/>
      <c r="K1293" s="12"/>
      <c r="L1293" s="12"/>
      <c r="M1293" s="12"/>
      <c r="N1293" s="12"/>
      <c r="O1293" s="12"/>
      <c r="P1293" s="12"/>
      <c r="Q1293" s="12"/>
      <c r="R1293" s="12"/>
      <c r="S1293" s="12"/>
      <c r="T1293" s="12"/>
      <c r="U1293" s="12"/>
      <c r="V1293" s="12"/>
      <c r="W1293" s="12"/>
    </row>
    <row r="1294" ht="14.4" spans="1:23">
      <c r="A1294" s="14">
        <v>2200514</v>
      </c>
      <c r="B1294" s="11" t="s">
        <v>3395</v>
      </c>
      <c r="C1294" s="12">
        <v>0</v>
      </c>
      <c r="D1294" s="12"/>
      <c r="E1294" s="12">
        <v>0</v>
      </c>
      <c r="F1294" s="12"/>
      <c r="G1294" s="12"/>
      <c r="H1294" s="12"/>
      <c r="I1294" s="12"/>
      <c r="J1294" s="12"/>
      <c r="K1294" s="12"/>
      <c r="L1294" s="12"/>
      <c r="M1294" s="12"/>
      <c r="N1294" s="12"/>
      <c r="O1294" s="12"/>
      <c r="P1294" s="12"/>
      <c r="Q1294" s="12"/>
      <c r="R1294" s="12"/>
      <c r="S1294" s="12"/>
      <c r="T1294" s="12"/>
      <c r="U1294" s="12"/>
      <c r="V1294" s="12"/>
      <c r="W1294" s="12"/>
    </row>
    <row r="1295" ht="14.4" spans="1:23">
      <c r="A1295" s="14">
        <v>2200599</v>
      </c>
      <c r="B1295" s="11" t="s">
        <v>3398</v>
      </c>
      <c r="C1295" s="12">
        <v>2594</v>
      </c>
      <c r="D1295" s="12">
        <v>500</v>
      </c>
      <c r="E1295" s="12">
        <v>500</v>
      </c>
      <c r="F1295" s="12"/>
      <c r="G1295" s="12">
        <v>1863</v>
      </c>
      <c r="H1295" s="12">
        <v>387</v>
      </c>
      <c r="I1295" s="12">
        <v>37</v>
      </c>
      <c r="J1295" s="12">
        <v>174</v>
      </c>
      <c r="K1295" s="12">
        <v>217</v>
      </c>
      <c r="L1295" s="12">
        <v>82</v>
      </c>
      <c r="M1295" s="12">
        <v>59</v>
      </c>
      <c r="N1295" s="12">
        <v>32</v>
      </c>
      <c r="O1295" s="12"/>
      <c r="P1295" s="12">
        <v>3</v>
      </c>
      <c r="Q1295" s="12">
        <v>115</v>
      </c>
      <c r="R1295" s="12">
        <v>318</v>
      </c>
      <c r="S1295" s="12">
        <v>255</v>
      </c>
      <c r="T1295" s="12">
        <v>43</v>
      </c>
      <c r="U1295" s="12">
        <v>57</v>
      </c>
      <c r="V1295" s="12">
        <v>31</v>
      </c>
      <c r="W1295" s="12">
        <v>53</v>
      </c>
    </row>
    <row r="1296" ht="14.4" spans="1:23">
      <c r="A1296" s="14">
        <v>22099</v>
      </c>
      <c r="B1296" s="9" t="s">
        <v>5101</v>
      </c>
      <c r="C1296" s="10">
        <v>975</v>
      </c>
      <c r="D1296" s="10"/>
      <c r="E1296" s="10">
        <v>0</v>
      </c>
      <c r="F1296" s="10"/>
      <c r="G1296" s="10">
        <v>148</v>
      </c>
      <c r="H1296" s="10"/>
      <c r="I1296" s="10"/>
      <c r="J1296" s="10"/>
      <c r="K1296" s="10"/>
      <c r="L1296" s="10"/>
      <c r="M1296" s="10">
        <v>40</v>
      </c>
      <c r="N1296" s="10">
        <v>100</v>
      </c>
      <c r="O1296" s="10"/>
      <c r="P1296" s="10"/>
      <c r="Q1296" s="10"/>
      <c r="R1296" s="10">
        <v>8</v>
      </c>
      <c r="S1296" s="10"/>
      <c r="T1296" s="10"/>
      <c r="U1296" s="10"/>
      <c r="V1296" s="10"/>
      <c r="W1296" s="10"/>
    </row>
    <row r="1297" ht="14.4" spans="1:23">
      <c r="A1297" s="14">
        <v>2209901</v>
      </c>
      <c r="B1297" s="11" t="s">
        <v>5409</v>
      </c>
      <c r="C1297" s="12">
        <v>975</v>
      </c>
      <c r="D1297" s="12"/>
      <c r="E1297" s="12">
        <v>0</v>
      </c>
      <c r="F1297" s="12"/>
      <c r="G1297" s="12">
        <v>148</v>
      </c>
      <c r="H1297" s="12"/>
      <c r="I1297" s="12"/>
      <c r="J1297" s="12"/>
      <c r="K1297" s="12"/>
      <c r="L1297" s="12"/>
      <c r="M1297" s="12">
        <v>40</v>
      </c>
      <c r="N1297" s="12">
        <v>100</v>
      </c>
      <c r="O1297" s="12"/>
      <c r="P1297" s="12"/>
      <c r="Q1297" s="12"/>
      <c r="R1297" s="12">
        <v>8</v>
      </c>
      <c r="S1297" s="12"/>
      <c r="T1297" s="12"/>
      <c r="U1297" s="12"/>
      <c r="V1297" s="12"/>
      <c r="W1297" s="12"/>
    </row>
    <row r="1298" ht="14.4" spans="1:23">
      <c r="A1298" s="14">
        <v>221</v>
      </c>
      <c r="B1298" s="9" t="s">
        <v>3407</v>
      </c>
      <c r="C1298" s="10">
        <v>2422843</v>
      </c>
      <c r="D1298" s="10">
        <v>50500</v>
      </c>
      <c r="E1298" s="10">
        <v>75460</v>
      </c>
      <c r="F1298" s="10"/>
      <c r="G1298" s="10">
        <v>1691464</v>
      </c>
      <c r="H1298" s="10">
        <v>287963</v>
      </c>
      <c r="I1298" s="10">
        <v>200904</v>
      </c>
      <c r="J1298" s="10">
        <v>80812</v>
      </c>
      <c r="K1298" s="10">
        <v>115723</v>
      </c>
      <c r="L1298" s="10">
        <v>184759</v>
      </c>
      <c r="M1298" s="10">
        <v>143913</v>
      </c>
      <c r="N1298" s="10">
        <v>86809</v>
      </c>
      <c r="O1298" s="10">
        <v>22313</v>
      </c>
      <c r="P1298" s="10">
        <v>56046</v>
      </c>
      <c r="Q1298" s="10">
        <v>106352</v>
      </c>
      <c r="R1298" s="10">
        <v>123820</v>
      </c>
      <c r="S1298" s="10">
        <v>41931</v>
      </c>
      <c r="T1298" s="10">
        <v>86492</v>
      </c>
      <c r="U1298" s="10">
        <v>36928</v>
      </c>
      <c r="V1298" s="10">
        <v>43941</v>
      </c>
      <c r="W1298" s="10">
        <v>72758</v>
      </c>
    </row>
    <row r="1299" ht="14.4" spans="1:23">
      <c r="A1299" s="14">
        <v>22101</v>
      </c>
      <c r="B1299" s="9" t="s">
        <v>3409</v>
      </c>
      <c r="C1299" s="10">
        <v>1573980</v>
      </c>
      <c r="D1299" s="10">
        <v>4373</v>
      </c>
      <c r="E1299" s="10">
        <v>4373</v>
      </c>
      <c r="F1299" s="10"/>
      <c r="G1299" s="10">
        <v>1037346</v>
      </c>
      <c r="H1299" s="10">
        <v>179772</v>
      </c>
      <c r="I1299" s="10">
        <v>127442</v>
      </c>
      <c r="J1299" s="10">
        <v>49538</v>
      </c>
      <c r="K1299" s="10">
        <v>50652</v>
      </c>
      <c r="L1299" s="10">
        <v>129684</v>
      </c>
      <c r="M1299" s="10">
        <v>89738</v>
      </c>
      <c r="N1299" s="10">
        <v>46277</v>
      </c>
      <c r="O1299" s="10">
        <v>2345</v>
      </c>
      <c r="P1299" s="10">
        <v>23836</v>
      </c>
      <c r="Q1299" s="10">
        <v>91549</v>
      </c>
      <c r="R1299" s="10">
        <v>78417</v>
      </c>
      <c r="S1299" s="10">
        <v>18234</v>
      </c>
      <c r="T1299" s="10">
        <v>57450</v>
      </c>
      <c r="U1299" s="10">
        <v>21211</v>
      </c>
      <c r="V1299" s="10">
        <v>26085</v>
      </c>
      <c r="W1299" s="10">
        <v>45116</v>
      </c>
    </row>
    <row r="1300" ht="14.4" spans="1:23">
      <c r="A1300" s="14">
        <v>2210101</v>
      </c>
      <c r="B1300" s="11" t="s">
        <v>3412</v>
      </c>
      <c r="C1300" s="12">
        <v>12450</v>
      </c>
      <c r="D1300" s="12"/>
      <c r="E1300" s="12">
        <v>0</v>
      </c>
      <c r="F1300" s="12"/>
      <c r="G1300" s="12">
        <v>8153</v>
      </c>
      <c r="H1300" s="12">
        <v>25</v>
      </c>
      <c r="I1300" s="12">
        <v>1500</v>
      </c>
      <c r="J1300" s="12"/>
      <c r="K1300" s="12">
        <v>192</v>
      </c>
      <c r="L1300" s="12">
        <v>-45</v>
      </c>
      <c r="M1300" s="12">
        <v>597</v>
      </c>
      <c r="N1300" s="12">
        <v>1194</v>
      </c>
      <c r="O1300" s="12">
        <v>-53</v>
      </c>
      <c r="P1300" s="12"/>
      <c r="Q1300" s="12">
        <v>57</v>
      </c>
      <c r="R1300" s="12"/>
      <c r="S1300" s="12">
        <v>573</v>
      </c>
      <c r="T1300" s="12">
        <v>63</v>
      </c>
      <c r="U1300" s="12"/>
      <c r="V1300" s="12">
        <v>439</v>
      </c>
      <c r="W1300" s="12">
        <v>3611</v>
      </c>
    </row>
    <row r="1301" ht="14.4" spans="1:23">
      <c r="A1301" s="14">
        <v>2210102</v>
      </c>
      <c r="B1301" s="11" t="s">
        <v>3415</v>
      </c>
      <c r="C1301" s="12">
        <v>0</v>
      </c>
      <c r="D1301" s="12"/>
      <c r="E1301" s="12">
        <v>0</v>
      </c>
      <c r="F1301" s="12"/>
      <c r="G1301" s="12"/>
      <c r="H1301" s="12"/>
      <c r="I1301" s="12"/>
      <c r="J1301" s="12"/>
      <c r="K1301" s="12"/>
      <c r="L1301" s="12"/>
      <c r="M1301" s="12"/>
      <c r="N1301" s="12"/>
      <c r="O1301" s="12"/>
      <c r="P1301" s="12"/>
      <c r="Q1301" s="12"/>
      <c r="R1301" s="12"/>
      <c r="S1301" s="12"/>
      <c r="T1301" s="12"/>
      <c r="U1301" s="12"/>
      <c r="V1301" s="12"/>
      <c r="W1301" s="12"/>
    </row>
    <row r="1302" ht="14.4" spans="1:23">
      <c r="A1302" s="14">
        <v>2210103</v>
      </c>
      <c r="B1302" s="11" t="s">
        <v>3416</v>
      </c>
      <c r="C1302" s="12">
        <v>456275</v>
      </c>
      <c r="D1302" s="12"/>
      <c r="E1302" s="12">
        <v>0</v>
      </c>
      <c r="F1302" s="12"/>
      <c r="G1302" s="12">
        <v>278137</v>
      </c>
      <c r="H1302" s="12">
        <v>34119</v>
      </c>
      <c r="I1302" s="12">
        <v>22138</v>
      </c>
      <c r="J1302" s="12">
        <v>14451</v>
      </c>
      <c r="K1302" s="12">
        <v>5658</v>
      </c>
      <c r="L1302" s="12">
        <v>17341</v>
      </c>
      <c r="M1302" s="12">
        <v>24396</v>
      </c>
      <c r="N1302" s="12">
        <v>5299</v>
      </c>
      <c r="O1302" s="12">
        <v>412</v>
      </c>
      <c r="P1302" s="12">
        <v>7060</v>
      </c>
      <c r="Q1302" s="12">
        <v>58037</v>
      </c>
      <c r="R1302" s="12">
        <v>31192</v>
      </c>
      <c r="S1302" s="12">
        <v>179</v>
      </c>
      <c r="T1302" s="12">
        <v>27052</v>
      </c>
      <c r="U1302" s="12">
        <v>672</v>
      </c>
      <c r="V1302" s="12">
        <v>11531</v>
      </c>
      <c r="W1302" s="12">
        <v>18600</v>
      </c>
    </row>
    <row r="1303" ht="14.4" spans="1:23">
      <c r="A1303" s="14">
        <v>2210104</v>
      </c>
      <c r="B1303" s="11" t="s">
        <v>3417</v>
      </c>
      <c r="C1303" s="12">
        <v>0</v>
      </c>
      <c r="D1303" s="12"/>
      <c r="E1303" s="12">
        <v>0</v>
      </c>
      <c r="F1303" s="12"/>
      <c r="G1303" s="12"/>
      <c r="H1303" s="12"/>
      <c r="I1303" s="12"/>
      <c r="J1303" s="12"/>
      <c r="K1303" s="12"/>
      <c r="L1303" s="12"/>
      <c r="M1303" s="12"/>
      <c r="N1303" s="12"/>
      <c r="O1303" s="12"/>
      <c r="P1303" s="12"/>
      <c r="Q1303" s="12"/>
      <c r="R1303" s="12"/>
      <c r="S1303" s="12"/>
      <c r="T1303" s="12"/>
      <c r="U1303" s="12"/>
      <c r="V1303" s="12"/>
      <c r="W1303" s="12"/>
    </row>
    <row r="1304" ht="14.4" spans="1:23">
      <c r="A1304" s="14">
        <v>2210105</v>
      </c>
      <c r="B1304" s="11" t="s">
        <v>3418</v>
      </c>
      <c r="C1304" s="12">
        <v>604850</v>
      </c>
      <c r="D1304" s="12">
        <v>25</v>
      </c>
      <c r="E1304" s="12">
        <v>25</v>
      </c>
      <c r="F1304" s="12"/>
      <c r="G1304" s="12">
        <v>373595</v>
      </c>
      <c r="H1304" s="12">
        <v>18900</v>
      </c>
      <c r="I1304" s="12">
        <v>78621</v>
      </c>
      <c r="J1304" s="12">
        <v>18073</v>
      </c>
      <c r="K1304" s="12">
        <v>23594</v>
      </c>
      <c r="L1304" s="12">
        <v>36982</v>
      </c>
      <c r="M1304" s="12">
        <v>37432</v>
      </c>
      <c r="N1304" s="12">
        <v>28354</v>
      </c>
      <c r="O1304" s="12">
        <v>2880</v>
      </c>
      <c r="P1304" s="12">
        <v>13461</v>
      </c>
      <c r="Q1304" s="12">
        <v>22771</v>
      </c>
      <c r="R1304" s="12">
        <v>20146</v>
      </c>
      <c r="S1304" s="12">
        <v>13275</v>
      </c>
      <c r="T1304" s="12">
        <v>20176</v>
      </c>
      <c r="U1304" s="12">
        <v>18158</v>
      </c>
      <c r="V1304" s="12">
        <v>10562</v>
      </c>
      <c r="W1304" s="12">
        <v>10210</v>
      </c>
    </row>
    <row r="1305" ht="14.4" spans="1:23">
      <c r="A1305" s="14">
        <v>2210106</v>
      </c>
      <c r="B1305" s="11" t="s">
        <v>3421</v>
      </c>
      <c r="C1305" s="12">
        <v>145475</v>
      </c>
      <c r="D1305" s="12"/>
      <c r="E1305" s="12">
        <v>0</v>
      </c>
      <c r="F1305" s="12"/>
      <c r="G1305" s="12">
        <v>140525</v>
      </c>
      <c r="H1305" s="12">
        <v>79045</v>
      </c>
      <c r="I1305" s="12">
        <v>7589</v>
      </c>
      <c r="J1305" s="12">
        <v>2047</v>
      </c>
      <c r="K1305" s="12">
        <v>17745</v>
      </c>
      <c r="L1305" s="12">
        <v>2478</v>
      </c>
      <c r="M1305" s="12">
        <v>13985</v>
      </c>
      <c r="N1305" s="12">
        <v>4170</v>
      </c>
      <c r="O1305" s="12">
        <v>327</v>
      </c>
      <c r="P1305" s="12">
        <v>646</v>
      </c>
      <c r="Q1305" s="12">
        <v>-56</v>
      </c>
      <c r="R1305" s="12">
        <v>3861</v>
      </c>
      <c r="S1305" s="12">
        <v>301</v>
      </c>
      <c r="T1305" s="12">
        <v>6474</v>
      </c>
      <c r="U1305" s="12">
        <v>450</v>
      </c>
      <c r="V1305" s="12">
        <v>963</v>
      </c>
      <c r="W1305" s="12">
        <v>500</v>
      </c>
    </row>
    <row r="1306" ht="14.4" spans="1:23">
      <c r="A1306" s="14">
        <v>2210107</v>
      </c>
      <c r="B1306" s="11" t="s">
        <v>3424</v>
      </c>
      <c r="C1306" s="12">
        <v>40136</v>
      </c>
      <c r="D1306" s="12"/>
      <c r="E1306" s="12">
        <v>0</v>
      </c>
      <c r="F1306" s="12"/>
      <c r="G1306" s="12">
        <v>31739</v>
      </c>
      <c r="H1306" s="12">
        <v>2906</v>
      </c>
      <c r="I1306" s="12">
        <v>1255</v>
      </c>
      <c r="J1306" s="12">
        <v>724</v>
      </c>
      <c r="K1306" s="12">
        <v>771</v>
      </c>
      <c r="L1306" s="12">
        <v>13152</v>
      </c>
      <c r="M1306" s="12">
        <v>2805</v>
      </c>
      <c r="N1306" s="12">
        <v>1220</v>
      </c>
      <c r="O1306" s="12">
        <v>-266</v>
      </c>
      <c r="P1306" s="12">
        <v>337</v>
      </c>
      <c r="Q1306" s="12">
        <v>575</v>
      </c>
      <c r="R1306" s="12">
        <v>170</v>
      </c>
      <c r="S1306" s="12">
        <v>223</v>
      </c>
      <c r="T1306" s="12">
        <v>294</v>
      </c>
      <c r="U1306" s="12">
        <v>1265</v>
      </c>
      <c r="V1306" s="12">
        <v>1147</v>
      </c>
      <c r="W1306" s="12">
        <v>5161</v>
      </c>
    </row>
    <row r="1307" ht="14.4" spans="1:23">
      <c r="A1307" s="14">
        <v>2210199</v>
      </c>
      <c r="B1307" s="11" t="s">
        <v>3427</v>
      </c>
      <c r="C1307" s="12">
        <v>314794</v>
      </c>
      <c r="D1307" s="12">
        <v>4348</v>
      </c>
      <c r="E1307" s="12">
        <v>4348</v>
      </c>
      <c r="F1307" s="12"/>
      <c r="G1307" s="12">
        <v>205197</v>
      </c>
      <c r="H1307" s="12">
        <v>44777</v>
      </c>
      <c r="I1307" s="12">
        <v>16339</v>
      </c>
      <c r="J1307" s="12">
        <v>14243</v>
      </c>
      <c r="K1307" s="12">
        <v>2692</v>
      </c>
      <c r="L1307" s="12">
        <v>59776</v>
      </c>
      <c r="M1307" s="12">
        <v>10523</v>
      </c>
      <c r="N1307" s="12">
        <v>6040</v>
      </c>
      <c r="O1307" s="12">
        <v>-955</v>
      </c>
      <c r="P1307" s="12">
        <v>2332</v>
      </c>
      <c r="Q1307" s="12">
        <v>10165</v>
      </c>
      <c r="R1307" s="12">
        <v>23048</v>
      </c>
      <c r="S1307" s="12">
        <v>3683</v>
      </c>
      <c r="T1307" s="12">
        <v>3391</v>
      </c>
      <c r="U1307" s="12">
        <v>666</v>
      </c>
      <c r="V1307" s="12">
        <v>1443</v>
      </c>
      <c r="W1307" s="12">
        <v>7034</v>
      </c>
    </row>
    <row r="1308" ht="14.4" spans="1:23">
      <c r="A1308" s="14">
        <v>22102</v>
      </c>
      <c r="B1308" s="9" t="s">
        <v>3430</v>
      </c>
      <c r="C1308" s="10">
        <v>815286</v>
      </c>
      <c r="D1308" s="10">
        <v>44441</v>
      </c>
      <c r="E1308" s="10">
        <v>69401</v>
      </c>
      <c r="F1308" s="10"/>
      <c r="G1308" s="10">
        <v>623748</v>
      </c>
      <c r="H1308" s="10">
        <v>102512</v>
      </c>
      <c r="I1308" s="10">
        <v>67737</v>
      </c>
      <c r="J1308" s="10">
        <v>29764</v>
      </c>
      <c r="K1308" s="10">
        <v>64701</v>
      </c>
      <c r="L1308" s="10">
        <v>53490</v>
      </c>
      <c r="M1308" s="10">
        <v>51647</v>
      </c>
      <c r="N1308" s="10">
        <v>39652</v>
      </c>
      <c r="O1308" s="10">
        <v>19502</v>
      </c>
      <c r="P1308" s="10">
        <v>31331</v>
      </c>
      <c r="Q1308" s="10">
        <v>11180</v>
      </c>
      <c r="R1308" s="10">
        <v>41724</v>
      </c>
      <c r="S1308" s="10">
        <v>23406</v>
      </c>
      <c r="T1308" s="10">
        <v>26459</v>
      </c>
      <c r="U1308" s="10">
        <v>15717</v>
      </c>
      <c r="V1308" s="10">
        <v>17606</v>
      </c>
      <c r="W1308" s="10">
        <v>27320</v>
      </c>
    </row>
    <row r="1309" ht="14.4" spans="1:23">
      <c r="A1309" s="14">
        <v>2210201</v>
      </c>
      <c r="B1309" s="11" t="s">
        <v>3433</v>
      </c>
      <c r="C1309" s="12">
        <v>762688</v>
      </c>
      <c r="D1309" s="12">
        <v>44293</v>
      </c>
      <c r="E1309" s="12">
        <v>69233</v>
      </c>
      <c r="F1309" s="12"/>
      <c r="G1309" s="12">
        <v>593631</v>
      </c>
      <c r="H1309" s="12">
        <v>95158</v>
      </c>
      <c r="I1309" s="12">
        <v>59150</v>
      </c>
      <c r="J1309" s="12">
        <v>29108</v>
      </c>
      <c r="K1309" s="12">
        <v>62041</v>
      </c>
      <c r="L1309" s="12">
        <v>53481</v>
      </c>
      <c r="M1309" s="12">
        <v>51554</v>
      </c>
      <c r="N1309" s="12">
        <v>37919</v>
      </c>
      <c r="O1309" s="12">
        <v>18953</v>
      </c>
      <c r="P1309" s="12">
        <v>30824</v>
      </c>
      <c r="Q1309" s="12">
        <v>11180</v>
      </c>
      <c r="R1309" s="12">
        <v>39166</v>
      </c>
      <c r="S1309" s="12">
        <v>23406</v>
      </c>
      <c r="T1309" s="12">
        <v>22960</v>
      </c>
      <c r="U1309" s="12">
        <v>14307</v>
      </c>
      <c r="V1309" s="12">
        <v>17606</v>
      </c>
      <c r="W1309" s="12">
        <v>26818</v>
      </c>
    </row>
    <row r="1310" ht="14.4" spans="1:23">
      <c r="A1310" s="14">
        <v>2210202</v>
      </c>
      <c r="B1310" s="11" t="s">
        <v>3436</v>
      </c>
      <c r="C1310" s="12">
        <v>1</v>
      </c>
      <c r="D1310" s="12"/>
      <c r="E1310" s="12">
        <v>0</v>
      </c>
      <c r="F1310" s="12"/>
      <c r="G1310" s="12">
        <v>238</v>
      </c>
      <c r="H1310" s="12"/>
      <c r="I1310" s="12"/>
      <c r="J1310" s="12"/>
      <c r="K1310" s="12">
        <v>238</v>
      </c>
      <c r="L1310" s="12"/>
      <c r="M1310" s="12"/>
      <c r="N1310" s="12"/>
      <c r="O1310" s="12"/>
      <c r="P1310" s="12"/>
      <c r="Q1310" s="12"/>
      <c r="R1310" s="12"/>
      <c r="S1310" s="12"/>
      <c r="T1310" s="12"/>
      <c r="U1310" s="12"/>
      <c r="V1310" s="12"/>
      <c r="W1310" s="12"/>
    </row>
    <row r="1311" ht="14.4" spans="1:23">
      <c r="A1311" s="14">
        <v>2210203</v>
      </c>
      <c r="B1311" s="11" t="s">
        <v>3439</v>
      </c>
      <c r="C1311" s="12">
        <v>52597</v>
      </c>
      <c r="D1311" s="12">
        <v>148</v>
      </c>
      <c r="E1311" s="12">
        <v>168</v>
      </c>
      <c r="F1311" s="12"/>
      <c r="G1311" s="12">
        <v>29879</v>
      </c>
      <c r="H1311" s="12">
        <v>7354</v>
      </c>
      <c r="I1311" s="12">
        <v>8587</v>
      </c>
      <c r="J1311" s="12">
        <v>656</v>
      </c>
      <c r="K1311" s="12">
        <v>2422</v>
      </c>
      <c r="L1311" s="12">
        <v>9</v>
      </c>
      <c r="M1311" s="12">
        <v>93</v>
      </c>
      <c r="N1311" s="12">
        <v>1733</v>
      </c>
      <c r="O1311" s="12">
        <v>549</v>
      </c>
      <c r="P1311" s="12">
        <v>507</v>
      </c>
      <c r="Q1311" s="12"/>
      <c r="R1311" s="12">
        <v>2558</v>
      </c>
      <c r="S1311" s="12"/>
      <c r="T1311" s="12">
        <v>3499</v>
      </c>
      <c r="U1311" s="12">
        <v>1410</v>
      </c>
      <c r="V1311" s="12"/>
      <c r="W1311" s="12">
        <v>502</v>
      </c>
    </row>
    <row r="1312" ht="14.4" spans="1:23">
      <c r="A1312" s="14">
        <v>22103</v>
      </c>
      <c r="B1312" s="9" t="s">
        <v>3442</v>
      </c>
      <c r="C1312" s="10">
        <v>33577</v>
      </c>
      <c r="D1312" s="10">
        <v>1686</v>
      </c>
      <c r="E1312" s="10">
        <v>1686</v>
      </c>
      <c r="F1312" s="10"/>
      <c r="G1312" s="10">
        <v>30370</v>
      </c>
      <c r="H1312" s="10">
        <v>5679</v>
      </c>
      <c r="I1312" s="10">
        <v>5725</v>
      </c>
      <c r="J1312" s="10">
        <v>1510</v>
      </c>
      <c r="K1312" s="10">
        <v>370</v>
      </c>
      <c r="L1312" s="10">
        <v>1585</v>
      </c>
      <c r="M1312" s="10">
        <v>2528</v>
      </c>
      <c r="N1312" s="10">
        <v>880</v>
      </c>
      <c r="O1312" s="10">
        <v>466</v>
      </c>
      <c r="P1312" s="10">
        <v>879</v>
      </c>
      <c r="Q1312" s="10">
        <v>3623</v>
      </c>
      <c r="R1312" s="10">
        <v>3679</v>
      </c>
      <c r="S1312" s="10">
        <v>291</v>
      </c>
      <c r="T1312" s="10">
        <v>2583</v>
      </c>
      <c r="U1312" s="10"/>
      <c r="V1312" s="10">
        <v>250</v>
      </c>
      <c r="W1312" s="10">
        <v>322</v>
      </c>
    </row>
    <row r="1313" ht="14.4" spans="1:23">
      <c r="A1313" s="14">
        <v>2210301</v>
      </c>
      <c r="B1313" s="11" t="s">
        <v>3445</v>
      </c>
      <c r="C1313" s="12">
        <v>681</v>
      </c>
      <c r="D1313" s="12"/>
      <c r="E1313" s="12">
        <v>0</v>
      </c>
      <c r="F1313" s="12"/>
      <c r="G1313" s="12">
        <v>603</v>
      </c>
      <c r="H1313" s="12">
        <v>55</v>
      </c>
      <c r="I1313" s="12">
        <v>335</v>
      </c>
      <c r="J1313" s="12"/>
      <c r="K1313" s="12"/>
      <c r="L1313" s="12">
        <v>34</v>
      </c>
      <c r="M1313" s="12"/>
      <c r="N1313" s="12"/>
      <c r="O1313" s="12"/>
      <c r="P1313" s="12"/>
      <c r="Q1313" s="12"/>
      <c r="R1313" s="12">
        <v>179</v>
      </c>
      <c r="S1313" s="12"/>
      <c r="T1313" s="12"/>
      <c r="U1313" s="12"/>
      <c r="V1313" s="12"/>
      <c r="W1313" s="12"/>
    </row>
    <row r="1314" ht="14.4" spans="1:23">
      <c r="A1314" s="14">
        <v>2210302</v>
      </c>
      <c r="B1314" s="11" t="s">
        <v>3447</v>
      </c>
      <c r="C1314" s="12">
        <v>26649</v>
      </c>
      <c r="D1314" s="12">
        <v>1686</v>
      </c>
      <c r="E1314" s="12">
        <v>1686</v>
      </c>
      <c r="F1314" s="12"/>
      <c r="G1314" s="12">
        <v>21440</v>
      </c>
      <c r="H1314" s="12">
        <v>4567</v>
      </c>
      <c r="I1314" s="12">
        <v>4955</v>
      </c>
      <c r="J1314" s="12">
        <v>1164</v>
      </c>
      <c r="K1314" s="12">
        <v>312</v>
      </c>
      <c r="L1314" s="12">
        <v>1236</v>
      </c>
      <c r="M1314" s="12">
        <v>2528</v>
      </c>
      <c r="N1314" s="12">
        <v>880</v>
      </c>
      <c r="O1314" s="12">
        <v>144</v>
      </c>
      <c r="P1314" s="12">
        <v>879</v>
      </c>
      <c r="Q1314" s="12">
        <v>1346</v>
      </c>
      <c r="R1314" s="12"/>
      <c r="S1314" s="12">
        <v>291</v>
      </c>
      <c r="T1314" s="12">
        <v>2571</v>
      </c>
      <c r="U1314" s="12"/>
      <c r="V1314" s="12">
        <v>245</v>
      </c>
      <c r="W1314" s="12">
        <v>322</v>
      </c>
    </row>
    <row r="1315" ht="14.4" spans="1:23">
      <c r="A1315" s="14">
        <v>2210399</v>
      </c>
      <c r="B1315" s="11" t="s">
        <v>3450</v>
      </c>
      <c r="C1315" s="12">
        <v>6247</v>
      </c>
      <c r="D1315" s="12"/>
      <c r="E1315" s="12">
        <v>0</v>
      </c>
      <c r="F1315" s="12"/>
      <c r="G1315" s="12">
        <v>8327</v>
      </c>
      <c r="H1315" s="12">
        <v>1057</v>
      </c>
      <c r="I1315" s="12">
        <v>435</v>
      </c>
      <c r="J1315" s="12">
        <v>346</v>
      </c>
      <c r="K1315" s="12">
        <v>58</v>
      </c>
      <c r="L1315" s="12">
        <v>315</v>
      </c>
      <c r="M1315" s="12"/>
      <c r="N1315" s="12"/>
      <c r="O1315" s="12">
        <v>322</v>
      </c>
      <c r="P1315" s="12"/>
      <c r="Q1315" s="12">
        <v>2277</v>
      </c>
      <c r="R1315" s="12">
        <v>3500</v>
      </c>
      <c r="S1315" s="12"/>
      <c r="T1315" s="12">
        <v>12</v>
      </c>
      <c r="U1315" s="12"/>
      <c r="V1315" s="12">
        <v>5</v>
      </c>
      <c r="W1315" s="12"/>
    </row>
    <row r="1316" ht="14.4" spans="1:23">
      <c r="A1316" s="14">
        <v>222</v>
      </c>
      <c r="B1316" s="9" t="s">
        <v>3453</v>
      </c>
      <c r="C1316" s="10">
        <v>144528</v>
      </c>
      <c r="D1316" s="10">
        <v>71577</v>
      </c>
      <c r="E1316" s="10">
        <v>70036</v>
      </c>
      <c r="F1316" s="10"/>
      <c r="G1316" s="10">
        <v>66649</v>
      </c>
      <c r="H1316" s="10">
        <v>19987</v>
      </c>
      <c r="I1316" s="10">
        <v>2963</v>
      </c>
      <c r="J1316" s="10">
        <v>3971</v>
      </c>
      <c r="K1316" s="10">
        <v>5853</v>
      </c>
      <c r="L1316" s="10">
        <v>3812</v>
      </c>
      <c r="M1316" s="10">
        <v>3266</v>
      </c>
      <c r="N1316" s="10">
        <v>3218</v>
      </c>
      <c r="O1316" s="10">
        <v>2382</v>
      </c>
      <c r="P1316" s="10">
        <v>3029</v>
      </c>
      <c r="Q1316" s="10">
        <v>3564</v>
      </c>
      <c r="R1316" s="10">
        <v>2869</v>
      </c>
      <c r="S1316" s="10">
        <v>2870</v>
      </c>
      <c r="T1316" s="10">
        <v>2629</v>
      </c>
      <c r="U1316" s="10">
        <v>990</v>
      </c>
      <c r="V1316" s="10">
        <v>1149</v>
      </c>
      <c r="W1316" s="10">
        <v>4097</v>
      </c>
    </row>
    <row r="1317" ht="14.4" spans="1:23">
      <c r="A1317" s="14">
        <v>22201</v>
      </c>
      <c r="B1317" s="9" t="s">
        <v>3455</v>
      </c>
      <c r="C1317" s="10">
        <v>105139</v>
      </c>
      <c r="D1317" s="10">
        <v>63275</v>
      </c>
      <c r="E1317" s="10">
        <v>61734</v>
      </c>
      <c r="F1317" s="10"/>
      <c r="G1317" s="10">
        <v>39584</v>
      </c>
      <c r="H1317" s="10">
        <v>10672</v>
      </c>
      <c r="I1317" s="10">
        <v>2448</v>
      </c>
      <c r="J1317" s="10">
        <v>2301</v>
      </c>
      <c r="K1317" s="10">
        <v>4035</v>
      </c>
      <c r="L1317" s="10">
        <v>2527</v>
      </c>
      <c r="M1317" s="10">
        <v>1881</v>
      </c>
      <c r="N1317" s="10">
        <v>2104</v>
      </c>
      <c r="O1317" s="10">
        <v>1755</v>
      </c>
      <c r="P1317" s="10">
        <v>1835</v>
      </c>
      <c r="Q1317" s="10">
        <v>2408</v>
      </c>
      <c r="R1317" s="10">
        <v>1981</v>
      </c>
      <c r="S1317" s="10">
        <v>1479</v>
      </c>
      <c r="T1317" s="10">
        <v>1358</v>
      </c>
      <c r="U1317" s="10">
        <v>688</v>
      </c>
      <c r="V1317" s="10">
        <v>830</v>
      </c>
      <c r="W1317" s="10">
        <v>1282</v>
      </c>
    </row>
    <row r="1318" ht="14.4" spans="1:23">
      <c r="A1318" s="14">
        <v>2220101</v>
      </c>
      <c r="B1318" s="11" t="s">
        <v>595</v>
      </c>
      <c r="C1318" s="12">
        <v>12362</v>
      </c>
      <c r="D1318" s="12">
        <v>811</v>
      </c>
      <c r="E1318" s="12">
        <v>948</v>
      </c>
      <c r="F1318" s="12"/>
      <c r="G1318" s="12">
        <v>10127</v>
      </c>
      <c r="H1318" s="12">
        <v>1396</v>
      </c>
      <c r="I1318" s="12">
        <v>915</v>
      </c>
      <c r="J1318" s="12">
        <v>976</v>
      </c>
      <c r="K1318" s="12">
        <v>490</v>
      </c>
      <c r="L1318" s="12">
        <v>1742</v>
      </c>
      <c r="M1318" s="12">
        <v>362</v>
      </c>
      <c r="N1318" s="12">
        <v>485</v>
      </c>
      <c r="O1318" s="12">
        <v>178</v>
      </c>
      <c r="P1318" s="12">
        <v>649</v>
      </c>
      <c r="Q1318" s="12">
        <v>636</v>
      </c>
      <c r="R1318" s="12">
        <v>495</v>
      </c>
      <c r="S1318" s="12">
        <v>38</v>
      </c>
      <c r="T1318" s="12">
        <v>617</v>
      </c>
      <c r="U1318" s="12">
        <v>310</v>
      </c>
      <c r="V1318" s="12">
        <v>523</v>
      </c>
      <c r="W1318" s="12">
        <v>315</v>
      </c>
    </row>
    <row r="1319" ht="14.4" spans="1:23">
      <c r="A1319" s="14">
        <v>2220102</v>
      </c>
      <c r="B1319" s="11" t="s">
        <v>598</v>
      </c>
      <c r="C1319" s="12">
        <v>886</v>
      </c>
      <c r="D1319" s="12"/>
      <c r="E1319" s="12">
        <v>0</v>
      </c>
      <c r="F1319" s="12"/>
      <c r="G1319" s="12">
        <v>625</v>
      </c>
      <c r="H1319" s="12">
        <v>21</v>
      </c>
      <c r="I1319" s="12">
        <v>39</v>
      </c>
      <c r="J1319" s="12"/>
      <c r="K1319" s="12">
        <v>26</v>
      </c>
      <c r="L1319" s="12">
        <v>23</v>
      </c>
      <c r="M1319" s="12"/>
      <c r="N1319" s="12">
        <v>83</v>
      </c>
      <c r="O1319" s="12"/>
      <c r="P1319" s="12">
        <v>119</v>
      </c>
      <c r="Q1319" s="12">
        <v>9</v>
      </c>
      <c r="R1319" s="12">
        <v>22</v>
      </c>
      <c r="S1319" s="12">
        <v>225</v>
      </c>
      <c r="T1319" s="12">
        <v>50</v>
      </c>
      <c r="U1319" s="12">
        <v>8</v>
      </c>
      <c r="V1319" s="12"/>
      <c r="W1319" s="12"/>
    </row>
    <row r="1320" ht="14.4" spans="1:23">
      <c r="A1320" s="14">
        <v>2220103</v>
      </c>
      <c r="B1320" s="11" t="s">
        <v>601</v>
      </c>
      <c r="C1320" s="12">
        <v>362</v>
      </c>
      <c r="D1320" s="12">
        <v>331</v>
      </c>
      <c r="E1320" s="12">
        <v>359</v>
      </c>
      <c r="F1320" s="12"/>
      <c r="G1320" s="12">
        <v>2</v>
      </c>
      <c r="H1320" s="12"/>
      <c r="I1320" s="12"/>
      <c r="J1320" s="12"/>
      <c r="K1320" s="12">
        <v>2</v>
      </c>
      <c r="L1320" s="12"/>
      <c r="M1320" s="12"/>
      <c r="N1320" s="12"/>
      <c r="O1320" s="12"/>
      <c r="P1320" s="12"/>
      <c r="Q1320" s="12"/>
      <c r="R1320" s="12"/>
      <c r="S1320" s="12"/>
      <c r="T1320" s="12"/>
      <c r="U1320" s="12"/>
      <c r="V1320" s="12"/>
      <c r="W1320" s="12"/>
    </row>
    <row r="1321" ht="14.4" spans="1:23">
      <c r="A1321" s="14">
        <v>2220104</v>
      </c>
      <c r="B1321" s="11" t="s">
        <v>3460</v>
      </c>
      <c r="C1321" s="12">
        <v>5</v>
      </c>
      <c r="D1321" s="12"/>
      <c r="E1321" s="12">
        <v>0</v>
      </c>
      <c r="F1321" s="12"/>
      <c r="G1321" s="12">
        <v>5</v>
      </c>
      <c r="H1321" s="12">
        <v>5</v>
      </c>
      <c r="I1321" s="12"/>
      <c r="J1321" s="12"/>
      <c r="K1321" s="12"/>
      <c r="L1321" s="12"/>
      <c r="M1321" s="12"/>
      <c r="N1321" s="12"/>
      <c r="O1321" s="12"/>
      <c r="P1321" s="12"/>
      <c r="Q1321" s="12"/>
      <c r="R1321" s="12"/>
      <c r="S1321" s="12"/>
      <c r="T1321" s="12"/>
      <c r="U1321" s="12"/>
      <c r="V1321" s="12"/>
      <c r="W1321" s="12"/>
    </row>
    <row r="1322" ht="14.4" spans="1:23">
      <c r="A1322" s="14">
        <v>2220105</v>
      </c>
      <c r="B1322" s="11" t="s">
        <v>3462</v>
      </c>
      <c r="C1322" s="12">
        <v>150</v>
      </c>
      <c r="D1322" s="12"/>
      <c r="E1322" s="12">
        <v>0</v>
      </c>
      <c r="F1322" s="12"/>
      <c r="G1322" s="12">
        <v>134</v>
      </c>
      <c r="H1322" s="12">
        <v>15</v>
      </c>
      <c r="I1322" s="12">
        <v>18</v>
      </c>
      <c r="J1322" s="12">
        <v>5</v>
      </c>
      <c r="K1322" s="12">
        <v>9</v>
      </c>
      <c r="L1322" s="12">
        <v>20</v>
      </c>
      <c r="M1322" s="12"/>
      <c r="N1322" s="12"/>
      <c r="O1322" s="12"/>
      <c r="P1322" s="12">
        <v>1</v>
      </c>
      <c r="Q1322" s="12">
        <v>15</v>
      </c>
      <c r="R1322" s="12">
        <v>2</v>
      </c>
      <c r="S1322" s="12">
        <v>11</v>
      </c>
      <c r="T1322" s="12">
        <v>15</v>
      </c>
      <c r="U1322" s="12">
        <v>4</v>
      </c>
      <c r="V1322" s="12"/>
      <c r="W1322" s="12">
        <v>19</v>
      </c>
    </row>
    <row r="1323" ht="14.4" spans="1:23">
      <c r="A1323" s="14">
        <v>2220106</v>
      </c>
      <c r="B1323" s="11" t="s">
        <v>3464</v>
      </c>
      <c r="C1323" s="12">
        <v>1197</v>
      </c>
      <c r="D1323" s="12">
        <v>544</v>
      </c>
      <c r="E1323" s="12">
        <v>544</v>
      </c>
      <c r="F1323" s="12"/>
      <c r="G1323" s="12">
        <v>394</v>
      </c>
      <c r="H1323" s="12">
        <v>23</v>
      </c>
      <c r="I1323" s="12">
        <v>6</v>
      </c>
      <c r="J1323" s="12"/>
      <c r="K1323" s="12">
        <v>4</v>
      </c>
      <c r="L1323" s="12">
        <v>37</v>
      </c>
      <c r="M1323" s="12">
        <v>78</v>
      </c>
      <c r="N1323" s="12">
        <v>63</v>
      </c>
      <c r="O1323" s="12">
        <v>20</v>
      </c>
      <c r="P1323" s="12">
        <v>78</v>
      </c>
      <c r="Q1323" s="12">
        <v>5</v>
      </c>
      <c r="R1323" s="12">
        <v>8</v>
      </c>
      <c r="S1323" s="12">
        <v>54</v>
      </c>
      <c r="T1323" s="12">
        <v>3</v>
      </c>
      <c r="U1323" s="12"/>
      <c r="V1323" s="12">
        <v>10</v>
      </c>
      <c r="W1323" s="12">
        <v>5</v>
      </c>
    </row>
    <row r="1324" ht="14.4" spans="1:23">
      <c r="A1324" s="14">
        <v>2220107</v>
      </c>
      <c r="B1324" s="11" t="s">
        <v>3467</v>
      </c>
      <c r="C1324" s="12">
        <v>189</v>
      </c>
      <c r="D1324" s="12"/>
      <c r="E1324" s="12">
        <v>0</v>
      </c>
      <c r="F1324" s="12"/>
      <c r="G1324" s="12">
        <v>178</v>
      </c>
      <c r="H1324" s="12">
        <v>5</v>
      </c>
      <c r="I1324" s="12">
        <v>1</v>
      </c>
      <c r="J1324" s="12"/>
      <c r="K1324" s="12"/>
      <c r="L1324" s="12"/>
      <c r="M1324" s="12"/>
      <c r="N1324" s="12"/>
      <c r="O1324" s="12"/>
      <c r="P1324" s="12"/>
      <c r="Q1324" s="12"/>
      <c r="R1324" s="12">
        <v>172</v>
      </c>
      <c r="S1324" s="12"/>
      <c r="T1324" s="12"/>
      <c r="U1324" s="12"/>
      <c r="V1324" s="12"/>
      <c r="W1324" s="12"/>
    </row>
    <row r="1325" ht="14.4" spans="1:23">
      <c r="A1325" s="14">
        <v>2220112</v>
      </c>
      <c r="B1325" s="11" t="s">
        <v>3470</v>
      </c>
      <c r="C1325" s="12">
        <v>3662</v>
      </c>
      <c r="D1325" s="12">
        <v>2061</v>
      </c>
      <c r="E1325" s="12">
        <v>2061</v>
      </c>
      <c r="F1325" s="12"/>
      <c r="G1325" s="12">
        <v>1094</v>
      </c>
      <c r="H1325" s="12">
        <v>70</v>
      </c>
      <c r="I1325" s="12">
        <v>59</v>
      </c>
      <c r="J1325" s="12">
        <v>40</v>
      </c>
      <c r="K1325" s="12">
        <v>394</v>
      </c>
      <c r="L1325" s="12">
        <v>110</v>
      </c>
      <c r="M1325" s="12"/>
      <c r="N1325" s="12"/>
      <c r="O1325" s="12">
        <v>51</v>
      </c>
      <c r="P1325" s="12">
        <v>65</v>
      </c>
      <c r="Q1325" s="12">
        <v>59</v>
      </c>
      <c r="R1325" s="12">
        <v>40</v>
      </c>
      <c r="S1325" s="12"/>
      <c r="T1325" s="12">
        <v>206</v>
      </c>
      <c r="U1325" s="12"/>
      <c r="V1325" s="12"/>
      <c r="W1325" s="12"/>
    </row>
    <row r="1326" ht="14.4" spans="1:23">
      <c r="A1326" s="14">
        <v>2220113</v>
      </c>
      <c r="B1326" s="11" t="s">
        <v>3473</v>
      </c>
      <c r="C1326" s="12">
        <v>0</v>
      </c>
      <c r="D1326" s="12"/>
      <c r="E1326" s="12">
        <v>0</v>
      </c>
      <c r="F1326" s="12"/>
      <c r="G1326" s="12"/>
      <c r="H1326" s="12"/>
      <c r="I1326" s="12"/>
      <c r="J1326" s="12"/>
      <c r="K1326" s="12"/>
      <c r="L1326" s="12"/>
      <c r="M1326" s="12"/>
      <c r="N1326" s="12"/>
      <c r="O1326" s="12"/>
      <c r="P1326" s="12"/>
      <c r="Q1326" s="12"/>
      <c r="R1326" s="12"/>
      <c r="S1326" s="12"/>
      <c r="T1326" s="12"/>
      <c r="U1326" s="12"/>
      <c r="V1326" s="12"/>
      <c r="W1326" s="12"/>
    </row>
    <row r="1327" ht="14.4" spans="1:23">
      <c r="A1327" s="14">
        <v>2220114</v>
      </c>
      <c r="B1327" s="11" t="s">
        <v>3475</v>
      </c>
      <c r="C1327" s="12">
        <v>122</v>
      </c>
      <c r="D1327" s="12"/>
      <c r="E1327" s="12">
        <v>0</v>
      </c>
      <c r="F1327" s="12"/>
      <c r="G1327" s="12">
        <v>122</v>
      </c>
      <c r="H1327" s="12">
        <v>22</v>
      </c>
      <c r="I1327" s="12"/>
      <c r="J1327" s="12"/>
      <c r="K1327" s="12"/>
      <c r="L1327" s="12"/>
      <c r="M1327" s="12"/>
      <c r="N1327" s="12">
        <v>100</v>
      </c>
      <c r="O1327" s="12"/>
      <c r="P1327" s="12"/>
      <c r="Q1327" s="12"/>
      <c r="R1327" s="12"/>
      <c r="S1327" s="12"/>
      <c r="T1327" s="12"/>
      <c r="U1327" s="12"/>
      <c r="V1327" s="12"/>
      <c r="W1327" s="12"/>
    </row>
    <row r="1328" ht="14.4" spans="1:23">
      <c r="A1328" s="14">
        <v>2220115</v>
      </c>
      <c r="B1328" s="11" t="s">
        <v>3477</v>
      </c>
      <c r="C1328" s="12">
        <v>71888</v>
      </c>
      <c r="D1328" s="12">
        <v>57756</v>
      </c>
      <c r="E1328" s="12">
        <v>56050</v>
      </c>
      <c r="F1328" s="12"/>
      <c r="G1328" s="12">
        <v>14522</v>
      </c>
      <c r="H1328" s="12">
        <v>3926</v>
      </c>
      <c r="I1328" s="12">
        <v>888</v>
      </c>
      <c r="J1328" s="12">
        <v>825</v>
      </c>
      <c r="K1328" s="12">
        <v>2034</v>
      </c>
      <c r="L1328" s="12">
        <v>481</v>
      </c>
      <c r="M1328" s="12">
        <v>629</v>
      </c>
      <c r="N1328" s="12">
        <v>1014</v>
      </c>
      <c r="O1328" s="12">
        <v>410</v>
      </c>
      <c r="P1328" s="12">
        <v>872</v>
      </c>
      <c r="Q1328" s="12">
        <v>672</v>
      </c>
      <c r="R1328" s="12">
        <v>678</v>
      </c>
      <c r="S1328" s="12">
        <v>827</v>
      </c>
      <c r="T1328" s="12">
        <v>110</v>
      </c>
      <c r="U1328" s="12">
        <v>295</v>
      </c>
      <c r="V1328" s="12">
        <v>190</v>
      </c>
      <c r="W1328" s="12">
        <v>671</v>
      </c>
    </row>
    <row r="1329" ht="14.4" spans="1:23">
      <c r="A1329" s="14">
        <v>2220118</v>
      </c>
      <c r="B1329" s="11" t="s">
        <v>3480</v>
      </c>
      <c r="C1329" s="12">
        <v>5</v>
      </c>
      <c r="D1329" s="12"/>
      <c r="E1329" s="12">
        <v>0</v>
      </c>
      <c r="F1329" s="12"/>
      <c r="G1329" s="12">
        <v>5</v>
      </c>
      <c r="H1329" s="12"/>
      <c r="I1329" s="12"/>
      <c r="J1329" s="12">
        <v>5</v>
      </c>
      <c r="K1329" s="12"/>
      <c r="L1329" s="12"/>
      <c r="M1329" s="12"/>
      <c r="N1329" s="12"/>
      <c r="O1329" s="12"/>
      <c r="P1329" s="12"/>
      <c r="Q1329" s="12"/>
      <c r="R1329" s="12"/>
      <c r="S1329" s="12"/>
      <c r="T1329" s="12"/>
      <c r="U1329" s="12"/>
      <c r="V1329" s="12"/>
      <c r="W1329" s="12"/>
    </row>
    <row r="1330" ht="14.4" spans="1:23">
      <c r="A1330" s="14">
        <v>2220150</v>
      </c>
      <c r="B1330" s="11" t="s">
        <v>622</v>
      </c>
      <c r="C1330" s="12">
        <v>569</v>
      </c>
      <c r="D1330" s="12"/>
      <c r="E1330" s="12">
        <v>0</v>
      </c>
      <c r="F1330" s="12"/>
      <c r="G1330" s="12">
        <v>504</v>
      </c>
      <c r="H1330" s="12"/>
      <c r="I1330" s="12">
        <v>144</v>
      </c>
      <c r="J1330" s="12"/>
      <c r="K1330" s="12">
        <v>77</v>
      </c>
      <c r="L1330" s="12">
        <v>20</v>
      </c>
      <c r="M1330" s="12">
        <v>122</v>
      </c>
      <c r="N1330" s="12"/>
      <c r="O1330" s="12"/>
      <c r="P1330" s="12"/>
      <c r="Q1330" s="12"/>
      <c r="R1330" s="12">
        <v>14</v>
      </c>
      <c r="S1330" s="12"/>
      <c r="T1330" s="12">
        <v>62</v>
      </c>
      <c r="U1330" s="12">
        <v>65</v>
      </c>
      <c r="V1330" s="12"/>
      <c r="W1330" s="12"/>
    </row>
    <row r="1331" ht="14.4" spans="1:23">
      <c r="A1331" s="14">
        <v>2220199</v>
      </c>
      <c r="B1331" s="11" t="s">
        <v>3483</v>
      </c>
      <c r="C1331" s="12">
        <v>13742</v>
      </c>
      <c r="D1331" s="12">
        <v>1772</v>
      </c>
      <c r="E1331" s="12">
        <v>1772</v>
      </c>
      <c r="F1331" s="12"/>
      <c r="G1331" s="12">
        <v>11872</v>
      </c>
      <c r="H1331" s="12">
        <v>5189</v>
      </c>
      <c r="I1331" s="12">
        <v>378</v>
      </c>
      <c r="J1331" s="12">
        <v>450</v>
      </c>
      <c r="K1331" s="12">
        <v>999</v>
      </c>
      <c r="L1331" s="12">
        <v>94</v>
      </c>
      <c r="M1331" s="12">
        <v>690</v>
      </c>
      <c r="N1331" s="12">
        <v>359</v>
      </c>
      <c r="O1331" s="12">
        <v>1096</v>
      </c>
      <c r="P1331" s="12">
        <v>51</v>
      </c>
      <c r="Q1331" s="12">
        <v>1012</v>
      </c>
      <c r="R1331" s="12">
        <v>550</v>
      </c>
      <c r="S1331" s="12">
        <v>324</v>
      </c>
      <c r="T1331" s="12">
        <v>295</v>
      </c>
      <c r="U1331" s="12">
        <v>6</v>
      </c>
      <c r="V1331" s="12">
        <v>107</v>
      </c>
      <c r="W1331" s="12">
        <v>272</v>
      </c>
    </row>
    <row r="1332" ht="14.4" spans="1:23">
      <c r="A1332" s="14">
        <v>22202</v>
      </c>
      <c r="B1332" s="9" t="s">
        <v>3485</v>
      </c>
      <c r="C1332" s="10">
        <v>4447</v>
      </c>
      <c r="D1332" s="10"/>
      <c r="E1332" s="10">
        <v>0</v>
      </c>
      <c r="F1332" s="10"/>
      <c r="G1332" s="10">
        <v>2098</v>
      </c>
      <c r="H1332" s="10"/>
      <c r="I1332" s="10">
        <v>124</v>
      </c>
      <c r="J1332" s="10">
        <v>196</v>
      </c>
      <c r="K1332" s="10"/>
      <c r="L1332" s="10"/>
      <c r="M1332" s="10"/>
      <c r="N1332" s="10"/>
      <c r="O1332" s="10"/>
      <c r="P1332" s="10"/>
      <c r="Q1332" s="10">
        <v>379</v>
      </c>
      <c r="R1332" s="10"/>
      <c r="S1332" s="10"/>
      <c r="T1332" s="10">
        <v>1050</v>
      </c>
      <c r="U1332" s="10"/>
      <c r="V1332" s="10"/>
      <c r="W1332" s="10">
        <v>349</v>
      </c>
    </row>
    <row r="1333" ht="14.4" spans="1:23">
      <c r="A1333" s="14">
        <v>2220201</v>
      </c>
      <c r="B1333" s="11" t="s">
        <v>595</v>
      </c>
      <c r="C1333" s="12">
        <v>548</v>
      </c>
      <c r="D1333" s="12"/>
      <c r="E1333" s="12">
        <v>0</v>
      </c>
      <c r="F1333" s="12"/>
      <c r="G1333" s="12">
        <v>486</v>
      </c>
      <c r="H1333" s="12"/>
      <c r="I1333" s="12"/>
      <c r="J1333" s="12"/>
      <c r="K1333" s="12"/>
      <c r="L1333" s="12"/>
      <c r="M1333" s="12"/>
      <c r="N1333" s="12"/>
      <c r="O1333" s="12"/>
      <c r="P1333" s="12"/>
      <c r="Q1333" s="12">
        <v>379</v>
      </c>
      <c r="R1333" s="12"/>
      <c r="S1333" s="12"/>
      <c r="T1333" s="12"/>
      <c r="U1333" s="12"/>
      <c r="V1333" s="12"/>
      <c r="W1333" s="12">
        <v>107</v>
      </c>
    </row>
    <row r="1334" ht="14.4" spans="1:23">
      <c r="A1334" s="14">
        <v>2220202</v>
      </c>
      <c r="B1334" s="11" t="s">
        <v>598</v>
      </c>
      <c r="C1334" s="12">
        <v>200</v>
      </c>
      <c r="D1334" s="12"/>
      <c r="E1334" s="12">
        <v>0</v>
      </c>
      <c r="F1334" s="12"/>
      <c r="G1334" s="12">
        <v>200</v>
      </c>
      <c r="H1334" s="12"/>
      <c r="I1334" s="12"/>
      <c r="J1334" s="12"/>
      <c r="K1334" s="12"/>
      <c r="L1334" s="12"/>
      <c r="M1334" s="12"/>
      <c r="N1334" s="12"/>
      <c r="O1334" s="12"/>
      <c r="P1334" s="12"/>
      <c r="Q1334" s="12"/>
      <c r="R1334" s="12"/>
      <c r="S1334" s="12"/>
      <c r="T1334" s="12"/>
      <c r="U1334" s="12"/>
      <c r="V1334" s="12"/>
      <c r="W1334" s="12">
        <v>200</v>
      </c>
    </row>
    <row r="1335" ht="14.4" spans="1:23">
      <c r="A1335" s="14">
        <v>2220203</v>
      </c>
      <c r="B1335" s="11" t="s">
        <v>601</v>
      </c>
      <c r="C1335" s="12">
        <v>0</v>
      </c>
      <c r="D1335" s="12"/>
      <c r="E1335" s="12">
        <v>0</v>
      </c>
      <c r="F1335" s="12"/>
      <c r="G1335" s="12"/>
      <c r="H1335" s="12"/>
      <c r="I1335" s="12"/>
      <c r="J1335" s="12"/>
      <c r="K1335" s="12"/>
      <c r="L1335" s="12"/>
      <c r="M1335" s="12"/>
      <c r="N1335" s="12"/>
      <c r="O1335" s="12"/>
      <c r="P1335" s="12"/>
      <c r="Q1335" s="12"/>
      <c r="R1335" s="12"/>
      <c r="S1335" s="12"/>
      <c r="T1335" s="12"/>
      <c r="U1335" s="12"/>
      <c r="V1335" s="12"/>
      <c r="W1335" s="12"/>
    </row>
    <row r="1336" ht="14.4" spans="1:23">
      <c r="A1336" s="14">
        <v>2220204</v>
      </c>
      <c r="B1336" s="11" t="s">
        <v>3494</v>
      </c>
      <c r="C1336" s="12">
        <v>0</v>
      </c>
      <c r="D1336" s="12"/>
      <c r="E1336" s="12">
        <v>0</v>
      </c>
      <c r="F1336" s="12"/>
      <c r="G1336" s="12"/>
      <c r="H1336" s="12"/>
      <c r="I1336" s="12"/>
      <c r="J1336" s="12"/>
      <c r="K1336" s="12"/>
      <c r="L1336" s="12"/>
      <c r="M1336" s="12"/>
      <c r="N1336" s="12"/>
      <c r="O1336" s="12"/>
      <c r="P1336" s="12"/>
      <c r="Q1336" s="12"/>
      <c r="R1336" s="12"/>
      <c r="S1336" s="12"/>
      <c r="T1336" s="12"/>
      <c r="U1336" s="12"/>
      <c r="V1336" s="12"/>
      <c r="W1336" s="12"/>
    </row>
    <row r="1337" ht="14.4" spans="1:23">
      <c r="A1337" s="14">
        <v>2220205</v>
      </c>
      <c r="B1337" s="11" t="s">
        <v>3497</v>
      </c>
      <c r="C1337" s="12">
        <v>0</v>
      </c>
      <c r="D1337" s="12"/>
      <c r="E1337" s="12">
        <v>0</v>
      </c>
      <c r="F1337" s="12"/>
      <c r="G1337" s="12"/>
      <c r="H1337" s="12"/>
      <c r="I1337" s="12"/>
      <c r="J1337" s="12"/>
      <c r="K1337" s="12"/>
      <c r="L1337" s="12"/>
      <c r="M1337" s="12"/>
      <c r="N1337" s="12"/>
      <c r="O1337" s="12"/>
      <c r="P1337" s="12"/>
      <c r="Q1337" s="12"/>
      <c r="R1337" s="12"/>
      <c r="S1337" s="12"/>
      <c r="T1337" s="12"/>
      <c r="U1337" s="12"/>
      <c r="V1337" s="12"/>
      <c r="W1337" s="12"/>
    </row>
    <row r="1338" ht="14.4" spans="1:23">
      <c r="A1338" s="14">
        <v>2220206</v>
      </c>
      <c r="B1338" s="11" t="s">
        <v>3500</v>
      </c>
      <c r="C1338" s="12">
        <v>0</v>
      </c>
      <c r="D1338" s="12"/>
      <c r="E1338" s="12">
        <v>0</v>
      </c>
      <c r="F1338" s="12"/>
      <c r="G1338" s="12"/>
      <c r="H1338" s="12"/>
      <c r="I1338" s="12"/>
      <c r="J1338" s="12"/>
      <c r="K1338" s="12"/>
      <c r="L1338" s="12"/>
      <c r="M1338" s="12"/>
      <c r="N1338" s="12"/>
      <c r="O1338" s="12"/>
      <c r="P1338" s="12"/>
      <c r="Q1338" s="12"/>
      <c r="R1338" s="12"/>
      <c r="S1338" s="12"/>
      <c r="T1338" s="12"/>
      <c r="U1338" s="12"/>
      <c r="V1338" s="12"/>
      <c r="W1338" s="12"/>
    </row>
    <row r="1339" ht="14.4" spans="1:23">
      <c r="A1339" s="14">
        <v>2220207</v>
      </c>
      <c r="B1339" s="11" t="s">
        <v>3503</v>
      </c>
      <c r="C1339" s="12">
        <v>0</v>
      </c>
      <c r="D1339" s="12"/>
      <c r="E1339" s="12">
        <v>0</v>
      </c>
      <c r="F1339" s="12"/>
      <c r="G1339" s="12"/>
      <c r="H1339" s="12"/>
      <c r="I1339" s="12"/>
      <c r="J1339" s="12"/>
      <c r="K1339" s="12"/>
      <c r="L1339" s="12"/>
      <c r="M1339" s="12"/>
      <c r="N1339" s="12"/>
      <c r="O1339" s="12"/>
      <c r="P1339" s="12"/>
      <c r="Q1339" s="12"/>
      <c r="R1339" s="12"/>
      <c r="S1339" s="12"/>
      <c r="T1339" s="12"/>
      <c r="U1339" s="12"/>
      <c r="V1339" s="12"/>
      <c r="W1339" s="12"/>
    </row>
    <row r="1340" ht="14.4" spans="1:23">
      <c r="A1340" s="14">
        <v>2220209</v>
      </c>
      <c r="B1340" s="11" t="s">
        <v>3506</v>
      </c>
      <c r="C1340" s="12">
        <v>0</v>
      </c>
      <c r="D1340" s="12"/>
      <c r="E1340" s="12">
        <v>0</v>
      </c>
      <c r="F1340" s="12"/>
      <c r="G1340" s="12"/>
      <c r="H1340" s="12"/>
      <c r="I1340" s="12"/>
      <c r="J1340" s="12"/>
      <c r="K1340" s="12"/>
      <c r="L1340" s="12"/>
      <c r="M1340" s="12"/>
      <c r="N1340" s="12"/>
      <c r="O1340" s="12"/>
      <c r="P1340" s="12"/>
      <c r="Q1340" s="12"/>
      <c r="R1340" s="12"/>
      <c r="S1340" s="12"/>
      <c r="T1340" s="12"/>
      <c r="U1340" s="12"/>
      <c r="V1340" s="12"/>
      <c r="W1340" s="12"/>
    </row>
    <row r="1341" ht="14.4" spans="1:23">
      <c r="A1341" s="14">
        <v>2220210</v>
      </c>
      <c r="B1341" s="11" t="s">
        <v>3509</v>
      </c>
      <c r="C1341" s="12">
        <v>0</v>
      </c>
      <c r="D1341" s="12"/>
      <c r="E1341" s="12">
        <v>0</v>
      </c>
      <c r="F1341" s="12"/>
      <c r="G1341" s="12">
        <v>42</v>
      </c>
      <c r="H1341" s="12"/>
      <c r="I1341" s="12"/>
      <c r="J1341" s="12"/>
      <c r="K1341" s="12"/>
      <c r="L1341" s="12"/>
      <c r="M1341" s="12"/>
      <c r="N1341" s="12"/>
      <c r="O1341" s="12"/>
      <c r="P1341" s="12"/>
      <c r="Q1341" s="12"/>
      <c r="R1341" s="12"/>
      <c r="S1341" s="12"/>
      <c r="T1341" s="12"/>
      <c r="U1341" s="12"/>
      <c r="V1341" s="12"/>
      <c r="W1341" s="12">
        <v>42</v>
      </c>
    </row>
    <row r="1342" ht="14.4" spans="1:23">
      <c r="A1342" s="14">
        <v>2220211</v>
      </c>
      <c r="B1342" s="11" t="s">
        <v>3512</v>
      </c>
      <c r="C1342" s="12">
        <v>3660</v>
      </c>
      <c r="D1342" s="12"/>
      <c r="E1342" s="12">
        <v>0</v>
      </c>
      <c r="F1342" s="12"/>
      <c r="G1342" s="12">
        <v>1370</v>
      </c>
      <c r="H1342" s="12"/>
      <c r="I1342" s="12">
        <v>124</v>
      </c>
      <c r="J1342" s="12">
        <v>196</v>
      </c>
      <c r="K1342" s="12"/>
      <c r="L1342" s="12"/>
      <c r="M1342" s="12"/>
      <c r="N1342" s="12"/>
      <c r="O1342" s="12"/>
      <c r="P1342" s="12"/>
      <c r="Q1342" s="12"/>
      <c r="R1342" s="12"/>
      <c r="S1342" s="12"/>
      <c r="T1342" s="12">
        <v>1050</v>
      </c>
      <c r="U1342" s="12"/>
      <c r="V1342" s="12"/>
      <c r="W1342" s="12"/>
    </row>
    <row r="1343" ht="14.4" spans="1:23">
      <c r="A1343" s="14">
        <v>2220212</v>
      </c>
      <c r="B1343" s="11" t="s">
        <v>3514</v>
      </c>
      <c r="C1343" s="12">
        <v>30</v>
      </c>
      <c r="D1343" s="12"/>
      <c r="E1343" s="12">
        <v>0</v>
      </c>
      <c r="F1343" s="12"/>
      <c r="G1343" s="12"/>
      <c r="H1343" s="12"/>
      <c r="I1343" s="12"/>
      <c r="J1343" s="12"/>
      <c r="K1343" s="12"/>
      <c r="L1343" s="12"/>
      <c r="M1343" s="12"/>
      <c r="N1343" s="12"/>
      <c r="O1343" s="12"/>
      <c r="P1343" s="12"/>
      <c r="Q1343" s="12"/>
      <c r="R1343" s="12"/>
      <c r="S1343" s="12"/>
      <c r="T1343" s="12"/>
      <c r="U1343" s="12"/>
      <c r="V1343" s="12"/>
      <c r="W1343" s="12"/>
    </row>
    <row r="1344" ht="14.4" spans="1:23">
      <c r="A1344" s="14">
        <v>2220250</v>
      </c>
      <c r="B1344" s="11" t="s">
        <v>622</v>
      </c>
      <c r="C1344" s="12">
        <v>0</v>
      </c>
      <c r="D1344" s="12"/>
      <c r="E1344" s="12">
        <v>0</v>
      </c>
      <c r="F1344" s="12"/>
      <c r="G1344" s="12"/>
      <c r="H1344" s="12"/>
      <c r="I1344" s="12"/>
      <c r="J1344" s="12"/>
      <c r="K1344" s="12"/>
      <c r="L1344" s="12"/>
      <c r="M1344" s="12"/>
      <c r="N1344" s="12"/>
      <c r="O1344" s="12"/>
      <c r="P1344" s="12"/>
      <c r="Q1344" s="12"/>
      <c r="R1344" s="12"/>
      <c r="S1344" s="12"/>
      <c r="T1344" s="12"/>
      <c r="U1344" s="12"/>
      <c r="V1344" s="12"/>
      <c r="W1344" s="12"/>
    </row>
    <row r="1345" ht="14.4" spans="1:23">
      <c r="A1345" s="14">
        <v>2220299</v>
      </c>
      <c r="B1345" s="11" t="s">
        <v>3517</v>
      </c>
      <c r="C1345" s="12">
        <v>9</v>
      </c>
      <c r="D1345" s="12"/>
      <c r="E1345" s="12">
        <v>0</v>
      </c>
      <c r="F1345" s="12"/>
      <c r="G1345" s="12"/>
      <c r="H1345" s="12"/>
      <c r="I1345" s="12"/>
      <c r="J1345" s="12"/>
      <c r="K1345" s="12"/>
      <c r="L1345" s="12"/>
      <c r="M1345" s="12"/>
      <c r="N1345" s="12"/>
      <c r="O1345" s="12"/>
      <c r="P1345" s="12"/>
      <c r="Q1345" s="12"/>
      <c r="R1345" s="12"/>
      <c r="S1345" s="12"/>
      <c r="T1345" s="12"/>
      <c r="U1345" s="12"/>
      <c r="V1345" s="12"/>
      <c r="W1345" s="12"/>
    </row>
    <row r="1346" ht="14.4" spans="1:23">
      <c r="A1346" s="14">
        <v>22203</v>
      </c>
      <c r="B1346" s="9" t="s">
        <v>3520</v>
      </c>
      <c r="C1346" s="10">
        <v>0</v>
      </c>
      <c r="D1346" s="10"/>
      <c r="E1346" s="10">
        <v>0</v>
      </c>
      <c r="F1346" s="10"/>
      <c r="G1346" s="10"/>
      <c r="H1346" s="10"/>
      <c r="I1346" s="10"/>
      <c r="J1346" s="10"/>
      <c r="K1346" s="10"/>
      <c r="L1346" s="10"/>
      <c r="M1346" s="10"/>
      <c r="N1346" s="10"/>
      <c r="O1346" s="10"/>
      <c r="P1346" s="10"/>
      <c r="Q1346" s="10"/>
      <c r="R1346" s="10"/>
      <c r="S1346" s="10"/>
      <c r="T1346" s="10"/>
      <c r="U1346" s="10"/>
      <c r="V1346" s="10"/>
      <c r="W1346" s="10"/>
    </row>
    <row r="1347" ht="14.4" spans="1:23">
      <c r="A1347" s="14">
        <v>2220301</v>
      </c>
      <c r="B1347" s="11" t="s">
        <v>5102</v>
      </c>
      <c r="C1347" s="12">
        <v>0</v>
      </c>
      <c r="D1347" s="12"/>
      <c r="E1347" s="12">
        <v>0</v>
      </c>
      <c r="F1347" s="12"/>
      <c r="G1347" s="12"/>
      <c r="H1347" s="12"/>
      <c r="I1347" s="12"/>
      <c r="J1347" s="12"/>
      <c r="K1347" s="12"/>
      <c r="L1347" s="12"/>
      <c r="M1347" s="12"/>
      <c r="N1347" s="12"/>
      <c r="O1347" s="12"/>
      <c r="P1347" s="12"/>
      <c r="Q1347" s="12"/>
      <c r="R1347" s="12"/>
      <c r="S1347" s="12"/>
      <c r="T1347" s="12"/>
      <c r="U1347" s="12"/>
      <c r="V1347" s="12"/>
      <c r="W1347" s="12"/>
    </row>
    <row r="1348" ht="14.4" spans="1:23">
      <c r="A1348" s="14">
        <v>2220302</v>
      </c>
      <c r="B1348" s="11" t="s">
        <v>5103</v>
      </c>
      <c r="C1348" s="12">
        <v>0</v>
      </c>
      <c r="D1348" s="12"/>
      <c r="E1348" s="12">
        <v>0</v>
      </c>
      <c r="F1348" s="12"/>
      <c r="G1348" s="12"/>
      <c r="H1348" s="12"/>
      <c r="I1348" s="12"/>
      <c r="J1348" s="12"/>
      <c r="K1348" s="12"/>
      <c r="L1348" s="12"/>
      <c r="M1348" s="12"/>
      <c r="N1348" s="12"/>
      <c r="O1348" s="12"/>
      <c r="P1348" s="12"/>
      <c r="Q1348" s="12"/>
      <c r="R1348" s="12"/>
      <c r="S1348" s="12"/>
      <c r="T1348" s="12"/>
      <c r="U1348" s="12"/>
      <c r="V1348" s="12"/>
      <c r="W1348" s="12"/>
    </row>
    <row r="1349" ht="14.4" spans="1:23">
      <c r="A1349" s="14">
        <v>2220303</v>
      </c>
      <c r="B1349" s="11" t="s">
        <v>3526</v>
      </c>
      <c r="C1349" s="12">
        <v>0</v>
      </c>
      <c r="D1349" s="12"/>
      <c r="E1349" s="12">
        <v>0</v>
      </c>
      <c r="F1349" s="12"/>
      <c r="G1349" s="12"/>
      <c r="H1349" s="12"/>
      <c r="I1349" s="12"/>
      <c r="J1349" s="12"/>
      <c r="K1349" s="12"/>
      <c r="L1349" s="12"/>
      <c r="M1349" s="12"/>
      <c r="N1349" s="12"/>
      <c r="O1349" s="12"/>
      <c r="P1349" s="12"/>
      <c r="Q1349" s="12"/>
      <c r="R1349" s="12"/>
      <c r="S1349" s="12"/>
      <c r="T1349" s="12"/>
      <c r="U1349" s="12"/>
      <c r="V1349" s="12"/>
      <c r="W1349" s="12"/>
    </row>
    <row r="1350" ht="14.4" spans="1:23">
      <c r="A1350" s="14">
        <v>2220304</v>
      </c>
      <c r="B1350" s="11" t="s">
        <v>3529</v>
      </c>
      <c r="C1350" s="12">
        <v>0</v>
      </c>
      <c r="D1350" s="12"/>
      <c r="E1350" s="12">
        <v>0</v>
      </c>
      <c r="F1350" s="12"/>
      <c r="G1350" s="12"/>
      <c r="H1350" s="12"/>
      <c r="I1350" s="12"/>
      <c r="J1350" s="12"/>
      <c r="K1350" s="12"/>
      <c r="L1350" s="12"/>
      <c r="M1350" s="12"/>
      <c r="N1350" s="12"/>
      <c r="O1350" s="12"/>
      <c r="P1350" s="12"/>
      <c r="Q1350" s="12"/>
      <c r="R1350" s="12"/>
      <c r="S1350" s="12"/>
      <c r="T1350" s="12"/>
      <c r="U1350" s="12"/>
      <c r="V1350" s="12"/>
      <c r="W1350" s="12"/>
    </row>
    <row r="1351" ht="14.4" spans="1:23">
      <c r="A1351" s="14">
        <v>2220399</v>
      </c>
      <c r="B1351" s="11" t="s">
        <v>5104</v>
      </c>
      <c r="C1351" s="12">
        <v>0</v>
      </c>
      <c r="D1351" s="12"/>
      <c r="E1351" s="12">
        <v>0</v>
      </c>
      <c r="F1351" s="12"/>
      <c r="G1351" s="12"/>
      <c r="H1351" s="12"/>
      <c r="I1351" s="12"/>
      <c r="J1351" s="12"/>
      <c r="K1351" s="12"/>
      <c r="L1351" s="12"/>
      <c r="M1351" s="12"/>
      <c r="N1351" s="12"/>
      <c r="O1351" s="12"/>
      <c r="P1351" s="12"/>
      <c r="Q1351" s="12"/>
      <c r="R1351" s="12"/>
      <c r="S1351" s="12"/>
      <c r="T1351" s="12"/>
      <c r="U1351" s="12"/>
      <c r="V1351" s="12"/>
      <c r="W1351" s="12"/>
    </row>
    <row r="1352" ht="14.4" spans="1:23">
      <c r="A1352" s="14">
        <v>22204</v>
      </c>
      <c r="B1352" s="9" t="s">
        <v>3535</v>
      </c>
      <c r="C1352" s="10">
        <v>23554</v>
      </c>
      <c r="D1352" s="10">
        <v>3581</v>
      </c>
      <c r="E1352" s="10">
        <v>3581</v>
      </c>
      <c r="F1352" s="10"/>
      <c r="G1352" s="10">
        <v>18402</v>
      </c>
      <c r="H1352" s="10">
        <v>9181</v>
      </c>
      <c r="I1352" s="10">
        <v>361</v>
      </c>
      <c r="J1352" s="10">
        <v>1417</v>
      </c>
      <c r="K1352" s="10">
        <v>1489</v>
      </c>
      <c r="L1352" s="10">
        <v>926</v>
      </c>
      <c r="M1352" s="10">
        <v>802</v>
      </c>
      <c r="N1352" s="10">
        <v>659</v>
      </c>
      <c r="O1352" s="10">
        <v>153</v>
      </c>
      <c r="P1352" s="10">
        <v>1178</v>
      </c>
      <c r="Q1352" s="10">
        <v>777</v>
      </c>
      <c r="R1352" s="10">
        <v>293</v>
      </c>
      <c r="S1352" s="10">
        <v>265</v>
      </c>
      <c r="T1352" s="10">
        <v>221</v>
      </c>
      <c r="U1352" s="10">
        <v>302</v>
      </c>
      <c r="V1352" s="10">
        <v>319</v>
      </c>
      <c r="W1352" s="10">
        <v>59</v>
      </c>
    </row>
    <row r="1353" ht="14.4" spans="1:23">
      <c r="A1353" s="14">
        <v>2220401</v>
      </c>
      <c r="B1353" s="11" t="s">
        <v>3538</v>
      </c>
      <c r="C1353" s="12">
        <v>5084</v>
      </c>
      <c r="D1353" s="12"/>
      <c r="E1353" s="12">
        <v>0</v>
      </c>
      <c r="F1353" s="12"/>
      <c r="G1353" s="12">
        <v>4771</v>
      </c>
      <c r="H1353" s="12">
        <v>3888</v>
      </c>
      <c r="I1353" s="12">
        <v>6</v>
      </c>
      <c r="J1353" s="12">
        <v>187</v>
      </c>
      <c r="K1353" s="12">
        <v>66</v>
      </c>
      <c r="L1353" s="12">
        <v>3</v>
      </c>
      <c r="M1353" s="12">
        <v>171</v>
      </c>
      <c r="N1353" s="12">
        <v>340</v>
      </c>
      <c r="O1353" s="12"/>
      <c r="P1353" s="12"/>
      <c r="Q1353" s="12"/>
      <c r="R1353" s="12">
        <v>61</v>
      </c>
      <c r="S1353" s="12"/>
      <c r="T1353" s="12">
        <v>49</v>
      </c>
      <c r="U1353" s="12"/>
      <c r="V1353" s="12"/>
      <c r="W1353" s="12"/>
    </row>
    <row r="1354" ht="14.4" spans="1:23">
      <c r="A1354" s="14">
        <v>2220402</v>
      </c>
      <c r="B1354" s="11" t="s">
        <v>3541</v>
      </c>
      <c r="C1354" s="12">
        <v>1438</v>
      </c>
      <c r="D1354" s="12"/>
      <c r="E1354" s="12">
        <v>0</v>
      </c>
      <c r="F1354" s="12"/>
      <c r="G1354" s="12">
        <v>1206</v>
      </c>
      <c r="H1354" s="12">
        <v>745</v>
      </c>
      <c r="I1354" s="12">
        <v>105</v>
      </c>
      <c r="J1354" s="12">
        <v>33</v>
      </c>
      <c r="K1354" s="12">
        <v>114</v>
      </c>
      <c r="L1354" s="12">
        <v>10</v>
      </c>
      <c r="M1354" s="12"/>
      <c r="N1354" s="12">
        <v>84</v>
      </c>
      <c r="O1354" s="12"/>
      <c r="P1354" s="12"/>
      <c r="Q1354" s="12"/>
      <c r="R1354" s="12"/>
      <c r="S1354" s="12"/>
      <c r="T1354" s="12">
        <v>115</v>
      </c>
      <c r="U1354" s="12"/>
      <c r="V1354" s="12"/>
      <c r="W1354" s="12"/>
    </row>
    <row r="1355" ht="14.4" spans="1:23">
      <c r="A1355" s="14">
        <v>2220403</v>
      </c>
      <c r="B1355" s="11" t="s">
        <v>5106</v>
      </c>
      <c r="C1355" s="12">
        <v>13041</v>
      </c>
      <c r="D1355" s="12">
        <v>3521</v>
      </c>
      <c r="E1355" s="12">
        <v>3521</v>
      </c>
      <c r="F1355" s="12"/>
      <c r="G1355" s="12">
        <v>8544</v>
      </c>
      <c r="H1355" s="12">
        <v>989</v>
      </c>
      <c r="I1355" s="12">
        <v>250</v>
      </c>
      <c r="J1355" s="12">
        <v>1197</v>
      </c>
      <c r="K1355" s="12">
        <v>1125</v>
      </c>
      <c r="L1355" s="12">
        <v>899</v>
      </c>
      <c r="M1355" s="12">
        <v>631</v>
      </c>
      <c r="N1355" s="12">
        <v>139</v>
      </c>
      <c r="O1355" s="12">
        <v>153</v>
      </c>
      <c r="P1355" s="12">
        <v>1170</v>
      </c>
      <c r="Q1355" s="12">
        <v>777</v>
      </c>
      <c r="R1355" s="12">
        <v>232</v>
      </c>
      <c r="S1355" s="12">
        <v>265</v>
      </c>
      <c r="T1355" s="12">
        <v>57</v>
      </c>
      <c r="U1355" s="12">
        <v>302</v>
      </c>
      <c r="V1355" s="12">
        <v>299</v>
      </c>
      <c r="W1355" s="12">
        <v>59</v>
      </c>
    </row>
    <row r="1356" ht="14.4" spans="1:23">
      <c r="A1356" s="14">
        <v>2220404</v>
      </c>
      <c r="B1356" s="11" t="s">
        <v>3546</v>
      </c>
      <c r="C1356" s="12">
        <v>50</v>
      </c>
      <c r="D1356" s="12"/>
      <c r="E1356" s="12">
        <v>0</v>
      </c>
      <c r="F1356" s="12"/>
      <c r="G1356" s="12">
        <v>50</v>
      </c>
      <c r="H1356" s="12"/>
      <c r="I1356" s="12"/>
      <c r="J1356" s="12"/>
      <c r="K1356" s="12"/>
      <c r="L1356" s="12"/>
      <c r="M1356" s="12"/>
      <c r="N1356" s="12">
        <v>50</v>
      </c>
      <c r="O1356" s="12"/>
      <c r="P1356" s="12"/>
      <c r="Q1356" s="12"/>
      <c r="R1356" s="12"/>
      <c r="S1356" s="12"/>
      <c r="T1356" s="12"/>
      <c r="U1356" s="12"/>
      <c r="V1356" s="12"/>
      <c r="W1356" s="12"/>
    </row>
    <row r="1357" ht="14.4" spans="1:23">
      <c r="A1357" s="14">
        <v>2220499</v>
      </c>
      <c r="B1357" s="11" t="s">
        <v>3548</v>
      </c>
      <c r="C1357" s="12">
        <v>3941</v>
      </c>
      <c r="D1357" s="12">
        <v>60</v>
      </c>
      <c r="E1357" s="12">
        <v>60</v>
      </c>
      <c r="F1357" s="12"/>
      <c r="G1357" s="12">
        <v>3831</v>
      </c>
      <c r="H1357" s="12">
        <v>3559</v>
      </c>
      <c r="I1357" s="12"/>
      <c r="J1357" s="12"/>
      <c r="K1357" s="12">
        <v>184</v>
      </c>
      <c r="L1357" s="12">
        <v>14</v>
      </c>
      <c r="M1357" s="12"/>
      <c r="N1357" s="12">
        <v>46</v>
      </c>
      <c r="O1357" s="12"/>
      <c r="P1357" s="12">
        <v>8</v>
      </c>
      <c r="Q1357" s="12"/>
      <c r="R1357" s="12"/>
      <c r="S1357" s="12"/>
      <c r="T1357" s="12"/>
      <c r="U1357" s="12"/>
      <c r="V1357" s="12">
        <v>20</v>
      </c>
      <c r="W1357" s="12"/>
    </row>
    <row r="1358" ht="14.4" spans="1:23">
      <c r="A1358" s="14">
        <v>22205</v>
      </c>
      <c r="B1358" s="9" t="s">
        <v>3550</v>
      </c>
      <c r="C1358" s="10">
        <v>11388</v>
      </c>
      <c r="D1358" s="10">
        <v>4721</v>
      </c>
      <c r="E1358" s="10">
        <v>4721</v>
      </c>
      <c r="F1358" s="10"/>
      <c r="G1358" s="10">
        <v>6565</v>
      </c>
      <c r="H1358" s="10">
        <v>134</v>
      </c>
      <c r="I1358" s="10">
        <v>30</v>
      </c>
      <c r="J1358" s="10">
        <v>57</v>
      </c>
      <c r="K1358" s="10">
        <v>329</v>
      </c>
      <c r="L1358" s="10">
        <v>359</v>
      </c>
      <c r="M1358" s="10">
        <v>583</v>
      </c>
      <c r="N1358" s="10">
        <v>455</v>
      </c>
      <c r="O1358" s="10">
        <v>474</v>
      </c>
      <c r="P1358" s="10">
        <v>16</v>
      </c>
      <c r="Q1358" s="10"/>
      <c r="R1358" s="10">
        <v>595</v>
      </c>
      <c r="S1358" s="10">
        <v>1126</v>
      </c>
      <c r="T1358" s="10"/>
      <c r="U1358" s="10"/>
      <c r="V1358" s="10"/>
      <c r="W1358" s="10">
        <v>2407</v>
      </c>
    </row>
    <row r="1359" ht="14.4" spans="1:23">
      <c r="A1359" s="14">
        <v>2220501</v>
      </c>
      <c r="B1359" s="11" t="s">
        <v>3553</v>
      </c>
      <c r="C1359" s="12">
        <v>0</v>
      </c>
      <c r="D1359" s="12"/>
      <c r="E1359" s="12">
        <v>0</v>
      </c>
      <c r="F1359" s="12"/>
      <c r="G1359" s="12"/>
      <c r="H1359" s="12"/>
      <c r="I1359" s="12"/>
      <c r="J1359" s="12"/>
      <c r="K1359" s="12"/>
      <c r="L1359" s="12"/>
      <c r="M1359" s="12"/>
      <c r="N1359" s="12"/>
      <c r="O1359" s="12"/>
      <c r="P1359" s="12"/>
      <c r="Q1359" s="12"/>
      <c r="R1359" s="12"/>
      <c r="S1359" s="12"/>
      <c r="T1359" s="12"/>
      <c r="U1359" s="12"/>
      <c r="V1359" s="12"/>
      <c r="W1359" s="12"/>
    </row>
    <row r="1360" ht="14.4" spans="1:23">
      <c r="A1360" s="14">
        <v>2220502</v>
      </c>
      <c r="B1360" s="11" t="s">
        <v>3555</v>
      </c>
      <c r="C1360" s="12">
        <v>5803</v>
      </c>
      <c r="D1360" s="12"/>
      <c r="E1360" s="12">
        <v>0</v>
      </c>
      <c r="F1360" s="12"/>
      <c r="G1360" s="12">
        <v>6142</v>
      </c>
      <c r="H1360" s="12"/>
      <c r="I1360" s="12"/>
      <c r="J1360" s="12"/>
      <c r="K1360" s="12">
        <v>225</v>
      </c>
      <c r="L1360" s="12">
        <v>359</v>
      </c>
      <c r="M1360" s="12">
        <v>583</v>
      </c>
      <c r="N1360" s="12">
        <v>400</v>
      </c>
      <c r="O1360" s="12">
        <v>474</v>
      </c>
      <c r="P1360" s="12"/>
      <c r="Q1360" s="12"/>
      <c r="R1360" s="12">
        <v>568</v>
      </c>
      <c r="S1360" s="12">
        <v>1126</v>
      </c>
      <c r="T1360" s="12"/>
      <c r="U1360" s="12"/>
      <c r="V1360" s="12"/>
      <c r="W1360" s="12">
        <v>2407</v>
      </c>
    </row>
    <row r="1361" ht="14.4" spans="1:23">
      <c r="A1361" s="14">
        <v>2220503</v>
      </c>
      <c r="B1361" s="11" t="s">
        <v>3558</v>
      </c>
      <c r="C1361" s="12">
        <v>777</v>
      </c>
      <c r="D1361" s="12">
        <v>33</v>
      </c>
      <c r="E1361" s="12">
        <v>33</v>
      </c>
      <c r="F1361" s="12"/>
      <c r="G1361" s="12">
        <v>338</v>
      </c>
      <c r="H1361" s="12">
        <v>104</v>
      </c>
      <c r="I1361" s="12">
        <v>30</v>
      </c>
      <c r="J1361" s="12">
        <v>57</v>
      </c>
      <c r="K1361" s="12">
        <v>104</v>
      </c>
      <c r="L1361" s="12"/>
      <c r="M1361" s="12"/>
      <c r="N1361" s="12"/>
      <c r="O1361" s="12"/>
      <c r="P1361" s="12">
        <v>16</v>
      </c>
      <c r="Q1361" s="12"/>
      <c r="R1361" s="12">
        <v>27</v>
      </c>
      <c r="S1361" s="12"/>
      <c r="T1361" s="12"/>
      <c r="U1361" s="12"/>
      <c r="V1361" s="12"/>
      <c r="W1361" s="12"/>
    </row>
    <row r="1362" ht="14.4" spans="1:23">
      <c r="A1362" s="14">
        <v>2220504</v>
      </c>
      <c r="B1362" s="11" t="s">
        <v>3561</v>
      </c>
      <c r="C1362" s="12">
        <v>4753</v>
      </c>
      <c r="D1362" s="12">
        <v>4638</v>
      </c>
      <c r="E1362" s="12">
        <v>4638</v>
      </c>
      <c r="F1362" s="12"/>
      <c r="G1362" s="12">
        <v>85</v>
      </c>
      <c r="H1362" s="12">
        <v>30</v>
      </c>
      <c r="I1362" s="12"/>
      <c r="J1362" s="12"/>
      <c r="K1362" s="12"/>
      <c r="L1362" s="12"/>
      <c r="M1362" s="12"/>
      <c r="N1362" s="12">
        <v>55</v>
      </c>
      <c r="O1362" s="12"/>
      <c r="P1362" s="12"/>
      <c r="Q1362" s="12"/>
      <c r="R1362" s="12"/>
      <c r="S1362" s="12"/>
      <c r="T1362" s="12"/>
      <c r="U1362" s="12"/>
      <c r="V1362" s="12"/>
      <c r="W1362" s="12"/>
    </row>
    <row r="1363" ht="14.4" spans="1:23">
      <c r="A1363" s="14">
        <v>2220505</v>
      </c>
      <c r="B1363" s="11" t="s">
        <v>3564</v>
      </c>
      <c r="C1363" s="12">
        <v>0</v>
      </c>
      <c r="D1363" s="12"/>
      <c r="E1363" s="12">
        <v>0</v>
      </c>
      <c r="F1363" s="12"/>
      <c r="G1363" s="12"/>
      <c r="H1363" s="12"/>
      <c r="I1363" s="12"/>
      <c r="J1363" s="12"/>
      <c r="K1363" s="12"/>
      <c r="L1363" s="12"/>
      <c r="M1363" s="12"/>
      <c r="N1363" s="12"/>
      <c r="O1363" s="12"/>
      <c r="P1363" s="12"/>
      <c r="Q1363" s="12"/>
      <c r="R1363" s="12"/>
      <c r="S1363" s="12"/>
      <c r="T1363" s="12"/>
      <c r="U1363" s="12"/>
      <c r="V1363" s="12"/>
      <c r="W1363" s="12"/>
    </row>
    <row r="1364" ht="14.4" spans="1:23">
      <c r="A1364" s="14">
        <v>2220506</v>
      </c>
      <c r="B1364" s="11" t="s">
        <v>3567</v>
      </c>
      <c r="C1364" s="12">
        <v>0</v>
      </c>
      <c r="D1364" s="12"/>
      <c r="E1364" s="12">
        <v>0</v>
      </c>
      <c r="F1364" s="12"/>
      <c r="G1364" s="12"/>
      <c r="H1364" s="12"/>
      <c r="I1364" s="12"/>
      <c r="J1364" s="12"/>
      <c r="K1364" s="12"/>
      <c r="L1364" s="12"/>
      <c r="M1364" s="12"/>
      <c r="N1364" s="12"/>
      <c r="O1364" s="12"/>
      <c r="P1364" s="12"/>
      <c r="Q1364" s="12"/>
      <c r="R1364" s="12"/>
      <c r="S1364" s="12"/>
      <c r="T1364" s="12"/>
      <c r="U1364" s="12"/>
      <c r="V1364" s="12"/>
      <c r="W1364" s="12"/>
    </row>
    <row r="1365" ht="14.4" spans="1:23">
      <c r="A1365" s="14">
        <v>2220507</v>
      </c>
      <c r="B1365" s="11" t="s">
        <v>3569</v>
      </c>
      <c r="C1365" s="12">
        <v>0</v>
      </c>
      <c r="D1365" s="12"/>
      <c r="E1365" s="12">
        <v>0</v>
      </c>
      <c r="F1365" s="12"/>
      <c r="G1365" s="12"/>
      <c r="H1365" s="12"/>
      <c r="I1365" s="12"/>
      <c r="J1365" s="12"/>
      <c r="K1365" s="12"/>
      <c r="L1365" s="12"/>
      <c r="M1365" s="12"/>
      <c r="N1365" s="12"/>
      <c r="O1365" s="12"/>
      <c r="P1365" s="12"/>
      <c r="Q1365" s="12"/>
      <c r="R1365" s="12"/>
      <c r="S1365" s="12"/>
      <c r="T1365" s="12"/>
      <c r="U1365" s="12"/>
      <c r="V1365" s="12"/>
      <c r="W1365" s="12"/>
    </row>
    <row r="1366" ht="14.4" spans="1:23">
      <c r="A1366" s="14">
        <v>2220508</v>
      </c>
      <c r="B1366" s="11" t="s">
        <v>3572</v>
      </c>
      <c r="C1366" s="12">
        <v>50</v>
      </c>
      <c r="D1366" s="12">
        <v>50</v>
      </c>
      <c r="E1366" s="12">
        <v>50</v>
      </c>
      <c r="F1366" s="12"/>
      <c r="G1366" s="12"/>
      <c r="H1366" s="12"/>
      <c r="I1366" s="12"/>
      <c r="J1366" s="12"/>
      <c r="K1366" s="12"/>
      <c r="L1366" s="12"/>
      <c r="M1366" s="12"/>
      <c r="N1366" s="12"/>
      <c r="O1366" s="12"/>
      <c r="P1366" s="12"/>
      <c r="Q1366" s="12"/>
      <c r="R1366" s="12"/>
      <c r="S1366" s="12"/>
      <c r="T1366" s="12"/>
      <c r="U1366" s="12"/>
      <c r="V1366" s="12"/>
      <c r="W1366" s="12"/>
    </row>
    <row r="1367" ht="14.4" spans="1:23">
      <c r="A1367" s="14">
        <v>2220509</v>
      </c>
      <c r="B1367" s="11" t="s">
        <v>3575</v>
      </c>
      <c r="C1367" s="12">
        <v>5</v>
      </c>
      <c r="D1367" s="12"/>
      <c r="E1367" s="12">
        <v>0</v>
      </c>
      <c r="F1367" s="12"/>
      <c r="G1367" s="12"/>
      <c r="H1367" s="12"/>
      <c r="I1367" s="12"/>
      <c r="J1367" s="12"/>
      <c r="K1367" s="12"/>
      <c r="L1367" s="12"/>
      <c r="M1367" s="12"/>
      <c r="N1367" s="12"/>
      <c r="O1367" s="12"/>
      <c r="P1367" s="12"/>
      <c r="Q1367" s="12"/>
      <c r="R1367" s="12"/>
      <c r="S1367" s="12"/>
      <c r="T1367" s="12"/>
      <c r="U1367" s="12"/>
      <c r="V1367" s="12"/>
      <c r="W1367" s="12"/>
    </row>
    <row r="1368" ht="14.4" spans="1:23">
      <c r="A1368" s="14">
        <v>2220510</v>
      </c>
      <c r="B1368" s="11" t="s">
        <v>3577</v>
      </c>
      <c r="C1368" s="12">
        <v>0</v>
      </c>
      <c r="D1368" s="12"/>
      <c r="E1368" s="12">
        <v>0</v>
      </c>
      <c r="F1368" s="12"/>
      <c r="G1368" s="12"/>
      <c r="H1368" s="12"/>
      <c r="I1368" s="12"/>
      <c r="J1368" s="12"/>
      <c r="K1368" s="12"/>
      <c r="L1368" s="12"/>
      <c r="M1368" s="12"/>
      <c r="N1368" s="12"/>
      <c r="O1368" s="12"/>
      <c r="P1368" s="12"/>
      <c r="Q1368" s="12"/>
      <c r="R1368" s="12"/>
      <c r="S1368" s="12"/>
      <c r="T1368" s="12"/>
      <c r="U1368" s="12"/>
      <c r="V1368" s="12"/>
      <c r="W1368" s="12"/>
    </row>
    <row r="1369" ht="14.4" spans="1:23">
      <c r="A1369" s="14">
        <v>2220599</v>
      </c>
      <c r="B1369" s="11" t="s">
        <v>3579</v>
      </c>
      <c r="C1369" s="12">
        <v>0</v>
      </c>
      <c r="D1369" s="12"/>
      <c r="E1369" s="12">
        <v>0</v>
      </c>
      <c r="F1369" s="12"/>
      <c r="G1369" s="12"/>
      <c r="H1369" s="12"/>
      <c r="I1369" s="12"/>
      <c r="J1369" s="12"/>
      <c r="K1369" s="12"/>
      <c r="L1369" s="12"/>
      <c r="M1369" s="12"/>
      <c r="N1369" s="12"/>
      <c r="O1369" s="12"/>
      <c r="P1369" s="12"/>
      <c r="Q1369" s="12"/>
      <c r="R1369" s="12"/>
      <c r="S1369" s="12"/>
      <c r="T1369" s="12"/>
      <c r="U1369" s="12"/>
      <c r="V1369" s="12"/>
      <c r="W1369" s="12"/>
    </row>
    <row r="1370" ht="14.4" spans="1:23">
      <c r="A1370" s="14">
        <v>229</v>
      </c>
      <c r="B1370" s="9" t="s">
        <v>5122</v>
      </c>
      <c r="C1370" s="10">
        <v>371762</v>
      </c>
      <c r="D1370" s="10">
        <v>20396</v>
      </c>
      <c r="E1370" s="10">
        <v>21820</v>
      </c>
      <c r="F1370" s="10"/>
      <c r="G1370" s="10">
        <v>405550</v>
      </c>
      <c r="H1370" s="10">
        <v>171232</v>
      </c>
      <c r="I1370" s="10">
        <v>93516</v>
      </c>
      <c r="J1370" s="10">
        <v>12923</v>
      </c>
      <c r="K1370" s="10">
        <v>23125</v>
      </c>
      <c r="L1370" s="10">
        <v>2421</v>
      </c>
      <c r="M1370" s="10">
        <v>20056</v>
      </c>
      <c r="N1370" s="10">
        <v>19908</v>
      </c>
      <c r="O1370" s="10">
        <v>25296</v>
      </c>
      <c r="P1370" s="10">
        <v>5</v>
      </c>
      <c r="Q1370" s="10">
        <v>9443</v>
      </c>
      <c r="R1370" s="10">
        <v>14184</v>
      </c>
      <c r="S1370" s="10">
        <v>3364</v>
      </c>
      <c r="T1370" s="10">
        <v>2292</v>
      </c>
      <c r="U1370" s="10">
        <v>3219</v>
      </c>
      <c r="V1370" s="10">
        <v>2964</v>
      </c>
      <c r="W1370" s="10">
        <v>1602</v>
      </c>
    </row>
    <row r="1371" ht="14.4" spans="1:23">
      <c r="A1371" s="14">
        <v>22999</v>
      </c>
      <c r="B1371" s="9" t="s">
        <v>5123</v>
      </c>
      <c r="C1371" s="10">
        <v>371762</v>
      </c>
      <c r="D1371" s="10">
        <v>20396</v>
      </c>
      <c r="E1371" s="10">
        <v>21820</v>
      </c>
      <c r="F1371" s="10"/>
      <c r="G1371" s="10">
        <v>405550</v>
      </c>
      <c r="H1371" s="10">
        <v>171232</v>
      </c>
      <c r="I1371" s="10">
        <v>93516</v>
      </c>
      <c r="J1371" s="10">
        <v>12923</v>
      </c>
      <c r="K1371" s="10">
        <v>23125</v>
      </c>
      <c r="L1371" s="10">
        <v>2421</v>
      </c>
      <c r="M1371" s="10">
        <v>20056</v>
      </c>
      <c r="N1371" s="10">
        <v>19908</v>
      </c>
      <c r="O1371" s="10">
        <v>25296</v>
      </c>
      <c r="P1371" s="10">
        <v>5</v>
      </c>
      <c r="Q1371" s="10">
        <v>9443</v>
      </c>
      <c r="R1371" s="10">
        <v>14184</v>
      </c>
      <c r="S1371" s="10">
        <v>3364</v>
      </c>
      <c r="T1371" s="10">
        <v>2292</v>
      </c>
      <c r="U1371" s="10">
        <v>3219</v>
      </c>
      <c r="V1371" s="10">
        <v>2964</v>
      </c>
      <c r="W1371" s="10">
        <v>1602</v>
      </c>
    </row>
    <row r="1372" ht="14.4" spans="1:23">
      <c r="A1372" s="14">
        <v>2299901</v>
      </c>
      <c r="B1372" s="11" t="s">
        <v>5124</v>
      </c>
      <c r="C1372" s="12">
        <v>371762</v>
      </c>
      <c r="D1372" s="12">
        <v>20396</v>
      </c>
      <c r="E1372" s="12">
        <v>21820</v>
      </c>
      <c r="F1372" s="12"/>
      <c r="G1372" s="12">
        <v>405550</v>
      </c>
      <c r="H1372" s="12">
        <v>171232</v>
      </c>
      <c r="I1372" s="12">
        <v>93516</v>
      </c>
      <c r="J1372" s="12">
        <v>12923</v>
      </c>
      <c r="K1372" s="12">
        <v>23125</v>
      </c>
      <c r="L1372" s="12">
        <v>2421</v>
      </c>
      <c r="M1372" s="12">
        <v>20056</v>
      </c>
      <c r="N1372" s="12">
        <v>19908</v>
      </c>
      <c r="O1372" s="12">
        <v>25296</v>
      </c>
      <c r="P1372" s="12">
        <v>5</v>
      </c>
      <c r="Q1372" s="12">
        <v>9443</v>
      </c>
      <c r="R1372" s="12">
        <v>14184</v>
      </c>
      <c r="S1372" s="12">
        <v>3364</v>
      </c>
      <c r="T1372" s="12">
        <v>2292</v>
      </c>
      <c r="U1372" s="12">
        <v>3219</v>
      </c>
      <c r="V1372" s="12">
        <v>2964</v>
      </c>
      <c r="W1372" s="12">
        <v>1602</v>
      </c>
    </row>
    <row r="1373" ht="14.4" spans="1:23">
      <c r="A1373" s="14">
        <v>232</v>
      </c>
      <c r="B1373" s="9" t="s">
        <v>3715</v>
      </c>
      <c r="C1373" s="10">
        <v>358912</v>
      </c>
      <c r="D1373" s="10">
        <v>75000</v>
      </c>
      <c r="E1373" s="10">
        <v>75000</v>
      </c>
      <c r="F1373" s="10"/>
      <c r="G1373" s="10">
        <v>262069</v>
      </c>
      <c r="H1373" s="15">
        <v>29778</v>
      </c>
      <c r="I1373" s="15">
        <v>16551</v>
      </c>
      <c r="J1373" s="15">
        <v>13981</v>
      </c>
      <c r="K1373" s="15">
        <v>24982</v>
      </c>
      <c r="L1373" s="15">
        <v>34057</v>
      </c>
      <c r="M1373" s="15">
        <v>8461</v>
      </c>
      <c r="N1373" s="15">
        <v>17125</v>
      </c>
      <c r="O1373" s="15">
        <v>4351</v>
      </c>
      <c r="P1373" s="15">
        <v>35417</v>
      </c>
      <c r="Q1373" s="15">
        <v>11942</v>
      </c>
      <c r="R1373" s="15">
        <v>10243</v>
      </c>
      <c r="S1373" s="15">
        <v>13907</v>
      </c>
      <c r="T1373" s="15">
        <v>26006</v>
      </c>
      <c r="U1373" s="15">
        <v>2212</v>
      </c>
      <c r="V1373" s="15">
        <v>6575</v>
      </c>
      <c r="W1373" s="15">
        <v>6481</v>
      </c>
    </row>
    <row r="1374" ht="14.4" spans="1:23">
      <c r="A1374" s="14">
        <v>23201</v>
      </c>
      <c r="B1374" s="9" t="s">
        <v>3717</v>
      </c>
      <c r="C1374" s="12">
        <v>0</v>
      </c>
      <c r="D1374" s="12"/>
      <c r="E1374" s="12">
        <v>0</v>
      </c>
      <c r="F1374" s="12"/>
      <c r="G1374" s="12"/>
      <c r="H1374" s="12"/>
      <c r="I1374" s="12"/>
      <c r="J1374" s="12"/>
      <c r="K1374" s="12"/>
      <c r="L1374" s="12"/>
      <c r="M1374" s="12"/>
      <c r="N1374" s="12"/>
      <c r="O1374" s="12"/>
      <c r="P1374" s="12"/>
      <c r="Q1374" s="12"/>
      <c r="R1374" s="12"/>
      <c r="S1374" s="12"/>
      <c r="T1374" s="12"/>
      <c r="U1374" s="12"/>
      <c r="V1374" s="12"/>
      <c r="W1374" s="12"/>
    </row>
    <row r="1375" ht="14.4" spans="1:23">
      <c r="A1375" s="14">
        <v>23202</v>
      </c>
      <c r="B1375" s="9" t="s">
        <v>3719</v>
      </c>
      <c r="C1375" s="10">
        <v>0</v>
      </c>
      <c r="D1375" s="10"/>
      <c r="E1375" s="10">
        <v>0</v>
      </c>
      <c r="F1375" s="10"/>
      <c r="G1375" s="10"/>
      <c r="H1375" s="16"/>
      <c r="I1375" s="16"/>
      <c r="J1375" s="16"/>
      <c r="K1375" s="16"/>
      <c r="L1375" s="16"/>
      <c r="M1375" s="16"/>
      <c r="N1375" s="16"/>
      <c r="O1375" s="16"/>
      <c r="P1375" s="16"/>
      <c r="Q1375" s="16"/>
      <c r="R1375" s="16"/>
      <c r="S1375" s="16"/>
      <c r="T1375" s="16"/>
      <c r="U1375" s="16"/>
      <c r="V1375" s="16"/>
      <c r="W1375" s="16"/>
    </row>
    <row r="1376" ht="14.4" spans="1:23">
      <c r="A1376" s="14">
        <v>2320201</v>
      </c>
      <c r="B1376" s="11" t="s">
        <v>5410</v>
      </c>
      <c r="C1376" s="12">
        <v>0</v>
      </c>
      <c r="D1376" s="12"/>
      <c r="E1376" s="12">
        <v>0</v>
      </c>
      <c r="F1376" s="12"/>
      <c r="G1376" s="12"/>
      <c r="H1376" s="12"/>
      <c r="I1376" s="12"/>
      <c r="J1376" s="12"/>
      <c r="K1376" s="12"/>
      <c r="L1376" s="12"/>
      <c r="M1376" s="12"/>
      <c r="N1376" s="12"/>
      <c r="O1376" s="12"/>
      <c r="P1376" s="12"/>
      <c r="Q1376" s="12"/>
      <c r="R1376" s="12"/>
      <c r="S1376" s="12"/>
      <c r="T1376" s="12"/>
      <c r="U1376" s="12"/>
      <c r="V1376" s="12"/>
      <c r="W1376" s="12"/>
    </row>
    <row r="1377" ht="14.4" spans="1:23">
      <c r="A1377" s="14">
        <v>2320202</v>
      </c>
      <c r="B1377" s="11" t="s">
        <v>5411</v>
      </c>
      <c r="C1377" s="12">
        <v>0</v>
      </c>
      <c r="D1377" s="12"/>
      <c r="E1377" s="12">
        <v>0</v>
      </c>
      <c r="F1377" s="12"/>
      <c r="G1377" s="12"/>
      <c r="H1377" s="12"/>
      <c r="I1377" s="12"/>
      <c r="J1377" s="12"/>
      <c r="K1377" s="12"/>
      <c r="L1377" s="12"/>
      <c r="M1377" s="12"/>
      <c r="N1377" s="12"/>
      <c r="O1377" s="12"/>
      <c r="P1377" s="12"/>
      <c r="Q1377" s="12"/>
      <c r="R1377" s="12"/>
      <c r="S1377" s="12"/>
      <c r="T1377" s="12"/>
      <c r="U1377" s="12"/>
      <c r="V1377" s="12"/>
      <c r="W1377" s="12"/>
    </row>
    <row r="1378" ht="14.4" spans="1:23">
      <c r="A1378" s="14">
        <v>2320203</v>
      </c>
      <c r="B1378" s="11" t="s">
        <v>5412</v>
      </c>
      <c r="C1378" s="12">
        <v>0</v>
      </c>
      <c r="D1378" s="12"/>
      <c r="E1378" s="12">
        <v>0</v>
      </c>
      <c r="F1378" s="12"/>
      <c r="G1378" s="12"/>
      <c r="H1378" s="12"/>
      <c r="I1378" s="12"/>
      <c r="J1378" s="12"/>
      <c r="K1378" s="12"/>
      <c r="L1378" s="12"/>
      <c r="M1378" s="12"/>
      <c r="N1378" s="12"/>
      <c r="O1378" s="12"/>
      <c r="P1378" s="12"/>
      <c r="Q1378" s="12"/>
      <c r="R1378" s="12"/>
      <c r="S1378" s="12"/>
      <c r="T1378" s="12"/>
      <c r="U1378" s="12"/>
      <c r="V1378" s="12"/>
      <c r="W1378" s="12"/>
    </row>
    <row r="1379" ht="14.4" spans="1:23">
      <c r="A1379" s="14">
        <v>2320299</v>
      </c>
      <c r="B1379" s="11" t="s">
        <v>5413</v>
      </c>
      <c r="C1379" s="12">
        <v>0</v>
      </c>
      <c r="D1379" s="12"/>
      <c r="E1379" s="12">
        <v>0</v>
      </c>
      <c r="F1379" s="12"/>
      <c r="G1379" s="12"/>
      <c r="H1379" s="12"/>
      <c r="I1379" s="12"/>
      <c r="J1379" s="12"/>
      <c r="K1379" s="12"/>
      <c r="L1379" s="12"/>
      <c r="M1379" s="12"/>
      <c r="N1379" s="12"/>
      <c r="O1379" s="12"/>
      <c r="P1379" s="12"/>
      <c r="Q1379" s="12"/>
      <c r="R1379" s="12"/>
      <c r="S1379" s="12"/>
      <c r="T1379" s="12"/>
      <c r="U1379" s="12"/>
      <c r="V1379" s="12"/>
      <c r="W1379" s="12"/>
    </row>
    <row r="1380" ht="14.4" spans="1:23">
      <c r="A1380" s="14">
        <v>23203</v>
      </c>
      <c r="B1380" s="9" t="s">
        <v>3721</v>
      </c>
      <c r="C1380" s="10">
        <v>358912</v>
      </c>
      <c r="D1380" s="10">
        <v>75000</v>
      </c>
      <c r="E1380" s="10">
        <v>75000</v>
      </c>
      <c r="F1380" s="10"/>
      <c r="G1380" s="10">
        <v>262069</v>
      </c>
      <c r="H1380" s="10">
        <v>29778</v>
      </c>
      <c r="I1380" s="10">
        <v>16551</v>
      </c>
      <c r="J1380" s="10">
        <v>13981</v>
      </c>
      <c r="K1380" s="10">
        <v>24982</v>
      </c>
      <c r="L1380" s="10">
        <v>34057</v>
      </c>
      <c r="M1380" s="10">
        <v>8461</v>
      </c>
      <c r="N1380" s="10">
        <v>17125</v>
      </c>
      <c r="O1380" s="10">
        <v>4351</v>
      </c>
      <c r="P1380" s="10">
        <v>35417</v>
      </c>
      <c r="Q1380" s="10">
        <v>11942</v>
      </c>
      <c r="R1380" s="10">
        <v>10243</v>
      </c>
      <c r="S1380" s="10">
        <v>13907</v>
      </c>
      <c r="T1380" s="10">
        <v>26006</v>
      </c>
      <c r="U1380" s="10">
        <v>2212</v>
      </c>
      <c r="V1380" s="10">
        <v>6575</v>
      </c>
      <c r="W1380" s="10">
        <v>6481</v>
      </c>
    </row>
    <row r="1381" ht="14.4" spans="1:23">
      <c r="A1381" s="14">
        <v>2320301</v>
      </c>
      <c r="B1381" s="11" t="s">
        <v>3722</v>
      </c>
      <c r="C1381" s="12">
        <v>292987</v>
      </c>
      <c r="D1381" s="12">
        <v>75000</v>
      </c>
      <c r="E1381" s="12">
        <v>75000</v>
      </c>
      <c r="F1381" s="12"/>
      <c r="G1381" s="12">
        <v>188156</v>
      </c>
      <c r="H1381" s="12">
        <v>25719</v>
      </c>
      <c r="I1381" s="12">
        <v>13817</v>
      </c>
      <c r="J1381" s="12">
        <v>13092</v>
      </c>
      <c r="K1381" s="12">
        <v>22764</v>
      </c>
      <c r="L1381" s="12">
        <v>19478</v>
      </c>
      <c r="M1381" s="12">
        <v>8458</v>
      </c>
      <c r="N1381" s="12">
        <v>16685</v>
      </c>
      <c r="O1381" s="12">
        <v>4351</v>
      </c>
      <c r="P1381" s="12">
        <v>8218</v>
      </c>
      <c r="Q1381" s="12">
        <v>11165</v>
      </c>
      <c r="R1381" s="12">
        <v>10243</v>
      </c>
      <c r="S1381" s="12">
        <v>11857</v>
      </c>
      <c r="T1381" s="12">
        <v>9290</v>
      </c>
      <c r="U1381" s="12">
        <v>1708</v>
      </c>
      <c r="V1381" s="12">
        <v>5553</v>
      </c>
      <c r="W1381" s="12">
        <v>5758</v>
      </c>
    </row>
    <row r="1382" ht="14.4" spans="1:23">
      <c r="A1382" s="14">
        <v>2320302</v>
      </c>
      <c r="B1382" s="11" t="s">
        <v>3724</v>
      </c>
      <c r="C1382" s="12">
        <v>781</v>
      </c>
      <c r="D1382" s="12"/>
      <c r="E1382" s="12">
        <v>0</v>
      </c>
      <c r="F1382" s="12"/>
      <c r="G1382" s="12">
        <v>775</v>
      </c>
      <c r="H1382" s="12"/>
      <c r="I1382" s="12"/>
      <c r="J1382" s="12"/>
      <c r="K1382" s="12"/>
      <c r="L1382" s="12"/>
      <c r="M1382" s="12"/>
      <c r="N1382" s="12"/>
      <c r="O1382" s="12"/>
      <c r="P1382" s="12"/>
      <c r="Q1382" s="12"/>
      <c r="R1382" s="12"/>
      <c r="S1382" s="12"/>
      <c r="T1382" s="12"/>
      <c r="U1382" s="12"/>
      <c r="V1382" s="12">
        <v>775</v>
      </c>
      <c r="W1382" s="12"/>
    </row>
    <row r="1383" ht="14.4" spans="1:23">
      <c r="A1383" s="14">
        <v>2320303</v>
      </c>
      <c r="B1383" s="11" t="s">
        <v>3726</v>
      </c>
      <c r="C1383" s="12">
        <v>832</v>
      </c>
      <c r="D1383" s="12"/>
      <c r="E1383" s="12">
        <v>0</v>
      </c>
      <c r="F1383" s="12"/>
      <c r="G1383" s="12">
        <v>8</v>
      </c>
      <c r="H1383" s="12"/>
      <c r="I1383" s="12"/>
      <c r="J1383" s="12"/>
      <c r="K1383" s="12"/>
      <c r="L1383" s="12">
        <v>8</v>
      </c>
      <c r="M1383" s="12"/>
      <c r="N1383" s="12"/>
      <c r="O1383" s="12"/>
      <c r="P1383" s="12"/>
      <c r="Q1383" s="12"/>
      <c r="R1383" s="12"/>
      <c r="S1383" s="12"/>
      <c r="T1383" s="12"/>
      <c r="U1383" s="12"/>
      <c r="V1383" s="12"/>
      <c r="W1383" s="12"/>
    </row>
    <row r="1384" ht="14.4" spans="1:23">
      <c r="A1384" s="14">
        <v>2320304</v>
      </c>
      <c r="B1384" s="11" t="s">
        <v>3728</v>
      </c>
      <c r="C1384" s="12">
        <v>64312</v>
      </c>
      <c r="D1384" s="12"/>
      <c r="E1384" s="12">
        <v>0</v>
      </c>
      <c r="F1384" s="12"/>
      <c r="G1384" s="12">
        <v>73130</v>
      </c>
      <c r="H1384" s="12">
        <v>4059</v>
      </c>
      <c r="I1384" s="12">
        <v>2734</v>
      </c>
      <c r="J1384" s="12">
        <v>889</v>
      </c>
      <c r="K1384" s="12">
        <v>2218</v>
      </c>
      <c r="L1384" s="12">
        <v>14571</v>
      </c>
      <c r="M1384" s="12">
        <v>3</v>
      </c>
      <c r="N1384" s="12">
        <v>440</v>
      </c>
      <c r="O1384" s="12"/>
      <c r="P1384" s="12">
        <v>27199</v>
      </c>
      <c r="Q1384" s="12">
        <v>777</v>
      </c>
      <c r="R1384" s="12"/>
      <c r="S1384" s="12">
        <v>2050</v>
      </c>
      <c r="T1384" s="12">
        <v>16716</v>
      </c>
      <c r="U1384" s="12">
        <v>504</v>
      </c>
      <c r="V1384" s="12">
        <v>247</v>
      </c>
      <c r="W1384" s="12">
        <v>723</v>
      </c>
    </row>
    <row r="1385" ht="14.4" spans="1:23">
      <c r="A1385" s="14">
        <v>233</v>
      </c>
      <c r="B1385" s="9" t="s">
        <v>3731</v>
      </c>
      <c r="C1385" s="10">
        <v>12808</v>
      </c>
      <c r="D1385" s="10">
        <v>8532</v>
      </c>
      <c r="E1385" s="10">
        <v>5358</v>
      </c>
      <c r="F1385" s="10"/>
      <c r="G1385" s="10">
        <v>852</v>
      </c>
      <c r="H1385" s="10">
        <v>620</v>
      </c>
      <c r="I1385" s="10"/>
      <c r="J1385" s="10">
        <v>230</v>
      </c>
      <c r="K1385" s="10"/>
      <c r="L1385" s="10"/>
      <c r="M1385" s="10"/>
      <c r="N1385" s="10">
        <v>1</v>
      </c>
      <c r="O1385" s="10"/>
      <c r="P1385" s="10"/>
      <c r="Q1385" s="10"/>
      <c r="R1385" s="10"/>
      <c r="S1385" s="10">
        <v>1</v>
      </c>
      <c r="T1385" s="10"/>
      <c r="U1385" s="10"/>
      <c r="V1385" s="10"/>
      <c r="W1385" s="10"/>
    </row>
    <row r="1386" ht="14.4" spans="1:23">
      <c r="A1386" s="14">
        <v>23301</v>
      </c>
      <c r="B1386" s="9" t="s">
        <v>3733</v>
      </c>
      <c r="C1386" s="12">
        <v>0</v>
      </c>
      <c r="D1386" s="12"/>
      <c r="E1386" s="12">
        <v>0</v>
      </c>
      <c r="F1386" s="12"/>
      <c r="G1386" s="12"/>
      <c r="H1386" s="12"/>
      <c r="I1386" s="12"/>
      <c r="J1386" s="12"/>
      <c r="K1386" s="12"/>
      <c r="L1386" s="12"/>
      <c r="M1386" s="12"/>
      <c r="N1386" s="12"/>
      <c r="O1386" s="12"/>
      <c r="P1386" s="12"/>
      <c r="Q1386" s="12"/>
      <c r="R1386" s="12"/>
      <c r="S1386" s="12"/>
      <c r="T1386" s="12"/>
      <c r="U1386" s="12"/>
      <c r="V1386" s="12"/>
      <c r="W1386" s="12"/>
    </row>
    <row r="1387" ht="14.4" spans="1:23">
      <c r="A1387" s="14">
        <v>23302</v>
      </c>
      <c r="B1387" s="9" t="s">
        <v>3735</v>
      </c>
      <c r="C1387" s="12">
        <v>0</v>
      </c>
      <c r="D1387" s="12"/>
      <c r="E1387" s="12">
        <v>0</v>
      </c>
      <c r="F1387" s="12"/>
      <c r="G1387" s="12"/>
      <c r="H1387" s="12"/>
      <c r="I1387" s="12"/>
      <c r="J1387" s="12"/>
      <c r="K1387" s="12"/>
      <c r="L1387" s="12"/>
      <c r="M1387" s="12"/>
      <c r="N1387" s="12"/>
      <c r="O1387" s="12"/>
      <c r="P1387" s="12"/>
      <c r="Q1387" s="12"/>
      <c r="R1387" s="12"/>
      <c r="S1387" s="12"/>
      <c r="T1387" s="12"/>
      <c r="U1387" s="12"/>
      <c r="V1387" s="12"/>
      <c r="W1387" s="12"/>
    </row>
    <row r="1388" ht="14.4" spans="1:23">
      <c r="A1388" s="14">
        <v>23303</v>
      </c>
      <c r="B1388" s="9" t="s">
        <v>3737</v>
      </c>
      <c r="C1388" s="12">
        <v>12808</v>
      </c>
      <c r="D1388" s="12">
        <v>8532</v>
      </c>
      <c r="E1388" s="12">
        <v>5358</v>
      </c>
      <c r="F1388" s="12"/>
      <c r="G1388" s="12">
        <v>852</v>
      </c>
      <c r="H1388" s="12">
        <v>620</v>
      </c>
      <c r="I1388" s="12"/>
      <c r="J1388" s="12">
        <v>230</v>
      </c>
      <c r="K1388" s="12"/>
      <c r="L1388" s="12"/>
      <c r="M1388" s="12"/>
      <c r="N1388" s="12">
        <v>1</v>
      </c>
      <c r="O1388" s="12"/>
      <c r="P1388" s="12"/>
      <c r="Q1388" s="12"/>
      <c r="R1388" s="12"/>
      <c r="S1388" s="12">
        <v>1</v>
      </c>
      <c r="T1388" s="12"/>
      <c r="U1388" s="12"/>
      <c r="V1388" s="12"/>
      <c r="W1388" s="12"/>
    </row>
    <row r="1389" ht="14.4" spans="1:23">
      <c r="A1389" s="14"/>
      <c r="B1389" s="11"/>
      <c r="C1389" s="12"/>
      <c r="D1389" s="12"/>
      <c r="E1389" s="12"/>
      <c r="F1389" s="12"/>
      <c r="G1389" s="12"/>
      <c r="H1389" s="12"/>
      <c r="I1389" s="12"/>
      <c r="J1389" s="12"/>
      <c r="K1389" s="12"/>
      <c r="L1389" s="12"/>
      <c r="M1389" s="12"/>
      <c r="N1389" s="12"/>
      <c r="O1389" s="12"/>
      <c r="P1389" s="12"/>
      <c r="Q1389" s="12"/>
      <c r="R1389" s="12"/>
      <c r="S1389" s="12"/>
      <c r="T1389" s="12"/>
      <c r="U1389" s="12"/>
      <c r="V1389" s="12"/>
      <c r="W1389" s="12"/>
    </row>
    <row r="1390" ht="14.4" spans="1:23">
      <c r="A1390" s="14"/>
      <c r="B1390" s="9" t="s">
        <v>3739</v>
      </c>
      <c r="C1390" s="10">
        <v>4344377</v>
      </c>
      <c r="D1390" s="10">
        <v>255616</v>
      </c>
      <c r="E1390" s="10">
        <v>300448</v>
      </c>
      <c r="F1390" s="10"/>
      <c r="G1390" s="10">
        <v>2747101</v>
      </c>
      <c r="H1390" s="10">
        <v>1518694</v>
      </c>
      <c r="I1390" s="10">
        <v>146618</v>
      </c>
      <c r="J1390" s="10">
        <v>81364</v>
      </c>
      <c r="K1390" s="10">
        <v>201182</v>
      </c>
      <c r="L1390" s="10">
        <v>138024</v>
      </c>
      <c r="M1390" s="10">
        <v>135637</v>
      </c>
      <c r="N1390" s="10">
        <v>41602</v>
      </c>
      <c r="O1390" s="10">
        <v>23388</v>
      </c>
      <c r="P1390" s="10">
        <v>86225</v>
      </c>
      <c r="Q1390" s="10">
        <v>163198</v>
      </c>
      <c r="R1390" s="10">
        <v>88431</v>
      </c>
      <c r="S1390" s="10">
        <v>27032</v>
      </c>
      <c r="T1390" s="10">
        <v>33658</v>
      </c>
      <c r="U1390" s="10">
        <v>6930</v>
      </c>
      <c r="V1390" s="10">
        <v>9911</v>
      </c>
      <c r="W1390" s="10">
        <v>45207</v>
      </c>
    </row>
    <row r="1391" ht="14.4" spans="1:23">
      <c r="A1391" s="14">
        <v>206</v>
      </c>
      <c r="B1391" s="9" t="s">
        <v>1462</v>
      </c>
      <c r="C1391" s="10">
        <v>0</v>
      </c>
      <c r="D1391" s="10"/>
      <c r="E1391" s="10">
        <v>0</v>
      </c>
      <c r="F1391" s="10"/>
      <c r="G1391" s="10"/>
      <c r="H1391" s="10"/>
      <c r="I1391" s="10"/>
      <c r="J1391" s="10"/>
      <c r="K1391" s="10"/>
      <c r="L1391" s="10"/>
      <c r="M1391" s="10"/>
      <c r="N1391" s="10"/>
      <c r="O1391" s="10"/>
      <c r="P1391" s="10"/>
      <c r="Q1391" s="10"/>
      <c r="R1391" s="10"/>
      <c r="S1391" s="10"/>
      <c r="T1391" s="10"/>
      <c r="U1391" s="10"/>
      <c r="V1391" s="10"/>
      <c r="W1391" s="10"/>
    </row>
    <row r="1392" ht="14.4" spans="1:23">
      <c r="A1392" s="14">
        <v>20610</v>
      </c>
      <c r="B1392" s="11" t="s">
        <v>3742</v>
      </c>
      <c r="C1392" s="10">
        <v>0</v>
      </c>
      <c r="D1392" s="10"/>
      <c r="E1392" s="10">
        <v>0</v>
      </c>
      <c r="F1392" s="10"/>
      <c r="G1392" s="10"/>
      <c r="H1392" s="10"/>
      <c r="I1392" s="10"/>
      <c r="J1392" s="10"/>
      <c r="K1392" s="10"/>
      <c r="L1392" s="10"/>
      <c r="M1392" s="10"/>
      <c r="N1392" s="10"/>
      <c r="O1392" s="10"/>
      <c r="P1392" s="10"/>
      <c r="Q1392" s="10"/>
      <c r="R1392" s="10"/>
      <c r="S1392" s="10"/>
      <c r="T1392" s="10"/>
      <c r="U1392" s="10"/>
      <c r="V1392" s="10"/>
      <c r="W1392" s="10"/>
    </row>
    <row r="1393" ht="14.4" spans="1:23">
      <c r="A1393" s="14">
        <v>2061001</v>
      </c>
      <c r="B1393" s="11" t="s">
        <v>3743</v>
      </c>
      <c r="C1393" s="12">
        <v>0</v>
      </c>
      <c r="D1393" s="12"/>
      <c r="E1393" s="12">
        <v>0</v>
      </c>
      <c r="F1393" s="12"/>
      <c r="G1393" s="12"/>
      <c r="H1393" s="12"/>
      <c r="I1393" s="12"/>
      <c r="J1393" s="12"/>
      <c r="K1393" s="12"/>
      <c r="L1393" s="12"/>
      <c r="M1393" s="12"/>
      <c r="N1393" s="12"/>
      <c r="O1393" s="12"/>
      <c r="P1393" s="12"/>
      <c r="Q1393" s="12"/>
      <c r="R1393" s="12"/>
      <c r="S1393" s="12"/>
      <c r="T1393" s="12"/>
      <c r="U1393" s="12"/>
      <c r="V1393" s="12"/>
      <c r="W1393" s="12"/>
    </row>
    <row r="1394" ht="14.4" spans="1:23">
      <c r="A1394" s="14">
        <v>2061002</v>
      </c>
      <c r="B1394" s="11" t="s">
        <v>3744</v>
      </c>
      <c r="C1394" s="12">
        <v>0</v>
      </c>
      <c r="D1394" s="12"/>
      <c r="E1394" s="12">
        <v>0</v>
      </c>
      <c r="F1394" s="12"/>
      <c r="G1394" s="12"/>
      <c r="H1394" s="12"/>
      <c r="I1394" s="12"/>
      <c r="J1394" s="12"/>
      <c r="K1394" s="12"/>
      <c r="L1394" s="12"/>
      <c r="M1394" s="12"/>
      <c r="N1394" s="12"/>
      <c r="O1394" s="12"/>
      <c r="P1394" s="12"/>
      <c r="Q1394" s="12"/>
      <c r="R1394" s="12"/>
      <c r="S1394" s="12"/>
      <c r="T1394" s="12"/>
      <c r="U1394" s="12"/>
      <c r="V1394" s="12"/>
      <c r="W1394" s="12"/>
    </row>
    <row r="1395" ht="14.4" spans="1:23">
      <c r="A1395" s="14">
        <v>2061003</v>
      </c>
      <c r="B1395" s="11" t="s">
        <v>3745</v>
      </c>
      <c r="C1395" s="12">
        <v>0</v>
      </c>
      <c r="D1395" s="12"/>
      <c r="E1395" s="12">
        <v>0</v>
      </c>
      <c r="F1395" s="12"/>
      <c r="G1395" s="12"/>
      <c r="H1395" s="12"/>
      <c r="I1395" s="12"/>
      <c r="J1395" s="12"/>
      <c r="K1395" s="12"/>
      <c r="L1395" s="12"/>
      <c r="M1395" s="12"/>
      <c r="N1395" s="12"/>
      <c r="O1395" s="12"/>
      <c r="P1395" s="12"/>
      <c r="Q1395" s="12"/>
      <c r="R1395" s="12"/>
      <c r="S1395" s="12"/>
      <c r="T1395" s="12"/>
      <c r="U1395" s="12"/>
      <c r="V1395" s="12"/>
      <c r="W1395" s="12"/>
    </row>
    <row r="1396" ht="14.4" spans="1:23">
      <c r="A1396" s="14">
        <v>2061004</v>
      </c>
      <c r="B1396" s="11" t="s">
        <v>3746</v>
      </c>
      <c r="C1396" s="12">
        <v>0</v>
      </c>
      <c r="D1396" s="12"/>
      <c r="E1396" s="12">
        <v>0</v>
      </c>
      <c r="F1396" s="12"/>
      <c r="G1396" s="12"/>
      <c r="H1396" s="12"/>
      <c r="I1396" s="12"/>
      <c r="J1396" s="12"/>
      <c r="K1396" s="12"/>
      <c r="L1396" s="12"/>
      <c r="M1396" s="12"/>
      <c r="N1396" s="12"/>
      <c r="O1396" s="12"/>
      <c r="P1396" s="12"/>
      <c r="Q1396" s="12"/>
      <c r="R1396" s="12"/>
      <c r="S1396" s="12"/>
      <c r="T1396" s="12"/>
      <c r="U1396" s="12"/>
      <c r="V1396" s="12"/>
      <c r="W1396" s="12"/>
    </row>
    <row r="1397" ht="14.4" spans="1:23">
      <c r="A1397" s="14">
        <v>2061005</v>
      </c>
      <c r="B1397" s="11" t="s">
        <v>3747</v>
      </c>
      <c r="C1397" s="12">
        <v>0</v>
      </c>
      <c r="D1397" s="12"/>
      <c r="E1397" s="12">
        <v>0</v>
      </c>
      <c r="F1397" s="12"/>
      <c r="G1397" s="12"/>
      <c r="H1397" s="12"/>
      <c r="I1397" s="12"/>
      <c r="J1397" s="12"/>
      <c r="K1397" s="12"/>
      <c r="L1397" s="12"/>
      <c r="M1397" s="12"/>
      <c r="N1397" s="12"/>
      <c r="O1397" s="12"/>
      <c r="P1397" s="12"/>
      <c r="Q1397" s="12"/>
      <c r="R1397" s="12"/>
      <c r="S1397" s="12"/>
      <c r="T1397" s="12"/>
      <c r="U1397" s="12"/>
      <c r="V1397" s="12"/>
      <c r="W1397" s="12"/>
    </row>
    <row r="1398" ht="14.4" spans="1:23">
      <c r="A1398" s="14">
        <v>2061099</v>
      </c>
      <c r="B1398" s="11" t="s">
        <v>3748</v>
      </c>
      <c r="C1398" s="12">
        <v>0</v>
      </c>
      <c r="D1398" s="12"/>
      <c r="E1398" s="12">
        <v>0</v>
      </c>
      <c r="F1398" s="12"/>
      <c r="G1398" s="12"/>
      <c r="H1398" s="12"/>
      <c r="I1398" s="12"/>
      <c r="J1398" s="12"/>
      <c r="K1398" s="12"/>
      <c r="L1398" s="12"/>
      <c r="M1398" s="12"/>
      <c r="N1398" s="12"/>
      <c r="O1398" s="12"/>
      <c r="P1398" s="12"/>
      <c r="Q1398" s="12"/>
      <c r="R1398" s="12"/>
      <c r="S1398" s="12"/>
      <c r="T1398" s="12"/>
      <c r="U1398" s="12"/>
      <c r="V1398" s="12"/>
      <c r="W1398" s="12"/>
    </row>
    <row r="1399" ht="14.4" spans="1:23">
      <c r="A1399" s="14">
        <v>207</v>
      </c>
      <c r="B1399" s="9" t="s">
        <v>4948</v>
      </c>
      <c r="C1399" s="10">
        <v>4870</v>
      </c>
      <c r="D1399" s="10"/>
      <c r="E1399" s="10">
        <v>0</v>
      </c>
      <c r="F1399" s="10"/>
      <c r="G1399" s="10">
        <v>5123</v>
      </c>
      <c r="H1399" s="10">
        <v>1964</v>
      </c>
      <c r="I1399" s="10">
        <v>401</v>
      </c>
      <c r="J1399" s="10">
        <v>333</v>
      </c>
      <c r="K1399" s="10">
        <v>253</v>
      </c>
      <c r="L1399" s="10">
        <v>456</v>
      </c>
      <c r="M1399" s="10">
        <v>253</v>
      </c>
      <c r="N1399" s="10">
        <v>328</v>
      </c>
      <c r="O1399" s="10">
        <v>121</v>
      </c>
      <c r="P1399" s="10">
        <v>169</v>
      </c>
      <c r="Q1399" s="10">
        <v>502</v>
      </c>
      <c r="R1399" s="10">
        <v>125</v>
      </c>
      <c r="S1399" s="10">
        <v>60</v>
      </c>
      <c r="T1399" s="10"/>
      <c r="U1399" s="10">
        <v>66</v>
      </c>
      <c r="V1399" s="10"/>
      <c r="W1399" s="10">
        <v>92</v>
      </c>
    </row>
    <row r="1400" ht="14.4" spans="1:23">
      <c r="A1400" s="14">
        <v>20707</v>
      </c>
      <c r="B1400" s="11" t="s">
        <v>5414</v>
      </c>
      <c r="C1400" s="10">
        <v>4870</v>
      </c>
      <c r="D1400" s="10"/>
      <c r="E1400" s="10">
        <v>0</v>
      </c>
      <c r="F1400" s="10"/>
      <c r="G1400" s="10">
        <v>5123</v>
      </c>
      <c r="H1400" s="10">
        <v>1964</v>
      </c>
      <c r="I1400" s="10">
        <v>401</v>
      </c>
      <c r="J1400" s="10">
        <v>333</v>
      </c>
      <c r="K1400" s="10">
        <v>253</v>
      </c>
      <c r="L1400" s="10">
        <v>456</v>
      </c>
      <c r="M1400" s="10">
        <v>253</v>
      </c>
      <c r="N1400" s="10">
        <v>328</v>
      </c>
      <c r="O1400" s="10">
        <v>121</v>
      </c>
      <c r="P1400" s="10">
        <v>169</v>
      </c>
      <c r="Q1400" s="10">
        <v>502</v>
      </c>
      <c r="R1400" s="10">
        <v>125</v>
      </c>
      <c r="S1400" s="10">
        <v>60</v>
      </c>
      <c r="T1400" s="10"/>
      <c r="U1400" s="10">
        <v>66</v>
      </c>
      <c r="V1400" s="10"/>
      <c r="W1400" s="10">
        <v>92</v>
      </c>
    </row>
    <row r="1401" ht="14.4" spans="1:23">
      <c r="A1401" s="14">
        <v>2070701</v>
      </c>
      <c r="B1401" s="11" t="s">
        <v>3750</v>
      </c>
      <c r="C1401" s="12">
        <v>380</v>
      </c>
      <c r="D1401" s="12"/>
      <c r="E1401" s="12">
        <v>0</v>
      </c>
      <c r="F1401" s="12"/>
      <c r="G1401" s="12">
        <v>375</v>
      </c>
      <c r="H1401" s="12">
        <v>313</v>
      </c>
      <c r="I1401" s="12">
        <v>60</v>
      </c>
      <c r="J1401" s="12"/>
      <c r="K1401" s="12"/>
      <c r="L1401" s="12"/>
      <c r="M1401" s="12"/>
      <c r="N1401" s="12">
        <v>1</v>
      </c>
      <c r="O1401" s="12"/>
      <c r="P1401" s="12"/>
      <c r="Q1401" s="12">
        <v>1</v>
      </c>
      <c r="R1401" s="12"/>
      <c r="S1401" s="12"/>
      <c r="T1401" s="12"/>
      <c r="U1401" s="12"/>
      <c r="V1401" s="12"/>
      <c r="W1401" s="12"/>
    </row>
    <row r="1402" ht="14.4" spans="1:23">
      <c r="A1402" s="14">
        <v>2070702</v>
      </c>
      <c r="B1402" s="11" t="s">
        <v>3761</v>
      </c>
      <c r="C1402" s="12">
        <v>3880</v>
      </c>
      <c r="D1402" s="12"/>
      <c r="E1402" s="12">
        <v>0</v>
      </c>
      <c r="F1402" s="12"/>
      <c r="G1402" s="12">
        <v>4608</v>
      </c>
      <c r="H1402" s="12">
        <v>1651</v>
      </c>
      <c r="I1402" s="12">
        <v>341</v>
      </c>
      <c r="J1402" s="12">
        <v>333</v>
      </c>
      <c r="K1402" s="12">
        <v>253</v>
      </c>
      <c r="L1402" s="12">
        <v>433</v>
      </c>
      <c r="M1402" s="12">
        <v>253</v>
      </c>
      <c r="N1402" s="12">
        <v>290</v>
      </c>
      <c r="O1402" s="12">
        <v>117</v>
      </c>
      <c r="P1402" s="12">
        <v>169</v>
      </c>
      <c r="Q1402" s="12">
        <v>501</v>
      </c>
      <c r="R1402" s="12">
        <v>125</v>
      </c>
      <c r="S1402" s="12"/>
      <c r="T1402" s="12"/>
      <c r="U1402" s="12">
        <v>65</v>
      </c>
      <c r="V1402" s="12"/>
      <c r="W1402" s="12">
        <v>77</v>
      </c>
    </row>
    <row r="1403" ht="14.4" spans="1:23">
      <c r="A1403" s="14">
        <v>2070703</v>
      </c>
      <c r="B1403" s="11" t="s">
        <v>5126</v>
      </c>
      <c r="C1403" s="12">
        <v>610</v>
      </c>
      <c r="D1403" s="12"/>
      <c r="E1403" s="12">
        <v>0</v>
      </c>
      <c r="F1403" s="12"/>
      <c r="G1403" s="12">
        <v>140</v>
      </c>
      <c r="H1403" s="12"/>
      <c r="I1403" s="12"/>
      <c r="J1403" s="12"/>
      <c r="K1403" s="12"/>
      <c r="L1403" s="12">
        <v>23</v>
      </c>
      <c r="M1403" s="12"/>
      <c r="N1403" s="12">
        <v>37</v>
      </c>
      <c r="O1403" s="12">
        <v>4</v>
      </c>
      <c r="P1403" s="12"/>
      <c r="Q1403" s="12"/>
      <c r="R1403" s="12"/>
      <c r="S1403" s="12">
        <v>60</v>
      </c>
      <c r="T1403" s="12"/>
      <c r="U1403" s="12">
        <v>1</v>
      </c>
      <c r="V1403" s="12"/>
      <c r="W1403" s="12">
        <v>15</v>
      </c>
    </row>
    <row r="1404" ht="14.4" spans="1:23">
      <c r="A1404" s="14">
        <v>2070799</v>
      </c>
      <c r="B1404" s="11" t="s">
        <v>3753</v>
      </c>
      <c r="C1404" s="12">
        <v>0</v>
      </c>
      <c r="D1404" s="12"/>
      <c r="E1404" s="12">
        <v>0</v>
      </c>
      <c r="F1404" s="12"/>
      <c r="G1404" s="12"/>
      <c r="H1404" s="17"/>
      <c r="I1404" s="17"/>
      <c r="J1404" s="17"/>
      <c r="K1404" s="17"/>
      <c r="L1404" s="17"/>
      <c r="M1404" s="17"/>
      <c r="N1404" s="17"/>
      <c r="O1404" s="17"/>
      <c r="P1404" s="17"/>
      <c r="Q1404" s="17"/>
      <c r="R1404" s="17"/>
      <c r="S1404" s="17"/>
      <c r="T1404" s="17"/>
      <c r="U1404" s="17"/>
      <c r="V1404" s="17"/>
      <c r="W1404" s="17"/>
    </row>
    <row r="1405" ht="14.4" spans="1:23">
      <c r="A1405" s="14">
        <v>208</v>
      </c>
      <c r="B1405" s="9" t="s">
        <v>1736</v>
      </c>
      <c r="C1405" s="10">
        <v>91518</v>
      </c>
      <c r="D1405" s="10"/>
      <c r="E1405" s="10">
        <v>136</v>
      </c>
      <c r="F1405" s="10"/>
      <c r="G1405" s="10">
        <v>52720</v>
      </c>
      <c r="H1405" s="10">
        <v>2300</v>
      </c>
      <c r="I1405" s="10">
        <v>11861</v>
      </c>
      <c r="J1405" s="10">
        <v>4985</v>
      </c>
      <c r="K1405" s="10">
        <v>1744</v>
      </c>
      <c r="L1405" s="10">
        <v>4372</v>
      </c>
      <c r="M1405" s="10">
        <v>3617</v>
      </c>
      <c r="N1405" s="10">
        <v>1786</v>
      </c>
      <c r="O1405" s="10">
        <v>287</v>
      </c>
      <c r="P1405" s="10">
        <v>2480</v>
      </c>
      <c r="Q1405" s="10">
        <v>8657</v>
      </c>
      <c r="R1405" s="10">
        <v>1923</v>
      </c>
      <c r="S1405" s="10">
        <v>853</v>
      </c>
      <c r="T1405" s="10">
        <v>1936</v>
      </c>
      <c r="U1405" s="10">
        <v>28</v>
      </c>
      <c r="V1405" s="10">
        <v>301</v>
      </c>
      <c r="W1405" s="10">
        <v>5590</v>
      </c>
    </row>
    <row r="1406" ht="14.4" spans="1:23">
      <c r="A1406" s="14">
        <v>20822</v>
      </c>
      <c r="B1406" s="11" t="s">
        <v>3763</v>
      </c>
      <c r="C1406" s="10">
        <v>81322</v>
      </c>
      <c r="D1406" s="10"/>
      <c r="E1406" s="10">
        <v>136</v>
      </c>
      <c r="F1406" s="10"/>
      <c r="G1406" s="10">
        <v>51516</v>
      </c>
      <c r="H1406" s="16">
        <v>2300</v>
      </c>
      <c r="I1406" s="16">
        <v>11861</v>
      </c>
      <c r="J1406" s="16">
        <v>4101</v>
      </c>
      <c r="K1406" s="16">
        <v>1504</v>
      </c>
      <c r="L1406" s="16">
        <v>4372</v>
      </c>
      <c r="M1406" s="16">
        <v>3615</v>
      </c>
      <c r="N1406" s="16">
        <v>1786</v>
      </c>
      <c r="O1406" s="16">
        <v>287</v>
      </c>
      <c r="P1406" s="16">
        <v>2480</v>
      </c>
      <c r="Q1406" s="16">
        <v>8657</v>
      </c>
      <c r="R1406" s="16">
        <v>1923</v>
      </c>
      <c r="S1406" s="16">
        <v>776</v>
      </c>
      <c r="T1406" s="16">
        <v>1936</v>
      </c>
      <c r="U1406" s="16">
        <v>28</v>
      </c>
      <c r="V1406" s="16">
        <v>301</v>
      </c>
      <c r="W1406" s="16">
        <v>5589</v>
      </c>
    </row>
    <row r="1407" ht="14.4" spans="1:23">
      <c r="A1407" s="14">
        <v>2082201</v>
      </c>
      <c r="B1407" s="11" t="s">
        <v>3764</v>
      </c>
      <c r="C1407" s="12">
        <v>40664</v>
      </c>
      <c r="D1407" s="12"/>
      <c r="E1407" s="12">
        <v>0</v>
      </c>
      <c r="F1407" s="12"/>
      <c r="G1407" s="12">
        <v>35328</v>
      </c>
      <c r="H1407" s="12">
        <v>2300</v>
      </c>
      <c r="I1407" s="12">
        <v>5656</v>
      </c>
      <c r="J1407" s="12">
        <v>4101</v>
      </c>
      <c r="K1407" s="12">
        <v>954</v>
      </c>
      <c r="L1407" s="12">
        <v>1805</v>
      </c>
      <c r="M1407" s="12">
        <v>1154</v>
      </c>
      <c r="N1407" s="12">
        <v>1731</v>
      </c>
      <c r="O1407" s="12">
        <v>287</v>
      </c>
      <c r="P1407" s="12">
        <v>1713</v>
      </c>
      <c r="Q1407" s="12">
        <v>5850</v>
      </c>
      <c r="R1407" s="12">
        <v>1340</v>
      </c>
      <c r="S1407" s="12">
        <v>713</v>
      </c>
      <c r="T1407" s="12">
        <v>1936</v>
      </c>
      <c r="U1407" s="12">
        <v>28</v>
      </c>
      <c r="V1407" s="12">
        <v>171</v>
      </c>
      <c r="W1407" s="12">
        <v>5589</v>
      </c>
    </row>
    <row r="1408" ht="14.4" spans="1:23">
      <c r="A1408" s="14">
        <v>2082202</v>
      </c>
      <c r="B1408" s="11" t="s">
        <v>3765</v>
      </c>
      <c r="C1408" s="12">
        <v>33917</v>
      </c>
      <c r="D1408" s="12"/>
      <c r="E1408" s="12">
        <v>0</v>
      </c>
      <c r="F1408" s="12"/>
      <c r="G1408" s="12">
        <v>16136</v>
      </c>
      <c r="H1408" s="12"/>
      <c r="I1408" s="12">
        <v>6175</v>
      </c>
      <c r="J1408" s="12"/>
      <c r="K1408" s="12">
        <v>550</v>
      </c>
      <c r="L1408" s="12">
        <v>2567</v>
      </c>
      <c r="M1408" s="12">
        <v>2461</v>
      </c>
      <c r="N1408" s="12">
        <v>45</v>
      </c>
      <c r="O1408" s="12"/>
      <c r="P1408" s="12">
        <v>767</v>
      </c>
      <c r="Q1408" s="12">
        <v>2807</v>
      </c>
      <c r="R1408" s="12">
        <v>573</v>
      </c>
      <c r="S1408" s="12">
        <v>61</v>
      </c>
      <c r="T1408" s="12"/>
      <c r="U1408" s="12"/>
      <c r="V1408" s="12">
        <v>130</v>
      </c>
      <c r="W1408" s="12"/>
    </row>
    <row r="1409" ht="14.4" spans="1:23">
      <c r="A1409" s="14">
        <v>2082299</v>
      </c>
      <c r="B1409" s="11" t="s">
        <v>3766</v>
      </c>
      <c r="C1409" s="12">
        <v>6741</v>
      </c>
      <c r="D1409" s="12"/>
      <c r="E1409" s="12">
        <v>136</v>
      </c>
      <c r="F1409" s="12"/>
      <c r="G1409" s="12">
        <v>52</v>
      </c>
      <c r="H1409" s="12"/>
      <c r="I1409" s="12">
        <v>30</v>
      </c>
      <c r="J1409" s="12"/>
      <c r="K1409" s="12"/>
      <c r="L1409" s="12"/>
      <c r="M1409" s="12"/>
      <c r="N1409" s="12">
        <v>10</v>
      </c>
      <c r="O1409" s="12"/>
      <c r="P1409" s="12"/>
      <c r="Q1409" s="12"/>
      <c r="R1409" s="12">
        <v>10</v>
      </c>
      <c r="S1409" s="12">
        <v>2</v>
      </c>
      <c r="T1409" s="12"/>
      <c r="U1409" s="12"/>
      <c r="V1409" s="12"/>
      <c r="W1409" s="12"/>
    </row>
    <row r="1410" ht="14.4" spans="1:23">
      <c r="A1410" s="14">
        <v>20823</v>
      </c>
      <c r="B1410" s="11" t="s">
        <v>5415</v>
      </c>
      <c r="C1410" s="10">
        <v>10196</v>
      </c>
      <c r="D1410" s="10"/>
      <c r="E1410" s="10">
        <v>0</v>
      </c>
      <c r="F1410" s="10"/>
      <c r="G1410" s="10">
        <v>1204</v>
      </c>
      <c r="H1410" s="10"/>
      <c r="I1410" s="10"/>
      <c r="J1410" s="10">
        <v>884</v>
      </c>
      <c r="K1410" s="10">
        <v>240</v>
      </c>
      <c r="L1410" s="10"/>
      <c r="M1410" s="10">
        <v>2</v>
      </c>
      <c r="N1410" s="10"/>
      <c r="O1410" s="10"/>
      <c r="P1410" s="10"/>
      <c r="Q1410" s="10"/>
      <c r="R1410" s="10"/>
      <c r="S1410" s="10">
        <v>77</v>
      </c>
      <c r="T1410" s="10"/>
      <c r="U1410" s="10"/>
      <c r="V1410" s="10"/>
      <c r="W1410" s="10">
        <v>1</v>
      </c>
    </row>
    <row r="1411" ht="14.4" spans="1:23">
      <c r="A1411" s="14">
        <v>2082301</v>
      </c>
      <c r="B1411" s="11" t="s">
        <v>3764</v>
      </c>
      <c r="C1411" s="12">
        <v>1460</v>
      </c>
      <c r="D1411" s="12"/>
      <c r="E1411" s="12">
        <v>0</v>
      </c>
      <c r="F1411" s="12"/>
      <c r="G1411" s="12"/>
      <c r="H1411" s="12"/>
      <c r="I1411" s="12"/>
      <c r="J1411" s="12"/>
      <c r="K1411" s="12"/>
      <c r="L1411" s="12"/>
      <c r="M1411" s="12"/>
      <c r="N1411" s="12"/>
      <c r="O1411" s="12"/>
      <c r="P1411" s="12"/>
      <c r="Q1411" s="12"/>
      <c r="R1411" s="12"/>
      <c r="S1411" s="12"/>
      <c r="T1411" s="12"/>
      <c r="U1411" s="12"/>
      <c r="V1411" s="12"/>
      <c r="W1411" s="12"/>
    </row>
    <row r="1412" ht="14.4" spans="1:23">
      <c r="A1412" s="14">
        <v>2082302</v>
      </c>
      <c r="B1412" s="11" t="s">
        <v>3765</v>
      </c>
      <c r="C1412" s="12">
        <v>7691</v>
      </c>
      <c r="D1412" s="12"/>
      <c r="E1412" s="12">
        <v>0</v>
      </c>
      <c r="F1412" s="12"/>
      <c r="G1412" s="12">
        <v>1155</v>
      </c>
      <c r="H1412" s="12"/>
      <c r="I1412" s="12"/>
      <c r="J1412" s="12">
        <v>884</v>
      </c>
      <c r="K1412" s="12">
        <v>194</v>
      </c>
      <c r="L1412" s="12"/>
      <c r="M1412" s="12"/>
      <c r="N1412" s="12"/>
      <c r="O1412" s="12"/>
      <c r="P1412" s="12"/>
      <c r="Q1412" s="12"/>
      <c r="R1412" s="12"/>
      <c r="S1412" s="12">
        <v>77</v>
      </c>
      <c r="T1412" s="12"/>
      <c r="U1412" s="12"/>
      <c r="V1412" s="12"/>
      <c r="W1412" s="12"/>
    </row>
    <row r="1413" ht="14.4" spans="1:23">
      <c r="A1413" s="14">
        <v>2082399</v>
      </c>
      <c r="B1413" s="11" t="s">
        <v>3768</v>
      </c>
      <c r="C1413" s="12">
        <v>1045</v>
      </c>
      <c r="D1413" s="12"/>
      <c r="E1413" s="12">
        <v>0</v>
      </c>
      <c r="F1413" s="12"/>
      <c r="G1413" s="12">
        <v>49</v>
      </c>
      <c r="H1413" s="12"/>
      <c r="I1413" s="12"/>
      <c r="J1413" s="12"/>
      <c r="K1413" s="12">
        <v>46</v>
      </c>
      <c r="L1413" s="12"/>
      <c r="M1413" s="12">
        <v>2</v>
      </c>
      <c r="N1413" s="12"/>
      <c r="O1413" s="12"/>
      <c r="P1413" s="12"/>
      <c r="Q1413" s="12"/>
      <c r="R1413" s="12"/>
      <c r="S1413" s="12"/>
      <c r="T1413" s="12"/>
      <c r="U1413" s="12"/>
      <c r="V1413" s="12"/>
      <c r="W1413" s="12">
        <v>1</v>
      </c>
    </row>
    <row r="1414" ht="14.4" spans="1:23">
      <c r="A1414" s="14">
        <v>211</v>
      </c>
      <c r="B1414" s="9" t="s">
        <v>2231</v>
      </c>
      <c r="C1414" s="10">
        <v>0</v>
      </c>
      <c r="D1414" s="10"/>
      <c r="E1414" s="10">
        <v>0</v>
      </c>
      <c r="F1414" s="10"/>
      <c r="G1414" s="10"/>
      <c r="H1414" s="10"/>
      <c r="I1414" s="10"/>
      <c r="J1414" s="10"/>
      <c r="K1414" s="10"/>
      <c r="L1414" s="10"/>
      <c r="M1414" s="10"/>
      <c r="N1414" s="10"/>
      <c r="O1414" s="10"/>
      <c r="P1414" s="10"/>
      <c r="Q1414" s="10"/>
      <c r="R1414" s="10"/>
      <c r="S1414" s="10"/>
      <c r="T1414" s="10"/>
      <c r="U1414" s="10"/>
      <c r="V1414" s="10"/>
      <c r="W1414" s="10"/>
    </row>
    <row r="1415" ht="14.4" spans="1:23">
      <c r="A1415" s="14">
        <v>21160</v>
      </c>
      <c r="B1415" s="11" t="s">
        <v>3771</v>
      </c>
      <c r="C1415" s="10">
        <v>0</v>
      </c>
      <c r="D1415" s="10"/>
      <c r="E1415" s="10">
        <v>0</v>
      </c>
      <c r="F1415" s="10"/>
      <c r="G1415" s="10"/>
      <c r="H1415" s="10"/>
      <c r="I1415" s="10"/>
      <c r="J1415" s="10"/>
      <c r="K1415" s="10"/>
      <c r="L1415" s="10"/>
      <c r="M1415" s="10"/>
      <c r="N1415" s="10"/>
      <c r="O1415" s="10"/>
      <c r="P1415" s="10"/>
      <c r="Q1415" s="10"/>
      <c r="R1415" s="10"/>
      <c r="S1415" s="10"/>
      <c r="T1415" s="10"/>
      <c r="U1415" s="10"/>
      <c r="V1415" s="10"/>
      <c r="W1415" s="10"/>
    </row>
    <row r="1416" ht="14.4" spans="1:23">
      <c r="A1416" s="14">
        <v>2116001</v>
      </c>
      <c r="B1416" s="11" t="s">
        <v>3772</v>
      </c>
      <c r="C1416" s="12">
        <v>0</v>
      </c>
      <c r="D1416" s="12"/>
      <c r="E1416" s="12">
        <v>0</v>
      </c>
      <c r="F1416" s="12"/>
      <c r="G1416" s="12"/>
      <c r="H1416" s="12"/>
      <c r="I1416" s="12"/>
      <c r="J1416" s="12"/>
      <c r="K1416" s="12"/>
      <c r="L1416" s="12"/>
      <c r="M1416" s="12"/>
      <c r="N1416" s="12"/>
      <c r="O1416" s="12"/>
      <c r="P1416" s="12"/>
      <c r="Q1416" s="12"/>
      <c r="R1416" s="12"/>
      <c r="S1416" s="12"/>
      <c r="T1416" s="12"/>
      <c r="U1416" s="12"/>
      <c r="V1416" s="12"/>
      <c r="W1416" s="12"/>
    </row>
    <row r="1417" ht="14.4" spans="1:23">
      <c r="A1417" s="14">
        <v>2116002</v>
      </c>
      <c r="B1417" s="11" t="s">
        <v>3773</v>
      </c>
      <c r="C1417" s="12">
        <v>0</v>
      </c>
      <c r="D1417" s="12"/>
      <c r="E1417" s="12">
        <v>0</v>
      </c>
      <c r="F1417" s="12"/>
      <c r="G1417" s="12"/>
      <c r="H1417" s="12"/>
      <c r="I1417" s="12"/>
      <c r="J1417" s="12"/>
      <c r="K1417" s="12"/>
      <c r="L1417" s="12"/>
      <c r="M1417" s="12"/>
      <c r="N1417" s="12"/>
      <c r="O1417" s="12"/>
      <c r="P1417" s="12"/>
      <c r="Q1417" s="12"/>
      <c r="R1417" s="12"/>
      <c r="S1417" s="12"/>
      <c r="T1417" s="12"/>
      <c r="U1417" s="12"/>
      <c r="V1417" s="12"/>
      <c r="W1417" s="12"/>
    </row>
    <row r="1418" ht="14.4" spans="1:23">
      <c r="A1418" s="14">
        <v>2116003</v>
      </c>
      <c r="B1418" s="11" t="s">
        <v>3774</v>
      </c>
      <c r="C1418" s="12">
        <v>0</v>
      </c>
      <c r="D1418" s="12"/>
      <c r="E1418" s="12">
        <v>0</v>
      </c>
      <c r="F1418" s="12"/>
      <c r="G1418" s="12"/>
      <c r="H1418" s="12"/>
      <c r="I1418" s="12"/>
      <c r="J1418" s="12"/>
      <c r="K1418" s="12"/>
      <c r="L1418" s="12"/>
      <c r="M1418" s="12"/>
      <c r="N1418" s="12"/>
      <c r="O1418" s="12"/>
      <c r="P1418" s="12"/>
      <c r="Q1418" s="12"/>
      <c r="R1418" s="12"/>
      <c r="S1418" s="12"/>
      <c r="T1418" s="12"/>
      <c r="U1418" s="12"/>
      <c r="V1418" s="12"/>
      <c r="W1418" s="12"/>
    </row>
    <row r="1419" ht="14.4" spans="1:23">
      <c r="A1419" s="14">
        <v>2116099</v>
      </c>
      <c r="B1419" s="11" t="s">
        <v>3775</v>
      </c>
      <c r="C1419" s="12">
        <v>0</v>
      </c>
      <c r="D1419" s="12"/>
      <c r="E1419" s="12">
        <v>0</v>
      </c>
      <c r="F1419" s="12"/>
      <c r="G1419" s="12"/>
      <c r="H1419" s="12"/>
      <c r="I1419" s="12"/>
      <c r="J1419" s="12"/>
      <c r="K1419" s="12"/>
      <c r="L1419" s="12"/>
      <c r="M1419" s="12"/>
      <c r="N1419" s="12"/>
      <c r="O1419" s="12"/>
      <c r="P1419" s="12"/>
      <c r="Q1419" s="12"/>
      <c r="R1419" s="12"/>
      <c r="S1419" s="12"/>
      <c r="T1419" s="12"/>
      <c r="U1419" s="12"/>
      <c r="V1419" s="12"/>
      <c r="W1419" s="12"/>
    </row>
    <row r="1420" ht="14.4" spans="1:23">
      <c r="A1420" s="14">
        <v>21161</v>
      </c>
      <c r="B1420" s="11" t="s">
        <v>3776</v>
      </c>
      <c r="C1420" s="10">
        <v>0</v>
      </c>
      <c r="D1420" s="10"/>
      <c r="E1420" s="10">
        <v>0</v>
      </c>
      <c r="F1420" s="10"/>
      <c r="G1420" s="10"/>
      <c r="H1420" s="10"/>
      <c r="I1420" s="10"/>
      <c r="J1420" s="10"/>
      <c r="K1420" s="10"/>
      <c r="L1420" s="10"/>
      <c r="M1420" s="10"/>
      <c r="N1420" s="10"/>
      <c r="O1420" s="10"/>
      <c r="P1420" s="10"/>
      <c r="Q1420" s="10"/>
      <c r="R1420" s="10"/>
      <c r="S1420" s="10"/>
      <c r="T1420" s="10"/>
      <c r="U1420" s="10"/>
      <c r="V1420" s="10"/>
      <c r="W1420" s="10"/>
    </row>
    <row r="1421" ht="14.4" spans="1:23">
      <c r="A1421" s="14">
        <v>2116101</v>
      </c>
      <c r="B1421" s="11" t="s">
        <v>3777</v>
      </c>
      <c r="C1421" s="12">
        <v>0</v>
      </c>
      <c r="D1421" s="12"/>
      <c r="E1421" s="12">
        <v>0</v>
      </c>
      <c r="F1421" s="12"/>
      <c r="G1421" s="12"/>
      <c r="H1421" s="12"/>
      <c r="I1421" s="12"/>
      <c r="J1421" s="12"/>
      <c r="K1421" s="12"/>
      <c r="L1421" s="12"/>
      <c r="M1421" s="12"/>
      <c r="N1421" s="12"/>
      <c r="O1421" s="12"/>
      <c r="P1421" s="12"/>
      <c r="Q1421" s="12"/>
      <c r="R1421" s="12"/>
      <c r="S1421" s="12"/>
      <c r="T1421" s="12"/>
      <c r="U1421" s="12"/>
      <c r="V1421" s="12"/>
      <c r="W1421" s="12"/>
    </row>
    <row r="1422" ht="14.4" spans="1:23">
      <c r="A1422" s="14">
        <v>2116102</v>
      </c>
      <c r="B1422" s="11" t="s">
        <v>3778</v>
      </c>
      <c r="C1422" s="12">
        <v>0</v>
      </c>
      <c r="D1422" s="12"/>
      <c r="E1422" s="12">
        <v>0</v>
      </c>
      <c r="F1422" s="12"/>
      <c r="G1422" s="12"/>
      <c r="H1422" s="12"/>
      <c r="I1422" s="12"/>
      <c r="J1422" s="12"/>
      <c r="K1422" s="12"/>
      <c r="L1422" s="12"/>
      <c r="M1422" s="12"/>
      <c r="N1422" s="12"/>
      <c r="O1422" s="12"/>
      <c r="P1422" s="12"/>
      <c r="Q1422" s="12"/>
      <c r="R1422" s="12"/>
      <c r="S1422" s="12"/>
      <c r="T1422" s="12"/>
      <c r="U1422" s="12"/>
      <c r="V1422" s="12"/>
      <c r="W1422" s="12"/>
    </row>
    <row r="1423" ht="14.4" spans="1:23">
      <c r="A1423" s="14">
        <v>2116103</v>
      </c>
      <c r="B1423" s="11" t="s">
        <v>3779</v>
      </c>
      <c r="C1423" s="12">
        <v>0</v>
      </c>
      <c r="D1423" s="12"/>
      <c r="E1423" s="12">
        <v>0</v>
      </c>
      <c r="F1423" s="12"/>
      <c r="G1423" s="12"/>
      <c r="H1423" s="12"/>
      <c r="I1423" s="12"/>
      <c r="J1423" s="12"/>
      <c r="K1423" s="12"/>
      <c r="L1423" s="12"/>
      <c r="M1423" s="12"/>
      <c r="N1423" s="12"/>
      <c r="O1423" s="12"/>
      <c r="P1423" s="12"/>
      <c r="Q1423" s="12"/>
      <c r="R1423" s="12"/>
      <c r="S1423" s="12"/>
      <c r="T1423" s="12"/>
      <c r="U1423" s="12"/>
      <c r="V1423" s="12"/>
      <c r="W1423" s="12"/>
    </row>
    <row r="1424" ht="14.4" spans="1:23">
      <c r="A1424" s="14">
        <v>2116104</v>
      </c>
      <c r="B1424" s="11" t="s">
        <v>3780</v>
      </c>
      <c r="C1424" s="12">
        <v>0</v>
      </c>
      <c r="D1424" s="12"/>
      <c r="E1424" s="12">
        <v>0</v>
      </c>
      <c r="F1424" s="12"/>
      <c r="G1424" s="12"/>
      <c r="H1424" s="12"/>
      <c r="I1424" s="12"/>
      <c r="J1424" s="12"/>
      <c r="K1424" s="12"/>
      <c r="L1424" s="12"/>
      <c r="M1424" s="12"/>
      <c r="N1424" s="12"/>
      <c r="O1424" s="12"/>
      <c r="P1424" s="12"/>
      <c r="Q1424" s="12"/>
      <c r="R1424" s="12"/>
      <c r="S1424" s="12"/>
      <c r="T1424" s="12"/>
      <c r="U1424" s="12"/>
      <c r="V1424" s="12"/>
      <c r="W1424" s="12"/>
    </row>
    <row r="1425" ht="14.4" spans="1:23">
      <c r="A1425" s="14">
        <v>212</v>
      </c>
      <c r="B1425" s="9" t="s">
        <v>2447</v>
      </c>
      <c r="C1425" s="10">
        <v>3452855</v>
      </c>
      <c r="D1425" s="10">
        <v>3053</v>
      </c>
      <c r="E1425" s="10">
        <v>30038</v>
      </c>
      <c r="F1425" s="10"/>
      <c r="G1425" s="10">
        <v>2367797</v>
      </c>
      <c r="H1425" s="10">
        <v>1454613</v>
      </c>
      <c r="I1425" s="10">
        <v>49183</v>
      </c>
      <c r="J1425" s="10">
        <v>56729</v>
      </c>
      <c r="K1425" s="10">
        <v>172028</v>
      </c>
      <c r="L1425" s="10">
        <v>105857</v>
      </c>
      <c r="M1425" s="10">
        <v>122404</v>
      </c>
      <c r="N1425" s="10">
        <v>20829</v>
      </c>
      <c r="O1425" s="10">
        <v>20230</v>
      </c>
      <c r="P1425" s="10">
        <v>71052</v>
      </c>
      <c r="Q1425" s="10">
        <v>141213</v>
      </c>
      <c r="R1425" s="10">
        <v>72476</v>
      </c>
      <c r="S1425" s="10">
        <v>14615</v>
      </c>
      <c r="T1425" s="10">
        <v>25654</v>
      </c>
      <c r="U1425" s="10">
        <v>2841</v>
      </c>
      <c r="V1425" s="10">
        <v>6035</v>
      </c>
      <c r="W1425" s="10">
        <v>32038</v>
      </c>
    </row>
    <row r="1426" ht="14.4" spans="1:23">
      <c r="A1426" s="14">
        <v>21208</v>
      </c>
      <c r="B1426" s="11" t="s">
        <v>3781</v>
      </c>
      <c r="C1426" s="10">
        <v>3180929</v>
      </c>
      <c r="D1426" s="10"/>
      <c r="E1426" s="10">
        <v>0</v>
      </c>
      <c r="F1426" s="10"/>
      <c r="G1426" s="10">
        <v>2252197</v>
      </c>
      <c r="H1426" s="10">
        <v>1422081</v>
      </c>
      <c r="I1426" s="10">
        <v>37493</v>
      </c>
      <c r="J1426" s="10">
        <v>50402</v>
      </c>
      <c r="K1426" s="10">
        <v>164640</v>
      </c>
      <c r="L1426" s="10">
        <v>92806</v>
      </c>
      <c r="M1426" s="10">
        <v>117625</v>
      </c>
      <c r="N1426" s="10">
        <v>13654</v>
      </c>
      <c r="O1426" s="10">
        <v>17180</v>
      </c>
      <c r="P1426" s="10">
        <v>66837</v>
      </c>
      <c r="Q1426" s="10">
        <v>133552</v>
      </c>
      <c r="R1426" s="10">
        <v>63780</v>
      </c>
      <c r="S1426" s="10">
        <v>13856</v>
      </c>
      <c r="T1426" s="10">
        <v>24501</v>
      </c>
      <c r="U1426" s="10">
        <v>2733</v>
      </c>
      <c r="V1426" s="10">
        <v>3634</v>
      </c>
      <c r="W1426" s="10">
        <v>27423</v>
      </c>
    </row>
    <row r="1427" ht="14.4" spans="1:23">
      <c r="A1427" s="14">
        <v>2120801</v>
      </c>
      <c r="B1427" s="11" t="s">
        <v>3782</v>
      </c>
      <c r="C1427" s="12">
        <v>1637671</v>
      </c>
      <c r="D1427" s="12"/>
      <c r="E1427" s="12">
        <v>0</v>
      </c>
      <c r="F1427" s="12"/>
      <c r="G1427" s="12">
        <v>1207968</v>
      </c>
      <c r="H1427" s="12">
        <v>837048</v>
      </c>
      <c r="I1427" s="12">
        <v>6163</v>
      </c>
      <c r="J1427" s="12">
        <v>29487</v>
      </c>
      <c r="K1427" s="12">
        <v>81230</v>
      </c>
      <c r="L1427" s="12">
        <v>27915</v>
      </c>
      <c r="M1427" s="12">
        <v>64687</v>
      </c>
      <c r="N1427" s="12">
        <v>3100</v>
      </c>
      <c r="O1427" s="12">
        <v>10116</v>
      </c>
      <c r="P1427" s="12">
        <v>21857</v>
      </c>
      <c r="Q1427" s="12">
        <v>69397</v>
      </c>
      <c r="R1427" s="12">
        <v>32658</v>
      </c>
      <c r="S1427" s="12">
        <v>4418</v>
      </c>
      <c r="T1427" s="12">
        <v>12798</v>
      </c>
      <c r="U1427" s="12">
        <v>1</v>
      </c>
      <c r="V1427" s="12">
        <v>2812</v>
      </c>
      <c r="W1427" s="12">
        <v>4281</v>
      </c>
    </row>
    <row r="1428" ht="14.4" spans="1:23">
      <c r="A1428" s="14">
        <v>2120802</v>
      </c>
      <c r="B1428" s="11" t="s">
        <v>3783</v>
      </c>
      <c r="C1428" s="12">
        <v>365454</v>
      </c>
      <c r="D1428" s="12"/>
      <c r="E1428" s="12">
        <v>0</v>
      </c>
      <c r="F1428" s="12"/>
      <c r="G1428" s="12">
        <v>309558</v>
      </c>
      <c r="H1428" s="12">
        <v>221889</v>
      </c>
      <c r="I1428" s="12"/>
      <c r="J1428" s="12">
        <v>4764</v>
      </c>
      <c r="K1428" s="12">
        <v>26337</v>
      </c>
      <c r="L1428" s="12">
        <v>5321</v>
      </c>
      <c r="M1428" s="12">
        <v>6762</v>
      </c>
      <c r="N1428" s="12">
        <v>270</v>
      </c>
      <c r="O1428" s="12">
        <v>2859</v>
      </c>
      <c r="P1428" s="12">
        <v>8696</v>
      </c>
      <c r="Q1428" s="12">
        <v>6076</v>
      </c>
      <c r="R1428" s="12">
        <v>19281</v>
      </c>
      <c r="S1428" s="12">
        <v>1862</v>
      </c>
      <c r="T1428" s="12">
        <v>4669</v>
      </c>
      <c r="U1428" s="12"/>
      <c r="V1428" s="12"/>
      <c r="W1428" s="12">
        <v>772</v>
      </c>
    </row>
    <row r="1429" ht="14.4" spans="1:23">
      <c r="A1429" s="14">
        <v>2120803</v>
      </c>
      <c r="B1429" s="11" t="s">
        <v>3784</v>
      </c>
      <c r="C1429" s="12">
        <v>257266</v>
      </c>
      <c r="D1429" s="12"/>
      <c r="E1429" s="12">
        <v>0</v>
      </c>
      <c r="F1429" s="12"/>
      <c r="G1429" s="12">
        <v>154796</v>
      </c>
      <c r="H1429" s="12">
        <v>59401</v>
      </c>
      <c r="I1429" s="12">
        <v>7272</v>
      </c>
      <c r="J1429" s="12">
        <v>2139</v>
      </c>
      <c r="K1429" s="12">
        <v>7231</v>
      </c>
      <c r="L1429" s="12">
        <v>6572</v>
      </c>
      <c r="M1429" s="12">
        <v>31664</v>
      </c>
      <c r="N1429" s="12">
        <v>1540</v>
      </c>
      <c r="O1429" s="12">
        <v>-74</v>
      </c>
      <c r="P1429" s="12">
        <v>12499</v>
      </c>
      <c r="Q1429" s="12">
        <v>16138</v>
      </c>
      <c r="R1429" s="12">
        <v>1377</v>
      </c>
      <c r="S1429" s="12">
        <v>1380</v>
      </c>
      <c r="T1429" s="12">
        <v>300</v>
      </c>
      <c r="U1429" s="12">
        <v>2250</v>
      </c>
      <c r="V1429" s="12">
        <v>1</v>
      </c>
      <c r="W1429" s="12">
        <v>5106</v>
      </c>
    </row>
    <row r="1430" ht="14.4" spans="1:23">
      <c r="A1430" s="14">
        <v>2120804</v>
      </c>
      <c r="B1430" s="11" t="s">
        <v>3785</v>
      </c>
      <c r="C1430" s="12">
        <v>48824</v>
      </c>
      <c r="D1430" s="12"/>
      <c r="E1430" s="12">
        <v>0</v>
      </c>
      <c r="F1430" s="12"/>
      <c r="G1430" s="12">
        <v>33674</v>
      </c>
      <c r="H1430" s="12">
        <v>4884</v>
      </c>
      <c r="I1430" s="12">
        <v>499</v>
      </c>
      <c r="J1430" s="12">
        <v>829</v>
      </c>
      <c r="K1430" s="12">
        <v>1000</v>
      </c>
      <c r="L1430" s="12">
        <v>19323</v>
      </c>
      <c r="M1430" s="12">
        <v>392</v>
      </c>
      <c r="N1430" s="12">
        <v>247</v>
      </c>
      <c r="O1430" s="12"/>
      <c r="P1430" s="12">
        <v>3037</v>
      </c>
      <c r="Q1430" s="12">
        <v>2385</v>
      </c>
      <c r="R1430" s="12">
        <v>165</v>
      </c>
      <c r="S1430" s="12"/>
      <c r="T1430" s="12">
        <v>364</v>
      </c>
      <c r="U1430" s="12"/>
      <c r="V1430" s="12"/>
      <c r="W1430" s="12">
        <v>549</v>
      </c>
    </row>
    <row r="1431" ht="14.4" spans="1:23">
      <c r="A1431" s="14">
        <v>2120805</v>
      </c>
      <c r="B1431" s="11" t="s">
        <v>3786</v>
      </c>
      <c r="C1431" s="12">
        <v>92873</v>
      </c>
      <c r="D1431" s="12"/>
      <c r="E1431" s="12">
        <v>0</v>
      </c>
      <c r="F1431" s="12"/>
      <c r="G1431" s="12">
        <v>64612</v>
      </c>
      <c r="H1431" s="12">
        <v>17361</v>
      </c>
      <c r="I1431" s="12">
        <v>11037</v>
      </c>
      <c r="J1431" s="12">
        <v>1636</v>
      </c>
      <c r="K1431" s="12">
        <v>3644</v>
      </c>
      <c r="L1431" s="12">
        <v>1005</v>
      </c>
      <c r="M1431" s="12">
        <v>4082</v>
      </c>
      <c r="N1431" s="12">
        <v>3394</v>
      </c>
      <c r="O1431" s="12">
        <v>2972</v>
      </c>
      <c r="P1431" s="12">
        <v>7743</v>
      </c>
      <c r="Q1431" s="12">
        <v>3341</v>
      </c>
      <c r="R1431" s="12">
        <v>4085</v>
      </c>
      <c r="S1431" s="12"/>
      <c r="T1431" s="12">
        <v>2132</v>
      </c>
      <c r="U1431" s="12">
        <v>100</v>
      </c>
      <c r="V1431" s="12"/>
      <c r="W1431" s="12">
        <v>2080</v>
      </c>
    </row>
    <row r="1432" ht="14.4" spans="1:23">
      <c r="A1432" s="14">
        <v>2120806</v>
      </c>
      <c r="B1432" s="11" t="s">
        <v>3787</v>
      </c>
      <c r="C1432" s="12">
        <v>21266</v>
      </c>
      <c r="D1432" s="12"/>
      <c r="E1432" s="12">
        <v>0</v>
      </c>
      <c r="F1432" s="12"/>
      <c r="G1432" s="12">
        <v>14024</v>
      </c>
      <c r="H1432" s="12">
        <v>2515</v>
      </c>
      <c r="I1432" s="12">
        <v>15</v>
      </c>
      <c r="J1432" s="12">
        <v>284</v>
      </c>
      <c r="K1432" s="12">
        <v>3094</v>
      </c>
      <c r="L1432" s="12">
        <v>1550</v>
      </c>
      <c r="M1432" s="12">
        <v>183</v>
      </c>
      <c r="N1432" s="12">
        <v>380</v>
      </c>
      <c r="O1432" s="12">
        <v>692</v>
      </c>
      <c r="P1432" s="12">
        <v>4251</v>
      </c>
      <c r="Q1432" s="12">
        <v>458</v>
      </c>
      <c r="R1432" s="12"/>
      <c r="S1432" s="12"/>
      <c r="T1432" s="12">
        <v>271</v>
      </c>
      <c r="U1432" s="12"/>
      <c r="V1432" s="12"/>
      <c r="W1432" s="12">
        <v>331</v>
      </c>
    </row>
    <row r="1433" ht="14.4" spans="1:23">
      <c r="A1433" s="14">
        <v>2120807</v>
      </c>
      <c r="B1433" s="11" t="s">
        <v>3788</v>
      </c>
      <c r="C1433" s="12">
        <v>41785</v>
      </c>
      <c r="D1433" s="12"/>
      <c r="E1433" s="12">
        <v>0</v>
      </c>
      <c r="F1433" s="12"/>
      <c r="G1433" s="12">
        <v>20846</v>
      </c>
      <c r="H1433" s="12">
        <v>13555</v>
      </c>
      <c r="I1433" s="12">
        <v>45</v>
      </c>
      <c r="J1433" s="12">
        <v>781</v>
      </c>
      <c r="K1433" s="12">
        <v>97</v>
      </c>
      <c r="L1433" s="12">
        <v>129</v>
      </c>
      <c r="M1433" s="12">
        <v>1860</v>
      </c>
      <c r="N1433" s="12">
        <v>366</v>
      </c>
      <c r="O1433" s="12"/>
      <c r="P1433" s="12">
        <v>116</v>
      </c>
      <c r="Q1433" s="12">
        <v>2240</v>
      </c>
      <c r="R1433" s="12"/>
      <c r="S1433" s="12">
        <v>64</v>
      </c>
      <c r="T1433" s="12"/>
      <c r="U1433" s="12">
        <v>154</v>
      </c>
      <c r="V1433" s="12">
        <v>176</v>
      </c>
      <c r="W1433" s="12">
        <v>1263</v>
      </c>
    </row>
    <row r="1434" ht="14.4" spans="1:23">
      <c r="A1434" s="14">
        <v>2120809</v>
      </c>
      <c r="B1434" s="11" t="s">
        <v>3789</v>
      </c>
      <c r="C1434" s="12">
        <v>1587</v>
      </c>
      <c r="D1434" s="12"/>
      <c r="E1434" s="12">
        <v>0</v>
      </c>
      <c r="F1434" s="12"/>
      <c r="G1434" s="12">
        <v>1485</v>
      </c>
      <c r="H1434" s="12"/>
      <c r="I1434" s="12"/>
      <c r="J1434" s="12"/>
      <c r="K1434" s="12"/>
      <c r="L1434" s="12">
        <v>962</v>
      </c>
      <c r="M1434" s="12"/>
      <c r="N1434" s="12"/>
      <c r="O1434" s="12"/>
      <c r="P1434" s="12">
        <v>523</v>
      </c>
      <c r="Q1434" s="12"/>
      <c r="R1434" s="12"/>
      <c r="S1434" s="12"/>
      <c r="T1434" s="12"/>
      <c r="U1434" s="12"/>
      <c r="V1434" s="12"/>
      <c r="W1434" s="12"/>
    </row>
    <row r="1435" ht="14.4" spans="1:23">
      <c r="A1435" s="14">
        <v>2120810</v>
      </c>
      <c r="B1435" s="11" t="s">
        <v>3790</v>
      </c>
      <c r="C1435" s="12">
        <v>13196</v>
      </c>
      <c r="D1435" s="12"/>
      <c r="E1435" s="12">
        <v>0</v>
      </c>
      <c r="F1435" s="12"/>
      <c r="G1435" s="12">
        <v>10744</v>
      </c>
      <c r="H1435" s="12"/>
      <c r="I1435" s="12">
        <v>353</v>
      </c>
      <c r="J1435" s="12">
        <v>2000</v>
      </c>
      <c r="K1435" s="12">
        <v>5000</v>
      </c>
      <c r="L1435" s="12">
        <v>16</v>
      </c>
      <c r="M1435" s="12"/>
      <c r="N1435" s="12"/>
      <c r="O1435" s="12"/>
      <c r="P1435" s="12">
        <v>60</v>
      </c>
      <c r="Q1435" s="12">
        <v>3315</v>
      </c>
      <c r="R1435" s="12"/>
      <c r="S1435" s="12"/>
      <c r="T1435" s="12"/>
      <c r="U1435" s="12"/>
      <c r="V1435" s="12"/>
      <c r="W1435" s="12"/>
    </row>
    <row r="1436" ht="14.4" spans="1:23">
      <c r="A1436" s="14">
        <v>2120811</v>
      </c>
      <c r="B1436" s="11" t="s">
        <v>3791</v>
      </c>
      <c r="C1436" s="12">
        <v>28672</v>
      </c>
      <c r="D1436" s="12"/>
      <c r="E1436" s="12">
        <v>0</v>
      </c>
      <c r="F1436" s="12"/>
      <c r="G1436" s="12">
        <v>12941</v>
      </c>
      <c r="H1436" s="12">
        <v>6859</v>
      </c>
      <c r="I1436" s="12"/>
      <c r="J1436" s="12"/>
      <c r="K1436" s="12">
        <v>1089</v>
      </c>
      <c r="L1436" s="12"/>
      <c r="M1436" s="12">
        <v>745</v>
      </c>
      <c r="N1436" s="12">
        <v>1031</v>
      </c>
      <c r="O1436" s="12"/>
      <c r="P1436" s="12">
        <v>2005</v>
      </c>
      <c r="Q1436" s="12">
        <v>750</v>
      </c>
      <c r="R1436" s="12">
        <v>216</v>
      </c>
      <c r="S1436" s="12"/>
      <c r="T1436" s="12"/>
      <c r="U1436" s="12">
        <v>228</v>
      </c>
      <c r="V1436" s="12">
        <v>18</v>
      </c>
      <c r="W1436" s="12"/>
    </row>
    <row r="1437" ht="14.4" spans="1:23">
      <c r="A1437" s="14">
        <v>2120813</v>
      </c>
      <c r="B1437" s="11" t="s">
        <v>3424</v>
      </c>
      <c r="C1437" s="12">
        <v>636</v>
      </c>
      <c r="D1437" s="12"/>
      <c r="E1437" s="12">
        <v>0</v>
      </c>
      <c r="F1437" s="12"/>
      <c r="G1437" s="12">
        <v>13</v>
      </c>
      <c r="H1437" s="12"/>
      <c r="I1437" s="12">
        <v>13</v>
      </c>
      <c r="J1437" s="12"/>
      <c r="K1437" s="12"/>
      <c r="L1437" s="12"/>
      <c r="M1437" s="12"/>
      <c r="N1437" s="12"/>
      <c r="O1437" s="12"/>
      <c r="P1437" s="12"/>
      <c r="Q1437" s="12"/>
      <c r="R1437" s="12"/>
      <c r="S1437" s="12"/>
      <c r="T1437" s="12"/>
      <c r="U1437" s="12"/>
      <c r="V1437" s="12"/>
      <c r="W1437" s="12"/>
    </row>
    <row r="1438" ht="14.4" spans="1:23">
      <c r="A1438" s="14">
        <v>2120899</v>
      </c>
      <c r="B1438" s="11" t="s">
        <v>3792</v>
      </c>
      <c r="C1438" s="12">
        <v>671699</v>
      </c>
      <c r="D1438" s="12"/>
      <c r="E1438" s="12">
        <v>0</v>
      </c>
      <c r="F1438" s="12"/>
      <c r="G1438" s="12">
        <v>421536</v>
      </c>
      <c r="H1438" s="12">
        <v>258569</v>
      </c>
      <c r="I1438" s="12">
        <v>12096</v>
      </c>
      <c r="J1438" s="12">
        <v>8482</v>
      </c>
      <c r="K1438" s="12">
        <v>35918</v>
      </c>
      <c r="L1438" s="12">
        <v>30013</v>
      </c>
      <c r="M1438" s="12">
        <v>7250</v>
      </c>
      <c r="N1438" s="12">
        <v>3326</v>
      </c>
      <c r="O1438" s="12">
        <v>615</v>
      </c>
      <c r="P1438" s="12">
        <v>6050</v>
      </c>
      <c r="Q1438" s="12">
        <v>29452</v>
      </c>
      <c r="R1438" s="12">
        <v>5998</v>
      </c>
      <c r="S1438" s="12">
        <v>6132</v>
      </c>
      <c r="T1438" s="12">
        <v>3967</v>
      </c>
      <c r="U1438" s="12"/>
      <c r="V1438" s="12">
        <v>627</v>
      </c>
      <c r="W1438" s="12">
        <v>13041</v>
      </c>
    </row>
    <row r="1439" ht="14.4" spans="1:23">
      <c r="A1439" s="14">
        <v>21209</v>
      </c>
      <c r="B1439" s="11" t="s">
        <v>5416</v>
      </c>
      <c r="C1439" s="10">
        <v>0</v>
      </c>
      <c r="D1439" s="10"/>
      <c r="E1439" s="10">
        <v>0</v>
      </c>
      <c r="F1439" s="10"/>
      <c r="G1439" s="10">
        <v>521</v>
      </c>
      <c r="H1439" s="10"/>
      <c r="I1439" s="10">
        <v>12</v>
      </c>
      <c r="J1439" s="10"/>
      <c r="K1439" s="10"/>
      <c r="L1439" s="10">
        <v>509</v>
      </c>
      <c r="M1439" s="10"/>
      <c r="N1439" s="10"/>
      <c r="O1439" s="10"/>
      <c r="P1439" s="10"/>
      <c r="Q1439" s="10"/>
      <c r="R1439" s="10"/>
      <c r="S1439" s="10"/>
      <c r="T1439" s="10"/>
      <c r="U1439" s="10"/>
      <c r="V1439" s="10"/>
      <c r="W1439" s="10"/>
    </row>
    <row r="1440" ht="14.4" spans="1:23">
      <c r="A1440" s="14">
        <v>2120901</v>
      </c>
      <c r="B1440" s="11" t="s">
        <v>3797</v>
      </c>
      <c r="C1440" s="12">
        <v>0</v>
      </c>
      <c r="D1440" s="12"/>
      <c r="E1440" s="12">
        <v>0</v>
      </c>
      <c r="F1440" s="12"/>
      <c r="G1440" s="12">
        <v>12</v>
      </c>
      <c r="H1440" s="12"/>
      <c r="I1440" s="12">
        <v>12</v>
      </c>
      <c r="J1440" s="12"/>
      <c r="K1440" s="12"/>
      <c r="L1440" s="12"/>
      <c r="M1440" s="12"/>
      <c r="N1440" s="12"/>
      <c r="O1440" s="12"/>
      <c r="P1440" s="12"/>
      <c r="Q1440" s="12"/>
      <c r="R1440" s="12"/>
      <c r="S1440" s="12"/>
      <c r="T1440" s="12"/>
      <c r="U1440" s="12"/>
      <c r="V1440" s="12"/>
      <c r="W1440" s="12"/>
    </row>
    <row r="1441" ht="14.4" spans="1:23">
      <c r="A1441" s="14">
        <v>2120902</v>
      </c>
      <c r="B1441" s="11" t="s">
        <v>3798</v>
      </c>
      <c r="C1441" s="12">
        <v>0</v>
      </c>
      <c r="D1441" s="12"/>
      <c r="E1441" s="12">
        <v>0</v>
      </c>
      <c r="F1441" s="12"/>
      <c r="G1441" s="12"/>
      <c r="H1441" s="12"/>
      <c r="I1441" s="12"/>
      <c r="J1441" s="12"/>
      <c r="K1441" s="12"/>
      <c r="L1441" s="12"/>
      <c r="M1441" s="12"/>
      <c r="N1441" s="12"/>
      <c r="O1441" s="12"/>
      <c r="P1441" s="12"/>
      <c r="Q1441" s="12"/>
      <c r="R1441" s="12"/>
      <c r="S1441" s="12"/>
      <c r="T1441" s="12"/>
      <c r="U1441" s="12"/>
      <c r="V1441" s="12"/>
      <c r="W1441" s="12"/>
    </row>
    <row r="1442" ht="14.4" spans="1:23">
      <c r="A1442" s="14">
        <v>2120903</v>
      </c>
      <c r="B1442" s="11" t="s">
        <v>3799</v>
      </c>
      <c r="C1442" s="12">
        <v>0</v>
      </c>
      <c r="D1442" s="12"/>
      <c r="E1442" s="12">
        <v>0</v>
      </c>
      <c r="F1442" s="12"/>
      <c r="G1442" s="12"/>
      <c r="H1442" s="12"/>
      <c r="I1442" s="12"/>
      <c r="J1442" s="12"/>
      <c r="K1442" s="12"/>
      <c r="L1442" s="12"/>
      <c r="M1442" s="12"/>
      <c r="N1442" s="12"/>
      <c r="O1442" s="12"/>
      <c r="P1442" s="12"/>
      <c r="Q1442" s="12"/>
      <c r="R1442" s="12"/>
      <c r="S1442" s="12"/>
      <c r="T1442" s="12"/>
      <c r="U1442" s="12"/>
      <c r="V1442" s="12"/>
      <c r="W1442" s="12"/>
    </row>
    <row r="1443" ht="14.4" spans="1:23">
      <c r="A1443" s="14">
        <v>2120904</v>
      </c>
      <c r="B1443" s="11" t="s">
        <v>3800</v>
      </c>
      <c r="C1443" s="12">
        <v>0</v>
      </c>
      <c r="D1443" s="12"/>
      <c r="E1443" s="12">
        <v>0</v>
      </c>
      <c r="F1443" s="12"/>
      <c r="G1443" s="12"/>
      <c r="H1443" s="12"/>
      <c r="I1443" s="12"/>
      <c r="J1443" s="12"/>
      <c r="K1443" s="12"/>
      <c r="L1443" s="12"/>
      <c r="M1443" s="12"/>
      <c r="N1443" s="12"/>
      <c r="O1443" s="12"/>
      <c r="P1443" s="12"/>
      <c r="Q1443" s="12"/>
      <c r="R1443" s="12"/>
      <c r="S1443" s="12"/>
      <c r="T1443" s="12"/>
      <c r="U1443" s="12"/>
      <c r="V1443" s="12"/>
      <c r="W1443" s="12"/>
    </row>
    <row r="1444" ht="14.4" spans="1:23">
      <c r="A1444" s="14">
        <v>2120999</v>
      </c>
      <c r="B1444" s="11" t="s">
        <v>5134</v>
      </c>
      <c r="C1444" s="12">
        <v>0</v>
      </c>
      <c r="D1444" s="12"/>
      <c r="E1444" s="12">
        <v>0</v>
      </c>
      <c r="F1444" s="12"/>
      <c r="G1444" s="12">
        <v>509</v>
      </c>
      <c r="H1444" s="12"/>
      <c r="I1444" s="12"/>
      <c r="J1444" s="12"/>
      <c r="K1444" s="12"/>
      <c r="L1444" s="12">
        <v>509</v>
      </c>
      <c r="M1444" s="12"/>
      <c r="N1444" s="12"/>
      <c r="O1444" s="12"/>
      <c r="P1444" s="12"/>
      <c r="Q1444" s="12"/>
      <c r="R1444" s="12"/>
      <c r="S1444" s="12"/>
      <c r="T1444" s="12"/>
      <c r="U1444" s="12"/>
      <c r="V1444" s="12"/>
      <c r="W1444" s="12"/>
    </row>
    <row r="1445" ht="14.4" spans="1:23">
      <c r="A1445" s="14">
        <v>21210</v>
      </c>
      <c r="B1445" s="11" t="s">
        <v>3793</v>
      </c>
      <c r="C1445" s="10">
        <v>39817</v>
      </c>
      <c r="D1445" s="10"/>
      <c r="E1445" s="10">
        <v>25000</v>
      </c>
      <c r="F1445" s="10"/>
      <c r="G1445" s="10">
        <v>12949</v>
      </c>
      <c r="H1445" s="10">
        <v>7398</v>
      </c>
      <c r="I1445" s="10">
        <v>14</v>
      </c>
      <c r="J1445" s="10">
        <v>19</v>
      </c>
      <c r="K1445" s="10">
        <v>2010</v>
      </c>
      <c r="L1445" s="10">
        <v>202</v>
      </c>
      <c r="M1445" s="10">
        <v>4</v>
      </c>
      <c r="N1445" s="10">
        <v>1046</v>
      </c>
      <c r="O1445" s="10">
        <v>3</v>
      </c>
      <c r="P1445" s="10">
        <v>1065</v>
      </c>
      <c r="Q1445" s="10">
        <v>323</v>
      </c>
      <c r="R1445" s="10">
        <v>831</v>
      </c>
      <c r="S1445" s="10"/>
      <c r="T1445" s="10"/>
      <c r="U1445" s="10">
        <v>24</v>
      </c>
      <c r="V1445" s="10"/>
      <c r="W1445" s="10">
        <v>10</v>
      </c>
    </row>
    <row r="1446" ht="14.4" spans="1:23">
      <c r="A1446" s="14">
        <v>2121001</v>
      </c>
      <c r="B1446" s="11" t="s">
        <v>3782</v>
      </c>
      <c r="C1446" s="12">
        <v>1958</v>
      </c>
      <c r="D1446" s="12"/>
      <c r="E1446" s="12">
        <v>0</v>
      </c>
      <c r="F1446" s="12"/>
      <c r="G1446" s="12">
        <v>2905</v>
      </c>
      <c r="H1446" s="12"/>
      <c r="I1446" s="12"/>
      <c r="J1446" s="12"/>
      <c r="K1446" s="12">
        <v>2000</v>
      </c>
      <c r="L1446" s="12"/>
      <c r="M1446" s="12"/>
      <c r="N1446" s="12"/>
      <c r="O1446" s="12">
        <v>3</v>
      </c>
      <c r="P1446" s="12">
        <v>180</v>
      </c>
      <c r="Q1446" s="12"/>
      <c r="R1446" s="12">
        <v>722</v>
      </c>
      <c r="S1446" s="12"/>
      <c r="T1446" s="12"/>
      <c r="U1446" s="12"/>
      <c r="V1446" s="12"/>
      <c r="W1446" s="12"/>
    </row>
    <row r="1447" ht="14.4" spans="1:23">
      <c r="A1447" s="14">
        <v>2121002</v>
      </c>
      <c r="B1447" s="11" t="s">
        <v>3783</v>
      </c>
      <c r="C1447" s="12">
        <v>1136</v>
      </c>
      <c r="D1447" s="12"/>
      <c r="E1447" s="12">
        <v>0</v>
      </c>
      <c r="F1447" s="12"/>
      <c r="G1447" s="12">
        <v>1378</v>
      </c>
      <c r="H1447" s="12"/>
      <c r="I1447" s="12"/>
      <c r="J1447" s="12"/>
      <c r="K1447" s="12"/>
      <c r="L1447" s="12">
        <v>202</v>
      </c>
      <c r="M1447" s="12">
        <v>4</v>
      </c>
      <c r="N1447" s="12"/>
      <c r="O1447" s="12"/>
      <c r="P1447" s="12">
        <v>769</v>
      </c>
      <c r="Q1447" s="12">
        <v>300</v>
      </c>
      <c r="R1447" s="12">
        <v>79</v>
      </c>
      <c r="S1447" s="12"/>
      <c r="T1447" s="12"/>
      <c r="U1447" s="12">
        <v>24</v>
      </c>
      <c r="V1447" s="12"/>
      <c r="W1447" s="12"/>
    </row>
    <row r="1448" ht="14.4" spans="1:23">
      <c r="A1448" s="14">
        <v>2121099</v>
      </c>
      <c r="B1448" s="11" t="s">
        <v>3794</v>
      </c>
      <c r="C1448" s="12">
        <v>36723</v>
      </c>
      <c r="D1448" s="12"/>
      <c r="E1448" s="12">
        <v>25000</v>
      </c>
      <c r="F1448" s="12"/>
      <c r="G1448" s="12">
        <v>8666</v>
      </c>
      <c r="H1448" s="12">
        <v>7398</v>
      </c>
      <c r="I1448" s="12">
        <v>14</v>
      </c>
      <c r="J1448" s="12">
        <v>19</v>
      </c>
      <c r="K1448" s="12">
        <v>10</v>
      </c>
      <c r="L1448" s="12"/>
      <c r="M1448" s="12"/>
      <c r="N1448" s="12">
        <v>1046</v>
      </c>
      <c r="O1448" s="12"/>
      <c r="P1448" s="12">
        <v>116</v>
      </c>
      <c r="Q1448" s="12">
        <v>23</v>
      </c>
      <c r="R1448" s="12">
        <v>30</v>
      </c>
      <c r="S1448" s="12"/>
      <c r="T1448" s="12"/>
      <c r="U1448" s="12"/>
      <c r="V1448" s="12"/>
      <c r="W1448" s="12">
        <v>10</v>
      </c>
    </row>
    <row r="1449" ht="14.4" spans="1:23">
      <c r="A1449" s="14">
        <v>21211</v>
      </c>
      <c r="B1449" s="11" t="s">
        <v>5417</v>
      </c>
      <c r="C1449" s="12">
        <v>17417</v>
      </c>
      <c r="D1449" s="12"/>
      <c r="E1449" s="12">
        <v>0</v>
      </c>
      <c r="F1449" s="12"/>
      <c r="G1449" s="12">
        <v>4008</v>
      </c>
      <c r="H1449" s="12">
        <v>394</v>
      </c>
      <c r="I1449" s="12">
        <v>30</v>
      </c>
      <c r="J1449" s="12">
        <v>2040</v>
      </c>
      <c r="K1449" s="12">
        <v>90</v>
      </c>
      <c r="L1449" s="12">
        <v>672</v>
      </c>
      <c r="M1449" s="12">
        <v>5</v>
      </c>
      <c r="N1449" s="12"/>
      <c r="O1449" s="12">
        <v>4</v>
      </c>
      <c r="P1449" s="12">
        <v>291</v>
      </c>
      <c r="Q1449" s="12">
        <v>392</v>
      </c>
      <c r="R1449" s="12">
        <v>90</v>
      </c>
      <c r="S1449" s="12"/>
      <c r="T1449" s="12"/>
      <c r="U1449" s="12"/>
      <c r="V1449" s="12"/>
      <c r="W1449" s="12"/>
    </row>
    <row r="1450" ht="14.4" spans="1:23">
      <c r="A1450" s="14">
        <v>21212</v>
      </c>
      <c r="B1450" s="11" t="s">
        <v>5418</v>
      </c>
      <c r="C1450" s="10">
        <v>122951</v>
      </c>
      <c r="D1450" s="10">
        <v>3053</v>
      </c>
      <c r="E1450" s="10">
        <v>5038</v>
      </c>
      <c r="F1450" s="10"/>
      <c r="G1450" s="10">
        <v>62660</v>
      </c>
      <c r="H1450" s="10">
        <v>1594</v>
      </c>
      <c r="I1450" s="10">
        <v>10846</v>
      </c>
      <c r="J1450" s="10">
        <v>3836</v>
      </c>
      <c r="K1450" s="10">
        <v>2427</v>
      </c>
      <c r="L1450" s="10">
        <v>8210</v>
      </c>
      <c r="M1450" s="10">
        <v>4009</v>
      </c>
      <c r="N1450" s="10">
        <v>5306</v>
      </c>
      <c r="O1450" s="10">
        <v>1328</v>
      </c>
      <c r="P1450" s="10">
        <v>2658</v>
      </c>
      <c r="Q1450" s="10">
        <v>6669</v>
      </c>
      <c r="R1450" s="10">
        <v>7151</v>
      </c>
      <c r="S1450" s="10">
        <v>738</v>
      </c>
      <c r="T1450" s="10">
        <v>1153</v>
      </c>
      <c r="U1450" s="10">
        <v>84</v>
      </c>
      <c r="V1450" s="10">
        <v>2401</v>
      </c>
      <c r="W1450" s="10">
        <v>4250</v>
      </c>
    </row>
    <row r="1451" ht="14.4" spans="1:23">
      <c r="A1451" s="14">
        <v>2121201</v>
      </c>
      <c r="B1451" s="11" t="s">
        <v>5138</v>
      </c>
      <c r="C1451" s="12">
        <v>5579</v>
      </c>
      <c r="D1451" s="12">
        <v>402</v>
      </c>
      <c r="E1451" s="12">
        <v>1255</v>
      </c>
      <c r="F1451" s="12"/>
      <c r="G1451" s="12">
        <v>4026</v>
      </c>
      <c r="H1451" s="12">
        <v>220</v>
      </c>
      <c r="I1451" s="12">
        <v>266</v>
      </c>
      <c r="J1451" s="12">
        <v>117</v>
      </c>
      <c r="K1451" s="12">
        <v>1670</v>
      </c>
      <c r="L1451" s="12">
        <v>252</v>
      </c>
      <c r="M1451" s="12">
        <v>228</v>
      </c>
      <c r="N1451" s="12">
        <v>155</v>
      </c>
      <c r="O1451" s="12">
        <v>27</v>
      </c>
      <c r="P1451" s="12">
        <v>182</v>
      </c>
      <c r="Q1451" s="12">
        <v>324</v>
      </c>
      <c r="R1451" s="12">
        <v>118</v>
      </c>
      <c r="S1451" s="12">
        <v>92</v>
      </c>
      <c r="T1451" s="12">
        <v>4</v>
      </c>
      <c r="U1451" s="12">
        <v>64</v>
      </c>
      <c r="V1451" s="12">
        <v>109</v>
      </c>
      <c r="W1451" s="12">
        <v>198</v>
      </c>
    </row>
    <row r="1452" ht="14.4" spans="1:23">
      <c r="A1452" s="14">
        <v>2121202</v>
      </c>
      <c r="B1452" s="11" t="s">
        <v>5139</v>
      </c>
      <c r="C1452" s="12">
        <v>1699</v>
      </c>
      <c r="D1452" s="12">
        <v>1181</v>
      </c>
      <c r="E1452" s="12">
        <v>1822</v>
      </c>
      <c r="F1452" s="12"/>
      <c r="G1452" s="12">
        <v>-229</v>
      </c>
      <c r="H1452" s="12">
        <v>18</v>
      </c>
      <c r="I1452" s="12">
        <v>266</v>
      </c>
      <c r="J1452" s="12"/>
      <c r="K1452" s="12">
        <v>37</v>
      </c>
      <c r="L1452" s="12"/>
      <c r="M1452" s="12"/>
      <c r="N1452" s="12">
        <v>22</v>
      </c>
      <c r="O1452" s="12">
        <v>-620</v>
      </c>
      <c r="P1452" s="12"/>
      <c r="Q1452" s="12"/>
      <c r="R1452" s="12">
        <v>32</v>
      </c>
      <c r="S1452" s="12">
        <v>-4</v>
      </c>
      <c r="T1452" s="12"/>
      <c r="U1452" s="12">
        <v>20</v>
      </c>
      <c r="V1452" s="12"/>
      <c r="W1452" s="12"/>
    </row>
    <row r="1453" ht="14.4" spans="1:23">
      <c r="A1453" s="14">
        <v>2121203</v>
      </c>
      <c r="B1453" s="11" t="s">
        <v>5140</v>
      </c>
      <c r="C1453" s="12">
        <v>114624</v>
      </c>
      <c r="D1453" s="12">
        <v>627</v>
      </c>
      <c r="E1453" s="12">
        <v>923</v>
      </c>
      <c r="F1453" s="12"/>
      <c r="G1453" s="12">
        <v>58857</v>
      </c>
      <c r="H1453" s="12">
        <v>1350</v>
      </c>
      <c r="I1453" s="12">
        <v>10314</v>
      </c>
      <c r="J1453" s="12">
        <v>3719</v>
      </c>
      <c r="K1453" s="12">
        <v>720</v>
      </c>
      <c r="L1453" s="12">
        <v>7958</v>
      </c>
      <c r="M1453" s="12">
        <v>3781</v>
      </c>
      <c r="N1453" s="12">
        <v>5129</v>
      </c>
      <c r="O1453" s="12">
        <v>1921</v>
      </c>
      <c r="P1453" s="12">
        <v>2476</v>
      </c>
      <c r="Q1453" s="12">
        <v>6345</v>
      </c>
      <c r="R1453" s="12">
        <v>7001</v>
      </c>
      <c r="S1453" s="12">
        <v>650</v>
      </c>
      <c r="T1453" s="12">
        <v>1149</v>
      </c>
      <c r="U1453" s="12"/>
      <c r="V1453" s="12">
        <v>2292</v>
      </c>
      <c r="W1453" s="12">
        <v>4052</v>
      </c>
    </row>
    <row r="1454" ht="14.4" spans="1:23">
      <c r="A1454" s="14">
        <v>2121204</v>
      </c>
      <c r="B1454" s="11" t="s">
        <v>5141</v>
      </c>
      <c r="C1454" s="12">
        <v>0</v>
      </c>
      <c r="D1454" s="12"/>
      <c r="E1454" s="12">
        <v>0</v>
      </c>
      <c r="F1454" s="12"/>
      <c r="G1454" s="12"/>
      <c r="H1454" s="12"/>
      <c r="I1454" s="12"/>
      <c r="J1454" s="12"/>
      <c r="K1454" s="12"/>
      <c r="L1454" s="12"/>
      <c r="M1454" s="12"/>
      <c r="N1454" s="12"/>
      <c r="O1454" s="12"/>
      <c r="P1454" s="12"/>
      <c r="Q1454" s="12"/>
      <c r="R1454" s="12"/>
      <c r="S1454" s="12"/>
      <c r="T1454" s="12"/>
      <c r="U1454" s="12"/>
      <c r="V1454" s="12"/>
      <c r="W1454" s="12"/>
    </row>
    <row r="1455" ht="14.4" spans="1:23">
      <c r="A1455" s="14">
        <v>2121299</v>
      </c>
      <c r="B1455" s="11" t="s">
        <v>5142</v>
      </c>
      <c r="C1455" s="12">
        <v>1049</v>
      </c>
      <c r="D1455" s="12">
        <v>843</v>
      </c>
      <c r="E1455" s="12">
        <v>1038</v>
      </c>
      <c r="F1455" s="12"/>
      <c r="G1455" s="12">
        <v>6</v>
      </c>
      <c r="H1455" s="12">
        <v>6</v>
      </c>
      <c r="I1455" s="12"/>
      <c r="J1455" s="12"/>
      <c r="K1455" s="12"/>
      <c r="L1455" s="12"/>
      <c r="M1455" s="12"/>
      <c r="N1455" s="12"/>
      <c r="O1455" s="12"/>
      <c r="P1455" s="12"/>
      <c r="Q1455" s="12"/>
      <c r="R1455" s="12"/>
      <c r="S1455" s="12"/>
      <c r="T1455" s="12"/>
      <c r="U1455" s="12"/>
      <c r="V1455" s="12"/>
      <c r="W1455" s="12"/>
    </row>
    <row r="1456" ht="14.4" spans="1:23">
      <c r="A1456" s="14">
        <v>21213</v>
      </c>
      <c r="B1456" s="11" t="s">
        <v>5419</v>
      </c>
      <c r="C1456" s="10">
        <v>76431</v>
      </c>
      <c r="D1456" s="10"/>
      <c r="E1456" s="10">
        <v>0</v>
      </c>
      <c r="F1456" s="10"/>
      <c r="G1456" s="10">
        <v>25924</v>
      </c>
      <c r="H1456" s="10">
        <v>20977</v>
      </c>
      <c r="I1456" s="10">
        <v>216</v>
      </c>
      <c r="J1456" s="10">
        <v>152</v>
      </c>
      <c r="K1456" s="10">
        <v>413</v>
      </c>
      <c r="L1456" s="10">
        <v>2521</v>
      </c>
      <c r="M1456" s="10">
        <v>4</v>
      </c>
      <c r="N1456" s="10">
        <v>434</v>
      </c>
      <c r="O1456" s="10">
        <v>726</v>
      </c>
      <c r="P1456" s="10"/>
      <c r="Q1456" s="10">
        <v>277</v>
      </c>
      <c r="R1456" s="10"/>
      <c r="S1456" s="10">
        <v>21</v>
      </c>
      <c r="T1456" s="10"/>
      <c r="U1456" s="10"/>
      <c r="V1456" s="10"/>
      <c r="W1456" s="10">
        <v>183</v>
      </c>
    </row>
    <row r="1457" ht="14.4" spans="1:23">
      <c r="A1457" s="14">
        <v>2121301</v>
      </c>
      <c r="B1457" s="11" t="s">
        <v>3797</v>
      </c>
      <c r="C1457" s="12">
        <v>7865</v>
      </c>
      <c r="D1457" s="12"/>
      <c r="E1457" s="12">
        <v>0</v>
      </c>
      <c r="F1457" s="12"/>
      <c r="G1457" s="12">
        <v>6359</v>
      </c>
      <c r="H1457" s="12">
        <v>3728</v>
      </c>
      <c r="I1457" s="12">
        <v>216</v>
      </c>
      <c r="J1457" s="12"/>
      <c r="K1457" s="12"/>
      <c r="L1457" s="12">
        <v>2239</v>
      </c>
      <c r="M1457" s="12"/>
      <c r="N1457" s="12">
        <v>155</v>
      </c>
      <c r="O1457" s="12"/>
      <c r="P1457" s="12"/>
      <c r="Q1457" s="12"/>
      <c r="R1457" s="12"/>
      <c r="S1457" s="12">
        <v>21</v>
      </c>
      <c r="T1457" s="12"/>
      <c r="U1457" s="12"/>
      <c r="V1457" s="12"/>
      <c r="W1457" s="12"/>
    </row>
    <row r="1458" ht="14.4" spans="1:23">
      <c r="A1458" s="14">
        <v>2121302</v>
      </c>
      <c r="B1458" s="11" t="s">
        <v>3798</v>
      </c>
      <c r="C1458" s="12">
        <v>629</v>
      </c>
      <c r="D1458" s="12"/>
      <c r="E1458" s="12">
        <v>0</v>
      </c>
      <c r="F1458" s="12"/>
      <c r="G1458" s="12">
        <v>774</v>
      </c>
      <c r="H1458" s="12"/>
      <c r="I1458" s="12"/>
      <c r="J1458" s="12">
        <v>13</v>
      </c>
      <c r="K1458" s="12">
        <v>413</v>
      </c>
      <c r="L1458" s="12">
        <v>108</v>
      </c>
      <c r="M1458" s="12"/>
      <c r="N1458" s="12"/>
      <c r="O1458" s="12"/>
      <c r="P1458" s="12"/>
      <c r="Q1458" s="12">
        <v>240</v>
      </c>
      <c r="R1458" s="12"/>
      <c r="S1458" s="12"/>
      <c r="T1458" s="12"/>
      <c r="U1458" s="12"/>
      <c r="V1458" s="12"/>
      <c r="W1458" s="12"/>
    </row>
    <row r="1459" ht="14.4" spans="1:23">
      <c r="A1459" s="14">
        <v>2121303</v>
      </c>
      <c r="B1459" s="11" t="s">
        <v>3799</v>
      </c>
      <c r="C1459" s="12">
        <v>276</v>
      </c>
      <c r="D1459" s="12"/>
      <c r="E1459" s="12">
        <v>0</v>
      </c>
      <c r="F1459" s="12"/>
      <c r="G1459" s="12">
        <v>276</v>
      </c>
      <c r="H1459" s="12"/>
      <c r="I1459" s="12"/>
      <c r="J1459" s="12"/>
      <c r="K1459" s="12"/>
      <c r="L1459" s="12"/>
      <c r="M1459" s="12"/>
      <c r="N1459" s="12">
        <v>276</v>
      </c>
      <c r="O1459" s="12"/>
      <c r="P1459" s="12"/>
      <c r="Q1459" s="12"/>
      <c r="R1459" s="12"/>
      <c r="S1459" s="12"/>
      <c r="T1459" s="12"/>
      <c r="U1459" s="12"/>
      <c r="V1459" s="12"/>
      <c r="W1459" s="12"/>
    </row>
    <row r="1460" ht="14.4" spans="1:23">
      <c r="A1460" s="14">
        <v>2121304</v>
      </c>
      <c r="B1460" s="11" t="s">
        <v>3800</v>
      </c>
      <c r="C1460" s="12">
        <v>0</v>
      </c>
      <c r="D1460" s="12"/>
      <c r="E1460" s="12">
        <v>0</v>
      </c>
      <c r="F1460" s="12"/>
      <c r="G1460" s="12"/>
      <c r="H1460" s="12"/>
      <c r="I1460" s="12"/>
      <c r="J1460" s="12"/>
      <c r="K1460" s="12"/>
      <c r="L1460" s="12"/>
      <c r="M1460" s="12"/>
      <c r="N1460" s="12"/>
      <c r="O1460" s="12"/>
      <c r="P1460" s="12"/>
      <c r="Q1460" s="12"/>
      <c r="R1460" s="12"/>
      <c r="S1460" s="12"/>
      <c r="T1460" s="12"/>
      <c r="U1460" s="12"/>
      <c r="V1460" s="12"/>
      <c r="W1460" s="12"/>
    </row>
    <row r="1461" ht="14.4" spans="1:23">
      <c r="A1461" s="14">
        <v>2121399</v>
      </c>
      <c r="B1461" s="11" t="s">
        <v>3801</v>
      </c>
      <c r="C1461" s="12">
        <v>67661</v>
      </c>
      <c r="D1461" s="12"/>
      <c r="E1461" s="12">
        <v>0</v>
      </c>
      <c r="F1461" s="12"/>
      <c r="G1461" s="12">
        <v>18515</v>
      </c>
      <c r="H1461" s="12">
        <v>17249</v>
      </c>
      <c r="I1461" s="12"/>
      <c r="J1461" s="12">
        <v>139</v>
      </c>
      <c r="K1461" s="12"/>
      <c r="L1461" s="12">
        <v>174</v>
      </c>
      <c r="M1461" s="12">
        <v>4</v>
      </c>
      <c r="N1461" s="12">
        <v>3</v>
      </c>
      <c r="O1461" s="12">
        <v>726</v>
      </c>
      <c r="P1461" s="12"/>
      <c r="Q1461" s="12">
        <v>37</v>
      </c>
      <c r="R1461" s="12"/>
      <c r="S1461" s="12"/>
      <c r="T1461" s="12"/>
      <c r="U1461" s="12"/>
      <c r="V1461" s="12"/>
      <c r="W1461" s="12">
        <v>183</v>
      </c>
    </row>
    <row r="1462" ht="14.4" spans="1:23">
      <c r="A1462" s="14">
        <v>21214</v>
      </c>
      <c r="B1462" s="11" t="s">
        <v>5420</v>
      </c>
      <c r="C1462" s="10">
        <v>15310</v>
      </c>
      <c r="D1462" s="10"/>
      <c r="E1462" s="10">
        <v>0</v>
      </c>
      <c r="F1462" s="10"/>
      <c r="G1462" s="10">
        <v>9538</v>
      </c>
      <c r="H1462" s="10">
        <v>2169</v>
      </c>
      <c r="I1462" s="10">
        <v>572</v>
      </c>
      <c r="J1462" s="10">
        <v>280</v>
      </c>
      <c r="K1462" s="10">
        <v>2448</v>
      </c>
      <c r="L1462" s="10">
        <v>937</v>
      </c>
      <c r="M1462" s="10">
        <v>757</v>
      </c>
      <c r="N1462" s="10">
        <v>389</v>
      </c>
      <c r="O1462" s="10">
        <v>989</v>
      </c>
      <c r="P1462" s="10">
        <v>201</v>
      </c>
      <c r="Q1462" s="10"/>
      <c r="R1462" s="10">
        <v>624</v>
      </c>
      <c r="S1462" s="10"/>
      <c r="T1462" s="10"/>
      <c r="U1462" s="10"/>
      <c r="V1462" s="10"/>
      <c r="W1462" s="10">
        <v>172</v>
      </c>
    </row>
    <row r="1463" ht="14.4" spans="1:23">
      <c r="A1463" s="14">
        <v>2121401</v>
      </c>
      <c r="B1463" s="11" t="s">
        <v>3803</v>
      </c>
      <c r="C1463" s="12">
        <v>7349</v>
      </c>
      <c r="D1463" s="12"/>
      <c r="E1463" s="12">
        <v>0</v>
      </c>
      <c r="F1463" s="12"/>
      <c r="G1463" s="12">
        <v>4882</v>
      </c>
      <c r="H1463" s="12">
        <v>280</v>
      </c>
      <c r="I1463" s="12">
        <v>572</v>
      </c>
      <c r="J1463" s="12"/>
      <c r="K1463" s="12">
        <v>656</v>
      </c>
      <c r="L1463" s="12">
        <v>443</v>
      </c>
      <c r="M1463" s="12">
        <v>757</v>
      </c>
      <c r="N1463" s="12">
        <v>389</v>
      </c>
      <c r="O1463" s="12">
        <v>989</v>
      </c>
      <c r="P1463" s="12">
        <v>192</v>
      </c>
      <c r="Q1463" s="12"/>
      <c r="R1463" s="12">
        <v>574</v>
      </c>
      <c r="S1463" s="12"/>
      <c r="T1463" s="12"/>
      <c r="U1463" s="12"/>
      <c r="V1463" s="12"/>
      <c r="W1463" s="12">
        <v>30</v>
      </c>
    </row>
    <row r="1464" ht="14.4" spans="1:23">
      <c r="A1464" s="14">
        <v>2121402</v>
      </c>
      <c r="B1464" s="11" t="s">
        <v>3804</v>
      </c>
      <c r="C1464" s="12">
        <v>178</v>
      </c>
      <c r="D1464" s="12"/>
      <c r="E1464" s="12">
        <v>0</v>
      </c>
      <c r="F1464" s="12"/>
      <c r="G1464" s="12">
        <v>95</v>
      </c>
      <c r="H1464" s="12">
        <v>8</v>
      </c>
      <c r="I1464" s="12"/>
      <c r="J1464" s="12"/>
      <c r="K1464" s="12"/>
      <c r="L1464" s="12">
        <v>28</v>
      </c>
      <c r="M1464" s="12"/>
      <c r="N1464" s="12"/>
      <c r="O1464" s="12"/>
      <c r="P1464" s="12">
        <v>9</v>
      </c>
      <c r="Q1464" s="12"/>
      <c r="R1464" s="12">
        <v>50</v>
      </c>
      <c r="S1464" s="12"/>
      <c r="T1464" s="12"/>
      <c r="U1464" s="12"/>
      <c r="V1464" s="12"/>
      <c r="W1464" s="12"/>
    </row>
    <row r="1465" ht="14.4" spans="1:23">
      <c r="A1465" s="14">
        <v>2121499</v>
      </c>
      <c r="B1465" s="11" t="s">
        <v>3805</v>
      </c>
      <c r="C1465" s="12">
        <v>7783</v>
      </c>
      <c r="D1465" s="12"/>
      <c r="E1465" s="12">
        <v>0</v>
      </c>
      <c r="F1465" s="12"/>
      <c r="G1465" s="12">
        <v>4561</v>
      </c>
      <c r="H1465" s="12">
        <v>1881</v>
      </c>
      <c r="I1465" s="12"/>
      <c r="J1465" s="12">
        <v>280</v>
      </c>
      <c r="K1465" s="12">
        <v>1792</v>
      </c>
      <c r="L1465" s="12">
        <v>466</v>
      </c>
      <c r="M1465" s="12"/>
      <c r="N1465" s="12"/>
      <c r="O1465" s="12"/>
      <c r="P1465" s="12"/>
      <c r="Q1465" s="12"/>
      <c r="R1465" s="12"/>
      <c r="S1465" s="12"/>
      <c r="T1465" s="12"/>
      <c r="U1465" s="12"/>
      <c r="V1465" s="12"/>
      <c r="W1465" s="12">
        <v>142</v>
      </c>
    </row>
    <row r="1466" ht="14.4" spans="1:23">
      <c r="A1466" s="14">
        <v>213</v>
      </c>
      <c r="B1466" s="9" t="s">
        <v>2504</v>
      </c>
      <c r="C1466" s="10">
        <v>142443</v>
      </c>
      <c r="D1466" s="10">
        <v>17002</v>
      </c>
      <c r="E1466" s="10">
        <v>17922</v>
      </c>
      <c r="F1466" s="10"/>
      <c r="G1466" s="10">
        <v>55589</v>
      </c>
      <c r="H1466" s="10">
        <v>3629</v>
      </c>
      <c r="I1466" s="10">
        <v>8091</v>
      </c>
      <c r="J1466" s="10">
        <v>6518</v>
      </c>
      <c r="K1466" s="10">
        <v>2370</v>
      </c>
      <c r="L1466" s="10">
        <v>7743</v>
      </c>
      <c r="M1466" s="10">
        <v>2230</v>
      </c>
      <c r="N1466" s="10">
        <v>7122</v>
      </c>
      <c r="O1466" s="10">
        <v>953</v>
      </c>
      <c r="P1466" s="10">
        <v>3591</v>
      </c>
      <c r="Q1466" s="10">
        <v>4384</v>
      </c>
      <c r="R1466" s="10">
        <v>2997</v>
      </c>
      <c r="S1466" s="10">
        <v>654</v>
      </c>
      <c r="T1466" s="10">
        <v>1579</v>
      </c>
      <c r="U1466" s="10">
        <v>25</v>
      </c>
      <c r="V1466" s="10">
        <v>951</v>
      </c>
      <c r="W1466" s="10">
        <v>2752</v>
      </c>
    </row>
    <row r="1467" ht="14.4" spans="1:23">
      <c r="A1467" s="14">
        <v>21360</v>
      </c>
      <c r="B1467" s="11" t="s">
        <v>5421</v>
      </c>
      <c r="C1467" s="10">
        <v>204</v>
      </c>
      <c r="D1467" s="10"/>
      <c r="E1467" s="10">
        <v>0</v>
      </c>
      <c r="F1467" s="10"/>
      <c r="G1467" s="10">
        <v>10</v>
      </c>
      <c r="H1467" s="10"/>
      <c r="I1467" s="10"/>
      <c r="J1467" s="10"/>
      <c r="K1467" s="10"/>
      <c r="L1467" s="10"/>
      <c r="M1467" s="10"/>
      <c r="N1467" s="10"/>
      <c r="O1467" s="10"/>
      <c r="P1467" s="10">
        <v>10</v>
      </c>
      <c r="Q1467" s="10"/>
      <c r="R1467" s="10"/>
      <c r="S1467" s="10"/>
      <c r="T1467" s="10"/>
      <c r="U1467" s="10"/>
      <c r="V1467" s="10"/>
      <c r="W1467" s="10"/>
    </row>
    <row r="1468" ht="14.4" spans="1:23">
      <c r="A1468" s="14">
        <v>2136001</v>
      </c>
      <c r="B1468" s="11" t="s">
        <v>5144</v>
      </c>
      <c r="C1468" s="12">
        <v>204</v>
      </c>
      <c r="D1468" s="12"/>
      <c r="E1468" s="12">
        <v>0</v>
      </c>
      <c r="F1468" s="12"/>
      <c r="G1468" s="12"/>
      <c r="H1468" s="12"/>
      <c r="I1468" s="12"/>
      <c r="J1468" s="12"/>
      <c r="K1468" s="12"/>
      <c r="L1468" s="12"/>
      <c r="M1468" s="12"/>
      <c r="N1468" s="12"/>
      <c r="O1468" s="12"/>
      <c r="P1468" s="12"/>
      <c r="Q1468" s="12"/>
      <c r="R1468" s="12"/>
      <c r="S1468" s="12"/>
      <c r="T1468" s="12"/>
      <c r="U1468" s="12"/>
      <c r="V1468" s="12"/>
      <c r="W1468" s="12"/>
    </row>
    <row r="1469" ht="14.4" spans="1:23">
      <c r="A1469" s="14">
        <v>2136002</v>
      </c>
      <c r="B1469" s="11" t="s">
        <v>5145</v>
      </c>
      <c r="C1469" s="12">
        <v>0</v>
      </c>
      <c r="D1469" s="12"/>
      <c r="E1469" s="12">
        <v>0</v>
      </c>
      <c r="F1469" s="12"/>
      <c r="G1469" s="12"/>
      <c r="H1469" s="12"/>
      <c r="I1469" s="12"/>
      <c r="J1469" s="12"/>
      <c r="K1469" s="12"/>
      <c r="L1469" s="12"/>
      <c r="M1469" s="12"/>
      <c r="N1469" s="12"/>
      <c r="O1469" s="12"/>
      <c r="P1469" s="12"/>
      <c r="Q1469" s="12"/>
      <c r="R1469" s="12"/>
      <c r="S1469" s="12"/>
      <c r="T1469" s="12"/>
      <c r="U1469" s="12"/>
      <c r="V1469" s="12"/>
      <c r="W1469" s="12"/>
    </row>
    <row r="1470" ht="14.4" spans="1:23">
      <c r="A1470" s="14">
        <v>2136003</v>
      </c>
      <c r="B1470" s="11" t="s">
        <v>4606</v>
      </c>
      <c r="C1470" s="12">
        <v>0</v>
      </c>
      <c r="D1470" s="12"/>
      <c r="E1470" s="12">
        <v>0</v>
      </c>
      <c r="F1470" s="12"/>
      <c r="G1470" s="12"/>
      <c r="H1470" s="12"/>
      <c r="I1470" s="12"/>
      <c r="J1470" s="12"/>
      <c r="K1470" s="12"/>
      <c r="L1470" s="12"/>
      <c r="M1470" s="12"/>
      <c r="N1470" s="12"/>
      <c r="O1470" s="12"/>
      <c r="P1470" s="12"/>
      <c r="Q1470" s="12"/>
      <c r="R1470" s="12"/>
      <c r="S1470" s="12"/>
      <c r="T1470" s="12"/>
      <c r="U1470" s="12"/>
      <c r="V1470" s="12"/>
      <c r="W1470" s="12"/>
    </row>
    <row r="1471" ht="14.4" spans="1:23">
      <c r="A1471" s="14">
        <v>2136004</v>
      </c>
      <c r="B1471" s="11" t="s">
        <v>5146</v>
      </c>
      <c r="C1471" s="12">
        <v>0</v>
      </c>
      <c r="D1471" s="12"/>
      <c r="E1471" s="12">
        <v>0</v>
      </c>
      <c r="F1471" s="12"/>
      <c r="G1471" s="12">
        <v>10</v>
      </c>
      <c r="H1471" s="12"/>
      <c r="I1471" s="12"/>
      <c r="J1471" s="12"/>
      <c r="K1471" s="12"/>
      <c r="L1471" s="12"/>
      <c r="M1471" s="12"/>
      <c r="N1471" s="12"/>
      <c r="O1471" s="12"/>
      <c r="P1471" s="12">
        <v>10</v>
      </c>
      <c r="Q1471" s="12"/>
      <c r="R1471" s="12"/>
      <c r="S1471" s="12"/>
      <c r="T1471" s="12"/>
      <c r="U1471" s="12"/>
      <c r="V1471" s="12"/>
      <c r="W1471" s="12"/>
    </row>
    <row r="1472" ht="14.4" spans="1:23">
      <c r="A1472" s="14">
        <v>2136099</v>
      </c>
      <c r="B1472" s="11" t="s">
        <v>5147</v>
      </c>
      <c r="C1472" s="12">
        <v>0</v>
      </c>
      <c r="D1472" s="12"/>
      <c r="E1472" s="12">
        <v>0</v>
      </c>
      <c r="F1472" s="12"/>
      <c r="G1472" s="12"/>
      <c r="H1472" s="12"/>
      <c r="I1472" s="12"/>
      <c r="J1472" s="12"/>
      <c r="K1472" s="12"/>
      <c r="L1472" s="12"/>
      <c r="M1472" s="12"/>
      <c r="N1472" s="12"/>
      <c r="O1472" s="12"/>
      <c r="P1472" s="12"/>
      <c r="Q1472" s="12"/>
      <c r="R1472" s="12"/>
      <c r="S1472" s="12"/>
      <c r="T1472" s="12"/>
      <c r="U1472" s="12"/>
      <c r="V1472" s="12"/>
      <c r="W1472" s="12"/>
    </row>
    <row r="1473" ht="14.4" spans="1:23">
      <c r="A1473" s="14">
        <v>21366</v>
      </c>
      <c r="B1473" s="11" t="s">
        <v>5422</v>
      </c>
      <c r="C1473" s="10">
        <v>113025</v>
      </c>
      <c r="D1473" s="10">
        <v>1378</v>
      </c>
      <c r="E1473" s="10">
        <v>2095</v>
      </c>
      <c r="F1473" s="10"/>
      <c r="G1473" s="10">
        <v>46329</v>
      </c>
      <c r="H1473" s="10">
        <v>3100</v>
      </c>
      <c r="I1473" s="10">
        <v>6538</v>
      </c>
      <c r="J1473" s="10">
        <v>5547</v>
      </c>
      <c r="K1473" s="10">
        <v>1596</v>
      </c>
      <c r="L1473" s="10">
        <v>7390</v>
      </c>
      <c r="M1473" s="10">
        <v>2086</v>
      </c>
      <c r="N1473" s="10">
        <v>5775</v>
      </c>
      <c r="O1473" s="10">
        <v>761</v>
      </c>
      <c r="P1473" s="10">
        <v>3318</v>
      </c>
      <c r="Q1473" s="10">
        <v>2908</v>
      </c>
      <c r="R1473" s="10">
        <v>2079</v>
      </c>
      <c r="S1473" s="10">
        <v>373</v>
      </c>
      <c r="T1473" s="10">
        <v>1576</v>
      </c>
      <c r="U1473" s="10">
        <v>24</v>
      </c>
      <c r="V1473" s="10">
        <v>672</v>
      </c>
      <c r="W1473" s="10">
        <v>2586</v>
      </c>
    </row>
    <row r="1474" ht="14.4" spans="1:23">
      <c r="A1474" s="14">
        <v>2136601</v>
      </c>
      <c r="B1474" s="11" t="s">
        <v>3765</v>
      </c>
      <c r="C1474" s="12">
        <v>87561</v>
      </c>
      <c r="D1474" s="12">
        <v>241</v>
      </c>
      <c r="E1474" s="12">
        <v>300</v>
      </c>
      <c r="F1474" s="12"/>
      <c r="G1474" s="12">
        <v>28895</v>
      </c>
      <c r="H1474" s="12">
        <v>2207</v>
      </c>
      <c r="I1474" s="12">
        <v>3951</v>
      </c>
      <c r="J1474" s="12">
        <v>3215</v>
      </c>
      <c r="K1474" s="12">
        <v>1209</v>
      </c>
      <c r="L1474" s="12">
        <v>3366</v>
      </c>
      <c r="M1474" s="12">
        <v>1575</v>
      </c>
      <c r="N1474" s="12">
        <v>4507</v>
      </c>
      <c r="O1474" s="12">
        <v>562</v>
      </c>
      <c r="P1474" s="12">
        <v>2511</v>
      </c>
      <c r="Q1474" s="12">
        <v>1828</v>
      </c>
      <c r="R1474" s="12">
        <v>720</v>
      </c>
      <c r="S1474" s="12">
        <v>81</v>
      </c>
      <c r="T1474" s="12">
        <v>913</v>
      </c>
      <c r="U1474" s="12"/>
      <c r="V1474" s="12">
        <v>206</v>
      </c>
      <c r="W1474" s="12">
        <v>2044</v>
      </c>
    </row>
    <row r="1475" ht="14.4" spans="1:23">
      <c r="A1475" s="14">
        <v>2136602</v>
      </c>
      <c r="B1475" s="11" t="s">
        <v>3815</v>
      </c>
      <c r="C1475" s="12">
        <v>0</v>
      </c>
      <c r="D1475" s="12"/>
      <c r="E1475" s="12">
        <v>0</v>
      </c>
      <c r="F1475" s="12"/>
      <c r="G1475" s="12"/>
      <c r="H1475" s="12"/>
      <c r="I1475" s="12"/>
      <c r="J1475" s="12"/>
      <c r="K1475" s="12"/>
      <c r="L1475" s="12"/>
      <c r="M1475" s="12"/>
      <c r="N1475" s="12"/>
      <c r="O1475" s="12"/>
      <c r="P1475" s="12"/>
      <c r="Q1475" s="12"/>
      <c r="R1475" s="12"/>
      <c r="S1475" s="12"/>
      <c r="T1475" s="12"/>
      <c r="U1475" s="12"/>
      <c r="V1475" s="12"/>
      <c r="W1475" s="12"/>
    </row>
    <row r="1476" ht="14.4" spans="1:23">
      <c r="A1476" s="14">
        <v>2136603</v>
      </c>
      <c r="B1476" s="11" t="s">
        <v>3816</v>
      </c>
      <c r="C1476" s="12">
        <v>0</v>
      </c>
      <c r="D1476" s="12"/>
      <c r="E1476" s="12">
        <v>0</v>
      </c>
      <c r="F1476" s="12"/>
      <c r="G1476" s="12"/>
      <c r="H1476" s="12"/>
      <c r="I1476" s="12"/>
      <c r="J1476" s="12"/>
      <c r="K1476" s="12"/>
      <c r="L1476" s="12"/>
      <c r="M1476" s="12"/>
      <c r="N1476" s="12"/>
      <c r="O1476" s="12"/>
      <c r="P1476" s="12"/>
      <c r="Q1476" s="12"/>
      <c r="R1476" s="12"/>
      <c r="S1476" s="12"/>
      <c r="T1476" s="12"/>
      <c r="U1476" s="12"/>
      <c r="V1476" s="12"/>
      <c r="W1476" s="12"/>
    </row>
    <row r="1477" ht="14.4" spans="1:23">
      <c r="A1477" s="14">
        <v>2136699</v>
      </c>
      <c r="B1477" s="11" t="s">
        <v>3817</v>
      </c>
      <c r="C1477" s="12">
        <v>25464</v>
      </c>
      <c r="D1477" s="12">
        <v>1137</v>
      </c>
      <c r="E1477" s="12">
        <v>1795</v>
      </c>
      <c r="F1477" s="12"/>
      <c r="G1477" s="12">
        <v>17434</v>
      </c>
      <c r="H1477" s="12">
        <v>893</v>
      </c>
      <c r="I1477" s="12">
        <v>2587</v>
      </c>
      <c r="J1477" s="12">
        <v>2332</v>
      </c>
      <c r="K1477" s="12">
        <v>387</v>
      </c>
      <c r="L1477" s="12">
        <v>4024</v>
      </c>
      <c r="M1477" s="12">
        <v>511</v>
      </c>
      <c r="N1477" s="12">
        <v>1268</v>
      </c>
      <c r="O1477" s="12">
        <v>199</v>
      </c>
      <c r="P1477" s="12">
        <v>807</v>
      </c>
      <c r="Q1477" s="12">
        <v>1080</v>
      </c>
      <c r="R1477" s="12">
        <v>1359</v>
      </c>
      <c r="S1477" s="12">
        <v>292</v>
      </c>
      <c r="T1477" s="12">
        <v>663</v>
      </c>
      <c r="U1477" s="12">
        <v>24</v>
      </c>
      <c r="V1477" s="12">
        <v>466</v>
      </c>
      <c r="W1477" s="12">
        <v>542</v>
      </c>
    </row>
    <row r="1478" ht="14.4" spans="1:23">
      <c r="A1478" s="14">
        <v>21367</v>
      </c>
      <c r="B1478" s="11" t="s">
        <v>3818</v>
      </c>
      <c r="C1478" s="10">
        <v>0</v>
      </c>
      <c r="D1478" s="10"/>
      <c r="E1478" s="10">
        <v>0</v>
      </c>
      <c r="F1478" s="10"/>
      <c r="G1478" s="10"/>
      <c r="H1478" s="10"/>
      <c r="I1478" s="10"/>
      <c r="J1478" s="10"/>
      <c r="K1478" s="10"/>
      <c r="L1478" s="10"/>
      <c r="M1478" s="10"/>
      <c r="N1478" s="10"/>
      <c r="O1478" s="10"/>
      <c r="P1478" s="10"/>
      <c r="Q1478" s="10"/>
      <c r="R1478" s="10"/>
      <c r="S1478" s="10"/>
      <c r="T1478" s="10"/>
      <c r="U1478" s="10"/>
      <c r="V1478" s="10"/>
      <c r="W1478" s="10"/>
    </row>
    <row r="1479" ht="14.4" spans="1:23">
      <c r="A1479" s="14">
        <v>2136701</v>
      </c>
      <c r="B1479" s="11" t="s">
        <v>3765</v>
      </c>
      <c r="C1479" s="12">
        <v>0</v>
      </c>
      <c r="D1479" s="12"/>
      <c r="E1479" s="12">
        <v>0</v>
      </c>
      <c r="F1479" s="12"/>
      <c r="G1479" s="12"/>
      <c r="H1479" s="12"/>
      <c r="I1479" s="12"/>
      <c r="J1479" s="12"/>
      <c r="K1479" s="12"/>
      <c r="L1479" s="12"/>
      <c r="M1479" s="12"/>
      <c r="N1479" s="12"/>
      <c r="O1479" s="12"/>
      <c r="P1479" s="12"/>
      <c r="Q1479" s="12"/>
      <c r="R1479" s="12"/>
      <c r="S1479" s="12"/>
      <c r="T1479" s="12"/>
      <c r="U1479" s="12"/>
      <c r="V1479" s="12"/>
      <c r="W1479" s="12"/>
    </row>
    <row r="1480" ht="14.4" spans="1:23">
      <c r="A1480" s="14">
        <v>2136702</v>
      </c>
      <c r="B1480" s="11" t="s">
        <v>3815</v>
      </c>
      <c r="C1480" s="12">
        <v>0</v>
      </c>
      <c r="D1480" s="12"/>
      <c r="E1480" s="12">
        <v>0</v>
      </c>
      <c r="F1480" s="12"/>
      <c r="G1480" s="12"/>
      <c r="H1480" s="12"/>
      <c r="I1480" s="12"/>
      <c r="J1480" s="12"/>
      <c r="K1480" s="12"/>
      <c r="L1480" s="12"/>
      <c r="M1480" s="12"/>
      <c r="N1480" s="12"/>
      <c r="O1480" s="12"/>
      <c r="P1480" s="12"/>
      <c r="Q1480" s="12"/>
      <c r="R1480" s="12"/>
      <c r="S1480" s="12"/>
      <c r="T1480" s="12"/>
      <c r="U1480" s="12"/>
      <c r="V1480" s="12"/>
      <c r="W1480" s="12"/>
    </row>
    <row r="1481" ht="14.4" spans="1:23">
      <c r="A1481" s="14">
        <v>2136703</v>
      </c>
      <c r="B1481" s="11" t="s">
        <v>3819</v>
      </c>
      <c r="C1481" s="12">
        <v>0</v>
      </c>
      <c r="D1481" s="12"/>
      <c r="E1481" s="12">
        <v>0</v>
      </c>
      <c r="F1481" s="12"/>
      <c r="G1481" s="12"/>
      <c r="H1481" s="12"/>
      <c r="I1481" s="12"/>
      <c r="J1481" s="12"/>
      <c r="K1481" s="12"/>
      <c r="L1481" s="12"/>
      <c r="M1481" s="12"/>
      <c r="N1481" s="12"/>
      <c r="O1481" s="12"/>
      <c r="P1481" s="12"/>
      <c r="Q1481" s="12"/>
      <c r="R1481" s="12"/>
      <c r="S1481" s="12"/>
      <c r="T1481" s="12"/>
      <c r="U1481" s="12"/>
      <c r="V1481" s="12"/>
      <c r="W1481" s="12"/>
    </row>
    <row r="1482" ht="14.4" spans="1:23">
      <c r="A1482" s="14">
        <v>2136799</v>
      </c>
      <c r="B1482" s="11" t="s">
        <v>3820</v>
      </c>
      <c r="C1482" s="12">
        <v>0</v>
      </c>
      <c r="D1482" s="12"/>
      <c r="E1482" s="12">
        <v>0</v>
      </c>
      <c r="F1482" s="12"/>
      <c r="G1482" s="12"/>
      <c r="H1482" s="12"/>
      <c r="I1482" s="12"/>
      <c r="J1482" s="12"/>
      <c r="K1482" s="12"/>
      <c r="L1482" s="12"/>
      <c r="M1482" s="12"/>
      <c r="N1482" s="12"/>
      <c r="O1482" s="12"/>
      <c r="P1482" s="12"/>
      <c r="Q1482" s="12"/>
      <c r="R1482" s="12"/>
      <c r="S1482" s="12"/>
      <c r="T1482" s="12"/>
      <c r="U1482" s="12"/>
      <c r="V1482" s="12"/>
      <c r="W1482" s="12"/>
    </row>
    <row r="1483" ht="14.4" spans="1:23">
      <c r="A1483" s="14">
        <v>21368</v>
      </c>
      <c r="B1483" s="11" t="s">
        <v>5423</v>
      </c>
      <c r="C1483" s="10">
        <v>0</v>
      </c>
      <c r="D1483" s="10"/>
      <c r="E1483" s="10">
        <v>0</v>
      </c>
      <c r="F1483" s="10"/>
      <c r="G1483" s="10"/>
      <c r="H1483" s="10"/>
      <c r="I1483" s="10"/>
      <c r="J1483" s="10"/>
      <c r="K1483" s="10"/>
      <c r="L1483" s="10"/>
      <c r="M1483" s="10"/>
      <c r="N1483" s="10"/>
      <c r="O1483" s="10"/>
      <c r="P1483" s="10"/>
      <c r="Q1483" s="10"/>
      <c r="R1483" s="10"/>
      <c r="S1483" s="10"/>
      <c r="T1483" s="10"/>
      <c r="U1483" s="10"/>
      <c r="V1483" s="10"/>
      <c r="W1483" s="10"/>
    </row>
    <row r="1484" ht="14.4" spans="1:23">
      <c r="A1484" s="14">
        <v>2136801</v>
      </c>
      <c r="B1484" s="11" t="s">
        <v>2706</v>
      </c>
      <c r="C1484" s="12">
        <v>0</v>
      </c>
      <c r="D1484" s="12"/>
      <c r="E1484" s="12">
        <v>0</v>
      </c>
      <c r="F1484" s="12"/>
      <c r="G1484" s="12"/>
      <c r="H1484" s="12"/>
      <c r="I1484" s="12"/>
      <c r="J1484" s="12"/>
      <c r="K1484" s="12"/>
      <c r="L1484" s="12"/>
      <c r="M1484" s="12"/>
      <c r="N1484" s="12"/>
      <c r="O1484" s="12"/>
      <c r="P1484" s="12"/>
      <c r="Q1484" s="12"/>
      <c r="R1484" s="12"/>
      <c r="S1484" s="12"/>
      <c r="T1484" s="12"/>
      <c r="U1484" s="12"/>
      <c r="V1484" s="12"/>
      <c r="W1484" s="12"/>
    </row>
    <row r="1485" ht="14.4" spans="1:23">
      <c r="A1485" s="14">
        <v>2136802</v>
      </c>
      <c r="B1485" s="11" t="s">
        <v>5150</v>
      </c>
      <c r="C1485" s="12">
        <v>0</v>
      </c>
      <c r="D1485" s="12"/>
      <c r="E1485" s="12">
        <v>0</v>
      </c>
      <c r="F1485" s="12"/>
      <c r="G1485" s="12"/>
      <c r="H1485" s="12"/>
      <c r="I1485" s="12"/>
      <c r="J1485" s="12"/>
      <c r="K1485" s="12"/>
      <c r="L1485" s="12"/>
      <c r="M1485" s="12"/>
      <c r="N1485" s="12"/>
      <c r="O1485" s="12"/>
      <c r="P1485" s="12"/>
      <c r="Q1485" s="12"/>
      <c r="R1485" s="12"/>
      <c r="S1485" s="12"/>
      <c r="T1485" s="12"/>
      <c r="U1485" s="12"/>
      <c r="V1485" s="12"/>
      <c r="W1485" s="12"/>
    </row>
    <row r="1486" ht="14.4" spans="1:23">
      <c r="A1486" s="14">
        <v>21369</v>
      </c>
      <c r="B1486" s="11" t="s">
        <v>5424</v>
      </c>
      <c r="C1486" s="10">
        <v>29214</v>
      </c>
      <c r="D1486" s="10">
        <v>15624</v>
      </c>
      <c r="E1486" s="10">
        <v>15827</v>
      </c>
      <c r="F1486" s="10"/>
      <c r="G1486" s="10">
        <v>9250</v>
      </c>
      <c r="H1486" s="10">
        <v>529</v>
      </c>
      <c r="I1486" s="10">
        <v>1553</v>
      </c>
      <c r="J1486" s="10">
        <v>971</v>
      </c>
      <c r="K1486" s="10">
        <v>774</v>
      </c>
      <c r="L1486" s="10">
        <v>353</v>
      </c>
      <c r="M1486" s="10">
        <v>144</v>
      </c>
      <c r="N1486" s="10">
        <v>1347</v>
      </c>
      <c r="O1486" s="10">
        <v>192</v>
      </c>
      <c r="P1486" s="10">
        <v>263</v>
      </c>
      <c r="Q1486" s="10">
        <v>1476</v>
      </c>
      <c r="R1486" s="10">
        <v>918</v>
      </c>
      <c r="S1486" s="10">
        <v>281</v>
      </c>
      <c r="T1486" s="10">
        <v>3</v>
      </c>
      <c r="U1486" s="10">
        <v>1</v>
      </c>
      <c r="V1486" s="10">
        <v>279</v>
      </c>
      <c r="W1486" s="10">
        <v>166</v>
      </c>
    </row>
    <row r="1487" ht="14.4" spans="1:23">
      <c r="A1487" s="14">
        <v>2136901</v>
      </c>
      <c r="B1487" s="11" t="s">
        <v>2706</v>
      </c>
      <c r="C1487" s="12">
        <v>0</v>
      </c>
      <c r="D1487" s="12"/>
      <c r="E1487" s="12">
        <v>0</v>
      </c>
      <c r="F1487" s="12"/>
      <c r="G1487" s="12"/>
      <c r="H1487" s="12"/>
      <c r="I1487" s="12"/>
      <c r="J1487" s="12"/>
      <c r="K1487" s="12"/>
      <c r="L1487" s="12"/>
      <c r="M1487" s="12"/>
      <c r="N1487" s="12"/>
      <c r="O1487" s="12"/>
      <c r="P1487" s="12"/>
      <c r="Q1487" s="12"/>
      <c r="R1487" s="12"/>
      <c r="S1487" s="12"/>
      <c r="T1487" s="12"/>
      <c r="U1487" s="12"/>
      <c r="V1487" s="12"/>
      <c r="W1487" s="12"/>
    </row>
    <row r="1488" ht="14.4" spans="1:23">
      <c r="A1488" s="14">
        <v>2136902</v>
      </c>
      <c r="B1488" s="11" t="s">
        <v>3822</v>
      </c>
      <c r="C1488" s="12">
        <v>0</v>
      </c>
      <c r="D1488" s="12"/>
      <c r="E1488" s="12">
        <v>0</v>
      </c>
      <c r="F1488" s="12"/>
      <c r="G1488" s="12"/>
      <c r="H1488" s="12"/>
      <c r="I1488" s="12"/>
      <c r="J1488" s="12"/>
      <c r="K1488" s="12"/>
      <c r="L1488" s="12"/>
      <c r="M1488" s="12"/>
      <c r="N1488" s="12"/>
      <c r="O1488" s="12"/>
      <c r="P1488" s="12"/>
      <c r="Q1488" s="12"/>
      <c r="R1488" s="12"/>
      <c r="S1488" s="12"/>
      <c r="T1488" s="12"/>
      <c r="U1488" s="12"/>
      <c r="V1488" s="12"/>
      <c r="W1488" s="12"/>
    </row>
    <row r="1489" ht="14.4" spans="1:23">
      <c r="A1489" s="14">
        <v>2136903</v>
      </c>
      <c r="B1489" s="11" t="s">
        <v>3823</v>
      </c>
      <c r="C1489" s="12">
        <v>1457</v>
      </c>
      <c r="D1489" s="12"/>
      <c r="E1489" s="12">
        <v>0</v>
      </c>
      <c r="F1489" s="12"/>
      <c r="G1489" s="12">
        <v>1457</v>
      </c>
      <c r="H1489" s="12"/>
      <c r="I1489" s="12">
        <v>1457</v>
      </c>
      <c r="J1489" s="12"/>
      <c r="K1489" s="12"/>
      <c r="L1489" s="12"/>
      <c r="M1489" s="12"/>
      <c r="N1489" s="12"/>
      <c r="O1489" s="12"/>
      <c r="P1489" s="12"/>
      <c r="Q1489" s="12"/>
      <c r="R1489" s="12"/>
      <c r="S1489" s="12"/>
      <c r="T1489" s="12"/>
      <c r="U1489" s="12"/>
      <c r="V1489" s="12"/>
      <c r="W1489" s="12"/>
    </row>
    <row r="1490" ht="14.4" spans="1:23">
      <c r="A1490" s="14">
        <v>2136999</v>
      </c>
      <c r="B1490" s="11" t="s">
        <v>3824</v>
      </c>
      <c r="C1490" s="12">
        <v>27757</v>
      </c>
      <c r="D1490" s="12">
        <v>15624</v>
      </c>
      <c r="E1490" s="12">
        <v>15827</v>
      </c>
      <c r="F1490" s="12"/>
      <c r="G1490" s="12">
        <v>7793</v>
      </c>
      <c r="H1490" s="12">
        <v>529</v>
      </c>
      <c r="I1490" s="12">
        <v>96</v>
      </c>
      <c r="J1490" s="12">
        <v>971</v>
      </c>
      <c r="K1490" s="12">
        <v>774</v>
      </c>
      <c r="L1490" s="12">
        <v>353</v>
      </c>
      <c r="M1490" s="12">
        <v>144</v>
      </c>
      <c r="N1490" s="12">
        <v>1347</v>
      </c>
      <c r="O1490" s="12">
        <v>192</v>
      </c>
      <c r="P1490" s="12">
        <v>263</v>
      </c>
      <c r="Q1490" s="12">
        <v>1476</v>
      </c>
      <c r="R1490" s="12">
        <v>918</v>
      </c>
      <c r="S1490" s="12">
        <v>281</v>
      </c>
      <c r="T1490" s="12">
        <v>3</v>
      </c>
      <c r="U1490" s="12">
        <v>1</v>
      </c>
      <c r="V1490" s="12">
        <v>279</v>
      </c>
      <c r="W1490" s="12">
        <v>166</v>
      </c>
    </row>
    <row r="1491" ht="14.4" spans="1:23">
      <c r="A1491" s="14">
        <v>214</v>
      </c>
      <c r="B1491" s="9" t="s">
        <v>2822</v>
      </c>
      <c r="C1491" s="10">
        <v>165895</v>
      </c>
      <c r="D1491" s="10">
        <v>159826</v>
      </c>
      <c r="E1491" s="10">
        <v>160329</v>
      </c>
      <c r="F1491" s="10"/>
      <c r="G1491" s="10">
        <v>3642</v>
      </c>
      <c r="H1491" s="10"/>
      <c r="I1491" s="10"/>
      <c r="J1491" s="10"/>
      <c r="K1491" s="10">
        <v>3642</v>
      </c>
      <c r="L1491" s="10"/>
      <c r="M1491" s="10"/>
      <c r="N1491" s="10"/>
      <c r="O1491" s="10"/>
      <c r="P1491" s="10"/>
      <c r="Q1491" s="10"/>
      <c r="R1491" s="10"/>
      <c r="S1491" s="10"/>
      <c r="T1491" s="10"/>
      <c r="U1491" s="10"/>
      <c r="V1491" s="10"/>
      <c r="W1491" s="10"/>
    </row>
    <row r="1492" ht="14.4" spans="1:23">
      <c r="A1492" s="14">
        <v>21460</v>
      </c>
      <c r="B1492" s="11" t="s">
        <v>5425</v>
      </c>
      <c r="C1492" s="10">
        <v>0</v>
      </c>
      <c r="D1492" s="10"/>
      <c r="E1492" s="10">
        <v>0</v>
      </c>
      <c r="F1492" s="10"/>
      <c r="G1492" s="10"/>
      <c r="H1492" s="10"/>
      <c r="I1492" s="10"/>
      <c r="J1492" s="10"/>
      <c r="K1492" s="10"/>
      <c r="L1492" s="10"/>
      <c r="M1492" s="10"/>
      <c r="N1492" s="10"/>
      <c r="O1492" s="10"/>
      <c r="P1492" s="10"/>
      <c r="Q1492" s="10"/>
      <c r="R1492" s="10"/>
      <c r="S1492" s="10"/>
      <c r="T1492" s="10"/>
      <c r="U1492" s="10"/>
      <c r="V1492" s="10"/>
      <c r="W1492" s="10"/>
    </row>
    <row r="1493" ht="14.4" spans="1:23">
      <c r="A1493" s="14">
        <v>2146001</v>
      </c>
      <c r="B1493" s="11" t="s">
        <v>2833</v>
      </c>
      <c r="C1493" s="12">
        <v>0</v>
      </c>
      <c r="D1493" s="12"/>
      <c r="E1493" s="12">
        <v>0</v>
      </c>
      <c r="F1493" s="12"/>
      <c r="G1493" s="12"/>
      <c r="H1493" s="12"/>
      <c r="I1493" s="12"/>
      <c r="J1493" s="12"/>
      <c r="K1493" s="12"/>
      <c r="L1493" s="12"/>
      <c r="M1493" s="12"/>
      <c r="N1493" s="12"/>
      <c r="O1493" s="12"/>
      <c r="P1493" s="12"/>
      <c r="Q1493" s="12"/>
      <c r="R1493" s="12"/>
      <c r="S1493" s="12"/>
      <c r="T1493" s="12"/>
      <c r="U1493" s="12"/>
      <c r="V1493" s="12"/>
      <c r="W1493" s="12"/>
    </row>
    <row r="1494" ht="14.4" spans="1:23">
      <c r="A1494" s="14">
        <v>2146002</v>
      </c>
      <c r="B1494" s="11" t="s">
        <v>2836</v>
      </c>
      <c r="C1494" s="12">
        <v>0</v>
      </c>
      <c r="D1494" s="12"/>
      <c r="E1494" s="12">
        <v>0</v>
      </c>
      <c r="F1494" s="12"/>
      <c r="G1494" s="12"/>
      <c r="H1494" s="12"/>
      <c r="I1494" s="12"/>
      <c r="J1494" s="12"/>
      <c r="K1494" s="12"/>
      <c r="L1494" s="12"/>
      <c r="M1494" s="12"/>
      <c r="N1494" s="12"/>
      <c r="O1494" s="12"/>
      <c r="P1494" s="12"/>
      <c r="Q1494" s="12"/>
      <c r="R1494" s="12"/>
      <c r="S1494" s="12"/>
      <c r="T1494" s="12"/>
      <c r="U1494" s="12"/>
      <c r="V1494" s="12"/>
      <c r="W1494" s="12"/>
    </row>
    <row r="1495" ht="14.4" spans="1:23">
      <c r="A1495" s="14">
        <v>2146003</v>
      </c>
      <c r="B1495" s="11" t="s">
        <v>3830</v>
      </c>
      <c r="C1495" s="12">
        <v>0</v>
      </c>
      <c r="D1495" s="12"/>
      <c r="E1495" s="12">
        <v>0</v>
      </c>
      <c r="F1495" s="12"/>
      <c r="G1495" s="12"/>
      <c r="H1495" s="12"/>
      <c r="I1495" s="12"/>
      <c r="J1495" s="12"/>
      <c r="K1495" s="12"/>
      <c r="L1495" s="12"/>
      <c r="M1495" s="12"/>
      <c r="N1495" s="12"/>
      <c r="O1495" s="12"/>
      <c r="P1495" s="12"/>
      <c r="Q1495" s="12"/>
      <c r="R1495" s="12"/>
      <c r="S1495" s="12"/>
      <c r="T1495" s="12"/>
      <c r="U1495" s="12"/>
      <c r="V1495" s="12"/>
      <c r="W1495" s="12"/>
    </row>
    <row r="1496" ht="14.4" spans="1:23">
      <c r="A1496" s="14">
        <v>2146099</v>
      </c>
      <c r="B1496" s="11" t="s">
        <v>3831</v>
      </c>
      <c r="C1496" s="12">
        <v>0</v>
      </c>
      <c r="D1496" s="12"/>
      <c r="E1496" s="12">
        <v>0</v>
      </c>
      <c r="F1496" s="12"/>
      <c r="G1496" s="12"/>
      <c r="H1496" s="12"/>
      <c r="I1496" s="12"/>
      <c r="J1496" s="12"/>
      <c r="K1496" s="12"/>
      <c r="L1496" s="12"/>
      <c r="M1496" s="12"/>
      <c r="N1496" s="12"/>
      <c r="O1496" s="12"/>
      <c r="P1496" s="12"/>
      <c r="Q1496" s="12"/>
      <c r="R1496" s="12"/>
      <c r="S1496" s="12"/>
      <c r="T1496" s="12"/>
      <c r="U1496" s="12"/>
      <c r="V1496" s="12"/>
      <c r="W1496" s="12"/>
    </row>
    <row r="1497" ht="14.4" spans="1:23">
      <c r="A1497" s="14">
        <v>21462</v>
      </c>
      <c r="B1497" s="11" t="s">
        <v>5426</v>
      </c>
      <c r="C1497" s="10">
        <v>6069</v>
      </c>
      <c r="D1497" s="10"/>
      <c r="E1497" s="10">
        <v>503</v>
      </c>
      <c r="F1497" s="10"/>
      <c r="G1497" s="10">
        <v>3642</v>
      </c>
      <c r="H1497" s="10"/>
      <c r="I1497" s="10"/>
      <c r="J1497" s="10"/>
      <c r="K1497" s="10">
        <v>3642</v>
      </c>
      <c r="L1497" s="10"/>
      <c r="M1497" s="10"/>
      <c r="N1497" s="10"/>
      <c r="O1497" s="10"/>
      <c r="P1497" s="10"/>
      <c r="Q1497" s="10"/>
      <c r="R1497" s="10"/>
      <c r="S1497" s="10"/>
      <c r="T1497" s="10"/>
      <c r="U1497" s="10"/>
      <c r="V1497" s="10"/>
      <c r="W1497" s="10"/>
    </row>
    <row r="1498" ht="14.4" spans="1:23">
      <c r="A1498" s="14">
        <v>2146201</v>
      </c>
      <c r="B1498" s="11" t="s">
        <v>3830</v>
      </c>
      <c r="C1498" s="12">
        <v>0</v>
      </c>
      <c r="D1498" s="12"/>
      <c r="E1498" s="12">
        <v>0</v>
      </c>
      <c r="F1498" s="12"/>
      <c r="G1498" s="12"/>
      <c r="H1498" s="12"/>
      <c r="I1498" s="12"/>
      <c r="J1498" s="12"/>
      <c r="K1498" s="12"/>
      <c r="L1498" s="12"/>
      <c r="M1498" s="12"/>
      <c r="N1498" s="12"/>
      <c r="O1498" s="12"/>
      <c r="P1498" s="12"/>
      <c r="Q1498" s="12"/>
      <c r="R1498" s="12"/>
      <c r="S1498" s="12"/>
      <c r="T1498" s="12"/>
      <c r="U1498" s="12"/>
      <c r="V1498" s="12"/>
      <c r="W1498" s="12"/>
    </row>
    <row r="1499" ht="14.4" spans="1:23">
      <c r="A1499" s="14">
        <v>2146202</v>
      </c>
      <c r="B1499" s="11" t="s">
        <v>3833</v>
      </c>
      <c r="C1499" s="12">
        <v>0</v>
      </c>
      <c r="D1499" s="12"/>
      <c r="E1499" s="12">
        <v>0</v>
      </c>
      <c r="F1499" s="12"/>
      <c r="G1499" s="12"/>
      <c r="H1499" s="12"/>
      <c r="I1499" s="12"/>
      <c r="J1499" s="12"/>
      <c r="K1499" s="12"/>
      <c r="L1499" s="12"/>
      <c r="M1499" s="12"/>
      <c r="N1499" s="12"/>
      <c r="O1499" s="12"/>
      <c r="P1499" s="12"/>
      <c r="Q1499" s="12"/>
      <c r="R1499" s="12"/>
      <c r="S1499" s="12"/>
      <c r="T1499" s="12"/>
      <c r="U1499" s="12"/>
      <c r="V1499" s="12"/>
      <c r="W1499" s="12"/>
    </row>
    <row r="1500" ht="14.4" spans="1:23">
      <c r="A1500" s="14">
        <v>2146203</v>
      </c>
      <c r="B1500" s="11" t="s">
        <v>3834</v>
      </c>
      <c r="C1500" s="12">
        <v>0</v>
      </c>
      <c r="D1500" s="12"/>
      <c r="E1500" s="12">
        <v>0</v>
      </c>
      <c r="F1500" s="12"/>
      <c r="G1500" s="12"/>
      <c r="H1500" s="12"/>
      <c r="I1500" s="12"/>
      <c r="J1500" s="12"/>
      <c r="K1500" s="12"/>
      <c r="L1500" s="12"/>
      <c r="M1500" s="12"/>
      <c r="N1500" s="12"/>
      <c r="O1500" s="12"/>
      <c r="P1500" s="12"/>
      <c r="Q1500" s="12"/>
      <c r="R1500" s="12"/>
      <c r="S1500" s="12"/>
      <c r="T1500" s="12"/>
      <c r="U1500" s="12"/>
      <c r="V1500" s="12"/>
      <c r="W1500" s="12"/>
    </row>
    <row r="1501" ht="14.4" spans="1:23">
      <c r="A1501" s="14">
        <v>2146299</v>
      </c>
      <c r="B1501" s="11" t="s">
        <v>3835</v>
      </c>
      <c r="C1501" s="12">
        <v>6069</v>
      </c>
      <c r="D1501" s="12"/>
      <c r="E1501" s="12">
        <v>503</v>
      </c>
      <c r="F1501" s="12"/>
      <c r="G1501" s="12">
        <v>3642</v>
      </c>
      <c r="H1501" s="12"/>
      <c r="I1501" s="12"/>
      <c r="J1501" s="12"/>
      <c r="K1501" s="12">
        <v>3642</v>
      </c>
      <c r="L1501" s="12"/>
      <c r="M1501" s="12"/>
      <c r="N1501" s="12"/>
      <c r="O1501" s="12"/>
      <c r="P1501" s="12"/>
      <c r="Q1501" s="12"/>
      <c r="R1501" s="12"/>
      <c r="S1501" s="12"/>
      <c r="T1501" s="12"/>
      <c r="U1501" s="12"/>
      <c r="V1501" s="12"/>
      <c r="W1501" s="12"/>
    </row>
    <row r="1502" ht="14.4" spans="1:23">
      <c r="A1502" s="14">
        <v>21463</v>
      </c>
      <c r="B1502" s="11" t="s">
        <v>5427</v>
      </c>
      <c r="C1502" s="10">
        <v>17648</v>
      </c>
      <c r="D1502" s="10">
        <v>17648</v>
      </c>
      <c r="E1502" s="10">
        <v>17648</v>
      </c>
      <c r="F1502" s="10"/>
      <c r="G1502" s="10"/>
      <c r="H1502" s="10"/>
      <c r="I1502" s="10"/>
      <c r="J1502" s="10"/>
      <c r="K1502" s="10"/>
      <c r="L1502" s="10"/>
      <c r="M1502" s="10"/>
      <c r="N1502" s="10"/>
      <c r="O1502" s="10"/>
      <c r="P1502" s="10"/>
      <c r="Q1502" s="10"/>
      <c r="R1502" s="10"/>
      <c r="S1502" s="10"/>
      <c r="T1502" s="10"/>
      <c r="U1502" s="10"/>
      <c r="V1502" s="10"/>
      <c r="W1502" s="10"/>
    </row>
    <row r="1503" ht="14.4" spans="1:23">
      <c r="A1503" s="14">
        <v>2146301</v>
      </c>
      <c r="B1503" s="11" t="s">
        <v>2851</v>
      </c>
      <c r="C1503" s="12">
        <v>0</v>
      </c>
      <c r="D1503" s="12"/>
      <c r="E1503" s="12">
        <v>0</v>
      </c>
      <c r="F1503" s="12"/>
      <c r="G1503" s="12"/>
      <c r="H1503" s="12"/>
      <c r="I1503" s="12"/>
      <c r="J1503" s="12"/>
      <c r="K1503" s="12"/>
      <c r="L1503" s="12"/>
      <c r="M1503" s="12"/>
      <c r="N1503" s="12"/>
      <c r="O1503" s="12"/>
      <c r="P1503" s="12"/>
      <c r="Q1503" s="12"/>
      <c r="R1503" s="12"/>
      <c r="S1503" s="12"/>
      <c r="T1503" s="12"/>
      <c r="U1503" s="12"/>
      <c r="V1503" s="12"/>
      <c r="W1503" s="12"/>
    </row>
    <row r="1504" ht="14.4" spans="1:23">
      <c r="A1504" s="14">
        <v>2146302</v>
      </c>
      <c r="B1504" s="11" t="s">
        <v>3837</v>
      </c>
      <c r="C1504" s="12">
        <v>17650</v>
      </c>
      <c r="D1504" s="12">
        <v>17650</v>
      </c>
      <c r="E1504" s="12">
        <v>17650</v>
      </c>
      <c r="F1504" s="12"/>
      <c r="G1504" s="12"/>
      <c r="H1504" s="12"/>
      <c r="I1504" s="12"/>
      <c r="J1504" s="12"/>
      <c r="K1504" s="12"/>
      <c r="L1504" s="12"/>
      <c r="M1504" s="12"/>
      <c r="N1504" s="12"/>
      <c r="O1504" s="12"/>
      <c r="P1504" s="12"/>
      <c r="Q1504" s="12"/>
      <c r="R1504" s="12"/>
      <c r="S1504" s="12"/>
      <c r="T1504" s="12"/>
      <c r="U1504" s="12"/>
      <c r="V1504" s="12"/>
      <c r="W1504" s="12"/>
    </row>
    <row r="1505" ht="14.4" spans="1:23">
      <c r="A1505" s="14">
        <v>2146303</v>
      </c>
      <c r="B1505" s="11" t="s">
        <v>3838</v>
      </c>
      <c r="C1505" s="12">
        <v>-2</v>
      </c>
      <c r="D1505" s="12">
        <v>-2</v>
      </c>
      <c r="E1505" s="12">
        <v>-2</v>
      </c>
      <c r="F1505" s="12"/>
      <c r="G1505" s="12"/>
      <c r="H1505" s="12"/>
      <c r="I1505" s="12"/>
      <c r="J1505" s="12"/>
      <c r="K1505" s="12"/>
      <c r="L1505" s="12"/>
      <c r="M1505" s="12"/>
      <c r="N1505" s="12"/>
      <c r="O1505" s="12"/>
      <c r="P1505" s="12"/>
      <c r="Q1505" s="12"/>
      <c r="R1505" s="12"/>
      <c r="S1505" s="12"/>
      <c r="T1505" s="12"/>
      <c r="U1505" s="12"/>
      <c r="V1505" s="12"/>
      <c r="W1505" s="12"/>
    </row>
    <row r="1506" ht="14.4" spans="1:23">
      <c r="A1506" s="14">
        <v>2146399</v>
      </c>
      <c r="B1506" s="11" t="s">
        <v>3839</v>
      </c>
      <c r="C1506" s="12">
        <v>0</v>
      </c>
      <c r="D1506" s="12"/>
      <c r="E1506" s="12">
        <v>0</v>
      </c>
      <c r="F1506" s="12"/>
      <c r="G1506" s="12"/>
      <c r="H1506" s="12"/>
      <c r="I1506" s="12"/>
      <c r="J1506" s="12"/>
      <c r="K1506" s="12"/>
      <c r="L1506" s="12"/>
      <c r="M1506" s="12"/>
      <c r="N1506" s="12"/>
      <c r="O1506" s="12"/>
      <c r="P1506" s="12"/>
      <c r="Q1506" s="12"/>
      <c r="R1506" s="12"/>
      <c r="S1506" s="12"/>
      <c r="T1506" s="12"/>
      <c r="U1506" s="12"/>
      <c r="V1506" s="12"/>
      <c r="W1506" s="12"/>
    </row>
    <row r="1507" ht="14.4" spans="1:23">
      <c r="A1507" s="14">
        <v>21464</v>
      </c>
      <c r="B1507" s="11" t="s">
        <v>3840</v>
      </c>
      <c r="C1507" s="10">
        <v>0</v>
      </c>
      <c r="D1507" s="10"/>
      <c r="E1507" s="10">
        <v>0</v>
      </c>
      <c r="F1507" s="10"/>
      <c r="G1507" s="10"/>
      <c r="H1507" s="10"/>
      <c r="I1507" s="10"/>
      <c r="J1507" s="10"/>
      <c r="K1507" s="10"/>
      <c r="L1507" s="10"/>
      <c r="M1507" s="10"/>
      <c r="N1507" s="10"/>
      <c r="O1507" s="10"/>
      <c r="P1507" s="10"/>
      <c r="Q1507" s="10"/>
      <c r="R1507" s="10"/>
      <c r="S1507" s="10"/>
      <c r="T1507" s="10"/>
      <c r="U1507" s="10"/>
      <c r="V1507" s="10"/>
      <c r="W1507" s="10"/>
    </row>
    <row r="1508" ht="14.4" spans="1:23">
      <c r="A1508" s="14">
        <v>2146401</v>
      </c>
      <c r="B1508" s="11" t="s">
        <v>3841</v>
      </c>
      <c r="C1508" s="12">
        <v>0</v>
      </c>
      <c r="D1508" s="12"/>
      <c r="E1508" s="12">
        <v>0</v>
      </c>
      <c r="F1508" s="12"/>
      <c r="G1508" s="12"/>
      <c r="H1508" s="12"/>
      <c r="I1508" s="12"/>
      <c r="J1508" s="12"/>
      <c r="K1508" s="12"/>
      <c r="L1508" s="12"/>
      <c r="M1508" s="12"/>
      <c r="N1508" s="12"/>
      <c r="O1508" s="12"/>
      <c r="P1508" s="12"/>
      <c r="Q1508" s="12"/>
      <c r="R1508" s="12"/>
      <c r="S1508" s="12"/>
      <c r="T1508" s="12"/>
      <c r="U1508" s="12"/>
      <c r="V1508" s="12"/>
      <c r="W1508" s="12"/>
    </row>
    <row r="1509" ht="14.4" spans="1:23">
      <c r="A1509" s="14">
        <v>2146402</v>
      </c>
      <c r="B1509" s="11" t="s">
        <v>3842</v>
      </c>
      <c r="C1509" s="12">
        <v>0</v>
      </c>
      <c r="D1509" s="12"/>
      <c r="E1509" s="12">
        <v>0</v>
      </c>
      <c r="F1509" s="12"/>
      <c r="G1509" s="12"/>
      <c r="H1509" s="12"/>
      <c r="I1509" s="12"/>
      <c r="J1509" s="12"/>
      <c r="K1509" s="12"/>
      <c r="L1509" s="12"/>
      <c r="M1509" s="12"/>
      <c r="N1509" s="12"/>
      <c r="O1509" s="12"/>
      <c r="P1509" s="12"/>
      <c r="Q1509" s="12"/>
      <c r="R1509" s="12"/>
      <c r="S1509" s="12"/>
      <c r="T1509" s="12"/>
      <c r="U1509" s="12"/>
      <c r="V1509" s="12"/>
      <c r="W1509" s="12"/>
    </row>
    <row r="1510" ht="14.4" spans="1:23">
      <c r="A1510" s="14">
        <v>2146403</v>
      </c>
      <c r="B1510" s="11" t="s">
        <v>3843</v>
      </c>
      <c r="C1510" s="12">
        <v>0</v>
      </c>
      <c r="D1510" s="12"/>
      <c r="E1510" s="12">
        <v>0</v>
      </c>
      <c r="F1510" s="12"/>
      <c r="G1510" s="12"/>
      <c r="H1510" s="12"/>
      <c r="I1510" s="12"/>
      <c r="J1510" s="12"/>
      <c r="K1510" s="12"/>
      <c r="L1510" s="12"/>
      <c r="M1510" s="12"/>
      <c r="N1510" s="12"/>
      <c r="O1510" s="12"/>
      <c r="P1510" s="12"/>
      <c r="Q1510" s="12"/>
      <c r="R1510" s="12"/>
      <c r="S1510" s="12"/>
      <c r="T1510" s="12"/>
      <c r="U1510" s="12"/>
      <c r="V1510" s="12"/>
      <c r="W1510" s="12"/>
    </row>
    <row r="1511" ht="14.4" spans="1:23">
      <c r="A1511" s="14">
        <v>2146404</v>
      </c>
      <c r="B1511" s="11" t="s">
        <v>3844</v>
      </c>
      <c r="C1511" s="12">
        <v>0</v>
      </c>
      <c r="D1511" s="12"/>
      <c r="E1511" s="12">
        <v>0</v>
      </c>
      <c r="F1511" s="12"/>
      <c r="G1511" s="12"/>
      <c r="H1511" s="12"/>
      <c r="I1511" s="12"/>
      <c r="J1511" s="12"/>
      <c r="K1511" s="12"/>
      <c r="L1511" s="12"/>
      <c r="M1511" s="12"/>
      <c r="N1511" s="12"/>
      <c r="O1511" s="12"/>
      <c r="P1511" s="12"/>
      <c r="Q1511" s="12"/>
      <c r="R1511" s="12"/>
      <c r="S1511" s="12"/>
      <c r="T1511" s="12"/>
      <c r="U1511" s="12"/>
      <c r="V1511" s="12"/>
      <c r="W1511" s="12"/>
    </row>
    <row r="1512" ht="14.4" spans="1:23">
      <c r="A1512" s="14">
        <v>2146405</v>
      </c>
      <c r="B1512" s="11" t="s">
        <v>3845</v>
      </c>
      <c r="C1512" s="12">
        <v>0</v>
      </c>
      <c r="D1512" s="12"/>
      <c r="E1512" s="12">
        <v>0</v>
      </c>
      <c r="F1512" s="12"/>
      <c r="G1512" s="12"/>
      <c r="H1512" s="12"/>
      <c r="I1512" s="12"/>
      <c r="J1512" s="12"/>
      <c r="K1512" s="12"/>
      <c r="L1512" s="12"/>
      <c r="M1512" s="12"/>
      <c r="N1512" s="12"/>
      <c r="O1512" s="12"/>
      <c r="P1512" s="12"/>
      <c r="Q1512" s="12"/>
      <c r="R1512" s="12"/>
      <c r="S1512" s="12"/>
      <c r="T1512" s="12"/>
      <c r="U1512" s="12"/>
      <c r="V1512" s="12"/>
      <c r="W1512" s="12"/>
    </row>
    <row r="1513" ht="14.4" spans="1:23">
      <c r="A1513" s="14">
        <v>2146406</v>
      </c>
      <c r="B1513" s="11" t="s">
        <v>3846</v>
      </c>
      <c r="C1513" s="12">
        <v>0</v>
      </c>
      <c r="D1513" s="12"/>
      <c r="E1513" s="12">
        <v>0</v>
      </c>
      <c r="F1513" s="12"/>
      <c r="G1513" s="12"/>
      <c r="H1513" s="12"/>
      <c r="I1513" s="12"/>
      <c r="J1513" s="12"/>
      <c r="K1513" s="12"/>
      <c r="L1513" s="12"/>
      <c r="M1513" s="12"/>
      <c r="N1513" s="12"/>
      <c r="O1513" s="12"/>
      <c r="P1513" s="12"/>
      <c r="Q1513" s="12"/>
      <c r="R1513" s="12"/>
      <c r="S1513" s="12"/>
      <c r="T1513" s="12"/>
      <c r="U1513" s="12"/>
      <c r="V1513" s="12"/>
      <c r="W1513" s="12"/>
    </row>
    <row r="1514" ht="14.4" spans="1:23">
      <c r="A1514" s="14">
        <v>2146407</v>
      </c>
      <c r="B1514" s="11" t="s">
        <v>3847</v>
      </c>
      <c r="C1514" s="12">
        <v>0</v>
      </c>
      <c r="D1514" s="12"/>
      <c r="E1514" s="12">
        <v>0</v>
      </c>
      <c r="F1514" s="12"/>
      <c r="G1514" s="12"/>
      <c r="H1514" s="12"/>
      <c r="I1514" s="12"/>
      <c r="J1514" s="12"/>
      <c r="K1514" s="12"/>
      <c r="L1514" s="12"/>
      <c r="M1514" s="12"/>
      <c r="N1514" s="12"/>
      <c r="O1514" s="12"/>
      <c r="P1514" s="12"/>
      <c r="Q1514" s="12"/>
      <c r="R1514" s="12"/>
      <c r="S1514" s="12"/>
      <c r="T1514" s="12"/>
      <c r="U1514" s="12"/>
      <c r="V1514" s="12"/>
      <c r="W1514" s="12"/>
    </row>
    <row r="1515" ht="14.4" spans="1:23">
      <c r="A1515" s="14">
        <v>2146499</v>
      </c>
      <c r="B1515" s="11" t="s">
        <v>3848</v>
      </c>
      <c r="C1515" s="12">
        <v>0</v>
      </c>
      <c r="D1515" s="12"/>
      <c r="E1515" s="12">
        <v>0</v>
      </c>
      <c r="F1515" s="12"/>
      <c r="G1515" s="12"/>
      <c r="H1515" s="12"/>
      <c r="I1515" s="12"/>
      <c r="J1515" s="12"/>
      <c r="K1515" s="12"/>
      <c r="L1515" s="12"/>
      <c r="M1515" s="12"/>
      <c r="N1515" s="12"/>
      <c r="O1515" s="12"/>
      <c r="P1515" s="12"/>
      <c r="Q1515" s="12"/>
      <c r="R1515" s="12"/>
      <c r="S1515" s="12"/>
      <c r="T1515" s="12"/>
      <c r="U1515" s="12"/>
      <c r="V1515" s="12"/>
      <c r="W1515" s="12"/>
    </row>
    <row r="1516" ht="14.4" spans="1:23">
      <c r="A1516" s="14">
        <v>21468</v>
      </c>
      <c r="B1516" s="11" t="s">
        <v>3849</v>
      </c>
      <c r="C1516" s="10">
        <v>0</v>
      </c>
      <c r="D1516" s="10"/>
      <c r="E1516" s="10">
        <v>0</v>
      </c>
      <c r="F1516" s="10"/>
      <c r="G1516" s="10"/>
      <c r="H1516" s="10"/>
      <c r="I1516" s="10"/>
      <c r="J1516" s="10"/>
      <c r="K1516" s="10"/>
      <c r="L1516" s="10"/>
      <c r="M1516" s="10"/>
      <c r="N1516" s="10"/>
      <c r="O1516" s="10"/>
      <c r="P1516" s="10"/>
      <c r="Q1516" s="10"/>
      <c r="R1516" s="10"/>
      <c r="S1516" s="10"/>
      <c r="T1516" s="10"/>
      <c r="U1516" s="10"/>
      <c r="V1516" s="10"/>
      <c r="W1516" s="10"/>
    </row>
    <row r="1517" ht="14.4" spans="1:23">
      <c r="A1517" s="14">
        <v>2146801</v>
      </c>
      <c r="B1517" s="11" t="s">
        <v>3850</v>
      </c>
      <c r="C1517" s="12">
        <v>0</v>
      </c>
      <c r="D1517" s="12"/>
      <c r="E1517" s="12">
        <v>0</v>
      </c>
      <c r="F1517" s="12"/>
      <c r="G1517" s="12"/>
      <c r="H1517" s="12"/>
      <c r="I1517" s="12"/>
      <c r="J1517" s="12"/>
      <c r="K1517" s="12"/>
      <c r="L1517" s="12"/>
      <c r="M1517" s="12"/>
      <c r="N1517" s="12"/>
      <c r="O1517" s="12"/>
      <c r="P1517" s="12"/>
      <c r="Q1517" s="12"/>
      <c r="R1517" s="12"/>
      <c r="S1517" s="12"/>
      <c r="T1517" s="12"/>
      <c r="U1517" s="12"/>
      <c r="V1517" s="12"/>
      <c r="W1517" s="12"/>
    </row>
    <row r="1518" ht="14.4" spans="1:23">
      <c r="A1518" s="14">
        <v>2146802</v>
      </c>
      <c r="B1518" s="11" t="s">
        <v>3851</v>
      </c>
      <c r="C1518" s="12">
        <v>0</v>
      </c>
      <c r="D1518" s="12"/>
      <c r="E1518" s="12">
        <v>0</v>
      </c>
      <c r="F1518" s="12"/>
      <c r="G1518" s="12"/>
      <c r="H1518" s="12"/>
      <c r="I1518" s="12"/>
      <c r="J1518" s="12"/>
      <c r="K1518" s="12"/>
      <c r="L1518" s="12"/>
      <c r="M1518" s="12"/>
      <c r="N1518" s="12"/>
      <c r="O1518" s="12"/>
      <c r="P1518" s="12"/>
      <c r="Q1518" s="12"/>
      <c r="R1518" s="12"/>
      <c r="S1518" s="12"/>
      <c r="T1518" s="12"/>
      <c r="U1518" s="12"/>
      <c r="V1518" s="12"/>
      <c r="W1518" s="12"/>
    </row>
    <row r="1519" ht="14.4" spans="1:23">
      <c r="A1519" s="14">
        <v>2146803</v>
      </c>
      <c r="B1519" s="11" t="s">
        <v>3852</v>
      </c>
      <c r="C1519" s="12">
        <v>0</v>
      </c>
      <c r="D1519" s="12"/>
      <c r="E1519" s="12">
        <v>0</v>
      </c>
      <c r="F1519" s="12"/>
      <c r="G1519" s="12"/>
      <c r="H1519" s="12"/>
      <c r="I1519" s="12"/>
      <c r="J1519" s="12"/>
      <c r="K1519" s="12"/>
      <c r="L1519" s="12"/>
      <c r="M1519" s="12"/>
      <c r="N1519" s="12"/>
      <c r="O1519" s="12"/>
      <c r="P1519" s="12"/>
      <c r="Q1519" s="12"/>
      <c r="R1519" s="12"/>
      <c r="S1519" s="12"/>
      <c r="T1519" s="12"/>
      <c r="U1519" s="12"/>
      <c r="V1519" s="12"/>
      <c r="W1519" s="12"/>
    </row>
    <row r="1520" ht="14.4" spans="1:23">
      <c r="A1520" s="14">
        <v>2146804</v>
      </c>
      <c r="B1520" s="11" t="s">
        <v>3853</v>
      </c>
      <c r="C1520" s="12">
        <v>0</v>
      </c>
      <c r="D1520" s="12"/>
      <c r="E1520" s="12">
        <v>0</v>
      </c>
      <c r="F1520" s="12"/>
      <c r="G1520" s="12"/>
      <c r="H1520" s="12"/>
      <c r="I1520" s="12"/>
      <c r="J1520" s="12"/>
      <c r="K1520" s="12"/>
      <c r="L1520" s="12"/>
      <c r="M1520" s="12"/>
      <c r="N1520" s="12"/>
      <c r="O1520" s="12"/>
      <c r="P1520" s="12"/>
      <c r="Q1520" s="12"/>
      <c r="R1520" s="12"/>
      <c r="S1520" s="12"/>
      <c r="T1520" s="12"/>
      <c r="U1520" s="12"/>
      <c r="V1520" s="12"/>
      <c r="W1520" s="12"/>
    </row>
    <row r="1521" ht="14.4" spans="1:23">
      <c r="A1521" s="14">
        <v>2146805</v>
      </c>
      <c r="B1521" s="11" t="s">
        <v>3854</v>
      </c>
      <c r="C1521" s="12">
        <v>0</v>
      </c>
      <c r="D1521" s="12"/>
      <c r="E1521" s="12">
        <v>0</v>
      </c>
      <c r="F1521" s="12"/>
      <c r="G1521" s="12"/>
      <c r="H1521" s="12"/>
      <c r="I1521" s="12"/>
      <c r="J1521" s="12"/>
      <c r="K1521" s="12"/>
      <c r="L1521" s="12"/>
      <c r="M1521" s="12"/>
      <c r="N1521" s="12"/>
      <c r="O1521" s="12"/>
      <c r="P1521" s="12"/>
      <c r="Q1521" s="12"/>
      <c r="R1521" s="12"/>
      <c r="S1521" s="12"/>
      <c r="T1521" s="12"/>
      <c r="U1521" s="12"/>
      <c r="V1521" s="12"/>
      <c r="W1521" s="12"/>
    </row>
    <row r="1522" ht="14.4" spans="1:23">
      <c r="A1522" s="14">
        <v>2146899</v>
      </c>
      <c r="B1522" s="11" t="s">
        <v>3855</v>
      </c>
      <c r="C1522" s="12">
        <v>0</v>
      </c>
      <c r="D1522" s="12"/>
      <c r="E1522" s="12">
        <v>0</v>
      </c>
      <c r="F1522" s="12"/>
      <c r="G1522" s="12"/>
      <c r="H1522" s="12"/>
      <c r="I1522" s="12"/>
      <c r="J1522" s="12"/>
      <c r="K1522" s="12"/>
      <c r="L1522" s="12"/>
      <c r="M1522" s="12"/>
      <c r="N1522" s="12"/>
      <c r="O1522" s="12"/>
      <c r="P1522" s="12"/>
      <c r="Q1522" s="12"/>
      <c r="R1522" s="12"/>
      <c r="S1522" s="12"/>
      <c r="T1522" s="12"/>
      <c r="U1522" s="12"/>
      <c r="V1522" s="12"/>
      <c r="W1522" s="12"/>
    </row>
    <row r="1523" ht="14.4" spans="1:23">
      <c r="A1523" s="14">
        <v>21469</v>
      </c>
      <c r="B1523" s="11" t="s">
        <v>3856</v>
      </c>
      <c r="C1523" s="10">
        <v>142178</v>
      </c>
      <c r="D1523" s="10">
        <v>142178</v>
      </c>
      <c r="E1523" s="10">
        <v>142178</v>
      </c>
      <c r="F1523" s="10"/>
      <c r="G1523" s="10"/>
      <c r="H1523" s="10"/>
      <c r="I1523" s="10"/>
      <c r="J1523" s="10"/>
      <c r="K1523" s="10"/>
      <c r="L1523" s="10"/>
      <c r="M1523" s="10"/>
      <c r="N1523" s="10"/>
      <c r="O1523" s="10"/>
      <c r="P1523" s="10"/>
      <c r="Q1523" s="10"/>
      <c r="R1523" s="10"/>
      <c r="S1523" s="10"/>
      <c r="T1523" s="10"/>
      <c r="U1523" s="10"/>
      <c r="V1523" s="10"/>
      <c r="W1523" s="10"/>
    </row>
    <row r="1524" ht="14.4" spans="1:23">
      <c r="A1524" s="14">
        <v>2146901</v>
      </c>
      <c r="B1524" s="11" t="s">
        <v>3857</v>
      </c>
      <c r="C1524" s="12">
        <v>131671</v>
      </c>
      <c r="D1524" s="12">
        <v>131671</v>
      </c>
      <c r="E1524" s="12">
        <v>131671</v>
      </c>
      <c r="F1524" s="12"/>
      <c r="G1524" s="12"/>
      <c r="H1524" s="12"/>
      <c r="I1524" s="12"/>
      <c r="J1524" s="12"/>
      <c r="K1524" s="12"/>
      <c r="L1524" s="12"/>
      <c r="M1524" s="12"/>
      <c r="N1524" s="12"/>
      <c r="O1524" s="12"/>
      <c r="P1524" s="12"/>
      <c r="Q1524" s="12"/>
      <c r="R1524" s="12"/>
      <c r="S1524" s="12"/>
      <c r="T1524" s="12"/>
      <c r="U1524" s="12"/>
      <c r="V1524" s="12"/>
      <c r="W1524" s="12"/>
    </row>
    <row r="1525" ht="14.4" spans="1:23">
      <c r="A1525" s="14">
        <v>2146902</v>
      </c>
      <c r="B1525" s="11" t="s">
        <v>2915</v>
      </c>
      <c r="C1525" s="12">
        <v>0</v>
      </c>
      <c r="D1525" s="12"/>
      <c r="E1525" s="12">
        <v>0</v>
      </c>
      <c r="F1525" s="12"/>
      <c r="G1525" s="12"/>
      <c r="H1525" s="12"/>
      <c r="I1525" s="12"/>
      <c r="J1525" s="12"/>
      <c r="K1525" s="12"/>
      <c r="L1525" s="12"/>
      <c r="M1525" s="12"/>
      <c r="N1525" s="12"/>
      <c r="O1525" s="12"/>
      <c r="P1525" s="12"/>
      <c r="Q1525" s="12"/>
      <c r="R1525" s="12"/>
      <c r="S1525" s="12"/>
      <c r="T1525" s="12"/>
      <c r="U1525" s="12"/>
      <c r="V1525" s="12"/>
      <c r="W1525" s="12"/>
    </row>
    <row r="1526" ht="14.4" spans="1:23">
      <c r="A1526" s="14">
        <v>2146903</v>
      </c>
      <c r="B1526" s="11" t="s">
        <v>3858</v>
      </c>
      <c r="C1526" s="12">
        <v>0</v>
      </c>
      <c r="D1526" s="12"/>
      <c r="E1526" s="12">
        <v>0</v>
      </c>
      <c r="F1526" s="12"/>
      <c r="G1526" s="12"/>
      <c r="H1526" s="12"/>
      <c r="I1526" s="12"/>
      <c r="J1526" s="12"/>
      <c r="K1526" s="12"/>
      <c r="L1526" s="12"/>
      <c r="M1526" s="12"/>
      <c r="N1526" s="12"/>
      <c r="O1526" s="12"/>
      <c r="P1526" s="12"/>
      <c r="Q1526" s="12"/>
      <c r="R1526" s="12"/>
      <c r="S1526" s="12"/>
      <c r="T1526" s="12"/>
      <c r="U1526" s="12"/>
      <c r="V1526" s="12"/>
      <c r="W1526" s="12"/>
    </row>
    <row r="1527" ht="14.4" spans="1:23">
      <c r="A1527" s="14">
        <v>2146904</v>
      </c>
      <c r="B1527" s="11" t="s">
        <v>3859</v>
      </c>
      <c r="C1527" s="12">
        <v>9469</v>
      </c>
      <c r="D1527" s="12">
        <v>9469</v>
      </c>
      <c r="E1527" s="12">
        <v>9469</v>
      </c>
      <c r="F1527" s="12"/>
      <c r="G1527" s="12"/>
      <c r="H1527" s="12"/>
      <c r="I1527" s="12"/>
      <c r="J1527" s="12"/>
      <c r="K1527" s="12"/>
      <c r="L1527" s="12"/>
      <c r="M1527" s="12"/>
      <c r="N1527" s="12"/>
      <c r="O1527" s="12"/>
      <c r="P1527" s="12"/>
      <c r="Q1527" s="12"/>
      <c r="R1527" s="12"/>
      <c r="S1527" s="12"/>
      <c r="T1527" s="12"/>
      <c r="U1527" s="12"/>
      <c r="V1527" s="12"/>
      <c r="W1527" s="12"/>
    </row>
    <row r="1528" ht="14.4" spans="1:23">
      <c r="A1528" s="14">
        <v>2146906</v>
      </c>
      <c r="B1528" s="11" t="s">
        <v>3860</v>
      </c>
      <c r="C1528" s="12">
        <v>1038</v>
      </c>
      <c r="D1528" s="12">
        <v>1038</v>
      </c>
      <c r="E1528" s="12">
        <v>1038</v>
      </c>
      <c r="F1528" s="12"/>
      <c r="G1528" s="12"/>
      <c r="H1528" s="12"/>
      <c r="I1528" s="12"/>
      <c r="J1528" s="12"/>
      <c r="K1528" s="12"/>
      <c r="L1528" s="12"/>
      <c r="M1528" s="12"/>
      <c r="N1528" s="12"/>
      <c r="O1528" s="12"/>
      <c r="P1528" s="12"/>
      <c r="Q1528" s="12"/>
      <c r="R1528" s="12"/>
      <c r="S1528" s="12"/>
      <c r="T1528" s="12"/>
      <c r="U1528" s="12"/>
      <c r="V1528" s="12"/>
      <c r="W1528" s="12"/>
    </row>
    <row r="1529" ht="14.4" spans="1:23">
      <c r="A1529" s="14">
        <v>2146907</v>
      </c>
      <c r="B1529" s="11" t="s">
        <v>3861</v>
      </c>
      <c r="C1529" s="12">
        <v>0</v>
      </c>
      <c r="D1529" s="12"/>
      <c r="E1529" s="12">
        <v>0</v>
      </c>
      <c r="F1529" s="12"/>
      <c r="G1529" s="12"/>
      <c r="H1529" s="12"/>
      <c r="I1529" s="12"/>
      <c r="J1529" s="12"/>
      <c r="K1529" s="12"/>
      <c r="L1529" s="12"/>
      <c r="M1529" s="12"/>
      <c r="N1529" s="12"/>
      <c r="O1529" s="12"/>
      <c r="P1529" s="12"/>
      <c r="Q1529" s="12"/>
      <c r="R1529" s="12"/>
      <c r="S1529" s="12"/>
      <c r="T1529" s="12"/>
      <c r="U1529" s="12"/>
      <c r="V1529" s="12"/>
      <c r="W1529" s="12"/>
    </row>
    <row r="1530" ht="14.4" spans="1:23">
      <c r="A1530" s="14">
        <v>2146908</v>
      </c>
      <c r="B1530" s="11" t="s">
        <v>3862</v>
      </c>
      <c r="C1530" s="12">
        <v>0</v>
      </c>
      <c r="D1530" s="12"/>
      <c r="E1530" s="12">
        <v>0</v>
      </c>
      <c r="F1530" s="12"/>
      <c r="G1530" s="12"/>
      <c r="H1530" s="12"/>
      <c r="I1530" s="12"/>
      <c r="J1530" s="12"/>
      <c r="K1530" s="12"/>
      <c r="L1530" s="12"/>
      <c r="M1530" s="12"/>
      <c r="N1530" s="12"/>
      <c r="O1530" s="12"/>
      <c r="P1530" s="12"/>
      <c r="Q1530" s="12"/>
      <c r="R1530" s="12"/>
      <c r="S1530" s="12"/>
      <c r="T1530" s="12"/>
      <c r="U1530" s="12"/>
      <c r="V1530" s="12"/>
      <c r="W1530" s="12"/>
    </row>
    <row r="1531" ht="14.4" spans="1:23">
      <c r="A1531" s="14">
        <v>2146999</v>
      </c>
      <c r="B1531" s="11" t="s">
        <v>3863</v>
      </c>
      <c r="C1531" s="12">
        <v>0</v>
      </c>
      <c r="D1531" s="12"/>
      <c r="E1531" s="12">
        <v>0</v>
      </c>
      <c r="F1531" s="12"/>
      <c r="G1531" s="12"/>
      <c r="H1531" s="12"/>
      <c r="I1531" s="12"/>
      <c r="J1531" s="12"/>
      <c r="K1531" s="12"/>
      <c r="L1531" s="12"/>
      <c r="M1531" s="12"/>
      <c r="N1531" s="12"/>
      <c r="O1531" s="12"/>
      <c r="P1531" s="12"/>
      <c r="Q1531" s="12"/>
      <c r="R1531" s="12"/>
      <c r="S1531" s="12"/>
      <c r="T1531" s="12"/>
      <c r="U1531" s="12"/>
      <c r="V1531" s="12"/>
      <c r="W1531" s="12"/>
    </row>
    <row r="1532" ht="14.4" spans="1:23">
      <c r="A1532" s="14">
        <v>215</v>
      </c>
      <c r="B1532" s="9" t="s">
        <v>2977</v>
      </c>
      <c r="C1532" s="10">
        <v>10929</v>
      </c>
      <c r="D1532" s="10">
        <v>4249</v>
      </c>
      <c r="E1532" s="10">
        <v>6826</v>
      </c>
      <c r="F1532" s="10"/>
      <c r="G1532" s="10">
        <v>2437</v>
      </c>
      <c r="H1532" s="10">
        <v>1945</v>
      </c>
      <c r="I1532" s="10"/>
      <c r="J1532" s="10">
        <v>31</v>
      </c>
      <c r="K1532" s="10"/>
      <c r="L1532" s="10">
        <v>15</v>
      </c>
      <c r="M1532" s="10">
        <v>68</v>
      </c>
      <c r="N1532" s="10">
        <v>1</v>
      </c>
      <c r="O1532" s="10">
        <v>3</v>
      </c>
      <c r="P1532" s="10">
        <v>297</v>
      </c>
      <c r="Q1532" s="10">
        <v>9</v>
      </c>
      <c r="R1532" s="10">
        <v>5</v>
      </c>
      <c r="S1532" s="10"/>
      <c r="T1532" s="10"/>
      <c r="U1532" s="10"/>
      <c r="V1532" s="10"/>
      <c r="W1532" s="10">
        <v>63</v>
      </c>
    </row>
    <row r="1533" ht="14.4" spans="1:23">
      <c r="A1533" s="14">
        <v>21560</v>
      </c>
      <c r="B1533" s="11" t="s">
        <v>5428</v>
      </c>
      <c r="C1533" s="10">
        <v>1033</v>
      </c>
      <c r="D1533" s="10"/>
      <c r="E1533" s="10">
        <v>10</v>
      </c>
      <c r="F1533" s="10"/>
      <c r="G1533" s="10">
        <v>427</v>
      </c>
      <c r="H1533" s="10">
        <v>327</v>
      </c>
      <c r="I1533" s="10"/>
      <c r="J1533" s="10">
        <v>21</v>
      </c>
      <c r="K1533" s="10"/>
      <c r="L1533" s="10">
        <v>20</v>
      </c>
      <c r="M1533" s="10">
        <v>30</v>
      </c>
      <c r="N1533" s="10"/>
      <c r="O1533" s="10">
        <v>15</v>
      </c>
      <c r="P1533" s="10">
        <v>5</v>
      </c>
      <c r="Q1533" s="10">
        <v>4</v>
      </c>
      <c r="R1533" s="10">
        <v>5</v>
      </c>
      <c r="S1533" s="10"/>
      <c r="T1533" s="10"/>
      <c r="U1533" s="10"/>
      <c r="V1533" s="10"/>
      <c r="W1533" s="10"/>
    </row>
    <row r="1534" ht="14.4" spans="1:23">
      <c r="A1534" s="14">
        <v>2156001</v>
      </c>
      <c r="B1534" s="11" t="s">
        <v>5160</v>
      </c>
      <c r="C1534" s="12">
        <v>196</v>
      </c>
      <c r="D1534" s="12"/>
      <c r="E1534" s="12">
        <v>0</v>
      </c>
      <c r="F1534" s="12"/>
      <c r="G1534" s="12">
        <v>40</v>
      </c>
      <c r="H1534" s="12">
        <v>40</v>
      </c>
      <c r="I1534" s="12"/>
      <c r="J1534" s="12"/>
      <c r="K1534" s="12"/>
      <c r="L1534" s="12"/>
      <c r="M1534" s="12"/>
      <c r="N1534" s="12"/>
      <c r="O1534" s="12"/>
      <c r="P1534" s="12"/>
      <c r="Q1534" s="12"/>
      <c r="R1534" s="12"/>
      <c r="S1534" s="12"/>
      <c r="T1534" s="12"/>
      <c r="U1534" s="12"/>
      <c r="V1534" s="12"/>
      <c r="W1534" s="12"/>
    </row>
    <row r="1535" ht="14.4" spans="1:23">
      <c r="A1535" s="14">
        <v>2156002</v>
      </c>
      <c r="B1535" s="11" t="s">
        <v>5161</v>
      </c>
      <c r="C1535" s="12">
        <v>440</v>
      </c>
      <c r="D1535" s="12"/>
      <c r="E1535" s="12">
        <v>0</v>
      </c>
      <c r="F1535" s="12"/>
      <c r="G1535" s="12">
        <v>82</v>
      </c>
      <c r="H1535" s="12">
        <v>82</v>
      </c>
      <c r="I1535" s="12"/>
      <c r="J1535" s="12"/>
      <c r="K1535" s="12"/>
      <c r="L1535" s="12"/>
      <c r="M1535" s="12"/>
      <c r="N1535" s="12"/>
      <c r="O1535" s="12"/>
      <c r="P1535" s="12"/>
      <c r="Q1535" s="12"/>
      <c r="R1535" s="12"/>
      <c r="S1535" s="12"/>
      <c r="T1535" s="12"/>
      <c r="U1535" s="12"/>
      <c r="V1535" s="12"/>
      <c r="W1535" s="12"/>
    </row>
    <row r="1536" ht="14.4" spans="1:23">
      <c r="A1536" s="14">
        <v>2156003</v>
      </c>
      <c r="B1536" s="11" t="s">
        <v>2614</v>
      </c>
      <c r="C1536" s="12">
        <v>0</v>
      </c>
      <c r="D1536" s="12"/>
      <c r="E1536" s="12">
        <v>0</v>
      </c>
      <c r="F1536" s="12"/>
      <c r="G1536" s="12"/>
      <c r="H1536" s="12"/>
      <c r="I1536" s="12"/>
      <c r="J1536" s="12"/>
      <c r="K1536" s="12"/>
      <c r="L1536" s="12"/>
      <c r="M1536" s="12"/>
      <c r="N1536" s="12"/>
      <c r="O1536" s="12"/>
      <c r="P1536" s="12"/>
      <c r="Q1536" s="12"/>
      <c r="R1536" s="12"/>
      <c r="S1536" s="12"/>
      <c r="T1536" s="12"/>
      <c r="U1536" s="12"/>
      <c r="V1536" s="12"/>
      <c r="W1536" s="12"/>
    </row>
    <row r="1537" ht="14.4" spans="1:23">
      <c r="A1537" s="14">
        <v>2156004</v>
      </c>
      <c r="B1537" s="11" t="s">
        <v>5162</v>
      </c>
      <c r="C1537" s="12">
        <v>40</v>
      </c>
      <c r="D1537" s="12"/>
      <c r="E1537" s="12">
        <v>0</v>
      </c>
      <c r="F1537" s="12"/>
      <c r="G1537" s="12">
        <v>10</v>
      </c>
      <c r="H1537" s="12"/>
      <c r="I1537" s="12"/>
      <c r="J1537" s="12"/>
      <c r="K1537" s="12"/>
      <c r="L1537" s="12"/>
      <c r="M1537" s="12"/>
      <c r="N1537" s="12"/>
      <c r="O1537" s="12"/>
      <c r="P1537" s="12">
        <v>5</v>
      </c>
      <c r="Q1537" s="12"/>
      <c r="R1537" s="12">
        <v>5</v>
      </c>
      <c r="S1537" s="12"/>
      <c r="T1537" s="12"/>
      <c r="U1537" s="12"/>
      <c r="V1537" s="12"/>
      <c r="W1537" s="12"/>
    </row>
    <row r="1538" ht="14.4" spans="1:23">
      <c r="A1538" s="14">
        <v>2156005</v>
      </c>
      <c r="B1538" s="11" t="s">
        <v>5163</v>
      </c>
      <c r="C1538" s="12">
        <v>21</v>
      </c>
      <c r="D1538" s="12"/>
      <c r="E1538" s="12">
        <v>0</v>
      </c>
      <c r="F1538" s="12"/>
      <c r="G1538" s="12">
        <v>16</v>
      </c>
      <c r="H1538" s="12">
        <v>6</v>
      </c>
      <c r="I1538" s="12"/>
      <c r="J1538" s="12">
        <v>10</v>
      </c>
      <c r="K1538" s="12"/>
      <c r="L1538" s="12"/>
      <c r="M1538" s="12"/>
      <c r="N1538" s="12"/>
      <c r="O1538" s="12"/>
      <c r="P1538" s="12"/>
      <c r="Q1538" s="12"/>
      <c r="R1538" s="12"/>
      <c r="S1538" s="12"/>
      <c r="T1538" s="12"/>
      <c r="U1538" s="12"/>
      <c r="V1538" s="12"/>
      <c r="W1538" s="12"/>
    </row>
    <row r="1539" ht="14.4" spans="1:23">
      <c r="A1539" s="14">
        <v>2156099</v>
      </c>
      <c r="B1539" s="11" t="s">
        <v>5164</v>
      </c>
      <c r="C1539" s="12">
        <v>336</v>
      </c>
      <c r="D1539" s="12"/>
      <c r="E1539" s="12">
        <v>10</v>
      </c>
      <c r="F1539" s="12"/>
      <c r="G1539" s="12">
        <v>279</v>
      </c>
      <c r="H1539" s="12">
        <v>199</v>
      </c>
      <c r="I1539" s="12"/>
      <c r="J1539" s="12">
        <v>11</v>
      </c>
      <c r="K1539" s="12"/>
      <c r="L1539" s="12">
        <v>20</v>
      </c>
      <c r="M1539" s="12">
        <v>30</v>
      </c>
      <c r="N1539" s="12"/>
      <c r="O1539" s="12">
        <v>15</v>
      </c>
      <c r="P1539" s="12"/>
      <c r="Q1539" s="12">
        <v>4</v>
      </c>
      <c r="R1539" s="12"/>
      <c r="S1539" s="12"/>
      <c r="T1539" s="12"/>
      <c r="U1539" s="12"/>
      <c r="V1539" s="12"/>
      <c r="W1539" s="12"/>
    </row>
    <row r="1540" ht="14.4" spans="1:23">
      <c r="A1540" s="14">
        <v>21561</v>
      </c>
      <c r="B1540" s="11" t="s">
        <v>5429</v>
      </c>
      <c r="C1540" s="10">
        <v>3038</v>
      </c>
      <c r="D1540" s="10">
        <v>8</v>
      </c>
      <c r="E1540" s="10">
        <v>-42</v>
      </c>
      <c r="F1540" s="10"/>
      <c r="G1540" s="10">
        <v>2010</v>
      </c>
      <c r="H1540" s="10">
        <v>1618</v>
      </c>
      <c r="I1540" s="10"/>
      <c r="J1540" s="10">
        <v>10</v>
      </c>
      <c r="K1540" s="10"/>
      <c r="L1540" s="10">
        <v>-5</v>
      </c>
      <c r="M1540" s="10">
        <v>38</v>
      </c>
      <c r="N1540" s="10">
        <v>1</v>
      </c>
      <c r="O1540" s="10">
        <v>-12</v>
      </c>
      <c r="P1540" s="10">
        <v>292</v>
      </c>
      <c r="Q1540" s="10">
        <v>5</v>
      </c>
      <c r="R1540" s="10"/>
      <c r="S1540" s="10"/>
      <c r="T1540" s="10"/>
      <c r="U1540" s="10"/>
      <c r="V1540" s="10"/>
      <c r="W1540" s="10">
        <v>63</v>
      </c>
    </row>
    <row r="1541" ht="14.4" spans="1:23">
      <c r="A1541" s="14">
        <v>2156101</v>
      </c>
      <c r="B1541" s="11" t="s">
        <v>5166</v>
      </c>
      <c r="C1541" s="12">
        <v>188</v>
      </c>
      <c r="D1541" s="12"/>
      <c r="E1541" s="12">
        <v>0</v>
      </c>
      <c r="F1541" s="12"/>
      <c r="G1541" s="12"/>
      <c r="H1541" s="12"/>
      <c r="I1541" s="12"/>
      <c r="J1541" s="12"/>
      <c r="K1541" s="12"/>
      <c r="L1541" s="12"/>
      <c r="M1541" s="12"/>
      <c r="N1541" s="12"/>
      <c r="O1541" s="12"/>
      <c r="P1541" s="12"/>
      <c r="Q1541" s="12"/>
      <c r="R1541" s="12"/>
      <c r="S1541" s="12"/>
      <c r="T1541" s="12"/>
      <c r="U1541" s="12"/>
      <c r="V1541" s="12"/>
      <c r="W1541" s="12"/>
    </row>
    <row r="1542" ht="14.4" spans="1:23">
      <c r="A1542" s="14">
        <v>2156102</v>
      </c>
      <c r="B1542" s="11" t="s">
        <v>5162</v>
      </c>
      <c r="C1542" s="12">
        <v>252</v>
      </c>
      <c r="D1542" s="12"/>
      <c r="E1542" s="12">
        <v>0</v>
      </c>
      <c r="F1542" s="12"/>
      <c r="G1542" s="12">
        <v>-3</v>
      </c>
      <c r="H1542" s="12"/>
      <c r="I1542" s="12"/>
      <c r="J1542" s="12"/>
      <c r="K1542" s="12"/>
      <c r="L1542" s="12"/>
      <c r="M1542" s="12"/>
      <c r="N1542" s="12"/>
      <c r="O1542" s="12">
        <v>-3</v>
      </c>
      <c r="P1542" s="12"/>
      <c r="Q1542" s="12"/>
      <c r="R1542" s="12"/>
      <c r="S1542" s="12"/>
      <c r="T1542" s="12"/>
      <c r="U1542" s="12"/>
      <c r="V1542" s="12"/>
      <c r="W1542" s="12"/>
    </row>
    <row r="1543" ht="14.4" spans="1:23">
      <c r="A1543" s="14">
        <v>2156103</v>
      </c>
      <c r="B1543" s="11" t="s">
        <v>5167</v>
      </c>
      <c r="C1543" s="12">
        <v>49</v>
      </c>
      <c r="D1543" s="12"/>
      <c r="E1543" s="12">
        <v>0</v>
      </c>
      <c r="F1543" s="12"/>
      <c r="G1543" s="12">
        <v>3</v>
      </c>
      <c r="H1543" s="12"/>
      <c r="I1543" s="12"/>
      <c r="J1543" s="12"/>
      <c r="K1543" s="12"/>
      <c r="L1543" s="12"/>
      <c r="M1543" s="12"/>
      <c r="N1543" s="12"/>
      <c r="O1543" s="12"/>
      <c r="P1543" s="12"/>
      <c r="Q1543" s="12"/>
      <c r="R1543" s="12"/>
      <c r="S1543" s="12"/>
      <c r="T1543" s="12"/>
      <c r="U1543" s="12"/>
      <c r="V1543" s="12"/>
      <c r="W1543" s="12">
        <v>3</v>
      </c>
    </row>
    <row r="1544" ht="14.4" spans="1:23">
      <c r="A1544" s="14">
        <v>2156104</v>
      </c>
      <c r="B1544" s="11" t="s">
        <v>5168</v>
      </c>
      <c r="C1544" s="12">
        <v>50</v>
      </c>
      <c r="D1544" s="12"/>
      <c r="E1544" s="12">
        <v>6</v>
      </c>
      <c r="F1544" s="12"/>
      <c r="G1544" s="12">
        <v>13</v>
      </c>
      <c r="H1544" s="12">
        <v>2</v>
      </c>
      <c r="I1544" s="12"/>
      <c r="J1544" s="12">
        <v>10</v>
      </c>
      <c r="K1544" s="12"/>
      <c r="L1544" s="12"/>
      <c r="M1544" s="12"/>
      <c r="N1544" s="12">
        <v>1</v>
      </c>
      <c r="O1544" s="12"/>
      <c r="P1544" s="12"/>
      <c r="Q1544" s="12"/>
      <c r="R1544" s="12"/>
      <c r="S1544" s="12"/>
      <c r="T1544" s="12"/>
      <c r="U1544" s="12"/>
      <c r="V1544" s="12"/>
      <c r="W1544" s="12"/>
    </row>
    <row r="1545" ht="14.4" spans="1:23">
      <c r="A1545" s="14">
        <v>2156199</v>
      </c>
      <c r="B1545" s="11" t="s">
        <v>5169</v>
      </c>
      <c r="C1545" s="12">
        <v>2499</v>
      </c>
      <c r="D1545" s="12">
        <v>8</v>
      </c>
      <c r="E1545" s="12">
        <v>-48</v>
      </c>
      <c r="F1545" s="12"/>
      <c r="G1545" s="12">
        <v>1997</v>
      </c>
      <c r="H1545" s="12">
        <v>1616</v>
      </c>
      <c r="I1545" s="12"/>
      <c r="J1545" s="12"/>
      <c r="K1545" s="12"/>
      <c r="L1545" s="12">
        <v>-5</v>
      </c>
      <c r="M1545" s="12">
        <v>38</v>
      </c>
      <c r="N1545" s="12"/>
      <c r="O1545" s="12">
        <v>-9</v>
      </c>
      <c r="P1545" s="12">
        <v>292</v>
      </c>
      <c r="Q1545" s="12">
        <v>5</v>
      </c>
      <c r="R1545" s="12"/>
      <c r="S1545" s="12"/>
      <c r="T1545" s="12"/>
      <c r="U1545" s="12"/>
      <c r="V1545" s="12"/>
      <c r="W1545" s="12">
        <v>60</v>
      </c>
    </row>
    <row r="1546" ht="14.4" spans="1:23">
      <c r="A1546" s="14">
        <v>21562</v>
      </c>
      <c r="B1546" s="11" t="s">
        <v>3871</v>
      </c>
      <c r="C1546" s="10">
        <v>6858</v>
      </c>
      <c r="D1546" s="10">
        <v>4241</v>
      </c>
      <c r="E1546" s="10">
        <v>6858</v>
      </c>
      <c r="F1546" s="10"/>
      <c r="G1546" s="10"/>
      <c r="H1546" s="10"/>
      <c r="I1546" s="10"/>
      <c r="J1546" s="10"/>
      <c r="K1546" s="10"/>
      <c r="L1546" s="10"/>
      <c r="M1546" s="10"/>
      <c r="N1546" s="10"/>
      <c r="O1546" s="10"/>
      <c r="P1546" s="10"/>
      <c r="Q1546" s="10"/>
      <c r="R1546" s="10"/>
      <c r="S1546" s="10"/>
      <c r="T1546" s="10"/>
      <c r="U1546" s="10"/>
      <c r="V1546" s="10"/>
      <c r="W1546" s="10"/>
    </row>
    <row r="1547" ht="14.4" spans="1:23">
      <c r="A1547" s="14">
        <v>2156201</v>
      </c>
      <c r="B1547" s="11" t="s">
        <v>3872</v>
      </c>
      <c r="C1547" s="12">
        <v>0</v>
      </c>
      <c r="D1547" s="12"/>
      <c r="E1547" s="12">
        <v>0</v>
      </c>
      <c r="F1547" s="12"/>
      <c r="G1547" s="12"/>
      <c r="H1547" s="12"/>
      <c r="I1547" s="12"/>
      <c r="J1547" s="12"/>
      <c r="K1547" s="12"/>
      <c r="L1547" s="12"/>
      <c r="M1547" s="12"/>
      <c r="N1547" s="12"/>
      <c r="O1547" s="12"/>
      <c r="P1547" s="12"/>
      <c r="Q1547" s="12"/>
      <c r="R1547" s="12"/>
      <c r="S1547" s="12"/>
      <c r="T1547" s="12"/>
      <c r="U1547" s="12"/>
      <c r="V1547" s="12"/>
      <c r="W1547" s="12"/>
    </row>
    <row r="1548" ht="14.4" spans="1:23">
      <c r="A1548" s="14">
        <v>2156202</v>
      </c>
      <c r="B1548" s="11" t="s">
        <v>3873</v>
      </c>
      <c r="C1548" s="12">
        <v>6858</v>
      </c>
      <c r="D1548" s="12">
        <v>4241</v>
      </c>
      <c r="E1548" s="12">
        <v>6858</v>
      </c>
      <c r="F1548" s="12"/>
      <c r="G1548" s="12"/>
      <c r="H1548" s="12"/>
      <c r="I1548" s="12"/>
      <c r="J1548" s="12"/>
      <c r="K1548" s="12"/>
      <c r="L1548" s="12"/>
      <c r="M1548" s="12"/>
      <c r="N1548" s="12"/>
      <c r="O1548" s="12"/>
      <c r="P1548" s="12"/>
      <c r="Q1548" s="12"/>
      <c r="R1548" s="12"/>
      <c r="S1548" s="12"/>
      <c r="T1548" s="12"/>
      <c r="U1548" s="12"/>
      <c r="V1548" s="12"/>
      <c r="W1548" s="12"/>
    </row>
    <row r="1549" ht="14.4" spans="1:23">
      <c r="A1549" s="14">
        <v>2156299</v>
      </c>
      <c r="B1549" s="11" t="s">
        <v>3874</v>
      </c>
      <c r="C1549" s="12">
        <v>0</v>
      </c>
      <c r="D1549" s="12"/>
      <c r="E1549" s="12">
        <v>0</v>
      </c>
      <c r="F1549" s="12"/>
      <c r="G1549" s="12"/>
      <c r="H1549" s="12"/>
      <c r="I1549" s="12"/>
      <c r="J1549" s="12"/>
      <c r="K1549" s="12"/>
      <c r="L1549" s="12"/>
      <c r="M1549" s="12"/>
      <c r="N1549" s="12"/>
      <c r="O1549" s="12"/>
      <c r="P1549" s="12"/>
      <c r="Q1549" s="12"/>
      <c r="R1549" s="12"/>
      <c r="S1549" s="12"/>
      <c r="T1549" s="12"/>
      <c r="U1549" s="12"/>
      <c r="V1549" s="12"/>
      <c r="W1549" s="12"/>
    </row>
    <row r="1550" ht="14.4" spans="1:23">
      <c r="A1550" s="14">
        <v>216</v>
      </c>
      <c r="B1550" s="9" t="s">
        <v>3117</v>
      </c>
      <c r="C1550" s="10">
        <v>4140</v>
      </c>
      <c r="D1550" s="10"/>
      <c r="E1550" s="10">
        <v>0</v>
      </c>
      <c r="F1550" s="10"/>
      <c r="G1550" s="10">
        <v>2013</v>
      </c>
      <c r="H1550" s="10">
        <v>540</v>
      </c>
      <c r="I1550" s="10">
        <v>100</v>
      </c>
      <c r="J1550" s="10">
        <v>50</v>
      </c>
      <c r="K1550" s="10">
        <v>6</v>
      </c>
      <c r="L1550" s="10"/>
      <c r="M1550" s="10">
        <v>77</v>
      </c>
      <c r="N1550" s="10">
        <v>20</v>
      </c>
      <c r="O1550" s="10">
        <v>100</v>
      </c>
      <c r="P1550" s="10"/>
      <c r="Q1550" s="10"/>
      <c r="R1550" s="10">
        <v>320</v>
      </c>
      <c r="S1550" s="10">
        <v>250</v>
      </c>
      <c r="T1550" s="10"/>
      <c r="U1550" s="10"/>
      <c r="V1550" s="10">
        <v>500</v>
      </c>
      <c r="W1550" s="10">
        <v>50</v>
      </c>
    </row>
    <row r="1551" ht="14.4" spans="1:23">
      <c r="A1551" s="14">
        <v>21660</v>
      </c>
      <c r="B1551" s="11" t="s">
        <v>3754</v>
      </c>
      <c r="C1551" s="10">
        <v>4140</v>
      </c>
      <c r="D1551" s="10"/>
      <c r="E1551" s="10">
        <v>0</v>
      </c>
      <c r="F1551" s="10"/>
      <c r="G1551" s="10">
        <v>2013</v>
      </c>
      <c r="H1551" s="10">
        <v>540</v>
      </c>
      <c r="I1551" s="10">
        <v>100</v>
      </c>
      <c r="J1551" s="10">
        <v>50</v>
      </c>
      <c r="K1551" s="10">
        <v>6</v>
      </c>
      <c r="L1551" s="10"/>
      <c r="M1551" s="10">
        <v>77</v>
      </c>
      <c r="N1551" s="10">
        <v>20</v>
      </c>
      <c r="O1551" s="10">
        <v>100</v>
      </c>
      <c r="P1551" s="10"/>
      <c r="Q1551" s="10"/>
      <c r="R1551" s="10">
        <v>320</v>
      </c>
      <c r="S1551" s="10">
        <v>250</v>
      </c>
      <c r="T1551" s="10"/>
      <c r="U1551" s="10"/>
      <c r="V1551" s="10">
        <v>500</v>
      </c>
      <c r="W1551" s="10">
        <v>50</v>
      </c>
    </row>
    <row r="1552" ht="14.4" spans="1:23">
      <c r="A1552" s="14">
        <v>2166001</v>
      </c>
      <c r="B1552" s="11" t="s">
        <v>3755</v>
      </c>
      <c r="C1552" s="12">
        <v>0</v>
      </c>
      <c r="D1552" s="12"/>
      <c r="E1552" s="12">
        <v>0</v>
      </c>
      <c r="F1552" s="12"/>
      <c r="G1552" s="12"/>
      <c r="H1552" s="12"/>
      <c r="I1552" s="12"/>
      <c r="J1552" s="12"/>
      <c r="K1552" s="12"/>
      <c r="L1552" s="12"/>
      <c r="M1552" s="12"/>
      <c r="N1552" s="12"/>
      <c r="O1552" s="12"/>
      <c r="P1552" s="12"/>
      <c r="Q1552" s="12"/>
      <c r="R1552" s="12"/>
      <c r="S1552" s="12"/>
      <c r="T1552" s="12"/>
      <c r="U1552" s="12"/>
      <c r="V1552" s="12"/>
      <c r="W1552" s="12"/>
    </row>
    <row r="1553" ht="14.4" spans="1:23">
      <c r="A1553" s="14">
        <v>2166002</v>
      </c>
      <c r="B1553" s="11" t="s">
        <v>3756</v>
      </c>
      <c r="C1553" s="12">
        <v>0</v>
      </c>
      <c r="D1553" s="12"/>
      <c r="E1553" s="12">
        <v>0</v>
      </c>
      <c r="F1553" s="12"/>
      <c r="G1553" s="12"/>
      <c r="H1553" s="12"/>
      <c r="I1553" s="12"/>
      <c r="J1553" s="12"/>
      <c r="K1553" s="12"/>
      <c r="L1553" s="12"/>
      <c r="M1553" s="12"/>
      <c r="N1553" s="12"/>
      <c r="O1553" s="12"/>
      <c r="P1553" s="12"/>
      <c r="Q1553" s="12"/>
      <c r="R1553" s="12"/>
      <c r="S1553" s="12"/>
      <c r="T1553" s="12"/>
      <c r="U1553" s="12"/>
      <c r="V1553" s="12"/>
      <c r="W1553" s="12"/>
    </row>
    <row r="1554" ht="14.4" spans="1:23">
      <c r="A1554" s="14">
        <v>2166003</v>
      </c>
      <c r="B1554" s="11" t="s">
        <v>3757</v>
      </c>
      <c r="C1554" s="12">
        <v>0</v>
      </c>
      <c r="D1554" s="12"/>
      <c r="E1554" s="12">
        <v>0</v>
      </c>
      <c r="F1554" s="12"/>
      <c r="G1554" s="12"/>
      <c r="H1554" s="12"/>
      <c r="I1554" s="12"/>
      <c r="J1554" s="12"/>
      <c r="K1554" s="12"/>
      <c r="L1554" s="12"/>
      <c r="M1554" s="12"/>
      <c r="N1554" s="12"/>
      <c r="O1554" s="12"/>
      <c r="P1554" s="12"/>
      <c r="Q1554" s="12"/>
      <c r="R1554" s="12"/>
      <c r="S1554" s="12"/>
      <c r="T1554" s="12"/>
      <c r="U1554" s="12"/>
      <c r="V1554" s="12"/>
      <c r="W1554" s="12"/>
    </row>
    <row r="1555" ht="14.4" spans="1:23">
      <c r="A1555" s="14">
        <v>2166004</v>
      </c>
      <c r="B1555" s="11" t="s">
        <v>3758</v>
      </c>
      <c r="C1555" s="12">
        <v>4140</v>
      </c>
      <c r="D1555" s="12"/>
      <c r="E1555" s="12">
        <v>0</v>
      </c>
      <c r="F1555" s="12"/>
      <c r="G1555" s="12">
        <v>2013</v>
      </c>
      <c r="H1555" s="12">
        <v>540</v>
      </c>
      <c r="I1555" s="12">
        <v>100</v>
      </c>
      <c r="J1555" s="12">
        <v>50</v>
      </c>
      <c r="K1555" s="12">
        <v>6</v>
      </c>
      <c r="L1555" s="12"/>
      <c r="M1555" s="12">
        <v>77</v>
      </c>
      <c r="N1555" s="12">
        <v>20</v>
      </c>
      <c r="O1555" s="12">
        <v>100</v>
      </c>
      <c r="P1555" s="12"/>
      <c r="Q1555" s="12"/>
      <c r="R1555" s="12">
        <v>320</v>
      </c>
      <c r="S1555" s="12">
        <v>250</v>
      </c>
      <c r="T1555" s="12"/>
      <c r="U1555" s="12"/>
      <c r="V1555" s="12">
        <v>500</v>
      </c>
      <c r="W1555" s="12">
        <v>50</v>
      </c>
    </row>
    <row r="1556" ht="14.4" spans="1:23">
      <c r="A1556" s="14">
        <v>2166099</v>
      </c>
      <c r="B1556" s="11" t="s">
        <v>3759</v>
      </c>
      <c r="C1556" s="12">
        <v>0</v>
      </c>
      <c r="D1556" s="12"/>
      <c r="E1556" s="12">
        <v>0</v>
      </c>
      <c r="F1556" s="12"/>
      <c r="G1556" s="12"/>
      <c r="H1556" s="12"/>
      <c r="I1556" s="12"/>
      <c r="J1556" s="12"/>
      <c r="K1556" s="12"/>
      <c r="L1556" s="12"/>
      <c r="M1556" s="12"/>
      <c r="N1556" s="12"/>
      <c r="O1556" s="12"/>
      <c r="P1556" s="12"/>
      <c r="Q1556" s="12"/>
      <c r="R1556" s="12"/>
      <c r="S1556" s="12"/>
      <c r="T1556" s="12"/>
      <c r="U1556" s="12"/>
      <c r="V1556" s="12"/>
      <c r="W1556" s="12"/>
    </row>
    <row r="1557" ht="14.4" spans="1:23">
      <c r="A1557" s="14">
        <v>217</v>
      </c>
      <c r="B1557" s="9" t="s">
        <v>3158</v>
      </c>
      <c r="C1557" s="10">
        <v>0</v>
      </c>
      <c r="D1557" s="10"/>
      <c r="E1557" s="10">
        <v>0</v>
      </c>
      <c r="F1557" s="10"/>
      <c r="G1557" s="10"/>
      <c r="H1557" s="10"/>
      <c r="I1557" s="10"/>
      <c r="J1557" s="10"/>
      <c r="K1557" s="10"/>
      <c r="L1557" s="10"/>
      <c r="M1557" s="10"/>
      <c r="N1557" s="10"/>
      <c r="O1557" s="10"/>
      <c r="P1557" s="10"/>
      <c r="Q1557" s="10"/>
      <c r="R1557" s="10"/>
      <c r="S1557" s="10"/>
      <c r="T1557" s="10"/>
      <c r="U1557" s="10"/>
      <c r="V1557" s="10"/>
      <c r="W1557" s="10"/>
    </row>
    <row r="1558" ht="14.4" spans="1:23">
      <c r="A1558" s="14">
        <v>2170402</v>
      </c>
      <c r="B1558" s="11" t="s">
        <v>3875</v>
      </c>
      <c r="C1558" s="12">
        <v>0</v>
      </c>
      <c r="D1558" s="12"/>
      <c r="E1558" s="12">
        <v>0</v>
      </c>
      <c r="F1558" s="12"/>
      <c r="G1558" s="12"/>
      <c r="H1558" s="12"/>
      <c r="I1558" s="12"/>
      <c r="J1558" s="12"/>
      <c r="K1558" s="12"/>
      <c r="L1558" s="12"/>
      <c r="M1558" s="12"/>
      <c r="N1558" s="12"/>
      <c r="O1558" s="12"/>
      <c r="P1558" s="12"/>
      <c r="Q1558" s="12"/>
      <c r="R1558" s="12"/>
      <c r="S1558" s="12"/>
      <c r="T1558" s="12"/>
      <c r="U1558" s="12"/>
      <c r="V1558" s="12"/>
      <c r="W1558" s="12"/>
    </row>
    <row r="1559" ht="14.4" spans="1:23">
      <c r="A1559" s="14">
        <v>2170403</v>
      </c>
      <c r="B1559" s="11" t="s">
        <v>3876</v>
      </c>
      <c r="C1559" s="12">
        <v>0</v>
      </c>
      <c r="D1559" s="12"/>
      <c r="E1559" s="12">
        <v>0</v>
      </c>
      <c r="F1559" s="12"/>
      <c r="G1559" s="12"/>
      <c r="H1559" s="12"/>
      <c r="I1559" s="12"/>
      <c r="J1559" s="12"/>
      <c r="K1559" s="12"/>
      <c r="L1559" s="12"/>
      <c r="M1559" s="12"/>
      <c r="N1559" s="12"/>
      <c r="O1559" s="12"/>
      <c r="P1559" s="12"/>
      <c r="Q1559" s="12"/>
      <c r="R1559" s="12"/>
      <c r="S1559" s="12"/>
      <c r="T1559" s="12"/>
      <c r="U1559" s="12"/>
      <c r="V1559" s="12"/>
      <c r="W1559" s="12"/>
    </row>
    <row r="1560" ht="14.4" spans="1:23">
      <c r="A1560" s="14">
        <v>229</v>
      </c>
      <c r="B1560" s="9" t="s">
        <v>3356</v>
      </c>
      <c r="C1560" s="10">
        <v>388556</v>
      </c>
      <c r="D1560" s="10">
        <v>68093</v>
      </c>
      <c r="E1560" s="10">
        <v>85197</v>
      </c>
      <c r="F1560" s="10"/>
      <c r="G1560" s="10">
        <v>190125</v>
      </c>
      <c r="H1560" s="10">
        <v>29676</v>
      </c>
      <c r="I1560" s="10">
        <v>74838</v>
      </c>
      <c r="J1560" s="10">
        <v>11167</v>
      </c>
      <c r="K1560" s="10">
        <v>6961</v>
      </c>
      <c r="L1560" s="10">
        <v>15085</v>
      </c>
      <c r="M1560" s="10">
        <v>5633</v>
      </c>
      <c r="N1560" s="10">
        <v>7131</v>
      </c>
      <c r="O1560" s="10">
        <v>856</v>
      </c>
      <c r="P1560" s="10">
        <v>7091</v>
      </c>
      <c r="Q1560" s="10">
        <v>6826</v>
      </c>
      <c r="R1560" s="10">
        <v>6784</v>
      </c>
      <c r="S1560" s="10">
        <v>3789</v>
      </c>
      <c r="T1560" s="10">
        <v>3572</v>
      </c>
      <c r="U1560" s="10">
        <v>3970</v>
      </c>
      <c r="V1560" s="10">
        <v>2124</v>
      </c>
      <c r="W1560" s="10">
        <v>4622</v>
      </c>
    </row>
    <row r="1561" ht="14.4" spans="1:23">
      <c r="A1561" s="14">
        <v>22904</v>
      </c>
      <c r="B1561" s="11" t="s">
        <v>3877</v>
      </c>
      <c r="C1561" s="12">
        <v>53095</v>
      </c>
      <c r="D1561" s="12">
        <v>30923</v>
      </c>
      <c r="E1561" s="12">
        <v>33739</v>
      </c>
      <c r="F1561" s="12"/>
      <c r="G1561" s="12">
        <v>17990</v>
      </c>
      <c r="H1561" s="12">
        <v>17341</v>
      </c>
      <c r="I1561" s="12"/>
      <c r="J1561" s="12"/>
      <c r="K1561" s="12">
        <v>240</v>
      </c>
      <c r="L1561" s="12"/>
      <c r="M1561" s="12"/>
      <c r="N1561" s="12">
        <v>165</v>
      </c>
      <c r="O1561" s="12"/>
      <c r="P1561" s="12"/>
      <c r="Q1561" s="12"/>
      <c r="R1561" s="12"/>
      <c r="S1561" s="12"/>
      <c r="T1561" s="12">
        <v>244</v>
      </c>
      <c r="U1561" s="12"/>
      <c r="V1561" s="12"/>
      <c r="W1561" s="12"/>
    </row>
    <row r="1562" ht="14.4" spans="1:23">
      <c r="A1562" s="14">
        <v>22908</v>
      </c>
      <c r="B1562" s="11" t="s">
        <v>3881</v>
      </c>
      <c r="C1562" s="10">
        <v>42296</v>
      </c>
      <c r="D1562" s="10">
        <v>21700</v>
      </c>
      <c r="E1562" s="10">
        <v>29590</v>
      </c>
      <c r="F1562" s="10"/>
      <c r="G1562" s="10">
        <v>6471</v>
      </c>
      <c r="H1562" s="10">
        <v>271</v>
      </c>
      <c r="I1562" s="10">
        <v>133</v>
      </c>
      <c r="J1562" s="10">
        <v>223</v>
      </c>
      <c r="K1562" s="10">
        <v>1125</v>
      </c>
      <c r="L1562" s="10">
        <v>1852</v>
      </c>
      <c r="M1562" s="10">
        <v>513</v>
      </c>
      <c r="N1562" s="10">
        <v>491</v>
      </c>
      <c r="O1562" s="10">
        <v>70</v>
      </c>
      <c r="P1562" s="10">
        <v>252</v>
      </c>
      <c r="Q1562" s="10">
        <v>620</v>
      </c>
      <c r="R1562" s="10">
        <v>98</v>
      </c>
      <c r="S1562" s="10">
        <v>113</v>
      </c>
      <c r="T1562" s="10">
        <v>315</v>
      </c>
      <c r="U1562" s="10">
        <v>256</v>
      </c>
      <c r="V1562" s="10">
        <v>139</v>
      </c>
      <c r="W1562" s="10"/>
    </row>
    <row r="1563" ht="14.4" spans="1:23">
      <c r="A1563" s="14">
        <v>2290802</v>
      </c>
      <c r="B1563" s="11" t="s">
        <v>3882</v>
      </c>
      <c r="C1563" s="12">
        <v>822</v>
      </c>
      <c r="D1563" s="12"/>
      <c r="E1563" s="12">
        <v>0</v>
      </c>
      <c r="F1563" s="12"/>
      <c r="G1563" s="12"/>
      <c r="H1563" s="12"/>
      <c r="I1563" s="12"/>
      <c r="J1563" s="12"/>
      <c r="K1563" s="12"/>
      <c r="L1563" s="12"/>
      <c r="M1563" s="12"/>
      <c r="N1563" s="12"/>
      <c r="O1563" s="12"/>
      <c r="P1563" s="12"/>
      <c r="Q1563" s="12"/>
      <c r="R1563" s="12"/>
      <c r="S1563" s="12"/>
      <c r="T1563" s="12"/>
      <c r="U1563" s="12"/>
      <c r="V1563" s="12"/>
      <c r="W1563" s="12"/>
    </row>
    <row r="1564" ht="14.4" spans="1:23">
      <c r="A1564" s="14">
        <v>2290803</v>
      </c>
      <c r="B1564" s="11" t="s">
        <v>3883</v>
      </c>
      <c r="C1564" s="12">
        <v>135</v>
      </c>
      <c r="D1564" s="12"/>
      <c r="E1564" s="12">
        <v>0</v>
      </c>
      <c r="F1564" s="12"/>
      <c r="G1564" s="12"/>
      <c r="H1564" s="12"/>
      <c r="I1564" s="12"/>
      <c r="J1564" s="12"/>
      <c r="K1564" s="12"/>
      <c r="L1564" s="12"/>
      <c r="M1564" s="12"/>
      <c r="N1564" s="12"/>
      <c r="O1564" s="12"/>
      <c r="P1564" s="12"/>
      <c r="Q1564" s="12"/>
      <c r="R1564" s="12"/>
      <c r="S1564" s="12"/>
      <c r="T1564" s="12"/>
      <c r="U1564" s="12"/>
      <c r="V1564" s="12"/>
      <c r="W1564" s="12"/>
    </row>
    <row r="1565" ht="14.4" spans="1:23">
      <c r="A1565" s="14">
        <v>2290804</v>
      </c>
      <c r="B1565" s="11" t="s">
        <v>3884</v>
      </c>
      <c r="C1565" s="12">
        <v>27465</v>
      </c>
      <c r="D1565" s="12">
        <v>10747</v>
      </c>
      <c r="E1565" s="12">
        <v>16165</v>
      </c>
      <c r="F1565" s="12"/>
      <c r="G1565" s="12">
        <v>6457</v>
      </c>
      <c r="H1565" s="12">
        <v>271</v>
      </c>
      <c r="I1565" s="12">
        <v>133</v>
      </c>
      <c r="J1565" s="12">
        <v>223</v>
      </c>
      <c r="K1565" s="12">
        <v>1125</v>
      </c>
      <c r="L1565" s="12">
        <v>1852</v>
      </c>
      <c r="M1565" s="12">
        <v>513</v>
      </c>
      <c r="N1565" s="12">
        <v>491</v>
      </c>
      <c r="O1565" s="12">
        <v>70</v>
      </c>
      <c r="P1565" s="12">
        <v>243</v>
      </c>
      <c r="Q1565" s="12">
        <v>615</v>
      </c>
      <c r="R1565" s="12">
        <v>98</v>
      </c>
      <c r="S1565" s="12">
        <v>113</v>
      </c>
      <c r="T1565" s="12">
        <v>315</v>
      </c>
      <c r="U1565" s="12">
        <v>256</v>
      </c>
      <c r="V1565" s="12">
        <v>139</v>
      </c>
      <c r="W1565" s="12"/>
    </row>
    <row r="1566" ht="14.4" spans="1:23">
      <c r="A1566" s="14">
        <v>2290805</v>
      </c>
      <c r="B1566" s="11" t="s">
        <v>3885</v>
      </c>
      <c r="C1566" s="12">
        <v>11761</v>
      </c>
      <c r="D1566" s="12">
        <v>8361</v>
      </c>
      <c r="E1566" s="12">
        <v>11718</v>
      </c>
      <c r="F1566" s="12"/>
      <c r="G1566" s="12"/>
      <c r="H1566" s="12"/>
      <c r="I1566" s="12"/>
      <c r="J1566" s="12"/>
      <c r="K1566" s="12"/>
      <c r="L1566" s="12"/>
      <c r="M1566" s="12"/>
      <c r="N1566" s="12"/>
      <c r="O1566" s="12"/>
      <c r="P1566" s="12"/>
      <c r="Q1566" s="12"/>
      <c r="R1566" s="12"/>
      <c r="S1566" s="12"/>
      <c r="T1566" s="12"/>
      <c r="U1566" s="12"/>
      <c r="V1566" s="12"/>
      <c r="W1566" s="12"/>
    </row>
    <row r="1567" ht="14.4" spans="1:23">
      <c r="A1567" s="14">
        <v>2290806</v>
      </c>
      <c r="B1567" s="11" t="s">
        <v>3886</v>
      </c>
      <c r="C1567" s="12">
        <v>49</v>
      </c>
      <c r="D1567" s="12"/>
      <c r="E1567" s="12">
        <v>0</v>
      </c>
      <c r="F1567" s="12"/>
      <c r="G1567" s="12"/>
      <c r="H1567" s="12"/>
      <c r="I1567" s="12"/>
      <c r="J1567" s="12"/>
      <c r="K1567" s="12"/>
      <c r="L1567" s="12"/>
      <c r="M1567" s="12"/>
      <c r="N1567" s="12"/>
      <c r="O1567" s="12"/>
      <c r="P1567" s="12"/>
      <c r="Q1567" s="12"/>
      <c r="R1567" s="12"/>
      <c r="S1567" s="12"/>
      <c r="T1567" s="12"/>
      <c r="U1567" s="12"/>
      <c r="V1567" s="12"/>
      <c r="W1567" s="12"/>
    </row>
    <row r="1568" ht="14.4" spans="1:23">
      <c r="A1568" s="14">
        <v>2290807</v>
      </c>
      <c r="B1568" s="11" t="s">
        <v>3887</v>
      </c>
      <c r="C1568" s="12">
        <v>0</v>
      </c>
      <c r="D1568" s="12"/>
      <c r="E1568" s="12">
        <v>0</v>
      </c>
      <c r="F1568" s="12"/>
      <c r="G1568" s="12"/>
      <c r="H1568" s="12"/>
      <c r="I1568" s="12"/>
      <c r="J1568" s="12"/>
      <c r="K1568" s="12"/>
      <c r="L1568" s="12"/>
      <c r="M1568" s="12"/>
      <c r="N1568" s="12"/>
      <c r="O1568" s="12"/>
      <c r="P1568" s="12"/>
      <c r="Q1568" s="12"/>
      <c r="R1568" s="12"/>
      <c r="S1568" s="12"/>
      <c r="T1568" s="12"/>
      <c r="U1568" s="12"/>
      <c r="V1568" s="12"/>
      <c r="W1568" s="12"/>
    </row>
    <row r="1569" ht="14.4" spans="1:23">
      <c r="A1569" s="14">
        <v>2290808</v>
      </c>
      <c r="B1569" s="11" t="s">
        <v>3888</v>
      </c>
      <c r="C1569" s="12">
        <v>2064</v>
      </c>
      <c r="D1569" s="12">
        <v>1354</v>
      </c>
      <c r="E1569" s="12">
        <v>1707</v>
      </c>
      <c r="F1569" s="12"/>
      <c r="G1569" s="12">
        <v>14</v>
      </c>
      <c r="H1569" s="12"/>
      <c r="I1569" s="12"/>
      <c r="J1569" s="12"/>
      <c r="K1569" s="12"/>
      <c r="L1569" s="12"/>
      <c r="M1569" s="12"/>
      <c r="N1569" s="12"/>
      <c r="O1569" s="12"/>
      <c r="P1569" s="12">
        <v>9</v>
      </c>
      <c r="Q1569" s="12">
        <v>5</v>
      </c>
      <c r="R1569" s="12"/>
      <c r="S1569" s="12"/>
      <c r="T1569" s="12"/>
      <c r="U1569" s="12"/>
      <c r="V1569" s="12"/>
      <c r="W1569" s="12"/>
    </row>
    <row r="1570" ht="14.4" spans="1:23">
      <c r="A1570" s="14">
        <v>2290899</v>
      </c>
      <c r="B1570" s="11" t="s">
        <v>3889</v>
      </c>
      <c r="C1570" s="12">
        <v>0</v>
      </c>
      <c r="D1570" s="12">
        <v>1238</v>
      </c>
      <c r="E1570" s="12">
        <v>0</v>
      </c>
      <c r="F1570" s="12"/>
      <c r="G1570" s="12"/>
      <c r="H1570" s="12"/>
      <c r="I1570" s="12"/>
      <c r="J1570" s="12"/>
      <c r="K1570" s="12"/>
      <c r="L1570" s="12"/>
      <c r="M1570" s="12"/>
      <c r="N1570" s="12"/>
      <c r="O1570" s="12"/>
      <c r="P1570" s="12"/>
      <c r="Q1570" s="12"/>
      <c r="R1570" s="12"/>
      <c r="S1570" s="12"/>
      <c r="T1570" s="12"/>
      <c r="U1570" s="12"/>
      <c r="V1570" s="12"/>
      <c r="W1570" s="12"/>
    </row>
    <row r="1571" ht="14.4" spans="1:23">
      <c r="A1571" s="14">
        <v>22960</v>
      </c>
      <c r="B1571" s="11" t="s">
        <v>5430</v>
      </c>
      <c r="C1571" s="10">
        <v>293165</v>
      </c>
      <c r="D1571" s="10">
        <v>15470</v>
      </c>
      <c r="E1571" s="10">
        <v>21868</v>
      </c>
      <c r="F1571" s="10"/>
      <c r="G1571" s="10">
        <v>165664</v>
      </c>
      <c r="H1571" s="10">
        <v>12064</v>
      </c>
      <c r="I1571" s="10">
        <v>74705</v>
      </c>
      <c r="J1571" s="10">
        <v>10944</v>
      </c>
      <c r="K1571" s="10">
        <v>5596</v>
      </c>
      <c r="L1571" s="10">
        <v>13233</v>
      </c>
      <c r="M1571" s="10">
        <v>5120</v>
      </c>
      <c r="N1571" s="10">
        <v>6475</v>
      </c>
      <c r="O1571" s="10">
        <v>786</v>
      </c>
      <c r="P1571" s="10">
        <v>6839</v>
      </c>
      <c r="Q1571" s="10">
        <v>6206</v>
      </c>
      <c r="R1571" s="10">
        <v>6686</v>
      </c>
      <c r="S1571" s="10">
        <v>3676</v>
      </c>
      <c r="T1571" s="10">
        <v>3013</v>
      </c>
      <c r="U1571" s="10">
        <v>3714</v>
      </c>
      <c r="V1571" s="10">
        <v>1985</v>
      </c>
      <c r="W1571" s="10">
        <v>4622</v>
      </c>
    </row>
    <row r="1572" ht="14.4" spans="1:23">
      <c r="A1572" s="14">
        <v>2296001</v>
      </c>
      <c r="B1572" s="11" t="s">
        <v>3891</v>
      </c>
      <c r="C1572" s="12">
        <v>0</v>
      </c>
      <c r="D1572" s="12"/>
      <c r="E1572" s="12">
        <v>0</v>
      </c>
      <c r="F1572" s="12"/>
      <c r="G1572" s="12"/>
      <c r="H1572" s="12"/>
      <c r="I1572" s="12"/>
      <c r="J1572" s="12"/>
      <c r="K1572" s="12"/>
      <c r="L1572" s="12"/>
      <c r="M1572" s="12"/>
      <c r="N1572" s="12"/>
      <c r="O1572" s="12"/>
      <c r="P1572" s="12"/>
      <c r="Q1572" s="12"/>
      <c r="R1572" s="12"/>
      <c r="S1572" s="12"/>
      <c r="T1572" s="12"/>
      <c r="U1572" s="12"/>
      <c r="V1572" s="12"/>
      <c r="W1572" s="12"/>
    </row>
    <row r="1573" ht="14.4" spans="1:23">
      <c r="A1573" s="14">
        <v>2296002</v>
      </c>
      <c r="B1573" s="11" t="s">
        <v>3892</v>
      </c>
      <c r="C1573" s="12">
        <v>98398</v>
      </c>
      <c r="D1573" s="12">
        <v>2346</v>
      </c>
      <c r="E1573" s="12">
        <v>2411</v>
      </c>
      <c r="F1573" s="12"/>
      <c r="G1573" s="12">
        <v>35735</v>
      </c>
      <c r="H1573" s="12">
        <v>3971</v>
      </c>
      <c r="I1573" s="12">
        <v>2147</v>
      </c>
      <c r="J1573" s="12">
        <v>2094</v>
      </c>
      <c r="K1573" s="12">
        <v>3206</v>
      </c>
      <c r="L1573" s="12">
        <v>6423</v>
      </c>
      <c r="M1573" s="12">
        <v>2543</v>
      </c>
      <c r="N1573" s="12">
        <v>2623</v>
      </c>
      <c r="O1573" s="12">
        <v>-137</v>
      </c>
      <c r="P1573" s="12">
        <v>2874</v>
      </c>
      <c r="Q1573" s="12">
        <v>2803</v>
      </c>
      <c r="R1573" s="12">
        <v>2333</v>
      </c>
      <c r="S1573" s="12">
        <v>680</v>
      </c>
      <c r="T1573" s="12">
        <v>911</v>
      </c>
      <c r="U1573" s="12">
        <v>1190</v>
      </c>
      <c r="V1573" s="12">
        <v>636</v>
      </c>
      <c r="W1573" s="12">
        <v>1438</v>
      </c>
    </row>
    <row r="1574" ht="14.4" spans="1:23">
      <c r="A1574" s="14">
        <v>2296003</v>
      </c>
      <c r="B1574" s="11" t="s">
        <v>3893</v>
      </c>
      <c r="C1574" s="12">
        <v>83758</v>
      </c>
      <c r="D1574" s="12">
        <v>9001</v>
      </c>
      <c r="E1574" s="12">
        <v>14790</v>
      </c>
      <c r="F1574" s="12"/>
      <c r="G1574" s="12">
        <v>37418</v>
      </c>
      <c r="H1574" s="12">
        <v>7610</v>
      </c>
      <c r="I1574" s="12">
        <v>2464</v>
      </c>
      <c r="J1574" s="12">
        <v>3244</v>
      </c>
      <c r="K1574" s="12">
        <v>1228</v>
      </c>
      <c r="L1574" s="12">
        <v>4015</v>
      </c>
      <c r="M1574" s="12">
        <v>1262</v>
      </c>
      <c r="N1574" s="12">
        <v>2234</v>
      </c>
      <c r="O1574" s="12">
        <v>335</v>
      </c>
      <c r="P1574" s="12">
        <v>2216</v>
      </c>
      <c r="Q1574" s="12">
        <v>1712</v>
      </c>
      <c r="R1574" s="12">
        <v>2249</v>
      </c>
      <c r="S1574" s="12">
        <v>2374</v>
      </c>
      <c r="T1574" s="12">
        <v>1715</v>
      </c>
      <c r="U1574" s="12">
        <v>1876</v>
      </c>
      <c r="V1574" s="12">
        <v>517</v>
      </c>
      <c r="W1574" s="12">
        <v>2367</v>
      </c>
    </row>
    <row r="1575" ht="14.4" spans="1:23">
      <c r="A1575" s="14">
        <v>2296004</v>
      </c>
      <c r="B1575" s="11" t="s">
        <v>3894</v>
      </c>
      <c r="C1575" s="12">
        <v>7599</v>
      </c>
      <c r="D1575" s="12">
        <v>35</v>
      </c>
      <c r="E1575" s="12">
        <v>35</v>
      </c>
      <c r="F1575" s="12"/>
      <c r="G1575" s="12">
        <v>4957</v>
      </c>
      <c r="H1575" s="12">
        <v>217</v>
      </c>
      <c r="I1575" s="12">
        <v>516</v>
      </c>
      <c r="J1575" s="12">
        <v>188</v>
      </c>
      <c r="K1575" s="12">
        <v>214</v>
      </c>
      <c r="L1575" s="12">
        <v>1535</v>
      </c>
      <c r="M1575" s="12">
        <v>190</v>
      </c>
      <c r="N1575" s="12">
        <v>566</v>
      </c>
      <c r="O1575" s="12"/>
      <c r="P1575" s="12">
        <v>1055</v>
      </c>
      <c r="Q1575" s="12">
        <v>19</v>
      </c>
      <c r="R1575" s="12">
        <v>302</v>
      </c>
      <c r="S1575" s="12">
        <v>100</v>
      </c>
      <c r="T1575" s="12"/>
      <c r="U1575" s="12">
        <v>23</v>
      </c>
      <c r="V1575" s="12"/>
      <c r="W1575" s="12">
        <v>32</v>
      </c>
    </row>
    <row r="1576" ht="14.4" spans="1:23">
      <c r="A1576" s="14">
        <v>2296005</v>
      </c>
      <c r="B1576" s="11" t="s">
        <v>3895</v>
      </c>
      <c r="C1576" s="12">
        <v>44</v>
      </c>
      <c r="D1576" s="12"/>
      <c r="E1576" s="12">
        <v>0</v>
      </c>
      <c r="F1576" s="12"/>
      <c r="G1576" s="12"/>
      <c r="H1576" s="12"/>
      <c r="I1576" s="12"/>
      <c r="J1576" s="12"/>
      <c r="K1576" s="12"/>
      <c r="L1576" s="12"/>
      <c r="M1576" s="12"/>
      <c r="N1576" s="12"/>
      <c r="O1576" s="12"/>
      <c r="P1576" s="12"/>
      <c r="Q1576" s="12"/>
      <c r="R1576" s="12"/>
      <c r="S1576" s="12"/>
      <c r="T1576" s="12"/>
      <c r="U1576" s="12"/>
      <c r="V1576" s="12"/>
      <c r="W1576" s="12"/>
    </row>
    <row r="1577" ht="14.4" spans="1:23">
      <c r="A1577" s="14">
        <v>2296006</v>
      </c>
      <c r="B1577" s="11" t="s">
        <v>3896</v>
      </c>
      <c r="C1577" s="12">
        <v>14005</v>
      </c>
      <c r="D1577" s="12">
        <v>4088</v>
      </c>
      <c r="E1577" s="12">
        <v>4632</v>
      </c>
      <c r="F1577" s="12"/>
      <c r="G1577" s="12">
        <v>4070</v>
      </c>
      <c r="H1577" s="12">
        <v>121</v>
      </c>
      <c r="I1577" s="12">
        <v>571</v>
      </c>
      <c r="J1577" s="12">
        <v>119</v>
      </c>
      <c r="K1577" s="12">
        <v>85</v>
      </c>
      <c r="L1577" s="12">
        <v>640</v>
      </c>
      <c r="M1577" s="12">
        <v>322</v>
      </c>
      <c r="N1577" s="12">
        <v>174</v>
      </c>
      <c r="O1577" s="12">
        <v>103</v>
      </c>
      <c r="P1577" s="12">
        <v>207</v>
      </c>
      <c r="Q1577" s="12">
        <v>838</v>
      </c>
      <c r="R1577" s="12">
        <v>315</v>
      </c>
      <c r="S1577" s="12">
        <v>67</v>
      </c>
      <c r="T1577" s="12">
        <v>107</v>
      </c>
      <c r="U1577" s="12">
        <v>93</v>
      </c>
      <c r="V1577" s="12">
        <v>101</v>
      </c>
      <c r="W1577" s="12">
        <v>207</v>
      </c>
    </row>
    <row r="1578" ht="14.4" spans="1:23">
      <c r="A1578" s="14">
        <v>2296010</v>
      </c>
      <c r="B1578" s="11" t="s">
        <v>3897</v>
      </c>
      <c r="C1578" s="12">
        <v>1680</v>
      </c>
      <c r="D1578" s="12"/>
      <c r="E1578" s="12">
        <v>0</v>
      </c>
      <c r="F1578" s="12"/>
      <c r="G1578" s="12">
        <v>973</v>
      </c>
      <c r="H1578" s="12">
        <v>19</v>
      </c>
      <c r="I1578" s="12">
        <v>56</v>
      </c>
      <c r="J1578" s="12">
        <v>288</v>
      </c>
      <c r="K1578" s="12">
        <v>327</v>
      </c>
      <c r="L1578" s="12"/>
      <c r="M1578" s="12">
        <v>30</v>
      </c>
      <c r="N1578" s="12">
        <v>36</v>
      </c>
      <c r="O1578" s="12">
        <v>7</v>
      </c>
      <c r="P1578" s="12"/>
      <c r="Q1578" s="12"/>
      <c r="R1578" s="12">
        <v>210</v>
      </c>
      <c r="S1578" s="12"/>
      <c r="T1578" s="12"/>
      <c r="U1578" s="12"/>
      <c r="V1578" s="12"/>
      <c r="W1578" s="12"/>
    </row>
    <row r="1579" ht="14.4" spans="1:23">
      <c r="A1579" s="14">
        <v>2296011</v>
      </c>
      <c r="B1579" s="11" t="s">
        <v>3898</v>
      </c>
      <c r="C1579" s="12">
        <v>2000</v>
      </c>
      <c r="D1579" s="12"/>
      <c r="E1579" s="12">
        <v>0</v>
      </c>
      <c r="F1579" s="12"/>
      <c r="G1579" s="12">
        <v>2000</v>
      </c>
      <c r="H1579" s="12"/>
      <c r="I1579" s="12">
        <v>2000</v>
      </c>
      <c r="J1579" s="12"/>
      <c r="K1579" s="12"/>
      <c r="L1579" s="12"/>
      <c r="M1579" s="12"/>
      <c r="N1579" s="12"/>
      <c r="O1579" s="12"/>
      <c r="P1579" s="12"/>
      <c r="Q1579" s="12"/>
      <c r="R1579" s="12"/>
      <c r="S1579" s="12"/>
      <c r="T1579" s="12"/>
      <c r="U1579" s="12"/>
      <c r="V1579" s="12"/>
      <c r="W1579" s="12"/>
    </row>
    <row r="1580" ht="14.4" spans="1:23">
      <c r="A1580" s="14">
        <v>2296012</v>
      </c>
      <c r="B1580" s="11" t="s">
        <v>3899</v>
      </c>
      <c r="C1580" s="12">
        <v>0</v>
      </c>
      <c r="D1580" s="12"/>
      <c r="E1580" s="12">
        <v>0</v>
      </c>
      <c r="F1580" s="12"/>
      <c r="G1580" s="12"/>
      <c r="H1580" s="12"/>
      <c r="I1580" s="12"/>
      <c r="J1580" s="12"/>
      <c r="K1580" s="12"/>
      <c r="L1580" s="12"/>
      <c r="M1580" s="12"/>
      <c r="N1580" s="12"/>
      <c r="O1580" s="12"/>
      <c r="P1580" s="12"/>
      <c r="Q1580" s="12"/>
      <c r="R1580" s="12"/>
      <c r="S1580" s="12"/>
      <c r="T1580" s="12"/>
      <c r="U1580" s="12"/>
      <c r="V1580" s="12"/>
      <c r="W1580" s="12"/>
    </row>
    <row r="1581" ht="14.4" spans="1:23">
      <c r="A1581" s="14">
        <v>2296013</v>
      </c>
      <c r="B1581" s="11" t="s">
        <v>3900</v>
      </c>
      <c r="C1581" s="12">
        <v>10178</v>
      </c>
      <c r="D1581" s="12"/>
      <c r="E1581" s="12">
        <v>0</v>
      </c>
      <c r="F1581" s="12"/>
      <c r="G1581" s="12">
        <v>9316</v>
      </c>
      <c r="H1581" s="12">
        <v>56</v>
      </c>
      <c r="I1581" s="12">
        <v>1014</v>
      </c>
      <c r="J1581" s="12">
        <v>986</v>
      </c>
      <c r="K1581" s="12">
        <v>441</v>
      </c>
      <c r="L1581" s="12">
        <v>620</v>
      </c>
      <c r="M1581" s="12">
        <v>395</v>
      </c>
      <c r="N1581" s="12">
        <v>725</v>
      </c>
      <c r="O1581" s="12">
        <v>478</v>
      </c>
      <c r="P1581" s="12">
        <v>487</v>
      </c>
      <c r="Q1581" s="12">
        <v>554</v>
      </c>
      <c r="R1581" s="12">
        <v>984</v>
      </c>
      <c r="S1581" s="12">
        <v>455</v>
      </c>
      <c r="T1581" s="12">
        <v>280</v>
      </c>
      <c r="U1581" s="12">
        <v>532</v>
      </c>
      <c r="V1581" s="12">
        <v>731</v>
      </c>
      <c r="W1581" s="12">
        <v>578</v>
      </c>
    </row>
    <row r="1582" ht="14.4" spans="1:23">
      <c r="A1582" s="14">
        <v>2296099</v>
      </c>
      <c r="B1582" s="11" t="s">
        <v>3901</v>
      </c>
      <c r="C1582" s="12">
        <v>75503</v>
      </c>
      <c r="D1582" s="12"/>
      <c r="E1582" s="12">
        <v>0</v>
      </c>
      <c r="F1582" s="12"/>
      <c r="G1582" s="12">
        <v>71195</v>
      </c>
      <c r="H1582" s="12">
        <v>70</v>
      </c>
      <c r="I1582" s="12">
        <v>65937</v>
      </c>
      <c r="J1582" s="12">
        <v>4025</v>
      </c>
      <c r="K1582" s="12">
        <v>95</v>
      </c>
      <c r="L1582" s="12"/>
      <c r="M1582" s="12">
        <v>378</v>
      </c>
      <c r="N1582" s="12">
        <v>117</v>
      </c>
      <c r="O1582" s="12"/>
      <c r="P1582" s="12"/>
      <c r="Q1582" s="12">
        <v>280</v>
      </c>
      <c r="R1582" s="12">
        <v>293</v>
      </c>
      <c r="S1582" s="12"/>
      <c r="T1582" s="12"/>
      <c r="U1582" s="12"/>
      <c r="V1582" s="12"/>
      <c r="W1582" s="12"/>
    </row>
    <row r="1583" ht="14.4" spans="1:23">
      <c r="A1583" s="14">
        <v>22961</v>
      </c>
      <c r="B1583" s="11" t="s">
        <v>5175</v>
      </c>
      <c r="C1583" s="12">
        <v>0</v>
      </c>
      <c r="D1583" s="12"/>
      <c r="E1583" s="12">
        <v>0</v>
      </c>
      <c r="F1583" s="12"/>
      <c r="G1583" s="12"/>
      <c r="H1583" s="17"/>
      <c r="I1583" s="17"/>
      <c r="J1583" s="17"/>
      <c r="K1583" s="17"/>
      <c r="L1583" s="17"/>
      <c r="M1583" s="17"/>
      <c r="N1583" s="17"/>
      <c r="O1583" s="17"/>
      <c r="P1583" s="17"/>
      <c r="Q1583" s="17"/>
      <c r="R1583" s="17"/>
      <c r="S1583" s="17"/>
      <c r="T1583" s="17"/>
      <c r="U1583" s="17"/>
      <c r="V1583" s="17"/>
      <c r="W1583" s="17"/>
    </row>
    <row r="1584" ht="14.4" spans="1:23">
      <c r="A1584" s="14">
        <v>232</v>
      </c>
      <c r="B1584" s="9" t="s">
        <v>3715</v>
      </c>
      <c r="C1584" s="10">
        <v>80966</v>
      </c>
      <c r="D1584" s="10"/>
      <c r="E1584" s="10">
        <v>0</v>
      </c>
      <c r="F1584" s="10"/>
      <c r="G1584" s="10">
        <v>67110</v>
      </c>
      <c r="H1584" s="10">
        <v>23553</v>
      </c>
      <c r="I1584" s="10">
        <v>2073</v>
      </c>
      <c r="J1584" s="10">
        <v>1551</v>
      </c>
      <c r="K1584" s="10">
        <v>14178</v>
      </c>
      <c r="L1584" s="10">
        <v>4496</v>
      </c>
      <c r="M1584" s="10">
        <v>1355</v>
      </c>
      <c r="N1584" s="10">
        <v>4385</v>
      </c>
      <c r="O1584" s="10">
        <v>838</v>
      </c>
      <c r="P1584" s="10">
        <v>1545</v>
      </c>
      <c r="Q1584" s="10">
        <v>1607</v>
      </c>
      <c r="R1584" s="10">
        <v>3801</v>
      </c>
      <c r="S1584" s="10">
        <v>6811</v>
      </c>
      <c r="T1584" s="10">
        <v>917</v>
      </c>
      <c r="U1584" s="10"/>
      <c r="V1584" s="10"/>
      <c r="W1584" s="10"/>
    </row>
    <row r="1585" ht="14.4" spans="1:23">
      <c r="A1585" s="14">
        <v>23204</v>
      </c>
      <c r="B1585" s="11" t="s">
        <v>3902</v>
      </c>
      <c r="C1585" s="10">
        <v>80966</v>
      </c>
      <c r="D1585" s="10"/>
      <c r="E1585" s="10">
        <v>0</v>
      </c>
      <c r="F1585" s="10"/>
      <c r="G1585" s="10">
        <v>67110</v>
      </c>
      <c r="H1585" s="16">
        <v>23553</v>
      </c>
      <c r="I1585" s="16">
        <v>2073</v>
      </c>
      <c r="J1585" s="16">
        <v>1551</v>
      </c>
      <c r="K1585" s="16">
        <v>14178</v>
      </c>
      <c r="L1585" s="16">
        <v>4496</v>
      </c>
      <c r="M1585" s="16">
        <v>1355</v>
      </c>
      <c r="N1585" s="16">
        <v>4385</v>
      </c>
      <c r="O1585" s="16">
        <v>838</v>
      </c>
      <c r="P1585" s="16">
        <v>1545</v>
      </c>
      <c r="Q1585" s="16">
        <v>1607</v>
      </c>
      <c r="R1585" s="16">
        <v>3801</v>
      </c>
      <c r="S1585" s="16">
        <v>6811</v>
      </c>
      <c r="T1585" s="16">
        <v>917</v>
      </c>
      <c r="U1585" s="16"/>
      <c r="V1585" s="16"/>
      <c r="W1585" s="16"/>
    </row>
    <row r="1586" ht="14.4" spans="1:23">
      <c r="A1586" s="14">
        <v>2320401</v>
      </c>
      <c r="B1586" s="11" t="s">
        <v>3903</v>
      </c>
      <c r="C1586" s="12">
        <v>0</v>
      </c>
      <c r="D1586" s="12"/>
      <c r="E1586" s="12">
        <v>0</v>
      </c>
      <c r="F1586" s="12"/>
      <c r="G1586" s="12"/>
      <c r="H1586" s="12"/>
      <c r="I1586" s="12"/>
      <c r="J1586" s="12"/>
      <c r="K1586" s="12"/>
      <c r="L1586" s="12"/>
      <c r="M1586" s="12"/>
      <c r="N1586" s="12"/>
      <c r="O1586" s="12"/>
      <c r="P1586" s="12"/>
      <c r="Q1586" s="12"/>
      <c r="R1586" s="12"/>
      <c r="S1586" s="12"/>
      <c r="T1586" s="12"/>
      <c r="U1586" s="12"/>
      <c r="V1586" s="12"/>
      <c r="W1586" s="12"/>
    </row>
    <row r="1587" ht="14.4" spans="1:23">
      <c r="A1587" s="14">
        <v>2320402</v>
      </c>
      <c r="B1587" s="11" t="s">
        <v>3904</v>
      </c>
      <c r="C1587" s="12">
        <v>0</v>
      </c>
      <c r="D1587" s="12"/>
      <c r="E1587" s="12">
        <v>0</v>
      </c>
      <c r="F1587" s="12"/>
      <c r="G1587" s="12"/>
      <c r="H1587" s="12"/>
      <c r="I1587" s="12"/>
      <c r="J1587" s="12"/>
      <c r="K1587" s="12"/>
      <c r="L1587" s="12"/>
      <c r="M1587" s="12"/>
      <c r="N1587" s="12"/>
      <c r="O1587" s="12"/>
      <c r="P1587" s="12"/>
      <c r="Q1587" s="12"/>
      <c r="R1587" s="12"/>
      <c r="S1587" s="12"/>
      <c r="T1587" s="12"/>
      <c r="U1587" s="12"/>
      <c r="V1587" s="12"/>
      <c r="W1587" s="12"/>
    </row>
    <row r="1588" ht="14.4" spans="1:23">
      <c r="A1588" s="14">
        <v>2320403</v>
      </c>
      <c r="B1588" s="11" t="s">
        <v>5431</v>
      </c>
      <c r="C1588" s="12">
        <v>0</v>
      </c>
      <c r="D1588" s="12"/>
      <c r="E1588" s="12">
        <v>0</v>
      </c>
      <c r="F1588" s="12"/>
      <c r="G1588" s="12"/>
      <c r="H1588" s="12"/>
      <c r="I1588" s="12"/>
      <c r="J1588" s="12"/>
      <c r="K1588" s="12"/>
      <c r="L1588" s="12"/>
      <c r="M1588" s="12"/>
      <c r="N1588" s="12"/>
      <c r="O1588" s="12"/>
      <c r="P1588" s="12"/>
      <c r="Q1588" s="12"/>
      <c r="R1588" s="12"/>
      <c r="S1588" s="12"/>
      <c r="T1588" s="12"/>
      <c r="U1588" s="12"/>
      <c r="V1588" s="12"/>
      <c r="W1588" s="12"/>
    </row>
    <row r="1589" ht="14.4" spans="1:23">
      <c r="A1589" s="14">
        <v>2320404</v>
      </c>
      <c r="B1589" s="11" t="s">
        <v>5432</v>
      </c>
      <c r="C1589" s="12">
        <v>0</v>
      </c>
      <c r="D1589" s="12"/>
      <c r="E1589" s="12">
        <v>0</v>
      </c>
      <c r="F1589" s="12"/>
      <c r="G1589" s="12"/>
      <c r="H1589" s="12"/>
      <c r="I1589" s="12"/>
      <c r="J1589" s="12"/>
      <c r="K1589" s="12"/>
      <c r="L1589" s="12"/>
      <c r="M1589" s="12"/>
      <c r="N1589" s="12"/>
      <c r="O1589" s="12"/>
      <c r="P1589" s="12"/>
      <c r="Q1589" s="12"/>
      <c r="R1589" s="12"/>
      <c r="S1589" s="12"/>
      <c r="T1589" s="12"/>
      <c r="U1589" s="12"/>
      <c r="V1589" s="12"/>
      <c r="W1589" s="12"/>
    </row>
    <row r="1590" ht="14.4" spans="1:23">
      <c r="A1590" s="14">
        <v>2320405</v>
      </c>
      <c r="B1590" s="11" t="s">
        <v>3905</v>
      </c>
      <c r="C1590" s="12">
        <v>0</v>
      </c>
      <c r="D1590" s="12"/>
      <c r="E1590" s="12">
        <v>0</v>
      </c>
      <c r="F1590" s="12"/>
      <c r="G1590" s="12"/>
      <c r="H1590" s="12"/>
      <c r="I1590" s="12"/>
      <c r="J1590" s="12"/>
      <c r="K1590" s="12"/>
      <c r="L1590" s="12"/>
      <c r="M1590" s="12"/>
      <c r="N1590" s="12"/>
      <c r="O1590" s="12"/>
      <c r="P1590" s="12"/>
      <c r="Q1590" s="12"/>
      <c r="R1590" s="12"/>
      <c r="S1590" s="12"/>
      <c r="T1590" s="12"/>
      <c r="U1590" s="12"/>
      <c r="V1590" s="12"/>
      <c r="W1590" s="12"/>
    </row>
    <row r="1591" ht="14.4" spans="1:23">
      <c r="A1591" s="14">
        <v>2320406</v>
      </c>
      <c r="B1591" s="11" t="s">
        <v>5433</v>
      </c>
      <c r="C1591" s="12">
        <v>0</v>
      </c>
      <c r="D1591" s="12"/>
      <c r="E1591" s="12">
        <v>0</v>
      </c>
      <c r="F1591" s="12"/>
      <c r="G1591" s="12"/>
      <c r="H1591" s="12"/>
      <c r="I1591" s="12"/>
      <c r="J1591" s="12"/>
      <c r="K1591" s="12"/>
      <c r="L1591" s="12"/>
      <c r="M1591" s="12"/>
      <c r="N1591" s="12"/>
      <c r="O1591" s="12"/>
      <c r="P1591" s="12"/>
      <c r="Q1591" s="12"/>
      <c r="R1591" s="12"/>
      <c r="S1591" s="12"/>
      <c r="T1591" s="12"/>
      <c r="U1591" s="12"/>
      <c r="V1591" s="12"/>
      <c r="W1591" s="12"/>
    </row>
    <row r="1592" ht="14.4" spans="1:23">
      <c r="A1592" s="14">
        <v>2320407</v>
      </c>
      <c r="B1592" s="11" t="s">
        <v>5434</v>
      </c>
      <c r="C1592" s="12">
        <v>0</v>
      </c>
      <c r="D1592" s="12"/>
      <c r="E1592" s="12">
        <v>0</v>
      </c>
      <c r="F1592" s="12"/>
      <c r="G1592" s="12"/>
      <c r="H1592" s="12"/>
      <c r="I1592" s="12"/>
      <c r="J1592" s="12"/>
      <c r="K1592" s="12"/>
      <c r="L1592" s="12"/>
      <c r="M1592" s="12"/>
      <c r="N1592" s="12"/>
      <c r="O1592" s="12"/>
      <c r="P1592" s="12"/>
      <c r="Q1592" s="12"/>
      <c r="R1592" s="12"/>
      <c r="S1592" s="12"/>
      <c r="T1592" s="12"/>
      <c r="U1592" s="12"/>
      <c r="V1592" s="12"/>
      <c r="W1592" s="12"/>
    </row>
    <row r="1593" ht="14.4" spans="1:23">
      <c r="A1593" s="14">
        <v>2320408</v>
      </c>
      <c r="B1593" s="11" t="s">
        <v>5435</v>
      </c>
      <c r="C1593" s="12">
        <v>0</v>
      </c>
      <c r="D1593" s="12"/>
      <c r="E1593" s="12">
        <v>0</v>
      </c>
      <c r="F1593" s="12"/>
      <c r="G1593" s="12"/>
      <c r="H1593" s="12"/>
      <c r="I1593" s="12"/>
      <c r="J1593" s="12"/>
      <c r="K1593" s="12"/>
      <c r="L1593" s="12"/>
      <c r="M1593" s="12"/>
      <c r="N1593" s="12"/>
      <c r="O1593" s="12"/>
      <c r="P1593" s="12"/>
      <c r="Q1593" s="12"/>
      <c r="R1593" s="12"/>
      <c r="S1593" s="12"/>
      <c r="T1593" s="12"/>
      <c r="U1593" s="12"/>
      <c r="V1593" s="12"/>
      <c r="W1593" s="12"/>
    </row>
    <row r="1594" ht="14.4" spans="1:23">
      <c r="A1594" s="14">
        <v>2320410</v>
      </c>
      <c r="B1594" s="11" t="s">
        <v>5436</v>
      </c>
      <c r="C1594" s="12">
        <v>0</v>
      </c>
      <c r="D1594" s="12"/>
      <c r="E1594" s="12">
        <v>0</v>
      </c>
      <c r="F1594" s="12"/>
      <c r="G1594" s="12"/>
      <c r="H1594" s="12"/>
      <c r="I1594" s="12"/>
      <c r="J1594" s="12"/>
      <c r="K1594" s="12"/>
      <c r="L1594" s="12"/>
      <c r="M1594" s="12"/>
      <c r="N1594" s="12"/>
      <c r="O1594" s="12"/>
      <c r="P1594" s="12"/>
      <c r="Q1594" s="12"/>
      <c r="R1594" s="12"/>
      <c r="S1594" s="12"/>
      <c r="T1594" s="12"/>
      <c r="U1594" s="12"/>
      <c r="V1594" s="12"/>
      <c r="W1594" s="12"/>
    </row>
    <row r="1595" ht="14.4" spans="1:23">
      <c r="A1595" s="14">
        <v>2320411</v>
      </c>
      <c r="B1595" s="11" t="s">
        <v>3906</v>
      </c>
      <c r="C1595" s="12">
        <v>77867</v>
      </c>
      <c r="D1595" s="12"/>
      <c r="E1595" s="12">
        <v>0</v>
      </c>
      <c r="F1595" s="12"/>
      <c r="G1595" s="12">
        <v>67020</v>
      </c>
      <c r="H1595" s="12">
        <v>23515</v>
      </c>
      <c r="I1595" s="12">
        <v>2040</v>
      </c>
      <c r="J1595" s="12">
        <v>1551</v>
      </c>
      <c r="K1595" s="12">
        <v>14178</v>
      </c>
      <c r="L1595" s="12">
        <v>4496</v>
      </c>
      <c r="M1595" s="12">
        <v>1355</v>
      </c>
      <c r="N1595" s="12">
        <v>4385</v>
      </c>
      <c r="O1595" s="12">
        <v>838</v>
      </c>
      <c r="P1595" s="12">
        <v>1538</v>
      </c>
      <c r="Q1595" s="12">
        <v>1595</v>
      </c>
      <c r="R1595" s="12">
        <v>3801</v>
      </c>
      <c r="S1595" s="12">
        <v>6811</v>
      </c>
      <c r="T1595" s="12">
        <v>917</v>
      </c>
      <c r="U1595" s="12"/>
      <c r="V1595" s="12"/>
      <c r="W1595" s="12"/>
    </row>
    <row r="1596" ht="14.4" spans="1:23">
      <c r="A1596" s="14">
        <v>2320412</v>
      </c>
      <c r="B1596" s="11" t="s">
        <v>3907</v>
      </c>
      <c r="C1596" s="12">
        <v>0</v>
      </c>
      <c r="D1596" s="12"/>
      <c r="E1596" s="12">
        <v>0</v>
      </c>
      <c r="F1596" s="12"/>
      <c r="G1596" s="12">
        <v>7</v>
      </c>
      <c r="H1596" s="12"/>
      <c r="I1596" s="12"/>
      <c r="J1596" s="12"/>
      <c r="K1596" s="12"/>
      <c r="L1596" s="12"/>
      <c r="M1596" s="12"/>
      <c r="N1596" s="12"/>
      <c r="O1596" s="12"/>
      <c r="P1596" s="12">
        <v>7</v>
      </c>
      <c r="Q1596" s="12"/>
      <c r="R1596" s="12"/>
      <c r="S1596" s="12"/>
      <c r="T1596" s="12"/>
      <c r="U1596" s="12"/>
      <c r="V1596" s="12"/>
      <c r="W1596" s="12"/>
    </row>
    <row r="1597" ht="14.4" spans="1:23">
      <c r="A1597" s="14">
        <v>2320413</v>
      </c>
      <c r="B1597" s="11" t="s">
        <v>3908</v>
      </c>
      <c r="C1597" s="12">
        <v>0</v>
      </c>
      <c r="D1597" s="12"/>
      <c r="E1597" s="12">
        <v>0</v>
      </c>
      <c r="F1597" s="12"/>
      <c r="G1597" s="12"/>
      <c r="H1597" s="12"/>
      <c r="I1597" s="12"/>
      <c r="J1597" s="12"/>
      <c r="K1597" s="12"/>
      <c r="L1597" s="12"/>
      <c r="M1597" s="12"/>
      <c r="N1597" s="12"/>
      <c r="O1597" s="12"/>
      <c r="P1597" s="12"/>
      <c r="Q1597" s="12"/>
      <c r="R1597" s="12"/>
      <c r="S1597" s="12"/>
      <c r="T1597" s="12"/>
      <c r="U1597" s="12"/>
      <c r="V1597" s="12"/>
      <c r="W1597" s="12"/>
    </row>
    <row r="1598" ht="14.4" spans="1:23">
      <c r="A1598" s="14">
        <v>2320414</v>
      </c>
      <c r="B1598" s="11" t="s">
        <v>3909</v>
      </c>
      <c r="C1598" s="12">
        <v>0</v>
      </c>
      <c r="D1598" s="12"/>
      <c r="E1598" s="12">
        <v>0</v>
      </c>
      <c r="F1598" s="12"/>
      <c r="G1598" s="12"/>
      <c r="H1598" s="12"/>
      <c r="I1598" s="12"/>
      <c r="J1598" s="12"/>
      <c r="K1598" s="12"/>
      <c r="L1598" s="12"/>
      <c r="M1598" s="12"/>
      <c r="N1598" s="12"/>
      <c r="O1598" s="12"/>
      <c r="P1598" s="12"/>
      <c r="Q1598" s="12"/>
      <c r="R1598" s="12"/>
      <c r="S1598" s="12"/>
      <c r="T1598" s="12"/>
      <c r="U1598" s="12"/>
      <c r="V1598" s="12"/>
      <c r="W1598" s="12"/>
    </row>
    <row r="1599" ht="14.4" spans="1:23">
      <c r="A1599" s="14">
        <v>2320415</v>
      </c>
      <c r="B1599" s="11" t="s">
        <v>5437</v>
      </c>
      <c r="C1599" s="12">
        <v>0</v>
      </c>
      <c r="D1599" s="12"/>
      <c r="E1599" s="12">
        <v>0</v>
      </c>
      <c r="F1599" s="12"/>
      <c r="G1599" s="12"/>
      <c r="H1599" s="12"/>
      <c r="I1599" s="12"/>
      <c r="J1599" s="12"/>
      <c r="K1599" s="12"/>
      <c r="L1599" s="12"/>
      <c r="M1599" s="12"/>
      <c r="N1599" s="12"/>
      <c r="O1599" s="12"/>
      <c r="P1599" s="12"/>
      <c r="Q1599" s="12"/>
      <c r="R1599" s="12"/>
      <c r="S1599" s="12"/>
      <c r="T1599" s="12"/>
      <c r="U1599" s="12"/>
      <c r="V1599" s="12"/>
      <c r="W1599" s="12"/>
    </row>
    <row r="1600" ht="14.4" spans="1:23">
      <c r="A1600" s="14">
        <v>2320416</v>
      </c>
      <c r="B1600" s="11" t="s">
        <v>3910</v>
      </c>
      <c r="C1600" s="12">
        <v>38</v>
      </c>
      <c r="D1600" s="12"/>
      <c r="E1600" s="12">
        <v>0</v>
      </c>
      <c r="F1600" s="12"/>
      <c r="G1600" s="12">
        <v>38</v>
      </c>
      <c r="H1600" s="12">
        <v>38</v>
      </c>
      <c r="I1600" s="12"/>
      <c r="J1600" s="12"/>
      <c r="K1600" s="12"/>
      <c r="L1600" s="12"/>
      <c r="M1600" s="12"/>
      <c r="N1600" s="12"/>
      <c r="O1600" s="12"/>
      <c r="P1600" s="12"/>
      <c r="Q1600" s="12"/>
      <c r="R1600" s="12"/>
      <c r="S1600" s="12"/>
      <c r="T1600" s="12"/>
      <c r="U1600" s="12"/>
      <c r="V1600" s="12"/>
      <c r="W1600" s="12"/>
    </row>
    <row r="1601" ht="14.4" spans="1:23">
      <c r="A1601" s="14">
        <v>2320417</v>
      </c>
      <c r="B1601" s="11" t="s">
        <v>3911</v>
      </c>
      <c r="C1601" s="12">
        <v>0</v>
      </c>
      <c r="D1601" s="12"/>
      <c r="E1601" s="12">
        <v>0</v>
      </c>
      <c r="F1601" s="12"/>
      <c r="G1601" s="12"/>
      <c r="H1601" s="12"/>
      <c r="I1601" s="12"/>
      <c r="J1601" s="12"/>
      <c r="K1601" s="12"/>
      <c r="L1601" s="12"/>
      <c r="M1601" s="12"/>
      <c r="N1601" s="12"/>
      <c r="O1601" s="12"/>
      <c r="P1601" s="12"/>
      <c r="Q1601" s="12"/>
      <c r="R1601" s="12"/>
      <c r="S1601" s="12"/>
      <c r="T1601" s="12"/>
      <c r="U1601" s="12"/>
      <c r="V1601" s="12"/>
      <c r="W1601" s="12"/>
    </row>
    <row r="1602" ht="14.4" spans="1:23">
      <c r="A1602" s="14">
        <v>2320418</v>
      </c>
      <c r="B1602" s="11" t="s">
        <v>3912</v>
      </c>
      <c r="C1602" s="12">
        <v>0</v>
      </c>
      <c r="D1602" s="12"/>
      <c r="E1602" s="12">
        <v>0</v>
      </c>
      <c r="F1602" s="12"/>
      <c r="G1602" s="12"/>
      <c r="H1602" s="12"/>
      <c r="I1602" s="12"/>
      <c r="J1602" s="12"/>
      <c r="K1602" s="12"/>
      <c r="L1602" s="12"/>
      <c r="M1602" s="12"/>
      <c r="N1602" s="12"/>
      <c r="O1602" s="12"/>
      <c r="P1602" s="12"/>
      <c r="Q1602" s="12"/>
      <c r="R1602" s="12"/>
      <c r="S1602" s="12"/>
      <c r="T1602" s="12"/>
      <c r="U1602" s="12"/>
      <c r="V1602" s="12"/>
      <c r="W1602" s="12"/>
    </row>
    <row r="1603" ht="14.4" spans="1:23">
      <c r="A1603" s="14">
        <v>2320419</v>
      </c>
      <c r="B1603" s="11" t="s">
        <v>3913</v>
      </c>
      <c r="C1603" s="12">
        <v>0</v>
      </c>
      <c r="D1603" s="12"/>
      <c r="E1603" s="12">
        <v>0</v>
      </c>
      <c r="F1603" s="12"/>
      <c r="G1603" s="12"/>
      <c r="H1603" s="12"/>
      <c r="I1603" s="12"/>
      <c r="J1603" s="12"/>
      <c r="K1603" s="12"/>
      <c r="L1603" s="12"/>
      <c r="M1603" s="12"/>
      <c r="N1603" s="12"/>
      <c r="O1603" s="12"/>
      <c r="P1603" s="12"/>
      <c r="Q1603" s="12"/>
      <c r="R1603" s="12"/>
      <c r="S1603" s="12"/>
      <c r="T1603" s="12"/>
      <c r="U1603" s="12"/>
      <c r="V1603" s="12"/>
      <c r="W1603" s="12"/>
    </row>
    <row r="1604" ht="14.4" spans="1:23">
      <c r="A1604" s="14">
        <v>2320420</v>
      </c>
      <c r="B1604" s="11" t="s">
        <v>3914</v>
      </c>
      <c r="C1604" s="12">
        <v>0</v>
      </c>
      <c r="D1604" s="12"/>
      <c r="E1604" s="12">
        <v>0</v>
      </c>
      <c r="F1604" s="12"/>
      <c r="G1604" s="12"/>
      <c r="H1604" s="12"/>
      <c r="I1604" s="12"/>
      <c r="J1604" s="12"/>
      <c r="K1604" s="12"/>
      <c r="L1604" s="12"/>
      <c r="M1604" s="12"/>
      <c r="N1604" s="12"/>
      <c r="O1604" s="12"/>
      <c r="P1604" s="12"/>
      <c r="Q1604" s="12"/>
      <c r="R1604" s="12"/>
      <c r="S1604" s="12"/>
      <c r="T1604" s="12"/>
      <c r="U1604" s="12"/>
      <c r="V1604" s="12"/>
      <c r="W1604" s="12"/>
    </row>
    <row r="1605" ht="14.4" spans="1:23">
      <c r="A1605" s="14">
        <v>2320499</v>
      </c>
      <c r="B1605" s="11" t="s">
        <v>3919</v>
      </c>
      <c r="C1605" s="12">
        <v>3061</v>
      </c>
      <c r="D1605" s="12"/>
      <c r="E1605" s="12">
        <v>0</v>
      </c>
      <c r="F1605" s="12"/>
      <c r="G1605" s="12">
        <v>45</v>
      </c>
      <c r="H1605" s="12"/>
      <c r="I1605" s="12">
        <v>33</v>
      </c>
      <c r="J1605" s="12"/>
      <c r="K1605" s="12"/>
      <c r="L1605" s="12"/>
      <c r="M1605" s="12"/>
      <c r="N1605" s="12"/>
      <c r="O1605" s="12"/>
      <c r="P1605" s="12"/>
      <c r="Q1605" s="12">
        <v>12</v>
      </c>
      <c r="R1605" s="12"/>
      <c r="S1605" s="12"/>
      <c r="T1605" s="12"/>
      <c r="U1605" s="12"/>
      <c r="V1605" s="12"/>
      <c r="W1605" s="12"/>
    </row>
    <row r="1606" ht="14.4" spans="1:23">
      <c r="A1606" s="14">
        <v>233</v>
      </c>
      <c r="B1606" s="9" t="s">
        <v>3731</v>
      </c>
      <c r="C1606" s="10">
        <v>2205</v>
      </c>
      <c r="D1606" s="10">
        <v>3393</v>
      </c>
      <c r="E1606" s="10">
        <v>0</v>
      </c>
      <c r="F1606" s="10"/>
      <c r="G1606" s="10">
        <v>545</v>
      </c>
      <c r="H1606" s="10">
        <v>474</v>
      </c>
      <c r="I1606" s="10">
        <v>71</v>
      </c>
      <c r="J1606" s="10"/>
      <c r="K1606" s="10"/>
      <c r="L1606" s="10"/>
      <c r="M1606" s="10"/>
      <c r="N1606" s="10"/>
      <c r="O1606" s="10"/>
      <c r="P1606" s="10"/>
      <c r="Q1606" s="10"/>
      <c r="R1606" s="10"/>
      <c r="S1606" s="10"/>
      <c r="T1606" s="10"/>
      <c r="U1606" s="10"/>
      <c r="V1606" s="10"/>
      <c r="W1606" s="10"/>
    </row>
    <row r="1607" ht="14.4" spans="1:23">
      <c r="A1607" s="14">
        <v>23304</v>
      </c>
      <c r="B1607" s="11" t="s">
        <v>3920</v>
      </c>
      <c r="C1607" s="10">
        <v>2205</v>
      </c>
      <c r="D1607" s="10">
        <v>3393</v>
      </c>
      <c r="E1607" s="10">
        <v>0</v>
      </c>
      <c r="F1607" s="10"/>
      <c r="G1607" s="10">
        <v>545</v>
      </c>
      <c r="H1607" s="10">
        <v>474</v>
      </c>
      <c r="I1607" s="10">
        <v>71</v>
      </c>
      <c r="J1607" s="10"/>
      <c r="K1607" s="10"/>
      <c r="L1607" s="10"/>
      <c r="M1607" s="10"/>
      <c r="N1607" s="10"/>
      <c r="O1607" s="10"/>
      <c r="P1607" s="10"/>
      <c r="Q1607" s="10"/>
      <c r="R1607" s="10"/>
      <c r="S1607" s="10"/>
      <c r="T1607" s="10"/>
      <c r="U1607" s="10"/>
      <c r="V1607" s="10"/>
      <c r="W1607" s="10"/>
    </row>
    <row r="1608" ht="14.4" spans="1:23">
      <c r="A1608" s="14">
        <v>2330401</v>
      </c>
      <c r="B1608" s="11" t="s">
        <v>3921</v>
      </c>
      <c r="C1608" s="12">
        <v>0</v>
      </c>
      <c r="D1608" s="12"/>
      <c r="E1608" s="12">
        <v>0</v>
      </c>
      <c r="F1608" s="12"/>
      <c r="G1608" s="12"/>
      <c r="H1608" s="12"/>
      <c r="I1608" s="12"/>
      <c r="J1608" s="12"/>
      <c r="K1608" s="12"/>
      <c r="L1608" s="12"/>
      <c r="M1608" s="12"/>
      <c r="N1608" s="12"/>
      <c r="O1608" s="12"/>
      <c r="P1608" s="12"/>
      <c r="Q1608" s="12"/>
      <c r="R1608" s="12"/>
      <c r="S1608" s="12"/>
      <c r="T1608" s="12"/>
      <c r="U1608" s="12"/>
      <c r="V1608" s="12"/>
      <c r="W1608" s="12"/>
    </row>
    <row r="1609" ht="14.4" spans="1:23">
      <c r="A1609" s="14">
        <v>2330402</v>
      </c>
      <c r="B1609" s="11" t="s">
        <v>3922</v>
      </c>
      <c r="C1609" s="12">
        <v>0</v>
      </c>
      <c r="D1609" s="12"/>
      <c r="E1609" s="12">
        <v>0</v>
      </c>
      <c r="F1609" s="12"/>
      <c r="G1609" s="12"/>
      <c r="H1609" s="12"/>
      <c r="I1609" s="12"/>
      <c r="J1609" s="12"/>
      <c r="K1609" s="12"/>
      <c r="L1609" s="12"/>
      <c r="M1609" s="12"/>
      <c r="N1609" s="12"/>
      <c r="O1609" s="12"/>
      <c r="P1609" s="12"/>
      <c r="Q1609" s="12"/>
      <c r="R1609" s="12"/>
      <c r="S1609" s="12"/>
      <c r="T1609" s="12"/>
      <c r="U1609" s="12"/>
      <c r="V1609" s="12"/>
      <c r="W1609" s="12"/>
    </row>
    <row r="1610" ht="14.4" spans="1:23">
      <c r="A1610" s="14">
        <v>2330403</v>
      </c>
      <c r="B1610" s="11" t="s">
        <v>5438</v>
      </c>
      <c r="C1610" s="12">
        <v>0</v>
      </c>
      <c r="D1610" s="12"/>
      <c r="E1610" s="12">
        <v>0</v>
      </c>
      <c r="F1610" s="12"/>
      <c r="G1610" s="12"/>
      <c r="H1610" s="12"/>
      <c r="I1610" s="12"/>
      <c r="J1610" s="12"/>
      <c r="K1610" s="12"/>
      <c r="L1610" s="12"/>
      <c r="M1610" s="12"/>
      <c r="N1610" s="12"/>
      <c r="O1610" s="12"/>
      <c r="P1610" s="12"/>
      <c r="Q1610" s="12"/>
      <c r="R1610" s="12"/>
      <c r="S1610" s="12"/>
      <c r="T1610" s="12"/>
      <c r="U1610" s="12"/>
      <c r="V1610" s="12"/>
      <c r="W1610" s="12"/>
    </row>
    <row r="1611" ht="14.4" spans="1:23">
      <c r="A1611" s="14">
        <v>2330404</v>
      </c>
      <c r="B1611" s="11" t="s">
        <v>5439</v>
      </c>
      <c r="C1611" s="12">
        <v>0</v>
      </c>
      <c r="D1611" s="12"/>
      <c r="E1611" s="12">
        <v>0</v>
      </c>
      <c r="F1611" s="12"/>
      <c r="G1611" s="12"/>
      <c r="H1611" s="12"/>
      <c r="I1611" s="12"/>
      <c r="J1611" s="12"/>
      <c r="K1611" s="12"/>
      <c r="L1611" s="12"/>
      <c r="M1611" s="12"/>
      <c r="N1611" s="12"/>
      <c r="O1611" s="12"/>
      <c r="P1611" s="12"/>
      <c r="Q1611" s="12"/>
      <c r="R1611" s="12"/>
      <c r="S1611" s="12"/>
      <c r="T1611" s="12"/>
      <c r="U1611" s="12"/>
      <c r="V1611" s="12"/>
      <c r="W1611" s="12"/>
    </row>
    <row r="1612" ht="14.4" spans="1:23">
      <c r="A1612" s="14">
        <v>2330405</v>
      </c>
      <c r="B1612" s="11" t="s">
        <v>3923</v>
      </c>
      <c r="C1612" s="12">
        <v>0</v>
      </c>
      <c r="D1612" s="12"/>
      <c r="E1612" s="12">
        <v>0</v>
      </c>
      <c r="F1612" s="12"/>
      <c r="G1612" s="12"/>
      <c r="H1612" s="12"/>
      <c r="I1612" s="12"/>
      <c r="J1612" s="12"/>
      <c r="K1612" s="12"/>
      <c r="L1612" s="12"/>
      <c r="M1612" s="12"/>
      <c r="N1612" s="12"/>
      <c r="O1612" s="12"/>
      <c r="P1612" s="12"/>
      <c r="Q1612" s="12"/>
      <c r="R1612" s="12"/>
      <c r="S1612" s="12"/>
      <c r="T1612" s="12"/>
      <c r="U1612" s="12"/>
      <c r="V1612" s="12"/>
      <c r="W1612" s="12"/>
    </row>
    <row r="1613" ht="14.4" spans="1:23">
      <c r="A1613" s="14">
        <v>2330406</v>
      </c>
      <c r="B1613" s="11" t="s">
        <v>5440</v>
      </c>
      <c r="C1613" s="12">
        <v>0</v>
      </c>
      <c r="D1613" s="12"/>
      <c r="E1613" s="12">
        <v>0</v>
      </c>
      <c r="F1613" s="12"/>
      <c r="G1613" s="12"/>
      <c r="H1613" s="12"/>
      <c r="I1613" s="12"/>
      <c r="J1613" s="12"/>
      <c r="K1613" s="12"/>
      <c r="L1613" s="12"/>
      <c r="M1613" s="12"/>
      <c r="N1613" s="12"/>
      <c r="O1613" s="12"/>
      <c r="P1613" s="12"/>
      <c r="Q1613" s="12"/>
      <c r="R1613" s="12"/>
      <c r="S1613" s="12"/>
      <c r="T1613" s="12"/>
      <c r="U1613" s="12"/>
      <c r="V1613" s="12"/>
      <c r="W1613" s="12"/>
    </row>
    <row r="1614" ht="14.4" spans="1:23">
      <c r="A1614" s="14">
        <v>2330407</v>
      </c>
      <c r="B1614" s="11" t="s">
        <v>5441</v>
      </c>
      <c r="C1614" s="12">
        <v>0</v>
      </c>
      <c r="D1614" s="12"/>
      <c r="E1614" s="12">
        <v>0</v>
      </c>
      <c r="F1614" s="12"/>
      <c r="G1614" s="12"/>
      <c r="H1614" s="12"/>
      <c r="I1614" s="12"/>
      <c r="J1614" s="12"/>
      <c r="K1614" s="12"/>
      <c r="L1614" s="12"/>
      <c r="M1614" s="12"/>
      <c r="N1614" s="12"/>
      <c r="O1614" s="12"/>
      <c r="P1614" s="12"/>
      <c r="Q1614" s="12"/>
      <c r="R1614" s="12"/>
      <c r="S1614" s="12"/>
      <c r="T1614" s="12"/>
      <c r="U1614" s="12"/>
      <c r="V1614" s="12"/>
      <c r="W1614" s="12"/>
    </row>
    <row r="1615" ht="14.4" spans="1:23">
      <c r="A1615" s="14">
        <v>2330408</v>
      </c>
      <c r="B1615" s="11" t="s">
        <v>5442</v>
      </c>
      <c r="C1615" s="12">
        <v>0</v>
      </c>
      <c r="D1615" s="12"/>
      <c r="E1615" s="12">
        <v>0</v>
      </c>
      <c r="F1615" s="12"/>
      <c r="G1615" s="12"/>
      <c r="H1615" s="12"/>
      <c r="I1615" s="12"/>
      <c r="J1615" s="12"/>
      <c r="K1615" s="12"/>
      <c r="L1615" s="12"/>
      <c r="M1615" s="12"/>
      <c r="N1615" s="12"/>
      <c r="O1615" s="12"/>
      <c r="P1615" s="12"/>
      <c r="Q1615" s="12"/>
      <c r="R1615" s="12"/>
      <c r="S1615" s="12"/>
      <c r="T1615" s="12"/>
      <c r="U1615" s="12"/>
      <c r="V1615" s="12"/>
      <c r="W1615" s="12"/>
    </row>
    <row r="1616" ht="14.4" spans="1:23">
      <c r="A1616" s="14">
        <v>2330410</v>
      </c>
      <c r="B1616" s="11" t="s">
        <v>5443</v>
      </c>
      <c r="C1616" s="12">
        <v>0</v>
      </c>
      <c r="D1616" s="12"/>
      <c r="E1616" s="12">
        <v>0</v>
      </c>
      <c r="F1616" s="12"/>
      <c r="G1616" s="12"/>
      <c r="H1616" s="12"/>
      <c r="I1616" s="12"/>
      <c r="J1616" s="12"/>
      <c r="K1616" s="12"/>
      <c r="L1616" s="12"/>
      <c r="M1616" s="12"/>
      <c r="N1616" s="12"/>
      <c r="O1616" s="12"/>
      <c r="P1616" s="12"/>
      <c r="Q1616" s="12"/>
      <c r="R1616" s="12"/>
      <c r="S1616" s="12"/>
      <c r="T1616" s="12"/>
      <c r="U1616" s="12"/>
      <c r="V1616" s="12"/>
      <c r="W1616" s="12"/>
    </row>
    <row r="1617" ht="14.4" spans="1:23">
      <c r="A1617" s="14">
        <v>2330411</v>
      </c>
      <c r="B1617" s="11" t="s">
        <v>3924</v>
      </c>
      <c r="C1617" s="12">
        <v>2137</v>
      </c>
      <c r="D1617" s="12">
        <v>3393</v>
      </c>
      <c r="E1617" s="12">
        <v>0</v>
      </c>
      <c r="F1617" s="12"/>
      <c r="G1617" s="12">
        <v>545</v>
      </c>
      <c r="H1617" s="12">
        <v>474</v>
      </c>
      <c r="I1617" s="12">
        <v>71</v>
      </c>
      <c r="J1617" s="12"/>
      <c r="K1617" s="12"/>
      <c r="L1617" s="12"/>
      <c r="M1617" s="12"/>
      <c r="N1617" s="12"/>
      <c r="O1617" s="12"/>
      <c r="P1617" s="12"/>
      <c r="Q1617" s="12"/>
      <c r="R1617" s="12"/>
      <c r="S1617" s="12"/>
      <c r="T1617" s="12"/>
      <c r="U1617" s="12"/>
      <c r="V1617" s="12"/>
      <c r="W1617" s="12"/>
    </row>
    <row r="1618" ht="14.4" spans="1:23">
      <c r="A1618" s="14">
        <v>2330412</v>
      </c>
      <c r="B1618" s="11" t="s">
        <v>3925</v>
      </c>
      <c r="C1618" s="12">
        <v>0</v>
      </c>
      <c r="D1618" s="12"/>
      <c r="E1618" s="12">
        <v>0</v>
      </c>
      <c r="F1618" s="12"/>
      <c r="G1618" s="12"/>
      <c r="H1618" s="12"/>
      <c r="I1618" s="12"/>
      <c r="J1618" s="12"/>
      <c r="K1618" s="12"/>
      <c r="L1618" s="12"/>
      <c r="M1618" s="12"/>
      <c r="N1618" s="12"/>
      <c r="O1618" s="12"/>
      <c r="P1618" s="12"/>
      <c r="Q1618" s="12"/>
      <c r="R1618" s="12"/>
      <c r="S1618" s="12"/>
      <c r="T1618" s="12"/>
      <c r="U1618" s="12"/>
      <c r="V1618" s="12"/>
      <c r="W1618" s="12"/>
    </row>
    <row r="1619" ht="14.4" spans="1:23">
      <c r="A1619" s="14">
        <v>2330413</v>
      </c>
      <c r="B1619" s="11" t="s">
        <v>3926</v>
      </c>
      <c r="C1619" s="12">
        <v>0</v>
      </c>
      <c r="D1619" s="12"/>
      <c r="E1619" s="12">
        <v>0</v>
      </c>
      <c r="F1619" s="12"/>
      <c r="G1619" s="12"/>
      <c r="H1619" s="12"/>
      <c r="I1619" s="12"/>
      <c r="J1619" s="12"/>
      <c r="K1619" s="12"/>
      <c r="L1619" s="12"/>
      <c r="M1619" s="12"/>
      <c r="N1619" s="12"/>
      <c r="O1619" s="12"/>
      <c r="P1619" s="12"/>
      <c r="Q1619" s="12"/>
      <c r="R1619" s="12"/>
      <c r="S1619" s="12"/>
      <c r="T1619" s="12"/>
      <c r="U1619" s="12"/>
      <c r="V1619" s="12"/>
      <c r="W1619" s="12"/>
    </row>
    <row r="1620" ht="14.4" spans="1:23">
      <c r="A1620" s="14">
        <v>2330414</v>
      </c>
      <c r="B1620" s="11" t="s">
        <v>3927</v>
      </c>
      <c r="C1620" s="12">
        <v>0</v>
      </c>
      <c r="D1620" s="12"/>
      <c r="E1620" s="12">
        <v>0</v>
      </c>
      <c r="F1620" s="12"/>
      <c r="G1620" s="12"/>
      <c r="H1620" s="12"/>
      <c r="I1620" s="12"/>
      <c r="J1620" s="12"/>
      <c r="K1620" s="12"/>
      <c r="L1620" s="12"/>
      <c r="M1620" s="12"/>
      <c r="N1620" s="12"/>
      <c r="O1620" s="12"/>
      <c r="P1620" s="12"/>
      <c r="Q1620" s="12"/>
      <c r="R1620" s="12"/>
      <c r="S1620" s="12"/>
      <c r="T1620" s="12"/>
      <c r="U1620" s="12"/>
      <c r="V1620" s="12"/>
      <c r="W1620" s="12"/>
    </row>
    <row r="1621" ht="14.4" spans="1:23">
      <c r="A1621" s="14">
        <v>2330415</v>
      </c>
      <c r="B1621" s="11" t="s">
        <v>5444</v>
      </c>
      <c r="C1621" s="12">
        <v>0</v>
      </c>
      <c r="D1621" s="12"/>
      <c r="E1621" s="12">
        <v>0</v>
      </c>
      <c r="F1621" s="12"/>
      <c r="G1621" s="12"/>
      <c r="H1621" s="12"/>
      <c r="I1621" s="12"/>
      <c r="J1621" s="12"/>
      <c r="K1621" s="12"/>
      <c r="L1621" s="12"/>
      <c r="M1621" s="12"/>
      <c r="N1621" s="12"/>
      <c r="O1621" s="12"/>
      <c r="P1621" s="12"/>
      <c r="Q1621" s="12"/>
      <c r="R1621" s="12"/>
      <c r="S1621" s="12"/>
      <c r="T1621" s="12"/>
      <c r="U1621" s="12"/>
      <c r="V1621" s="12"/>
      <c r="W1621" s="12"/>
    </row>
    <row r="1622" ht="14.4" spans="1:23">
      <c r="A1622" s="14">
        <v>2330416</v>
      </c>
      <c r="B1622" s="11" t="s">
        <v>3928</v>
      </c>
      <c r="C1622" s="12">
        <v>0</v>
      </c>
      <c r="D1622" s="12"/>
      <c r="E1622" s="12">
        <v>0</v>
      </c>
      <c r="F1622" s="12"/>
      <c r="G1622" s="12"/>
      <c r="H1622" s="12"/>
      <c r="I1622" s="12"/>
      <c r="J1622" s="12"/>
      <c r="K1622" s="12"/>
      <c r="L1622" s="12"/>
      <c r="M1622" s="12"/>
      <c r="N1622" s="12"/>
      <c r="O1622" s="12"/>
      <c r="P1622" s="12"/>
      <c r="Q1622" s="12"/>
      <c r="R1622" s="12"/>
      <c r="S1622" s="12"/>
      <c r="T1622" s="12"/>
      <c r="U1622" s="12"/>
      <c r="V1622" s="12"/>
      <c r="W1622" s="12"/>
    </row>
    <row r="1623" ht="14.4" spans="1:23">
      <c r="A1623" s="14">
        <v>2330417</v>
      </c>
      <c r="B1623" s="11" t="s">
        <v>3929</v>
      </c>
      <c r="C1623" s="12">
        <v>0</v>
      </c>
      <c r="D1623" s="12"/>
      <c r="E1623" s="12">
        <v>0</v>
      </c>
      <c r="F1623" s="12"/>
      <c r="G1623" s="12"/>
      <c r="H1623" s="12"/>
      <c r="I1623" s="12"/>
      <c r="J1623" s="12"/>
      <c r="K1623" s="12"/>
      <c r="L1623" s="12"/>
      <c r="M1623" s="12"/>
      <c r="N1623" s="12"/>
      <c r="O1623" s="12"/>
      <c r="P1623" s="12"/>
      <c r="Q1623" s="12"/>
      <c r="R1623" s="12"/>
      <c r="S1623" s="12"/>
      <c r="T1623" s="12"/>
      <c r="U1623" s="12"/>
      <c r="V1623" s="12"/>
      <c r="W1623" s="12"/>
    </row>
    <row r="1624" ht="14.4" spans="1:23">
      <c r="A1624" s="14">
        <v>2330418</v>
      </c>
      <c r="B1624" s="11" t="s">
        <v>3930</v>
      </c>
      <c r="C1624" s="12">
        <v>0</v>
      </c>
      <c r="D1624" s="12"/>
      <c r="E1624" s="12">
        <v>0</v>
      </c>
      <c r="F1624" s="12"/>
      <c r="G1624" s="12"/>
      <c r="H1624" s="12"/>
      <c r="I1624" s="12"/>
      <c r="J1624" s="12"/>
      <c r="K1624" s="12"/>
      <c r="L1624" s="12"/>
      <c r="M1624" s="12"/>
      <c r="N1624" s="12"/>
      <c r="O1624" s="12"/>
      <c r="P1624" s="12"/>
      <c r="Q1624" s="12"/>
      <c r="R1624" s="12"/>
      <c r="S1624" s="12"/>
      <c r="T1624" s="12"/>
      <c r="U1624" s="12"/>
      <c r="V1624" s="12"/>
      <c r="W1624" s="12"/>
    </row>
    <row r="1625" ht="14.4" spans="1:23">
      <c r="A1625" s="14">
        <v>2330419</v>
      </c>
      <c r="B1625" s="11" t="s">
        <v>3931</v>
      </c>
      <c r="C1625" s="12">
        <v>0</v>
      </c>
      <c r="D1625" s="12"/>
      <c r="E1625" s="12">
        <v>0</v>
      </c>
      <c r="F1625" s="12"/>
      <c r="G1625" s="12"/>
      <c r="H1625" s="12"/>
      <c r="I1625" s="12"/>
      <c r="J1625" s="12"/>
      <c r="K1625" s="12"/>
      <c r="L1625" s="12"/>
      <c r="M1625" s="12"/>
      <c r="N1625" s="12"/>
      <c r="O1625" s="12"/>
      <c r="P1625" s="12"/>
      <c r="Q1625" s="12"/>
      <c r="R1625" s="12"/>
      <c r="S1625" s="12"/>
      <c r="T1625" s="12"/>
      <c r="U1625" s="12"/>
      <c r="V1625" s="12"/>
      <c r="W1625" s="12"/>
    </row>
    <row r="1626" ht="14.4" spans="1:23">
      <c r="A1626" s="14">
        <v>2330420</v>
      </c>
      <c r="B1626" s="11" t="s">
        <v>3932</v>
      </c>
      <c r="C1626" s="12">
        <v>0</v>
      </c>
      <c r="D1626" s="12"/>
      <c r="E1626" s="12">
        <v>0</v>
      </c>
      <c r="F1626" s="12"/>
      <c r="G1626" s="12"/>
      <c r="H1626" s="12"/>
      <c r="I1626" s="12"/>
      <c r="J1626" s="12"/>
      <c r="K1626" s="12"/>
      <c r="L1626" s="12"/>
      <c r="M1626" s="12"/>
      <c r="N1626" s="12"/>
      <c r="O1626" s="12"/>
      <c r="P1626" s="12"/>
      <c r="Q1626" s="12"/>
      <c r="R1626" s="12"/>
      <c r="S1626" s="12"/>
      <c r="T1626" s="12"/>
      <c r="U1626" s="12"/>
      <c r="V1626" s="12"/>
      <c r="W1626" s="12"/>
    </row>
    <row r="1627" ht="14.4" spans="1:23">
      <c r="A1627" s="14">
        <v>2330499</v>
      </c>
      <c r="B1627" s="11" t="s">
        <v>3937</v>
      </c>
      <c r="C1627" s="12">
        <v>68</v>
      </c>
      <c r="D1627" s="12"/>
      <c r="E1627" s="12">
        <v>0</v>
      </c>
      <c r="F1627" s="12"/>
      <c r="G1627" s="12"/>
      <c r="H1627" s="12"/>
      <c r="I1627" s="12"/>
      <c r="J1627" s="12"/>
      <c r="K1627" s="12"/>
      <c r="L1627" s="12"/>
      <c r="M1627" s="12"/>
      <c r="N1627" s="12"/>
      <c r="O1627" s="12"/>
      <c r="P1627" s="12"/>
      <c r="Q1627" s="12"/>
      <c r="R1627" s="12"/>
      <c r="S1627" s="12"/>
      <c r="T1627" s="12"/>
      <c r="U1627" s="12"/>
      <c r="V1627" s="12"/>
      <c r="W1627" s="12"/>
    </row>
    <row r="1628" ht="14.4" spans="1:23">
      <c r="A1628" s="14"/>
      <c r="B1628" s="11"/>
      <c r="C1628" s="12"/>
      <c r="D1628" s="12"/>
      <c r="E1628" s="12"/>
      <c r="F1628" s="12"/>
      <c r="G1628" s="12"/>
      <c r="H1628" s="12"/>
      <c r="I1628" s="12"/>
      <c r="J1628" s="12"/>
      <c r="K1628" s="12"/>
      <c r="L1628" s="12"/>
      <c r="M1628" s="12"/>
      <c r="N1628" s="12"/>
      <c r="O1628" s="12"/>
      <c r="P1628" s="12"/>
      <c r="Q1628" s="12"/>
      <c r="R1628" s="12"/>
      <c r="S1628" s="12"/>
      <c r="T1628" s="12"/>
      <c r="U1628" s="12"/>
      <c r="V1628" s="12"/>
      <c r="W1628" s="12"/>
    </row>
    <row r="1629" ht="14.4" spans="1:23">
      <c r="A1629" s="14"/>
      <c r="B1629" s="9" t="s">
        <v>3938</v>
      </c>
      <c r="C1629" s="10">
        <v>99494</v>
      </c>
      <c r="D1629" s="10">
        <v>47710</v>
      </c>
      <c r="E1629" s="10">
        <v>55176</v>
      </c>
      <c r="F1629" s="10"/>
      <c r="G1629" s="10">
        <v>41227</v>
      </c>
      <c r="H1629" s="10">
        <v>3106</v>
      </c>
      <c r="I1629" s="10">
        <v>1253</v>
      </c>
      <c r="J1629" s="10">
        <v>9202</v>
      </c>
      <c r="K1629" s="10"/>
      <c r="L1629" s="10"/>
      <c r="M1629" s="10"/>
      <c r="N1629" s="10"/>
      <c r="O1629" s="10">
        <v>491</v>
      </c>
      <c r="P1629" s="10"/>
      <c r="Q1629" s="10"/>
      <c r="R1629" s="10">
        <v>25884</v>
      </c>
      <c r="S1629" s="10"/>
      <c r="T1629" s="10">
        <v>1291</v>
      </c>
      <c r="U1629" s="10"/>
      <c r="V1629" s="10"/>
      <c r="W1629" s="10"/>
    </row>
    <row r="1630" ht="14.4" spans="1:23">
      <c r="A1630" s="14">
        <v>208</v>
      </c>
      <c r="B1630" s="9" t="s">
        <v>1736</v>
      </c>
      <c r="C1630" s="10">
        <v>0</v>
      </c>
      <c r="D1630" s="10"/>
      <c r="E1630" s="10">
        <v>0</v>
      </c>
      <c r="F1630" s="10"/>
      <c r="G1630" s="10"/>
      <c r="H1630" s="10"/>
      <c r="I1630" s="10"/>
      <c r="J1630" s="10"/>
      <c r="K1630" s="10"/>
      <c r="L1630" s="10"/>
      <c r="M1630" s="10"/>
      <c r="N1630" s="10"/>
      <c r="O1630" s="10"/>
      <c r="P1630" s="10"/>
      <c r="Q1630" s="10"/>
      <c r="R1630" s="10"/>
      <c r="S1630" s="10"/>
      <c r="T1630" s="10"/>
      <c r="U1630" s="10"/>
      <c r="V1630" s="10"/>
      <c r="W1630" s="10"/>
    </row>
    <row r="1631" ht="14.4" spans="1:23">
      <c r="A1631" s="14">
        <v>20804</v>
      </c>
      <c r="B1631" s="11" t="s">
        <v>3939</v>
      </c>
      <c r="C1631" s="10">
        <v>0</v>
      </c>
      <c r="D1631" s="10"/>
      <c r="E1631" s="10">
        <v>0</v>
      </c>
      <c r="F1631" s="10"/>
      <c r="G1631" s="10"/>
      <c r="H1631" s="10"/>
      <c r="I1631" s="10"/>
      <c r="J1631" s="10"/>
      <c r="K1631" s="10"/>
      <c r="L1631" s="10"/>
      <c r="M1631" s="10"/>
      <c r="N1631" s="10"/>
      <c r="O1631" s="10"/>
      <c r="P1631" s="10"/>
      <c r="Q1631" s="10"/>
      <c r="R1631" s="10"/>
      <c r="S1631" s="10"/>
      <c r="T1631" s="10"/>
      <c r="U1631" s="10"/>
      <c r="V1631" s="10"/>
      <c r="W1631" s="10"/>
    </row>
    <row r="1632" ht="14.4" spans="1:23">
      <c r="A1632" s="14">
        <v>2080451</v>
      </c>
      <c r="B1632" s="11" t="s">
        <v>3940</v>
      </c>
      <c r="C1632" s="12">
        <v>0</v>
      </c>
      <c r="D1632" s="12"/>
      <c r="E1632" s="12">
        <v>0</v>
      </c>
      <c r="F1632" s="12"/>
      <c r="G1632" s="12"/>
      <c r="H1632" s="12"/>
      <c r="I1632" s="12"/>
      <c r="J1632" s="12"/>
      <c r="K1632" s="12"/>
      <c r="L1632" s="12"/>
      <c r="M1632" s="12"/>
      <c r="N1632" s="12"/>
      <c r="O1632" s="12"/>
      <c r="P1632" s="12"/>
      <c r="Q1632" s="12"/>
      <c r="R1632" s="12"/>
      <c r="S1632" s="12"/>
      <c r="T1632" s="12"/>
      <c r="U1632" s="12"/>
      <c r="V1632" s="12"/>
      <c r="W1632" s="12"/>
    </row>
    <row r="1633" ht="14.4" spans="1:23">
      <c r="A1633" s="14">
        <v>223</v>
      </c>
      <c r="B1633" s="9" t="s">
        <v>3941</v>
      </c>
      <c r="C1633" s="10">
        <v>99494</v>
      </c>
      <c r="D1633" s="10">
        <v>47710</v>
      </c>
      <c r="E1633" s="10">
        <v>55176</v>
      </c>
      <c r="F1633" s="10"/>
      <c r="G1633" s="10">
        <v>41227</v>
      </c>
      <c r="H1633" s="10">
        <v>3106</v>
      </c>
      <c r="I1633" s="10">
        <v>1253</v>
      </c>
      <c r="J1633" s="10">
        <v>9202</v>
      </c>
      <c r="K1633" s="10"/>
      <c r="L1633" s="10"/>
      <c r="M1633" s="10"/>
      <c r="N1633" s="10"/>
      <c r="O1633" s="10">
        <v>491</v>
      </c>
      <c r="P1633" s="10"/>
      <c r="Q1633" s="10"/>
      <c r="R1633" s="10">
        <v>25884</v>
      </c>
      <c r="S1633" s="10"/>
      <c r="T1633" s="10">
        <v>1291</v>
      </c>
      <c r="U1633" s="10"/>
      <c r="V1633" s="10"/>
      <c r="W1633" s="10"/>
    </row>
    <row r="1634" ht="14.4" spans="1:23">
      <c r="A1634" s="14">
        <v>22301</v>
      </c>
      <c r="B1634" s="11" t="s">
        <v>3942</v>
      </c>
      <c r="C1634" s="10">
        <v>3649</v>
      </c>
      <c r="D1634" s="10">
        <v>762</v>
      </c>
      <c r="E1634" s="10">
        <v>1470</v>
      </c>
      <c r="F1634" s="10"/>
      <c r="G1634" s="10">
        <v>1540</v>
      </c>
      <c r="H1634" s="10">
        <v>46</v>
      </c>
      <c r="I1634" s="10"/>
      <c r="J1634" s="10">
        <v>922</v>
      </c>
      <c r="K1634" s="10"/>
      <c r="L1634" s="10"/>
      <c r="M1634" s="10"/>
      <c r="N1634" s="10"/>
      <c r="O1634" s="10">
        <v>404</v>
      </c>
      <c r="P1634" s="10"/>
      <c r="Q1634" s="10"/>
      <c r="R1634" s="10"/>
      <c r="S1634" s="10"/>
      <c r="T1634" s="10">
        <v>168</v>
      </c>
      <c r="U1634" s="10"/>
      <c r="V1634" s="10"/>
      <c r="W1634" s="10"/>
    </row>
    <row r="1635" ht="14.4" spans="1:23">
      <c r="A1635" s="14">
        <v>2230101</v>
      </c>
      <c r="B1635" s="11" t="s">
        <v>3943</v>
      </c>
      <c r="C1635" s="12">
        <v>541</v>
      </c>
      <c r="D1635" s="12"/>
      <c r="E1635" s="12">
        <v>0</v>
      </c>
      <c r="F1635" s="12"/>
      <c r="G1635" s="12"/>
      <c r="H1635" s="12"/>
      <c r="I1635" s="12"/>
      <c r="J1635" s="12"/>
      <c r="K1635" s="12"/>
      <c r="L1635" s="12"/>
      <c r="M1635" s="12"/>
      <c r="N1635" s="12"/>
      <c r="O1635" s="12"/>
      <c r="P1635" s="12"/>
      <c r="Q1635" s="12"/>
      <c r="R1635" s="12"/>
      <c r="S1635" s="12"/>
      <c r="T1635" s="12"/>
      <c r="U1635" s="12"/>
      <c r="V1635" s="12"/>
      <c r="W1635" s="12"/>
    </row>
    <row r="1636" ht="14.4" spans="1:23">
      <c r="A1636" s="14">
        <v>2230102</v>
      </c>
      <c r="B1636" s="11" t="s">
        <v>3944</v>
      </c>
      <c r="C1636" s="12">
        <v>0</v>
      </c>
      <c r="D1636" s="12"/>
      <c r="E1636" s="12">
        <v>0</v>
      </c>
      <c r="F1636" s="12"/>
      <c r="G1636" s="12"/>
      <c r="H1636" s="12"/>
      <c r="I1636" s="12"/>
      <c r="J1636" s="12"/>
      <c r="K1636" s="12"/>
      <c r="L1636" s="12"/>
      <c r="M1636" s="12"/>
      <c r="N1636" s="12"/>
      <c r="O1636" s="12"/>
      <c r="P1636" s="12"/>
      <c r="Q1636" s="12"/>
      <c r="R1636" s="12"/>
      <c r="S1636" s="12"/>
      <c r="T1636" s="12"/>
      <c r="U1636" s="12"/>
      <c r="V1636" s="12"/>
      <c r="W1636" s="12"/>
    </row>
    <row r="1637" ht="14.4" spans="1:23">
      <c r="A1637" s="14">
        <v>2230103</v>
      </c>
      <c r="B1637" s="11" t="s">
        <v>3945</v>
      </c>
      <c r="C1637" s="12">
        <v>0</v>
      </c>
      <c r="D1637" s="12"/>
      <c r="E1637" s="12">
        <v>0</v>
      </c>
      <c r="F1637" s="12"/>
      <c r="G1637" s="12"/>
      <c r="H1637" s="12"/>
      <c r="I1637" s="12"/>
      <c r="J1637" s="12"/>
      <c r="K1637" s="12"/>
      <c r="L1637" s="12"/>
      <c r="M1637" s="12"/>
      <c r="N1637" s="12"/>
      <c r="O1637" s="12"/>
      <c r="P1637" s="12"/>
      <c r="Q1637" s="12"/>
      <c r="R1637" s="12"/>
      <c r="S1637" s="12"/>
      <c r="T1637" s="12"/>
      <c r="U1637" s="12"/>
      <c r="V1637" s="12"/>
      <c r="W1637" s="12"/>
    </row>
    <row r="1638" ht="14.4" spans="1:23">
      <c r="A1638" s="14">
        <v>2230104</v>
      </c>
      <c r="B1638" s="11" t="s">
        <v>3946</v>
      </c>
      <c r="C1638" s="12">
        <v>0</v>
      </c>
      <c r="D1638" s="12"/>
      <c r="E1638" s="12">
        <v>0</v>
      </c>
      <c r="F1638" s="12"/>
      <c r="G1638" s="12"/>
      <c r="H1638" s="12"/>
      <c r="I1638" s="12"/>
      <c r="J1638" s="12"/>
      <c r="K1638" s="12"/>
      <c r="L1638" s="12"/>
      <c r="M1638" s="12"/>
      <c r="N1638" s="12"/>
      <c r="O1638" s="12"/>
      <c r="P1638" s="12"/>
      <c r="Q1638" s="12"/>
      <c r="R1638" s="12"/>
      <c r="S1638" s="12"/>
      <c r="T1638" s="12"/>
      <c r="U1638" s="12"/>
      <c r="V1638" s="12"/>
      <c r="W1638" s="12"/>
    </row>
    <row r="1639" ht="14.4" spans="1:23">
      <c r="A1639" s="14">
        <v>2230105</v>
      </c>
      <c r="B1639" s="11" t="s">
        <v>3947</v>
      </c>
      <c r="C1639" s="12">
        <v>316</v>
      </c>
      <c r="D1639" s="12"/>
      <c r="E1639" s="12">
        <v>0</v>
      </c>
      <c r="F1639" s="12"/>
      <c r="G1639" s="12">
        <v>311</v>
      </c>
      <c r="H1639" s="12"/>
      <c r="I1639" s="12"/>
      <c r="J1639" s="12"/>
      <c r="K1639" s="12"/>
      <c r="L1639" s="12"/>
      <c r="M1639" s="12"/>
      <c r="N1639" s="12"/>
      <c r="O1639" s="12">
        <v>311</v>
      </c>
      <c r="P1639" s="12"/>
      <c r="Q1639" s="12"/>
      <c r="R1639" s="12"/>
      <c r="S1639" s="12"/>
      <c r="T1639" s="12"/>
      <c r="U1639" s="12"/>
      <c r="V1639" s="12"/>
      <c r="W1639" s="12"/>
    </row>
    <row r="1640" ht="14.4" spans="1:23">
      <c r="A1640" s="14">
        <v>2230106</v>
      </c>
      <c r="B1640" s="11" t="s">
        <v>3948</v>
      </c>
      <c r="C1640" s="12">
        <v>0</v>
      </c>
      <c r="D1640" s="12"/>
      <c r="E1640" s="12">
        <v>0</v>
      </c>
      <c r="F1640" s="12"/>
      <c r="G1640" s="12"/>
      <c r="H1640" s="12"/>
      <c r="I1640" s="12"/>
      <c r="J1640" s="12"/>
      <c r="K1640" s="12"/>
      <c r="L1640" s="12"/>
      <c r="M1640" s="12"/>
      <c r="N1640" s="12"/>
      <c r="O1640" s="12"/>
      <c r="P1640" s="12"/>
      <c r="Q1640" s="12"/>
      <c r="R1640" s="12"/>
      <c r="S1640" s="12"/>
      <c r="T1640" s="12"/>
      <c r="U1640" s="12"/>
      <c r="V1640" s="12"/>
      <c r="W1640" s="12"/>
    </row>
    <row r="1641" ht="14.4" spans="1:23">
      <c r="A1641" s="14">
        <v>2230107</v>
      </c>
      <c r="B1641" s="11" t="s">
        <v>3949</v>
      </c>
      <c r="C1641" s="12">
        <v>216</v>
      </c>
      <c r="D1641" s="12"/>
      <c r="E1641" s="12">
        <v>216</v>
      </c>
      <c r="F1641" s="12"/>
      <c r="G1641" s="12"/>
      <c r="H1641" s="12"/>
      <c r="I1641" s="12"/>
      <c r="J1641" s="12"/>
      <c r="K1641" s="12"/>
      <c r="L1641" s="12"/>
      <c r="M1641" s="12"/>
      <c r="N1641" s="12"/>
      <c r="O1641" s="12"/>
      <c r="P1641" s="12"/>
      <c r="Q1641" s="12"/>
      <c r="R1641" s="12"/>
      <c r="S1641" s="12"/>
      <c r="T1641" s="12"/>
      <c r="U1641" s="12"/>
      <c r="V1641" s="12"/>
      <c r="W1641" s="12"/>
    </row>
    <row r="1642" ht="14.4" spans="1:23">
      <c r="A1642" s="14">
        <v>2230108</v>
      </c>
      <c r="B1642" s="11" t="s">
        <v>3950</v>
      </c>
      <c r="C1642" s="12">
        <v>0</v>
      </c>
      <c r="D1642" s="12"/>
      <c r="E1642" s="12">
        <v>0</v>
      </c>
      <c r="F1642" s="12"/>
      <c r="G1642" s="12"/>
      <c r="H1642" s="12"/>
      <c r="I1642" s="12"/>
      <c r="J1642" s="12"/>
      <c r="K1642" s="12"/>
      <c r="L1642" s="12"/>
      <c r="M1642" s="12"/>
      <c r="N1642" s="12"/>
      <c r="O1642" s="12"/>
      <c r="P1642" s="12"/>
      <c r="Q1642" s="12"/>
      <c r="R1642" s="12"/>
      <c r="S1642" s="12"/>
      <c r="T1642" s="12"/>
      <c r="U1642" s="12"/>
      <c r="V1642" s="12"/>
      <c r="W1642" s="12"/>
    </row>
    <row r="1643" ht="14.4" spans="1:23">
      <c r="A1643" s="14">
        <v>2230199</v>
      </c>
      <c r="B1643" s="11" t="s">
        <v>3951</v>
      </c>
      <c r="C1643" s="12">
        <v>2576</v>
      </c>
      <c r="D1643" s="12">
        <v>762</v>
      </c>
      <c r="E1643" s="12">
        <v>1254</v>
      </c>
      <c r="F1643" s="12"/>
      <c r="G1643" s="12">
        <v>1229</v>
      </c>
      <c r="H1643" s="12">
        <v>46</v>
      </c>
      <c r="I1643" s="12"/>
      <c r="J1643" s="12">
        <v>922</v>
      </c>
      <c r="K1643" s="12"/>
      <c r="L1643" s="12"/>
      <c r="M1643" s="12"/>
      <c r="N1643" s="12"/>
      <c r="O1643" s="12">
        <v>93</v>
      </c>
      <c r="P1643" s="12"/>
      <c r="Q1643" s="12"/>
      <c r="R1643" s="12"/>
      <c r="S1643" s="12"/>
      <c r="T1643" s="12">
        <v>168</v>
      </c>
      <c r="U1643" s="12"/>
      <c r="V1643" s="12"/>
      <c r="W1643" s="12"/>
    </row>
    <row r="1644" ht="14.4" spans="1:23">
      <c r="A1644" s="14">
        <v>22302</v>
      </c>
      <c r="B1644" s="11" t="s">
        <v>3952</v>
      </c>
      <c r="C1644" s="10">
        <v>48328</v>
      </c>
      <c r="D1644" s="10">
        <v>46266</v>
      </c>
      <c r="E1644" s="10">
        <v>46266</v>
      </c>
      <c r="F1644" s="10"/>
      <c r="G1644" s="10">
        <v>1340</v>
      </c>
      <c r="H1644" s="10">
        <v>50</v>
      </c>
      <c r="I1644" s="10"/>
      <c r="J1644" s="10"/>
      <c r="K1644" s="10"/>
      <c r="L1644" s="10"/>
      <c r="M1644" s="10"/>
      <c r="N1644" s="10"/>
      <c r="O1644" s="10"/>
      <c r="P1644" s="10"/>
      <c r="Q1644" s="10"/>
      <c r="R1644" s="10">
        <v>1290</v>
      </c>
      <c r="S1644" s="10"/>
      <c r="T1644" s="10"/>
      <c r="U1644" s="10"/>
      <c r="V1644" s="10"/>
      <c r="W1644" s="10"/>
    </row>
    <row r="1645" ht="14.4" spans="1:23">
      <c r="A1645" s="14">
        <v>2230201</v>
      </c>
      <c r="B1645" s="11" t="s">
        <v>3953</v>
      </c>
      <c r="C1645" s="12">
        <v>20231</v>
      </c>
      <c r="D1645" s="12">
        <v>18891</v>
      </c>
      <c r="E1645" s="12">
        <v>18891</v>
      </c>
      <c r="F1645" s="12"/>
      <c r="G1645" s="12">
        <v>1340</v>
      </c>
      <c r="H1645" s="12">
        <v>50</v>
      </c>
      <c r="I1645" s="12"/>
      <c r="J1645" s="12"/>
      <c r="K1645" s="12"/>
      <c r="L1645" s="12"/>
      <c r="M1645" s="12"/>
      <c r="N1645" s="12"/>
      <c r="O1645" s="12"/>
      <c r="P1645" s="12"/>
      <c r="Q1645" s="12"/>
      <c r="R1645" s="12">
        <v>1290</v>
      </c>
      <c r="S1645" s="12"/>
      <c r="T1645" s="12"/>
      <c r="U1645" s="12"/>
      <c r="V1645" s="12"/>
      <c r="W1645" s="12"/>
    </row>
    <row r="1646" ht="14.4" spans="1:23">
      <c r="A1646" s="14">
        <v>2230202</v>
      </c>
      <c r="B1646" s="11" t="s">
        <v>3954</v>
      </c>
      <c r="C1646" s="12">
        <v>2400</v>
      </c>
      <c r="D1646" s="12">
        <v>2400</v>
      </c>
      <c r="E1646" s="12">
        <v>2400</v>
      </c>
      <c r="F1646" s="12"/>
      <c r="G1646" s="12"/>
      <c r="H1646" s="12"/>
      <c r="I1646" s="12"/>
      <c r="J1646" s="12"/>
      <c r="K1646" s="12"/>
      <c r="L1646" s="12"/>
      <c r="M1646" s="12"/>
      <c r="N1646" s="12"/>
      <c r="O1646" s="12"/>
      <c r="P1646" s="12"/>
      <c r="Q1646" s="12"/>
      <c r="R1646" s="12"/>
      <c r="S1646" s="12"/>
      <c r="T1646" s="12"/>
      <c r="U1646" s="12"/>
      <c r="V1646" s="12"/>
      <c r="W1646" s="12"/>
    </row>
    <row r="1647" ht="14.4" spans="1:23">
      <c r="A1647" s="14">
        <v>2230203</v>
      </c>
      <c r="B1647" s="11" t="s">
        <v>3955</v>
      </c>
      <c r="C1647" s="12">
        <v>24475</v>
      </c>
      <c r="D1647" s="12">
        <v>24475</v>
      </c>
      <c r="E1647" s="12">
        <v>24475</v>
      </c>
      <c r="F1647" s="12"/>
      <c r="G1647" s="12"/>
      <c r="H1647" s="12"/>
      <c r="I1647" s="12"/>
      <c r="J1647" s="12"/>
      <c r="K1647" s="12"/>
      <c r="L1647" s="12"/>
      <c r="M1647" s="12"/>
      <c r="N1647" s="12"/>
      <c r="O1647" s="12"/>
      <c r="P1647" s="12"/>
      <c r="Q1647" s="12"/>
      <c r="R1647" s="12"/>
      <c r="S1647" s="12"/>
      <c r="T1647" s="12"/>
      <c r="U1647" s="12"/>
      <c r="V1647" s="12"/>
      <c r="W1647" s="12"/>
    </row>
    <row r="1648" ht="14.4" spans="1:23">
      <c r="A1648" s="14">
        <v>2230204</v>
      </c>
      <c r="B1648" s="11" t="s">
        <v>3956</v>
      </c>
      <c r="C1648" s="12">
        <v>0</v>
      </c>
      <c r="D1648" s="12"/>
      <c r="E1648" s="12">
        <v>0</v>
      </c>
      <c r="F1648" s="12"/>
      <c r="G1648" s="12"/>
      <c r="H1648" s="12"/>
      <c r="I1648" s="12"/>
      <c r="J1648" s="12"/>
      <c r="K1648" s="12"/>
      <c r="L1648" s="12"/>
      <c r="M1648" s="12"/>
      <c r="N1648" s="12"/>
      <c r="O1648" s="12"/>
      <c r="P1648" s="12"/>
      <c r="Q1648" s="12"/>
      <c r="R1648" s="12"/>
      <c r="S1648" s="12"/>
      <c r="T1648" s="12"/>
      <c r="U1648" s="12"/>
      <c r="V1648" s="12"/>
      <c r="W1648" s="12"/>
    </row>
    <row r="1649" ht="14.4" spans="1:23">
      <c r="A1649" s="14">
        <v>2230205</v>
      </c>
      <c r="B1649" s="11" t="s">
        <v>3957</v>
      </c>
      <c r="C1649" s="12">
        <v>500</v>
      </c>
      <c r="D1649" s="12">
        <v>500</v>
      </c>
      <c r="E1649" s="12">
        <v>500</v>
      </c>
      <c r="F1649" s="12"/>
      <c r="G1649" s="12"/>
      <c r="H1649" s="12"/>
      <c r="I1649" s="12"/>
      <c r="J1649" s="12"/>
      <c r="K1649" s="12"/>
      <c r="L1649" s="12"/>
      <c r="M1649" s="12"/>
      <c r="N1649" s="12"/>
      <c r="O1649" s="12"/>
      <c r="P1649" s="12"/>
      <c r="Q1649" s="12"/>
      <c r="R1649" s="12"/>
      <c r="S1649" s="12"/>
      <c r="T1649" s="12"/>
      <c r="U1649" s="12"/>
      <c r="V1649" s="12"/>
      <c r="W1649" s="12"/>
    </row>
    <row r="1650" ht="14.4" spans="1:23">
      <c r="A1650" s="14">
        <v>2230206</v>
      </c>
      <c r="B1650" s="11" t="s">
        <v>3958</v>
      </c>
      <c r="C1650" s="12">
        <v>0</v>
      </c>
      <c r="D1650" s="12"/>
      <c r="E1650" s="12">
        <v>0</v>
      </c>
      <c r="F1650" s="12"/>
      <c r="G1650" s="12"/>
      <c r="H1650" s="12"/>
      <c r="I1650" s="12"/>
      <c r="J1650" s="12"/>
      <c r="K1650" s="12"/>
      <c r="L1650" s="12"/>
      <c r="M1650" s="12"/>
      <c r="N1650" s="12"/>
      <c r="O1650" s="12"/>
      <c r="P1650" s="12"/>
      <c r="Q1650" s="12"/>
      <c r="R1650" s="12"/>
      <c r="S1650" s="12"/>
      <c r="T1650" s="12"/>
      <c r="U1650" s="12"/>
      <c r="V1650" s="12"/>
      <c r="W1650" s="12"/>
    </row>
    <row r="1651" ht="14.4" spans="1:23">
      <c r="A1651" s="14">
        <v>2230207</v>
      </c>
      <c r="B1651" s="11" t="s">
        <v>3959</v>
      </c>
      <c r="C1651" s="12">
        <v>0</v>
      </c>
      <c r="D1651" s="12"/>
      <c r="E1651" s="12">
        <v>0</v>
      </c>
      <c r="F1651" s="12"/>
      <c r="G1651" s="12"/>
      <c r="H1651" s="12"/>
      <c r="I1651" s="12"/>
      <c r="J1651" s="12"/>
      <c r="K1651" s="12"/>
      <c r="L1651" s="12"/>
      <c r="M1651" s="12"/>
      <c r="N1651" s="12"/>
      <c r="O1651" s="12"/>
      <c r="P1651" s="12"/>
      <c r="Q1651" s="12"/>
      <c r="R1651" s="12"/>
      <c r="S1651" s="12"/>
      <c r="T1651" s="12"/>
      <c r="U1651" s="12"/>
      <c r="V1651" s="12"/>
      <c r="W1651" s="12"/>
    </row>
    <row r="1652" ht="14.4" spans="1:23">
      <c r="A1652" s="14">
        <v>2230299</v>
      </c>
      <c r="B1652" s="11" t="s">
        <v>3960</v>
      </c>
      <c r="C1652" s="12">
        <v>722</v>
      </c>
      <c r="D1652" s="12"/>
      <c r="E1652" s="12">
        <v>0</v>
      </c>
      <c r="F1652" s="12"/>
      <c r="G1652" s="12"/>
      <c r="H1652" s="12"/>
      <c r="I1652" s="12"/>
      <c r="J1652" s="12"/>
      <c r="K1652" s="12"/>
      <c r="L1652" s="12"/>
      <c r="M1652" s="12"/>
      <c r="N1652" s="12"/>
      <c r="O1652" s="12"/>
      <c r="P1652" s="12"/>
      <c r="Q1652" s="12"/>
      <c r="R1652" s="12"/>
      <c r="S1652" s="12"/>
      <c r="T1652" s="12"/>
      <c r="U1652" s="12"/>
      <c r="V1652" s="12"/>
      <c r="W1652" s="12"/>
    </row>
    <row r="1653" ht="14.4" spans="1:23">
      <c r="A1653" s="14">
        <v>22303</v>
      </c>
      <c r="B1653" s="11" t="s">
        <v>3961</v>
      </c>
      <c r="C1653" s="10">
        <v>2873</v>
      </c>
      <c r="D1653" s="10"/>
      <c r="E1653" s="10">
        <v>0</v>
      </c>
      <c r="F1653" s="10"/>
      <c r="G1653" s="10">
        <v>2873</v>
      </c>
      <c r="H1653" s="10">
        <v>2873</v>
      </c>
      <c r="I1653" s="10"/>
      <c r="J1653" s="10"/>
      <c r="K1653" s="10"/>
      <c r="L1653" s="10"/>
      <c r="M1653" s="10"/>
      <c r="N1653" s="10"/>
      <c r="O1653" s="10"/>
      <c r="P1653" s="10"/>
      <c r="Q1653" s="10"/>
      <c r="R1653" s="10"/>
      <c r="S1653" s="10"/>
      <c r="T1653" s="10"/>
      <c r="U1653" s="10"/>
      <c r="V1653" s="10"/>
      <c r="W1653" s="10"/>
    </row>
    <row r="1654" ht="14.4" spans="1:23">
      <c r="A1654" s="14">
        <v>2230301</v>
      </c>
      <c r="B1654" s="11" t="s">
        <v>3962</v>
      </c>
      <c r="C1654" s="12">
        <v>2873</v>
      </c>
      <c r="D1654" s="12"/>
      <c r="E1654" s="12">
        <v>0</v>
      </c>
      <c r="F1654" s="12"/>
      <c r="G1654" s="12">
        <v>2873</v>
      </c>
      <c r="H1654" s="12">
        <v>2873</v>
      </c>
      <c r="I1654" s="12"/>
      <c r="J1654" s="12"/>
      <c r="K1654" s="12"/>
      <c r="L1654" s="12"/>
      <c r="M1654" s="12"/>
      <c r="N1654" s="12"/>
      <c r="O1654" s="12"/>
      <c r="P1654" s="12"/>
      <c r="Q1654" s="12"/>
      <c r="R1654" s="12"/>
      <c r="S1654" s="12"/>
      <c r="T1654" s="12"/>
      <c r="U1654" s="12"/>
      <c r="V1654" s="12"/>
      <c r="W1654" s="12"/>
    </row>
    <row r="1655" ht="14.4" spans="1:23">
      <c r="A1655" s="14">
        <v>22304</v>
      </c>
      <c r="B1655" s="11" t="s">
        <v>3963</v>
      </c>
      <c r="C1655" s="10">
        <v>0</v>
      </c>
      <c r="D1655" s="10"/>
      <c r="E1655" s="10">
        <v>0</v>
      </c>
      <c r="F1655" s="10"/>
      <c r="G1655" s="10"/>
      <c r="H1655" s="10"/>
      <c r="I1655" s="10"/>
      <c r="J1655" s="10"/>
      <c r="K1655" s="10"/>
      <c r="L1655" s="10"/>
      <c r="M1655" s="10"/>
      <c r="N1655" s="10"/>
      <c r="O1655" s="10"/>
      <c r="P1655" s="10"/>
      <c r="Q1655" s="10"/>
      <c r="R1655" s="10"/>
      <c r="S1655" s="10"/>
      <c r="T1655" s="10"/>
      <c r="U1655" s="10"/>
      <c r="V1655" s="10"/>
      <c r="W1655" s="10"/>
    </row>
    <row r="1656" ht="14.4" spans="1:23">
      <c r="A1656" s="14">
        <v>2230401</v>
      </c>
      <c r="B1656" s="11" t="s">
        <v>3964</v>
      </c>
      <c r="C1656" s="12">
        <v>0</v>
      </c>
      <c r="D1656" s="12"/>
      <c r="E1656" s="12">
        <v>0</v>
      </c>
      <c r="F1656" s="12"/>
      <c r="G1656" s="12"/>
      <c r="H1656" s="12"/>
      <c r="I1656" s="12"/>
      <c r="J1656" s="12"/>
      <c r="K1656" s="12"/>
      <c r="L1656" s="12"/>
      <c r="M1656" s="12"/>
      <c r="N1656" s="12"/>
      <c r="O1656" s="12"/>
      <c r="P1656" s="12"/>
      <c r="Q1656" s="12"/>
      <c r="R1656" s="12"/>
      <c r="S1656" s="12"/>
      <c r="T1656" s="12"/>
      <c r="U1656" s="12"/>
      <c r="V1656" s="12"/>
      <c r="W1656" s="12"/>
    </row>
    <row r="1657" ht="14.4" spans="1:23">
      <c r="A1657" s="14">
        <v>2230402</v>
      </c>
      <c r="B1657" s="11" t="s">
        <v>3965</v>
      </c>
      <c r="C1657" s="12">
        <v>0</v>
      </c>
      <c r="D1657" s="12"/>
      <c r="E1657" s="12">
        <v>0</v>
      </c>
      <c r="F1657" s="12"/>
      <c r="G1657" s="12"/>
      <c r="H1657" s="12"/>
      <c r="I1657" s="12"/>
      <c r="J1657" s="12"/>
      <c r="K1657" s="12"/>
      <c r="L1657" s="12"/>
      <c r="M1657" s="12"/>
      <c r="N1657" s="12"/>
      <c r="O1657" s="12"/>
      <c r="P1657" s="12"/>
      <c r="Q1657" s="12"/>
      <c r="R1657" s="12"/>
      <c r="S1657" s="12"/>
      <c r="T1657" s="12"/>
      <c r="U1657" s="12"/>
      <c r="V1657" s="12"/>
      <c r="W1657" s="12"/>
    </row>
    <row r="1658" ht="14.4" spans="1:23">
      <c r="A1658" s="14">
        <v>2230499</v>
      </c>
      <c r="B1658" s="11" t="s">
        <v>3966</v>
      </c>
      <c r="C1658" s="12">
        <v>0</v>
      </c>
      <c r="D1658" s="12"/>
      <c r="E1658" s="12">
        <v>0</v>
      </c>
      <c r="F1658" s="12"/>
      <c r="G1658" s="12"/>
      <c r="H1658" s="12"/>
      <c r="I1658" s="12"/>
      <c r="J1658" s="12"/>
      <c r="K1658" s="12"/>
      <c r="L1658" s="12"/>
      <c r="M1658" s="12"/>
      <c r="N1658" s="12"/>
      <c r="O1658" s="12"/>
      <c r="P1658" s="12"/>
      <c r="Q1658" s="12"/>
      <c r="R1658" s="12"/>
      <c r="S1658" s="12"/>
      <c r="T1658" s="12"/>
      <c r="U1658" s="12"/>
      <c r="V1658" s="12"/>
      <c r="W1658" s="12"/>
    </row>
    <row r="1659" ht="14.4" spans="1:23">
      <c r="A1659" s="14">
        <v>22399</v>
      </c>
      <c r="B1659" s="11" t="s">
        <v>3967</v>
      </c>
      <c r="C1659" s="10">
        <v>44644</v>
      </c>
      <c r="D1659" s="10">
        <v>682</v>
      </c>
      <c r="E1659" s="10">
        <v>7440</v>
      </c>
      <c r="F1659" s="10"/>
      <c r="G1659" s="10">
        <v>35474</v>
      </c>
      <c r="H1659" s="10">
        <v>137</v>
      </c>
      <c r="I1659" s="10">
        <v>1253</v>
      </c>
      <c r="J1659" s="10">
        <v>8280</v>
      </c>
      <c r="K1659" s="10"/>
      <c r="L1659" s="10"/>
      <c r="M1659" s="10"/>
      <c r="N1659" s="10"/>
      <c r="O1659" s="10">
        <v>87</v>
      </c>
      <c r="P1659" s="10"/>
      <c r="Q1659" s="10"/>
      <c r="R1659" s="10">
        <v>24594</v>
      </c>
      <c r="S1659" s="10"/>
      <c r="T1659" s="10">
        <v>1123</v>
      </c>
      <c r="U1659" s="10"/>
      <c r="V1659" s="10"/>
      <c r="W1659" s="10"/>
    </row>
    <row r="1660" ht="14.4" spans="1:23">
      <c r="A1660" s="14">
        <v>2239901</v>
      </c>
      <c r="B1660" s="11" t="s">
        <v>3968</v>
      </c>
      <c r="C1660" s="12">
        <v>44644</v>
      </c>
      <c r="D1660" s="12">
        <v>682</v>
      </c>
      <c r="E1660" s="12">
        <v>7440</v>
      </c>
      <c r="F1660" s="12"/>
      <c r="G1660" s="12">
        <v>35474</v>
      </c>
      <c r="H1660" s="12">
        <v>137</v>
      </c>
      <c r="I1660" s="12">
        <v>1253</v>
      </c>
      <c r="J1660" s="12">
        <v>8280</v>
      </c>
      <c r="K1660" s="12"/>
      <c r="L1660" s="12"/>
      <c r="M1660" s="12"/>
      <c r="N1660" s="12"/>
      <c r="O1660" s="12">
        <v>87</v>
      </c>
      <c r="P1660" s="12"/>
      <c r="Q1660" s="12"/>
      <c r="R1660" s="12">
        <v>24594</v>
      </c>
      <c r="S1660" s="12"/>
      <c r="T1660" s="12">
        <v>1123</v>
      </c>
      <c r="U1660" s="12"/>
      <c r="V1660" s="12"/>
      <c r="W1660" s="12"/>
    </row>
    <row r="1661" ht="14.4" spans="1:23">
      <c r="A1661" s="14"/>
      <c r="B1661" s="11"/>
      <c r="C1661" s="12"/>
      <c r="D1661" s="12"/>
      <c r="E1661" s="12"/>
      <c r="F1661" s="12"/>
      <c r="G1661" s="12"/>
      <c r="H1661" s="12"/>
      <c r="I1661" s="12"/>
      <c r="J1661" s="12"/>
      <c r="K1661" s="12"/>
      <c r="L1661" s="12"/>
      <c r="M1661" s="12"/>
      <c r="N1661" s="12"/>
      <c r="O1661" s="12"/>
      <c r="P1661" s="12"/>
      <c r="Q1661" s="12"/>
      <c r="R1661" s="12"/>
      <c r="S1661" s="12"/>
      <c r="T1661" s="12"/>
      <c r="U1661" s="12"/>
      <c r="V1661" s="12"/>
      <c r="W1661" s="12"/>
    </row>
    <row r="1662" ht="14.4" spans="1:23">
      <c r="A1662" s="14">
        <v>231</v>
      </c>
      <c r="B1662" s="9" t="s">
        <v>3969</v>
      </c>
      <c r="C1662" s="10">
        <v>14189303</v>
      </c>
      <c r="D1662" s="10">
        <v>1809059</v>
      </c>
      <c r="E1662" s="10">
        <v>2419000</v>
      </c>
      <c r="F1662" s="10"/>
      <c r="G1662" s="10">
        <v>8920943</v>
      </c>
      <c r="H1662" s="10">
        <v>4920349</v>
      </c>
      <c r="I1662" s="10">
        <v>560387</v>
      </c>
      <c r="J1662" s="10">
        <v>610041</v>
      </c>
      <c r="K1662" s="10"/>
      <c r="L1662" s="10">
        <v>370352</v>
      </c>
      <c r="M1662" s="10">
        <v>491320</v>
      </c>
      <c r="N1662" s="10">
        <v>347087</v>
      </c>
      <c r="O1662" s="10">
        <v>129519</v>
      </c>
      <c r="P1662" s="10">
        <v>568975</v>
      </c>
      <c r="Q1662" s="10"/>
      <c r="R1662" s="10">
        <v>496221</v>
      </c>
      <c r="S1662" s="10">
        <v>218706</v>
      </c>
      <c r="T1662" s="10">
        <v>72900</v>
      </c>
      <c r="U1662" s="10">
        <v>33541</v>
      </c>
      <c r="V1662" s="10">
        <v>6830</v>
      </c>
      <c r="W1662" s="10">
        <v>94715</v>
      </c>
    </row>
    <row r="1663" ht="14.4" spans="1:23">
      <c r="A1663" s="14">
        <v>23101</v>
      </c>
      <c r="B1663" s="18" t="s">
        <v>3970</v>
      </c>
      <c r="C1663" s="12">
        <v>0</v>
      </c>
      <c r="D1663" s="12"/>
      <c r="E1663" s="12">
        <v>0</v>
      </c>
      <c r="F1663" s="12"/>
      <c r="G1663" s="12"/>
      <c r="H1663" s="12"/>
      <c r="I1663" s="12"/>
      <c r="J1663" s="12"/>
      <c r="K1663" s="12"/>
      <c r="L1663" s="12"/>
      <c r="M1663" s="12"/>
      <c r="N1663" s="12"/>
      <c r="O1663" s="12"/>
      <c r="P1663" s="12"/>
      <c r="Q1663" s="12"/>
      <c r="R1663" s="12"/>
      <c r="S1663" s="12"/>
      <c r="T1663" s="12"/>
      <c r="U1663" s="12"/>
      <c r="V1663" s="12"/>
      <c r="W1663" s="12"/>
    </row>
    <row r="1664" ht="14.4" spans="1:23">
      <c r="A1664" s="14">
        <v>23102</v>
      </c>
      <c r="B1664" s="18" t="s">
        <v>3971</v>
      </c>
      <c r="C1664" s="10">
        <v>0</v>
      </c>
      <c r="D1664" s="10"/>
      <c r="E1664" s="10">
        <v>0</v>
      </c>
      <c r="F1664" s="10"/>
      <c r="G1664" s="10"/>
      <c r="H1664" s="10"/>
      <c r="I1664" s="10"/>
      <c r="J1664" s="10"/>
      <c r="K1664" s="10"/>
      <c r="L1664" s="10"/>
      <c r="M1664" s="10"/>
      <c r="N1664" s="10"/>
      <c r="O1664" s="10"/>
      <c r="P1664" s="10"/>
      <c r="Q1664" s="10"/>
      <c r="R1664" s="10"/>
      <c r="S1664" s="10"/>
      <c r="T1664" s="10"/>
      <c r="U1664" s="10"/>
      <c r="V1664" s="10"/>
      <c r="W1664" s="10"/>
    </row>
    <row r="1665" ht="14.4" spans="1:23">
      <c r="A1665" s="14">
        <v>2310201</v>
      </c>
      <c r="B1665" s="18" t="s">
        <v>5445</v>
      </c>
      <c r="C1665" s="12">
        <v>0</v>
      </c>
      <c r="D1665" s="12"/>
      <c r="E1665" s="12">
        <v>0</v>
      </c>
      <c r="F1665" s="12"/>
      <c r="G1665" s="12"/>
      <c r="H1665" s="12"/>
      <c r="I1665" s="12"/>
      <c r="J1665" s="12"/>
      <c r="K1665" s="12"/>
      <c r="L1665" s="12"/>
      <c r="M1665" s="12"/>
      <c r="N1665" s="12"/>
      <c r="O1665" s="12"/>
      <c r="P1665" s="12"/>
      <c r="Q1665" s="12"/>
      <c r="R1665" s="12"/>
      <c r="S1665" s="12"/>
      <c r="T1665" s="12"/>
      <c r="U1665" s="12"/>
      <c r="V1665" s="12"/>
      <c r="W1665" s="12"/>
    </row>
    <row r="1666" ht="14.4" spans="1:23">
      <c r="A1666" s="14">
        <v>2310202</v>
      </c>
      <c r="B1666" s="18" t="s">
        <v>5446</v>
      </c>
      <c r="C1666" s="12">
        <v>0</v>
      </c>
      <c r="D1666" s="12"/>
      <c r="E1666" s="12">
        <v>0</v>
      </c>
      <c r="F1666" s="12"/>
      <c r="G1666" s="12"/>
      <c r="H1666" s="12"/>
      <c r="I1666" s="12"/>
      <c r="J1666" s="12"/>
      <c r="K1666" s="12"/>
      <c r="L1666" s="12"/>
      <c r="M1666" s="12"/>
      <c r="N1666" s="12"/>
      <c r="O1666" s="12"/>
      <c r="P1666" s="12"/>
      <c r="Q1666" s="12"/>
      <c r="R1666" s="12"/>
      <c r="S1666" s="12"/>
      <c r="T1666" s="12"/>
      <c r="U1666" s="12"/>
      <c r="V1666" s="12"/>
      <c r="W1666" s="12"/>
    </row>
    <row r="1667" ht="14.4" spans="1:23">
      <c r="A1667" s="14">
        <v>2310203</v>
      </c>
      <c r="B1667" s="18" t="s">
        <v>5447</v>
      </c>
      <c r="C1667" s="12">
        <v>0</v>
      </c>
      <c r="D1667" s="12"/>
      <c r="E1667" s="12">
        <v>0</v>
      </c>
      <c r="F1667" s="12"/>
      <c r="G1667" s="12"/>
      <c r="H1667" s="12"/>
      <c r="I1667" s="12"/>
      <c r="J1667" s="12"/>
      <c r="K1667" s="12"/>
      <c r="L1667" s="12"/>
      <c r="M1667" s="12"/>
      <c r="N1667" s="12"/>
      <c r="O1667" s="12"/>
      <c r="P1667" s="12"/>
      <c r="Q1667" s="12"/>
      <c r="R1667" s="12"/>
      <c r="S1667" s="12"/>
      <c r="T1667" s="12"/>
      <c r="U1667" s="12"/>
      <c r="V1667" s="12"/>
      <c r="W1667" s="12"/>
    </row>
    <row r="1668" ht="14.4" spans="1:23">
      <c r="A1668" s="14">
        <v>2310299</v>
      </c>
      <c r="B1668" s="18" t="s">
        <v>5448</v>
      </c>
      <c r="C1668" s="12">
        <v>0</v>
      </c>
      <c r="D1668" s="12"/>
      <c r="E1668" s="12">
        <v>0</v>
      </c>
      <c r="F1668" s="12"/>
      <c r="G1668" s="12"/>
      <c r="H1668" s="12"/>
      <c r="I1668" s="12"/>
      <c r="J1668" s="12"/>
      <c r="K1668" s="12"/>
      <c r="L1668" s="12"/>
      <c r="M1668" s="12"/>
      <c r="N1668" s="12"/>
      <c r="O1668" s="12"/>
      <c r="P1668" s="12"/>
      <c r="Q1668" s="12"/>
      <c r="R1668" s="12"/>
      <c r="S1668" s="12"/>
      <c r="T1668" s="12"/>
      <c r="U1668" s="12"/>
      <c r="V1668" s="12"/>
      <c r="W1668" s="12"/>
    </row>
    <row r="1669" ht="14.4" spans="1:23">
      <c r="A1669" s="14">
        <v>23103</v>
      </c>
      <c r="B1669" s="18" t="s">
        <v>3972</v>
      </c>
      <c r="C1669" s="10">
        <v>9014310</v>
      </c>
      <c r="D1669" s="10">
        <v>1809059</v>
      </c>
      <c r="E1669" s="10">
        <v>2419000</v>
      </c>
      <c r="F1669" s="10"/>
      <c r="G1669" s="10">
        <v>4492740</v>
      </c>
      <c r="H1669" s="10">
        <v>1420359</v>
      </c>
      <c r="I1669" s="10">
        <v>500247</v>
      </c>
      <c r="J1669" s="10">
        <v>409772</v>
      </c>
      <c r="K1669" s="10"/>
      <c r="L1669" s="10">
        <v>293122</v>
      </c>
      <c r="M1669" s="10">
        <v>468620</v>
      </c>
      <c r="N1669" s="10">
        <v>321087</v>
      </c>
      <c r="O1669" s="10">
        <v>47256</v>
      </c>
      <c r="P1669" s="10">
        <v>355585</v>
      </c>
      <c r="Q1669" s="10"/>
      <c r="R1669" s="10">
        <v>307181</v>
      </c>
      <c r="S1669" s="10">
        <v>162225</v>
      </c>
      <c r="T1669" s="10">
        <v>72800</v>
      </c>
      <c r="U1669" s="10">
        <v>33541</v>
      </c>
      <c r="V1669" s="10">
        <v>6830</v>
      </c>
      <c r="W1669" s="10">
        <v>94115</v>
      </c>
    </row>
    <row r="1670" ht="14.4" spans="1:23">
      <c r="A1670" s="14">
        <v>2310301</v>
      </c>
      <c r="B1670" s="18" t="s">
        <v>3973</v>
      </c>
      <c r="C1670" s="12">
        <v>3727226</v>
      </c>
      <c r="D1670" s="12">
        <v>1646800</v>
      </c>
      <c r="E1670" s="12">
        <v>2254800</v>
      </c>
      <c r="F1670" s="12"/>
      <c r="G1670" s="12">
        <v>814474</v>
      </c>
      <c r="H1670" s="12">
        <v>437480</v>
      </c>
      <c r="I1670" s="12">
        <v>162315</v>
      </c>
      <c r="J1670" s="12">
        <v>26000</v>
      </c>
      <c r="K1670" s="12"/>
      <c r="L1670" s="12">
        <v>17280</v>
      </c>
      <c r="M1670" s="12">
        <v>10000</v>
      </c>
      <c r="N1670" s="12">
        <v>5000</v>
      </c>
      <c r="O1670" s="12">
        <v>1500</v>
      </c>
      <c r="P1670" s="12">
        <v>55955</v>
      </c>
      <c r="Q1670" s="12"/>
      <c r="R1670" s="12">
        <v>5500</v>
      </c>
      <c r="S1670" s="12">
        <v>7000</v>
      </c>
      <c r="T1670" s="12">
        <v>500</v>
      </c>
      <c r="U1670" s="12">
        <v>2059</v>
      </c>
      <c r="V1670" s="12">
        <v>1770</v>
      </c>
      <c r="W1670" s="12">
        <v>82115</v>
      </c>
    </row>
    <row r="1671" ht="14.4" spans="1:23">
      <c r="A1671" s="14">
        <v>2310302</v>
      </c>
      <c r="B1671" s="18" t="s">
        <v>3974</v>
      </c>
      <c r="C1671" s="12">
        <v>3800</v>
      </c>
      <c r="D1671" s="12">
        <v>3927</v>
      </c>
      <c r="E1671" s="12">
        <v>3927</v>
      </c>
      <c r="F1671" s="12"/>
      <c r="G1671" s="12">
        <v>-127</v>
      </c>
      <c r="H1671" s="12">
        <v>-127</v>
      </c>
      <c r="I1671" s="12"/>
      <c r="J1671" s="12"/>
      <c r="K1671" s="12"/>
      <c r="L1671" s="12"/>
      <c r="M1671" s="12"/>
      <c r="N1671" s="12"/>
      <c r="O1671" s="12"/>
      <c r="P1671" s="12"/>
      <c r="Q1671" s="12"/>
      <c r="R1671" s="12"/>
      <c r="S1671" s="12"/>
      <c r="T1671" s="12"/>
      <c r="U1671" s="12"/>
      <c r="V1671" s="12"/>
      <c r="W1671" s="12"/>
    </row>
    <row r="1672" ht="14.4" spans="1:23">
      <c r="A1672" s="14">
        <v>2310303</v>
      </c>
      <c r="B1672" s="18" t="s">
        <v>3975</v>
      </c>
      <c r="C1672" s="12">
        <v>145</v>
      </c>
      <c r="D1672" s="12"/>
      <c r="E1672" s="12">
        <v>1121</v>
      </c>
      <c r="F1672" s="12"/>
      <c r="G1672" s="12">
        <v>-976</v>
      </c>
      <c r="H1672" s="12">
        <v>-1018</v>
      </c>
      <c r="I1672" s="12"/>
      <c r="J1672" s="12"/>
      <c r="K1672" s="12"/>
      <c r="L1672" s="12">
        <v>42</v>
      </c>
      <c r="M1672" s="12"/>
      <c r="N1672" s="12"/>
      <c r="O1672" s="12"/>
      <c r="P1672" s="12"/>
      <c r="Q1672" s="12"/>
      <c r="R1672" s="12"/>
      <c r="S1672" s="12"/>
      <c r="T1672" s="12"/>
      <c r="U1672" s="12"/>
      <c r="V1672" s="12"/>
      <c r="W1672" s="12"/>
    </row>
    <row r="1673" ht="14.4" spans="1:23">
      <c r="A1673" s="14">
        <v>2310399</v>
      </c>
      <c r="B1673" s="18" t="s">
        <v>3976</v>
      </c>
      <c r="C1673" s="12">
        <v>5283139</v>
      </c>
      <c r="D1673" s="12">
        <v>158332</v>
      </c>
      <c r="E1673" s="12">
        <v>159152</v>
      </c>
      <c r="F1673" s="12"/>
      <c r="G1673" s="12">
        <v>3679369</v>
      </c>
      <c r="H1673" s="12">
        <v>984024</v>
      </c>
      <c r="I1673" s="12">
        <v>337932</v>
      </c>
      <c r="J1673" s="12">
        <v>383772</v>
      </c>
      <c r="K1673" s="12"/>
      <c r="L1673" s="12">
        <v>275800</v>
      </c>
      <c r="M1673" s="12">
        <v>458620</v>
      </c>
      <c r="N1673" s="12">
        <v>316087</v>
      </c>
      <c r="O1673" s="12">
        <v>45756</v>
      </c>
      <c r="P1673" s="12">
        <v>299630</v>
      </c>
      <c r="Q1673" s="12"/>
      <c r="R1673" s="12">
        <v>301681</v>
      </c>
      <c r="S1673" s="12">
        <v>155225</v>
      </c>
      <c r="T1673" s="12">
        <v>72300</v>
      </c>
      <c r="U1673" s="12">
        <v>31482</v>
      </c>
      <c r="V1673" s="12">
        <v>5060</v>
      </c>
      <c r="W1673" s="12">
        <v>12000</v>
      </c>
    </row>
    <row r="1674" ht="14.4" spans="1:23">
      <c r="A1674" s="14">
        <v>23104</v>
      </c>
      <c r="B1674" s="18" t="s">
        <v>3977</v>
      </c>
      <c r="C1674" s="10">
        <v>5174993</v>
      </c>
      <c r="D1674" s="10"/>
      <c r="E1674" s="10">
        <v>0</v>
      </c>
      <c r="F1674" s="10"/>
      <c r="G1674" s="10">
        <v>4428203</v>
      </c>
      <c r="H1674" s="10">
        <v>3499990</v>
      </c>
      <c r="I1674" s="10">
        <v>60140</v>
      </c>
      <c r="J1674" s="10">
        <v>200269</v>
      </c>
      <c r="K1674" s="10"/>
      <c r="L1674" s="10">
        <v>77230</v>
      </c>
      <c r="M1674" s="10">
        <v>22700</v>
      </c>
      <c r="N1674" s="10">
        <v>26000</v>
      </c>
      <c r="O1674" s="10">
        <v>82263</v>
      </c>
      <c r="P1674" s="10">
        <v>213390</v>
      </c>
      <c r="Q1674" s="10"/>
      <c r="R1674" s="10">
        <v>189040</v>
      </c>
      <c r="S1674" s="10">
        <v>56481</v>
      </c>
      <c r="T1674" s="10">
        <v>100</v>
      </c>
      <c r="U1674" s="10"/>
      <c r="V1674" s="10"/>
      <c r="W1674" s="10">
        <v>600</v>
      </c>
    </row>
    <row r="1675" ht="14.4" spans="1:23">
      <c r="A1675" s="14">
        <v>2310401</v>
      </c>
      <c r="B1675" s="18" t="s">
        <v>3978</v>
      </c>
      <c r="C1675" s="12">
        <v>0</v>
      </c>
      <c r="D1675" s="12"/>
      <c r="E1675" s="12">
        <v>0</v>
      </c>
      <c r="F1675" s="12"/>
      <c r="G1675" s="12"/>
      <c r="H1675" s="12"/>
      <c r="I1675" s="12"/>
      <c r="J1675" s="12"/>
      <c r="K1675" s="12"/>
      <c r="L1675" s="12"/>
      <c r="M1675" s="12"/>
      <c r="N1675" s="12"/>
      <c r="O1675" s="12"/>
      <c r="P1675" s="12"/>
      <c r="Q1675" s="12"/>
      <c r="R1675" s="12"/>
      <c r="S1675" s="12"/>
      <c r="T1675" s="12"/>
      <c r="U1675" s="12"/>
      <c r="V1675" s="12"/>
      <c r="W1675" s="12"/>
    </row>
    <row r="1676" ht="14.4" spans="1:23">
      <c r="A1676" s="14">
        <v>2310402</v>
      </c>
      <c r="B1676" s="18" t="s">
        <v>3979</v>
      </c>
      <c r="C1676" s="12">
        <v>0</v>
      </c>
      <c r="D1676" s="12"/>
      <c r="E1676" s="12">
        <v>0</v>
      </c>
      <c r="F1676" s="12"/>
      <c r="G1676" s="12"/>
      <c r="H1676" s="12"/>
      <c r="I1676" s="12"/>
      <c r="J1676" s="12"/>
      <c r="K1676" s="12"/>
      <c r="L1676" s="12"/>
      <c r="M1676" s="12"/>
      <c r="N1676" s="12"/>
      <c r="O1676" s="12"/>
      <c r="P1676" s="12"/>
      <c r="Q1676" s="12"/>
      <c r="R1676" s="12"/>
      <c r="S1676" s="12"/>
      <c r="T1676" s="12"/>
      <c r="U1676" s="12"/>
      <c r="V1676" s="12"/>
      <c r="W1676" s="12"/>
    </row>
    <row r="1677" ht="14.4" spans="1:23">
      <c r="A1677" s="14">
        <v>2310403</v>
      </c>
      <c r="B1677" s="18" t="s">
        <v>5449</v>
      </c>
      <c r="C1677" s="12">
        <v>0</v>
      </c>
      <c r="D1677" s="12"/>
      <c r="E1677" s="12">
        <v>0</v>
      </c>
      <c r="F1677" s="12"/>
      <c r="G1677" s="12"/>
      <c r="H1677" s="12"/>
      <c r="I1677" s="12"/>
      <c r="J1677" s="12"/>
      <c r="K1677" s="12"/>
      <c r="L1677" s="12"/>
      <c r="M1677" s="12"/>
      <c r="N1677" s="12"/>
      <c r="O1677" s="12"/>
      <c r="P1677" s="12"/>
      <c r="Q1677" s="12"/>
      <c r="R1677" s="12"/>
      <c r="S1677" s="12"/>
      <c r="T1677" s="12"/>
      <c r="U1677" s="12"/>
      <c r="V1677" s="12"/>
      <c r="W1677" s="12"/>
    </row>
    <row r="1678" ht="14.4" spans="1:23">
      <c r="A1678" s="14">
        <v>2310404</v>
      </c>
      <c r="B1678" s="18" t="s">
        <v>5450</v>
      </c>
      <c r="C1678" s="12">
        <v>0</v>
      </c>
      <c r="D1678" s="12"/>
      <c r="E1678" s="12">
        <v>0</v>
      </c>
      <c r="F1678" s="12"/>
      <c r="G1678" s="12"/>
      <c r="H1678" s="12"/>
      <c r="I1678" s="12"/>
      <c r="J1678" s="12"/>
      <c r="K1678" s="12"/>
      <c r="L1678" s="12"/>
      <c r="M1678" s="12"/>
      <c r="N1678" s="12"/>
      <c r="O1678" s="12"/>
      <c r="P1678" s="12"/>
      <c r="Q1678" s="12"/>
      <c r="R1678" s="12"/>
      <c r="S1678" s="12"/>
      <c r="T1678" s="12"/>
      <c r="U1678" s="12"/>
      <c r="V1678" s="12"/>
      <c r="W1678" s="12"/>
    </row>
    <row r="1679" ht="14.4" spans="1:23">
      <c r="A1679" s="14">
        <v>2310405</v>
      </c>
      <c r="B1679" s="18" t="s">
        <v>3980</v>
      </c>
      <c r="C1679" s="12">
        <v>0</v>
      </c>
      <c r="D1679" s="12"/>
      <c r="E1679" s="12">
        <v>0</v>
      </c>
      <c r="F1679" s="12"/>
      <c r="G1679" s="12"/>
      <c r="H1679" s="12"/>
      <c r="I1679" s="12"/>
      <c r="J1679" s="12"/>
      <c r="K1679" s="12"/>
      <c r="L1679" s="12"/>
      <c r="M1679" s="12"/>
      <c r="N1679" s="12"/>
      <c r="O1679" s="12"/>
      <c r="P1679" s="12"/>
      <c r="Q1679" s="12"/>
      <c r="R1679" s="12"/>
      <c r="S1679" s="12"/>
      <c r="T1679" s="12"/>
      <c r="U1679" s="12"/>
      <c r="V1679" s="12"/>
      <c r="W1679" s="12"/>
    </row>
    <row r="1680" ht="14.4" spans="1:23">
      <c r="A1680" s="14">
        <v>2310406</v>
      </c>
      <c r="B1680" s="18" t="s">
        <v>5451</v>
      </c>
      <c r="C1680" s="12">
        <v>0</v>
      </c>
      <c r="D1680" s="12"/>
      <c r="E1680" s="12">
        <v>0</v>
      </c>
      <c r="F1680" s="12"/>
      <c r="G1680" s="12"/>
      <c r="H1680" s="12"/>
      <c r="I1680" s="12"/>
      <c r="J1680" s="12"/>
      <c r="K1680" s="12"/>
      <c r="L1680" s="12"/>
      <c r="M1680" s="12"/>
      <c r="N1680" s="12"/>
      <c r="O1680" s="12"/>
      <c r="P1680" s="12"/>
      <c r="Q1680" s="12"/>
      <c r="R1680" s="12"/>
      <c r="S1680" s="12"/>
      <c r="T1680" s="12"/>
      <c r="U1680" s="12"/>
      <c r="V1680" s="12"/>
      <c r="W1680" s="12"/>
    </row>
    <row r="1681" ht="14.4" spans="1:23">
      <c r="A1681" s="14">
        <v>2310407</v>
      </c>
      <c r="B1681" s="18" t="s">
        <v>5452</v>
      </c>
      <c r="C1681" s="12">
        <v>25130</v>
      </c>
      <c r="D1681" s="12"/>
      <c r="E1681" s="12">
        <v>0</v>
      </c>
      <c r="F1681" s="12"/>
      <c r="G1681" s="12">
        <v>18530</v>
      </c>
      <c r="H1681" s="12">
        <v>18530</v>
      </c>
      <c r="I1681" s="12"/>
      <c r="J1681" s="12"/>
      <c r="K1681" s="12"/>
      <c r="L1681" s="12"/>
      <c r="M1681" s="12"/>
      <c r="N1681" s="12"/>
      <c r="O1681" s="12"/>
      <c r="P1681" s="12"/>
      <c r="Q1681" s="12"/>
      <c r="R1681" s="12"/>
      <c r="S1681" s="12"/>
      <c r="T1681" s="12"/>
      <c r="U1681" s="12"/>
      <c r="V1681" s="12"/>
      <c r="W1681" s="12"/>
    </row>
    <row r="1682" ht="14.4" spans="1:23">
      <c r="A1682" s="14">
        <v>2310408</v>
      </c>
      <c r="B1682" s="18" t="s">
        <v>5453</v>
      </c>
      <c r="C1682" s="12">
        <v>0</v>
      </c>
      <c r="D1682" s="12"/>
      <c r="E1682" s="12">
        <v>0</v>
      </c>
      <c r="F1682" s="12"/>
      <c r="G1682" s="12"/>
      <c r="H1682" s="12"/>
      <c r="I1682" s="12"/>
      <c r="J1682" s="12"/>
      <c r="K1682" s="12"/>
      <c r="L1682" s="12"/>
      <c r="M1682" s="12"/>
      <c r="N1682" s="12"/>
      <c r="O1682" s="12"/>
      <c r="P1682" s="12"/>
      <c r="Q1682" s="12"/>
      <c r="R1682" s="12"/>
      <c r="S1682" s="12"/>
      <c r="T1682" s="12"/>
      <c r="U1682" s="12"/>
      <c r="V1682" s="12"/>
      <c r="W1682" s="12"/>
    </row>
    <row r="1683" ht="14.4" spans="1:23">
      <c r="A1683" s="14">
        <v>2310410</v>
      </c>
      <c r="B1683" s="18" t="s">
        <v>5454</v>
      </c>
      <c r="C1683" s="12">
        <v>0</v>
      </c>
      <c r="D1683" s="12"/>
      <c r="E1683" s="12">
        <v>0</v>
      </c>
      <c r="F1683" s="12"/>
      <c r="G1683" s="12"/>
      <c r="H1683" s="12"/>
      <c r="I1683" s="12"/>
      <c r="J1683" s="12"/>
      <c r="K1683" s="12"/>
      <c r="L1683" s="12"/>
      <c r="M1683" s="12"/>
      <c r="N1683" s="12"/>
      <c r="O1683" s="12"/>
      <c r="P1683" s="12"/>
      <c r="Q1683" s="12"/>
      <c r="R1683" s="12"/>
      <c r="S1683" s="12"/>
      <c r="T1683" s="12"/>
      <c r="U1683" s="12"/>
      <c r="V1683" s="12"/>
      <c r="W1683" s="12"/>
    </row>
    <row r="1684" ht="14.4" spans="1:23">
      <c r="A1684" s="14">
        <v>2310411</v>
      </c>
      <c r="B1684" s="18" t="s">
        <v>3981</v>
      </c>
      <c r="C1684" s="12">
        <v>5089573</v>
      </c>
      <c r="D1684" s="12"/>
      <c r="E1684" s="12">
        <v>0</v>
      </c>
      <c r="F1684" s="12"/>
      <c r="G1684" s="12">
        <v>4349383</v>
      </c>
      <c r="H1684" s="12">
        <v>3425870</v>
      </c>
      <c r="I1684" s="12">
        <v>55440</v>
      </c>
      <c r="J1684" s="12">
        <v>200269</v>
      </c>
      <c r="K1684" s="12"/>
      <c r="L1684" s="12">
        <v>77230</v>
      </c>
      <c r="M1684" s="12">
        <v>22700</v>
      </c>
      <c r="N1684" s="12">
        <v>26000</v>
      </c>
      <c r="O1684" s="12">
        <v>82263</v>
      </c>
      <c r="P1684" s="12">
        <v>213390</v>
      </c>
      <c r="Q1684" s="12"/>
      <c r="R1684" s="12">
        <v>189040</v>
      </c>
      <c r="S1684" s="12">
        <v>56481</v>
      </c>
      <c r="T1684" s="12">
        <v>100</v>
      </c>
      <c r="U1684" s="12"/>
      <c r="V1684" s="12"/>
      <c r="W1684" s="12">
        <v>600</v>
      </c>
    </row>
    <row r="1685" ht="14.4" spans="1:23">
      <c r="A1685" s="14">
        <v>2310412</v>
      </c>
      <c r="B1685" s="18" t="s">
        <v>3982</v>
      </c>
      <c r="C1685" s="12">
        <v>0</v>
      </c>
      <c r="D1685" s="12"/>
      <c r="E1685" s="12">
        <v>0</v>
      </c>
      <c r="F1685" s="12"/>
      <c r="G1685" s="12"/>
      <c r="H1685" s="12"/>
      <c r="I1685" s="12"/>
      <c r="J1685" s="12"/>
      <c r="K1685" s="12"/>
      <c r="L1685" s="12"/>
      <c r="M1685" s="12"/>
      <c r="N1685" s="12"/>
      <c r="O1685" s="12"/>
      <c r="P1685" s="12"/>
      <c r="Q1685" s="12"/>
      <c r="R1685" s="12"/>
      <c r="S1685" s="12"/>
      <c r="T1685" s="12"/>
      <c r="U1685" s="12"/>
      <c r="V1685" s="12"/>
      <c r="W1685" s="12"/>
    </row>
    <row r="1686" ht="14.4" spans="1:23">
      <c r="A1686" s="14">
        <v>2310413</v>
      </c>
      <c r="B1686" s="18" t="s">
        <v>3983</v>
      </c>
      <c r="C1686" s="12">
        <v>0</v>
      </c>
      <c r="D1686" s="12"/>
      <c r="E1686" s="12">
        <v>0</v>
      </c>
      <c r="F1686" s="12"/>
      <c r="G1686" s="12"/>
      <c r="H1686" s="12"/>
      <c r="I1686" s="12"/>
      <c r="J1686" s="12"/>
      <c r="K1686" s="12"/>
      <c r="L1686" s="12"/>
      <c r="M1686" s="12"/>
      <c r="N1686" s="12"/>
      <c r="O1686" s="12"/>
      <c r="P1686" s="12"/>
      <c r="Q1686" s="12"/>
      <c r="R1686" s="12"/>
      <c r="S1686" s="12"/>
      <c r="T1686" s="12"/>
      <c r="U1686" s="12"/>
      <c r="V1686" s="12"/>
      <c r="W1686" s="12"/>
    </row>
    <row r="1687" ht="14.4" spans="1:23">
      <c r="A1687" s="14">
        <v>2310414</v>
      </c>
      <c r="B1687" s="18" t="s">
        <v>3984</v>
      </c>
      <c r="C1687" s="12">
        <v>0</v>
      </c>
      <c r="D1687" s="12"/>
      <c r="E1687" s="12">
        <v>0</v>
      </c>
      <c r="F1687" s="12"/>
      <c r="G1687" s="12"/>
      <c r="H1687" s="12"/>
      <c r="I1687" s="12"/>
      <c r="J1687" s="12"/>
      <c r="K1687" s="12"/>
      <c r="L1687" s="12"/>
      <c r="M1687" s="12"/>
      <c r="N1687" s="12"/>
      <c r="O1687" s="12"/>
      <c r="P1687" s="12"/>
      <c r="Q1687" s="12"/>
      <c r="R1687" s="12"/>
      <c r="S1687" s="12"/>
      <c r="T1687" s="12"/>
      <c r="U1687" s="12"/>
      <c r="V1687" s="12"/>
      <c r="W1687" s="12"/>
    </row>
    <row r="1688" ht="14.4" spans="1:23">
      <c r="A1688" s="14">
        <v>2310415</v>
      </c>
      <c r="B1688" s="18" t="s">
        <v>5455</v>
      </c>
      <c r="C1688" s="12">
        <v>0</v>
      </c>
      <c r="D1688" s="12"/>
      <c r="E1688" s="12">
        <v>0</v>
      </c>
      <c r="F1688" s="12"/>
      <c r="G1688" s="12"/>
      <c r="H1688" s="12"/>
      <c r="I1688" s="12"/>
      <c r="J1688" s="12"/>
      <c r="K1688" s="12"/>
      <c r="L1688" s="12"/>
      <c r="M1688" s="12"/>
      <c r="N1688" s="12"/>
      <c r="O1688" s="12"/>
      <c r="P1688" s="12"/>
      <c r="Q1688" s="12"/>
      <c r="R1688" s="12"/>
      <c r="S1688" s="12"/>
      <c r="T1688" s="12"/>
      <c r="U1688" s="12"/>
      <c r="V1688" s="12"/>
      <c r="W1688" s="12"/>
    </row>
    <row r="1689" ht="14.4" spans="1:23">
      <c r="A1689" s="14">
        <v>2310416</v>
      </c>
      <c r="B1689" s="18" t="s">
        <v>3985</v>
      </c>
      <c r="C1689" s="12">
        <v>0</v>
      </c>
      <c r="D1689" s="12"/>
      <c r="E1689" s="12">
        <v>0</v>
      </c>
      <c r="F1689" s="12"/>
      <c r="G1689" s="12"/>
      <c r="H1689" s="12"/>
      <c r="I1689" s="12"/>
      <c r="J1689" s="12"/>
      <c r="K1689" s="12"/>
      <c r="L1689" s="12"/>
      <c r="M1689" s="12"/>
      <c r="N1689" s="12"/>
      <c r="O1689" s="12"/>
      <c r="P1689" s="12"/>
      <c r="Q1689" s="12"/>
      <c r="R1689" s="12"/>
      <c r="S1689" s="12"/>
      <c r="T1689" s="12"/>
      <c r="U1689" s="12"/>
      <c r="V1689" s="12"/>
      <c r="W1689" s="12"/>
    </row>
    <row r="1690" ht="14.4" spans="1:23">
      <c r="A1690" s="14">
        <v>2310417</v>
      </c>
      <c r="B1690" s="18" t="s">
        <v>3986</v>
      </c>
      <c r="C1690" s="12">
        <v>0</v>
      </c>
      <c r="D1690" s="12"/>
      <c r="E1690" s="12">
        <v>0</v>
      </c>
      <c r="F1690" s="12"/>
      <c r="G1690" s="12"/>
      <c r="H1690" s="12"/>
      <c r="I1690" s="12"/>
      <c r="J1690" s="12"/>
      <c r="K1690" s="12"/>
      <c r="L1690" s="12"/>
      <c r="M1690" s="12"/>
      <c r="N1690" s="12"/>
      <c r="O1690" s="12"/>
      <c r="P1690" s="12"/>
      <c r="Q1690" s="12"/>
      <c r="R1690" s="12"/>
      <c r="S1690" s="12"/>
      <c r="T1690" s="12"/>
      <c r="U1690" s="12"/>
      <c r="V1690" s="12"/>
      <c r="W1690" s="12"/>
    </row>
    <row r="1691" ht="14.4" spans="1:23">
      <c r="A1691" s="14">
        <v>2310418</v>
      </c>
      <c r="B1691" s="18" t="s">
        <v>3987</v>
      </c>
      <c r="C1691" s="12">
        <v>0</v>
      </c>
      <c r="D1691" s="12"/>
      <c r="E1691" s="12">
        <v>0</v>
      </c>
      <c r="F1691" s="12"/>
      <c r="G1691" s="12"/>
      <c r="H1691" s="12"/>
      <c r="I1691" s="12"/>
      <c r="J1691" s="12"/>
      <c r="K1691" s="12"/>
      <c r="L1691" s="12"/>
      <c r="M1691" s="12"/>
      <c r="N1691" s="12"/>
      <c r="O1691" s="12"/>
      <c r="P1691" s="12"/>
      <c r="Q1691" s="12"/>
      <c r="R1691" s="12"/>
      <c r="S1691" s="12"/>
      <c r="T1691" s="12"/>
      <c r="U1691" s="12"/>
      <c r="V1691" s="12"/>
      <c r="W1691" s="12"/>
    </row>
    <row r="1692" ht="14.4" spans="1:23">
      <c r="A1692" s="14">
        <v>2310419</v>
      </c>
      <c r="B1692" s="18" t="s">
        <v>3988</v>
      </c>
      <c r="C1692" s="12">
        <v>0</v>
      </c>
      <c r="D1692" s="12"/>
      <c r="E1692" s="12">
        <v>0</v>
      </c>
      <c r="F1692" s="12"/>
      <c r="G1692" s="12"/>
      <c r="H1692" s="12"/>
      <c r="I1692" s="12"/>
      <c r="J1692" s="12"/>
      <c r="K1692" s="12"/>
      <c r="L1692" s="12"/>
      <c r="M1692" s="12"/>
      <c r="N1692" s="12"/>
      <c r="O1692" s="12"/>
      <c r="P1692" s="12"/>
      <c r="Q1692" s="12"/>
      <c r="R1692" s="12"/>
      <c r="S1692" s="12"/>
      <c r="T1692" s="12"/>
      <c r="U1692" s="12"/>
      <c r="V1692" s="12"/>
      <c r="W1692" s="12"/>
    </row>
    <row r="1693" ht="14.4" spans="1:23">
      <c r="A1693" s="14">
        <v>2310420</v>
      </c>
      <c r="B1693" s="18" t="s">
        <v>3989</v>
      </c>
      <c r="C1693" s="12">
        <v>0</v>
      </c>
      <c r="D1693" s="12"/>
      <c r="E1693" s="12">
        <v>0</v>
      </c>
      <c r="F1693" s="12"/>
      <c r="G1693" s="12"/>
      <c r="H1693" s="12"/>
      <c r="I1693" s="12"/>
      <c r="J1693" s="12"/>
      <c r="K1693" s="12"/>
      <c r="L1693" s="12"/>
      <c r="M1693" s="12"/>
      <c r="N1693" s="12"/>
      <c r="O1693" s="12"/>
      <c r="P1693" s="12"/>
      <c r="Q1693" s="12"/>
      <c r="R1693" s="12"/>
      <c r="S1693" s="12"/>
      <c r="T1693" s="12"/>
      <c r="U1693" s="12"/>
      <c r="V1693" s="12"/>
      <c r="W1693" s="12"/>
    </row>
    <row r="1694" ht="14.4" spans="1:23">
      <c r="A1694" s="14">
        <v>2310499</v>
      </c>
      <c r="B1694" s="18" t="s">
        <v>3994</v>
      </c>
      <c r="C1694" s="12">
        <v>60290</v>
      </c>
      <c r="D1694" s="12"/>
      <c r="E1694" s="12">
        <v>0</v>
      </c>
      <c r="F1694" s="12"/>
      <c r="G1694" s="12">
        <v>60290</v>
      </c>
      <c r="H1694" s="12">
        <v>55590</v>
      </c>
      <c r="I1694" s="12">
        <v>4700</v>
      </c>
      <c r="J1694" s="12"/>
      <c r="K1694" s="12"/>
      <c r="L1694" s="12"/>
      <c r="M1694" s="12"/>
      <c r="N1694" s="12"/>
      <c r="O1694" s="12"/>
      <c r="P1694" s="12"/>
      <c r="Q1694" s="12"/>
      <c r="R1694" s="12"/>
      <c r="S1694" s="12"/>
      <c r="T1694" s="12"/>
      <c r="U1694" s="12"/>
      <c r="V1694" s="12"/>
      <c r="W1694" s="12"/>
    </row>
  </sheetData>
  <mergeCells count="1">
    <mergeCell ref="A1:W1"/>
  </mergeCells>
  <pageMargins left="0.471527777777778" right="0.354166666666667" top="0.786805555555556" bottom="0.786805555555556" header="0.511805555555556" footer="0.511805555555556"/>
  <pageSetup paperSize="9" scale="80" orientation="landscape"/>
  <headerFooter alignWithMargins="0">
    <oddHeader>&amp;L&amp;"宋体,加粗"制表：云南省财政厅国库处&amp;C日期：&amp;D&amp;R（内部资料 妥善保管）</oddHead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O454"/>
  <sheetViews>
    <sheetView showZeros="0" view="pageBreakPreview" zoomScaleNormal="100" workbookViewId="0">
      <selection activeCell="O17" sqref="O17"/>
    </sheetView>
  </sheetViews>
  <sheetFormatPr defaultColWidth="9" defaultRowHeight="14.4"/>
  <cols>
    <col min="1" max="1" width="27.6666666666667" style="217" customWidth="1"/>
    <col min="2" max="2" width="12.2222222222222" style="660" hidden="1" customWidth="1"/>
    <col min="3" max="4" width="17.7777777777778" style="357" customWidth="1"/>
    <col min="5" max="5" width="13.2222222222222" style="217" customWidth="1"/>
    <col min="6" max="6" width="6.55555555555556" style="217" customWidth="1"/>
    <col min="7" max="7" width="11.6666666666667" style="217" hidden="1" customWidth="1"/>
    <col min="8" max="8" width="13" style="217" hidden="1" customWidth="1"/>
    <col min="9" max="9" width="34.6666666666667" style="217" hidden="1" customWidth="1"/>
    <col min="10" max="10" width="7.22222222222222" style="217" hidden="1" customWidth="1"/>
    <col min="11" max="13" width="9" style="217" hidden="1" customWidth="1"/>
    <col min="14" max="16384" width="9" style="217"/>
  </cols>
  <sheetData>
    <row r="1" s="397" customFormat="1" ht="28.8" customHeight="1" spans="1:15">
      <c r="A1" s="358" t="str">
        <f>YEAR(封面!$B$9)-1&amp;"年勐海县一般公共预算收入执行情况表"</f>
        <v>2019年勐海县一般公共预算收入执行情况表</v>
      </c>
      <c r="B1" s="358"/>
      <c r="C1" s="358"/>
      <c r="D1" s="358"/>
      <c r="E1" s="358"/>
      <c r="H1" s="397" t="s">
        <v>107</v>
      </c>
      <c r="O1" s="217">
        <f>totalnumber</f>
        <v>1</v>
      </c>
    </row>
    <row r="2" s="397" customFormat="1" ht="21.6" customHeight="1" spans="1:5">
      <c r="A2" s="208" t="s">
        <v>108</v>
      </c>
      <c r="B2" s="474"/>
      <c r="C2" s="208"/>
      <c r="D2" s="208"/>
      <c r="E2" s="475" t="s">
        <v>40</v>
      </c>
    </row>
    <row r="3" s="365" customFormat="1" ht="30.75" customHeight="1" spans="1:6">
      <c r="A3" s="403" t="s">
        <v>44</v>
      </c>
      <c r="B3" s="505" t="s">
        <v>44</v>
      </c>
      <c r="C3" s="150" t="str">
        <f>YEAR(封面!$B$9)-2&amp;"年决算数"</f>
        <v>2018年决算数</v>
      </c>
      <c r="D3" s="150" t="str">
        <f>YEAR(封面!$B$9)-1&amp;"年快报数"</f>
        <v>2019年快报数</v>
      </c>
      <c r="E3" s="150" t="str">
        <f>"比"&amp;YEAR(封面!$B$9)-2&amp;"年同口径增幅"</f>
        <v>比2018年同口径增幅</v>
      </c>
      <c r="F3" s="678"/>
    </row>
    <row r="4" s="397" customFormat="1" ht="17.1" customHeight="1" spans="1:10">
      <c r="A4" s="506" t="s">
        <v>109</v>
      </c>
      <c r="B4" s="507">
        <v>101</v>
      </c>
      <c r="C4" s="679">
        <v>41709</v>
      </c>
      <c r="D4" s="679">
        <f>VLOOKUP(B4,H:J,3,0)</f>
        <v>42439</v>
      </c>
      <c r="E4" s="412">
        <f t="shared" ref="E4:E44" si="0">IF(ISERROR(D4/C4-1),"",D4/C4-1)</f>
        <v>0.0175022177467692</v>
      </c>
      <c r="F4" s="371"/>
      <c r="H4" s="217" t="s">
        <v>110</v>
      </c>
      <c r="I4" s="217" t="s">
        <v>111</v>
      </c>
      <c r="J4" s="217" t="s">
        <v>112</v>
      </c>
    </row>
    <row r="5" s="397" customFormat="1" ht="17.1" customHeight="1" spans="1:10">
      <c r="A5" s="509" t="s">
        <v>113</v>
      </c>
      <c r="B5" s="406">
        <v>10101</v>
      </c>
      <c r="C5" s="680">
        <v>21183</v>
      </c>
      <c r="D5" s="681">
        <f t="shared" ref="D5:D28" si="1">VLOOKUP(B5,H:J,3,0)</f>
        <v>21972</v>
      </c>
      <c r="E5" s="682">
        <f t="shared" si="0"/>
        <v>0.0372468488882594</v>
      </c>
      <c r="F5" s="371"/>
      <c r="H5" s="217"/>
      <c r="I5" s="217" t="s">
        <v>73</v>
      </c>
      <c r="J5" s="217">
        <v>56578</v>
      </c>
    </row>
    <row r="6" s="397" customFormat="1" ht="17.1" customHeight="1" spans="1:10">
      <c r="A6" s="509" t="s">
        <v>114</v>
      </c>
      <c r="B6" s="406">
        <v>10104</v>
      </c>
      <c r="C6" s="681">
        <v>2300</v>
      </c>
      <c r="D6" s="681">
        <f t="shared" si="1"/>
        <v>2982</v>
      </c>
      <c r="E6" s="682">
        <f t="shared" si="0"/>
        <v>0.296521739130435</v>
      </c>
      <c r="F6" s="371"/>
      <c r="G6" s="655"/>
      <c r="H6" s="217">
        <v>101</v>
      </c>
      <c r="I6" s="217" t="s">
        <v>115</v>
      </c>
      <c r="J6" s="217">
        <v>42439</v>
      </c>
    </row>
    <row r="7" s="397" customFormat="1" ht="17.1" customHeight="1" spans="1:10">
      <c r="A7" s="509" t="s">
        <v>116</v>
      </c>
      <c r="B7" s="406">
        <v>10106</v>
      </c>
      <c r="C7" s="681">
        <v>1269</v>
      </c>
      <c r="D7" s="681">
        <f t="shared" si="1"/>
        <v>462</v>
      </c>
      <c r="E7" s="682">
        <f t="shared" si="0"/>
        <v>-0.635933806146572</v>
      </c>
      <c r="F7" s="371"/>
      <c r="H7" s="217">
        <v>10101</v>
      </c>
      <c r="I7" s="217" t="s">
        <v>117</v>
      </c>
      <c r="J7" s="217">
        <v>21972</v>
      </c>
    </row>
    <row r="8" s="397" customFormat="1" ht="17.1" customHeight="1" spans="1:10">
      <c r="A8" s="509" t="s">
        <v>118</v>
      </c>
      <c r="B8" s="406">
        <v>10107</v>
      </c>
      <c r="C8" s="681">
        <v>790</v>
      </c>
      <c r="D8" s="681">
        <f t="shared" si="1"/>
        <v>774</v>
      </c>
      <c r="E8" s="682">
        <f t="shared" si="0"/>
        <v>-0.020253164556962</v>
      </c>
      <c r="F8" s="371"/>
      <c r="H8" s="217">
        <v>1010101</v>
      </c>
      <c r="I8" s="217" t="s">
        <v>119</v>
      </c>
      <c r="J8" s="217">
        <v>15822</v>
      </c>
    </row>
    <row r="9" s="397" customFormat="1" ht="17.1" customHeight="1" spans="1:10">
      <c r="A9" s="509" t="s">
        <v>120</v>
      </c>
      <c r="B9" s="406">
        <v>10109</v>
      </c>
      <c r="C9" s="681">
        <v>2191</v>
      </c>
      <c r="D9" s="681">
        <f t="shared" si="1"/>
        <v>2249</v>
      </c>
      <c r="E9" s="682">
        <f t="shared" si="0"/>
        <v>0.0264719306252852</v>
      </c>
      <c r="F9" s="371"/>
      <c r="H9" s="217">
        <v>101010101</v>
      </c>
      <c r="I9" s="217" t="s">
        <v>121</v>
      </c>
      <c r="J9" s="217">
        <v>1494</v>
      </c>
    </row>
    <row r="10" s="397" customFormat="1" ht="17.1" customHeight="1" spans="1:10">
      <c r="A10" s="509" t="s">
        <v>122</v>
      </c>
      <c r="B10" s="406">
        <v>10110</v>
      </c>
      <c r="C10" s="681">
        <v>1312</v>
      </c>
      <c r="D10" s="681">
        <f t="shared" si="1"/>
        <v>1344</v>
      </c>
      <c r="E10" s="682">
        <f t="shared" si="0"/>
        <v>0.024390243902439</v>
      </c>
      <c r="F10" s="371"/>
      <c r="H10" s="217">
        <v>101010102</v>
      </c>
      <c r="I10" s="217" t="s">
        <v>123</v>
      </c>
      <c r="J10" s="217">
        <v>1</v>
      </c>
    </row>
    <row r="11" s="397" customFormat="1" ht="17.1" customHeight="1" spans="1:10">
      <c r="A11" s="509" t="s">
        <v>124</v>
      </c>
      <c r="B11" s="406">
        <v>10111</v>
      </c>
      <c r="C11" s="681">
        <v>456</v>
      </c>
      <c r="D11" s="681">
        <f t="shared" si="1"/>
        <v>604</v>
      </c>
      <c r="E11" s="682">
        <f t="shared" si="0"/>
        <v>0.324561403508772</v>
      </c>
      <c r="F11" s="371"/>
      <c r="H11" s="217">
        <v>101010103</v>
      </c>
      <c r="I11" s="217" t="s">
        <v>125</v>
      </c>
      <c r="J11" s="217">
        <v>11279</v>
      </c>
    </row>
    <row r="12" s="397" customFormat="1" ht="17.1" customHeight="1" spans="1:10">
      <c r="A12" s="509" t="s">
        <v>126</v>
      </c>
      <c r="B12" s="406">
        <v>10112</v>
      </c>
      <c r="C12" s="681">
        <v>1517</v>
      </c>
      <c r="D12" s="681">
        <f t="shared" si="1"/>
        <v>759</v>
      </c>
      <c r="E12" s="682">
        <f t="shared" si="0"/>
        <v>-0.499670402109426</v>
      </c>
      <c r="F12" s="371"/>
      <c r="H12" s="217">
        <v>101010104</v>
      </c>
      <c r="I12" s="217" t="s">
        <v>127</v>
      </c>
      <c r="J12" s="217">
        <v>1</v>
      </c>
    </row>
    <row r="13" s="397" customFormat="1" ht="17.1" customHeight="1" spans="1:10">
      <c r="A13" s="509" t="s">
        <v>128</v>
      </c>
      <c r="B13" s="406">
        <v>10113</v>
      </c>
      <c r="C13" s="681">
        <v>3327</v>
      </c>
      <c r="D13" s="681">
        <f t="shared" si="1"/>
        <v>3153</v>
      </c>
      <c r="E13" s="682">
        <f t="shared" si="0"/>
        <v>-0.0522993688007214</v>
      </c>
      <c r="F13" s="371"/>
      <c r="H13" s="217">
        <v>101010105</v>
      </c>
      <c r="I13" s="217" t="s">
        <v>129</v>
      </c>
      <c r="J13" s="217">
        <v>654</v>
      </c>
    </row>
    <row r="14" s="397" customFormat="1" ht="17.1" customHeight="1" spans="1:10">
      <c r="A14" s="509" t="s">
        <v>130</v>
      </c>
      <c r="B14" s="406">
        <v>10114</v>
      </c>
      <c r="C14" s="681">
        <v>1119</v>
      </c>
      <c r="D14" s="681">
        <f t="shared" si="1"/>
        <v>1239</v>
      </c>
      <c r="E14" s="682">
        <f t="shared" si="0"/>
        <v>0.107238605898123</v>
      </c>
      <c r="F14" s="371"/>
      <c r="H14" s="217">
        <v>101010106</v>
      </c>
      <c r="I14" s="217" t="s">
        <v>131</v>
      </c>
      <c r="J14" s="217">
        <v>1423</v>
      </c>
    </row>
    <row r="15" s="397" customFormat="1" ht="17.1" customHeight="1" spans="1:10">
      <c r="A15" s="509" t="s">
        <v>132</v>
      </c>
      <c r="B15" s="406">
        <v>10118</v>
      </c>
      <c r="C15" s="681">
        <v>3380</v>
      </c>
      <c r="D15" s="681">
        <f t="shared" si="1"/>
        <v>2344</v>
      </c>
      <c r="E15" s="682">
        <f t="shared" si="0"/>
        <v>-0.306508875739645</v>
      </c>
      <c r="F15" s="371"/>
      <c r="H15" s="217">
        <v>101010119</v>
      </c>
      <c r="I15" s="217" t="s">
        <v>133</v>
      </c>
      <c r="J15" s="217">
        <v>880</v>
      </c>
    </row>
    <row r="16" s="397" customFormat="1" ht="17.1" customHeight="1" spans="1:10">
      <c r="A16" s="509" t="s">
        <v>134</v>
      </c>
      <c r="B16" s="406">
        <v>10119</v>
      </c>
      <c r="C16" s="681">
        <v>2852</v>
      </c>
      <c r="D16" s="681">
        <f t="shared" si="1"/>
        <v>4468</v>
      </c>
      <c r="E16" s="682">
        <f t="shared" si="0"/>
        <v>0.566619915848527</v>
      </c>
      <c r="F16" s="371"/>
      <c r="H16" s="217">
        <v>101010120</v>
      </c>
      <c r="I16" s="217" t="s">
        <v>135</v>
      </c>
      <c r="J16" s="217">
        <v>10</v>
      </c>
    </row>
    <row r="17" s="397" customFormat="1" ht="17.1" customHeight="1" spans="1:10">
      <c r="A17" s="509" t="s">
        <v>136</v>
      </c>
      <c r="B17" s="406">
        <v>10120</v>
      </c>
      <c r="C17" s="681">
        <v>0</v>
      </c>
      <c r="D17" s="681">
        <f t="shared" si="1"/>
        <v>0</v>
      </c>
      <c r="E17" s="682" t="str">
        <f t="shared" si="0"/>
        <v/>
      </c>
      <c r="F17" s="371"/>
      <c r="H17" s="217">
        <v>101010121</v>
      </c>
      <c r="I17" s="217" t="s">
        <v>137</v>
      </c>
      <c r="J17" s="217">
        <v>-8</v>
      </c>
    </row>
    <row r="18" s="397" customFormat="1" ht="17.1" customHeight="1" spans="1:10">
      <c r="A18" s="509" t="s">
        <v>138</v>
      </c>
      <c r="B18" s="406">
        <v>10121</v>
      </c>
      <c r="C18" s="681">
        <v>13</v>
      </c>
      <c r="D18" s="681">
        <f t="shared" si="1"/>
        <v>25</v>
      </c>
      <c r="E18" s="682">
        <f t="shared" si="0"/>
        <v>0.923076923076923</v>
      </c>
      <c r="F18" s="371"/>
      <c r="H18" s="217">
        <v>101010122</v>
      </c>
      <c r="I18" s="217" t="s">
        <v>139</v>
      </c>
      <c r="J18" s="217">
        <v>0</v>
      </c>
    </row>
    <row r="19" s="397" customFormat="1" ht="17.1" customHeight="1" spans="1:10">
      <c r="A19" s="509" t="s">
        <v>140</v>
      </c>
      <c r="B19" s="406">
        <v>10199</v>
      </c>
      <c r="C19" s="681"/>
      <c r="D19" s="681">
        <f t="shared" si="1"/>
        <v>64</v>
      </c>
      <c r="E19" s="682" t="str">
        <f t="shared" si="0"/>
        <v/>
      </c>
      <c r="F19" s="371"/>
      <c r="H19" s="217">
        <v>101010125</v>
      </c>
      <c r="I19" s="217" t="s">
        <v>141</v>
      </c>
      <c r="J19" s="217">
        <v>0</v>
      </c>
    </row>
    <row r="20" s="397" customFormat="1" ht="17.1" customHeight="1" spans="1:10">
      <c r="A20" s="506" t="s">
        <v>142</v>
      </c>
      <c r="B20" s="507">
        <v>103</v>
      </c>
      <c r="C20" s="679">
        <v>11625</v>
      </c>
      <c r="D20" s="679">
        <f t="shared" si="1"/>
        <v>14139</v>
      </c>
      <c r="E20" s="412">
        <f t="shared" si="0"/>
        <v>0.216258064516129</v>
      </c>
      <c r="F20" s="371"/>
      <c r="H20" s="217">
        <v>101010127</v>
      </c>
      <c r="I20" s="217" t="s">
        <v>143</v>
      </c>
      <c r="J20" s="217">
        <v>0</v>
      </c>
    </row>
    <row r="21" s="397" customFormat="1" ht="17.1" customHeight="1" spans="1:10">
      <c r="A21" s="509" t="s">
        <v>144</v>
      </c>
      <c r="B21" s="683">
        <v>10302</v>
      </c>
      <c r="C21" s="680">
        <v>4384</v>
      </c>
      <c r="D21" s="681">
        <f t="shared" si="1"/>
        <v>2577</v>
      </c>
      <c r="E21" s="682">
        <f t="shared" si="0"/>
        <v>-0.412180656934307</v>
      </c>
      <c r="F21" s="371"/>
      <c r="H21" s="217">
        <v>101010129</v>
      </c>
      <c r="I21" s="217" t="s">
        <v>145</v>
      </c>
      <c r="J21" s="217">
        <v>-4</v>
      </c>
    </row>
    <row r="22" s="397" customFormat="1" ht="17.1" customHeight="1" spans="1:10">
      <c r="A22" s="513" t="s">
        <v>146</v>
      </c>
      <c r="B22" s="406">
        <v>10304</v>
      </c>
      <c r="C22" s="680">
        <v>1180</v>
      </c>
      <c r="D22" s="681">
        <f t="shared" si="1"/>
        <v>1527</v>
      </c>
      <c r="E22" s="682">
        <f t="shared" si="0"/>
        <v>0.294067796610169</v>
      </c>
      <c r="F22" s="371"/>
      <c r="H22" s="217">
        <v>101010130</v>
      </c>
      <c r="I22" s="217" t="s">
        <v>147</v>
      </c>
      <c r="J22" s="217">
        <v>0</v>
      </c>
    </row>
    <row r="23" s="397" customFormat="1" ht="17.1" customHeight="1" spans="1:10">
      <c r="A23" s="509" t="s">
        <v>148</v>
      </c>
      <c r="B23" s="406">
        <v>10305</v>
      </c>
      <c r="C23" s="680">
        <v>4862</v>
      </c>
      <c r="D23" s="681">
        <f t="shared" si="1"/>
        <v>7126</v>
      </c>
      <c r="E23" s="682">
        <f t="shared" si="0"/>
        <v>0.46565199506376</v>
      </c>
      <c r="F23" s="371"/>
      <c r="H23" s="217">
        <v>101010131</v>
      </c>
      <c r="I23" s="217" t="s">
        <v>149</v>
      </c>
      <c r="J23" s="217">
        <v>0</v>
      </c>
    </row>
    <row r="24" s="397" customFormat="1" ht="17.1" customHeight="1" spans="1:10">
      <c r="A24" s="509" t="s">
        <v>150</v>
      </c>
      <c r="B24" s="406">
        <v>10306</v>
      </c>
      <c r="C24" s="680">
        <v>0</v>
      </c>
      <c r="D24" s="681">
        <f t="shared" si="1"/>
        <v>0</v>
      </c>
      <c r="E24" s="682" t="str">
        <f t="shared" si="0"/>
        <v/>
      </c>
      <c r="F24" s="371"/>
      <c r="H24" s="217">
        <v>101010132</v>
      </c>
      <c r="I24" s="217" t="s">
        <v>151</v>
      </c>
      <c r="J24" s="217">
        <v>0</v>
      </c>
    </row>
    <row r="25" s="397" customFormat="1" ht="30" customHeight="1" spans="1:10">
      <c r="A25" s="509" t="s">
        <v>152</v>
      </c>
      <c r="B25" s="406">
        <v>10307</v>
      </c>
      <c r="C25" s="680">
        <v>91</v>
      </c>
      <c r="D25" s="681">
        <f t="shared" si="1"/>
        <v>1588</v>
      </c>
      <c r="E25" s="682">
        <f t="shared" si="0"/>
        <v>16.4505494505494</v>
      </c>
      <c r="F25" s="371"/>
      <c r="H25" s="217">
        <v>101010133</v>
      </c>
      <c r="I25" s="217" t="s">
        <v>153</v>
      </c>
      <c r="J25" s="217">
        <v>0</v>
      </c>
    </row>
    <row r="26" s="397" customFormat="1" ht="17.1" customHeight="1" spans="1:10">
      <c r="A26" s="509" t="s">
        <v>154</v>
      </c>
      <c r="B26" s="406">
        <v>10308</v>
      </c>
      <c r="C26" s="680"/>
      <c r="D26" s="681">
        <f t="shared" si="1"/>
        <v>0</v>
      </c>
      <c r="E26" s="682" t="str">
        <f t="shared" si="0"/>
        <v/>
      </c>
      <c r="F26" s="371"/>
      <c r="H26" s="217">
        <v>101010134</v>
      </c>
      <c r="I26" s="217" t="s">
        <v>155</v>
      </c>
      <c r="J26" s="217">
        <v>0</v>
      </c>
    </row>
    <row r="27" s="397" customFormat="1" ht="17.1" customHeight="1" spans="1:10">
      <c r="A27" s="509" t="s">
        <v>156</v>
      </c>
      <c r="B27" s="406">
        <v>10309</v>
      </c>
      <c r="C27" s="681"/>
      <c r="D27" s="681">
        <f t="shared" si="1"/>
        <v>352</v>
      </c>
      <c r="E27" s="682" t="str">
        <f t="shared" si="0"/>
        <v/>
      </c>
      <c r="F27" s="371"/>
      <c r="H27" s="217">
        <v>101010135</v>
      </c>
      <c r="I27" s="217" t="s">
        <v>157</v>
      </c>
      <c r="J27" s="217">
        <v>0</v>
      </c>
    </row>
    <row r="28" s="397" customFormat="1" ht="17.1" customHeight="1" spans="1:10">
      <c r="A28" s="509" t="s">
        <v>158</v>
      </c>
      <c r="B28" s="406">
        <v>10399</v>
      </c>
      <c r="C28" s="681">
        <v>1108</v>
      </c>
      <c r="D28" s="681">
        <f t="shared" si="1"/>
        <v>969</v>
      </c>
      <c r="E28" s="682">
        <f t="shared" si="0"/>
        <v>-0.125451263537906</v>
      </c>
      <c r="F28" s="371"/>
      <c r="H28" s="217">
        <v>101010150</v>
      </c>
      <c r="I28" s="217" t="s">
        <v>159</v>
      </c>
      <c r="J28" s="217">
        <v>0</v>
      </c>
    </row>
    <row r="29" s="397" customFormat="1" ht="17.1" customHeight="1" spans="1:10">
      <c r="A29" s="381"/>
      <c r="B29" s="390"/>
      <c r="C29" s="681"/>
      <c r="D29" s="681"/>
      <c r="E29" s="682" t="str">
        <f t="shared" si="0"/>
        <v/>
      </c>
      <c r="F29" s="371"/>
      <c r="H29" s="217">
        <v>101010151</v>
      </c>
      <c r="I29" s="217" t="s">
        <v>160</v>
      </c>
      <c r="J29" s="217">
        <v>92</v>
      </c>
    </row>
    <row r="30" s="397" customFormat="1" ht="17.1" customHeight="1" spans="1:10">
      <c r="A30" s="674" t="s">
        <v>73</v>
      </c>
      <c r="B30" s="684" t="s">
        <v>74</v>
      </c>
      <c r="C30" s="679">
        <f>SUM(C4,C20)</f>
        <v>53334</v>
      </c>
      <c r="D30" s="679">
        <f>SUM(D4,D20)</f>
        <v>56578</v>
      </c>
      <c r="E30" s="412">
        <f t="shared" si="0"/>
        <v>0.0608242396970038</v>
      </c>
      <c r="F30" s="371"/>
      <c r="G30" s="655"/>
      <c r="H30" s="217">
        <v>101010152</v>
      </c>
      <c r="I30" s="217" t="s">
        <v>161</v>
      </c>
      <c r="J30" s="217">
        <v>0</v>
      </c>
    </row>
    <row r="31" s="397" customFormat="1" ht="17.1" customHeight="1" spans="1:10">
      <c r="A31" s="413" t="s">
        <v>77</v>
      </c>
      <c r="B31" s="507">
        <v>110</v>
      </c>
      <c r="C31" s="685">
        <f>SUM(C32:C39)</f>
        <v>277613</v>
      </c>
      <c r="D31" s="685">
        <f>SUM(D32:D39)</f>
        <v>306124</v>
      </c>
      <c r="E31" s="412">
        <f t="shared" si="0"/>
        <v>0.10270052194962</v>
      </c>
      <c r="F31" s="371"/>
      <c r="H31" s="677">
        <v>101010153</v>
      </c>
      <c r="I31" s="677" t="s">
        <v>162</v>
      </c>
      <c r="J31" s="397">
        <v>0</v>
      </c>
    </row>
    <row r="32" s="397" customFormat="1" ht="17.1" customHeight="1" spans="1:10">
      <c r="A32" s="381" t="s">
        <v>79</v>
      </c>
      <c r="B32" s="390">
        <v>11001</v>
      </c>
      <c r="C32" s="686">
        <v>9634</v>
      </c>
      <c r="D32" s="686">
        <v>7000</v>
      </c>
      <c r="E32" s="682">
        <f t="shared" si="0"/>
        <v>-0.273406684658501</v>
      </c>
      <c r="F32" s="371"/>
      <c r="H32" s="677">
        <v>1010104</v>
      </c>
      <c r="I32" s="677" t="s">
        <v>163</v>
      </c>
      <c r="J32" s="397">
        <v>6150</v>
      </c>
    </row>
    <row r="33" s="397" customFormat="1" ht="17.1" customHeight="1" spans="1:10">
      <c r="A33" s="381" t="s">
        <v>81</v>
      </c>
      <c r="B33" s="390">
        <v>11002</v>
      </c>
      <c r="C33" s="680">
        <v>122155</v>
      </c>
      <c r="D33" s="686">
        <v>152826</v>
      </c>
      <c r="E33" s="682">
        <f t="shared" si="0"/>
        <v>0.251082640907044</v>
      </c>
      <c r="F33" s="371"/>
      <c r="H33" s="677">
        <v>101010401</v>
      </c>
      <c r="I33" s="677" t="s">
        <v>164</v>
      </c>
      <c r="J33" s="397">
        <v>6145</v>
      </c>
    </row>
    <row r="34" s="397" customFormat="1" ht="17.1" customHeight="1" spans="1:10">
      <c r="A34" s="381" t="s">
        <v>83</v>
      </c>
      <c r="B34" s="390">
        <v>11003</v>
      </c>
      <c r="C34" s="680">
        <v>72132</v>
      </c>
      <c r="D34" s="680">
        <v>75775</v>
      </c>
      <c r="E34" s="682">
        <f t="shared" si="0"/>
        <v>0.0505046303998224</v>
      </c>
      <c r="F34" s="371"/>
      <c r="H34" s="397">
        <v>101010402</v>
      </c>
      <c r="I34" s="397" t="s">
        <v>165</v>
      </c>
      <c r="J34" s="397">
        <v>0</v>
      </c>
    </row>
    <row r="35" s="397" customFormat="1" ht="17.1" customHeight="1" spans="1:10">
      <c r="A35" s="381" t="s">
        <v>85</v>
      </c>
      <c r="B35" s="390">
        <v>11008</v>
      </c>
      <c r="C35" s="680"/>
      <c r="D35" s="686">
        <v>0</v>
      </c>
      <c r="E35" s="682" t="str">
        <f t="shared" si="0"/>
        <v/>
      </c>
      <c r="F35" s="371"/>
      <c r="H35" s="217">
        <v>101010403</v>
      </c>
      <c r="I35" s="217" t="s">
        <v>166</v>
      </c>
      <c r="J35" s="397">
        <v>0</v>
      </c>
    </row>
    <row r="36" s="397" customFormat="1" ht="17.1" customHeight="1" spans="1:10">
      <c r="A36" s="381" t="s">
        <v>87</v>
      </c>
      <c r="B36" s="390">
        <v>11009</v>
      </c>
      <c r="C36" s="680">
        <v>56865</v>
      </c>
      <c r="D36" s="680">
        <v>59108</v>
      </c>
      <c r="E36" s="682">
        <f t="shared" si="0"/>
        <v>0.0394442978985317</v>
      </c>
      <c r="F36" s="371"/>
      <c r="H36" s="217">
        <v>101010420</v>
      </c>
      <c r="I36" s="217" t="s">
        <v>167</v>
      </c>
      <c r="J36" s="397">
        <v>6</v>
      </c>
    </row>
    <row r="37" s="397" customFormat="1" ht="17.1" customHeight="1" spans="1:10">
      <c r="A37" s="381" t="s">
        <v>89</v>
      </c>
      <c r="B37" s="390">
        <v>11011</v>
      </c>
      <c r="C37" s="680">
        <v>16600</v>
      </c>
      <c r="D37" s="680">
        <v>10000</v>
      </c>
      <c r="E37" s="682">
        <f t="shared" si="0"/>
        <v>-0.397590361445783</v>
      </c>
      <c r="F37" s="371"/>
      <c r="H37" s="217">
        <v>101010429</v>
      </c>
      <c r="I37" s="217" t="s">
        <v>168</v>
      </c>
      <c r="J37" s="397">
        <v>-1</v>
      </c>
    </row>
    <row r="38" s="397" customFormat="1" ht="17.1" customHeight="1" spans="1:10">
      <c r="A38" s="381" t="s">
        <v>91</v>
      </c>
      <c r="B38" s="514">
        <v>11013</v>
      </c>
      <c r="C38" s="680"/>
      <c r="D38" s="680"/>
      <c r="E38" s="682" t="str">
        <f t="shared" si="0"/>
        <v/>
      </c>
      <c r="F38" s="371"/>
      <c r="H38" s="217">
        <v>101010461</v>
      </c>
      <c r="I38" s="217" t="s">
        <v>169</v>
      </c>
      <c r="J38" s="397">
        <v>0</v>
      </c>
    </row>
    <row r="39" s="677" customFormat="1" ht="17.1" customHeight="1" spans="1:10">
      <c r="A39" s="381" t="s">
        <v>93</v>
      </c>
      <c r="B39" s="390">
        <v>11015</v>
      </c>
      <c r="C39" s="680">
        <v>227</v>
      </c>
      <c r="D39" s="687">
        <v>1415</v>
      </c>
      <c r="E39" s="682">
        <f t="shared" si="0"/>
        <v>5.23348017621145</v>
      </c>
      <c r="F39" s="371"/>
      <c r="H39" s="217">
        <v>1010201</v>
      </c>
      <c r="I39" s="217" t="s">
        <v>170</v>
      </c>
      <c r="J39" s="677">
        <v>0</v>
      </c>
    </row>
    <row r="40" s="677" customFormat="1" ht="17.1" customHeight="1" spans="1:10">
      <c r="A40" s="688"/>
      <c r="B40" s="514"/>
      <c r="C40" s="680"/>
      <c r="D40" s="687"/>
      <c r="E40" s="682" t="str">
        <f t="shared" si="0"/>
        <v/>
      </c>
      <c r="F40" s="371"/>
      <c r="H40" s="217">
        <v>101020107</v>
      </c>
      <c r="I40" s="217" t="s">
        <v>171</v>
      </c>
      <c r="J40" s="677">
        <v>0</v>
      </c>
    </row>
    <row r="41" s="677" customFormat="1" ht="17.1" customHeight="1" spans="1:10">
      <c r="A41" s="689" t="s">
        <v>96</v>
      </c>
      <c r="B41" s="514"/>
      <c r="C41" s="680"/>
      <c r="D41" s="687"/>
      <c r="E41" s="682" t="str">
        <f t="shared" si="0"/>
        <v/>
      </c>
      <c r="F41" s="371"/>
      <c r="H41" s="217">
        <v>101020121</v>
      </c>
      <c r="I41" s="217" t="s">
        <v>172</v>
      </c>
      <c r="J41" s="677">
        <v>0</v>
      </c>
    </row>
    <row r="42" s="677" customFormat="1" ht="17.1" customHeight="1" spans="1:10">
      <c r="A42" s="689" t="s">
        <v>98</v>
      </c>
      <c r="B42" s="514"/>
      <c r="C42" s="680"/>
      <c r="D42" s="687"/>
      <c r="E42" s="682" t="str">
        <f t="shared" si="0"/>
        <v/>
      </c>
      <c r="F42" s="371"/>
      <c r="H42" s="217"/>
      <c r="I42" s="217" t="s">
        <v>173</v>
      </c>
      <c r="J42" s="677">
        <v>0</v>
      </c>
    </row>
    <row r="43" s="677" customFormat="1" ht="17.1" customHeight="1" spans="1:10">
      <c r="A43" s="689" t="s">
        <v>100</v>
      </c>
      <c r="B43" s="514"/>
      <c r="C43" s="680"/>
      <c r="D43" s="687"/>
      <c r="E43" s="682" t="str">
        <f t="shared" si="0"/>
        <v/>
      </c>
      <c r="F43" s="371"/>
      <c r="H43" s="217">
        <v>1010102</v>
      </c>
      <c r="I43" s="217" t="s">
        <v>174</v>
      </c>
      <c r="J43" s="677">
        <v>0</v>
      </c>
    </row>
    <row r="44" s="397" customFormat="1" ht="17.1" customHeight="1" spans="1:10">
      <c r="A44" s="676" t="s">
        <v>103</v>
      </c>
      <c r="B44" s="387" t="s">
        <v>104</v>
      </c>
      <c r="C44" s="685">
        <f>SUM(C30:C31)</f>
        <v>330947</v>
      </c>
      <c r="D44" s="685">
        <f>SUM(D30:D31)</f>
        <v>362702</v>
      </c>
      <c r="E44" s="412">
        <f t="shared" si="0"/>
        <v>0.0959519197938039</v>
      </c>
      <c r="F44" s="371"/>
      <c r="H44" s="217">
        <v>1010202</v>
      </c>
      <c r="I44" s="217" t="s">
        <v>175</v>
      </c>
      <c r="J44" s="397">
        <v>0</v>
      </c>
    </row>
    <row r="45" s="397" customFormat="1" ht="15.6" spans="2:10">
      <c r="B45" s="398"/>
      <c r="C45" s="352"/>
      <c r="D45" s="352"/>
      <c r="E45" s="399"/>
      <c r="H45" s="217">
        <v>101020202</v>
      </c>
      <c r="I45" s="217" t="s">
        <v>176</v>
      </c>
      <c r="J45" s="397">
        <v>0</v>
      </c>
    </row>
    <row r="46" s="397" customFormat="1" ht="15.6" spans="2:10">
      <c r="B46" s="398"/>
      <c r="C46" s="396"/>
      <c r="D46" s="396"/>
      <c r="E46" s="399"/>
      <c r="H46" s="217">
        <v>101020221</v>
      </c>
      <c r="I46" s="217" t="s">
        <v>177</v>
      </c>
      <c r="J46" s="397">
        <v>0</v>
      </c>
    </row>
    <row r="47" spans="9:10">
      <c r="I47" s="217" t="s">
        <v>178</v>
      </c>
      <c r="J47" s="217">
        <v>0</v>
      </c>
    </row>
    <row r="48" spans="9:10">
      <c r="I48" s="217" t="s">
        <v>179</v>
      </c>
      <c r="J48" s="217">
        <v>0</v>
      </c>
    </row>
    <row r="49" spans="8:10">
      <c r="H49" s="217">
        <v>1010103</v>
      </c>
      <c r="I49" s="217" t="s">
        <v>180</v>
      </c>
      <c r="J49" s="217">
        <v>0</v>
      </c>
    </row>
    <row r="50" spans="8:10">
      <c r="H50" s="217">
        <v>101010301</v>
      </c>
      <c r="I50" s="217" t="s">
        <v>181</v>
      </c>
      <c r="J50" s="217">
        <v>0</v>
      </c>
    </row>
    <row r="51" spans="8:10">
      <c r="H51" s="217">
        <v>101010302</v>
      </c>
      <c r="I51" s="217" t="s">
        <v>182</v>
      </c>
      <c r="J51" s="217">
        <v>0</v>
      </c>
    </row>
    <row r="52" spans="8:10">
      <c r="H52" s="217">
        <v>1010105</v>
      </c>
      <c r="I52" s="217" t="s">
        <v>183</v>
      </c>
      <c r="J52" s="217">
        <v>0</v>
      </c>
    </row>
    <row r="53" spans="8:10">
      <c r="H53" s="217">
        <v>1010203</v>
      </c>
      <c r="I53" s="217" t="s">
        <v>184</v>
      </c>
      <c r="J53" s="217">
        <v>0</v>
      </c>
    </row>
    <row r="54" spans="8:10">
      <c r="H54" s="217">
        <v>10104</v>
      </c>
      <c r="I54" s="217" t="s">
        <v>185</v>
      </c>
      <c r="J54" s="217">
        <v>2982</v>
      </c>
    </row>
    <row r="55" spans="9:10">
      <c r="I55" s="217" t="s">
        <v>186</v>
      </c>
      <c r="J55" s="217">
        <v>0</v>
      </c>
    </row>
    <row r="56" spans="8:10">
      <c r="H56" s="217">
        <v>1010417</v>
      </c>
      <c r="I56" s="217" t="s">
        <v>187</v>
      </c>
      <c r="J56" s="217">
        <v>0</v>
      </c>
    </row>
    <row r="57" spans="8:10">
      <c r="H57" s="217">
        <v>101041702</v>
      </c>
      <c r="I57" s="217" t="s">
        <v>188</v>
      </c>
      <c r="J57" s="217">
        <v>0</v>
      </c>
    </row>
    <row r="58" spans="8:10">
      <c r="H58" s="217">
        <v>1010418</v>
      </c>
      <c r="I58" s="217" t="s">
        <v>189</v>
      </c>
      <c r="J58" s="217">
        <v>0</v>
      </c>
    </row>
    <row r="59" spans="8:10">
      <c r="H59" s="217">
        <v>1010419</v>
      </c>
      <c r="I59" s="217" t="s">
        <v>190</v>
      </c>
      <c r="J59" s="217">
        <v>0</v>
      </c>
    </row>
    <row r="60" spans="8:10">
      <c r="H60" s="217">
        <v>1010420</v>
      </c>
      <c r="I60" s="217" t="s">
        <v>191</v>
      </c>
      <c r="J60" s="217">
        <v>0</v>
      </c>
    </row>
    <row r="61" spans="8:10">
      <c r="H61" s="217">
        <v>1010421</v>
      </c>
      <c r="I61" s="217" t="s">
        <v>192</v>
      </c>
      <c r="J61" s="217">
        <v>0</v>
      </c>
    </row>
    <row r="62" spans="8:10">
      <c r="H62" s="217">
        <v>1010422</v>
      </c>
      <c r="I62" s="217" t="s">
        <v>193</v>
      </c>
      <c r="J62" s="217">
        <v>0</v>
      </c>
    </row>
    <row r="63" spans="8:10">
      <c r="H63" s="217">
        <v>1010423</v>
      </c>
      <c r="I63" s="217" t="s">
        <v>194</v>
      </c>
      <c r="J63" s="217">
        <v>0</v>
      </c>
    </row>
    <row r="64" spans="8:10">
      <c r="H64" s="217">
        <v>1010424</v>
      </c>
      <c r="I64" s="217" t="s">
        <v>195</v>
      </c>
      <c r="J64" s="217">
        <v>0</v>
      </c>
    </row>
    <row r="65" spans="8:10">
      <c r="H65" s="217">
        <v>1010425</v>
      </c>
      <c r="I65" s="217" t="s">
        <v>196</v>
      </c>
      <c r="J65" s="217">
        <v>0</v>
      </c>
    </row>
    <row r="66" spans="8:10">
      <c r="H66" s="217">
        <v>1010426</v>
      </c>
      <c r="I66" s="217" t="s">
        <v>197</v>
      </c>
      <c r="J66" s="217">
        <v>0</v>
      </c>
    </row>
    <row r="67" spans="8:10">
      <c r="H67" s="217">
        <v>1010427</v>
      </c>
      <c r="I67" s="217" t="s">
        <v>198</v>
      </c>
      <c r="J67" s="217">
        <v>0</v>
      </c>
    </row>
    <row r="68" spans="8:10">
      <c r="H68" s="217">
        <v>1010428</v>
      </c>
      <c r="I68" s="217" t="s">
        <v>199</v>
      </c>
      <c r="J68" s="217">
        <v>0</v>
      </c>
    </row>
    <row r="69" spans="8:10">
      <c r="H69" s="217">
        <v>1010429</v>
      </c>
      <c r="I69" s="217" t="s">
        <v>200</v>
      </c>
      <c r="J69" s="217">
        <v>0</v>
      </c>
    </row>
    <row r="70" spans="8:10">
      <c r="H70" s="217">
        <v>1010430</v>
      </c>
      <c r="I70" s="217" t="s">
        <v>201</v>
      </c>
      <c r="J70" s="217">
        <v>0</v>
      </c>
    </row>
    <row r="71" spans="8:10">
      <c r="H71" s="217">
        <v>1010431</v>
      </c>
      <c r="I71" s="217" t="s">
        <v>202</v>
      </c>
      <c r="J71" s="217">
        <v>4</v>
      </c>
    </row>
    <row r="72" spans="8:10">
      <c r="H72" s="217">
        <v>1010432</v>
      </c>
      <c r="I72" s="217" t="s">
        <v>203</v>
      </c>
      <c r="J72" s="217">
        <v>353</v>
      </c>
    </row>
    <row r="73" spans="8:10">
      <c r="H73" s="217">
        <v>1010433</v>
      </c>
      <c r="I73" s="217" t="s">
        <v>204</v>
      </c>
      <c r="J73" s="217">
        <v>2259</v>
      </c>
    </row>
    <row r="74" spans="8:10">
      <c r="H74" s="217">
        <v>1010434</v>
      </c>
      <c r="I74" s="217" t="s">
        <v>205</v>
      </c>
      <c r="J74" s="217">
        <v>0</v>
      </c>
    </row>
    <row r="75" spans="8:10">
      <c r="H75" s="217">
        <v>1010435</v>
      </c>
      <c r="I75" s="217" t="s">
        <v>206</v>
      </c>
      <c r="J75" s="217">
        <v>3</v>
      </c>
    </row>
    <row r="76" spans="8:10">
      <c r="H76" s="217">
        <v>1010436</v>
      </c>
      <c r="I76" s="217" t="s">
        <v>207</v>
      </c>
      <c r="J76" s="217">
        <v>144</v>
      </c>
    </row>
    <row r="77" spans="8:10">
      <c r="H77" s="217">
        <v>1010439</v>
      </c>
      <c r="I77" s="217" t="s">
        <v>208</v>
      </c>
      <c r="J77" s="217">
        <v>81</v>
      </c>
    </row>
    <row r="78" spans="8:10">
      <c r="H78" s="217">
        <v>1010440</v>
      </c>
      <c r="I78" s="217" t="s">
        <v>209</v>
      </c>
      <c r="J78" s="217">
        <v>83</v>
      </c>
    </row>
    <row r="79" spans="8:10">
      <c r="H79" s="217">
        <v>1010441</v>
      </c>
      <c r="I79" s="217" t="s">
        <v>210</v>
      </c>
      <c r="J79" s="217">
        <v>42</v>
      </c>
    </row>
    <row r="80" spans="8:10">
      <c r="H80" s="217">
        <v>1010442</v>
      </c>
      <c r="I80" s="217" t="s">
        <v>211</v>
      </c>
      <c r="J80" s="217">
        <v>0</v>
      </c>
    </row>
    <row r="81" spans="8:10">
      <c r="H81" s="217">
        <v>1010443</v>
      </c>
      <c r="I81" s="217" t="s">
        <v>212</v>
      </c>
      <c r="J81" s="217">
        <v>0</v>
      </c>
    </row>
    <row r="82" spans="8:10">
      <c r="H82" s="217">
        <v>1010444</v>
      </c>
      <c r="I82" s="217" t="s">
        <v>213</v>
      </c>
      <c r="J82" s="217">
        <v>0</v>
      </c>
    </row>
    <row r="83" spans="8:10">
      <c r="H83" s="217">
        <v>1010445</v>
      </c>
      <c r="I83" s="217" t="s">
        <v>214</v>
      </c>
      <c r="J83" s="217">
        <v>0</v>
      </c>
    </row>
    <row r="84" spans="8:10">
      <c r="H84" s="217">
        <v>1010446</v>
      </c>
      <c r="I84" s="217" t="s">
        <v>215</v>
      </c>
      <c r="J84" s="217">
        <v>0</v>
      </c>
    </row>
    <row r="85" spans="8:10">
      <c r="H85" s="217">
        <v>1010447</v>
      </c>
      <c r="I85" s="217" t="s">
        <v>216</v>
      </c>
      <c r="J85" s="217">
        <v>0</v>
      </c>
    </row>
    <row r="86" spans="8:10">
      <c r="H86" s="217">
        <v>1010448</v>
      </c>
      <c r="I86" s="217" t="s">
        <v>217</v>
      </c>
      <c r="J86" s="217">
        <v>0</v>
      </c>
    </row>
    <row r="87" spans="8:10">
      <c r="H87" s="217">
        <v>1010449</v>
      </c>
      <c r="I87" s="217" t="s">
        <v>218</v>
      </c>
      <c r="J87" s="217">
        <v>0</v>
      </c>
    </row>
    <row r="88" spans="8:10">
      <c r="H88" s="217">
        <v>1010450</v>
      </c>
      <c r="I88" s="217" t="s">
        <v>219</v>
      </c>
      <c r="J88" s="217">
        <v>13</v>
      </c>
    </row>
    <row r="89" spans="8:10">
      <c r="H89" s="217">
        <v>10105</v>
      </c>
      <c r="I89" s="217" t="s">
        <v>220</v>
      </c>
      <c r="J89" s="217">
        <v>0</v>
      </c>
    </row>
    <row r="90" spans="8:10">
      <c r="H90" s="690">
        <v>10106</v>
      </c>
      <c r="I90" s="217" t="s">
        <v>221</v>
      </c>
      <c r="J90" s="217">
        <v>462</v>
      </c>
    </row>
    <row r="91" spans="8:10">
      <c r="H91" s="217">
        <v>1010601</v>
      </c>
      <c r="I91" s="217" t="s">
        <v>222</v>
      </c>
      <c r="J91" s="217">
        <v>461</v>
      </c>
    </row>
    <row r="92" spans="8:10">
      <c r="H92" s="217">
        <v>101060101</v>
      </c>
      <c r="I92" s="217" t="s">
        <v>223</v>
      </c>
      <c r="J92" s="217">
        <v>0</v>
      </c>
    </row>
    <row r="93" spans="8:10">
      <c r="H93" s="217">
        <v>101060102</v>
      </c>
      <c r="I93" s="217" t="s">
        <v>224</v>
      </c>
      <c r="J93" s="217">
        <v>0</v>
      </c>
    </row>
    <row r="94" spans="8:10">
      <c r="H94" s="217">
        <v>101060109</v>
      </c>
      <c r="I94" s="217" t="s">
        <v>225</v>
      </c>
      <c r="J94" s="217">
        <v>461</v>
      </c>
    </row>
    <row r="95" spans="8:10">
      <c r="H95" s="217">
        <v>1010602</v>
      </c>
      <c r="I95" s="217" t="s">
        <v>226</v>
      </c>
      <c r="J95" s="217">
        <v>0</v>
      </c>
    </row>
    <row r="96" spans="8:10">
      <c r="H96" s="217">
        <v>1010603</v>
      </c>
      <c r="I96" s="217" t="s">
        <v>227</v>
      </c>
      <c r="J96" s="217">
        <v>0</v>
      </c>
    </row>
    <row r="97" spans="8:10">
      <c r="H97" s="217">
        <v>1010620</v>
      </c>
      <c r="I97" s="217" t="s">
        <v>228</v>
      </c>
      <c r="J97" s="217">
        <v>1</v>
      </c>
    </row>
    <row r="98" spans="8:10">
      <c r="H98" s="217">
        <v>10107</v>
      </c>
      <c r="I98" s="217" t="s">
        <v>229</v>
      </c>
      <c r="J98" s="217">
        <v>774</v>
      </c>
    </row>
    <row r="99" spans="8:10">
      <c r="H99" s="217">
        <v>1010701</v>
      </c>
      <c r="I99" s="217" t="s">
        <v>230</v>
      </c>
      <c r="J99" s="217">
        <v>0</v>
      </c>
    </row>
    <row r="100" spans="8:10">
      <c r="H100" s="217">
        <v>1010702</v>
      </c>
      <c r="I100" s="217" t="s">
        <v>231</v>
      </c>
      <c r="J100" s="217">
        <v>0</v>
      </c>
    </row>
    <row r="101" spans="8:10">
      <c r="H101" s="217">
        <v>1010719</v>
      </c>
      <c r="I101" s="217" t="s">
        <v>232</v>
      </c>
      <c r="J101" s="217">
        <v>769</v>
      </c>
    </row>
    <row r="102" spans="8:10">
      <c r="H102" s="217">
        <v>1010720</v>
      </c>
      <c r="I102" s="217" t="s">
        <v>233</v>
      </c>
      <c r="J102" s="217">
        <v>5</v>
      </c>
    </row>
    <row r="103" spans="8:10">
      <c r="H103" s="217">
        <v>10109</v>
      </c>
      <c r="I103" s="217" t="s">
        <v>234</v>
      </c>
      <c r="J103" s="217">
        <v>2249</v>
      </c>
    </row>
    <row r="104" spans="8:10">
      <c r="H104" s="217">
        <v>1010918</v>
      </c>
      <c r="I104" s="217" t="s">
        <v>235</v>
      </c>
      <c r="J104" s="217">
        <v>0</v>
      </c>
    </row>
    <row r="105" spans="8:10">
      <c r="H105" s="217">
        <v>1010921</v>
      </c>
      <c r="I105" s="217" t="s">
        <v>236</v>
      </c>
      <c r="J105" s="217">
        <v>0</v>
      </c>
    </row>
    <row r="106" spans="8:10">
      <c r="H106" s="217">
        <v>1010922</v>
      </c>
      <c r="I106" s="217" t="s">
        <v>237</v>
      </c>
      <c r="J106" s="217">
        <v>0</v>
      </c>
    </row>
    <row r="107" spans="8:10">
      <c r="H107" s="217">
        <v>10110</v>
      </c>
      <c r="I107" s="217" t="s">
        <v>238</v>
      </c>
      <c r="J107" s="217">
        <v>1344</v>
      </c>
    </row>
    <row r="108" spans="8:10">
      <c r="H108" s="217">
        <v>10111</v>
      </c>
      <c r="I108" s="217" t="s">
        <v>239</v>
      </c>
      <c r="J108" s="217">
        <v>604</v>
      </c>
    </row>
    <row r="109" spans="8:10">
      <c r="H109" s="217">
        <v>1011101</v>
      </c>
      <c r="I109" s="217" t="s">
        <v>240</v>
      </c>
      <c r="J109" s="217">
        <v>0</v>
      </c>
    </row>
    <row r="110" spans="8:10">
      <c r="H110" s="217">
        <v>10112</v>
      </c>
      <c r="I110" s="217" t="s">
        <v>241</v>
      </c>
      <c r="J110" s="217">
        <v>759</v>
      </c>
    </row>
    <row r="111" spans="8:10">
      <c r="H111" s="217">
        <v>10113</v>
      </c>
      <c r="I111" s="217" t="s">
        <v>242</v>
      </c>
      <c r="J111" s="217">
        <v>3153</v>
      </c>
    </row>
    <row r="112" spans="8:10">
      <c r="H112" s="217">
        <v>10114</v>
      </c>
      <c r="I112" s="217" t="s">
        <v>243</v>
      </c>
      <c r="J112" s="217">
        <v>1239</v>
      </c>
    </row>
    <row r="113" spans="8:10">
      <c r="H113" s="217">
        <v>10115</v>
      </c>
      <c r="I113" s="217" t="s">
        <v>244</v>
      </c>
      <c r="J113" s="217">
        <v>0</v>
      </c>
    </row>
    <row r="114" spans="8:10">
      <c r="H114" s="217">
        <v>10116</v>
      </c>
      <c r="I114" s="217" t="s">
        <v>245</v>
      </c>
      <c r="J114" s="217">
        <v>0</v>
      </c>
    </row>
    <row r="115" spans="8:10">
      <c r="H115" s="217">
        <v>10117</v>
      </c>
      <c r="I115" s="217" t="s">
        <v>246</v>
      </c>
      <c r="J115" s="217">
        <v>0</v>
      </c>
    </row>
    <row r="116" spans="8:10">
      <c r="H116" s="217">
        <v>10118</v>
      </c>
      <c r="I116" s="217" t="s">
        <v>247</v>
      </c>
      <c r="J116" s="217">
        <v>2344</v>
      </c>
    </row>
    <row r="117" spans="8:10">
      <c r="H117" s="217">
        <v>10119</v>
      </c>
      <c r="I117" s="217" t="s">
        <v>248</v>
      </c>
      <c r="J117" s="217">
        <v>4468</v>
      </c>
    </row>
    <row r="118" spans="8:10">
      <c r="H118" s="217">
        <v>10120</v>
      </c>
      <c r="I118" s="217" t="s">
        <v>249</v>
      </c>
      <c r="J118" s="217">
        <v>0</v>
      </c>
    </row>
    <row r="119" spans="8:10">
      <c r="H119" s="217">
        <v>10121</v>
      </c>
      <c r="I119" s="217" t="s">
        <v>250</v>
      </c>
      <c r="J119" s="217">
        <v>25</v>
      </c>
    </row>
    <row r="120" spans="8:10">
      <c r="H120" s="217">
        <v>10199</v>
      </c>
      <c r="I120" s="217" t="s">
        <v>251</v>
      </c>
      <c r="J120" s="217">
        <v>64</v>
      </c>
    </row>
    <row r="121" spans="8:10">
      <c r="H121" s="217">
        <v>103</v>
      </c>
      <c r="I121" s="217" t="s">
        <v>252</v>
      </c>
      <c r="J121" s="217">
        <v>14139</v>
      </c>
    </row>
    <row r="122" spans="8:10">
      <c r="H122" s="217">
        <v>10302</v>
      </c>
      <c r="I122" s="217" t="s">
        <v>253</v>
      </c>
      <c r="J122" s="217">
        <v>2577</v>
      </c>
    </row>
    <row r="123" spans="8:10">
      <c r="H123" s="217">
        <v>1030203</v>
      </c>
      <c r="I123" s="217" t="s">
        <v>254</v>
      </c>
      <c r="J123" s="217">
        <v>1426</v>
      </c>
    </row>
    <row r="124" spans="8:10">
      <c r="H124" s="217">
        <v>103020301</v>
      </c>
      <c r="I124" s="217" t="s">
        <v>255</v>
      </c>
      <c r="J124" s="217">
        <v>1426</v>
      </c>
    </row>
    <row r="125" spans="8:10">
      <c r="H125" s="217">
        <v>103020302</v>
      </c>
      <c r="I125" s="217" t="s">
        <v>256</v>
      </c>
      <c r="J125" s="217">
        <v>0</v>
      </c>
    </row>
    <row r="126" spans="8:10">
      <c r="H126" s="217">
        <v>103020303</v>
      </c>
      <c r="I126" s="217" t="s">
        <v>257</v>
      </c>
      <c r="J126" s="217">
        <v>0</v>
      </c>
    </row>
    <row r="127" spans="8:10">
      <c r="H127" s="217">
        <v>103020304</v>
      </c>
      <c r="I127" s="217" t="s">
        <v>258</v>
      </c>
      <c r="J127" s="217">
        <v>0</v>
      </c>
    </row>
    <row r="128" spans="8:10">
      <c r="H128" s="217">
        <v>103020305</v>
      </c>
      <c r="I128" s="217" t="s">
        <v>259</v>
      </c>
      <c r="J128" s="217">
        <v>0</v>
      </c>
    </row>
    <row r="129" spans="8:10">
      <c r="H129" s="217">
        <v>103020399</v>
      </c>
      <c r="I129" s="217" t="s">
        <v>260</v>
      </c>
      <c r="J129" s="217">
        <v>0</v>
      </c>
    </row>
    <row r="130" spans="8:10">
      <c r="H130" s="217">
        <v>1030205</v>
      </c>
      <c r="I130" s="217" t="s">
        <v>261</v>
      </c>
      <c r="J130" s="217">
        <v>0</v>
      </c>
    </row>
    <row r="131" spans="8:10">
      <c r="H131" s="217">
        <v>1030210</v>
      </c>
      <c r="I131" s="217" t="s">
        <v>262</v>
      </c>
      <c r="J131" s="217">
        <v>0</v>
      </c>
    </row>
    <row r="132" spans="8:10">
      <c r="H132" s="217">
        <v>1030212</v>
      </c>
      <c r="I132" s="217" t="s">
        <v>263</v>
      </c>
      <c r="J132" s="217">
        <v>0</v>
      </c>
    </row>
    <row r="133" spans="8:10">
      <c r="H133" s="217">
        <v>1030216</v>
      </c>
      <c r="I133" s="217" t="s">
        <v>264</v>
      </c>
      <c r="J133" s="217">
        <v>0</v>
      </c>
    </row>
    <row r="134" spans="8:10">
      <c r="H134" s="217">
        <v>1030217</v>
      </c>
      <c r="I134" s="217" t="s">
        <v>265</v>
      </c>
      <c r="J134" s="217">
        <v>0</v>
      </c>
    </row>
    <row r="135" spans="8:10">
      <c r="H135" s="217">
        <v>1030218</v>
      </c>
      <c r="I135" s="217" t="s">
        <v>266</v>
      </c>
      <c r="J135" s="217">
        <v>451</v>
      </c>
    </row>
    <row r="136" spans="8:10">
      <c r="H136" s="217">
        <v>1030219</v>
      </c>
      <c r="I136" s="217" t="s">
        <v>267</v>
      </c>
      <c r="J136" s="217">
        <v>0</v>
      </c>
    </row>
    <row r="137" spans="8:10">
      <c r="H137" s="217">
        <v>1030220</v>
      </c>
      <c r="I137" s="217" t="s">
        <v>268</v>
      </c>
      <c r="J137" s="217">
        <v>0</v>
      </c>
    </row>
    <row r="138" spans="8:10">
      <c r="H138" s="217">
        <v>1030222</v>
      </c>
      <c r="I138" s="217" t="s">
        <v>269</v>
      </c>
      <c r="J138" s="217">
        <v>700</v>
      </c>
    </row>
    <row r="139" spans="8:10">
      <c r="H139" s="217">
        <v>1030223</v>
      </c>
      <c r="I139" s="217" t="s">
        <v>270</v>
      </c>
      <c r="J139" s="217">
        <v>0</v>
      </c>
    </row>
    <row r="140" spans="8:10">
      <c r="H140" s="217">
        <v>1030224</v>
      </c>
      <c r="I140" s="217" t="s">
        <v>271</v>
      </c>
      <c r="J140" s="217">
        <v>0</v>
      </c>
    </row>
    <row r="141" spans="8:10">
      <c r="H141" s="217">
        <v>1030299</v>
      </c>
      <c r="I141" s="217" t="s">
        <v>272</v>
      </c>
      <c r="J141" s="217">
        <v>0</v>
      </c>
    </row>
    <row r="142" spans="8:10">
      <c r="H142" s="217">
        <v>103029901</v>
      </c>
      <c r="I142" s="217" t="s">
        <v>273</v>
      </c>
      <c r="J142" s="217">
        <v>0</v>
      </c>
    </row>
    <row r="143" spans="8:10">
      <c r="H143" s="217">
        <v>103029999</v>
      </c>
      <c r="I143" s="217" t="s">
        <v>274</v>
      </c>
      <c r="J143" s="217">
        <v>0</v>
      </c>
    </row>
    <row r="144" spans="8:10">
      <c r="H144" s="217">
        <v>10304</v>
      </c>
      <c r="I144" s="217" t="s">
        <v>275</v>
      </c>
      <c r="J144" s="217">
        <v>1527</v>
      </c>
    </row>
    <row r="145" spans="8:10">
      <c r="H145" s="217">
        <v>1030401</v>
      </c>
      <c r="I145" s="217" t="s">
        <v>276</v>
      </c>
      <c r="J145" s="217">
        <v>310</v>
      </c>
    </row>
    <row r="146" spans="8:10">
      <c r="H146" s="217">
        <v>1030402</v>
      </c>
      <c r="I146" s="217" t="s">
        <v>277</v>
      </c>
      <c r="J146" s="217">
        <v>0</v>
      </c>
    </row>
    <row r="147" spans="8:10">
      <c r="H147" s="217">
        <v>1030403</v>
      </c>
      <c r="I147" s="217" t="s">
        <v>278</v>
      </c>
      <c r="J147" s="217">
        <v>0</v>
      </c>
    </row>
    <row r="148" spans="8:10">
      <c r="H148" s="217">
        <v>1030408</v>
      </c>
      <c r="I148" s="217" t="s">
        <v>279</v>
      </c>
      <c r="J148" s="217">
        <v>0</v>
      </c>
    </row>
    <row r="149" spans="8:10">
      <c r="H149" s="217">
        <v>1030416</v>
      </c>
      <c r="I149" s="217" t="s">
        <v>280</v>
      </c>
      <c r="J149" s="217">
        <v>0</v>
      </c>
    </row>
    <row r="150" spans="8:10">
      <c r="H150" s="217">
        <v>1030424</v>
      </c>
      <c r="I150" s="217" t="s">
        <v>281</v>
      </c>
      <c r="J150" s="217">
        <v>278</v>
      </c>
    </row>
    <row r="151" spans="8:10">
      <c r="H151" s="217">
        <v>1030427</v>
      </c>
      <c r="I151" s="217" t="s">
        <v>282</v>
      </c>
      <c r="J151" s="217">
        <v>34</v>
      </c>
    </row>
    <row r="152" spans="8:10">
      <c r="H152" s="217">
        <v>1030432</v>
      </c>
      <c r="I152" s="217" t="s">
        <v>283</v>
      </c>
      <c r="J152" s="217">
        <v>77</v>
      </c>
    </row>
    <row r="153" spans="8:10">
      <c r="H153" s="217">
        <v>1030433</v>
      </c>
      <c r="I153" s="217" t="s">
        <v>284</v>
      </c>
      <c r="J153" s="217">
        <v>187</v>
      </c>
    </row>
    <row r="154" spans="8:10">
      <c r="H154" s="217">
        <v>1030435</v>
      </c>
      <c r="I154" s="217" t="s">
        <v>285</v>
      </c>
      <c r="J154" s="217">
        <v>0</v>
      </c>
    </row>
    <row r="155" spans="8:10">
      <c r="H155" s="217">
        <v>1030442</v>
      </c>
      <c r="I155" s="217" t="s">
        <v>286</v>
      </c>
      <c r="J155" s="217">
        <v>0</v>
      </c>
    </row>
    <row r="156" spans="8:10">
      <c r="H156" s="217">
        <v>103044220</v>
      </c>
      <c r="I156" s="217" t="s">
        <v>287</v>
      </c>
      <c r="J156" s="217">
        <v>0</v>
      </c>
    </row>
    <row r="157" spans="8:10">
      <c r="H157" s="217">
        <v>1030443</v>
      </c>
      <c r="I157" s="217" t="s">
        <v>288</v>
      </c>
      <c r="J157" s="217">
        <v>0</v>
      </c>
    </row>
    <row r="158" spans="8:10">
      <c r="H158" s="217">
        <v>103044308</v>
      </c>
      <c r="I158" s="217" t="s">
        <v>289</v>
      </c>
      <c r="J158" s="217">
        <v>0</v>
      </c>
    </row>
    <row r="159" spans="8:10">
      <c r="H159" s="217">
        <v>1030444</v>
      </c>
      <c r="I159" s="217" t="s">
        <v>290</v>
      </c>
      <c r="J159" s="217">
        <v>0</v>
      </c>
    </row>
    <row r="160" spans="8:10">
      <c r="H160" s="217">
        <v>103044436</v>
      </c>
      <c r="I160" s="217" t="s">
        <v>291</v>
      </c>
      <c r="J160" s="217">
        <v>0</v>
      </c>
    </row>
    <row r="161" spans="8:10">
      <c r="H161" s="217">
        <v>1030446</v>
      </c>
      <c r="I161" s="217" t="s">
        <v>292</v>
      </c>
      <c r="J161" s="217">
        <v>69</v>
      </c>
    </row>
    <row r="162" spans="8:10">
      <c r="H162" s="217">
        <v>103044609</v>
      </c>
      <c r="I162" s="217" t="s">
        <v>293</v>
      </c>
      <c r="J162" s="217">
        <v>69</v>
      </c>
    </row>
    <row r="163" spans="8:10">
      <c r="H163" s="217">
        <v>1030447</v>
      </c>
      <c r="I163" s="217" t="s">
        <v>294</v>
      </c>
      <c r="J163" s="217">
        <v>12</v>
      </c>
    </row>
    <row r="164" spans="8:10">
      <c r="H164" s="217">
        <v>1030449</v>
      </c>
      <c r="I164" s="217" t="s">
        <v>295</v>
      </c>
      <c r="J164" s="217">
        <v>0</v>
      </c>
    </row>
    <row r="165" spans="8:10">
      <c r="H165" s="217">
        <v>1030450</v>
      </c>
      <c r="I165" s="217" t="s">
        <v>296</v>
      </c>
      <c r="J165" s="217">
        <v>0</v>
      </c>
    </row>
    <row r="166" spans="8:10">
      <c r="H166" s="217">
        <v>1030451</v>
      </c>
      <c r="I166" s="217" t="s">
        <v>297</v>
      </c>
      <c r="J166" s="217">
        <v>0</v>
      </c>
    </row>
    <row r="167" spans="8:10">
      <c r="H167" s="217">
        <v>1030452</v>
      </c>
      <c r="I167" s="217" t="s">
        <v>298</v>
      </c>
      <c r="J167" s="217">
        <v>0</v>
      </c>
    </row>
    <row r="168" spans="8:10">
      <c r="H168" s="217">
        <v>1030453</v>
      </c>
      <c r="I168" s="217" t="s">
        <v>299</v>
      </c>
      <c r="J168" s="217">
        <v>0</v>
      </c>
    </row>
    <row r="169" spans="9:10">
      <c r="I169" s="217" t="s">
        <v>300</v>
      </c>
      <c r="J169" s="217">
        <v>560</v>
      </c>
    </row>
    <row r="170" spans="8:10">
      <c r="H170" s="217">
        <v>10305</v>
      </c>
      <c r="I170" s="217" t="s">
        <v>301</v>
      </c>
      <c r="J170" s="217">
        <v>7126</v>
      </c>
    </row>
    <row r="171" spans="8:10">
      <c r="H171" s="217">
        <v>1030501</v>
      </c>
      <c r="I171" s="217" t="s">
        <v>302</v>
      </c>
      <c r="J171" s="217">
        <v>7126</v>
      </c>
    </row>
    <row r="172" spans="8:10">
      <c r="H172" s="217">
        <v>103050101</v>
      </c>
      <c r="I172" s="217" t="s">
        <v>303</v>
      </c>
      <c r="J172" s="217">
        <v>5842</v>
      </c>
    </row>
    <row r="173" spans="8:10">
      <c r="H173" s="217">
        <v>103050102</v>
      </c>
      <c r="I173" s="217" t="s">
        <v>304</v>
      </c>
      <c r="J173" s="217">
        <v>0</v>
      </c>
    </row>
    <row r="174" spans="8:10">
      <c r="H174" s="217">
        <v>103050103</v>
      </c>
      <c r="I174" s="217" t="s">
        <v>305</v>
      </c>
      <c r="J174" s="217">
        <v>0</v>
      </c>
    </row>
    <row r="175" spans="8:10">
      <c r="H175" s="217">
        <v>103050105</v>
      </c>
      <c r="I175" s="217" t="s">
        <v>306</v>
      </c>
      <c r="J175" s="217">
        <v>0</v>
      </c>
    </row>
    <row r="176" spans="8:10">
      <c r="H176" s="217">
        <v>103050107</v>
      </c>
      <c r="I176" s="217" t="s">
        <v>307</v>
      </c>
      <c r="J176" s="217">
        <v>0</v>
      </c>
    </row>
    <row r="177" spans="8:10">
      <c r="H177" s="217">
        <v>103050108</v>
      </c>
      <c r="I177" s="217" t="s">
        <v>308</v>
      </c>
      <c r="J177" s="217">
        <v>26</v>
      </c>
    </row>
    <row r="178" spans="8:10">
      <c r="H178" s="217">
        <v>103050109</v>
      </c>
      <c r="I178" s="217" t="s">
        <v>309</v>
      </c>
      <c r="J178" s="217">
        <v>0</v>
      </c>
    </row>
    <row r="179" spans="8:10">
      <c r="H179" s="217">
        <v>103050110</v>
      </c>
      <c r="I179" s="217" t="s">
        <v>310</v>
      </c>
      <c r="J179" s="217">
        <v>12</v>
      </c>
    </row>
    <row r="180" spans="8:10">
      <c r="H180" s="217">
        <v>103050111</v>
      </c>
      <c r="I180" s="217" t="s">
        <v>311</v>
      </c>
      <c r="J180" s="217">
        <v>0</v>
      </c>
    </row>
    <row r="181" spans="8:10">
      <c r="H181" s="217">
        <v>103050112</v>
      </c>
      <c r="I181" s="217" t="s">
        <v>312</v>
      </c>
      <c r="J181" s="217">
        <v>0</v>
      </c>
    </row>
    <row r="182" spans="8:10">
      <c r="H182" s="217">
        <v>103050113</v>
      </c>
      <c r="I182" s="217" t="s">
        <v>313</v>
      </c>
      <c r="J182" s="217">
        <v>0</v>
      </c>
    </row>
    <row r="183" spans="8:10">
      <c r="H183" s="217">
        <v>103050114</v>
      </c>
      <c r="I183" s="217" t="s">
        <v>314</v>
      </c>
      <c r="J183" s="217">
        <v>125</v>
      </c>
    </row>
    <row r="184" spans="8:10">
      <c r="H184" s="217">
        <v>103050115</v>
      </c>
      <c r="I184" s="217" t="s">
        <v>315</v>
      </c>
      <c r="J184" s="217">
        <v>0</v>
      </c>
    </row>
    <row r="185" spans="8:10">
      <c r="H185" s="217">
        <v>103050116</v>
      </c>
      <c r="I185" s="217" t="s">
        <v>316</v>
      </c>
      <c r="J185" s="217">
        <v>0</v>
      </c>
    </row>
    <row r="186" spans="8:10">
      <c r="H186" s="217">
        <v>103050117</v>
      </c>
      <c r="I186" s="217" t="s">
        <v>317</v>
      </c>
      <c r="J186" s="217">
        <v>0</v>
      </c>
    </row>
    <row r="187" spans="8:10">
      <c r="H187" s="217">
        <v>103050118</v>
      </c>
      <c r="I187" s="217" t="s">
        <v>318</v>
      </c>
      <c r="J187" s="217">
        <v>0</v>
      </c>
    </row>
    <row r="188" spans="8:10">
      <c r="H188" s="217">
        <v>103050119</v>
      </c>
      <c r="I188" s="217" t="s">
        <v>319</v>
      </c>
      <c r="J188" s="217">
        <v>0</v>
      </c>
    </row>
    <row r="189" spans="8:10">
      <c r="H189" s="217">
        <v>103050120</v>
      </c>
      <c r="I189" s="217" t="s">
        <v>320</v>
      </c>
      <c r="J189" s="217">
        <v>0</v>
      </c>
    </row>
    <row r="190" spans="8:10">
      <c r="H190" s="217">
        <v>103050121</v>
      </c>
      <c r="I190" s="217" t="s">
        <v>321</v>
      </c>
      <c r="J190" s="217">
        <v>0</v>
      </c>
    </row>
    <row r="191" spans="8:10">
      <c r="H191" s="217">
        <v>103050122</v>
      </c>
      <c r="I191" s="217" t="s">
        <v>322</v>
      </c>
      <c r="J191" s="217">
        <v>0</v>
      </c>
    </row>
    <row r="192" spans="8:10">
      <c r="H192" s="217">
        <v>103050123</v>
      </c>
      <c r="I192" s="217" t="s">
        <v>323</v>
      </c>
      <c r="J192" s="217">
        <v>222</v>
      </c>
    </row>
    <row r="193" spans="8:10">
      <c r="H193" s="217">
        <v>103050199</v>
      </c>
      <c r="I193" s="217" t="s">
        <v>324</v>
      </c>
      <c r="J193" s="217">
        <v>899</v>
      </c>
    </row>
    <row r="194" spans="8:10">
      <c r="H194" s="217">
        <v>1030502</v>
      </c>
      <c r="I194" s="217" t="s">
        <v>325</v>
      </c>
      <c r="J194" s="217">
        <v>0</v>
      </c>
    </row>
    <row r="195" spans="8:10">
      <c r="H195" s="217">
        <v>1030503</v>
      </c>
      <c r="I195" s="217" t="s">
        <v>326</v>
      </c>
      <c r="J195" s="217">
        <v>0</v>
      </c>
    </row>
    <row r="196" spans="8:10">
      <c r="H196" s="217">
        <v>1030509</v>
      </c>
      <c r="I196" s="217" t="s">
        <v>327</v>
      </c>
      <c r="J196" s="217">
        <v>0</v>
      </c>
    </row>
    <row r="197" spans="8:10">
      <c r="H197" s="217">
        <v>10306</v>
      </c>
      <c r="I197" s="217" t="s">
        <v>328</v>
      </c>
      <c r="J197" s="217">
        <v>0</v>
      </c>
    </row>
    <row r="198" spans="8:10">
      <c r="H198" s="217">
        <v>1030601</v>
      </c>
      <c r="I198" s="217" t="s">
        <v>329</v>
      </c>
      <c r="J198" s="217">
        <v>0</v>
      </c>
    </row>
    <row r="199" spans="8:10">
      <c r="H199" s="217">
        <v>103060101</v>
      </c>
      <c r="I199" s="217" t="s">
        <v>330</v>
      </c>
      <c r="J199" s="217">
        <v>0</v>
      </c>
    </row>
    <row r="200" spans="8:10">
      <c r="H200" s="217">
        <v>103060102</v>
      </c>
      <c r="I200" s="217" t="s">
        <v>331</v>
      </c>
      <c r="J200" s="217">
        <v>0</v>
      </c>
    </row>
    <row r="201" spans="8:10">
      <c r="H201" s="217">
        <v>103060199</v>
      </c>
      <c r="I201" s="217" t="s">
        <v>332</v>
      </c>
      <c r="J201" s="217">
        <v>0</v>
      </c>
    </row>
    <row r="202" spans="8:10">
      <c r="H202" s="217">
        <v>1030602</v>
      </c>
      <c r="I202" s="217" t="s">
        <v>333</v>
      </c>
      <c r="J202" s="217">
        <v>0</v>
      </c>
    </row>
    <row r="203" spans="8:10">
      <c r="H203" s="217">
        <v>103060201</v>
      </c>
      <c r="I203" s="217" t="s">
        <v>334</v>
      </c>
      <c r="J203" s="217">
        <v>0</v>
      </c>
    </row>
    <row r="204" spans="8:10">
      <c r="H204" s="217">
        <v>103060299</v>
      </c>
      <c r="I204" s="217" t="s">
        <v>335</v>
      </c>
      <c r="J204" s="217">
        <v>0</v>
      </c>
    </row>
    <row r="205" spans="8:10">
      <c r="H205" s="217">
        <v>1030603</v>
      </c>
      <c r="I205" s="217" t="s">
        <v>336</v>
      </c>
      <c r="J205" s="217">
        <v>0</v>
      </c>
    </row>
    <row r="206" spans="8:10">
      <c r="H206" s="217">
        <v>103060399</v>
      </c>
      <c r="I206" s="217" t="s">
        <v>337</v>
      </c>
      <c r="J206" s="217">
        <v>0</v>
      </c>
    </row>
    <row r="207" spans="8:10">
      <c r="H207" s="217">
        <v>1030604</v>
      </c>
      <c r="I207" s="217" t="s">
        <v>338</v>
      </c>
      <c r="J207" s="217">
        <v>0</v>
      </c>
    </row>
    <row r="208" spans="8:10">
      <c r="H208" s="217">
        <v>103060499</v>
      </c>
      <c r="I208" s="217" t="s">
        <v>339</v>
      </c>
      <c r="J208" s="217">
        <v>0</v>
      </c>
    </row>
    <row r="209" spans="8:10">
      <c r="H209" s="217">
        <v>1030605</v>
      </c>
      <c r="I209" s="217" t="s">
        <v>340</v>
      </c>
      <c r="J209" s="217">
        <v>0</v>
      </c>
    </row>
    <row r="210" spans="8:10">
      <c r="H210" s="217">
        <v>1030606</v>
      </c>
      <c r="I210" s="217" t="s">
        <v>341</v>
      </c>
      <c r="J210" s="217">
        <v>0</v>
      </c>
    </row>
    <row r="211" spans="8:10">
      <c r="H211" s="217">
        <v>103060601</v>
      </c>
      <c r="I211" s="217" t="s">
        <v>342</v>
      </c>
      <c r="J211" s="217">
        <v>0</v>
      </c>
    </row>
    <row r="212" spans="8:10">
      <c r="H212" s="217">
        <v>103060602</v>
      </c>
      <c r="I212" s="217" t="s">
        <v>343</v>
      </c>
      <c r="J212" s="217">
        <v>0</v>
      </c>
    </row>
    <row r="213" spans="8:10">
      <c r="H213" s="217">
        <v>103060699</v>
      </c>
      <c r="I213" s="217" t="s">
        <v>344</v>
      </c>
      <c r="J213" s="217">
        <v>0</v>
      </c>
    </row>
    <row r="214" spans="8:10">
      <c r="H214" s="217">
        <v>1030607</v>
      </c>
      <c r="I214" s="217" t="s">
        <v>345</v>
      </c>
      <c r="J214" s="217">
        <v>0</v>
      </c>
    </row>
    <row r="215" spans="8:10">
      <c r="H215" s="217">
        <v>1030699</v>
      </c>
      <c r="I215" s="217" t="s">
        <v>346</v>
      </c>
      <c r="J215" s="217">
        <v>0</v>
      </c>
    </row>
    <row r="216" spans="8:10">
      <c r="H216" s="217">
        <v>10307</v>
      </c>
      <c r="I216" s="217" t="s">
        <v>347</v>
      </c>
      <c r="J216" s="217">
        <v>1588</v>
      </c>
    </row>
    <row r="217" spans="8:10">
      <c r="H217" s="217">
        <v>1030701</v>
      </c>
      <c r="I217" s="217" t="s">
        <v>348</v>
      </c>
      <c r="J217" s="217">
        <v>0</v>
      </c>
    </row>
    <row r="218" spans="8:10">
      <c r="H218" s="217">
        <v>1030702</v>
      </c>
      <c r="I218" s="217" t="s">
        <v>349</v>
      </c>
      <c r="J218" s="217">
        <v>0</v>
      </c>
    </row>
    <row r="219" spans="8:10">
      <c r="H219" s="217">
        <v>1030703</v>
      </c>
      <c r="I219" s="217" t="s">
        <v>350</v>
      </c>
      <c r="J219" s="217">
        <v>0</v>
      </c>
    </row>
    <row r="220" spans="8:10">
      <c r="H220" s="217">
        <v>1030704</v>
      </c>
      <c r="I220" s="217" t="s">
        <v>351</v>
      </c>
      <c r="J220" s="217">
        <v>0</v>
      </c>
    </row>
    <row r="221" spans="8:10">
      <c r="H221" s="217">
        <v>1030705</v>
      </c>
      <c r="I221" s="217" t="s">
        <v>352</v>
      </c>
      <c r="J221" s="217">
        <v>267</v>
      </c>
    </row>
    <row r="222" spans="8:10">
      <c r="H222" s="217">
        <v>103070501</v>
      </c>
      <c r="I222" s="217" t="s">
        <v>353</v>
      </c>
      <c r="J222" s="217">
        <v>110</v>
      </c>
    </row>
    <row r="223" spans="8:10">
      <c r="H223" s="217">
        <v>103070502</v>
      </c>
      <c r="I223" s="217" t="s">
        <v>354</v>
      </c>
      <c r="J223" s="217">
        <v>0</v>
      </c>
    </row>
    <row r="224" spans="8:10">
      <c r="H224" s="217">
        <v>103070503</v>
      </c>
      <c r="I224" s="217" t="s">
        <v>355</v>
      </c>
      <c r="J224" s="217">
        <v>0</v>
      </c>
    </row>
    <row r="225" spans="8:10">
      <c r="H225" s="217">
        <v>103070599</v>
      </c>
      <c r="I225" s="217" t="s">
        <v>356</v>
      </c>
      <c r="J225" s="217">
        <v>157</v>
      </c>
    </row>
    <row r="226" spans="8:10">
      <c r="H226" s="217">
        <v>1030706</v>
      </c>
      <c r="I226" s="217" t="s">
        <v>357</v>
      </c>
      <c r="J226" s="217">
        <v>302</v>
      </c>
    </row>
    <row r="227" spans="8:10">
      <c r="H227" s="217">
        <v>1030707</v>
      </c>
      <c r="I227" s="217" t="s">
        <v>358</v>
      </c>
      <c r="J227" s="217">
        <v>0</v>
      </c>
    </row>
    <row r="228" spans="8:10">
      <c r="H228" s="217">
        <v>1030708</v>
      </c>
      <c r="I228" s="217" t="s">
        <v>359</v>
      </c>
      <c r="J228" s="217">
        <v>0</v>
      </c>
    </row>
    <row r="229" spans="8:10">
      <c r="H229" s="217">
        <v>1030709</v>
      </c>
      <c r="I229" s="217" t="s">
        <v>360</v>
      </c>
      <c r="J229" s="217">
        <v>0</v>
      </c>
    </row>
    <row r="230" spans="8:10">
      <c r="H230" s="217">
        <v>1030710</v>
      </c>
      <c r="I230" s="217" t="s">
        <v>361</v>
      </c>
      <c r="J230" s="217">
        <v>0</v>
      </c>
    </row>
    <row r="231" spans="8:10">
      <c r="H231" s="217">
        <v>103071001</v>
      </c>
      <c r="I231" s="217" t="s">
        <v>362</v>
      </c>
      <c r="J231" s="217">
        <v>0</v>
      </c>
    </row>
    <row r="232" spans="8:10">
      <c r="H232" s="217">
        <v>103071002</v>
      </c>
      <c r="I232" s="217" t="s">
        <v>363</v>
      </c>
      <c r="J232" s="217">
        <v>0</v>
      </c>
    </row>
    <row r="233" spans="8:10">
      <c r="H233" s="217">
        <v>1030711</v>
      </c>
      <c r="I233" s="217" t="s">
        <v>364</v>
      </c>
      <c r="J233" s="217">
        <v>0</v>
      </c>
    </row>
    <row r="234" spans="8:10">
      <c r="H234" s="217">
        <v>1030712</v>
      </c>
      <c r="I234" s="217" t="s">
        <v>365</v>
      </c>
      <c r="J234" s="217">
        <v>0</v>
      </c>
    </row>
    <row r="235" spans="8:10">
      <c r="H235" s="217">
        <v>1030713</v>
      </c>
      <c r="I235" s="217" t="s">
        <v>366</v>
      </c>
      <c r="J235" s="217">
        <v>0</v>
      </c>
    </row>
    <row r="236" spans="8:10">
      <c r="H236" s="217">
        <v>1030714</v>
      </c>
      <c r="I236" s="217" t="s">
        <v>367</v>
      </c>
      <c r="J236" s="217">
        <v>647</v>
      </c>
    </row>
    <row r="237" spans="8:10">
      <c r="H237" s="217">
        <v>103071401</v>
      </c>
      <c r="I237" s="217" t="s">
        <v>368</v>
      </c>
      <c r="J237" s="217">
        <v>0</v>
      </c>
    </row>
    <row r="238" spans="8:10">
      <c r="H238" s="217">
        <v>103071402</v>
      </c>
      <c r="I238" s="217" t="s">
        <v>369</v>
      </c>
      <c r="J238" s="217">
        <v>0</v>
      </c>
    </row>
    <row r="239" spans="8:10">
      <c r="H239" s="217">
        <v>103071404</v>
      </c>
      <c r="I239" s="217" t="s">
        <v>370</v>
      </c>
      <c r="J239" s="217">
        <v>647</v>
      </c>
    </row>
    <row r="240" spans="8:10">
      <c r="H240" s="217">
        <v>103071405</v>
      </c>
      <c r="I240" s="217" t="s">
        <v>371</v>
      </c>
      <c r="J240" s="217">
        <v>0</v>
      </c>
    </row>
    <row r="241" spans="8:10">
      <c r="H241" s="217">
        <v>1030715</v>
      </c>
      <c r="I241" s="217" t="s">
        <v>372</v>
      </c>
      <c r="J241" s="217">
        <v>0</v>
      </c>
    </row>
    <row r="242" spans="8:10">
      <c r="H242" s="217">
        <v>1030716</v>
      </c>
      <c r="I242" s="217" t="s">
        <v>373</v>
      </c>
      <c r="J242" s="217">
        <v>0</v>
      </c>
    </row>
    <row r="243" spans="8:10">
      <c r="H243" s="217">
        <v>1030717</v>
      </c>
      <c r="I243" s="217" t="s">
        <v>374</v>
      </c>
      <c r="J243" s="217">
        <v>0</v>
      </c>
    </row>
    <row r="244" spans="8:10">
      <c r="H244" s="217" t="s">
        <v>375</v>
      </c>
      <c r="I244" s="217" t="s">
        <v>376</v>
      </c>
      <c r="J244" s="217">
        <v>0</v>
      </c>
    </row>
    <row r="245" spans="8:10">
      <c r="H245" s="217" t="s">
        <v>377</v>
      </c>
      <c r="I245" s="217" t="s">
        <v>378</v>
      </c>
      <c r="J245" s="217">
        <v>358</v>
      </c>
    </row>
    <row r="246" spans="8:10">
      <c r="H246" s="217" t="s">
        <v>379</v>
      </c>
      <c r="I246" s="217" t="s">
        <v>380</v>
      </c>
      <c r="J246" s="217">
        <v>0</v>
      </c>
    </row>
    <row r="247" spans="8:10">
      <c r="H247" s="217" t="s">
        <v>381</v>
      </c>
      <c r="I247" s="217" t="s">
        <v>382</v>
      </c>
      <c r="J247" s="217">
        <v>358</v>
      </c>
    </row>
    <row r="248" spans="8:10">
      <c r="H248" s="217" t="s">
        <v>383</v>
      </c>
      <c r="I248" s="217" t="s">
        <v>384</v>
      </c>
      <c r="J248" s="217">
        <v>0</v>
      </c>
    </row>
    <row r="249" spans="8:10">
      <c r="H249" s="217">
        <v>1030799</v>
      </c>
      <c r="I249" s="217" t="s">
        <v>385</v>
      </c>
      <c r="J249" s="217">
        <v>14</v>
      </c>
    </row>
    <row r="250" spans="8:10">
      <c r="H250" s="217">
        <v>10308</v>
      </c>
      <c r="I250" s="217" t="s">
        <v>386</v>
      </c>
      <c r="J250" s="217">
        <v>0</v>
      </c>
    </row>
    <row r="251" spans="8:10">
      <c r="H251" s="217">
        <v>1030801</v>
      </c>
      <c r="I251" s="217" t="s">
        <v>387</v>
      </c>
      <c r="J251" s="217">
        <v>0</v>
      </c>
    </row>
    <row r="252" spans="8:10">
      <c r="H252" s="217">
        <v>1030802</v>
      </c>
      <c r="I252" s="217" t="s">
        <v>388</v>
      </c>
      <c r="J252" s="217">
        <v>0</v>
      </c>
    </row>
    <row r="253" spans="8:10">
      <c r="H253" s="217">
        <v>10309</v>
      </c>
      <c r="I253" s="217" t="s">
        <v>389</v>
      </c>
      <c r="J253" s="217">
        <v>352</v>
      </c>
    </row>
    <row r="254" spans="8:10">
      <c r="H254" s="217">
        <v>1030901</v>
      </c>
      <c r="I254" s="217" t="s">
        <v>390</v>
      </c>
      <c r="J254" s="217">
        <v>0</v>
      </c>
    </row>
    <row r="255" spans="8:10">
      <c r="H255" s="217">
        <v>1030902</v>
      </c>
      <c r="I255" s="217" t="s">
        <v>391</v>
      </c>
      <c r="J255" s="217">
        <v>0</v>
      </c>
    </row>
    <row r="256" spans="8:10">
      <c r="H256" s="217">
        <v>1030903</v>
      </c>
      <c r="I256" s="217" t="s">
        <v>392</v>
      </c>
      <c r="J256" s="217">
        <v>352</v>
      </c>
    </row>
    <row r="257" spans="8:10">
      <c r="H257" s="217">
        <v>1030904</v>
      </c>
      <c r="I257" s="217" t="s">
        <v>393</v>
      </c>
      <c r="J257" s="217">
        <v>0</v>
      </c>
    </row>
    <row r="258" spans="8:10">
      <c r="H258" s="217">
        <v>1030999</v>
      </c>
      <c r="I258" s="217" t="s">
        <v>394</v>
      </c>
      <c r="J258" s="217">
        <v>0</v>
      </c>
    </row>
    <row r="259" spans="8:10">
      <c r="H259" s="217">
        <v>10399</v>
      </c>
      <c r="I259" s="217" t="s">
        <v>395</v>
      </c>
      <c r="J259" s="217">
        <v>969</v>
      </c>
    </row>
    <row r="260" spans="8:10">
      <c r="H260" s="217">
        <v>1039904</v>
      </c>
      <c r="I260" s="217" t="s">
        <v>396</v>
      </c>
      <c r="J260" s="217">
        <v>0</v>
      </c>
    </row>
    <row r="261" spans="8:10">
      <c r="H261" s="217">
        <v>1039907</v>
      </c>
      <c r="I261" s="217" t="s">
        <v>397</v>
      </c>
      <c r="J261" s="217">
        <v>0</v>
      </c>
    </row>
    <row r="262" spans="8:10">
      <c r="H262" s="217">
        <v>1039908</v>
      </c>
      <c r="I262" s="217" t="s">
        <v>398</v>
      </c>
      <c r="J262" s="217">
        <v>0</v>
      </c>
    </row>
    <row r="263" spans="8:10">
      <c r="H263" s="217">
        <v>1039912</v>
      </c>
      <c r="I263" s="217" t="s">
        <v>399</v>
      </c>
      <c r="J263" s="217">
        <v>0</v>
      </c>
    </row>
    <row r="264" spans="8:10">
      <c r="H264" s="217">
        <v>1039913</v>
      </c>
      <c r="I264" s="217" t="s">
        <v>400</v>
      </c>
      <c r="J264" s="217">
        <v>0</v>
      </c>
    </row>
    <row r="265" spans="8:10">
      <c r="H265" s="217">
        <v>1039914</v>
      </c>
      <c r="I265" s="217" t="s">
        <v>401</v>
      </c>
      <c r="J265" s="217">
        <v>0</v>
      </c>
    </row>
    <row r="266" spans="8:10">
      <c r="H266" s="217">
        <v>1039999</v>
      </c>
      <c r="I266" s="217" t="s">
        <v>402</v>
      </c>
      <c r="J266" s="217">
        <v>969</v>
      </c>
    </row>
    <row r="268" spans="9:10">
      <c r="I268" s="217" t="s">
        <v>403</v>
      </c>
      <c r="J268" s="217">
        <v>95614</v>
      </c>
    </row>
    <row r="269" spans="8:10">
      <c r="H269" s="217">
        <v>10301</v>
      </c>
      <c r="I269" s="217" t="s">
        <v>404</v>
      </c>
      <c r="J269" s="217">
        <v>95614</v>
      </c>
    </row>
    <row r="270" spans="8:10">
      <c r="H270" s="217">
        <v>1030102</v>
      </c>
      <c r="I270" s="217" t="s">
        <v>405</v>
      </c>
      <c r="J270" s="217">
        <v>0</v>
      </c>
    </row>
    <row r="271" spans="8:10">
      <c r="H271" s="217">
        <v>1030106</v>
      </c>
      <c r="I271" s="217" t="s">
        <v>406</v>
      </c>
      <c r="J271" s="217">
        <v>0</v>
      </c>
    </row>
    <row r="272" spans="8:10">
      <c r="H272" s="217">
        <v>1030110</v>
      </c>
      <c r="I272" s="217" t="s">
        <v>407</v>
      </c>
      <c r="J272" s="217">
        <v>0</v>
      </c>
    </row>
    <row r="273" spans="8:10">
      <c r="H273" s="217">
        <v>1030112</v>
      </c>
      <c r="I273" s="217" t="s">
        <v>408</v>
      </c>
      <c r="J273" s="217">
        <v>0</v>
      </c>
    </row>
    <row r="274" spans="8:10">
      <c r="H274" s="217">
        <v>1030115</v>
      </c>
      <c r="I274" s="217" t="s">
        <v>409</v>
      </c>
      <c r="J274" s="217">
        <v>0</v>
      </c>
    </row>
    <row r="275" spans="8:10">
      <c r="H275" s="217">
        <v>1030121</v>
      </c>
      <c r="I275" s="217" t="s">
        <v>410</v>
      </c>
      <c r="J275" s="217">
        <v>0</v>
      </c>
    </row>
    <row r="276" spans="8:10">
      <c r="H276" s="217">
        <v>1030129</v>
      </c>
      <c r="I276" s="217" t="s">
        <v>411</v>
      </c>
      <c r="J276" s="217">
        <v>0</v>
      </c>
    </row>
    <row r="277" spans="8:10">
      <c r="H277" s="217">
        <v>1030146</v>
      </c>
      <c r="I277" s="217" t="s">
        <v>412</v>
      </c>
      <c r="J277" s="217">
        <v>0</v>
      </c>
    </row>
    <row r="278" spans="8:10">
      <c r="H278" s="217">
        <v>1030147</v>
      </c>
      <c r="I278" s="217" t="s">
        <v>413</v>
      </c>
      <c r="J278" s="217">
        <v>0</v>
      </c>
    </row>
    <row r="279" spans="8:10">
      <c r="H279" s="217">
        <v>1030148</v>
      </c>
      <c r="I279" s="217" t="s">
        <v>414</v>
      </c>
      <c r="J279" s="217">
        <v>95266</v>
      </c>
    </row>
    <row r="280" spans="8:10">
      <c r="H280" s="217">
        <v>103014801</v>
      </c>
      <c r="I280" s="217" t="s">
        <v>415</v>
      </c>
      <c r="J280" s="217">
        <v>82864</v>
      </c>
    </row>
    <row r="281" spans="8:10">
      <c r="H281" s="217">
        <v>103014802</v>
      </c>
      <c r="I281" s="217" t="s">
        <v>416</v>
      </c>
      <c r="J281" s="217">
        <v>614</v>
      </c>
    </row>
    <row r="282" spans="8:10">
      <c r="H282" s="217">
        <v>103014803</v>
      </c>
      <c r="I282" s="217" t="s">
        <v>417</v>
      </c>
      <c r="J282" s="217">
        <v>0</v>
      </c>
    </row>
    <row r="283" spans="8:10">
      <c r="H283" s="217">
        <v>103014898</v>
      </c>
      <c r="I283" s="217" t="s">
        <v>418</v>
      </c>
      <c r="J283" s="217">
        <v>-334</v>
      </c>
    </row>
    <row r="284" spans="8:10">
      <c r="H284" s="217">
        <v>103014899</v>
      </c>
      <c r="I284" s="217" t="s">
        <v>419</v>
      </c>
      <c r="J284" s="217">
        <v>12122</v>
      </c>
    </row>
    <row r="285" spans="8:10">
      <c r="H285" s="217">
        <v>1030149</v>
      </c>
      <c r="I285" s="217" t="s">
        <v>420</v>
      </c>
      <c r="J285" s="217">
        <v>0</v>
      </c>
    </row>
    <row r="286" spans="8:10">
      <c r="H286" s="217">
        <v>1030150</v>
      </c>
      <c r="I286" s="217" t="s">
        <v>421</v>
      </c>
      <c r="J286" s="217">
        <v>0</v>
      </c>
    </row>
    <row r="287" spans="8:10">
      <c r="H287" s="217">
        <v>1030152</v>
      </c>
      <c r="I287" s="217" t="s">
        <v>422</v>
      </c>
      <c r="J287" s="217">
        <v>0</v>
      </c>
    </row>
    <row r="288" spans="8:10">
      <c r="H288" s="217">
        <v>1030153</v>
      </c>
      <c r="I288" s="217" t="s">
        <v>423</v>
      </c>
      <c r="J288" s="217">
        <v>0</v>
      </c>
    </row>
    <row r="289" spans="8:10">
      <c r="H289" s="217">
        <v>1030154</v>
      </c>
      <c r="I289" s="217" t="s">
        <v>424</v>
      </c>
      <c r="J289" s="217">
        <v>0</v>
      </c>
    </row>
    <row r="290" spans="8:10">
      <c r="H290" s="217">
        <v>1030155</v>
      </c>
      <c r="I290" s="217" t="s">
        <v>425</v>
      </c>
      <c r="J290" s="217">
        <v>0</v>
      </c>
    </row>
    <row r="291" spans="8:10">
      <c r="H291" s="217">
        <v>103015501</v>
      </c>
      <c r="I291" s="217" t="s">
        <v>426</v>
      </c>
      <c r="J291" s="217">
        <v>0</v>
      </c>
    </row>
    <row r="292" spans="8:10">
      <c r="H292" s="217">
        <v>103015502</v>
      </c>
      <c r="I292" s="217" t="s">
        <v>427</v>
      </c>
      <c r="J292" s="217">
        <v>0</v>
      </c>
    </row>
    <row r="293" spans="8:10">
      <c r="H293" s="217">
        <v>1030156</v>
      </c>
      <c r="I293" s="217" t="s">
        <v>428</v>
      </c>
      <c r="J293" s="217">
        <v>0</v>
      </c>
    </row>
    <row r="294" spans="8:10">
      <c r="H294" s="217">
        <v>1030157</v>
      </c>
      <c r="I294" s="217" t="s">
        <v>429</v>
      </c>
      <c r="J294" s="217">
        <v>0</v>
      </c>
    </row>
    <row r="295" spans="8:10">
      <c r="H295" s="217">
        <v>1030158</v>
      </c>
      <c r="I295" s="217" t="s">
        <v>430</v>
      </c>
      <c r="J295" s="217">
        <v>0</v>
      </c>
    </row>
    <row r="296" spans="8:10">
      <c r="H296" s="217">
        <v>103015801</v>
      </c>
      <c r="I296" s="217" t="s">
        <v>431</v>
      </c>
      <c r="J296" s="217">
        <v>0</v>
      </c>
    </row>
    <row r="297" spans="8:10">
      <c r="H297" s="217">
        <v>103015802</v>
      </c>
      <c r="I297" s="217" t="s">
        <v>432</v>
      </c>
      <c r="J297" s="217">
        <v>0</v>
      </c>
    </row>
    <row r="298" spans="8:10">
      <c r="H298" s="217">
        <v>103015803</v>
      </c>
      <c r="I298" s="217" t="s">
        <v>433</v>
      </c>
      <c r="J298" s="217">
        <v>0</v>
      </c>
    </row>
    <row r="299" spans="8:10">
      <c r="H299" s="217">
        <v>1030159</v>
      </c>
      <c r="I299" s="217" t="s">
        <v>434</v>
      </c>
      <c r="J299" s="217">
        <v>0</v>
      </c>
    </row>
    <row r="300" spans="8:10">
      <c r="H300" s="217">
        <v>1030166</v>
      </c>
      <c r="I300" s="217" t="s">
        <v>435</v>
      </c>
      <c r="J300" s="217">
        <v>0</v>
      </c>
    </row>
    <row r="301" spans="8:10">
      <c r="H301" s="217">
        <v>1030168</v>
      </c>
      <c r="I301" s="217" t="s">
        <v>436</v>
      </c>
      <c r="J301" s="217">
        <v>0</v>
      </c>
    </row>
    <row r="302" spans="8:10">
      <c r="H302" s="217">
        <v>1030171</v>
      </c>
      <c r="I302" s="217" t="s">
        <v>437</v>
      </c>
      <c r="J302" s="217">
        <v>0</v>
      </c>
    </row>
    <row r="303" spans="8:10">
      <c r="H303" s="217">
        <v>1030175</v>
      </c>
      <c r="I303" s="217" t="s">
        <v>438</v>
      </c>
      <c r="J303" s="217">
        <v>0</v>
      </c>
    </row>
    <row r="304" spans="8:10">
      <c r="H304" s="217">
        <v>1030178</v>
      </c>
      <c r="I304" s="217" t="s">
        <v>439</v>
      </c>
      <c r="J304" s="217">
        <v>348</v>
      </c>
    </row>
    <row r="305" spans="8:10">
      <c r="H305" s="217">
        <v>1030180</v>
      </c>
      <c r="I305" s="217" t="s">
        <v>440</v>
      </c>
      <c r="J305" s="217">
        <v>0</v>
      </c>
    </row>
    <row r="306" spans="8:10">
      <c r="H306" s="217">
        <v>103018001</v>
      </c>
      <c r="I306" s="217" t="s">
        <v>441</v>
      </c>
      <c r="J306" s="217">
        <v>0</v>
      </c>
    </row>
    <row r="307" spans="8:10">
      <c r="H307" s="217">
        <v>103018002</v>
      </c>
      <c r="I307" s="217" t="s">
        <v>442</v>
      </c>
      <c r="J307" s="217">
        <v>0</v>
      </c>
    </row>
    <row r="308" spans="8:10">
      <c r="H308" s="217">
        <v>103018003</v>
      </c>
      <c r="I308" s="217" t="s">
        <v>443</v>
      </c>
      <c r="J308" s="217">
        <v>0</v>
      </c>
    </row>
    <row r="309" spans="8:10">
      <c r="H309" s="217">
        <v>103018004</v>
      </c>
      <c r="I309" s="217" t="s">
        <v>444</v>
      </c>
      <c r="J309" s="217">
        <v>0</v>
      </c>
    </row>
    <row r="310" spans="8:10">
      <c r="H310" s="217">
        <v>103018005</v>
      </c>
      <c r="I310" s="217" t="s">
        <v>445</v>
      </c>
      <c r="J310" s="217">
        <v>0</v>
      </c>
    </row>
    <row r="311" spans="8:10">
      <c r="H311" s="217">
        <v>103018006</v>
      </c>
      <c r="I311" s="217" t="s">
        <v>446</v>
      </c>
      <c r="J311" s="217">
        <v>0</v>
      </c>
    </row>
    <row r="312" spans="8:10">
      <c r="H312" s="217">
        <v>103018007</v>
      </c>
      <c r="I312" s="217" t="s">
        <v>447</v>
      </c>
      <c r="J312" s="217">
        <v>0</v>
      </c>
    </row>
    <row r="313" spans="8:10">
      <c r="H313" s="217">
        <v>1030199</v>
      </c>
      <c r="I313" s="217" t="s">
        <v>448</v>
      </c>
      <c r="J313" s="217">
        <v>0</v>
      </c>
    </row>
    <row r="314" spans="8:10">
      <c r="H314" s="217">
        <v>10310</v>
      </c>
      <c r="I314" s="217" t="s">
        <v>449</v>
      </c>
      <c r="J314" s="217">
        <v>0</v>
      </c>
    </row>
    <row r="315" spans="8:10">
      <c r="H315" s="217">
        <v>1031003</v>
      </c>
      <c r="I315" s="217" t="s">
        <v>450</v>
      </c>
      <c r="J315" s="217">
        <v>0</v>
      </c>
    </row>
    <row r="316" spans="8:10">
      <c r="H316" s="217">
        <v>1031004</v>
      </c>
      <c r="I316" s="217" t="s">
        <v>451</v>
      </c>
      <c r="J316" s="217">
        <v>0</v>
      </c>
    </row>
    <row r="317" spans="8:10">
      <c r="H317" s="217">
        <v>1031005</v>
      </c>
      <c r="I317" s="217" t="s">
        <v>452</v>
      </c>
      <c r="J317" s="217">
        <v>0</v>
      </c>
    </row>
    <row r="318" spans="8:10">
      <c r="H318" s="217">
        <v>1031006</v>
      </c>
      <c r="I318" s="217" t="s">
        <v>453</v>
      </c>
      <c r="J318" s="217">
        <v>0</v>
      </c>
    </row>
    <row r="319" spans="8:10">
      <c r="H319" s="217">
        <v>103100601</v>
      </c>
      <c r="I319" s="217" t="s">
        <v>454</v>
      </c>
      <c r="J319" s="217">
        <v>0</v>
      </c>
    </row>
    <row r="320" spans="8:10">
      <c r="H320" s="217">
        <v>103100602</v>
      </c>
      <c r="I320" s="217" t="s">
        <v>455</v>
      </c>
      <c r="J320" s="217">
        <v>0</v>
      </c>
    </row>
    <row r="321" spans="8:10">
      <c r="H321" s="217">
        <v>103100699</v>
      </c>
      <c r="I321" s="217" t="s">
        <v>456</v>
      </c>
      <c r="J321" s="217">
        <v>0</v>
      </c>
    </row>
    <row r="322" spans="8:10">
      <c r="H322" s="217">
        <v>1031007</v>
      </c>
      <c r="I322" s="217" t="s">
        <v>457</v>
      </c>
      <c r="J322" s="217">
        <v>0</v>
      </c>
    </row>
    <row r="323" spans="8:10">
      <c r="H323" s="217">
        <v>1031008</v>
      </c>
      <c r="I323" s="217" t="s">
        <v>458</v>
      </c>
      <c r="J323" s="217">
        <v>0</v>
      </c>
    </row>
    <row r="324" spans="8:10">
      <c r="H324" s="217">
        <v>1031009</v>
      </c>
      <c r="I324" s="217" t="s">
        <v>459</v>
      </c>
      <c r="J324" s="217">
        <v>0</v>
      </c>
    </row>
    <row r="325" spans="8:10">
      <c r="H325" s="217">
        <v>1031010</v>
      </c>
      <c r="I325" s="217" t="s">
        <v>460</v>
      </c>
      <c r="J325" s="217">
        <v>0</v>
      </c>
    </row>
    <row r="326" spans="8:10">
      <c r="H326" s="217">
        <v>1031011</v>
      </c>
      <c r="I326" s="217" t="s">
        <v>461</v>
      </c>
      <c r="J326" s="217">
        <v>0</v>
      </c>
    </row>
    <row r="327" spans="8:10">
      <c r="H327" s="217">
        <v>1031012</v>
      </c>
      <c r="I327" s="217" t="s">
        <v>462</v>
      </c>
      <c r="J327" s="217">
        <v>0</v>
      </c>
    </row>
    <row r="328" spans="8:10">
      <c r="H328" s="217">
        <v>1031013</v>
      </c>
      <c r="I328" s="217" t="s">
        <v>463</v>
      </c>
      <c r="J328" s="217">
        <v>0</v>
      </c>
    </row>
    <row r="329" spans="8:10">
      <c r="H329" s="217">
        <v>103101301</v>
      </c>
      <c r="I329" s="217" t="s">
        <v>464</v>
      </c>
      <c r="J329" s="217">
        <v>0</v>
      </c>
    </row>
    <row r="330" spans="8:10">
      <c r="H330" s="217">
        <v>103101399</v>
      </c>
      <c r="I330" s="217" t="s">
        <v>465</v>
      </c>
      <c r="J330" s="217">
        <v>0</v>
      </c>
    </row>
    <row r="331" spans="8:10">
      <c r="H331" s="217">
        <v>1031014</v>
      </c>
      <c r="I331" s="217" t="s">
        <v>466</v>
      </c>
      <c r="J331" s="217">
        <v>0</v>
      </c>
    </row>
    <row r="332" spans="8:10">
      <c r="H332" s="217">
        <v>1031099</v>
      </c>
      <c r="I332" s="217" t="s">
        <v>467</v>
      </c>
      <c r="J332" s="217">
        <v>0</v>
      </c>
    </row>
    <row r="333" spans="8:10">
      <c r="H333" s="217">
        <v>103109998</v>
      </c>
      <c r="I333" s="217" t="s">
        <v>468</v>
      </c>
      <c r="J333" s="217">
        <v>0</v>
      </c>
    </row>
    <row r="334" spans="8:10">
      <c r="H334" s="217">
        <v>103109999</v>
      </c>
      <c r="I334" s="217" t="s">
        <v>469</v>
      </c>
      <c r="J334" s="217">
        <v>0</v>
      </c>
    </row>
    <row r="336" spans="8:10">
      <c r="H336" s="217">
        <v>10306</v>
      </c>
      <c r="I336" s="217" t="s">
        <v>470</v>
      </c>
      <c r="J336" s="217">
        <v>12</v>
      </c>
    </row>
    <row r="337" spans="8:10">
      <c r="H337" s="217">
        <v>1030601</v>
      </c>
      <c r="I337" s="217" t="s">
        <v>471</v>
      </c>
      <c r="J337" s="217">
        <v>12</v>
      </c>
    </row>
    <row r="338" spans="8:10">
      <c r="H338" s="217">
        <v>103060103</v>
      </c>
      <c r="I338" s="217" t="s">
        <v>472</v>
      </c>
      <c r="J338" s="217">
        <v>0</v>
      </c>
    </row>
    <row r="339" spans="8:10">
      <c r="H339" s="217">
        <v>103060104</v>
      </c>
      <c r="I339" s="217" t="s">
        <v>473</v>
      </c>
      <c r="J339" s="217">
        <v>0</v>
      </c>
    </row>
    <row r="340" spans="8:10">
      <c r="H340" s="217">
        <v>103060105</v>
      </c>
      <c r="I340" s="217" t="s">
        <v>474</v>
      </c>
      <c r="J340" s="217">
        <v>0</v>
      </c>
    </row>
    <row r="341" spans="8:10">
      <c r="H341" s="217">
        <v>103060106</v>
      </c>
      <c r="I341" s="217" t="s">
        <v>475</v>
      </c>
      <c r="J341" s="217">
        <v>0</v>
      </c>
    </row>
    <row r="342" spans="8:10">
      <c r="H342" s="217">
        <v>103060107</v>
      </c>
      <c r="I342" s="217" t="s">
        <v>476</v>
      </c>
      <c r="J342" s="217">
        <v>0</v>
      </c>
    </row>
    <row r="343" spans="8:10">
      <c r="H343" s="217">
        <v>103060108</v>
      </c>
      <c r="I343" s="217" t="s">
        <v>477</v>
      </c>
      <c r="J343" s="217">
        <v>0</v>
      </c>
    </row>
    <row r="344" spans="8:10">
      <c r="H344" s="217">
        <v>103060109</v>
      </c>
      <c r="I344" s="217" t="s">
        <v>478</v>
      </c>
      <c r="J344" s="217">
        <v>0</v>
      </c>
    </row>
    <row r="345" spans="8:10">
      <c r="H345" s="217">
        <v>103060112</v>
      </c>
      <c r="I345" s="217" t="s">
        <v>479</v>
      </c>
      <c r="J345" s="217">
        <v>0</v>
      </c>
    </row>
    <row r="346" spans="8:10">
      <c r="H346" s="217">
        <v>103060113</v>
      </c>
      <c r="I346" s="217" t="s">
        <v>480</v>
      </c>
      <c r="J346" s="217">
        <v>0</v>
      </c>
    </row>
    <row r="347" spans="8:10">
      <c r="H347" s="217">
        <v>103060114</v>
      </c>
      <c r="I347" s="217" t="s">
        <v>481</v>
      </c>
      <c r="J347" s="217">
        <v>0</v>
      </c>
    </row>
    <row r="348" spans="8:10">
      <c r="H348" s="217">
        <v>103060115</v>
      </c>
      <c r="I348" s="217" t="s">
        <v>482</v>
      </c>
      <c r="J348" s="217">
        <v>0</v>
      </c>
    </row>
    <row r="349" spans="8:10">
      <c r="H349" s="217">
        <v>103060116</v>
      </c>
      <c r="I349" s="217" t="s">
        <v>483</v>
      </c>
      <c r="J349" s="217">
        <v>0</v>
      </c>
    </row>
    <row r="350" spans="8:10">
      <c r="H350" s="217">
        <v>103060117</v>
      </c>
      <c r="I350" s="217" t="s">
        <v>484</v>
      </c>
      <c r="J350" s="217">
        <v>0</v>
      </c>
    </row>
    <row r="351" spans="8:10">
      <c r="H351" s="217">
        <v>103060118</v>
      </c>
      <c r="I351" s="217" t="s">
        <v>485</v>
      </c>
      <c r="J351" s="217">
        <v>0</v>
      </c>
    </row>
    <row r="352" spans="8:10">
      <c r="H352" s="217">
        <v>103060119</v>
      </c>
      <c r="I352" s="217" t="s">
        <v>486</v>
      </c>
      <c r="J352" s="217">
        <v>0</v>
      </c>
    </row>
    <row r="353" spans="8:10">
      <c r="H353" s="217">
        <v>103060120</v>
      </c>
      <c r="I353" s="217" t="s">
        <v>487</v>
      </c>
      <c r="J353" s="217">
        <v>0</v>
      </c>
    </row>
    <row r="354" spans="8:10">
      <c r="H354" s="217">
        <v>103060121</v>
      </c>
      <c r="I354" s="217" t="s">
        <v>488</v>
      </c>
      <c r="J354" s="217">
        <v>0</v>
      </c>
    </row>
    <row r="355" spans="8:10">
      <c r="H355" s="217">
        <v>103060122</v>
      </c>
      <c r="I355" s="217" t="s">
        <v>489</v>
      </c>
      <c r="J355" s="217">
        <v>0</v>
      </c>
    </row>
    <row r="356" spans="8:10">
      <c r="H356" s="217">
        <v>103060123</v>
      </c>
      <c r="I356" s="217" t="s">
        <v>490</v>
      </c>
      <c r="J356" s="217">
        <v>0</v>
      </c>
    </row>
    <row r="357" spans="8:10">
      <c r="H357" s="217">
        <v>103060124</v>
      </c>
      <c r="I357" s="217" t="s">
        <v>491</v>
      </c>
      <c r="J357" s="217">
        <v>0</v>
      </c>
    </row>
    <row r="358" spans="8:10">
      <c r="H358" s="217">
        <v>103060125</v>
      </c>
      <c r="I358" s="217" t="s">
        <v>492</v>
      </c>
      <c r="J358" s="217">
        <v>0</v>
      </c>
    </row>
    <row r="359" spans="8:10">
      <c r="H359" s="217">
        <v>103060126</v>
      </c>
      <c r="I359" s="217" t="s">
        <v>493</v>
      </c>
      <c r="J359" s="217">
        <v>0</v>
      </c>
    </row>
    <row r="360" spans="8:10">
      <c r="H360" s="217">
        <v>103060127</v>
      </c>
      <c r="I360" s="217" t="s">
        <v>494</v>
      </c>
      <c r="J360" s="217">
        <v>0</v>
      </c>
    </row>
    <row r="361" spans="8:10">
      <c r="H361" s="217">
        <v>103060128</v>
      </c>
      <c r="I361" s="217" t="s">
        <v>495</v>
      </c>
      <c r="J361" s="217">
        <v>0</v>
      </c>
    </row>
    <row r="362" spans="8:10">
      <c r="H362" s="217">
        <v>103060129</v>
      </c>
      <c r="I362" s="217" t="s">
        <v>496</v>
      </c>
      <c r="J362" s="217">
        <v>0</v>
      </c>
    </row>
    <row r="363" spans="8:10">
      <c r="H363" s="217">
        <v>103060130</v>
      </c>
      <c r="I363" s="217" t="s">
        <v>497</v>
      </c>
      <c r="J363" s="217">
        <v>0</v>
      </c>
    </row>
    <row r="364" spans="8:10">
      <c r="H364" s="217">
        <v>103060131</v>
      </c>
      <c r="I364" s="217" t="s">
        <v>498</v>
      </c>
      <c r="J364" s="217">
        <v>0</v>
      </c>
    </row>
    <row r="365" spans="8:10">
      <c r="H365" s="217">
        <v>103060132</v>
      </c>
      <c r="I365" s="217" t="s">
        <v>499</v>
      </c>
      <c r="J365" s="217">
        <v>0</v>
      </c>
    </row>
    <row r="366" spans="8:10">
      <c r="H366" s="217">
        <v>103060133</v>
      </c>
      <c r="I366" s="217" t="s">
        <v>500</v>
      </c>
      <c r="J366" s="217">
        <v>0</v>
      </c>
    </row>
    <row r="367" spans="8:10">
      <c r="H367" s="217">
        <v>103060134</v>
      </c>
      <c r="I367" s="217" t="s">
        <v>501</v>
      </c>
      <c r="J367" s="217">
        <v>0</v>
      </c>
    </row>
    <row r="368" spans="8:10">
      <c r="H368" s="217">
        <v>103060198</v>
      </c>
      <c r="I368" s="217" t="s">
        <v>502</v>
      </c>
      <c r="J368" s="217">
        <v>12</v>
      </c>
    </row>
    <row r="369" spans="8:10">
      <c r="H369" s="217">
        <v>1030602</v>
      </c>
      <c r="I369" s="217" t="s">
        <v>503</v>
      </c>
      <c r="J369" s="217">
        <v>0</v>
      </c>
    </row>
    <row r="370" spans="8:10">
      <c r="H370" s="217">
        <v>103060202</v>
      </c>
      <c r="I370" s="217" t="s">
        <v>504</v>
      </c>
      <c r="J370" s="217">
        <v>0</v>
      </c>
    </row>
    <row r="371" spans="8:10">
      <c r="H371" s="217">
        <v>103060203</v>
      </c>
      <c r="I371" s="217" t="s">
        <v>505</v>
      </c>
      <c r="J371" s="217">
        <v>0</v>
      </c>
    </row>
    <row r="372" spans="8:10">
      <c r="H372" s="217">
        <v>103060204</v>
      </c>
      <c r="I372" s="217" t="s">
        <v>506</v>
      </c>
      <c r="J372" s="217">
        <v>0</v>
      </c>
    </row>
    <row r="373" spans="8:10">
      <c r="H373" s="217">
        <v>103060298</v>
      </c>
      <c r="I373" s="217" t="s">
        <v>507</v>
      </c>
      <c r="J373" s="217">
        <v>0</v>
      </c>
    </row>
    <row r="374" spans="8:10">
      <c r="H374" s="217">
        <v>1030603</v>
      </c>
      <c r="I374" s="217" t="s">
        <v>508</v>
      </c>
      <c r="J374" s="217">
        <v>0</v>
      </c>
    </row>
    <row r="375" spans="8:10">
      <c r="H375" s="217">
        <v>103060301</v>
      </c>
      <c r="I375" s="217" t="s">
        <v>509</v>
      </c>
      <c r="J375" s="217">
        <v>0</v>
      </c>
    </row>
    <row r="376" spans="8:10">
      <c r="H376" s="217">
        <v>103060304</v>
      </c>
      <c r="I376" s="217" t="s">
        <v>510</v>
      </c>
      <c r="J376" s="217">
        <v>0</v>
      </c>
    </row>
    <row r="377" spans="8:10">
      <c r="H377" s="217">
        <v>103060305</v>
      </c>
      <c r="I377" s="217" t="s">
        <v>511</v>
      </c>
      <c r="J377" s="217">
        <v>0</v>
      </c>
    </row>
    <row r="378" spans="8:10">
      <c r="H378" s="217">
        <v>103060307</v>
      </c>
      <c r="I378" s="217" t="s">
        <v>512</v>
      </c>
      <c r="J378" s="217">
        <v>0</v>
      </c>
    </row>
    <row r="379" spans="8:10">
      <c r="H379" s="217">
        <v>103060398</v>
      </c>
      <c r="I379" s="217" t="s">
        <v>513</v>
      </c>
      <c r="J379" s="217">
        <v>0</v>
      </c>
    </row>
    <row r="380" spans="8:10">
      <c r="H380" s="217">
        <v>1030604</v>
      </c>
      <c r="I380" s="217" t="s">
        <v>514</v>
      </c>
      <c r="J380" s="217">
        <v>0</v>
      </c>
    </row>
    <row r="381" spans="8:10">
      <c r="H381" s="217">
        <v>103060401</v>
      </c>
      <c r="I381" s="217" t="s">
        <v>515</v>
      </c>
      <c r="J381" s="217">
        <v>0</v>
      </c>
    </row>
    <row r="382" spans="8:10">
      <c r="H382" s="217">
        <v>103060402</v>
      </c>
      <c r="I382" s="217" t="s">
        <v>516</v>
      </c>
      <c r="J382" s="217">
        <v>0</v>
      </c>
    </row>
    <row r="383" spans="8:10">
      <c r="H383" s="217">
        <v>103060498</v>
      </c>
      <c r="I383" s="217" t="s">
        <v>517</v>
      </c>
      <c r="J383" s="217">
        <v>0</v>
      </c>
    </row>
    <row r="384" spans="8:10">
      <c r="H384" s="217">
        <v>1030698</v>
      </c>
      <c r="I384" s="217" t="s">
        <v>518</v>
      </c>
      <c r="J384" s="217">
        <v>0</v>
      </c>
    </row>
    <row r="386" spans="8:10">
      <c r="H386" s="217">
        <v>105</v>
      </c>
      <c r="I386" s="217" t="s">
        <v>519</v>
      </c>
      <c r="J386" s="217">
        <v>0</v>
      </c>
    </row>
    <row r="387" spans="8:10">
      <c r="H387" s="217">
        <v>10503</v>
      </c>
      <c r="I387" s="217" t="s">
        <v>520</v>
      </c>
      <c r="J387" s="217">
        <v>0</v>
      </c>
    </row>
    <row r="388" spans="8:10">
      <c r="H388" s="217">
        <v>1050301</v>
      </c>
      <c r="I388" s="217" t="s">
        <v>521</v>
      </c>
      <c r="J388" s="217">
        <v>0</v>
      </c>
    </row>
    <row r="389" spans="8:10">
      <c r="H389" s="217">
        <v>1050302</v>
      </c>
      <c r="I389" s="217" t="s">
        <v>522</v>
      </c>
      <c r="J389" s="217">
        <v>0</v>
      </c>
    </row>
    <row r="390" spans="8:10">
      <c r="H390" s="217">
        <v>105030201</v>
      </c>
      <c r="I390" s="217" t="s">
        <v>523</v>
      </c>
      <c r="J390" s="217">
        <v>0</v>
      </c>
    </row>
    <row r="391" spans="8:10">
      <c r="H391" s="217">
        <v>105030202</v>
      </c>
      <c r="I391" s="217" t="s">
        <v>524</v>
      </c>
      <c r="J391" s="217">
        <v>0</v>
      </c>
    </row>
    <row r="392" spans="8:10">
      <c r="H392" s="217">
        <v>105030203</v>
      </c>
      <c r="I392" s="217" t="s">
        <v>525</v>
      </c>
      <c r="J392" s="217">
        <v>0</v>
      </c>
    </row>
    <row r="393" spans="8:10">
      <c r="H393" s="217">
        <v>105030204</v>
      </c>
      <c r="I393" s="217" t="s">
        <v>526</v>
      </c>
      <c r="J393" s="217">
        <v>0</v>
      </c>
    </row>
    <row r="394" spans="8:10">
      <c r="H394" s="217">
        <v>10504</v>
      </c>
      <c r="I394" s="217" t="s">
        <v>527</v>
      </c>
      <c r="J394" s="217">
        <v>0</v>
      </c>
    </row>
    <row r="395" spans="8:10">
      <c r="H395" s="217">
        <v>1050401</v>
      </c>
      <c r="I395" s="217" t="s">
        <v>528</v>
      </c>
      <c r="J395" s="217">
        <v>0</v>
      </c>
    </row>
    <row r="396" spans="8:10">
      <c r="H396" s="217">
        <v>105040101</v>
      </c>
      <c r="I396" s="217" t="s">
        <v>529</v>
      </c>
      <c r="J396" s="217">
        <v>0</v>
      </c>
    </row>
    <row r="397" spans="8:10">
      <c r="H397" s="217">
        <v>105040102</v>
      </c>
      <c r="I397" s="217" t="s">
        <v>530</v>
      </c>
      <c r="J397" s="217">
        <v>0</v>
      </c>
    </row>
    <row r="398" spans="8:10">
      <c r="H398" s="217">
        <v>105040103</v>
      </c>
      <c r="I398" s="217" t="s">
        <v>531</v>
      </c>
      <c r="J398" s="217">
        <v>0</v>
      </c>
    </row>
    <row r="399" spans="8:10">
      <c r="H399" s="217">
        <v>105040104</v>
      </c>
      <c r="I399" s="217" t="s">
        <v>532</v>
      </c>
      <c r="J399" s="217">
        <v>0</v>
      </c>
    </row>
    <row r="400" spans="8:10">
      <c r="H400" s="217">
        <v>1050402</v>
      </c>
      <c r="I400" s="217" t="s">
        <v>533</v>
      </c>
      <c r="J400" s="217">
        <v>0</v>
      </c>
    </row>
    <row r="401" spans="8:10">
      <c r="H401" s="217">
        <v>105040201</v>
      </c>
      <c r="I401" s="217" t="s">
        <v>534</v>
      </c>
      <c r="J401" s="217">
        <v>0</v>
      </c>
    </row>
    <row r="402" spans="8:10">
      <c r="H402" s="217">
        <v>105040202</v>
      </c>
      <c r="I402" s="217" t="s">
        <v>535</v>
      </c>
      <c r="J402" s="217">
        <v>0</v>
      </c>
    </row>
    <row r="403" spans="8:10">
      <c r="H403" s="217">
        <v>105040205</v>
      </c>
      <c r="I403" s="217" t="s">
        <v>536</v>
      </c>
      <c r="J403" s="217">
        <v>0</v>
      </c>
    </row>
    <row r="404" spans="8:10">
      <c r="H404" s="217">
        <v>105040211</v>
      </c>
      <c r="I404" s="217" t="s">
        <v>537</v>
      </c>
      <c r="J404" s="217">
        <v>0</v>
      </c>
    </row>
    <row r="405" spans="8:10">
      <c r="H405" s="217">
        <v>105040212</v>
      </c>
      <c r="I405" s="217" t="s">
        <v>538</v>
      </c>
      <c r="J405" s="217">
        <v>0</v>
      </c>
    </row>
    <row r="406" spans="8:10">
      <c r="H406" s="217">
        <v>105040213</v>
      </c>
      <c r="I406" s="217" t="s">
        <v>539</v>
      </c>
      <c r="J406" s="217">
        <v>0</v>
      </c>
    </row>
    <row r="407" spans="8:10">
      <c r="H407" s="217">
        <v>105040214</v>
      </c>
      <c r="I407" s="217" t="s">
        <v>540</v>
      </c>
      <c r="J407" s="217">
        <v>0</v>
      </c>
    </row>
    <row r="408" spans="8:10">
      <c r="H408" s="217">
        <v>105040216</v>
      </c>
      <c r="I408" s="217" t="s">
        <v>541</v>
      </c>
      <c r="J408" s="217">
        <v>0</v>
      </c>
    </row>
    <row r="409" spans="8:10">
      <c r="H409" s="217">
        <v>105040217</v>
      </c>
      <c r="I409" s="217" t="s">
        <v>542</v>
      </c>
      <c r="J409" s="217">
        <v>0</v>
      </c>
    </row>
    <row r="410" spans="8:10">
      <c r="H410" s="217">
        <v>105040218</v>
      </c>
      <c r="I410" s="217" t="s">
        <v>543</v>
      </c>
      <c r="J410" s="217">
        <v>0</v>
      </c>
    </row>
    <row r="411" spans="8:10">
      <c r="H411" s="217">
        <v>105040219</v>
      </c>
      <c r="I411" s="217" t="s">
        <v>544</v>
      </c>
      <c r="J411" s="217">
        <v>0</v>
      </c>
    </row>
    <row r="412" spans="8:10">
      <c r="H412" s="217">
        <v>105040220</v>
      </c>
      <c r="I412" s="217" t="s">
        <v>545</v>
      </c>
      <c r="J412" s="217">
        <v>0</v>
      </c>
    </row>
    <row r="413" spans="8:10">
      <c r="H413" s="217">
        <v>105040231</v>
      </c>
      <c r="I413" s="217" t="s">
        <v>546</v>
      </c>
      <c r="J413" s="217">
        <v>0</v>
      </c>
    </row>
    <row r="414" spans="8:10">
      <c r="H414" s="217">
        <v>105040232</v>
      </c>
      <c r="I414" s="217" t="s">
        <v>547</v>
      </c>
      <c r="J414" s="217">
        <v>0</v>
      </c>
    </row>
    <row r="415" spans="8:10">
      <c r="H415" s="217">
        <v>105040233</v>
      </c>
      <c r="I415" s="217" t="s">
        <v>548</v>
      </c>
      <c r="J415" s="217">
        <v>0</v>
      </c>
    </row>
    <row r="416" spans="8:10">
      <c r="H416" s="217">
        <v>105040298</v>
      </c>
      <c r="I416" s="217" t="s">
        <v>549</v>
      </c>
      <c r="J416" s="217">
        <v>0</v>
      </c>
    </row>
    <row r="417" spans="8:10">
      <c r="H417" s="217">
        <v>105040299</v>
      </c>
      <c r="I417" s="217" t="s">
        <v>550</v>
      </c>
      <c r="J417" s="217">
        <v>0</v>
      </c>
    </row>
    <row r="424" spans="8:8">
      <c r="H424" s="217" t="s">
        <v>551</v>
      </c>
    </row>
    <row r="425" spans="9:10">
      <c r="I425" s="217" t="s">
        <v>552</v>
      </c>
      <c r="J425" s="217">
        <v>0</v>
      </c>
    </row>
    <row r="426" spans="9:10">
      <c r="I426" s="217" t="s">
        <v>553</v>
      </c>
      <c r="J426" s="217">
        <v>0</v>
      </c>
    </row>
    <row r="427" spans="9:10">
      <c r="I427" s="217" t="s">
        <v>554</v>
      </c>
      <c r="J427" s="217">
        <v>0</v>
      </c>
    </row>
    <row r="428" spans="9:10">
      <c r="I428" s="217" t="s">
        <v>555</v>
      </c>
      <c r="J428" s="217">
        <v>0</v>
      </c>
    </row>
    <row r="429" spans="9:10">
      <c r="I429" s="217" t="s">
        <v>556</v>
      </c>
      <c r="J429" s="217">
        <v>0</v>
      </c>
    </row>
    <row r="430" spans="9:10">
      <c r="I430" s="217" t="s">
        <v>557</v>
      </c>
      <c r="J430" s="217">
        <v>0</v>
      </c>
    </row>
    <row r="431" spans="9:10">
      <c r="I431" s="217" t="s">
        <v>558</v>
      </c>
      <c r="J431" s="217">
        <v>0</v>
      </c>
    </row>
    <row r="432" spans="9:10">
      <c r="I432" s="217" t="s">
        <v>559</v>
      </c>
      <c r="J432" s="217">
        <v>0</v>
      </c>
    </row>
    <row r="433" spans="9:10">
      <c r="I433" s="217" t="s">
        <v>560</v>
      </c>
      <c r="J433" s="217">
        <v>0</v>
      </c>
    </row>
    <row r="434" spans="9:10">
      <c r="I434" s="217" t="s">
        <v>561</v>
      </c>
      <c r="J434" s="217">
        <v>0</v>
      </c>
    </row>
    <row r="435" spans="9:10">
      <c r="I435" s="217" t="s">
        <v>562</v>
      </c>
      <c r="J435" s="217">
        <v>0</v>
      </c>
    </row>
    <row r="436" spans="9:10">
      <c r="I436" s="217" t="s">
        <v>563</v>
      </c>
      <c r="J436" s="217">
        <v>0</v>
      </c>
    </row>
    <row r="437" spans="9:10">
      <c r="I437" s="217" t="s">
        <v>564</v>
      </c>
      <c r="J437" s="217">
        <v>0</v>
      </c>
    </row>
    <row r="438" spans="9:10">
      <c r="I438" s="217" t="s">
        <v>565</v>
      </c>
      <c r="J438" s="217">
        <v>0</v>
      </c>
    </row>
    <row r="439" spans="9:10">
      <c r="I439" s="217" t="s">
        <v>566</v>
      </c>
      <c r="J439" s="217">
        <v>0</v>
      </c>
    </row>
    <row r="440" spans="9:10">
      <c r="I440" s="217" t="s">
        <v>567</v>
      </c>
      <c r="J440" s="217">
        <v>0</v>
      </c>
    </row>
    <row r="441" spans="9:10">
      <c r="I441" s="217" t="s">
        <v>568</v>
      </c>
      <c r="J441" s="217">
        <v>0</v>
      </c>
    </row>
    <row r="442" spans="9:10">
      <c r="I442" s="217" t="s">
        <v>569</v>
      </c>
      <c r="J442" s="217">
        <v>0</v>
      </c>
    </row>
    <row r="443" spans="9:10">
      <c r="I443" s="217" t="s">
        <v>570</v>
      </c>
      <c r="J443" s="217">
        <v>0</v>
      </c>
    </row>
    <row r="444" spans="9:10">
      <c r="I444" s="217" t="s">
        <v>571</v>
      </c>
      <c r="J444" s="217">
        <v>0</v>
      </c>
    </row>
    <row r="445" spans="9:10">
      <c r="I445" s="217" t="s">
        <v>572</v>
      </c>
      <c r="J445" s="217">
        <v>0</v>
      </c>
    </row>
    <row r="446" spans="9:10">
      <c r="I446" s="217" t="s">
        <v>573</v>
      </c>
      <c r="J446" s="217">
        <v>0</v>
      </c>
    </row>
    <row r="447" spans="9:10">
      <c r="I447" s="217" t="s">
        <v>574</v>
      </c>
      <c r="J447" s="217">
        <v>0</v>
      </c>
    </row>
    <row r="448" spans="9:10">
      <c r="I448" s="217" t="s">
        <v>575</v>
      </c>
      <c r="J448" s="217">
        <v>0</v>
      </c>
    </row>
    <row r="449" spans="9:10">
      <c r="I449" s="217" t="s">
        <v>576</v>
      </c>
      <c r="J449" s="217">
        <v>0</v>
      </c>
    </row>
    <row r="450" spans="9:10">
      <c r="I450" s="217" t="s">
        <v>577</v>
      </c>
      <c r="J450" s="217">
        <v>0</v>
      </c>
    </row>
    <row r="451" spans="9:10">
      <c r="I451" s="217" t="s">
        <v>578</v>
      </c>
      <c r="J451" s="217">
        <v>0</v>
      </c>
    </row>
    <row r="452" spans="9:10">
      <c r="I452" s="217" t="s">
        <v>579</v>
      </c>
      <c r="J452" s="217">
        <v>0</v>
      </c>
    </row>
    <row r="453" spans="9:10">
      <c r="I453" s="217" t="s">
        <v>580</v>
      </c>
      <c r="J453" s="217">
        <v>0</v>
      </c>
    </row>
    <row r="454" spans="9:10">
      <c r="I454" s="217" t="s">
        <v>581</v>
      </c>
      <c r="J454" s="217">
        <v>0</v>
      </c>
    </row>
  </sheetData>
  <mergeCells count="1">
    <mergeCell ref="A1:E1"/>
  </mergeCells>
  <conditionalFormatting sqref="A30">
    <cfRule type="expression" dxfId="0" priority="5" stopIfTrue="1">
      <formula>"len($A:$A)=3"</formula>
    </cfRule>
  </conditionalFormatting>
  <conditionalFormatting sqref="B32">
    <cfRule type="expression" dxfId="0" priority="20" stopIfTrue="1">
      <formula>"len($A:$A)=3"</formula>
    </cfRule>
  </conditionalFormatting>
  <conditionalFormatting sqref="B33">
    <cfRule type="expression" dxfId="0" priority="18" stopIfTrue="1">
      <formula>"len($A:$A)=3"</formula>
    </cfRule>
  </conditionalFormatting>
  <conditionalFormatting sqref="B34">
    <cfRule type="expression" dxfId="0" priority="16" stopIfTrue="1">
      <formula>"len($A:$A)=3"</formula>
    </cfRule>
  </conditionalFormatting>
  <conditionalFormatting sqref="B35">
    <cfRule type="expression" dxfId="0" priority="12" stopIfTrue="1">
      <formula>"len($A:$A)=3"</formula>
    </cfRule>
  </conditionalFormatting>
  <conditionalFormatting sqref="B36">
    <cfRule type="expression" dxfId="0" priority="14" stopIfTrue="1">
      <formula>"len($A:$A)=3"</formula>
    </cfRule>
  </conditionalFormatting>
  <conditionalFormatting sqref="B37">
    <cfRule type="expression" dxfId="0" priority="10" stopIfTrue="1">
      <formula>"len($A:$A)=3"</formula>
    </cfRule>
  </conditionalFormatting>
  <conditionalFormatting sqref="B38">
    <cfRule type="expression" dxfId="0" priority="6" stopIfTrue="1">
      <formula>"len($A:$A)=3"</formula>
    </cfRule>
  </conditionalFormatting>
  <conditionalFormatting sqref="B39">
    <cfRule type="expression" dxfId="0" priority="8" stopIfTrue="1">
      <formula>"len($A:$A)=3"</formula>
    </cfRule>
  </conditionalFormatting>
  <conditionalFormatting sqref="A4:A28">
    <cfRule type="expression" dxfId="0" priority="1" stopIfTrue="1">
      <formula>"len($A:$A)=3"</formula>
    </cfRule>
  </conditionalFormatting>
  <conditionalFormatting sqref="A4:A6">
    <cfRule type="expression" dxfId="0" priority="3" stopIfTrue="1">
      <formula>"len($A:$A)=3"</formula>
    </cfRule>
  </conditionalFormatting>
  <conditionalFormatting sqref="A7:A8">
    <cfRule type="expression" dxfId="0" priority="2" stopIfTrue="1">
      <formula>"len($A:$A)=3"</formula>
    </cfRule>
  </conditionalFormatting>
  <conditionalFormatting sqref="B4:B28">
    <cfRule type="expression" dxfId="0" priority="4" stopIfTrue="1">
      <formula>"len($A:$A)=3"</formula>
    </cfRule>
  </conditionalFormatting>
  <conditionalFormatting sqref="A43:B43 A29:B29 A31:B31 A40:B40">
    <cfRule type="expression" dxfId="0" priority="42" stopIfTrue="1">
      <formula>"len($A:$A)=3"</formula>
    </cfRule>
  </conditionalFormatting>
  <conditionalFormatting sqref="A41:B42">
    <cfRule type="expression" dxfId="0" priority="38" stopIfTrue="1">
      <formula>"len($A:$A)=3"</formula>
    </cfRule>
  </conditionalFormatting>
  <dataValidations count="1">
    <dataValidation type="custom" allowBlank="1" showInputMessage="1" showErrorMessage="1" errorTitle="提示" error="对不起，此处只能输入数字。" sqref="D24 D25 D26 C6:C17 C27:C29 D5:D19 D21:D23 D27:D29">
      <formula1>OR(C5="",ISNUMBER(C5))</formula1>
    </dataValidation>
  </dataValidations>
  <printOptions horizontalCentered="1"/>
  <pageMargins left="0.708661417322835" right="0.708661417322835" top="0.748031496062992" bottom="0.748031496062992" header="0.31496062992126" footer="0.31496062992126"/>
  <pageSetup paperSize="9" scale="98" orientation="portrait" blackAndWhite="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T1679"/>
  <sheetViews>
    <sheetView showZeros="0" view="pageBreakPreview" zoomScaleNormal="100" workbookViewId="0">
      <selection activeCell="D10" sqref="D10"/>
    </sheetView>
  </sheetViews>
  <sheetFormatPr defaultColWidth="9" defaultRowHeight="14.4"/>
  <cols>
    <col min="1" max="1" width="41.3333333333333" style="217" customWidth="1"/>
    <col min="2" max="2" width="9.88888888888889" style="660" hidden="1" customWidth="1"/>
    <col min="3" max="3" width="15.3333333333333" style="661" customWidth="1"/>
    <col min="4" max="4" width="16.3333333333333" style="661" customWidth="1"/>
    <col min="5" max="5" width="12" style="217" customWidth="1"/>
    <col min="6" max="6" width="12" style="217" hidden="1" customWidth="1"/>
    <col min="7" max="7" width="10" style="217" hidden="1" customWidth="1"/>
    <col min="8" max="8" width="9.33333333333333" style="217" hidden="1" customWidth="1"/>
    <col min="9" max="18" width="9" style="217" hidden="1" customWidth="1"/>
    <col min="19" max="19" width="20.6666666666667" style="217" hidden="1" customWidth="1"/>
    <col min="20" max="20" width="9" style="217" hidden="1" customWidth="1"/>
    <col min="21" max="16384" width="9" style="217"/>
  </cols>
  <sheetData>
    <row r="1" ht="29.4" customHeight="1" spans="1:15">
      <c r="A1" s="358" t="str">
        <f>YEAR(封面!$B$9)-1&amp;"年勐海县一般公共预算支出执行情况表"</f>
        <v>2019年勐海县一般公共预算支出执行情况表</v>
      </c>
      <c r="B1" s="358"/>
      <c r="C1" s="358"/>
      <c r="D1" s="358"/>
      <c r="E1" s="358"/>
      <c r="F1" s="397"/>
      <c r="H1" s="397"/>
      <c r="O1" s="217">
        <f>totalnumber</f>
        <v>39</v>
      </c>
    </row>
    <row r="2" ht="18" customHeight="1" spans="1:8">
      <c r="A2" s="208" t="s">
        <v>582</v>
      </c>
      <c r="B2" s="361"/>
      <c r="C2" s="662"/>
      <c r="D2" s="662"/>
      <c r="E2" s="663" t="s">
        <v>40</v>
      </c>
      <c r="F2" s="664"/>
      <c r="H2" s="399"/>
    </row>
    <row r="3" ht="34.5" customHeight="1" spans="1:20">
      <c r="A3" s="403" t="s">
        <v>44</v>
      </c>
      <c r="B3" s="665" t="s">
        <v>110</v>
      </c>
      <c r="C3" s="150" t="str">
        <f>YEAR(封面!$B$9)-2&amp;"年决算数"</f>
        <v>2018年决算数</v>
      </c>
      <c r="D3" s="150" t="str">
        <f>YEAR(封面!$B$9)-1&amp;"年快报数"</f>
        <v>2019年快报数</v>
      </c>
      <c r="E3" s="150" t="str">
        <f>"比"&amp;YEAR(封面!$B$9)-2&amp;"年决算数增幅"</f>
        <v>比2018年决算数增幅</v>
      </c>
      <c r="F3" s="365"/>
      <c r="H3" s="468"/>
      <c r="T3" s="217" t="s">
        <v>583</v>
      </c>
    </row>
    <row r="4" ht="18.9" customHeight="1" spans="1:20">
      <c r="A4" s="666" t="s">
        <v>584</v>
      </c>
      <c r="B4" s="667">
        <v>201</v>
      </c>
      <c r="C4" s="411">
        <f t="shared" ref="C4:C67" si="0">_xlfn.IFNA(VLOOKUP(B4,I:K,3,0),)</f>
        <v>21900</v>
      </c>
      <c r="D4" s="411">
        <f t="shared" ref="D4:D67" si="1">_xlfn.IFNA(VLOOKUP(B4,R:T,3,0),)</f>
        <v>19602</v>
      </c>
      <c r="E4" s="481">
        <f t="shared" ref="E4:E67" si="2">IF(ISERROR(D4/C4-1),"",D4/C4-1)</f>
        <v>-0.104931506849315</v>
      </c>
      <c r="F4" s="473">
        <f t="shared" ref="F4:F67" si="3">SUMIFS(C$4:C$1309,B$4:B$1309,"&gt;"&amp;B4*100,B$4:B$1309,"&lt;"&amp;B4*100+100)</f>
        <v>21900</v>
      </c>
      <c r="G4" s="217">
        <f t="shared" ref="G4:G67" si="4">LEN(B4)</f>
        <v>3</v>
      </c>
      <c r="H4" s="655"/>
      <c r="I4" s="217">
        <v>201</v>
      </c>
      <c r="J4" s="217" t="s">
        <v>46</v>
      </c>
      <c r="K4" s="217">
        <v>21900</v>
      </c>
      <c r="L4" s="217">
        <f t="shared" ref="L4:L67" si="5">VLOOKUP(I4,B$4:B$11056,1,0)</f>
        <v>201</v>
      </c>
      <c r="R4" s="217" t="s">
        <v>110</v>
      </c>
      <c r="S4" s="217" t="s">
        <v>111</v>
      </c>
      <c r="T4" s="217" t="s">
        <v>112</v>
      </c>
    </row>
    <row r="5" ht="18.9" customHeight="1" spans="1:20">
      <c r="A5" s="668" t="s">
        <v>585</v>
      </c>
      <c r="B5" s="497">
        <v>20101</v>
      </c>
      <c r="C5" s="407">
        <f t="shared" si="0"/>
        <v>631</v>
      </c>
      <c r="D5" s="407">
        <f t="shared" si="1"/>
        <v>675</v>
      </c>
      <c r="E5" s="483">
        <f t="shared" si="2"/>
        <v>0.06973058637084</v>
      </c>
      <c r="F5" s="473">
        <f t="shared" si="3"/>
        <v>631</v>
      </c>
      <c r="G5" s="217">
        <f t="shared" si="4"/>
        <v>5</v>
      </c>
      <c r="H5" s="655"/>
      <c r="I5" s="217">
        <v>20101</v>
      </c>
      <c r="J5" s="217" t="s">
        <v>586</v>
      </c>
      <c r="K5" s="217">
        <v>631</v>
      </c>
      <c r="L5" s="217">
        <f t="shared" si="5"/>
        <v>20101</v>
      </c>
      <c r="S5" s="217" t="s">
        <v>75</v>
      </c>
      <c r="T5" s="217">
        <v>344856</v>
      </c>
    </row>
    <row r="6" ht="18.9" customHeight="1" spans="1:20">
      <c r="A6" s="668" t="s">
        <v>587</v>
      </c>
      <c r="B6" s="497">
        <v>2010101</v>
      </c>
      <c r="C6" s="407">
        <f t="shared" si="0"/>
        <v>455</v>
      </c>
      <c r="D6" s="407">
        <f t="shared" si="1"/>
        <v>441</v>
      </c>
      <c r="E6" s="483">
        <f t="shared" si="2"/>
        <v>-0.0307692307692308</v>
      </c>
      <c r="F6" s="473">
        <f t="shared" si="3"/>
        <v>0</v>
      </c>
      <c r="G6" s="217">
        <f t="shared" si="4"/>
        <v>7</v>
      </c>
      <c r="H6" s="397"/>
      <c r="I6" s="217">
        <v>2010101</v>
      </c>
      <c r="J6" s="217" t="s">
        <v>588</v>
      </c>
      <c r="K6" s="217">
        <v>455</v>
      </c>
      <c r="L6" s="217">
        <f t="shared" si="5"/>
        <v>2010101</v>
      </c>
      <c r="R6" s="217">
        <v>201</v>
      </c>
      <c r="S6" s="217" t="s">
        <v>589</v>
      </c>
      <c r="T6" s="217">
        <v>19602</v>
      </c>
    </row>
    <row r="7" ht="18.9" customHeight="1" spans="1:20">
      <c r="A7" s="668" t="s">
        <v>590</v>
      </c>
      <c r="B7" s="497">
        <v>2010102</v>
      </c>
      <c r="C7" s="407">
        <f t="shared" si="0"/>
        <v>-1</v>
      </c>
      <c r="D7" s="407">
        <f t="shared" si="1"/>
        <v>0</v>
      </c>
      <c r="E7" s="483">
        <f t="shared" si="2"/>
        <v>-1</v>
      </c>
      <c r="F7" s="473">
        <f t="shared" si="3"/>
        <v>0</v>
      </c>
      <c r="G7" s="217">
        <f t="shared" si="4"/>
        <v>7</v>
      </c>
      <c r="H7" s="397"/>
      <c r="I7" s="217">
        <v>2010102</v>
      </c>
      <c r="J7" s="217" t="s">
        <v>591</v>
      </c>
      <c r="K7" s="217">
        <v>-1</v>
      </c>
      <c r="L7" s="217">
        <f t="shared" si="5"/>
        <v>2010102</v>
      </c>
      <c r="R7" s="217">
        <v>20101</v>
      </c>
      <c r="S7" s="217" t="s">
        <v>592</v>
      </c>
      <c r="T7" s="217">
        <v>675</v>
      </c>
    </row>
    <row r="8" ht="18.9" customHeight="1" spans="1:20">
      <c r="A8" s="668" t="s">
        <v>593</v>
      </c>
      <c r="B8" s="497">
        <v>2010103</v>
      </c>
      <c r="C8" s="407">
        <f t="shared" si="0"/>
        <v>0</v>
      </c>
      <c r="D8" s="407">
        <f t="shared" si="1"/>
        <v>0</v>
      </c>
      <c r="E8" s="483" t="str">
        <f t="shared" si="2"/>
        <v/>
      </c>
      <c r="F8" s="473">
        <f t="shared" si="3"/>
        <v>0</v>
      </c>
      <c r="G8" s="217">
        <f t="shared" si="4"/>
        <v>7</v>
      </c>
      <c r="H8" s="397"/>
      <c r="I8" s="217">
        <v>2010103</v>
      </c>
      <c r="J8" s="217" t="s">
        <v>594</v>
      </c>
      <c r="L8" s="217">
        <f t="shared" si="5"/>
        <v>2010103</v>
      </c>
      <c r="R8" s="217">
        <v>2010101</v>
      </c>
      <c r="S8" s="217" t="s">
        <v>595</v>
      </c>
      <c r="T8" s="217">
        <v>441</v>
      </c>
    </row>
    <row r="9" ht="18.9" customHeight="1" spans="1:20">
      <c r="A9" s="668" t="s">
        <v>596</v>
      </c>
      <c r="B9" s="497">
        <v>2010104</v>
      </c>
      <c r="C9" s="407">
        <f t="shared" si="0"/>
        <v>43</v>
      </c>
      <c r="D9" s="407">
        <f t="shared" si="1"/>
        <v>40</v>
      </c>
      <c r="E9" s="483">
        <f t="shared" si="2"/>
        <v>-0.0697674418604651</v>
      </c>
      <c r="F9" s="473">
        <f t="shared" si="3"/>
        <v>0</v>
      </c>
      <c r="G9" s="217">
        <f t="shared" si="4"/>
        <v>7</v>
      </c>
      <c r="H9" s="397"/>
      <c r="I9" s="217">
        <v>2010104</v>
      </c>
      <c r="J9" s="217" t="s">
        <v>597</v>
      </c>
      <c r="K9" s="217">
        <v>43</v>
      </c>
      <c r="L9" s="217">
        <f t="shared" si="5"/>
        <v>2010104</v>
      </c>
      <c r="R9" s="217">
        <v>2010102</v>
      </c>
      <c r="S9" s="217" t="s">
        <v>598</v>
      </c>
      <c r="T9" s="217">
        <v>0</v>
      </c>
    </row>
    <row r="10" ht="18.9" customHeight="1" spans="1:20">
      <c r="A10" s="668" t="s">
        <v>599</v>
      </c>
      <c r="B10" s="497">
        <v>2010105</v>
      </c>
      <c r="C10" s="407">
        <f t="shared" si="0"/>
        <v>0</v>
      </c>
      <c r="D10" s="407">
        <f t="shared" si="1"/>
        <v>0</v>
      </c>
      <c r="E10" s="483" t="str">
        <f t="shared" si="2"/>
        <v/>
      </c>
      <c r="F10" s="473">
        <f t="shared" si="3"/>
        <v>0</v>
      </c>
      <c r="G10" s="217">
        <f t="shared" si="4"/>
        <v>7</v>
      </c>
      <c r="H10" s="397"/>
      <c r="I10" s="217">
        <v>2010105</v>
      </c>
      <c r="J10" s="217" t="s">
        <v>600</v>
      </c>
      <c r="L10" s="217">
        <f t="shared" si="5"/>
        <v>2010105</v>
      </c>
      <c r="R10" s="217">
        <v>2010103</v>
      </c>
      <c r="S10" s="217" t="s">
        <v>601</v>
      </c>
      <c r="T10" s="217">
        <v>0</v>
      </c>
    </row>
    <row r="11" ht="18.9" customHeight="1" spans="1:20">
      <c r="A11" s="668" t="s">
        <v>602</v>
      </c>
      <c r="B11" s="497">
        <v>2010106</v>
      </c>
      <c r="C11" s="407">
        <f t="shared" si="0"/>
        <v>0</v>
      </c>
      <c r="D11" s="407">
        <f t="shared" si="1"/>
        <v>0</v>
      </c>
      <c r="E11" s="483" t="str">
        <f t="shared" si="2"/>
        <v/>
      </c>
      <c r="F11" s="473">
        <f t="shared" si="3"/>
        <v>0</v>
      </c>
      <c r="G11" s="217">
        <f t="shared" si="4"/>
        <v>7</v>
      </c>
      <c r="H11" s="397"/>
      <c r="I11" s="217">
        <v>2010106</v>
      </c>
      <c r="J11" s="217" t="s">
        <v>603</v>
      </c>
      <c r="L11" s="217">
        <f t="shared" si="5"/>
        <v>2010106</v>
      </c>
      <c r="R11" s="217">
        <v>2010104</v>
      </c>
      <c r="S11" s="217" t="s">
        <v>604</v>
      </c>
      <c r="T11" s="217">
        <v>40</v>
      </c>
    </row>
    <row r="12" ht="18.9" customHeight="1" spans="1:20">
      <c r="A12" s="668" t="s">
        <v>605</v>
      </c>
      <c r="B12" s="497">
        <v>2010107</v>
      </c>
      <c r="C12" s="407">
        <f t="shared" si="0"/>
        <v>0</v>
      </c>
      <c r="D12" s="407">
        <f t="shared" si="1"/>
        <v>0</v>
      </c>
      <c r="E12" s="483" t="str">
        <f t="shared" si="2"/>
        <v/>
      </c>
      <c r="F12" s="473">
        <f t="shared" si="3"/>
        <v>0</v>
      </c>
      <c r="G12" s="217">
        <f t="shared" si="4"/>
        <v>7</v>
      </c>
      <c r="H12" s="397"/>
      <c r="I12" s="217">
        <v>2010107</v>
      </c>
      <c r="J12" s="217" t="s">
        <v>606</v>
      </c>
      <c r="L12" s="217">
        <f t="shared" si="5"/>
        <v>2010107</v>
      </c>
      <c r="R12" s="217">
        <v>2010105</v>
      </c>
      <c r="S12" s="217" t="s">
        <v>607</v>
      </c>
      <c r="T12" s="217">
        <v>0</v>
      </c>
    </row>
    <row r="13" ht="18.9" customHeight="1" spans="1:20">
      <c r="A13" s="668" t="s">
        <v>608</v>
      </c>
      <c r="B13" s="497">
        <v>2010108</v>
      </c>
      <c r="C13" s="407">
        <f t="shared" si="0"/>
        <v>125</v>
      </c>
      <c r="D13" s="407">
        <f t="shared" si="1"/>
        <v>131</v>
      </c>
      <c r="E13" s="483">
        <f t="shared" si="2"/>
        <v>0.048</v>
      </c>
      <c r="F13" s="473">
        <f t="shared" si="3"/>
        <v>0</v>
      </c>
      <c r="G13" s="217">
        <f t="shared" si="4"/>
        <v>7</v>
      </c>
      <c r="H13" s="397"/>
      <c r="I13" s="217">
        <v>2010108</v>
      </c>
      <c r="J13" s="217" t="s">
        <v>609</v>
      </c>
      <c r="K13" s="217">
        <v>125</v>
      </c>
      <c r="L13" s="217">
        <f t="shared" si="5"/>
        <v>2010108</v>
      </c>
      <c r="R13" s="217">
        <v>2010106</v>
      </c>
      <c r="S13" s="217" t="s">
        <v>610</v>
      </c>
      <c r="T13" s="217">
        <v>0</v>
      </c>
    </row>
    <row r="14" ht="18.9" customHeight="1" spans="1:20">
      <c r="A14" s="668" t="s">
        <v>611</v>
      </c>
      <c r="B14" s="497">
        <v>2010109</v>
      </c>
      <c r="C14" s="407">
        <f t="shared" si="0"/>
        <v>0</v>
      </c>
      <c r="D14" s="407">
        <f t="shared" si="1"/>
        <v>0</v>
      </c>
      <c r="E14" s="483" t="str">
        <f t="shared" si="2"/>
        <v/>
      </c>
      <c r="F14" s="473">
        <f t="shared" si="3"/>
        <v>0</v>
      </c>
      <c r="G14" s="217">
        <f t="shared" si="4"/>
        <v>7</v>
      </c>
      <c r="H14" s="397"/>
      <c r="I14" s="217">
        <v>2010109</v>
      </c>
      <c r="J14" s="217" t="s">
        <v>612</v>
      </c>
      <c r="L14" s="217">
        <f t="shared" si="5"/>
        <v>2010109</v>
      </c>
      <c r="R14" s="217">
        <v>2010107</v>
      </c>
      <c r="S14" s="217" t="s">
        <v>613</v>
      </c>
      <c r="T14" s="217">
        <v>0</v>
      </c>
    </row>
    <row r="15" ht="18.9" customHeight="1" spans="1:20">
      <c r="A15" s="668" t="s">
        <v>614</v>
      </c>
      <c r="B15" s="497">
        <v>2010150</v>
      </c>
      <c r="C15" s="407">
        <f t="shared" si="0"/>
        <v>0</v>
      </c>
      <c r="D15" s="407">
        <f t="shared" si="1"/>
        <v>0</v>
      </c>
      <c r="E15" s="483" t="str">
        <f t="shared" si="2"/>
        <v/>
      </c>
      <c r="F15" s="473">
        <f t="shared" si="3"/>
        <v>0</v>
      </c>
      <c r="G15" s="217">
        <f t="shared" si="4"/>
        <v>7</v>
      </c>
      <c r="H15" s="397"/>
      <c r="I15" s="217">
        <v>2010150</v>
      </c>
      <c r="J15" s="217" t="s">
        <v>615</v>
      </c>
      <c r="L15" s="217">
        <f t="shared" si="5"/>
        <v>2010150</v>
      </c>
      <c r="R15" s="217">
        <v>2010108</v>
      </c>
      <c r="S15" s="217" t="s">
        <v>616</v>
      </c>
      <c r="T15" s="217">
        <v>131</v>
      </c>
    </row>
    <row r="16" ht="18.9" customHeight="1" spans="1:20">
      <c r="A16" s="668" t="s">
        <v>617</v>
      </c>
      <c r="B16" s="497">
        <v>2010199</v>
      </c>
      <c r="C16" s="407">
        <f t="shared" si="0"/>
        <v>9</v>
      </c>
      <c r="D16" s="407">
        <f t="shared" si="1"/>
        <v>63</v>
      </c>
      <c r="E16" s="483">
        <f t="shared" si="2"/>
        <v>6</v>
      </c>
      <c r="F16" s="473">
        <f t="shared" si="3"/>
        <v>0</v>
      </c>
      <c r="G16" s="217">
        <f t="shared" si="4"/>
        <v>7</v>
      </c>
      <c r="H16" s="397"/>
      <c r="I16" s="217">
        <v>2010199</v>
      </c>
      <c r="J16" s="217" t="s">
        <v>618</v>
      </c>
      <c r="K16" s="217">
        <v>9</v>
      </c>
      <c r="L16" s="217">
        <f t="shared" si="5"/>
        <v>2010199</v>
      </c>
      <c r="R16" s="217">
        <v>2010109</v>
      </c>
      <c r="S16" s="217" t="s">
        <v>619</v>
      </c>
      <c r="T16" s="217">
        <v>0</v>
      </c>
    </row>
    <row r="17" ht="18.9" customHeight="1" spans="1:20">
      <c r="A17" s="668" t="s">
        <v>620</v>
      </c>
      <c r="B17" s="497">
        <v>20102</v>
      </c>
      <c r="C17" s="407">
        <f t="shared" si="0"/>
        <v>445</v>
      </c>
      <c r="D17" s="407">
        <f t="shared" si="1"/>
        <v>463</v>
      </c>
      <c r="E17" s="483">
        <f t="shared" si="2"/>
        <v>0.0404494382022471</v>
      </c>
      <c r="F17" s="473">
        <f t="shared" si="3"/>
        <v>445</v>
      </c>
      <c r="G17" s="217">
        <f t="shared" si="4"/>
        <v>5</v>
      </c>
      <c r="H17" s="655"/>
      <c r="I17" s="217">
        <v>20102</v>
      </c>
      <c r="J17" s="217" t="s">
        <v>621</v>
      </c>
      <c r="K17" s="217">
        <v>445</v>
      </c>
      <c r="L17" s="217">
        <f t="shared" si="5"/>
        <v>20102</v>
      </c>
      <c r="R17" s="217">
        <v>2010150</v>
      </c>
      <c r="S17" s="217" t="s">
        <v>622</v>
      </c>
      <c r="T17" s="217">
        <v>0</v>
      </c>
    </row>
    <row r="18" ht="18.9" customHeight="1" spans="1:20">
      <c r="A18" s="668" t="s">
        <v>587</v>
      </c>
      <c r="B18" s="497">
        <v>2010201</v>
      </c>
      <c r="C18" s="407">
        <f t="shared" si="0"/>
        <v>355</v>
      </c>
      <c r="D18" s="407">
        <f t="shared" si="1"/>
        <v>354</v>
      </c>
      <c r="E18" s="483">
        <f t="shared" si="2"/>
        <v>-0.0028169014084507</v>
      </c>
      <c r="F18" s="473">
        <f t="shared" si="3"/>
        <v>0</v>
      </c>
      <c r="G18" s="217">
        <f t="shared" si="4"/>
        <v>7</v>
      </c>
      <c r="H18" s="397"/>
      <c r="I18" s="217">
        <v>2010201</v>
      </c>
      <c r="J18" s="217" t="s">
        <v>588</v>
      </c>
      <c r="K18" s="217">
        <v>355</v>
      </c>
      <c r="L18" s="217">
        <f t="shared" si="5"/>
        <v>2010201</v>
      </c>
      <c r="R18" s="217">
        <v>2010199</v>
      </c>
      <c r="S18" s="217" t="s">
        <v>623</v>
      </c>
      <c r="T18" s="217">
        <v>63</v>
      </c>
    </row>
    <row r="19" ht="18.9" customHeight="1" spans="1:20">
      <c r="A19" s="668" t="s">
        <v>590</v>
      </c>
      <c r="B19" s="497">
        <v>2010202</v>
      </c>
      <c r="C19" s="407">
        <f t="shared" si="0"/>
        <v>0</v>
      </c>
      <c r="D19" s="407">
        <f t="shared" si="1"/>
        <v>0</v>
      </c>
      <c r="E19" s="483" t="str">
        <f t="shared" si="2"/>
        <v/>
      </c>
      <c r="F19" s="473">
        <f t="shared" si="3"/>
        <v>0</v>
      </c>
      <c r="G19" s="217">
        <f t="shared" si="4"/>
        <v>7</v>
      </c>
      <c r="H19" s="397"/>
      <c r="I19" s="217">
        <v>2010202</v>
      </c>
      <c r="J19" s="217" t="s">
        <v>591</v>
      </c>
      <c r="L19" s="217">
        <f t="shared" si="5"/>
        <v>2010202</v>
      </c>
      <c r="R19" s="217">
        <v>20102</v>
      </c>
      <c r="S19" s="217" t="s">
        <v>624</v>
      </c>
      <c r="T19" s="217">
        <v>463</v>
      </c>
    </row>
    <row r="20" ht="18.9" customHeight="1" spans="1:20">
      <c r="A20" s="668" t="s">
        <v>593</v>
      </c>
      <c r="B20" s="497">
        <v>2010203</v>
      </c>
      <c r="C20" s="407">
        <f t="shared" si="0"/>
        <v>0</v>
      </c>
      <c r="D20" s="407">
        <f t="shared" si="1"/>
        <v>0</v>
      </c>
      <c r="E20" s="483" t="str">
        <f t="shared" si="2"/>
        <v/>
      </c>
      <c r="F20" s="473">
        <f t="shared" si="3"/>
        <v>0</v>
      </c>
      <c r="G20" s="217">
        <f t="shared" si="4"/>
        <v>7</v>
      </c>
      <c r="H20" s="397"/>
      <c r="I20" s="217">
        <v>2010203</v>
      </c>
      <c r="J20" s="217" t="s">
        <v>594</v>
      </c>
      <c r="L20" s="217">
        <f t="shared" si="5"/>
        <v>2010203</v>
      </c>
      <c r="R20" s="217">
        <v>2010201</v>
      </c>
      <c r="S20" s="217" t="s">
        <v>595</v>
      </c>
      <c r="T20" s="217">
        <v>354</v>
      </c>
    </row>
    <row r="21" ht="18.9" customHeight="1" spans="1:20">
      <c r="A21" s="668" t="s">
        <v>625</v>
      </c>
      <c r="B21" s="497">
        <v>2010204</v>
      </c>
      <c r="C21" s="407">
        <f t="shared" si="0"/>
        <v>13</v>
      </c>
      <c r="D21" s="407">
        <f t="shared" si="1"/>
        <v>23</v>
      </c>
      <c r="E21" s="483">
        <f t="shared" si="2"/>
        <v>0.769230769230769</v>
      </c>
      <c r="F21" s="473">
        <f t="shared" si="3"/>
        <v>0</v>
      </c>
      <c r="G21" s="217">
        <f t="shared" si="4"/>
        <v>7</v>
      </c>
      <c r="H21" s="397"/>
      <c r="I21" s="217">
        <v>2010204</v>
      </c>
      <c r="J21" s="217" t="s">
        <v>626</v>
      </c>
      <c r="K21" s="217">
        <v>13</v>
      </c>
      <c r="L21" s="217">
        <f t="shared" si="5"/>
        <v>2010204</v>
      </c>
      <c r="R21" s="217">
        <v>2010202</v>
      </c>
      <c r="S21" s="217" t="s">
        <v>598</v>
      </c>
      <c r="T21" s="217">
        <v>0</v>
      </c>
    </row>
    <row r="22" ht="18.9" customHeight="1" spans="1:20">
      <c r="A22" s="668" t="s">
        <v>627</v>
      </c>
      <c r="B22" s="497">
        <v>2010205</v>
      </c>
      <c r="C22" s="407">
        <f t="shared" si="0"/>
        <v>39</v>
      </c>
      <c r="D22" s="407">
        <f t="shared" si="1"/>
        <v>9</v>
      </c>
      <c r="E22" s="483">
        <f t="shared" si="2"/>
        <v>-0.769230769230769</v>
      </c>
      <c r="F22" s="473">
        <f t="shared" si="3"/>
        <v>0</v>
      </c>
      <c r="G22" s="217">
        <f t="shared" si="4"/>
        <v>7</v>
      </c>
      <c r="H22" s="397"/>
      <c r="I22" s="217">
        <v>2010205</v>
      </c>
      <c r="J22" s="217" t="s">
        <v>628</v>
      </c>
      <c r="K22" s="217">
        <v>39</v>
      </c>
      <c r="L22" s="217">
        <f t="shared" si="5"/>
        <v>2010205</v>
      </c>
      <c r="R22" s="217">
        <v>2010203</v>
      </c>
      <c r="S22" s="217" t="s">
        <v>601</v>
      </c>
      <c r="T22" s="217">
        <v>0</v>
      </c>
    </row>
    <row r="23" ht="18.9" customHeight="1" spans="1:20">
      <c r="A23" s="668" t="s">
        <v>629</v>
      </c>
      <c r="B23" s="497">
        <v>2010206</v>
      </c>
      <c r="C23" s="407">
        <f t="shared" si="0"/>
        <v>12</v>
      </c>
      <c r="D23" s="407">
        <f t="shared" si="1"/>
        <v>9</v>
      </c>
      <c r="E23" s="483">
        <f t="shared" si="2"/>
        <v>-0.25</v>
      </c>
      <c r="F23" s="473">
        <f t="shared" si="3"/>
        <v>0</v>
      </c>
      <c r="G23" s="217">
        <f t="shared" si="4"/>
        <v>7</v>
      </c>
      <c r="H23" s="397"/>
      <c r="I23" s="217">
        <v>2010206</v>
      </c>
      <c r="J23" s="217" t="s">
        <v>630</v>
      </c>
      <c r="K23" s="217">
        <v>12</v>
      </c>
      <c r="L23" s="217">
        <f t="shared" si="5"/>
        <v>2010206</v>
      </c>
      <c r="R23" s="217">
        <v>2010204</v>
      </c>
      <c r="S23" s="217" t="s">
        <v>631</v>
      </c>
      <c r="T23" s="217">
        <v>23</v>
      </c>
    </row>
    <row r="24" ht="18.9" customHeight="1" spans="1:20">
      <c r="A24" s="668" t="s">
        <v>614</v>
      </c>
      <c r="B24" s="497">
        <v>2010250</v>
      </c>
      <c r="C24" s="407">
        <f t="shared" si="0"/>
        <v>0</v>
      </c>
      <c r="D24" s="407">
        <f t="shared" si="1"/>
        <v>0</v>
      </c>
      <c r="E24" s="483" t="str">
        <f t="shared" si="2"/>
        <v/>
      </c>
      <c r="F24" s="473">
        <f t="shared" si="3"/>
        <v>0</v>
      </c>
      <c r="G24" s="217">
        <f t="shared" si="4"/>
        <v>7</v>
      </c>
      <c r="H24" s="397"/>
      <c r="I24" s="217">
        <v>2010250</v>
      </c>
      <c r="J24" s="217" t="s">
        <v>615</v>
      </c>
      <c r="L24" s="217">
        <f t="shared" si="5"/>
        <v>2010250</v>
      </c>
      <c r="R24" s="217">
        <v>2010205</v>
      </c>
      <c r="S24" s="217" t="s">
        <v>632</v>
      </c>
      <c r="T24" s="217">
        <v>9</v>
      </c>
    </row>
    <row r="25" ht="18.9" customHeight="1" spans="1:20">
      <c r="A25" s="668" t="s">
        <v>633</v>
      </c>
      <c r="B25" s="497">
        <v>2010299</v>
      </c>
      <c r="C25" s="407">
        <f t="shared" si="0"/>
        <v>26</v>
      </c>
      <c r="D25" s="407">
        <f t="shared" si="1"/>
        <v>68</v>
      </c>
      <c r="E25" s="483">
        <f t="shared" si="2"/>
        <v>1.61538461538462</v>
      </c>
      <c r="F25" s="473">
        <f t="shared" si="3"/>
        <v>0</v>
      </c>
      <c r="G25" s="217">
        <f t="shared" si="4"/>
        <v>7</v>
      </c>
      <c r="H25" s="397"/>
      <c r="I25" s="217">
        <v>2010299</v>
      </c>
      <c r="J25" s="217" t="s">
        <v>634</v>
      </c>
      <c r="K25" s="217">
        <v>26</v>
      </c>
      <c r="L25" s="217">
        <f t="shared" si="5"/>
        <v>2010299</v>
      </c>
      <c r="R25" s="217">
        <v>2010206</v>
      </c>
      <c r="S25" s="217" t="s">
        <v>635</v>
      </c>
      <c r="T25" s="217">
        <v>9</v>
      </c>
    </row>
    <row r="26" ht="18.9" customHeight="1" spans="1:20">
      <c r="A26" s="668" t="s">
        <v>636</v>
      </c>
      <c r="B26" s="497">
        <v>20103</v>
      </c>
      <c r="C26" s="407">
        <f t="shared" si="0"/>
        <v>5242</v>
      </c>
      <c r="D26" s="407">
        <f t="shared" si="1"/>
        <v>5830</v>
      </c>
      <c r="E26" s="483">
        <f t="shared" si="2"/>
        <v>0.112170927127051</v>
      </c>
      <c r="F26" s="473">
        <f t="shared" si="3"/>
        <v>5242</v>
      </c>
      <c r="G26" s="217">
        <f t="shared" si="4"/>
        <v>5</v>
      </c>
      <c r="H26" s="655"/>
      <c r="I26" s="217">
        <v>20103</v>
      </c>
      <c r="J26" s="217" t="s">
        <v>637</v>
      </c>
      <c r="K26" s="217">
        <v>5242</v>
      </c>
      <c r="L26" s="217">
        <f t="shared" si="5"/>
        <v>20103</v>
      </c>
      <c r="R26" s="217">
        <v>2010250</v>
      </c>
      <c r="S26" s="217" t="s">
        <v>622</v>
      </c>
      <c r="T26" s="217">
        <v>0</v>
      </c>
    </row>
    <row r="27" ht="18.9" customHeight="1" spans="1:20">
      <c r="A27" s="668" t="s">
        <v>587</v>
      </c>
      <c r="B27" s="497">
        <v>2010301</v>
      </c>
      <c r="C27" s="407">
        <f t="shared" si="0"/>
        <v>4073</v>
      </c>
      <c r="D27" s="407">
        <f t="shared" si="1"/>
        <v>4549</v>
      </c>
      <c r="E27" s="483">
        <f t="shared" si="2"/>
        <v>0.116867174073165</v>
      </c>
      <c r="F27" s="473">
        <f t="shared" si="3"/>
        <v>0</v>
      </c>
      <c r="G27" s="217">
        <f t="shared" si="4"/>
        <v>7</v>
      </c>
      <c r="H27" s="397"/>
      <c r="I27" s="217">
        <v>2010301</v>
      </c>
      <c r="J27" s="217" t="s">
        <v>588</v>
      </c>
      <c r="K27" s="217">
        <v>4073</v>
      </c>
      <c r="L27" s="217">
        <f t="shared" si="5"/>
        <v>2010301</v>
      </c>
      <c r="R27" s="217">
        <v>2010299</v>
      </c>
      <c r="S27" s="217" t="s">
        <v>638</v>
      </c>
      <c r="T27" s="217">
        <v>68</v>
      </c>
    </row>
    <row r="28" ht="18.9" customHeight="1" spans="1:20">
      <c r="A28" s="668" t="s">
        <v>590</v>
      </c>
      <c r="B28" s="497">
        <v>2010302</v>
      </c>
      <c r="C28" s="407">
        <f t="shared" si="0"/>
        <v>74</v>
      </c>
      <c r="D28" s="407">
        <f t="shared" si="1"/>
        <v>479</v>
      </c>
      <c r="E28" s="483">
        <f t="shared" si="2"/>
        <v>5.47297297297297</v>
      </c>
      <c r="F28" s="473">
        <f t="shared" si="3"/>
        <v>0</v>
      </c>
      <c r="G28" s="217">
        <f t="shared" si="4"/>
        <v>7</v>
      </c>
      <c r="H28" s="397"/>
      <c r="I28" s="217">
        <v>2010302</v>
      </c>
      <c r="J28" s="217" t="s">
        <v>591</v>
      </c>
      <c r="K28" s="217">
        <v>74</v>
      </c>
      <c r="L28" s="217">
        <f t="shared" si="5"/>
        <v>2010302</v>
      </c>
      <c r="R28" s="217">
        <v>20103</v>
      </c>
      <c r="S28" s="217" t="s">
        <v>639</v>
      </c>
      <c r="T28" s="217">
        <v>5830</v>
      </c>
    </row>
    <row r="29" ht="18.9" customHeight="1" spans="1:20">
      <c r="A29" s="668" t="s">
        <v>593</v>
      </c>
      <c r="B29" s="497">
        <v>2010303</v>
      </c>
      <c r="C29" s="407">
        <f t="shared" si="0"/>
        <v>0</v>
      </c>
      <c r="D29" s="407">
        <f t="shared" si="1"/>
        <v>0</v>
      </c>
      <c r="E29" s="483" t="str">
        <f t="shared" si="2"/>
        <v/>
      </c>
      <c r="F29" s="473">
        <f t="shared" si="3"/>
        <v>0</v>
      </c>
      <c r="G29" s="217">
        <f t="shared" si="4"/>
        <v>7</v>
      </c>
      <c r="H29" s="397"/>
      <c r="I29" s="217">
        <v>2010303</v>
      </c>
      <c r="J29" s="217" t="s">
        <v>594</v>
      </c>
      <c r="L29" s="217">
        <f t="shared" si="5"/>
        <v>2010303</v>
      </c>
      <c r="R29" s="217">
        <v>2010301</v>
      </c>
      <c r="S29" s="217" t="s">
        <v>595</v>
      </c>
      <c r="T29" s="217">
        <v>4549</v>
      </c>
    </row>
    <row r="30" ht="18.9" customHeight="1" spans="1:20">
      <c r="A30" s="668" t="s">
        <v>640</v>
      </c>
      <c r="B30" s="497">
        <v>2010304</v>
      </c>
      <c r="C30" s="407">
        <f t="shared" si="0"/>
        <v>0</v>
      </c>
      <c r="D30" s="407">
        <f t="shared" si="1"/>
        <v>0</v>
      </c>
      <c r="E30" s="483" t="str">
        <f t="shared" si="2"/>
        <v/>
      </c>
      <c r="F30" s="473">
        <f t="shared" si="3"/>
        <v>0</v>
      </c>
      <c r="G30" s="217">
        <f t="shared" si="4"/>
        <v>7</v>
      </c>
      <c r="H30" s="397"/>
      <c r="I30" s="217">
        <v>2010304</v>
      </c>
      <c r="J30" s="217" t="s">
        <v>641</v>
      </c>
      <c r="L30" s="217">
        <f t="shared" si="5"/>
        <v>2010304</v>
      </c>
      <c r="R30" s="217">
        <v>2010302</v>
      </c>
      <c r="S30" s="217" t="s">
        <v>598</v>
      </c>
      <c r="T30" s="217">
        <v>479</v>
      </c>
    </row>
    <row r="31" ht="18.9" customHeight="1" spans="1:20">
      <c r="A31" s="668" t="s">
        <v>642</v>
      </c>
      <c r="B31" s="497">
        <v>2010305</v>
      </c>
      <c r="C31" s="407">
        <f t="shared" si="0"/>
        <v>0</v>
      </c>
      <c r="D31" s="407">
        <f t="shared" si="1"/>
        <v>0</v>
      </c>
      <c r="E31" s="483" t="str">
        <f t="shared" si="2"/>
        <v/>
      </c>
      <c r="F31" s="473">
        <f t="shared" si="3"/>
        <v>0</v>
      </c>
      <c r="G31" s="217">
        <f t="shared" si="4"/>
        <v>7</v>
      </c>
      <c r="H31" s="397"/>
      <c r="I31" s="217">
        <v>2010305</v>
      </c>
      <c r="J31" s="217" t="s">
        <v>643</v>
      </c>
      <c r="L31" s="217">
        <f t="shared" si="5"/>
        <v>2010305</v>
      </c>
      <c r="R31" s="217">
        <v>2010303</v>
      </c>
      <c r="S31" s="217" t="s">
        <v>601</v>
      </c>
      <c r="T31" s="217">
        <v>0</v>
      </c>
    </row>
    <row r="32" ht="18.9" customHeight="1" spans="1:20">
      <c r="A32" s="668" t="s">
        <v>644</v>
      </c>
      <c r="B32" s="497">
        <v>2010306</v>
      </c>
      <c r="C32" s="407">
        <f t="shared" si="0"/>
        <v>0</v>
      </c>
      <c r="D32" s="407">
        <f t="shared" si="1"/>
        <v>0</v>
      </c>
      <c r="E32" s="483" t="str">
        <f t="shared" si="2"/>
        <v/>
      </c>
      <c r="F32" s="473">
        <f t="shared" si="3"/>
        <v>0</v>
      </c>
      <c r="G32" s="217">
        <f t="shared" si="4"/>
        <v>7</v>
      </c>
      <c r="H32" s="397"/>
      <c r="I32" s="217">
        <v>2010306</v>
      </c>
      <c r="J32" s="217" t="s">
        <v>645</v>
      </c>
      <c r="L32" s="217">
        <f t="shared" si="5"/>
        <v>2010306</v>
      </c>
      <c r="R32" s="217">
        <v>2010304</v>
      </c>
      <c r="S32" s="217" t="s">
        <v>646</v>
      </c>
      <c r="T32" s="217">
        <v>0</v>
      </c>
    </row>
    <row r="33" ht="18.9" customHeight="1" spans="1:20">
      <c r="A33" s="668" t="s">
        <v>647</v>
      </c>
      <c r="B33" s="497">
        <v>2010308</v>
      </c>
      <c r="C33" s="407">
        <f t="shared" si="0"/>
        <v>30</v>
      </c>
      <c r="D33" s="407">
        <f t="shared" si="1"/>
        <v>8</v>
      </c>
      <c r="E33" s="483">
        <f t="shared" si="2"/>
        <v>-0.733333333333333</v>
      </c>
      <c r="F33" s="473">
        <f t="shared" si="3"/>
        <v>0</v>
      </c>
      <c r="G33" s="217">
        <f t="shared" si="4"/>
        <v>7</v>
      </c>
      <c r="H33" s="397"/>
      <c r="I33" s="217">
        <v>2010307</v>
      </c>
      <c r="J33" s="217" t="s">
        <v>648</v>
      </c>
      <c r="L33" s="217" t="e">
        <f t="shared" si="5"/>
        <v>#N/A</v>
      </c>
      <c r="R33" s="217">
        <v>2010305</v>
      </c>
      <c r="S33" s="217" t="s">
        <v>649</v>
      </c>
      <c r="T33" s="217">
        <v>0</v>
      </c>
    </row>
    <row r="34" ht="18.9" customHeight="1" spans="1:20">
      <c r="A34" s="668" t="s">
        <v>650</v>
      </c>
      <c r="B34" s="497">
        <v>2010309</v>
      </c>
      <c r="C34" s="407">
        <f t="shared" si="0"/>
        <v>0</v>
      </c>
      <c r="D34" s="407">
        <f t="shared" si="1"/>
        <v>0</v>
      </c>
      <c r="E34" s="483" t="str">
        <f t="shared" si="2"/>
        <v/>
      </c>
      <c r="F34" s="473">
        <f t="shared" si="3"/>
        <v>0</v>
      </c>
      <c r="G34" s="217">
        <f t="shared" si="4"/>
        <v>7</v>
      </c>
      <c r="H34" s="397"/>
      <c r="I34" s="217">
        <v>2010308</v>
      </c>
      <c r="J34" s="217" t="s">
        <v>651</v>
      </c>
      <c r="K34" s="217">
        <v>30</v>
      </c>
      <c r="L34" s="217">
        <f t="shared" si="5"/>
        <v>2010308</v>
      </c>
      <c r="R34" s="217">
        <v>2010306</v>
      </c>
      <c r="S34" s="217" t="s">
        <v>652</v>
      </c>
      <c r="T34" s="217">
        <v>0</v>
      </c>
    </row>
    <row r="35" ht="18.9" customHeight="1" spans="1:20">
      <c r="A35" s="668" t="s">
        <v>614</v>
      </c>
      <c r="B35" s="497">
        <v>2010350</v>
      </c>
      <c r="C35" s="407">
        <f t="shared" si="0"/>
        <v>185</v>
      </c>
      <c r="D35" s="407">
        <f t="shared" si="1"/>
        <v>291</v>
      </c>
      <c r="E35" s="483">
        <f t="shared" si="2"/>
        <v>0.572972972972973</v>
      </c>
      <c r="F35" s="473">
        <f t="shared" si="3"/>
        <v>0</v>
      </c>
      <c r="G35" s="217">
        <f t="shared" si="4"/>
        <v>7</v>
      </c>
      <c r="H35" s="397"/>
      <c r="I35" s="217">
        <v>2010309</v>
      </c>
      <c r="J35" s="217" t="s">
        <v>653</v>
      </c>
      <c r="L35" s="217">
        <f t="shared" si="5"/>
        <v>2010309</v>
      </c>
      <c r="R35" s="217">
        <v>2010308</v>
      </c>
      <c r="S35" s="217" t="s">
        <v>654</v>
      </c>
      <c r="T35" s="217">
        <v>8</v>
      </c>
    </row>
    <row r="36" ht="28.8" spans="1:20">
      <c r="A36" s="668" t="s">
        <v>655</v>
      </c>
      <c r="B36" s="669">
        <v>2010399</v>
      </c>
      <c r="C36" s="407">
        <f t="shared" si="0"/>
        <v>880</v>
      </c>
      <c r="D36" s="407">
        <f t="shared" si="1"/>
        <v>503</v>
      </c>
      <c r="E36" s="483">
        <f t="shared" si="2"/>
        <v>-0.428409090909091</v>
      </c>
      <c r="F36" s="473">
        <f t="shared" si="3"/>
        <v>0</v>
      </c>
      <c r="G36" s="217">
        <f t="shared" si="4"/>
        <v>7</v>
      </c>
      <c r="H36" s="397"/>
      <c r="I36" s="217">
        <v>2010350</v>
      </c>
      <c r="J36" s="217" t="s">
        <v>615</v>
      </c>
      <c r="K36" s="217">
        <v>185</v>
      </c>
      <c r="L36" s="217">
        <f t="shared" si="5"/>
        <v>2010350</v>
      </c>
      <c r="R36" s="217">
        <v>2010309</v>
      </c>
      <c r="S36" s="217" t="s">
        <v>656</v>
      </c>
      <c r="T36" s="217">
        <v>0</v>
      </c>
    </row>
    <row r="37" ht="18.9" customHeight="1" spans="1:20">
      <c r="A37" s="668" t="s">
        <v>657</v>
      </c>
      <c r="B37" s="497">
        <v>20104</v>
      </c>
      <c r="C37" s="407">
        <f t="shared" si="0"/>
        <v>834</v>
      </c>
      <c r="D37" s="407">
        <f t="shared" si="1"/>
        <v>877</v>
      </c>
      <c r="E37" s="483">
        <f t="shared" si="2"/>
        <v>0.0515587529976018</v>
      </c>
      <c r="F37" s="473">
        <f t="shared" si="3"/>
        <v>834</v>
      </c>
      <c r="G37" s="217">
        <f t="shared" si="4"/>
        <v>5</v>
      </c>
      <c r="H37" s="655"/>
      <c r="I37" s="217">
        <v>2010399</v>
      </c>
      <c r="J37" s="217" t="s">
        <v>658</v>
      </c>
      <c r="K37" s="217">
        <v>880</v>
      </c>
      <c r="L37" s="217">
        <f t="shared" si="5"/>
        <v>2010399</v>
      </c>
      <c r="R37" s="217">
        <v>2010350</v>
      </c>
      <c r="S37" s="217" t="s">
        <v>622</v>
      </c>
      <c r="T37" s="217">
        <v>291</v>
      </c>
    </row>
    <row r="38" ht="18.9" customHeight="1" spans="1:20">
      <c r="A38" s="668" t="s">
        <v>587</v>
      </c>
      <c r="B38" s="497">
        <v>2010401</v>
      </c>
      <c r="C38" s="407">
        <f t="shared" si="0"/>
        <v>488</v>
      </c>
      <c r="D38" s="407">
        <f t="shared" si="1"/>
        <v>469</v>
      </c>
      <c r="E38" s="483">
        <f t="shared" si="2"/>
        <v>-0.0389344262295082</v>
      </c>
      <c r="F38" s="473">
        <f t="shared" si="3"/>
        <v>0</v>
      </c>
      <c r="G38" s="217">
        <f t="shared" si="4"/>
        <v>7</v>
      </c>
      <c r="H38" s="397"/>
      <c r="I38" s="217">
        <v>20104</v>
      </c>
      <c r="J38" s="217" t="s">
        <v>659</v>
      </c>
      <c r="K38" s="217">
        <v>834</v>
      </c>
      <c r="L38" s="217">
        <f t="shared" si="5"/>
        <v>20104</v>
      </c>
      <c r="R38" s="217">
        <v>2010399</v>
      </c>
      <c r="S38" s="217" t="s">
        <v>660</v>
      </c>
      <c r="T38" s="217">
        <v>503</v>
      </c>
    </row>
    <row r="39" ht="18.9" customHeight="1" spans="1:20">
      <c r="A39" s="668" t="s">
        <v>590</v>
      </c>
      <c r="B39" s="497">
        <v>2010402</v>
      </c>
      <c r="C39" s="407">
        <f t="shared" si="0"/>
        <v>34</v>
      </c>
      <c r="D39" s="407">
        <f t="shared" si="1"/>
        <v>0</v>
      </c>
      <c r="E39" s="483">
        <f t="shared" si="2"/>
        <v>-1</v>
      </c>
      <c r="F39" s="473">
        <f t="shared" si="3"/>
        <v>0</v>
      </c>
      <c r="G39" s="217">
        <f t="shared" si="4"/>
        <v>7</v>
      </c>
      <c r="H39" s="397"/>
      <c r="I39" s="217">
        <v>2010401</v>
      </c>
      <c r="J39" s="217" t="s">
        <v>588</v>
      </c>
      <c r="K39" s="217">
        <v>488</v>
      </c>
      <c r="L39" s="217">
        <f t="shared" si="5"/>
        <v>2010401</v>
      </c>
      <c r="R39" s="217">
        <v>20104</v>
      </c>
      <c r="S39" s="217" t="s">
        <v>661</v>
      </c>
      <c r="T39" s="217">
        <v>877</v>
      </c>
    </row>
    <row r="40" ht="18.9" customHeight="1" spans="1:20">
      <c r="A40" s="668" t="s">
        <v>593</v>
      </c>
      <c r="B40" s="497">
        <v>2010403</v>
      </c>
      <c r="C40" s="407">
        <f t="shared" si="0"/>
        <v>0</v>
      </c>
      <c r="D40" s="407">
        <f t="shared" si="1"/>
        <v>0</v>
      </c>
      <c r="E40" s="483" t="str">
        <f t="shared" si="2"/>
        <v/>
      </c>
      <c r="F40" s="473">
        <f t="shared" si="3"/>
        <v>0</v>
      </c>
      <c r="G40" s="217">
        <f t="shared" si="4"/>
        <v>7</v>
      </c>
      <c r="H40" s="397"/>
      <c r="I40" s="217">
        <v>2010402</v>
      </c>
      <c r="J40" s="217" t="s">
        <v>591</v>
      </c>
      <c r="K40" s="217">
        <v>34</v>
      </c>
      <c r="L40" s="217">
        <f t="shared" si="5"/>
        <v>2010402</v>
      </c>
      <c r="R40" s="217">
        <v>2010401</v>
      </c>
      <c r="S40" s="217" t="s">
        <v>595</v>
      </c>
      <c r="T40" s="217">
        <v>469</v>
      </c>
    </row>
    <row r="41" ht="18.9" customHeight="1" spans="1:20">
      <c r="A41" s="668" t="s">
        <v>662</v>
      </c>
      <c r="B41" s="497">
        <v>2010404</v>
      </c>
      <c r="C41" s="407">
        <f t="shared" si="0"/>
        <v>0</v>
      </c>
      <c r="D41" s="407">
        <f t="shared" si="1"/>
        <v>0</v>
      </c>
      <c r="E41" s="483" t="str">
        <f t="shared" si="2"/>
        <v/>
      </c>
      <c r="F41" s="473">
        <f t="shared" si="3"/>
        <v>0</v>
      </c>
      <c r="G41" s="217">
        <f t="shared" si="4"/>
        <v>7</v>
      </c>
      <c r="H41" s="397"/>
      <c r="I41" s="217">
        <v>2010403</v>
      </c>
      <c r="J41" s="217" t="s">
        <v>594</v>
      </c>
      <c r="L41" s="217">
        <f t="shared" si="5"/>
        <v>2010403</v>
      </c>
      <c r="R41" s="217">
        <v>2010402</v>
      </c>
      <c r="S41" s="217" t="s">
        <v>598</v>
      </c>
      <c r="T41" s="217">
        <v>0</v>
      </c>
    </row>
    <row r="42" ht="18.9" customHeight="1" spans="1:20">
      <c r="A42" s="668" t="s">
        <v>663</v>
      </c>
      <c r="B42" s="497">
        <v>2010405</v>
      </c>
      <c r="C42" s="407">
        <f t="shared" si="0"/>
        <v>0</v>
      </c>
      <c r="D42" s="407">
        <f t="shared" si="1"/>
        <v>0</v>
      </c>
      <c r="E42" s="483" t="str">
        <f t="shared" si="2"/>
        <v/>
      </c>
      <c r="F42" s="473">
        <f t="shared" si="3"/>
        <v>0</v>
      </c>
      <c r="G42" s="217">
        <f t="shared" si="4"/>
        <v>7</v>
      </c>
      <c r="H42" s="397"/>
      <c r="I42" s="217">
        <v>2010404</v>
      </c>
      <c r="J42" s="217" t="s">
        <v>664</v>
      </c>
      <c r="L42" s="217">
        <f t="shared" si="5"/>
        <v>2010404</v>
      </c>
      <c r="R42" s="217">
        <v>2010403</v>
      </c>
      <c r="S42" s="217" t="s">
        <v>601</v>
      </c>
      <c r="T42" s="217">
        <v>0</v>
      </c>
    </row>
    <row r="43" ht="18.9" customHeight="1" spans="1:20">
      <c r="A43" s="668" t="s">
        <v>665</v>
      </c>
      <c r="B43" s="497">
        <v>2010406</v>
      </c>
      <c r="C43" s="407">
        <f t="shared" si="0"/>
        <v>0</v>
      </c>
      <c r="D43" s="407">
        <f t="shared" si="1"/>
        <v>0</v>
      </c>
      <c r="E43" s="483" t="str">
        <f t="shared" si="2"/>
        <v/>
      </c>
      <c r="F43" s="473">
        <f t="shared" si="3"/>
        <v>0</v>
      </c>
      <c r="G43" s="217">
        <f t="shared" si="4"/>
        <v>7</v>
      </c>
      <c r="H43" s="397"/>
      <c r="I43" s="217">
        <v>2010405</v>
      </c>
      <c r="J43" s="217" t="s">
        <v>666</v>
      </c>
      <c r="L43" s="217">
        <f t="shared" si="5"/>
        <v>2010405</v>
      </c>
      <c r="R43" s="217">
        <v>2010404</v>
      </c>
      <c r="S43" s="217" t="s">
        <v>667</v>
      </c>
      <c r="T43" s="217">
        <v>0</v>
      </c>
    </row>
    <row r="44" ht="18.9" customHeight="1" spans="1:20">
      <c r="A44" s="668" t="s">
        <v>668</v>
      </c>
      <c r="B44" s="497">
        <v>2010407</v>
      </c>
      <c r="C44" s="407">
        <f t="shared" si="0"/>
        <v>0</v>
      </c>
      <c r="D44" s="407">
        <f t="shared" si="1"/>
        <v>0</v>
      </c>
      <c r="E44" s="483" t="str">
        <f t="shared" si="2"/>
        <v/>
      </c>
      <c r="F44" s="473">
        <f t="shared" si="3"/>
        <v>0</v>
      </c>
      <c r="G44" s="217">
        <f t="shared" si="4"/>
        <v>7</v>
      </c>
      <c r="H44" s="397"/>
      <c r="I44" s="217">
        <v>2010406</v>
      </c>
      <c r="J44" s="217" t="s">
        <v>669</v>
      </c>
      <c r="L44" s="217">
        <f t="shared" si="5"/>
        <v>2010406</v>
      </c>
      <c r="R44" s="217">
        <v>2010405</v>
      </c>
      <c r="S44" s="217" t="s">
        <v>670</v>
      </c>
      <c r="T44" s="217">
        <v>0</v>
      </c>
    </row>
    <row r="45" ht="18.9" customHeight="1" spans="1:20">
      <c r="A45" s="668" t="s">
        <v>671</v>
      </c>
      <c r="B45" s="497">
        <v>2010408</v>
      </c>
      <c r="C45" s="407">
        <f t="shared" si="0"/>
        <v>31</v>
      </c>
      <c r="D45" s="407">
        <f t="shared" si="1"/>
        <v>32</v>
      </c>
      <c r="E45" s="483">
        <f t="shared" si="2"/>
        <v>0.032258064516129</v>
      </c>
      <c r="F45" s="473">
        <f t="shared" si="3"/>
        <v>0</v>
      </c>
      <c r="G45" s="217">
        <f t="shared" si="4"/>
        <v>7</v>
      </c>
      <c r="H45" s="397"/>
      <c r="I45" s="217">
        <v>2010407</v>
      </c>
      <c r="J45" s="217" t="s">
        <v>672</v>
      </c>
      <c r="L45" s="217">
        <f t="shared" si="5"/>
        <v>2010407</v>
      </c>
      <c r="R45" s="217">
        <v>2010406</v>
      </c>
      <c r="S45" s="217" t="s">
        <v>673</v>
      </c>
      <c r="T45" s="217">
        <v>0</v>
      </c>
    </row>
    <row r="46" ht="18.9" customHeight="1" spans="1:20">
      <c r="A46" s="668" t="s">
        <v>674</v>
      </c>
      <c r="B46" s="497">
        <v>2010409</v>
      </c>
      <c r="C46" s="407">
        <f t="shared" si="0"/>
        <v>0</v>
      </c>
      <c r="D46" s="407">
        <f t="shared" si="1"/>
        <v>0</v>
      </c>
      <c r="E46" s="483" t="str">
        <f t="shared" si="2"/>
        <v/>
      </c>
      <c r="F46" s="473">
        <f t="shared" si="3"/>
        <v>0</v>
      </c>
      <c r="G46" s="217">
        <f t="shared" si="4"/>
        <v>7</v>
      </c>
      <c r="H46" s="397"/>
      <c r="I46" s="217">
        <v>2010408</v>
      </c>
      <c r="J46" s="217" t="s">
        <v>675</v>
      </c>
      <c r="K46" s="217">
        <v>31</v>
      </c>
      <c r="L46" s="217">
        <f t="shared" si="5"/>
        <v>2010408</v>
      </c>
      <c r="R46" s="217">
        <v>2010407</v>
      </c>
      <c r="S46" s="217" t="s">
        <v>676</v>
      </c>
      <c r="T46" s="217">
        <v>0</v>
      </c>
    </row>
    <row r="47" ht="18.9" customHeight="1" spans="1:20">
      <c r="A47" s="668" t="s">
        <v>614</v>
      </c>
      <c r="B47" s="497">
        <v>2010450</v>
      </c>
      <c r="C47" s="407">
        <f t="shared" si="0"/>
        <v>82</v>
      </c>
      <c r="D47" s="407">
        <f t="shared" si="1"/>
        <v>19</v>
      </c>
      <c r="E47" s="483">
        <f t="shared" si="2"/>
        <v>-0.768292682926829</v>
      </c>
      <c r="F47" s="473">
        <f t="shared" si="3"/>
        <v>0</v>
      </c>
      <c r="G47" s="217">
        <f t="shared" si="4"/>
        <v>7</v>
      </c>
      <c r="H47" s="397"/>
      <c r="I47" s="217">
        <v>2010409</v>
      </c>
      <c r="J47" s="217" t="s">
        <v>677</v>
      </c>
      <c r="L47" s="217">
        <f t="shared" si="5"/>
        <v>2010409</v>
      </c>
      <c r="R47" s="217">
        <v>2010408</v>
      </c>
      <c r="S47" s="217" t="s">
        <v>678</v>
      </c>
      <c r="T47" s="217">
        <v>32</v>
      </c>
    </row>
    <row r="48" ht="18.9" customHeight="1" spans="1:20">
      <c r="A48" s="668" t="s">
        <v>679</v>
      </c>
      <c r="B48" s="497">
        <v>2010499</v>
      </c>
      <c r="C48" s="407">
        <f t="shared" si="0"/>
        <v>199</v>
      </c>
      <c r="D48" s="407">
        <f t="shared" si="1"/>
        <v>357</v>
      </c>
      <c r="E48" s="483">
        <f t="shared" si="2"/>
        <v>0.793969849246231</v>
      </c>
      <c r="F48" s="473">
        <f t="shared" si="3"/>
        <v>0</v>
      </c>
      <c r="G48" s="217">
        <f t="shared" si="4"/>
        <v>7</v>
      </c>
      <c r="H48" s="397"/>
      <c r="I48" s="217">
        <v>2010450</v>
      </c>
      <c r="J48" s="217" t="s">
        <v>615</v>
      </c>
      <c r="K48" s="217">
        <v>82</v>
      </c>
      <c r="L48" s="217">
        <f t="shared" si="5"/>
        <v>2010450</v>
      </c>
      <c r="R48" s="217">
        <v>2010450</v>
      </c>
      <c r="S48" s="217" t="s">
        <v>622</v>
      </c>
      <c r="T48" s="217">
        <v>19</v>
      </c>
    </row>
    <row r="49" ht="18.9" customHeight="1" spans="1:20">
      <c r="A49" s="668" t="s">
        <v>680</v>
      </c>
      <c r="B49" s="497">
        <v>20105</v>
      </c>
      <c r="C49" s="407">
        <f t="shared" si="0"/>
        <v>348</v>
      </c>
      <c r="D49" s="407">
        <f t="shared" si="1"/>
        <v>364</v>
      </c>
      <c r="E49" s="483">
        <f t="shared" si="2"/>
        <v>0.0459770114942528</v>
      </c>
      <c r="F49" s="473">
        <f t="shared" si="3"/>
        <v>348</v>
      </c>
      <c r="G49" s="217">
        <f t="shared" si="4"/>
        <v>5</v>
      </c>
      <c r="H49" s="655"/>
      <c r="I49" s="217">
        <v>2010499</v>
      </c>
      <c r="J49" s="217" t="s">
        <v>681</v>
      </c>
      <c r="K49" s="217">
        <v>199</v>
      </c>
      <c r="L49" s="217">
        <f t="shared" si="5"/>
        <v>2010499</v>
      </c>
      <c r="R49" s="217">
        <v>2010499</v>
      </c>
      <c r="S49" s="217" t="s">
        <v>682</v>
      </c>
      <c r="T49" s="217">
        <v>357</v>
      </c>
    </row>
    <row r="50" ht="18.9" customHeight="1" spans="1:20">
      <c r="A50" s="668" t="s">
        <v>587</v>
      </c>
      <c r="B50" s="497">
        <v>2010501</v>
      </c>
      <c r="C50" s="407">
        <f t="shared" si="0"/>
        <v>167</v>
      </c>
      <c r="D50" s="407">
        <f t="shared" si="1"/>
        <v>179</v>
      </c>
      <c r="E50" s="483">
        <f t="shared" si="2"/>
        <v>0.0718562874251496</v>
      </c>
      <c r="F50" s="473">
        <f t="shared" si="3"/>
        <v>0</v>
      </c>
      <c r="G50" s="217">
        <f t="shared" si="4"/>
        <v>7</v>
      </c>
      <c r="H50" s="397"/>
      <c r="I50" s="217">
        <v>20105</v>
      </c>
      <c r="J50" s="217" t="s">
        <v>683</v>
      </c>
      <c r="K50" s="217">
        <v>348</v>
      </c>
      <c r="L50" s="217">
        <f t="shared" si="5"/>
        <v>20105</v>
      </c>
      <c r="R50" s="217">
        <v>20105</v>
      </c>
      <c r="S50" s="217" t="s">
        <v>684</v>
      </c>
      <c r="T50" s="217">
        <v>364</v>
      </c>
    </row>
    <row r="51" ht="18.9" customHeight="1" spans="1:20">
      <c r="A51" s="668" t="s">
        <v>590</v>
      </c>
      <c r="B51" s="497">
        <v>2010502</v>
      </c>
      <c r="C51" s="407">
        <f t="shared" si="0"/>
        <v>0</v>
      </c>
      <c r="D51" s="407">
        <f t="shared" si="1"/>
        <v>0</v>
      </c>
      <c r="E51" s="483" t="str">
        <f t="shared" si="2"/>
        <v/>
      </c>
      <c r="F51" s="473">
        <f t="shared" si="3"/>
        <v>0</v>
      </c>
      <c r="G51" s="217">
        <f t="shared" si="4"/>
        <v>7</v>
      </c>
      <c r="H51" s="397"/>
      <c r="I51" s="217">
        <v>2010501</v>
      </c>
      <c r="J51" s="217" t="s">
        <v>588</v>
      </c>
      <c r="K51" s="217">
        <v>167</v>
      </c>
      <c r="L51" s="217">
        <f t="shared" si="5"/>
        <v>2010501</v>
      </c>
      <c r="R51" s="217">
        <v>2010501</v>
      </c>
      <c r="S51" s="217" t="s">
        <v>595</v>
      </c>
      <c r="T51" s="217">
        <v>179</v>
      </c>
    </row>
    <row r="52" ht="18.9" customHeight="1" spans="1:20">
      <c r="A52" s="668" t="s">
        <v>593</v>
      </c>
      <c r="B52" s="497">
        <v>2010503</v>
      </c>
      <c r="C52" s="407">
        <f t="shared" si="0"/>
        <v>0</v>
      </c>
      <c r="D52" s="407">
        <f t="shared" si="1"/>
        <v>0</v>
      </c>
      <c r="E52" s="483" t="str">
        <f t="shared" si="2"/>
        <v/>
      </c>
      <c r="F52" s="473">
        <f t="shared" si="3"/>
        <v>0</v>
      </c>
      <c r="G52" s="217">
        <f t="shared" si="4"/>
        <v>7</v>
      </c>
      <c r="H52" s="397"/>
      <c r="I52" s="217">
        <v>2010502</v>
      </c>
      <c r="J52" s="217" t="s">
        <v>591</v>
      </c>
      <c r="L52" s="217">
        <f t="shared" si="5"/>
        <v>2010502</v>
      </c>
      <c r="R52" s="217">
        <v>2010502</v>
      </c>
      <c r="S52" s="217" t="s">
        <v>598</v>
      </c>
      <c r="T52" s="217">
        <v>0</v>
      </c>
    </row>
    <row r="53" ht="18.9" customHeight="1" spans="1:20">
      <c r="A53" s="668" t="s">
        <v>685</v>
      </c>
      <c r="B53" s="497">
        <v>2010504</v>
      </c>
      <c r="C53" s="407">
        <f t="shared" si="0"/>
        <v>0</v>
      </c>
      <c r="D53" s="407">
        <f t="shared" si="1"/>
        <v>0</v>
      </c>
      <c r="E53" s="483" t="str">
        <f t="shared" si="2"/>
        <v/>
      </c>
      <c r="F53" s="473">
        <f t="shared" si="3"/>
        <v>0</v>
      </c>
      <c r="G53" s="217">
        <f t="shared" si="4"/>
        <v>7</v>
      </c>
      <c r="H53" s="397"/>
      <c r="I53" s="217">
        <v>2010503</v>
      </c>
      <c r="J53" s="217" t="s">
        <v>594</v>
      </c>
      <c r="L53" s="217">
        <f t="shared" si="5"/>
        <v>2010503</v>
      </c>
      <c r="R53" s="217">
        <v>2010503</v>
      </c>
      <c r="S53" s="217" t="s">
        <v>601</v>
      </c>
      <c r="T53" s="217">
        <v>0</v>
      </c>
    </row>
    <row r="54" ht="18.9" customHeight="1" spans="1:20">
      <c r="A54" s="668" t="s">
        <v>686</v>
      </c>
      <c r="B54" s="497">
        <v>2010505</v>
      </c>
      <c r="C54" s="407">
        <f t="shared" si="0"/>
        <v>0</v>
      </c>
      <c r="D54" s="407">
        <f t="shared" si="1"/>
        <v>2</v>
      </c>
      <c r="E54" s="483" t="str">
        <f t="shared" si="2"/>
        <v/>
      </c>
      <c r="F54" s="473">
        <f t="shared" si="3"/>
        <v>0</v>
      </c>
      <c r="G54" s="217">
        <f t="shared" si="4"/>
        <v>7</v>
      </c>
      <c r="H54" s="397"/>
      <c r="I54" s="217">
        <v>2010504</v>
      </c>
      <c r="J54" s="217" t="s">
        <v>687</v>
      </c>
      <c r="L54" s="217">
        <f t="shared" si="5"/>
        <v>2010504</v>
      </c>
      <c r="R54" s="217">
        <v>2010504</v>
      </c>
      <c r="S54" s="217" t="s">
        <v>688</v>
      </c>
      <c r="T54" s="217">
        <v>0</v>
      </c>
    </row>
    <row r="55" ht="18.9" customHeight="1" spans="1:20">
      <c r="A55" s="668" t="s">
        <v>689</v>
      </c>
      <c r="B55" s="497">
        <v>2010506</v>
      </c>
      <c r="C55" s="407">
        <f t="shared" si="0"/>
        <v>0</v>
      </c>
      <c r="D55" s="407">
        <f t="shared" si="1"/>
        <v>0</v>
      </c>
      <c r="E55" s="483" t="str">
        <f t="shared" si="2"/>
        <v/>
      </c>
      <c r="F55" s="473">
        <f t="shared" si="3"/>
        <v>0</v>
      </c>
      <c r="G55" s="217">
        <f t="shared" si="4"/>
        <v>7</v>
      </c>
      <c r="H55" s="397"/>
      <c r="I55" s="217">
        <v>2010505</v>
      </c>
      <c r="J55" s="217" t="s">
        <v>690</v>
      </c>
      <c r="L55" s="217">
        <f t="shared" si="5"/>
        <v>2010505</v>
      </c>
      <c r="R55" s="217">
        <v>2010505</v>
      </c>
      <c r="S55" s="217" t="s">
        <v>691</v>
      </c>
      <c r="T55" s="217">
        <v>2</v>
      </c>
    </row>
    <row r="56" ht="18.9" customHeight="1" spans="1:20">
      <c r="A56" s="668" t="s">
        <v>692</v>
      </c>
      <c r="B56" s="497">
        <v>2010507</v>
      </c>
      <c r="C56" s="407">
        <f t="shared" si="0"/>
        <v>48</v>
      </c>
      <c r="D56" s="407">
        <f t="shared" si="1"/>
        <v>68</v>
      </c>
      <c r="E56" s="483">
        <f t="shared" si="2"/>
        <v>0.416666666666667</v>
      </c>
      <c r="F56" s="473">
        <f t="shared" si="3"/>
        <v>0</v>
      </c>
      <c r="G56" s="217">
        <f t="shared" si="4"/>
        <v>7</v>
      </c>
      <c r="H56" s="397"/>
      <c r="I56" s="217">
        <v>2010506</v>
      </c>
      <c r="J56" s="217" t="s">
        <v>693</v>
      </c>
      <c r="L56" s="217">
        <f t="shared" si="5"/>
        <v>2010506</v>
      </c>
      <c r="R56" s="217">
        <v>2010506</v>
      </c>
      <c r="S56" s="217" t="s">
        <v>694</v>
      </c>
      <c r="T56" s="217">
        <v>0</v>
      </c>
    </row>
    <row r="57" ht="18.9" customHeight="1" spans="1:20">
      <c r="A57" s="668" t="s">
        <v>695</v>
      </c>
      <c r="B57" s="497">
        <v>2010508</v>
      </c>
      <c r="C57" s="407">
        <f t="shared" si="0"/>
        <v>36</v>
      </c>
      <c r="D57" s="407">
        <f t="shared" si="1"/>
        <v>26</v>
      </c>
      <c r="E57" s="483">
        <f t="shared" si="2"/>
        <v>-0.277777777777778</v>
      </c>
      <c r="F57" s="473">
        <f t="shared" si="3"/>
        <v>0</v>
      </c>
      <c r="G57" s="217">
        <f t="shared" si="4"/>
        <v>7</v>
      </c>
      <c r="H57" s="397"/>
      <c r="I57" s="217">
        <v>2010507</v>
      </c>
      <c r="J57" s="217" t="s">
        <v>696</v>
      </c>
      <c r="K57" s="217">
        <v>48</v>
      </c>
      <c r="L57" s="217">
        <f t="shared" si="5"/>
        <v>2010507</v>
      </c>
      <c r="R57" s="217">
        <v>2010507</v>
      </c>
      <c r="S57" s="217" t="s">
        <v>697</v>
      </c>
      <c r="T57" s="217">
        <v>68</v>
      </c>
    </row>
    <row r="58" ht="18.9" customHeight="1" spans="1:20">
      <c r="A58" s="668" t="s">
        <v>614</v>
      </c>
      <c r="B58" s="497">
        <v>2010550</v>
      </c>
      <c r="C58" s="407">
        <f t="shared" si="0"/>
        <v>0</v>
      </c>
      <c r="D58" s="407">
        <f t="shared" si="1"/>
        <v>0</v>
      </c>
      <c r="E58" s="483" t="str">
        <f t="shared" si="2"/>
        <v/>
      </c>
      <c r="F58" s="473">
        <f t="shared" si="3"/>
        <v>0</v>
      </c>
      <c r="G58" s="217">
        <f t="shared" si="4"/>
        <v>7</v>
      </c>
      <c r="H58" s="397"/>
      <c r="I58" s="217">
        <v>2010508</v>
      </c>
      <c r="J58" s="217" t="s">
        <v>698</v>
      </c>
      <c r="K58" s="217">
        <v>36</v>
      </c>
      <c r="L58" s="217">
        <f t="shared" si="5"/>
        <v>2010508</v>
      </c>
      <c r="R58" s="217">
        <v>2010508</v>
      </c>
      <c r="S58" s="217" t="s">
        <v>699</v>
      </c>
      <c r="T58" s="217">
        <v>26</v>
      </c>
    </row>
    <row r="59" ht="18.9" customHeight="1" spans="1:20">
      <c r="A59" s="668" t="s">
        <v>700</v>
      </c>
      <c r="B59" s="497">
        <v>2010599</v>
      </c>
      <c r="C59" s="407">
        <f t="shared" si="0"/>
        <v>97</v>
      </c>
      <c r="D59" s="407">
        <f t="shared" si="1"/>
        <v>89</v>
      </c>
      <c r="E59" s="483">
        <f t="shared" si="2"/>
        <v>-0.0824742268041238</v>
      </c>
      <c r="F59" s="473">
        <f t="shared" si="3"/>
        <v>0</v>
      </c>
      <c r="G59" s="217">
        <f t="shared" si="4"/>
        <v>7</v>
      </c>
      <c r="H59" s="397"/>
      <c r="I59" s="217">
        <v>2010550</v>
      </c>
      <c r="J59" s="217" t="s">
        <v>615</v>
      </c>
      <c r="L59" s="217">
        <f t="shared" si="5"/>
        <v>2010550</v>
      </c>
      <c r="R59" s="217">
        <v>2010550</v>
      </c>
      <c r="S59" s="217" t="s">
        <v>622</v>
      </c>
      <c r="T59" s="217">
        <v>0</v>
      </c>
    </row>
    <row r="60" ht="18.9" customHeight="1" spans="1:20">
      <c r="A60" s="668" t="s">
        <v>701</v>
      </c>
      <c r="B60" s="497">
        <v>20106</v>
      </c>
      <c r="C60" s="407">
        <f t="shared" si="0"/>
        <v>1532</v>
      </c>
      <c r="D60" s="407">
        <f t="shared" si="1"/>
        <v>1658</v>
      </c>
      <c r="E60" s="483">
        <f t="shared" si="2"/>
        <v>0.0822454308093994</v>
      </c>
      <c r="F60" s="473">
        <f t="shared" si="3"/>
        <v>1532</v>
      </c>
      <c r="G60" s="217">
        <f t="shared" si="4"/>
        <v>5</v>
      </c>
      <c r="H60" s="655"/>
      <c r="I60" s="217">
        <v>2010599</v>
      </c>
      <c r="J60" s="217" t="s">
        <v>702</v>
      </c>
      <c r="K60" s="217">
        <v>97</v>
      </c>
      <c r="L60" s="217">
        <f t="shared" si="5"/>
        <v>2010599</v>
      </c>
      <c r="R60" s="217">
        <v>2010599</v>
      </c>
      <c r="S60" s="217" t="s">
        <v>703</v>
      </c>
      <c r="T60" s="217">
        <v>89</v>
      </c>
    </row>
    <row r="61" ht="18.9" customHeight="1" spans="1:20">
      <c r="A61" s="668" t="s">
        <v>587</v>
      </c>
      <c r="B61" s="497">
        <v>2010601</v>
      </c>
      <c r="C61" s="407">
        <f t="shared" si="0"/>
        <v>705</v>
      </c>
      <c r="D61" s="407">
        <f t="shared" si="1"/>
        <v>731</v>
      </c>
      <c r="E61" s="483">
        <f t="shared" si="2"/>
        <v>0.0368794326241135</v>
      </c>
      <c r="F61" s="473">
        <f t="shared" si="3"/>
        <v>0</v>
      </c>
      <c r="G61" s="217">
        <f t="shared" si="4"/>
        <v>7</v>
      </c>
      <c r="H61" s="397"/>
      <c r="I61" s="217">
        <v>20106</v>
      </c>
      <c r="J61" s="217" t="s">
        <v>704</v>
      </c>
      <c r="K61" s="217">
        <v>1532</v>
      </c>
      <c r="L61" s="217">
        <f t="shared" si="5"/>
        <v>20106</v>
      </c>
      <c r="R61" s="217">
        <v>20106</v>
      </c>
      <c r="S61" s="217" t="s">
        <v>705</v>
      </c>
      <c r="T61" s="217">
        <v>1658</v>
      </c>
    </row>
    <row r="62" ht="18.9" customHeight="1" spans="1:20">
      <c r="A62" s="668" t="s">
        <v>590</v>
      </c>
      <c r="B62" s="497">
        <v>2010602</v>
      </c>
      <c r="C62" s="407">
        <f t="shared" si="0"/>
        <v>0</v>
      </c>
      <c r="D62" s="407">
        <f t="shared" si="1"/>
        <v>0</v>
      </c>
      <c r="E62" s="483" t="str">
        <f t="shared" si="2"/>
        <v/>
      </c>
      <c r="F62" s="473">
        <f t="shared" si="3"/>
        <v>0</v>
      </c>
      <c r="G62" s="217">
        <f t="shared" si="4"/>
        <v>7</v>
      </c>
      <c r="H62" s="397"/>
      <c r="I62" s="217">
        <v>2010601</v>
      </c>
      <c r="J62" s="217" t="s">
        <v>588</v>
      </c>
      <c r="K62" s="217">
        <v>705</v>
      </c>
      <c r="L62" s="217">
        <f t="shared" si="5"/>
        <v>2010601</v>
      </c>
      <c r="R62" s="217">
        <v>2010601</v>
      </c>
      <c r="S62" s="217" t="s">
        <v>595</v>
      </c>
      <c r="T62" s="217">
        <v>731</v>
      </c>
    </row>
    <row r="63" ht="18.9" customHeight="1" spans="1:20">
      <c r="A63" s="668" t="s">
        <v>593</v>
      </c>
      <c r="B63" s="497">
        <v>2010603</v>
      </c>
      <c r="C63" s="407">
        <f t="shared" si="0"/>
        <v>0</v>
      </c>
      <c r="D63" s="407">
        <f t="shared" si="1"/>
        <v>0</v>
      </c>
      <c r="E63" s="483" t="str">
        <f t="shared" si="2"/>
        <v/>
      </c>
      <c r="F63" s="473">
        <f t="shared" si="3"/>
        <v>0</v>
      </c>
      <c r="G63" s="217">
        <f t="shared" si="4"/>
        <v>7</v>
      </c>
      <c r="H63" s="397"/>
      <c r="I63" s="217">
        <v>2010602</v>
      </c>
      <c r="J63" s="217" t="s">
        <v>591</v>
      </c>
      <c r="L63" s="217">
        <f t="shared" si="5"/>
        <v>2010602</v>
      </c>
      <c r="R63" s="217">
        <v>2010602</v>
      </c>
      <c r="S63" s="217" t="s">
        <v>598</v>
      </c>
      <c r="T63" s="217">
        <v>0</v>
      </c>
    </row>
    <row r="64" ht="18.9" customHeight="1" spans="1:20">
      <c r="A64" s="668" t="s">
        <v>706</v>
      </c>
      <c r="B64" s="497">
        <v>2010604</v>
      </c>
      <c r="C64" s="407">
        <f t="shared" si="0"/>
        <v>0</v>
      </c>
      <c r="D64" s="407">
        <f t="shared" si="1"/>
        <v>0</v>
      </c>
      <c r="E64" s="483" t="str">
        <f t="shared" si="2"/>
        <v/>
      </c>
      <c r="F64" s="473">
        <f t="shared" si="3"/>
        <v>0</v>
      </c>
      <c r="G64" s="217">
        <f t="shared" si="4"/>
        <v>7</v>
      </c>
      <c r="H64" s="397"/>
      <c r="I64" s="217">
        <v>2010603</v>
      </c>
      <c r="J64" s="217" t="s">
        <v>594</v>
      </c>
      <c r="L64" s="217">
        <f t="shared" si="5"/>
        <v>2010603</v>
      </c>
      <c r="R64" s="217">
        <v>2010603</v>
      </c>
      <c r="S64" s="217" t="s">
        <v>601</v>
      </c>
      <c r="T64" s="217">
        <v>0</v>
      </c>
    </row>
    <row r="65" ht="18.9" customHeight="1" spans="1:20">
      <c r="A65" s="668" t="s">
        <v>707</v>
      </c>
      <c r="B65" s="497">
        <v>2010605</v>
      </c>
      <c r="C65" s="407">
        <f t="shared" si="0"/>
        <v>0</v>
      </c>
      <c r="D65" s="407">
        <f t="shared" si="1"/>
        <v>0</v>
      </c>
      <c r="E65" s="483" t="str">
        <f t="shared" si="2"/>
        <v/>
      </c>
      <c r="F65" s="473">
        <f t="shared" si="3"/>
        <v>0</v>
      </c>
      <c r="G65" s="217">
        <f t="shared" si="4"/>
        <v>7</v>
      </c>
      <c r="H65" s="397"/>
      <c r="I65" s="217">
        <v>2010604</v>
      </c>
      <c r="J65" s="217" t="s">
        <v>708</v>
      </c>
      <c r="L65" s="217">
        <f t="shared" si="5"/>
        <v>2010604</v>
      </c>
      <c r="R65" s="217">
        <v>2010604</v>
      </c>
      <c r="S65" s="217" t="s">
        <v>709</v>
      </c>
      <c r="T65" s="217">
        <v>0</v>
      </c>
    </row>
    <row r="66" ht="18.9" customHeight="1" spans="1:20">
      <c r="A66" s="668" t="s">
        <v>710</v>
      </c>
      <c r="B66" s="497">
        <v>2010606</v>
      </c>
      <c r="C66" s="407">
        <f t="shared" si="0"/>
        <v>0</v>
      </c>
      <c r="D66" s="407">
        <f t="shared" si="1"/>
        <v>0</v>
      </c>
      <c r="E66" s="483" t="str">
        <f t="shared" si="2"/>
        <v/>
      </c>
      <c r="F66" s="473">
        <f t="shared" si="3"/>
        <v>0</v>
      </c>
      <c r="G66" s="217">
        <f t="shared" si="4"/>
        <v>7</v>
      </c>
      <c r="H66" s="397"/>
      <c r="I66" s="217">
        <v>2010605</v>
      </c>
      <c r="J66" s="217" t="s">
        <v>711</v>
      </c>
      <c r="L66" s="217">
        <f t="shared" si="5"/>
        <v>2010605</v>
      </c>
      <c r="R66" s="217">
        <v>2010605</v>
      </c>
      <c r="S66" s="217" t="s">
        <v>712</v>
      </c>
      <c r="T66" s="217">
        <v>0</v>
      </c>
    </row>
    <row r="67" ht="18.9" customHeight="1" spans="1:20">
      <c r="A67" s="668" t="s">
        <v>713</v>
      </c>
      <c r="B67" s="497">
        <v>2010607</v>
      </c>
      <c r="C67" s="407">
        <f t="shared" si="0"/>
        <v>77</v>
      </c>
      <c r="D67" s="407">
        <f t="shared" si="1"/>
        <v>50</v>
      </c>
      <c r="E67" s="483">
        <f t="shared" si="2"/>
        <v>-0.350649350649351</v>
      </c>
      <c r="F67" s="473">
        <f t="shared" si="3"/>
        <v>0</v>
      </c>
      <c r="G67" s="217">
        <f t="shared" si="4"/>
        <v>7</v>
      </c>
      <c r="H67" s="397"/>
      <c r="I67" s="217">
        <v>2010606</v>
      </c>
      <c r="J67" s="217" t="s">
        <v>714</v>
      </c>
      <c r="L67" s="217">
        <f t="shared" si="5"/>
        <v>2010606</v>
      </c>
      <c r="R67" s="217">
        <v>2010606</v>
      </c>
      <c r="S67" s="217" t="s">
        <v>715</v>
      </c>
      <c r="T67" s="217">
        <v>0</v>
      </c>
    </row>
    <row r="68" ht="18.9" customHeight="1" spans="1:20">
      <c r="A68" s="668" t="s">
        <v>716</v>
      </c>
      <c r="B68" s="497">
        <v>2010608</v>
      </c>
      <c r="C68" s="407">
        <f t="shared" ref="C68:C131" si="6">_xlfn.IFNA(VLOOKUP(B68,I:K,3,0),)</f>
        <v>0</v>
      </c>
      <c r="D68" s="407">
        <f t="shared" ref="D68:D131" si="7">_xlfn.IFNA(VLOOKUP(B68,R:T,3,0),)</f>
        <v>0</v>
      </c>
      <c r="E68" s="483" t="str">
        <f t="shared" ref="E68:E131" si="8">IF(ISERROR(D68/C68-1),"",D68/C68-1)</f>
        <v/>
      </c>
      <c r="F68" s="473">
        <f t="shared" ref="F68:F131" si="9">SUMIFS(C$4:C$1309,B$4:B$1309,"&gt;"&amp;B68*100,B$4:B$1309,"&lt;"&amp;B68*100+100)</f>
        <v>0</v>
      </c>
      <c r="G68" s="217">
        <f t="shared" ref="G68:G131" si="10">LEN(B68)</f>
        <v>7</v>
      </c>
      <c r="H68" s="397"/>
      <c r="I68" s="217">
        <v>2010607</v>
      </c>
      <c r="J68" s="217" t="s">
        <v>717</v>
      </c>
      <c r="K68" s="217">
        <v>77</v>
      </c>
      <c r="L68" s="217">
        <f t="shared" ref="L68:L131" si="11">VLOOKUP(I68,B$4:B$11056,1,0)</f>
        <v>2010607</v>
      </c>
      <c r="R68" s="217">
        <v>2010607</v>
      </c>
      <c r="S68" s="217" t="s">
        <v>718</v>
      </c>
      <c r="T68" s="217">
        <v>50</v>
      </c>
    </row>
    <row r="69" ht="18.9" customHeight="1" spans="1:20">
      <c r="A69" s="668" t="s">
        <v>614</v>
      </c>
      <c r="B69" s="497">
        <v>2010650</v>
      </c>
      <c r="C69" s="407">
        <f t="shared" si="6"/>
        <v>607</v>
      </c>
      <c r="D69" s="407">
        <f t="shared" si="7"/>
        <v>826</v>
      </c>
      <c r="E69" s="483">
        <f t="shared" si="8"/>
        <v>0.360790774299835</v>
      </c>
      <c r="F69" s="473">
        <f t="shared" si="9"/>
        <v>0</v>
      </c>
      <c r="G69" s="217">
        <f t="shared" si="10"/>
        <v>7</v>
      </c>
      <c r="H69" s="397"/>
      <c r="I69" s="217">
        <v>2010608</v>
      </c>
      <c r="J69" s="217" t="s">
        <v>719</v>
      </c>
      <c r="L69" s="217">
        <f t="shared" si="11"/>
        <v>2010608</v>
      </c>
      <c r="R69" s="217">
        <v>2010608</v>
      </c>
      <c r="S69" s="217" t="s">
        <v>720</v>
      </c>
      <c r="T69" s="217">
        <v>0</v>
      </c>
    </row>
    <row r="70" ht="18.9" customHeight="1" spans="1:20">
      <c r="A70" s="668" t="s">
        <v>721</v>
      </c>
      <c r="B70" s="497">
        <v>2010699</v>
      </c>
      <c r="C70" s="407">
        <f t="shared" si="6"/>
        <v>143</v>
      </c>
      <c r="D70" s="407">
        <f t="shared" si="7"/>
        <v>51</v>
      </c>
      <c r="E70" s="483">
        <f t="shared" si="8"/>
        <v>-0.643356643356643</v>
      </c>
      <c r="F70" s="473">
        <f t="shared" si="9"/>
        <v>0</v>
      </c>
      <c r="G70" s="217">
        <f t="shared" si="10"/>
        <v>7</v>
      </c>
      <c r="H70" s="397"/>
      <c r="I70" s="217">
        <v>2010650</v>
      </c>
      <c r="J70" s="217" t="s">
        <v>615</v>
      </c>
      <c r="K70" s="217">
        <v>607</v>
      </c>
      <c r="L70" s="217">
        <f t="shared" si="11"/>
        <v>2010650</v>
      </c>
      <c r="R70" s="217">
        <v>2010650</v>
      </c>
      <c r="S70" s="217" t="s">
        <v>622</v>
      </c>
      <c r="T70" s="217">
        <v>826</v>
      </c>
    </row>
    <row r="71" ht="18.9" customHeight="1" spans="1:20">
      <c r="A71" s="668" t="s">
        <v>722</v>
      </c>
      <c r="B71" s="497">
        <v>20107</v>
      </c>
      <c r="C71" s="407">
        <f t="shared" si="6"/>
        <v>0</v>
      </c>
      <c r="D71" s="407">
        <f t="shared" si="7"/>
        <v>9</v>
      </c>
      <c r="E71" s="483" t="str">
        <f t="shared" si="8"/>
        <v/>
      </c>
      <c r="F71" s="473">
        <f t="shared" si="9"/>
        <v>0</v>
      </c>
      <c r="G71" s="217">
        <f t="shared" si="10"/>
        <v>5</v>
      </c>
      <c r="H71" s="655"/>
      <c r="I71" s="217">
        <v>2010699</v>
      </c>
      <c r="J71" s="217" t="s">
        <v>723</v>
      </c>
      <c r="K71" s="217">
        <v>143</v>
      </c>
      <c r="L71" s="217">
        <f t="shared" si="11"/>
        <v>2010699</v>
      </c>
      <c r="R71" s="217">
        <v>2010699</v>
      </c>
      <c r="S71" s="217" t="s">
        <v>724</v>
      </c>
      <c r="T71" s="217">
        <v>51</v>
      </c>
    </row>
    <row r="72" ht="18.9" customHeight="1" spans="1:20">
      <c r="A72" s="668" t="s">
        <v>587</v>
      </c>
      <c r="B72" s="497">
        <v>2010701</v>
      </c>
      <c r="C72" s="407">
        <f t="shared" si="6"/>
        <v>0</v>
      </c>
      <c r="D72" s="407">
        <f t="shared" si="7"/>
        <v>9</v>
      </c>
      <c r="E72" s="483" t="str">
        <f t="shared" si="8"/>
        <v/>
      </c>
      <c r="F72" s="473">
        <f t="shared" si="9"/>
        <v>0</v>
      </c>
      <c r="G72" s="217">
        <f t="shared" si="10"/>
        <v>7</v>
      </c>
      <c r="H72" s="397"/>
      <c r="I72" s="217">
        <v>20107</v>
      </c>
      <c r="J72" s="217" t="s">
        <v>725</v>
      </c>
      <c r="L72" s="217">
        <f t="shared" si="11"/>
        <v>20107</v>
      </c>
      <c r="R72" s="217">
        <v>20107</v>
      </c>
      <c r="S72" s="217" t="s">
        <v>726</v>
      </c>
      <c r="T72" s="217">
        <v>9</v>
      </c>
    </row>
    <row r="73" ht="18.9" customHeight="1" spans="1:20">
      <c r="A73" s="668" t="s">
        <v>590</v>
      </c>
      <c r="B73" s="497">
        <v>2010702</v>
      </c>
      <c r="C73" s="407">
        <f t="shared" si="6"/>
        <v>0</v>
      </c>
      <c r="D73" s="407">
        <f t="shared" si="7"/>
        <v>0</v>
      </c>
      <c r="E73" s="483" t="str">
        <f t="shared" si="8"/>
        <v/>
      </c>
      <c r="F73" s="473">
        <f t="shared" si="9"/>
        <v>0</v>
      </c>
      <c r="G73" s="217">
        <f t="shared" si="10"/>
        <v>7</v>
      </c>
      <c r="H73" s="397"/>
      <c r="I73" s="217">
        <v>2010701</v>
      </c>
      <c r="J73" s="217" t="s">
        <v>588</v>
      </c>
      <c r="L73" s="217">
        <f t="shared" si="11"/>
        <v>2010701</v>
      </c>
      <c r="R73" s="217">
        <v>2010701</v>
      </c>
      <c r="S73" s="217" t="s">
        <v>595</v>
      </c>
      <c r="T73" s="217">
        <v>9</v>
      </c>
    </row>
    <row r="74" ht="18.9" customHeight="1" spans="1:20">
      <c r="A74" s="668" t="s">
        <v>593</v>
      </c>
      <c r="B74" s="497">
        <v>2010703</v>
      </c>
      <c r="C74" s="407">
        <f t="shared" si="6"/>
        <v>0</v>
      </c>
      <c r="D74" s="407">
        <f t="shared" si="7"/>
        <v>0</v>
      </c>
      <c r="E74" s="483" t="str">
        <f t="shared" si="8"/>
        <v/>
      </c>
      <c r="F74" s="473">
        <f t="shared" si="9"/>
        <v>0</v>
      </c>
      <c r="G74" s="217">
        <f t="shared" si="10"/>
        <v>7</v>
      </c>
      <c r="H74" s="397"/>
      <c r="I74" s="217">
        <v>2010702</v>
      </c>
      <c r="J74" s="217" t="s">
        <v>591</v>
      </c>
      <c r="L74" s="217">
        <f t="shared" si="11"/>
        <v>2010702</v>
      </c>
      <c r="R74" s="217">
        <v>2010702</v>
      </c>
      <c r="S74" s="217" t="s">
        <v>598</v>
      </c>
      <c r="T74" s="217">
        <v>0</v>
      </c>
    </row>
    <row r="75" ht="18.9" customHeight="1" spans="1:20">
      <c r="A75" s="668" t="s">
        <v>727</v>
      </c>
      <c r="B75" s="497">
        <v>2010704</v>
      </c>
      <c r="C75" s="407">
        <f t="shared" si="6"/>
        <v>0</v>
      </c>
      <c r="D75" s="407">
        <f t="shared" si="7"/>
        <v>0</v>
      </c>
      <c r="E75" s="483" t="str">
        <f t="shared" si="8"/>
        <v/>
      </c>
      <c r="F75" s="473">
        <f t="shared" si="9"/>
        <v>0</v>
      </c>
      <c r="G75" s="217">
        <f t="shared" si="10"/>
        <v>7</v>
      </c>
      <c r="H75" s="397"/>
      <c r="I75" s="217">
        <v>2010703</v>
      </c>
      <c r="J75" s="217" t="s">
        <v>594</v>
      </c>
      <c r="L75" s="217">
        <f t="shared" si="11"/>
        <v>2010703</v>
      </c>
      <c r="R75" s="217">
        <v>2010703</v>
      </c>
      <c r="S75" s="217" t="s">
        <v>601</v>
      </c>
      <c r="T75" s="217">
        <v>0</v>
      </c>
    </row>
    <row r="76" ht="18.9" customHeight="1" spans="1:20">
      <c r="A76" s="668" t="s">
        <v>728</v>
      </c>
      <c r="B76" s="497">
        <v>2010705</v>
      </c>
      <c r="C76" s="407">
        <f t="shared" si="6"/>
        <v>0</v>
      </c>
      <c r="D76" s="407">
        <f t="shared" si="7"/>
        <v>0</v>
      </c>
      <c r="E76" s="483" t="str">
        <f t="shared" si="8"/>
        <v/>
      </c>
      <c r="F76" s="473">
        <f t="shared" si="9"/>
        <v>0</v>
      </c>
      <c r="G76" s="217">
        <f t="shared" si="10"/>
        <v>7</v>
      </c>
      <c r="H76" s="397"/>
      <c r="I76" s="217">
        <v>2010704</v>
      </c>
      <c r="J76" s="217" t="s">
        <v>729</v>
      </c>
      <c r="L76" s="217">
        <f t="shared" si="11"/>
        <v>2010704</v>
      </c>
      <c r="R76" s="217">
        <v>2010704</v>
      </c>
      <c r="S76" s="217" t="s">
        <v>730</v>
      </c>
      <c r="T76" s="217">
        <v>0</v>
      </c>
    </row>
    <row r="77" ht="18.9" customHeight="1" spans="1:20">
      <c r="A77" s="668" t="s">
        <v>731</v>
      </c>
      <c r="B77" s="497">
        <v>2010706</v>
      </c>
      <c r="C77" s="407">
        <f t="shared" si="6"/>
        <v>0</v>
      </c>
      <c r="D77" s="407">
        <f t="shared" si="7"/>
        <v>0</v>
      </c>
      <c r="E77" s="483" t="str">
        <f t="shared" si="8"/>
        <v/>
      </c>
      <c r="F77" s="473">
        <f t="shared" si="9"/>
        <v>0</v>
      </c>
      <c r="G77" s="217">
        <f t="shared" si="10"/>
        <v>7</v>
      </c>
      <c r="H77" s="397"/>
      <c r="I77" s="217">
        <v>2010705</v>
      </c>
      <c r="J77" s="217" t="s">
        <v>732</v>
      </c>
      <c r="L77" s="217">
        <f t="shared" si="11"/>
        <v>2010705</v>
      </c>
      <c r="R77" s="217">
        <v>2010705</v>
      </c>
      <c r="S77" s="217" t="s">
        <v>733</v>
      </c>
      <c r="T77" s="217">
        <v>0</v>
      </c>
    </row>
    <row r="78" ht="18.9" customHeight="1" spans="1:20">
      <c r="A78" s="668" t="s">
        <v>734</v>
      </c>
      <c r="B78" s="497">
        <v>2010707</v>
      </c>
      <c r="C78" s="407">
        <f t="shared" si="6"/>
        <v>0</v>
      </c>
      <c r="D78" s="407">
        <f t="shared" si="7"/>
        <v>0</v>
      </c>
      <c r="E78" s="483" t="str">
        <f t="shared" si="8"/>
        <v/>
      </c>
      <c r="F78" s="473">
        <f t="shared" si="9"/>
        <v>0</v>
      </c>
      <c r="G78" s="217">
        <f t="shared" si="10"/>
        <v>7</v>
      </c>
      <c r="H78" s="397"/>
      <c r="I78" s="217">
        <v>2010706</v>
      </c>
      <c r="J78" s="217" t="s">
        <v>735</v>
      </c>
      <c r="L78" s="217">
        <f t="shared" si="11"/>
        <v>2010706</v>
      </c>
      <c r="R78" s="217">
        <v>2010706</v>
      </c>
      <c r="S78" s="217" t="s">
        <v>736</v>
      </c>
      <c r="T78" s="217">
        <v>0</v>
      </c>
    </row>
    <row r="79" ht="18.9" customHeight="1" spans="1:20">
      <c r="A79" s="668" t="s">
        <v>737</v>
      </c>
      <c r="B79" s="497">
        <v>2010708</v>
      </c>
      <c r="C79" s="407">
        <f t="shared" si="6"/>
        <v>0</v>
      </c>
      <c r="D79" s="407">
        <f t="shared" si="7"/>
        <v>0</v>
      </c>
      <c r="E79" s="483" t="str">
        <f t="shared" si="8"/>
        <v/>
      </c>
      <c r="F79" s="473">
        <f t="shared" si="9"/>
        <v>0</v>
      </c>
      <c r="G79" s="217">
        <f t="shared" si="10"/>
        <v>7</v>
      </c>
      <c r="H79" s="397"/>
      <c r="I79" s="217">
        <v>2010707</v>
      </c>
      <c r="J79" s="217" t="s">
        <v>738</v>
      </c>
      <c r="L79" s="217">
        <f t="shared" si="11"/>
        <v>2010707</v>
      </c>
      <c r="R79" s="217">
        <v>2010707</v>
      </c>
      <c r="S79" s="217" t="s">
        <v>739</v>
      </c>
      <c r="T79" s="217">
        <v>0</v>
      </c>
    </row>
    <row r="80" ht="18.9" customHeight="1" spans="1:20">
      <c r="A80" s="668" t="s">
        <v>713</v>
      </c>
      <c r="B80" s="497">
        <v>2010709</v>
      </c>
      <c r="C80" s="407">
        <f t="shared" si="6"/>
        <v>0</v>
      </c>
      <c r="D80" s="407">
        <f t="shared" si="7"/>
        <v>0</v>
      </c>
      <c r="E80" s="483" t="str">
        <f t="shared" si="8"/>
        <v/>
      </c>
      <c r="F80" s="473">
        <f t="shared" si="9"/>
        <v>0</v>
      </c>
      <c r="G80" s="217">
        <f t="shared" si="10"/>
        <v>7</v>
      </c>
      <c r="H80" s="397"/>
      <c r="I80" s="217">
        <v>2010708</v>
      </c>
      <c r="J80" s="217" t="s">
        <v>740</v>
      </c>
      <c r="L80" s="217">
        <f t="shared" si="11"/>
        <v>2010708</v>
      </c>
      <c r="R80" s="217">
        <v>2010708</v>
      </c>
      <c r="S80" s="217" t="s">
        <v>741</v>
      </c>
      <c r="T80" s="217">
        <v>0</v>
      </c>
    </row>
    <row r="81" ht="18.9" customHeight="1" spans="1:20">
      <c r="A81" s="668" t="s">
        <v>614</v>
      </c>
      <c r="B81" s="497">
        <v>2010750</v>
      </c>
      <c r="C81" s="407">
        <f t="shared" si="6"/>
        <v>0</v>
      </c>
      <c r="D81" s="407">
        <f t="shared" si="7"/>
        <v>0</v>
      </c>
      <c r="E81" s="483" t="str">
        <f t="shared" si="8"/>
        <v/>
      </c>
      <c r="F81" s="473">
        <f t="shared" si="9"/>
        <v>0</v>
      </c>
      <c r="G81" s="217">
        <f t="shared" si="10"/>
        <v>7</v>
      </c>
      <c r="H81" s="397"/>
      <c r="I81" s="217">
        <v>2010709</v>
      </c>
      <c r="J81" s="217" t="s">
        <v>717</v>
      </c>
      <c r="L81" s="217">
        <f t="shared" si="11"/>
        <v>2010709</v>
      </c>
      <c r="R81" s="217">
        <v>2010709</v>
      </c>
      <c r="S81" s="217" t="s">
        <v>718</v>
      </c>
      <c r="T81" s="217">
        <v>0</v>
      </c>
    </row>
    <row r="82" ht="18.9" customHeight="1" spans="1:20">
      <c r="A82" s="668" t="s">
        <v>742</v>
      </c>
      <c r="B82" s="497">
        <v>2010799</v>
      </c>
      <c r="C82" s="407">
        <f t="shared" si="6"/>
        <v>0</v>
      </c>
      <c r="D82" s="407">
        <f t="shared" si="7"/>
        <v>0</v>
      </c>
      <c r="E82" s="483" t="str">
        <f t="shared" si="8"/>
        <v/>
      </c>
      <c r="F82" s="473">
        <f t="shared" si="9"/>
        <v>0</v>
      </c>
      <c r="G82" s="217">
        <f t="shared" si="10"/>
        <v>7</v>
      </c>
      <c r="H82" s="397"/>
      <c r="I82" s="217">
        <v>2010750</v>
      </c>
      <c r="J82" s="217" t="s">
        <v>615</v>
      </c>
      <c r="L82" s="217">
        <f t="shared" si="11"/>
        <v>2010750</v>
      </c>
      <c r="R82" s="217">
        <v>2010750</v>
      </c>
      <c r="S82" s="217" t="s">
        <v>622</v>
      </c>
      <c r="T82" s="217">
        <v>0</v>
      </c>
    </row>
    <row r="83" ht="18.9" customHeight="1" spans="1:20">
      <c r="A83" s="668" t="s">
        <v>743</v>
      </c>
      <c r="B83" s="497">
        <v>20108</v>
      </c>
      <c r="C83" s="407">
        <f t="shared" si="6"/>
        <v>468</v>
      </c>
      <c r="D83" s="407">
        <f t="shared" si="7"/>
        <v>442</v>
      </c>
      <c r="E83" s="483">
        <f t="shared" si="8"/>
        <v>-0.0555555555555556</v>
      </c>
      <c r="F83" s="473">
        <f t="shared" si="9"/>
        <v>468</v>
      </c>
      <c r="G83" s="217">
        <f t="shared" si="10"/>
        <v>5</v>
      </c>
      <c r="H83" s="655"/>
      <c r="I83" s="217">
        <v>2010799</v>
      </c>
      <c r="J83" s="217" t="s">
        <v>744</v>
      </c>
      <c r="L83" s="217">
        <f t="shared" si="11"/>
        <v>2010799</v>
      </c>
      <c r="R83" s="217">
        <v>2010799</v>
      </c>
      <c r="S83" s="217" t="s">
        <v>745</v>
      </c>
      <c r="T83" s="217">
        <v>0</v>
      </c>
    </row>
    <row r="84" ht="18.9" customHeight="1" spans="1:20">
      <c r="A84" s="668" t="s">
        <v>587</v>
      </c>
      <c r="B84" s="497">
        <v>2010801</v>
      </c>
      <c r="C84" s="407">
        <f t="shared" si="6"/>
        <v>26</v>
      </c>
      <c r="D84" s="407">
        <f t="shared" si="7"/>
        <v>7</v>
      </c>
      <c r="E84" s="483">
        <f t="shared" si="8"/>
        <v>-0.730769230769231</v>
      </c>
      <c r="F84" s="473">
        <f t="shared" si="9"/>
        <v>0</v>
      </c>
      <c r="G84" s="217">
        <f t="shared" si="10"/>
        <v>7</v>
      </c>
      <c r="H84" s="397"/>
      <c r="I84" s="217">
        <v>20108</v>
      </c>
      <c r="J84" s="217" t="s">
        <v>746</v>
      </c>
      <c r="K84" s="217">
        <v>468</v>
      </c>
      <c r="L84" s="217">
        <f t="shared" si="11"/>
        <v>20108</v>
      </c>
      <c r="R84" s="217">
        <v>20108</v>
      </c>
      <c r="S84" s="217" t="s">
        <v>747</v>
      </c>
      <c r="T84" s="217">
        <v>442</v>
      </c>
    </row>
    <row r="85" ht="18.9" customHeight="1" spans="1:20">
      <c r="A85" s="668" t="s">
        <v>590</v>
      </c>
      <c r="B85" s="497">
        <v>2010802</v>
      </c>
      <c r="C85" s="407">
        <f t="shared" si="6"/>
        <v>0</v>
      </c>
      <c r="D85" s="407">
        <f t="shared" si="7"/>
        <v>0</v>
      </c>
      <c r="E85" s="483" t="str">
        <f t="shared" si="8"/>
        <v/>
      </c>
      <c r="F85" s="473">
        <f t="shared" si="9"/>
        <v>0</v>
      </c>
      <c r="G85" s="217">
        <f t="shared" si="10"/>
        <v>7</v>
      </c>
      <c r="H85" s="397"/>
      <c r="I85" s="217">
        <v>2010801</v>
      </c>
      <c r="J85" s="217" t="s">
        <v>588</v>
      </c>
      <c r="K85" s="217">
        <v>26</v>
      </c>
      <c r="L85" s="217">
        <f t="shared" si="11"/>
        <v>2010801</v>
      </c>
      <c r="R85" s="217">
        <v>2010801</v>
      </c>
      <c r="S85" s="217" t="s">
        <v>595</v>
      </c>
      <c r="T85" s="217">
        <v>7</v>
      </c>
    </row>
    <row r="86" ht="18.9" customHeight="1" spans="1:20">
      <c r="A86" s="668" t="s">
        <v>593</v>
      </c>
      <c r="B86" s="497">
        <v>2010803</v>
      </c>
      <c r="C86" s="407">
        <f t="shared" si="6"/>
        <v>0</v>
      </c>
      <c r="D86" s="407">
        <f t="shared" si="7"/>
        <v>0</v>
      </c>
      <c r="E86" s="483" t="str">
        <f t="shared" si="8"/>
        <v/>
      </c>
      <c r="F86" s="473">
        <f t="shared" si="9"/>
        <v>0</v>
      </c>
      <c r="G86" s="217">
        <f t="shared" si="10"/>
        <v>7</v>
      </c>
      <c r="H86" s="397"/>
      <c r="I86" s="217">
        <v>2010802</v>
      </c>
      <c r="J86" s="217" t="s">
        <v>591</v>
      </c>
      <c r="L86" s="217">
        <f t="shared" si="11"/>
        <v>2010802</v>
      </c>
      <c r="R86" s="217">
        <v>2010802</v>
      </c>
      <c r="S86" s="217" t="s">
        <v>598</v>
      </c>
      <c r="T86" s="217">
        <v>0</v>
      </c>
    </row>
    <row r="87" ht="18.9" customHeight="1" spans="1:20">
      <c r="A87" s="668" t="s">
        <v>748</v>
      </c>
      <c r="B87" s="497">
        <v>2010804</v>
      </c>
      <c r="C87" s="407">
        <f t="shared" si="6"/>
        <v>433</v>
      </c>
      <c r="D87" s="407">
        <f t="shared" si="7"/>
        <v>435</v>
      </c>
      <c r="E87" s="483">
        <f t="shared" si="8"/>
        <v>0.00461893764434174</v>
      </c>
      <c r="F87" s="473">
        <f t="shared" si="9"/>
        <v>0</v>
      </c>
      <c r="G87" s="217">
        <f t="shared" si="10"/>
        <v>7</v>
      </c>
      <c r="H87" s="397"/>
      <c r="I87" s="217">
        <v>2010803</v>
      </c>
      <c r="J87" s="217" t="s">
        <v>594</v>
      </c>
      <c r="L87" s="217">
        <f t="shared" si="11"/>
        <v>2010803</v>
      </c>
      <c r="R87" s="217">
        <v>2010803</v>
      </c>
      <c r="S87" s="217" t="s">
        <v>601</v>
      </c>
      <c r="T87" s="217">
        <v>0</v>
      </c>
    </row>
    <row r="88" ht="18.9" customHeight="1" spans="1:20">
      <c r="A88" s="668" t="s">
        <v>749</v>
      </c>
      <c r="B88" s="497">
        <v>2010805</v>
      </c>
      <c r="C88" s="407">
        <f t="shared" si="6"/>
        <v>0</v>
      </c>
      <c r="D88" s="407">
        <f t="shared" si="7"/>
        <v>0</v>
      </c>
      <c r="E88" s="483" t="str">
        <f t="shared" si="8"/>
        <v/>
      </c>
      <c r="F88" s="473">
        <f t="shared" si="9"/>
        <v>0</v>
      </c>
      <c r="G88" s="217">
        <f t="shared" si="10"/>
        <v>7</v>
      </c>
      <c r="H88" s="397"/>
      <c r="I88" s="217">
        <v>2010804</v>
      </c>
      <c r="J88" s="217" t="s">
        <v>750</v>
      </c>
      <c r="K88" s="217">
        <v>433</v>
      </c>
      <c r="L88" s="217">
        <f t="shared" si="11"/>
        <v>2010804</v>
      </c>
      <c r="R88" s="217">
        <v>2010804</v>
      </c>
      <c r="S88" s="217" t="s">
        <v>751</v>
      </c>
      <c r="T88" s="217">
        <v>435</v>
      </c>
    </row>
    <row r="89" ht="18.9" customHeight="1" spans="1:20">
      <c r="A89" s="668" t="s">
        <v>713</v>
      </c>
      <c r="B89" s="497">
        <v>2010806</v>
      </c>
      <c r="C89" s="407">
        <f t="shared" si="6"/>
        <v>0</v>
      </c>
      <c r="D89" s="407">
        <f t="shared" si="7"/>
        <v>0</v>
      </c>
      <c r="E89" s="483" t="str">
        <f t="shared" si="8"/>
        <v/>
      </c>
      <c r="F89" s="473">
        <f t="shared" si="9"/>
        <v>0</v>
      </c>
      <c r="G89" s="217">
        <f t="shared" si="10"/>
        <v>7</v>
      </c>
      <c r="H89" s="397"/>
      <c r="I89" s="217">
        <v>2010805</v>
      </c>
      <c r="J89" s="217" t="s">
        <v>752</v>
      </c>
      <c r="L89" s="217">
        <f t="shared" si="11"/>
        <v>2010805</v>
      </c>
      <c r="R89" s="217">
        <v>2010805</v>
      </c>
      <c r="S89" s="217" t="s">
        <v>753</v>
      </c>
      <c r="T89" s="217">
        <v>0</v>
      </c>
    </row>
    <row r="90" ht="18.9" customHeight="1" spans="1:20">
      <c r="A90" s="668" t="s">
        <v>614</v>
      </c>
      <c r="B90" s="497">
        <v>2010850</v>
      </c>
      <c r="C90" s="407">
        <f t="shared" si="6"/>
        <v>9</v>
      </c>
      <c r="D90" s="407">
        <f t="shared" si="7"/>
        <v>0</v>
      </c>
      <c r="E90" s="483">
        <f t="shared" si="8"/>
        <v>-1</v>
      </c>
      <c r="F90" s="473">
        <f t="shared" si="9"/>
        <v>0</v>
      </c>
      <c r="G90" s="217">
        <f t="shared" si="10"/>
        <v>7</v>
      </c>
      <c r="H90" s="397"/>
      <c r="I90" s="217">
        <v>2010806</v>
      </c>
      <c r="J90" s="217" t="s">
        <v>717</v>
      </c>
      <c r="L90" s="217">
        <f t="shared" si="11"/>
        <v>2010806</v>
      </c>
      <c r="R90" s="217">
        <v>2010806</v>
      </c>
      <c r="S90" s="217" t="s">
        <v>718</v>
      </c>
      <c r="T90" s="217">
        <v>0</v>
      </c>
    </row>
    <row r="91" ht="18.9" customHeight="1" spans="1:20">
      <c r="A91" s="668" t="s">
        <v>754</v>
      </c>
      <c r="B91" s="497">
        <v>2010899</v>
      </c>
      <c r="C91" s="407">
        <f t="shared" si="6"/>
        <v>0</v>
      </c>
      <c r="D91" s="407">
        <f t="shared" si="7"/>
        <v>0</v>
      </c>
      <c r="E91" s="483" t="str">
        <f t="shared" si="8"/>
        <v/>
      </c>
      <c r="F91" s="473">
        <f t="shared" si="9"/>
        <v>0</v>
      </c>
      <c r="G91" s="217">
        <f t="shared" si="10"/>
        <v>7</v>
      </c>
      <c r="H91" s="397"/>
      <c r="I91" s="217">
        <v>2010850</v>
      </c>
      <c r="J91" s="217" t="s">
        <v>615</v>
      </c>
      <c r="K91" s="217">
        <v>9</v>
      </c>
      <c r="L91" s="217">
        <f t="shared" si="11"/>
        <v>2010850</v>
      </c>
      <c r="R91" s="217">
        <v>2010850</v>
      </c>
      <c r="S91" s="217" t="s">
        <v>622</v>
      </c>
      <c r="T91" s="217">
        <v>0</v>
      </c>
    </row>
    <row r="92" ht="18.9" customHeight="1" spans="1:20">
      <c r="A92" s="668" t="s">
        <v>755</v>
      </c>
      <c r="B92" s="497">
        <v>20109</v>
      </c>
      <c r="C92" s="407">
        <f t="shared" si="6"/>
        <v>0</v>
      </c>
      <c r="D92" s="407">
        <f t="shared" si="7"/>
        <v>155</v>
      </c>
      <c r="E92" s="483" t="str">
        <f t="shared" si="8"/>
        <v/>
      </c>
      <c r="F92" s="473">
        <f t="shared" si="9"/>
        <v>0</v>
      </c>
      <c r="G92" s="217">
        <f t="shared" si="10"/>
        <v>5</v>
      </c>
      <c r="H92" s="655"/>
      <c r="I92" s="217">
        <v>2010899</v>
      </c>
      <c r="J92" s="217" t="s">
        <v>756</v>
      </c>
      <c r="L92" s="217">
        <f t="shared" si="11"/>
        <v>2010899</v>
      </c>
      <c r="R92" s="217">
        <v>2010899</v>
      </c>
      <c r="S92" s="217" t="s">
        <v>757</v>
      </c>
      <c r="T92" s="217">
        <v>0</v>
      </c>
    </row>
    <row r="93" ht="18.9" customHeight="1" spans="1:20">
      <c r="A93" s="668" t="s">
        <v>587</v>
      </c>
      <c r="B93" s="497">
        <v>2010901</v>
      </c>
      <c r="C93" s="407">
        <f t="shared" si="6"/>
        <v>0</v>
      </c>
      <c r="D93" s="407">
        <f t="shared" si="7"/>
        <v>0</v>
      </c>
      <c r="E93" s="483" t="str">
        <f t="shared" si="8"/>
        <v/>
      </c>
      <c r="F93" s="473">
        <f t="shared" si="9"/>
        <v>0</v>
      </c>
      <c r="G93" s="217">
        <f t="shared" si="10"/>
        <v>7</v>
      </c>
      <c r="H93" s="397"/>
      <c r="I93" s="217">
        <v>20109</v>
      </c>
      <c r="J93" s="217" t="s">
        <v>758</v>
      </c>
      <c r="L93" s="217">
        <f t="shared" si="11"/>
        <v>20109</v>
      </c>
      <c r="R93" s="217">
        <v>20109</v>
      </c>
      <c r="S93" s="217" t="s">
        <v>759</v>
      </c>
      <c r="T93" s="217">
        <v>155</v>
      </c>
    </row>
    <row r="94" ht="18.9" customHeight="1" spans="1:20">
      <c r="A94" s="668" t="s">
        <v>590</v>
      </c>
      <c r="B94" s="497">
        <v>2010902</v>
      </c>
      <c r="C94" s="407">
        <f t="shared" si="6"/>
        <v>0</v>
      </c>
      <c r="D94" s="407">
        <f t="shared" si="7"/>
        <v>151</v>
      </c>
      <c r="E94" s="483" t="str">
        <f t="shared" si="8"/>
        <v/>
      </c>
      <c r="F94" s="473">
        <f t="shared" si="9"/>
        <v>0</v>
      </c>
      <c r="G94" s="217">
        <f t="shared" si="10"/>
        <v>7</v>
      </c>
      <c r="H94" s="397"/>
      <c r="I94" s="217">
        <v>2010901</v>
      </c>
      <c r="J94" s="217" t="s">
        <v>588</v>
      </c>
      <c r="L94" s="217">
        <f t="shared" si="11"/>
        <v>2010901</v>
      </c>
      <c r="R94" s="217">
        <v>2010901</v>
      </c>
      <c r="S94" s="217" t="s">
        <v>595</v>
      </c>
      <c r="T94" s="217">
        <v>0</v>
      </c>
    </row>
    <row r="95" ht="18.9" customHeight="1" spans="1:20">
      <c r="A95" s="668" t="s">
        <v>593</v>
      </c>
      <c r="B95" s="497">
        <v>2010903</v>
      </c>
      <c r="C95" s="407">
        <f t="shared" si="6"/>
        <v>0</v>
      </c>
      <c r="D95" s="407">
        <f t="shared" si="7"/>
        <v>0</v>
      </c>
      <c r="E95" s="483" t="str">
        <f t="shared" si="8"/>
        <v/>
      </c>
      <c r="F95" s="473">
        <f t="shared" si="9"/>
        <v>0</v>
      </c>
      <c r="G95" s="217">
        <f t="shared" si="10"/>
        <v>7</v>
      </c>
      <c r="H95" s="397"/>
      <c r="I95" s="217">
        <v>2010902</v>
      </c>
      <c r="J95" s="217" t="s">
        <v>591</v>
      </c>
      <c r="L95" s="217">
        <f t="shared" si="11"/>
        <v>2010902</v>
      </c>
      <c r="R95" s="217">
        <v>2010902</v>
      </c>
      <c r="S95" s="217" t="s">
        <v>598</v>
      </c>
      <c r="T95" s="217">
        <v>151</v>
      </c>
    </row>
    <row r="96" ht="18.9" customHeight="1" spans="1:20">
      <c r="A96" s="668" t="s">
        <v>760</v>
      </c>
      <c r="B96" s="497">
        <v>2010904</v>
      </c>
      <c r="C96" s="407">
        <f t="shared" si="6"/>
        <v>0</v>
      </c>
      <c r="D96" s="407">
        <f t="shared" si="7"/>
        <v>0</v>
      </c>
      <c r="E96" s="483" t="str">
        <f t="shared" si="8"/>
        <v/>
      </c>
      <c r="F96" s="473">
        <f t="shared" si="9"/>
        <v>0</v>
      </c>
      <c r="G96" s="217">
        <f t="shared" si="10"/>
        <v>7</v>
      </c>
      <c r="H96" s="397"/>
      <c r="I96" s="217">
        <v>2010903</v>
      </c>
      <c r="J96" s="217" t="s">
        <v>594</v>
      </c>
      <c r="L96" s="217">
        <f t="shared" si="11"/>
        <v>2010903</v>
      </c>
      <c r="R96" s="217">
        <v>2010903</v>
      </c>
      <c r="S96" s="217" t="s">
        <v>601</v>
      </c>
      <c r="T96" s="217">
        <v>0</v>
      </c>
    </row>
    <row r="97" ht="18.9" customHeight="1" spans="1:20">
      <c r="A97" s="668" t="s">
        <v>761</v>
      </c>
      <c r="B97" s="497">
        <v>2010905</v>
      </c>
      <c r="C97" s="407">
        <f t="shared" si="6"/>
        <v>0</v>
      </c>
      <c r="D97" s="407">
        <f t="shared" si="7"/>
        <v>0</v>
      </c>
      <c r="E97" s="483" t="str">
        <f t="shared" si="8"/>
        <v/>
      </c>
      <c r="F97" s="473">
        <f t="shared" si="9"/>
        <v>0</v>
      </c>
      <c r="G97" s="217">
        <f t="shared" si="10"/>
        <v>7</v>
      </c>
      <c r="H97" s="397"/>
      <c r="I97" s="217">
        <v>2010904</v>
      </c>
      <c r="J97" s="217" t="s">
        <v>762</v>
      </c>
      <c r="L97" s="217">
        <f t="shared" si="11"/>
        <v>2010904</v>
      </c>
      <c r="R97" s="217">
        <v>2010905</v>
      </c>
      <c r="S97" s="217" t="s">
        <v>763</v>
      </c>
      <c r="T97" s="217">
        <v>0</v>
      </c>
    </row>
    <row r="98" ht="18.9" customHeight="1" spans="1:20">
      <c r="A98" s="668" t="s">
        <v>764</v>
      </c>
      <c r="B98" s="497">
        <v>2010907</v>
      </c>
      <c r="C98" s="407">
        <f t="shared" si="6"/>
        <v>0</v>
      </c>
      <c r="D98" s="407">
        <f t="shared" si="7"/>
        <v>0</v>
      </c>
      <c r="E98" s="483" t="str">
        <f t="shared" si="8"/>
        <v/>
      </c>
      <c r="F98" s="473">
        <f t="shared" si="9"/>
        <v>0</v>
      </c>
      <c r="G98" s="217">
        <f t="shared" si="10"/>
        <v>7</v>
      </c>
      <c r="H98" s="397"/>
      <c r="I98" s="217">
        <v>2010905</v>
      </c>
      <c r="J98" s="217" t="s">
        <v>765</v>
      </c>
      <c r="L98" s="217">
        <f t="shared" si="11"/>
        <v>2010905</v>
      </c>
      <c r="R98" s="217">
        <v>2010907</v>
      </c>
      <c r="S98" s="217" t="s">
        <v>766</v>
      </c>
      <c r="T98" s="217">
        <v>0</v>
      </c>
    </row>
    <row r="99" ht="18.9" customHeight="1" spans="1:20">
      <c r="A99" s="668" t="s">
        <v>713</v>
      </c>
      <c r="B99" s="497">
        <v>2010908</v>
      </c>
      <c r="C99" s="407">
        <f t="shared" si="6"/>
        <v>0</v>
      </c>
      <c r="D99" s="407">
        <f t="shared" si="7"/>
        <v>0</v>
      </c>
      <c r="E99" s="483" t="str">
        <f t="shared" si="8"/>
        <v/>
      </c>
      <c r="F99" s="473">
        <f t="shared" si="9"/>
        <v>0</v>
      </c>
      <c r="G99" s="217">
        <f t="shared" si="10"/>
        <v>7</v>
      </c>
      <c r="H99" s="397"/>
      <c r="I99" s="217">
        <v>2010907</v>
      </c>
      <c r="J99" s="217" t="s">
        <v>767</v>
      </c>
      <c r="L99" s="217">
        <f t="shared" si="11"/>
        <v>2010907</v>
      </c>
      <c r="R99" s="217">
        <v>2010908</v>
      </c>
      <c r="S99" s="217" t="s">
        <v>718</v>
      </c>
      <c r="T99" s="217">
        <v>0</v>
      </c>
    </row>
    <row r="100" ht="18.9" customHeight="1" spans="1:20">
      <c r="A100" s="668" t="s">
        <v>768</v>
      </c>
      <c r="B100" s="497">
        <v>2010909</v>
      </c>
      <c r="C100" s="407">
        <f t="shared" si="6"/>
        <v>0</v>
      </c>
      <c r="D100" s="407">
        <f t="shared" si="7"/>
        <v>0</v>
      </c>
      <c r="E100" s="483" t="str">
        <f t="shared" si="8"/>
        <v/>
      </c>
      <c r="F100" s="473">
        <f t="shared" si="9"/>
        <v>0</v>
      </c>
      <c r="G100" s="217">
        <f t="shared" si="10"/>
        <v>7</v>
      </c>
      <c r="H100" s="397"/>
      <c r="I100" s="217">
        <v>2010908</v>
      </c>
      <c r="J100" s="217" t="s">
        <v>717</v>
      </c>
      <c r="L100" s="217">
        <f t="shared" si="11"/>
        <v>2010908</v>
      </c>
      <c r="R100" s="217">
        <v>2010909</v>
      </c>
      <c r="S100" s="217" t="s">
        <v>769</v>
      </c>
      <c r="T100" s="217">
        <v>0</v>
      </c>
    </row>
    <row r="101" ht="18.9" customHeight="1" spans="1:20">
      <c r="A101" s="668" t="s">
        <v>770</v>
      </c>
      <c r="B101" s="497">
        <v>2010910</v>
      </c>
      <c r="C101" s="407">
        <f t="shared" si="6"/>
        <v>0</v>
      </c>
      <c r="D101" s="407">
        <f t="shared" si="7"/>
        <v>0</v>
      </c>
      <c r="E101" s="483" t="str">
        <f t="shared" si="8"/>
        <v/>
      </c>
      <c r="F101" s="473">
        <f t="shared" si="9"/>
        <v>0</v>
      </c>
      <c r="G101" s="217">
        <f t="shared" si="10"/>
        <v>7</v>
      </c>
      <c r="H101" s="397"/>
      <c r="I101" s="217">
        <v>2010950</v>
      </c>
      <c r="J101" s="217" t="s">
        <v>615</v>
      </c>
      <c r="L101" s="217">
        <f t="shared" si="11"/>
        <v>2010950</v>
      </c>
      <c r="R101" s="217">
        <v>2010910</v>
      </c>
      <c r="S101" s="217" t="s">
        <v>771</v>
      </c>
      <c r="T101" s="217">
        <v>0</v>
      </c>
    </row>
    <row r="102" ht="18.9" customHeight="1" spans="1:20">
      <c r="A102" s="668" t="s">
        <v>772</v>
      </c>
      <c r="B102" s="497">
        <v>2010911</v>
      </c>
      <c r="C102" s="407">
        <f t="shared" si="6"/>
        <v>0</v>
      </c>
      <c r="D102" s="407">
        <f t="shared" si="7"/>
        <v>0</v>
      </c>
      <c r="E102" s="483" t="str">
        <f t="shared" si="8"/>
        <v/>
      </c>
      <c r="F102" s="473">
        <f t="shared" si="9"/>
        <v>0</v>
      </c>
      <c r="G102" s="217">
        <f t="shared" si="10"/>
        <v>7</v>
      </c>
      <c r="H102" s="397"/>
      <c r="I102" s="217">
        <v>2010999</v>
      </c>
      <c r="J102" s="217" t="s">
        <v>773</v>
      </c>
      <c r="L102" s="217">
        <f t="shared" si="11"/>
        <v>2010999</v>
      </c>
      <c r="R102" s="217">
        <v>2010911</v>
      </c>
      <c r="S102" s="217" t="s">
        <v>774</v>
      </c>
      <c r="T102" s="217">
        <v>0</v>
      </c>
    </row>
    <row r="103" ht="18.9" customHeight="1" spans="1:20">
      <c r="A103" s="668" t="s">
        <v>775</v>
      </c>
      <c r="B103" s="497">
        <v>2010912</v>
      </c>
      <c r="C103" s="407">
        <f t="shared" si="6"/>
        <v>0</v>
      </c>
      <c r="D103" s="407">
        <f t="shared" si="7"/>
        <v>0</v>
      </c>
      <c r="E103" s="483" t="str">
        <f t="shared" si="8"/>
        <v/>
      </c>
      <c r="F103" s="473">
        <f t="shared" si="9"/>
        <v>0</v>
      </c>
      <c r="G103" s="217">
        <f t="shared" si="10"/>
        <v>7</v>
      </c>
      <c r="H103" s="397"/>
      <c r="I103" s="217">
        <v>20110</v>
      </c>
      <c r="J103" s="217" t="s">
        <v>776</v>
      </c>
      <c r="K103" s="217">
        <v>808</v>
      </c>
      <c r="L103" s="217">
        <f t="shared" si="11"/>
        <v>20110</v>
      </c>
      <c r="R103" s="217">
        <v>2010912</v>
      </c>
      <c r="S103" s="217" t="s">
        <v>777</v>
      </c>
      <c r="T103" s="217">
        <v>0</v>
      </c>
    </row>
    <row r="104" ht="18.9" customHeight="1" spans="1:20">
      <c r="A104" s="668" t="s">
        <v>614</v>
      </c>
      <c r="B104" s="497">
        <v>2010950</v>
      </c>
      <c r="C104" s="407">
        <f t="shared" si="6"/>
        <v>0</v>
      </c>
      <c r="D104" s="407">
        <f t="shared" si="7"/>
        <v>0</v>
      </c>
      <c r="E104" s="483" t="str">
        <f t="shared" si="8"/>
        <v/>
      </c>
      <c r="F104" s="473">
        <f t="shared" si="9"/>
        <v>0</v>
      </c>
      <c r="G104" s="217">
        <f t="shared" si="10"/>
        <v>7</v>
      </c>
      <c r="H104" s="397"/>
      <c r="I104" s="217">
        <v>2011001</v>
      </c>
      <c r="J104" s="217" t="s">
        <v>588</v>
      </c>
      <c r="K104" s="217">
        <v>355</v>
      </c>
      <c r="L104" s="217">
        <f t="shared" si="11"/>
        <v>2011001</v>
      </c>
      <c r="R104" s="217">
        <v>2010950</v>
      </c>
      <c r="S104" s="217" t="s">
        <v>622</v>
      </c>
      <c r="T104" s="217">
        <v>0</v>
      </c>
    </row>
    <row r="105" ht="18.9" customHeight="1" spans="1:20">
      <c r="A105" s="668" t="s">
        <v>778</v>
      </c>
      <c r="B105" s="497">
        <v>2010999</v>
      </c>
      <c r="C105" s="407">
        <f t="shared" si="6"/>
        <v>0</v>
      </c>
      <c r="D105" s="407">
        <f t="shared" si="7"/>
        <v>4</v>
      </c>
      <c r="E105" s="483" t="str">
        <f t="shared" si="8"/>
        <v/>
      </c>
      <c r="F105" s="473">
        <f t="shared" si="9"/>
        <v>0</v>
      </c>
      <c r="G105" s="217">
        <f t="shared" si="10"/>
        <v>7</v>
      </c>
      <c r="H105" s="397"/>
      <c r="I105" s="217">
        <v>2011002</v>
      </c>
      <c r="J105" s="217" t="s">
        <v>591</v>
      </c>
      <c r="K105" s="217">
        <v>6</v>
      </c>
      <c r="L105" s="217">
        <f t="shared" si="11"/>
        <v>2011002</v>
      </c>
      <c r="R105" s="217">
        <v>2010999</v>
      </c>
      <c r="S105" s="217" t="s">
        <v>779</v>
      </c>
      <c r="T105" s="217">
        <v>4</v>
      </c>
    </row>
    <row r="106" ht="18.9" customHeight="1" spans="1:20">
      <c r="A106" s="668" t="s">
        <v>780</v>
      </c>
      <c r="B106" s="497">
        <v>20110</v>
      </c>
      <c r="C106" s="407">
        <f t="shared" si="6"/>
        <v>808</v>
      </c>
      <c r="D106" s="407">
        <f t="shared" si="7"/>
        <v>374</v>
      </c>
      <c r="E106" s="483">
        <f t="shared" si="8"/>
        <v>-0.537128712871287</v>
      </c>
      <c r="F106" s="473">
        <f t="shared" si="9"/>
        <v>808</v>
      </c>
      <c r="G106" s="217">
        <f t="shared" si="10"/>
        <v>5</v>
      </c>
      <c r="H106" s="655"/>
      <c r="I106" s="217">
        <v>2011003</v>
      </c>
      <c r="J106" s="217" t="s">
        <v>594</v>
      </c>
      <c r="L106" s="217">
        <f t="shared" si="11"/>
        <v>2011003</v>
      </c>
      <c r="R106" s="217">
        <v>20110</v>
      </c>
      <c r="S106" s="217" t="s">
        <v>781</v>
      </c>
      <c r="T106" s="217">
        <v>374</v>
      </c>
    </row>
    <row r="107" ht="18.9" customHeight="1" spans="1:20">
      <c r="A107" s="668" t="s">
        <v>587</v>
      </c>
      <c r="B107" s="497">
        <v>2011001</v>
      </c>
      <c r="C107" s="407">
        <f t="shared" si="6"/>
        <v>355</v>
      </c>
      <c r="D107" s="407">
        <f t="shared" si="7"/>
        <v>365</v>
      </c>
      <c r="E107" s="483">
        <f t="shared" si="8"/>
        <v>0.028169014084507</v>
      </c>
      <c r="F107" s="473">
        <f t="shared" si="9"/>
        <v>0</v>
      </c>
      <c r="G107" s="217">
        <f t="shared" si="10"/>
        <v>7</v>
      </c>
      <c r="H107" s="397"/>
      <c r="I107" s="217">
        <v>2011004</v>
      </c>
      <c r="J107" s="217" t="s">
        <v>782</v>
      </c>
      <c r="L107" s="217">
        <f t="shared" si="11"/>
        <v>2011004</v>
      </c>
      <c r="R107" s="217">
        <v>2011001</v>
      </c>
      <c r="S107" s="217" t="s">
        <v>595</v>
      </c>
      <c r="T107" s="217">
        <v>365</v>
      </c>
    </row>
    <row r="108" ht="18.9" customHeight="1" spans="1:20">
      <c r="A108" s="668" t="s">
        <v>590</v>
      </c>
      <c r="B108" s="497">
        <v>2011002</v>
      </c>
      <c r="C108" s="407">
        <f t="shared" si="6"/>
        <v>6</v>
      </c>
      <c r="D108" s="407">
        <f t="shared" si="7"/>
        <v>2</v>
      </c>
      <c r="E108" s="483">
        <f t="shared" si="8"/>
        <v>-0.666666666666667</v>
      </c>
      <c r="F108" s="473">
        <f t="shared" si="9"/>
        <v>0</v>
      </c>
      <c r="G108" s="217">
        <f t="shared" si="10"/>
        <v>7</v>
      </c>
      <c r="H108" s="397"/>
      <c r="I108" s="217">
        <v>2011005</v>
      </c>
      <c r="J108" s="217" t="s">
        <v>783</v>
      </c>
      <c r="L108" s="217">
        <f t="shared" si="11"/>
        <v>2011005</v>
      </c>
      <c r="R108" s="217">
        <v>2011002</v>
      </c>
      <c r="S108" s="217" t="s">
        <v>598</v>
      </c>
      <c r="T108" s="217">
        <v>2</v>
      </c>
    </row>
    <row r="109" ht="18.9" customHeight="1" spans="1:20">
      <c r="A109" s="668" t="s">
        <v>593</v>
      </c>
      <c r="B109" s="497">
        <v>2011003</v>
      </c>
      <c r="C109" s="407">
        <f t="shared" si="6"/>
        <v>0</v>
      </c>
      <c r="D109" s="407">
        <f t="shared" si="7"/>
        <v>0</v>
      </c>
      <c r="E109" s="483" t="str">
        <f t="shared" si="8"/>
        <v/>
      </c>
      <c r="F109" s="473">
        <f t="shared" si="9"/>
        <v>0</v>
      </c>
      <c r="G109" s="217">
        <f t="shared" si="10"/>
        <v>7</v>
      </c>
      <c r="H109" s="397"/>
      <c r="I109" s="217">
        <v>2011006</v>
      </c>
      <c r="J109" s="217" t="s">
        <v>784</v>
      </c>
      <c r="K109" s="217">
        <v>5</v>
      </c>
      <c r="L109" s="217">
        <f t="shared" si="11"/>
        <v>2011006</v>
      </c>
      <c r="R109" s="217">
        <v>2011003</v>
      </c>
      <c r="S109" s="217" t="s">
        <v>601</v>
      </c>
      <c r="T109" s="217">
        <v>0</v>
      </c>
    </row>
    <row r="110" ht="18.9" customHeight="1" spans="1:20">
      <c r="A110" s="668" t="s">
        <v>785</v>
      </c>
      <c r="B110" s="497">
        <v>2011004</v>
      </c>
      <c r="C110" s="407">
        <f t="shared" si="6"/>
        <v>0</v>
      </c>
      <c r="D110" s="407">
        <f t="shared" si="7"/>
        <v>0</v>
      </c>
      <c r="E110" s="483" t="str">
        <f t="shared" si="8"/>
        <v/>
      </c>
      <c r="F110" s="473">
        <f t="shared" si="9"/>
        <v>0</v>
      </c>
      <c r="G110" s="217">
        <f t="shared" si="10"/>
        <v>7</v>
      </c>
      <c r="H110" s="397"/>
      <c r="I110" s="217">
        <v>2011007</v>
      </c>
      <c r="J110" s="217" t="s">
        <v>786</v>
      </c>
      <c r="L110" s="217">
        <f t="shared" si="11"/>
        <v>2011007</v>
      </c>
      <c r="R110" s="217">
        <v>2011004</v>
      </c>
      <c r="S110" s="217" t="s">
        <v>787</v>
      </c>
      <c r="T110" s="217">
        <v>0</v>
      </c>
    </row>
    <row r="111" ht="18.9" customHeight="1" spans="1:20">
      <c r="A111" s="668" t="s">
        <v>788</v>
      </c>
      <c r="B111" s="497">
        <v>2011005</v>
      </c>
      <c r="C111" s="407">
        <f t="shared" si="6"/>
        <v>0</v>
      </c>
      <c r="D111" s="407">
        <f t="shared" si="7"/>
        <v>0</v>
      </c>
      <c r="E111" s="483" t="str">
        <f t="shared" si="8"/>
        <v/>
      </c>
      <c r="F111" s="473">
        <f t="shared" si="9"/>
        <v>0</v>
      </c>
      <c r="G111" s="217">
        <f t="shared" si="10"/>
        <v>7</v>
      </c>
      <c r="H111" s="397"/>
      <c r="I111" s="217">
        <v>2011008</v>
      </c>
      <c r="J111" s="217" t="s">
        <v>789</v>
      </c>
      <c r="L111" s="217">
        <f t="shared" si="11"/>
        <v>2011008</v>
      </c>
      <c r="R111" s="217">
        <v>2011005</v>
      </c>
      <c r="S111" s="217" t="s">
        <v>790</v>
      </c>
      <c r="T111" s="217">
        <v>0</v>
      </c>
    </row>
    <row r="112" ht="18.9" customHeight="1" spans="1:20">
      <c r="A112" s="668" t="s">
        <v>791</v>
      </c>
      <c r="B112" s="497">
        <v>2011006</v>
      </c>
      <c r="C112" s="407">
        <f t="shared" si="6"/>
        <v>5</v>
      </c>
      <c r="D112" s="407">
        <f t="shared" si="7"/>
        <v>0</v>
      </c>
      <c r="E112" s="483">
        <f t="shared" si="8"/>
        <v>-1</v>
      </c>
      <c r="F112" s="473">
        <f t="shared" si="9"/>
        <v>0</v>
      </c>
      <c r="G112" s="217">
        <f t="shared" si="10"/>
        <v>7</v>
      </c>
      <c r="H112" s="397"/>
      <c r="I112" s="217">
        <v>2011009</v>
      </c>
      <c r="J112" s="217" t="s">
        <v>792</v>
      </c>
      <c r="L112" s="217" t="e">
        <f t="shared" si="11"/>
        <v>#N/A</v>
      </c>
      <c r="R112" s="217">
        <v>2011007</v>
      </c>
      <c r="S112" s="217" t="s">
        <v>793</v>
      </c>
      <c r="T112" s="217">
        <v>0</v>
      </c>
    </row>
    <row r="113" ht="18.9" customHeight="1" spans="1:20">
      <c r="A113" s="668" t="s">
        <v>794</v>
      </c>
      <c r="B113" s="497">
        <v>2011007</v>
      </c>
      <c r="C113" s="407">
        <f t="shared" si="6"/>
        <v>0</v>
      </c>
      <c r="D113" s="407">
        <f t="shared" si="7"/>
        <v>0</v>
      </c>
      <c r="E113" s="483" t="str">
        <f t="shared" si="8"/>
        <v/>
      </c>
      <c r="F113" s="473">
        <f t="shared" si="9"/>
        <v>0</v>
      </c>
      <c r="G113" s="217">
        <f t="shared" si="10"/>
        <v>7</v>
      </c>
      <c r="H113" s="397"/>
      <c r="I113" s="217">
        <v>2011010</v>
      </c>
      <c r="J113" s="217" t="s">
        <v>795</v>
      </c>
      <c r="K113" s="217">
        <v>5</v>
      </c>
      <c r="L113" s="217">
        <f t="shared" si="11"/>
        <v>2011010</v>
      </c>
      <c r="R113" s="217">
        <v>2011008</v>
      </c>
      <c r="S113" s="217" t="s">
        <v>796</v>
      </c>
      <c r="T113" s="217">
        <v>0</v>
      </c>
    </row>
    <row r="114" ht="18.9" customHeight="1" spans="1:20">
      <c r="A114" s="668" t="s">
        <v>797</v>
      </c>
      <c r="B114" s="497">
        <v>2011008</v>
      </c>
      <c r="C114" s="407">
        <f t="shared" si="6"/>
        <v>0</v>
      </c>
      <c r="D114" s="407">
        <f t="shared" si="7"/>
        <v>0</v>
      </c>
      <c r="E114" s="483" t="str">
        <f t="shared" si="8"/>
        <v/>
      </c>
      <c r="F114" s="473">
        <f t="shared" si="9"/>
        <v>0</v>
      </c>
      <c r="G114" s="217">
        <f t="shared" si="10"/>
        <v>7</v>
      </c>
      <c r="H114" s="397"/>
      <c r="I114" s="217">
        <v>2011011</v>
      </c>
      <c r="J114" s="217" t="s">
        <v>798</v>
      </c>
      <c r="L114" s="217" t="e">
        <f t="shared" si="11"/>
        <v>#N/A</v>
      </c>
      <c r="R114" s="217">
        <v>2011050</v>
      </c>
      <c r="S114" s="217" t="s">
        <v>622</v>
      </c>
      <c r="T114" s="217">
        <v>0</v>
      </c>
    </row>
    <row r="115" ht="18.9" customHeight="1" spans="1:20">
      <c r="A115" s="668" t="s">
        <v>799</v>
      </c>
      <c r="B115" s="497">
        <v>2011010</v>
      </c>
      <c r="C115" s="407">
        <f t="shared" si="6"/>
        <v>5</v>
      </c>
      <c r="D115" s="407">
        <f t="shared" si="7"/>
        <v>0</v>
      </c>
      <c r="E115" s="483">
        <f t="shared" si="8"/>
        <v>-1</v>
      </c>
      <c r="F115" s="473">
        <f t="shared" si="9"/>
        <v>0</v>
      </c>
      <c r="G115" s="217">
        <f t="shared" si="10"/>
        <v>7</v>
      </c>
      <c r="H115" s="397"/>
      <c r="I115" s="217">
        <v>2011012</v>
      </c>
      <c r="J115" s="217" t="s">
        <v>800</v>
      </c>
      <c r="L115" s="217" t="e">
        <f t="shared" si="11"/>
        <v>#N/A</v>
      </c>
      <c r="R115" s="217">
        <v>2011099</v>
      </c>
      <c r="S115" s="217" t="s">
        <v>801</v>
      </c>
      <c r="T115" s="217">
        <v>7</v>
      </c>
    </row>
    <row r="116" ht="18.9" customHeight="1" spans="1:20">
      <c r="A116" s="668" t="s">
        <v>614</v>
      </c>
      <c r="B116" s="497">
        <v>2011050</v>
      </c>
      <c r="C116" s="407">
        <f t="shared" si="6"/>
        <v>0</v>
      </c>
      <c r="D116" s="407">
        <f t="shared" si="7"/>
        <v>0</v>
      </c>
      <c r="E116" s="483" t="str">
        <f t="shared" si="8"/>
        <v/>
      </c>
      <c r="F116" s="473">
        <f t="shared" si="9"/>
        <v>0</v>
      </c>
      <c r="G116" s="217">
        <f t="shared" si="10"/>
        <v>7</v>
      </c>
      <c r="H116" s="655"/>
      <c r="I116" s="217">
        <v>2011050</v>
      </c>
      <c r="J116" s="217" t="s">
        <v>615</v>
      </c>
      <c r="L116" s="217">
        <f t="shared" si="11"/>
        <v>2011050</v>
      </c>
      <c r="R116" s="217">
        <v>20111</v>
      </c>
      <c r="S116" s="217" t="s">
        <v>802</v>
      </c>
      <c r="T116" s="217">
        <v>1686</v>
      </c>
    </row>
    <row r="117" ht="18.9" customHeight="1" spans="1:20">
      <c r="A117" s="668" t="s">
        <v>803</v>
      </c>
      <c r="B117" s="497">
        <v>2011099</v>
      </c>
      <c r="C117" s="407">
        <f t="shared" si="6"/>
        <v>437</v>
      </c>
      <c r="D117" s="407">
        <f t="shared" si="7"/>
        <v>7</v>
      </c>
      <c r="E117" s="483">
        <f t="shared" si="8"/>
        <v>-0.983981693363844</v>
      </c>
      <c r="F117" s="473">
        <f t="shared" si="9"/>
        <v>0</v>
      </c>
      <c r="G117" s="217">
        <f t="shared" si="10"/>
        <v>7</v>
      </c>
      <c r="H117" s="397"/>
      <c r="I117" s="217">
        <v>2011099</v>
      </c>
      <c r="J117" s="217" t="s">
        <v>804</v>
      </c>
      <c r="K117" s="217">
        <v>437</v>
      </c>
      <c r="L117" s="217">
        <f t="shared" si="11"/>
        <v>2011099</v>
      </c>
      <c r="R117" s="217">
        <v>2011101</v>
      </c>
      <c r="S117" s="217" t="s">
        <v>595</v>
      </c>
      <c r="T117" s="217">
        <v>1614</v>
      </c>
    </row>
    <row r="118" ht="18.9" customHeight="1" spans="1:20">
      <c r="A118" s="668" t="s">
        <v>805</v>
      </c>
      <c r="B118" s="497">
        <v>20111</v>
      </c>
      <c r="C118" s="407">
        <f t="shared" si="6"/>
        <v>1651</v>
      </c>
      <c r="D118" s="407">
        <f t="shared" si="7"/>
        <v>1686</v>
      </c>
      <c r="E118" s="483">
        <f t="shared" si="8"/>
        <v>0.021199273167777</v>
      </c>
      <c r="F118" s="473">
        <f t="shared" si="9"/>
        <v>1651</v>
      </c>
      <c r="G118" s="217">
        <f t="shared" si="10"/>
        <v>5</v>
      </c>
      <c r="H118" s="655"/>
      <c r="I118" s="217">
        <v>20111</v>
      </c>
      <c r="J118" s="217" t="s">
        <v>806</v>
      </c>
      <c r="K118" s="217">
        <v>1651</v>
      </c>
      <c r="L118" s="217">
        <f t="shared" si="11"/>
        <v>20111</v>
      </c>
      <c r="R118" s="217">
        <v>2011102</v>
      </c>
      <c r="S118" s="217" t="s">
        <v>598</v>
      </c>
      <c r="T118" s="217">
        <v>52</v>
      </c>
    </row>
    <row r="119" ht="18.9" customHeight="1" spans="1:20">
      <c r="A119" s="668" t="s">
        <v>587</v>
      </c>
      <c r="B119" s="497">
        <v>2011101</v>
      </c>
      <c r="C119" s="407">
        <f t="shared" si="6"/>
        <v>1520</v>
      </c>
      <c r="D119" s="407">
        <f t="shared" si="7"/>
        <v>1614</v>
      </c>
      <c r="E119" s="483">
        <f t="shared" si="8"/>
        <v>0.0618421052631579</v>
      </c>
      <c r="F119" s="473">
        <f t="shared" si="9"/>
        <v>0</v>
      </c>
      <c r="G119" s="217">
        <f t="shared" si="10"/>
        <v>7</v>
      </c>
      <c r="H119" s="397"/>
      <c r="I119" s="217">
        <v>2011101</v>
      </c>
      <c r="J119" s="217" t="s">
        <v>588</v>
      </c>
      <c r="K119" s="217">
        <v>1520</v>
      </c>
      <c r="L119" s="217">
        <f t="shared" si="11"/>
        <v>2011101</v>
      </c>
      <c r="R119" s="217">
        <v>2011103</v>
      </c>
      <c r="S119" s="217" t="s">
        <v>601</v>
      </c>
      <c r="T119" s="217">
        <v>0</v>
      </c>
    </row>
    <row r="120" ht="18.9" customHeight="1" spans="1:20">
      <c r="A120" s="668" t="s">
        <v>590</v>
      </c>
      <c r="B120" s="497">
        <v>2011102</v>
      </c>
      <c r="C120" s="407">
        <f t="shared" si="6"/>
        <v>100</v>
      </c>
      <c r="D120" s="407">
        <f t="shared" si="7"/>
        <v>52</v>
      </c>
      <c r="E120" s="483">
        <f t="shared" si="8"/>
        <v>-0.48</v>
      </c>
      <c r="F120" s="473">
        <f t="shared" si="9"/>
        <v>0</v>
      </c>
      <c r="G120" s="217">
        <f t="shared" si="10"/>
        <v>7</v>
      </c>
      <c r="H120" s="397"/>
      <c r="I120" s="217">
        <v>2011102</v>
      </c>
      <c r="J120" s="217" t="s">
        <v>591</v>
      </c>
      <c r="K120" s="217">
        <v>100</v>
      </c>
      <c r="L120" s="217">
        <f t="shared" si="11"/>
        <v>2011102</v>
      </c>
      <c r="R120" s="217">
        <v>2011104</v>
      </c>
      <c r="S120" s="217" t="s">
        <v>807</v>
      </c>
      <c r="T120" s="217">
        <v>10</v>
      </c>
    </row>
    <row r="121" ht="18.9" customHeight="1" spans="1:20">
      <c r="A121" s="668" t="s">
        <v>593</v>
      </c>
      <c r="B121" s="497">
        <v>2011103</v>
      </c>
      <c r="C121" s="407">
        <f t="shared" si="6"/>
        <v>0</v>
      </c>
      <c r="D121" s="407">
        <f t="shared" si="7"/>
        <v>0</v>
      </c>
      <c r="E121" s="483" t="str">
        <f t="shared" si="8"/>
        <v/>
      </c>
      <c r="F121" s="473">
        <f t="shared" si="9"/>
        <v>0</v>
      </c>
      <c r="G121" s="217">
        <f t="shared" si="10"/>
        <v>7</v>
      </c>
      <c r="H121" s="397"/>
      <c r="I121" s="217">
        <v>2011103</v>
      </c>
      <c r="J121" s="217" t="s">
        <v>594</v>
      </c>
      <c r="L121" s="217">
        <f t="shared" si="11"/>
        <v>2011103</v>
      </c>
      <c r="R121" s="217">
        <v>2011105</v>
      </c>
      <c r="S121" s="217" t="s">
        <v>808</v>
      </c>
      <c r="T121" s="217">
        <v>0</v>
      </c>
    </row>
    <row r="122" ht="18.9" customHeight="1" spans="1:20">
      <c r="A122" s="668" t="s">
        <v>809</v>
      </c>
      <c r="B122" s="497">
        <v>2011104</v>
      </c>
      <c r="C122" s="407">
        <f t="shared" si="6"/>
        <v>0</v>
      </c>
      <c r="D122" s="407">
        <f t="shared" si="7"/>
        <v>10</v>
      </c>
      <c r="E122" s="483" t="str">
        <f t="shared" si="8"/>
        <v/>
      </c>
      <c r="F122" s="473">
        <f t="shared" si="9"/>
        <v>0</v>
      </c>
      <c r="G122" s="217">
        <f t="shared" si="10"/>
        <v>7</v>
      </c>
      <c r="H122" s="397"/>
      <c r="I122" s="217">
        <v>2011104</v>
      </c>
      <c r="J122" s="217" t="s">
        <v>810</v>
      </c>
      <c r="L122" s="217">
        <f t="shared" si="11"/>
        <v>2011104</v>
      </c>
      <c r="R122" s="217">
        <v>2011106</v>
      </c>
      <c r="S122" s="217" t="s">
        <v>811</v>
      </c>
      <c r="T122" s="217">
        <v>0</v>
      </c>
    </row>
    <row r="123" ht="18.9" customHeight="1" spans="1:20">
      <c r="A123" s="668" t="s">
        <v>812</v>
      </c>
      <c r="B123" s="497">
        <v>2011105</v>
      </c>
      <c r="C123" s="407">
        <f t="shared" si="6"/>
        <v>0</v>
      </c>
      <c r="D123" s="407">
        <f t="shared" si="7"/>
        <v>0</v>
      </c>
      <c r="E123" s="483" t="str">
        <f t="shared" si="8"/>
        <v/>
      </c>
      <c r="F123" s="473">
        <f t="shared" si="9"/>
        <v>0</v>
      </c>
      <c r="G123" s="217">
        <f t="shared" si="10"/>
        <v>7</v>
      </c>
      <c r="H123" s="397"/>
      <c r="I123" s="217">
        <v>2011105</v>
      </c>
      <c r="J123" s="217" t="s">
        <v>813</v>
      </c>
      <c r="L123" s="217">
        <f t="shared" si="11"/>
        <v>2011105</v>
      </c>
      <c r="R123" s="217">
        <v>2011150</v>
      </c>
      <c r="S123" s="217" t="s">
        <v>622</v>
      </c>
      <c r="T123" s="217">
        <v>0</v>
      </c>
    </row>
    <row r="124" ht="18.9" customHeight="1" spans="1:20">
      <c r="A124" s="668" t="s">
        <v>814</v>
      </c>
      <c r="B124" s="497">
        <v>2011106</v>
      </c>
      <c r="C124" s="407">
        <f t="shared" si="6"/>
        <v>0</v>
      </c>
      <c r="D124" s="407">
        <f t="shared" si="7"/>
        <v>0</v>
      </c>
      <c r="E124" s="483" t="str">
        <f t="shared" si="8"/>
        <v/>
      </c>
      <c r="F124" s="473">
        <f t="shared" si="9"/>
        <v>0</v>
      </c>
      <c r="G124" s="217">
        <f t="shared" si="10"/>
        <v>7</v>
      </c>
      <c r="H124" s="397"/>
      <c r="I124" s="217">
        <v>2011106</v>
      </c>
      <c r="J124" s="217" t="s">
        <v>815</v>
      </c>
      <c r="L124" s="217">
        <f t="shared" si="11"/>
        <v>2011106</v>
      </c>
      <c r="R124" s="217">
        <v>2011199</v>
      </c>
      <c r="S124" s="217" t="s">
        <v>816</v>
      </c>
      <c r="T124" s="217">
        <v>10</v>
      </c>
    </row>
    <row r="125" ht="18.9" customHeight="1" spans="1:20">
      <c r="A125" s="668" t="s">
        <v>614</v>
      </c>
      <c r="B125" s="497">
        <v>2011150</v>
      </c>
      <c r="C125" s="407">
        <f t="shared" si="6"/>
        <v>0</v>
      </c>
      <c r="D125" s="407">
        <f t="shared" si="7"/>
        <v>0</v>
      </c>
      <c r="E125" s="483" t="str">
        <f t="shared" si="8"/>
        <v/>
      </c>
      <c r="F125" s="473">
        <f t="shared" si="9"/>
        <v>0</v>
      </c>
      <c r="G125" s="217">
        <f t="shared" si="10"/>
        <v>7</v>
      </c>
      <c r="H125" s="655"/>
      <c r="I125" s="217">
        <v>2011150</v>
      </c>
      <c r="J125" s="217" t="s">
        <v>615</v>
      </c>
      <c r="L125" s="217">
        <f t="shared" si="11"/>
        <v>2011150</v>
      </c>
      <c r="R125" s="217">
        <v>20113</v>
      </c>
      <c r="S125" s="217" t="s">
        <v>817</v>
      </c>
      <c r="T125" s="217">
        <v>260</v>
      </c>
    </row>
    <row r="126" ht="18.9" customHeight="1" spans="1:20">
      <c r="A126" s="668" t="s">
        <v>818</v>
      </c>
      <c r="B126" s="497">
        <v>2011199</v>
      </c>
      <c r="C126" s="407">
        <f t="shared" si="6"/>
        <v>31</v>
      </c>
      <c r="D126" s="407">
        <f t="shared" si="7"/>
        <v>10</v>
      </c>
      <c r="E126" s="483">
        <f t="shared" si="8"/>
        <v>-0.67741935483871</v>
      </c>
      <c r="F126" s="473">
        <f t="shared" si="9"/>
        <v>0</v>
      </c>
      <c r="G126" s="217">
        <f t="shared" si="10"/>
        <v>7</v>
      </c>
      <c r="H126" s="397"/>
      <c r="I126" s="217">
        <v>2011199</v>
      </c>
      <c r="J126" s="217" t="s">
        <v>819</v>
      </c>
      <c r="K126" s="217">
        <v>31</v>
      </c>
      <c r="L126" s="217">
        <f t="shared" si="11"/>
        <v>2011199</v>
      </c>
      <c r="R126" s="217">
        <v>2011301</v>
      </c>
      <c r="S126" s="217" t="s">
        <v>595</v>
      </c>
      <c r="T126" s="217">
        <v>275</v>
      </c>
    </row>
    <row r="127" ht="18.9" customHeight="1" spans="1:20">
      <c r="A127" s="668" t="s">
        <v>820</v>
      </c>
      <c r="B127" s="497">
        <v>20113</v>
      </c>
      <c r="C127" s="407">
        <f t="shared" si="6"/>
        <v>390</v>
      </c>
      <c r="D127" s="407">
        <f t="shared" si="7"/>
        <v>260</v>
      </c>
      <c r="E127" s="483">
        <f t="shared" si="8"/>
        <v>-0.333333333333333</v>
      </c>
      <c r="F127" s="473">
        <f t="shared" si="9"/>
        <v>390</v>
      </c>
      <c r="G127" s="217">
        <f t="shared" si="10"/>
        <v>5</v>
      </c>
      <c r="H127" s="655"/>
      <c r="I127" s="217">
        <v>20113</v>
      </c>
      <c r="J127" s="217" t="s">
        <v>821</v>
      </c>
      <c r="K127" s="217">
        <v>390</v>
      </c>
      <c r="L127" s="217">
        <f t="shared" si="11"/>
        <v>20113</v>
      </c>
      <c r="R127" s="217">
        <v>2011302</v>
      </c>
      <c r="S127" s="217" t="s">
        <v>598</v>
      </c>
      <c r="T127" s="217">
        <v>0</v>
      </c>
    </row>
    <row r="128" ht="18.9" customHeight="1" spans="1:20">
      <c r="A128" s="668" t="s">
        <v>587</v>
      </c>
      <c r="B128" s="497">
        <v>2011301</v>
      </c>
      <c r="C128" s="407">
        <f t="shared" si="6"/>
        <v>275</v>
      </c>
      <c r="D128" s="407">
        <f t="shared" si="7"/>
        <v>275</v>
      </c>
      <c r="E128" s="483">
        <f t="shared" si="8"/>
        <v>0</v>
      </c>
      <c r="F128" s="473">
        <f t="shared" si="9"/>
        <v>0</v>
      </c>
      <c r="G128" s="217">
        <f t="shared" si="10"/>
        <v>7</v>
      </c>
      <c r="H128" s="397"/>
      <c r="I128" s="217">
        <v>2011301</v>
      </c>
      <c r="J128" s="217" t="s">
        <v>588</v>
      </c>
      <c r="K128" s="217">
        <v>275</v>
      </c>
      <c r="L128" s="217">
        <f t="shared" si="11"/>
        <v>2011301</v>
      </c>
      <c r="R128" s="217">
        <v>2011303</v>
      </c>
      <c r="S128" s="217" t="s">
        <v>601</v>
      </c>
      <c r="T128" s="217">
        <v>0</v>
      </c>
    </row>
    <row r="129" ht="18.9" customHeight="1" spans="1:20">
      <c r="A129" s="668" t="s">
        <v>590</v>
      </c>
      <c r="B129" s="497">
        <v>2011302</v>
      </c>
      <c r="C129" s="407">
        <f t="shared" si="6"/>
        <v>7</v>
      </c>
      <c r="D129" s="407">
        <f t="shared" si="7"/>
        <v>0</v>
      </c>
      <c r="E129" s="483">
        <f t="shared" si="8"/>
        <v>-1</v>
      </c>
      <c r="F129" s="473">
        <f t="shared" si="9"/>
        <v>0</v>
      </c>
      <c r="G129" s="217">
        <f t="shared" si="10"/>
        <v>7</v>
      </c>
      <c r="H129" s="397"/>
      <c r="I129" s="217">
        <v>2011302</v>
      </c>
      <c r="J129" s="217" t="s">
        <v>591</v>
      </c>
      <c r="K129" s="217">
        <v>7</v>
      </c>
      <c r="L129" s="217">
        <f t="shared" si="11"/>
        <v>2011302</v>
      </c>
      <c r="R129" s="217">
        <v>2011304</v>
      </c>
      <c r="S129" s="217" t="s">
        <v>822</v>
      </c>
      <c r="T129" s="217">
        <v>0</v>
      </c>
    </row>
    <row r="130" ht="18.9" customHeight="1" spans="1:20">
      <c r="A130" s="668" t="s">
        <v>593</v>
      </c>
      <c r="B130" s="497">
        <v>2011303</v>
      </c>
      <c r="C130" s="407">
        <f t="shared" si="6"/>
        <v>0</v>
      </c>
      <c r="D130" s="407">
        <f t="shared" si="7"/>
        <v>0</v>
      </c>
      <c r="E130" s="483" t="str">
        <f t="shared" si="8"/>
        <v/>
      </c>
      <c r="F130" s="473">
        <f t="shared" si="9"/>
        <v>0</v>
      </c>
      <c r="G130" s="217">
        <f t="shared" si="10"/>
        <v>7</v>
      </c>
      <c r="H130" s="397"/>
      <c r="I130" s="217">
        <v>2011303</v>
      </c>
      <c r="J130" s="217" t="s">
        <v>594</v>
      </c>
      <c r="L130" s="217">
        <f t="shared" si="11"/>
        <v>2011303</v>
      </c>
      <c r="R130" s="217">
        <v>2011305</v>
      </c>
      <c r="S130" s="217" t="s">
        <v>823</v>
      </c>
      <c r="T130" s="217">
        <v>0</v>
      </c>
    </row>
    <row r="131" ht="18.9" customHeight="1" spans="1:20">
      <c r="A131" s="668" t="s">
        <v>824</v>
      </c>
      <c r="B131" s="497">
        <v>2011304</v>
      </c>
      <c r="C131" s="407">
        <f t="shared" si="6"/>
        <v>0</v>
      </c>
      <c r="D131" s="407">
        <f t="shared" si="7"/>
        <v>0</v>
      </c>
      <c r="E131" s="483" t="str">
        <f t="shared" si="8"/>
        <v/>
      </c>
      <c r="F131" s="473">
        <f t="shared" si="9"/>
        <v>0</v>
      </c>
      <c r="G131" s="217">
        <f t="shared" si="10"/>
        <v>7</v>
      </c>
      <c r="H131" s="397"/>
      <c r="I131" s="217">
        <v>2011304</v>
      </c>
      <c r="J131" s="217" t="s">
        <v>825</v>
      </c>
      <c r="L131" s="217">
        <f t="shared" si="11"/>
        <v>2011304</v>
      </c>
      <c r="R131" s="217">
        <v>2011306</v>
      </c>
      <c r="S131" s="217" t="s">
        <v>826</v>
      </c>
      <c r="T131" s="217">
        <v>0</v>
      </c>
    </row>
    <row r="132" ht="18.9" customHeight="1" spans="1:20">
      <c r="A132" s="668" t="s">
        <v>827</v>
      </c>
      <c r="B132" s="497">
        <v>2011305</v>
      </c>
      <c r="C132" s="407">
        <f t="shared" ref="C132:C195" si="12">_xlfn.IFNA(VLOOKUP(B132,I:K,3,0),)</f>
        <v>0</v>
      </c>
      <c r="D132" s="407">
        <f t="shared" ref="D132:D195" si="13">_xlfn.IFNA(VLOOKUP(B132,R:T,3,0),)</f>
        <v>0</v>
      </c>
      <c r="E132" s="483" t="str">
        <f t="shared" ref="E132:E195" si="14">IF(ISERROR(D132/C132-1),"",D132/C132-1)</f>
        <v/>
      </c>
      <c r="F132" s="473">
        <f t="shared" ref="F132:F195" si="15">SUMIFS(C$4:C$1309,B$4:B$1309,"&gt;"&amp;B132*100,B$4:B$1309,"&lt;"&amp;B132*100+100)</f>
        <v>0</v>
      </c>
      <c r="G132" s="217">
        <f t="shared" ref="G132:G195" si="16">LEN(B132)</f>
        <v>7</v>
      </c>
      <c r="H132" s="397"/>
      <c r="I132" s="217">
        <v>2011305</v>
      </c>
      <c r="J132" s="217" t="s">
        <v>828</v>
      </c>
      <c r="L132" s="217">
        <f t="shared" ref="L132:L195" si="17">VLOOKUP(I132,B$4:B$11056,1,0)</f>
        <v>2011305</v>
      </c>
      <c r="R132" s="217">
        <v>2011307</v>
      </c>
      <c r="S132" s="217" t="s">
        <v>829</v>
      </c>
      <c r="T132" s="217">
        <v>0</v>
      </c>
    </row>
    <row r="133" ht="18.9" customHeight="1" spans="1:20">
      <c r="A133" s="668" t="s">
        <v>830</v>
      </c>
      <c r="B133" s="497">
        <v>2011306</v>
      </c>
      <c r="C133" s="407">
        <f t="shared" si="12"/>
        <v>0</v>
      </c>
      <c r="D133" s="407">
        <f t="shared" si="13"/>
        <v>0</v>
      </c>
      <c r="E133" s="483" t="str">
        <f t="shared" si="14"/>
        <v/>
      </c>
      <c r="F133" s="473">
        <f t="shared" si="15"/>
        <v>0</v>
      </c>
      <c r="G133" s="217">
        <f t="shared" si="16"/>
        <v>7</v>
      </c>
      <c r="H133" s="397"/>
      <c r="I133" s="217">
        <v>2011306</v>
      </c>
      <c r="J133" s="217" t="s">
        <v>831</v>
      </c>
      <c r="L133" s="217">
        <f t="shared" si="17"/>
        <v>2011306</v>
      </c>
      <c r="R133" s="217">
        <v>2011308</v>
      </c>
      <c r="S133" s="217" t="s">
        <v>832</v>
      </c>
      <c r="T133" s="217">
        <v>-11</v>
      </c>
    </row>
    <row r="134" ht="18.9" customHeight="1" spans="1:20">
      <c r="A134" s="668" t="s">
        <v>833</v>
      </c>
      <c r="B134" s="497">
        <v>2011307</v>
      </c>
      <c r="C134" s="407">
        <f t="shared" si="12"/>
        <v>0</v>
      </c>
      <c r="D134" s="407">
        <f t="shared" si="13"/>
        <v>0</v>
      </c>
      <c r="E134" s="483" t="str">
        <f t="shared" si="14"/>
        <v/>
      </c>
      <c r="F134" s="473">
        <f t="shared" si="15"/>
        <v>0</v>
      </c>
      <c r="G134" s="217">
        <f t="shared" si="16"/>
        <v>7</v>
      </c>
      <c r="H134" s="397"/>
      <c r="I134" s="217">
        <v>2011307</v>
      </c>
      <c r="J134" s="217" t="s">
        <v>834</v>
      </c>
      <c r="L134" s="217">
        <f t="shared" si="17"/>
        <v>2011307</v>
      </c>
      <c r="R134" s="217">
        <v>2011350</v>
      </c>
      <c r="S134" s="217" t="s">
        <v>622</v>
      </c>
      <c r="T134" s="217">
        <v>0</v>
      </c>
    </row>
    <row r="135" ht="18.9" customHeight="1" spans="1:20">
      <c r="A135" s="668" t="s">
        <v>835</v>
      </c>
      <c r="B135" s="497">
        <v>2011308</v>
      </c>
      <c r="C135" s="407">
        <f t="shared" si="12"/>
        <v>60</v>
      </c>
      <c r="D135" s="407">
        <f t="shared" si="13"/>
        <v>-11</v>
      </c>
      <c r="E135" s="483">
        <f t="shared" si="14"/>
        <v>-1.18333333333333</v>
      </c>
      <c r="F135" s="473">
        <f t="shared" si="15"/>
        <v>0</v>
      </c>
      <c r="G135" s="217">
        <f t="shared" si="16"/>
        <v>7</v>
      </c>
      <c r="H135" s="397"/>
      <c r="I135" s="217">
        <v>2011308</v>
      </c>
      <c r="J135" s="217" t="s">
        <v>836</v>
      </c>
      <c r="K135" s="217">
        <v>60</v>
      </c>
      <c r="L135" s="217">
        <f t="shared" si="17"/>
        <v>2011308</v>
      </c>
      <c r="R135" s="217">
        <v>2011399</v>
      </c>
      <c r="S135" s="217" t="s">
        <v>837</v>
      </c>
      <c r="T135" s="217">
        <v>-4</v>
      </c>
    </row>
    <row r="136" ht="18.9" customHeight="1" spans="1:20">
      <c r="A136" s="668" t="s">
        <v>614</v>
      </c>
      <c r="B136" s="497">
        <v>2011350</v>
      </c>
      <c r="C136" s="407">
        <f t="shared" si="12"/>
        <v>0</v>
      </c>
      <c r="D136" s="407">
        <f t="shared" si="13"/>
        <v>0</v>
      </c>
      <c r="E136" s="483" t="str">
        <f t="shared" si="14"/>
        <v/>
      </c>
      <c r="F136" s="473">
        <f t="shared" si="15"/>
        <v>0</v>
      </c>
      <c r="G136" s="217">
        <f t="shared" si="16"/>
        <v>7</v>
      </c>
      <c r="H136" s="655"/>
      <c r="I136" s="217">
        <v>2011350</v>
      </c>
      <c r="J136" s="217" t="s">
        <v>615</v>
      </c>
      <c r="L136" s="217">
        <f t="shared" si="17"/>
        <v>2011350</v>
      </c>
      <c r="R136" s="217">
        <v>20114</v>
      </c>
      <c r="S136" s="217" t="s">
        <v>838</v>
      </c>
      <c r="T136" s="217">
        <v>0</v>
      </c>
    </row>
    <row r="137" ht="18.9" customHeight="1" spans="1:20">
      <c r="A137" s="668" t="s">
        <v>839</v>
      </c>
      <c r="B137" s="497">
        <v>2011399</v>
      </c>
      <c r="C137" s="407">
        <f t="shared" si="12"/>
        <v>48</v>
      </c>
      <c r="D137" s="407">
        <f t="shared" si="13"/>
        <v>-4</v>
      </c>
      <c r="E137" s="483">
        <f t="shared" si="14"/>
        <v>-1.08333333333333</v>
      </c>
      <c r="F137" s="473">
        <f t="shared" si="15"/>
        <v>0</v>
      </c>
      <c r="G137" s="217">
        <f t="shared" si="16"/>
        <v>7</v>
      </c>
      <c r="H137" s="397"/>
      <c r="I137" s="217">
        <v>2011399</v>
      </c>
      <c r="J137" s="217" t="s">
        <v>840</v>
      </c>
      <c r="K137" s="217">
        <v>48</v>
      </c>
      <c r="L137" s="217">
        <f t="shared" si="17"/>
        <v>2011399</v>
      </c>
      <c r="R137" s="217">
        <v>2011401</v>
      </c>
      <c r="S137" s="217" t="s">
        <v>595</v>
      </c>
      <c r="T137" s="217">
        <v>0</v>
      </c>
    </row>
    <row r="138" ht="18.9" customHeight="1" spans="1:20">
      <c r="A138" s="668" t="s">
        <v>841</v>
      </c>
      <c r="B138" s="497">
        <v>20114</v>
      </c>
      <c r="C138" s="407">
        <f t="shared" si="12"/>
        <v>0</v>
      </c>
      <c r="D138" s="407">
        <f t="shared" si="13"/>
        <v>0</v>
      </c>
      <c r="E138" s="483" t="str">
        <f t="shared" si="14"/>
        <v/>
      </c>
      <c r="F138" s="473">
        <f t="shared" si="15"/>
        <v>0</v>
      </c>
      <c r="G138" s="217">
        <f t="shared" si="16"/>
        <v>5</v>
      </c>
      <c r="H138" s="655"/>
      <c r="I138" s="217">
        <v>20114</v>
      </c>
      <c r="J138" s="217" t="s">
        <v>842</v>
      </c>
      <c r="L138" s="217">
        <f t="shared" si="17"/>
        <v>20114</v>
      </c>
      <c r="R138" s="217">
        <v>2011402</v>
      </c>
      <c r="S138" s="217" t="s">
        <v>598</v>
      </c>
      <c r="T138" s="217">
        <v>0</v>
      </c>
    </row>
    <row r="139" ht="18.9" customHeight="1" spans="1:20">
      <c r="A139" s="668" t="s">
        <v>587</v>
      </c>
      <c r="B139" s="497">
        <v>2011401</v>
      </c>
      <c r="C139" s="407">
        <f t="shared" si="12"/>
        <v>0</v>
      </c>
      <c r="D139" s="407">
        <f t="shared" si="13"/>
        <v>0</v>
      </c>
      <c r="E139" s="483" t="str">
        <f t="shared" si="14"/>
        <v/>
      </c>
      <c r="F139" s="473">
        <f t="shared" si="15"/>
        <v>0</v>
      </c>
      <c r="G139" s="217">
        <f t="shared" si="16"/>
        <v>7</v>
      </c>
      <c r="H139" s="397"/>
      <c r="I139" s="217">
        <v>2011401</v>
      </c>
      <c r="J139" s="217" t="s">
        <v>588</v>
      </c>
      <c r="L139" s="217">
        <f t="shared" si="17"/>
        <v>2011401</v>
      </c>
      <c r="R139" s="217">
        <v>2011403</v>
      </c>
      <c r="S139" s="217" t="s">
        <v>601</v>
      </c>
      <c r="T139" s="217">
        <v>0</v>
      </c>
    </row>
    <row r="140" ht="18.9" customHeight="1" spans="1:20">
      <c r="A140" s="668" t="s">
        <v>590</v>
      </c>
      <c r="B140" s="497">
        <v>2011402</v>
      </c>
      <c r="C140" s="407">
        <f t="shared" si="12"/>
        <v>0</v>
      </c>
      <c r="D140" s="407">
        <f t="shared" si="13"/>
        <v>0</v>
      </c>
      <c r="E140" s="483" t="str">
        <f t="shared" si="14"/>
        <v/>
      </c>
      <c r="F140" s="473">
        <f t="shared" si="15"/>
        <v>0</v>
      </c>
      <c r="G140" s="217">
        <f t="shared" si="16"/>
        <v>7</v>
      </c>
      <c r="H140" s="397"/>
      <c r="I140" s="217">
        <v>2011402</v>
      </c>
      <c r="J140" s="217" t="s">
        <v>591</v>
      </c>
      <c r="L140" s="217">
        <f t="shared" si="17"/>
        <v>2011402</v>
      </c>
      <c r="R140" s="217">
        <v>2011404</v>
      </c>
      <c r="S140" s="217" t="s">
        <v>843</v>
      </c>
      <c r="T140" s="217">
        <v>0</v>
      </c>
    </row>
    <row r="141" ht="18.9" customHeight="1" spans="1:20">
      <c r="A141" s="668" t="s">
        <v>593</v>
      </c>
      <c r="B141" s="497">
        <v>2011403</v>
      </c>
      <c r="C141" s="407">
        <f t="shared" si="12"/>
        <v>0</v>
      </c>
      <c r="D141" s="407">
        <f t="shared" si="13"/>
        <v>0</v>
      </c>
      <c r="E141" s="483" t="str">
        <f t="shared" si="14"/>
        <v/>
      </c>
      <c r="F141" s="473">
        <f t="shared" si="15"/>
        <v>0</v>
      </c>
      <c r="G141" s="217">
        <f t="shared" si="16"/>
        <v>7</v>
      </c>
      <c r="H141" s="397"/>
      <c r="I141" s="217">
        <v>2011403</v>
      </c>
      <c r="J141" s="217" t="s">
        <v>594</v>
      </c>
      <c r="L141" s="217">
        <f t="shared" si="17"/>
        <v>2011403</v>
      </c>
      <c r="R141" s="217">
        <v>2011405</v>
      </c>
      <c r="S141" s="217" t="s">
        <v>844</v>
      </c>
      <c r="T141" s="217">
        <v>0</v>
      </c>
    </row>
    <row r="142" ht="18.9" customHeight="1" spans="1:20">
      <c r="A142" s="668" t="s">
        <v>845</v>
      </c>
      <c r="B142" s="497">
        <v>2011404</v>
      </c>
      <c r="C142" s="407">
        <f t="shared" si="12"/>
        <v>0</v>
      </c>
      <c r="D142" s="407">
        <f t="shared" si="13"/>
        <v>0</v>
      </c>
      <c r="E142" s="483" t="str">
        <f t="shared" si="14"/>
        <v/>
      </c>
      <c r="F142" s="473">
        <f t="shared" si="15"/>
        <v>0</v>
      </c>
      <c r="G142" s="217">
        <f t="shared" si="16"/>
        <v>7</v>
      </c>
      <c r="H142" s="397"/>
      <c r="I142" s="217">
        <v>2011404</v>
      </c>
      <c r="J142" s="217" t="s">
        <v>846</v>
      </c>
      <c r="L142" s="217">
        <f t="shared" si="17"/>
        <v>2011404</v>
      </c>
      <c r="R142" s="217">
        <v>2011406</v>
      </c>
      <c r="S142" s="217" t="s">
        <v>847</v>
      </c>
      <c r="T142" s="217">
        <v>0</v>
      </c>
    </row>
    <row r="143" ht="18.9" customHeight="1" spans="1:20">
      <c r="A143" s="668" t="s">
        <v>848</v>
      </c>
      <c r="B143" s="497">
        <v>2011405</v>
      </c>
      <c r="C143" s="407">
        <f t="shared" si="12"/>
        <v>0</v>
      </c>
      <c r="D143" s="407">
        <f t="shared" si="13"/>
        <v>0</v>
      </c>
      <c r="E143" s="483" t="str">
        <f t="shared" si="14"/>
        <v/>
      </c>
      <c r="F143" s="473">
        <f t="shared" si="15"/>
        <v>0</v>
      </c>
      <c r="G143" s="217">
        <f t="shared" si="16"/>
        <v>7</v>
      </c>
      <c r="H143" s="397"/>
      <c r="I143" s="217">
        <v>2011405</v>
      </c>
      <c r="J143" s="217" t="s">
        <v>849</v>
      </c>
      <c r="L143" s="217">
        <f t="shared" si="17"/>
        <v>2011405</v>
      </c>
      <c r="R143" s="217">
        <v>2011407</v>
      </c>
      <c r="S143" s="217" t="s">
        <v>850</v>
      </c>
      <c r="T143" s="217">
        <v>0</v>
      </c>
    </row>
    <row r="144" ht="18.9" customHeight="1" spans="1:20">
      <c r="A144" s="668" t="s">
        <v>851</v>
      </c>
      <c r="B144" s="497">
        <v>2011406</v>
      </c>
      <c r="C144" s="407">
        <f t="shared" si="12"/>
        <v>0</v>
      </c>
      <c r="D144" s="407">
        <f t="shared" si="13"/>
        <v>0</v>
      </c>
      <c r="E144" s="483" t="str">
        <f t="shared" si="14"/>
        <v/>
      </c>
      <c r="F144" s="473">
        <f t="shared" si="15"/>
        <v>0</v>
      </c>
      <c r="G144" s="217">
        <f t="shared" si="16"/>
        <v>7</v>
      </c>
      <c r="H144" s="397"/>
      <c r="I144" s="217">
        <v>2011406</v>
      </c>
      <c r="J144" s="217" t="s">
        <v>852</v>
      </c>
      <c r="L144" s="217">
        <f t="shared" si="17"/>
        <v>2011406</v>
      </c>
      <c r="R144" s="217">
        <v>2011408</v>
      </c>
      <c r="S144" s="217" t="s">
        <v>853</v>
      </c>
      <c r="T144" s="217">
        <v>0</v>
      </c>
    </row>
    <row r="145" ht="18.9" customHeight="1" spans="1:20">
      <c r="A145" s="668" t="s">
        <v>854</v>
      </c>
      <c r="B145" s="497">
        <v>2011407</v>
      </c>
      <c r="C145" s="407">
        <f t="shared" si="12"/>
        <v>0</v>
      </c>
      <c r="D145" s="407">
        <f t="shared" si="13"/>
        <v>0</v>
      </c>
      <c r="E145" s="483" t="str">
        <f t="shared" si="14"/>
        <v/>
      </c>
      <c r="F145" s="473">
        <f t="shared" si="15"/>
        <v>0</v>
      </c>
      <c r="G145" s="217">
        <f t="shared" si="16"/>
        <v>7</v>
      </c>
      <c r="H145" s="397"/>
      <c r="I145" s="217">
        <v>2011407</v>
      </c>
      <c r="J145" s="217" t="s">
        <v>855</v>
      </c>
      <c r="L145" s="217">
        <f t="shared" si="17"/>
        <v>2011407</v>
      </c>
      <c r="R145" s="217">
        <v>2011409</v>
      </c>
      <c r="S145" s="217" t="s">
        <v>856</v>
      </c>
      <c r="T145" s="217">
        <v>0</v>
      </c>
    </row>
    <row r="146" ht="18.9" customHeight="1" spans="1:20">
      <c r="A146" s="668" t="s">
        <v>857</v>
      </c>
      <c r="B146" s="497">
        <v>2011408</v>
      </c>
      <c r="C146" s="407">
        <f t="shared" si="12"/>
        <v>0</v>
      </c>
      <c r="D146" s="407">
        <f t="shared" si="13"/>
        <v>0</v>
      </c>
      <c r="E146" s="483" t="str">
        <f t="shared" si="14"/>
        <v/>
      </c>
      <c r="F146" s="473">
        <f t="shared" si="15"/>
        <v>0</v>
      </c>
      <c r="G146" s="217">
        <f t="shared" si="16"/>
        <v>7</v>
      </c>
      <c r="H146" s="397"/>
      <c r="I146" s="217">
        <v>2011408</v>
      </c>
      <c r="J146" s="217" t="s">
        <v>858</v>
      </c>
      <c r="L146" s="217">
        <f t="shared" si="17"/>
        <v>2011408</v>
      </c>
      <c r="R146" s="217">
        <v>2011410</v>
      </c>
      <c r="S146" s="217" t="s">
        <v>859</v>
      </c>
      <c r="T146" s="217">
        <v>0</v>
      </c>
    </row>
    <row r="147" ht="18.9" customHeight="1" spans="1:20">
      <c r="A147" s="668" t="s">
        <v>860</v>
      </c>
      <c r="B147" s="497">
        <v>2011409</v>
      </c>
      <c r="C147" s="407">
        <f t="shared" si="12"/>
        <v>0</v>
      </c>
      <c r="D147" s="407">
        <f t="shared" si="13"/>
        <v>0</v>
      </c>
      <c r="E147" s="483" t="str">
        <f t="shared" si="14"/>
        <v/>
      </c>
      <c r="F147" s="473">
        <f t="shared" si="15"/>
        <v>0</v>
      </c>
      <c r="G147" s="217">
        <f t="shared" si="16"/>
        <v>7</v>
      </c>
      <c r="H147" s="397"/>
      <c r="I147" s="217">
        <v>2011409</v>
      </c>
      <c r="J147" s="217" t="s">
        <v>861</v>
      </c>
      <c r="L147" s="217">
        <f t="shared" si="17"/>
        <v>2011409</v>
      </c>
      <c r="R147" s="217">
        <v>2011411</v>
      </c>
      <c r="S147" s="217" t="s">
        <v>862</v>
      </c>
      <c r="T147" s="217">
        <v>0</v>
      </c>
    </row>
    <row r="148" ht="18.9" customHeight="1" spans="1:20">
      <c r="A148" s="668" t="s">
        <v>863</v>
      </c>
      <c r="B148" s="497">
        <v>2011410</v>
      </c>
      <c r="C148" s="407">
        <f t="shared" si="12"/>
        <v>0</v>
      </c>
      <c r="D148" s="407">
        <f t="shared" si="13"/>
        <v>0</v>
      </c>
      <c r="E148" s="483" t="str">
        <f t="shared" si="14"/>
        <v/>
      </c>
      <c r="F148" s="473">
        <f t="shared" si="15"/>
        <v>0</v>
      </c>
      <c r="G148" s="217">
        <f t="shared" si="16"/>
        <v>7</v>
      </c>
      <c r="H148" s="397"/>
      <c r="I148" s="217">
        <v>2011450</v>
      </c>
      <c r="J148" s="217" t="s">
        <v>615</v>
      </c>
      <c r="L148" s="217">
        <f t="shared" si="17"/>
        <v>2011450</v>
      </c>
      <c r="R148" s="217">
        <v>2011450</v>
      </c>
      <c r="S148" s="217" t="s">
        <v>622</v>
      </c>
      <c r="T148" s="217">
        <v>0</v>
      </c>
    </row>
    <row r="149" ht="18.9" customHeight="1" spans="1:20">
      <c r="A149" s="668" t="s">
        <v>864</v>
      </c>
      <c r="B149" s="497">
        <v>2011411</v>
      </c>
      <c r="C149" s="407">
        <f t="shared" si="12"/>
        <v>0</v>
      </c>
      <c r="D149" s="407">
        <f t="shared" si="13"/>
        <v>0</v>
      </c>
      <c r="E149" s="483" t="str">
        <f t="shared" si="14"/>
        <v/>
      </c>
      <c r="F149" s="473">
        <f t="shared" si="15"/>
        <v>0</v>
      </c>
      <c r="G149" s="217">
        <f t="shared" si="16"/>
        <v>7</v>
      </c>
      <c r="H149" s="397"/>
      <c r="I149" s="217">
        <v>2011499</v>
      </c>
      <c r="J149" s="217" t="s">
        <v>865</v>
      </c>
      <c r="L149" s="217">
        <f t="shared" si="17"/>
        <v>2011499</v>
      </c>
      <c r="R149" s="217">
        <v>2011499</v>
      </c>
      <c r="S149" s="217" t="s">
        <v>866</v>
      </c>
      <c r="T149" s="217">
        <v>0</v>
      </c>
    </row>
    <row r="150" ht="18.9" customHeight="1" spans="1:20">
      <c r="A150" s="668" t="s">
        <v>614</v>
      </c>
      <c r="B150" s="497">
        <v>2011450</v>
      </c>
      <c r="C150" s="407">
        <f t="shared" si="12"/>
        <v>0</v>
      </c>
      <c r="D150" s="407">
        <f t="shared" si="13"/>
        <v>0</v>
      </c>
      <c r="E150" s="483" t="str">
        <f t="shared" si="14"/>
        <v/>
      </c>
      <c r="F150" s="473">
        <f t="shared" si="15"/>
        <v>0</v>
      </c>
      <c r="G150" s="217">
        <f t="shared" si="16"/>
        <v>7</v>
      </c>
      <c r="H150" s="655"/>
      <c r="I150" s="217">
        <v>20115</v>
      </c>
      <c r="J150" s="217" t="s">
        <v>867</v>
      </c>
      <c r="K150" s="217">
        <v>1217</v>
      </c>
      <c r="L150" s="217">
        <f t="shared" si="17"/>
        <v>20115</v>
      </c>
      <c r="R150" s="217">
        <v>20123</v>
      </c>
      <c r="S150" s="217" t="s">
        <v>868</v>
      </c>
      <c r="T150" s="217">
        <v>375</v>
      </c>
    </row>
    <row r="151" ht="18.9" customHeight="1" spans="1:20">
      <c r="A151" s="668" t="s">
        <v>869</v>
      </c>
      <c r="B151" s="497">
        <v>2011499</v>
      </c>
      <c r="C151" s="407">
        <f t="shared" si="12"/>
        <v>0</v>
      </c>
      <c r="D151" s="407">
        <f t="shared" si="13"/>
        <v>0</v>
      </c>
      <c r="E151" s="483" t="str">
        <f t="shared" si="14"/>
        <v/>
      </c>
      <c r="F151" s="473">
        <f t="shared" si="15"/>
        <v>0</v>
      </c>
      <c r="G151" s="217">
        <f t="shared" si="16"/>
        <v>7</v>
      </c>
      <c r="H151" s="397"/>
      <c r="I151" s="217">
        <v>2011501</v>
      </c>
      <c r="J151" s="217" t="s">
        <v>588</v>
      </c>
      <c r="K151" s="217">
        <v>1017</v>
      </c>
      <c r="L151" s="217">
        <f t="shared" si="17"/>
        <v>2011501</v>
      </c>
      <c r="R151" s="217">
        <v>2012301</v>
      </c>
      <c r="S151" s="217" t="s">
        <v>595</v>
      </c>
      <c r="T151" s="217">
        <v>50</v>
      </c>
    </row>
    <row r="152" ht="18.9" customHeight="1" spans="1:20">
      <c r="A152" s="668" t="s">
        <v>870</v>
      </c>
      <c r="B152" s="497">
        <v>20115</v>
      </c>
      <c r="C152" s="407">
        <f t="shared" si="12"/>
        <v>1217</v>
      </c>
      <c r="D152" s="407">
        <f t="shared" si="13"/>
        <v>0</v>
      </c>
      <c r="E152" s="483">
        <f t="shared" si="14"/>
        <v>-1</v>
      </c>
      <c r="F152" s="473">
        <f t="shared" si="15"/>
        <v>1217</v>
      </c>
      <c r="G152" s="217">
        <f t="shared" si="16"/>
        <v>5</v>
      </c>
      <c r="H152" s="655"/>
      <c r="I152" s="217">
        <v>2011502</v>
      </c>
      <c r="J152" s="217" t="s">
        <v>591</v>
      </c>
      <c r="L152" s="217" t="e">
        <f t="shared" si="17"/>
        <v>#N/A</v>
      </c>
      <c r="R152" s="217">
        <v>2012302</v>
      </c>
      <c r="S152" s="217" t="s">
        <v>598</v>
      </c>
      <c r="T152" s="217">
        <v>0</v>
      </c>
    </row>
    <row r="153" ht="18.9" customHeight="1" spans="1:20">
      <c r="A153" s="668" t="s">
        <v>587</v>
      </c>
      <c r="B153" s="497">
        <v>2011501</v>
      </c>
      <c r="C153" s="407">
        <f t="shared" si="12"/>
        <v>1017</v>
      </c>
      <c r="D153" s="407">
        <f t="shared" si="13"/>
        <v>0</v>
      </c>
      <c r="E153" s="483">
        <f t="shared" si="14"/>
        <v>-1</v>
      </c>
      <c r="F153" s="473">
        <f t="shared" si="15"/>
        <v>0</v>
      </c>
      <c r="G153" s="217">
        <f t="shared" si="16"/>
        <v>7</v>
      </c>
      <c r="H153" s="397"/>
      <c r="I153" s="217">
        <v>2011503</v>
      </c>
      <c r="J153" s="217" t="s">
        <v>594</v>
      </c>
      <c r="L153" s="217" t="e">
        <f t="shared" si="17"/>
        <v>#N/A</v>
      </c>
      <c r="R153" s="217">
        <v>2012303</v>
      </c>
      <c r="S153" s="217" t="s">
        <v>601</v>
      </c>
      <c r="T153" s="217">
        <v>0</v>
      </c>
    </row>
    <row r="154" ht="18.9" customHeight="1" spans="1:20">
      <c r="A154" s="668" t="s">
        <v>614</v>
      </c>
      <c r="B154" s="497">
        <v>2011550</v>
      </c>
      <c r="C154" s="407">
        <f t="shared" si="12"/>
        <v>105</v>
      </c>
      <c r="D154" s="407">
        <f t="shared" si="13"/>
        <v>0</v>
      </c>
      <c r="E154" s="483">
        <f t="shared" si="14"/>
        <v>-1</v>
      </c>
      <c r="F154" s="473">
        <f t="shared" si="15"/>
        <v>0</v>
      </c>
      <c r="G154" s="217">
        <f t="shared" si="16"/>
        <v>7</v>
      </c>
      <c r="H154" s="397"/>
      <c r="I154" s="217">
        <v>2011504</v>
      </c>
      <c r="J154" s="217" t="s">
        <v>871</v>
      </c>
      <c r="L154" s="217" t="e">
        <f t="shared" si="17"/>
        <v>#N/A</v>
      </c>
      <c r="R154" s="217">
        <v>2012304</v>
      </c>
      <c r="S154" s="217" t="s">
        <v>872</v>
      </c>
      <c r="T154" s="217">
        <v>22</v>
      </c>
    </row>
    <row r="155" ht="18.9" customHeight="1" spans="1:20">
      <c r="A155" s="668" t="s">
        <v>873</v>
      </c>
      <c r="B155" s="497">
        <v>2011599</v>
      </c>
      <c r="C155" s="407">
        <f t="shared" si="12"/>
        <v>95</v>
      </c>
      <c r="D155" s="407">
        <f t="shared" si="13"/>
        <v>0</v>
      </c>
      <c r="E155" s="483">
        <f t="shared" si="14"/>
        <v>-1</v>
      </c>
      <c r="F155" s="473">
        <f t="shared" si="15"/>
        <v>0</v>
      </c>
      <c r="G155" s="217">
        <f t="shared" si="16"/>
        <v>7</v>
      </c>
      <c r="H155" s="397"/>
      <c r="I155" s="217">
        <v>2011505</v>
      </c>
      <c r="J155" s="217" t="s">
        <v>874</v>
      </c>
      <c r="L155" s="217" t="e">
        <f t="shared" si="17"/>
        <v>#N/A</v>
      </c>
      <c r="R155" s="217">
        <v>2012350</v>
      </c>
      <c r="S155" s="217" t="s">
        <v>622</v>
      </c>
      <c r="T155" s="217">
        <v>0</v>
      </c>
    </row>
    <row r="156" ht="18.9" customHeight="1" spans="1:20">
      <c r="A156" s="668" t="s">
        <v>875</v>
      </c>
      <c r="B156" s="497">
        <v>20123</v>
      </c>
      <c r="C156" s="407">
        <f t="shared" si="12"/>
        <v>112</v>
      </c>
      <c r="D156" s="407">
        <f t="shared" si="13"/>
        <v>375</v>
      </c>
      <c r="E156" s="483">
        <f t="shared" si="14"/>
        <v>2.34821428571429</v>
      </c>
      <c r="F156" s="473">
        <f t="shared" si="15"/>
        <v>112</v>
      </c>
      <c r="G156" s="217">
        <f t="shared" si="16"/>
        <v>5</v>
      </c>
      <c r="H156" s="655"/>
      <c r="I156" s="217">
        <v>2011506</v>
      </c>
      <c r="J156" s="217" t="s">
        <v>876</v>
      </c>
      <c r="L156" s="217" t="e">
        <f t="shared" si="17"/>
        <v>#N/A</v>
      </c>
      <c r="R156" s="217">
        <v>2012399</v>
      </c>
      <c r="S156" s="217" t="s">
        <v>877</v>
      </c>
      <c r="T156" s="217">
        <v>303</v>
      </c>
    </row>
    <row r="157" ht="18.9" customHeight="1" spans="1:20">
      <c r="A157" s="668" t="s">
        <v>587</v>
      </c>
      <c r="B157" s="497">
        <v>2012301</v>
      </c>
      <c r="C157" s="407">
        <f t="shared" si="12"/>
        <v>0</v>
      </c>
      <c r="D157" s="407">
        <f t="shared" si="13"/>
        <v>50</v>
      </c>
      <c r="E157" s="483" t="str">
        <f t="shared" si="14"/>
        <v/>
      </c>
      <c r="F157" s="473">
        <f t="shared" si="15"/>
        <v>0</v>
      </c>
      <c r="G157" s="217">
        <f t="shared" si="16"/>
        <v>7</v>
      </c>
      <c r="H157" s="655"/>
      <c r="I157" s="217">
        <v>2011507</v>
      </c>
      <c r="J157" s="217" t="s">
        <v>717</v>
      </c>
      <c r="L157" s="217" t="e">
        <f t="shared" si="17"/>
        <v>#N/A</v>
      </c>
      <c r="R157" s="217">
        <v>20125</v>
      </c>
      <c r="S157" s="217" t="s">
        <v>878</v>
      </c>
      <c r="T157" s="217">
        <v>0</v>
      </c>
    </row>
    <row r="158" ht="18.9" customHeight="1" spans="1:20">
      <c r="A158" s="668" t="s">
        <v>590</v>
      </c>
      <c r="B158" s="497">
        <v>2012302</v>
      </c>
      <c r="C158" s="407">
        <f t="shared" si="12"/>
        <v>3</v>
      </c>
      <c r="D158" s="407">
        <f t="shared" si="13"/>
        <v>0</v>
      </c>
      <c r="E158" s="483">
        <f t="shared" si="14"/>
        <v>-1</v>
      </c>
      <c r="F158" s="473">
        <f t="shared" si="15"/>
        <v>0</v>
      </c>
      <c r="G158" s="217">
        <f t="shared" si="16"/>
        <v>7</v>
      </c>
      <c r="H158" s="397"/>
      <c r="I158" s="217">
        <v>2011550</v>
      </c>
      <c r="J158" s="217" t="s">
        <v>615</v>
      </c>
      <c r="K158" s="217">
        <v>105</v>
      </c>
      <c r="L158" s="217">
        <f t="shared" si="17"/>
        <v>2011550</v>
      </c>
      <c r="R158" s="217">
        <v>2012501</v>
      </c>
      <c r="S158" s="217" t="s">
        <v>595</v>
      </c>
      <c r="T158" s="217">
        <v>0</v>
      </c>
    </row>
    <row r="159" ht="18.9" customHeight="1" spans="1:20">
      <c r="A159" s="668" t="s">
        <v>593</v>
      </c>
      <c r="B159" s="497">
        <v>2012303</v>
      </c>
      <c r="C159" s="407">
        <f t="shared" si="12"/>
        <v>0</v>
      </c>
      <c r="D159" s="407">
        <f t="shared" si="13"/>
        <v>0</v>
      </c>
      <c r="E159" s="483" t="str">
        <f t="shared" si="14"/>
        <v/>
      </c>
      <c r="F159" s="473">
        <f t="shared" si="15"/>
        <v>0</v>
      </c>
      <c r="G159" s="217">
        <f t="shared" si="16"/>
        <v>7</v>
      </c>
      <c r="H159" s="397"/>
      <c r="I159" s="217">
        <v>2011599</v>
      </c>
      <c r="J159" s="217" t="s">
        <v>879</v>
      </c>
      <c r="K159" s="217">
        <v>95</v>
      </c>
      <c r="L159" s="217">
        <f t="shared" si="17"/>
        <v>2011599</v>
      </c>
      <c r="R159" s="217">
        <v>2012502</v>
      </c>
      <c r="S159" s="217" t="s">
        <v>598</v>
      </c>
      <c r="T159" s="217">
        <v>0</v>
      </c>
    </row>
    <row r="160" ht="18.9" customHeight="1" spans="1:20">
      <c r="A160" s="668" t="s">
        <v>880</v>
      </c>
      <c r="B160" s="497">
        <v>2012304</v>
      </c>
      <c r="C160" s="407">
        <f t="shared" si="12"/>
        <v>25</v>
      </c>
      <c r="D160" s="407">
        <f t="shared" si="13"/>
        <v>22</v>
      </c>
      <c r="E160" s="483">
        <f t="shared" si="14"/>
        <v>-0.12</v>
      </c>
      <c r="F160" s="473">
        <f t="shared" si="15"/>
        <v>0</v>
      </c>
      <c r="G160" s="217">
        <f t="shared" si="16"/>
        <v>7</v>
      </c>
      <c r="H160" s="397"/>
      <c r="I160" s="217">
        <v>20117</v>
      </c>
      <c r="J160" s="217" t="s">
        <v>881</v>
      </c>
      <c r="L160" s="217" t="e">
        <f t="shared" si="17"/>
        <v>#N/A</v>
      </c>
      <c r="R160" s="217">
        <v>2012503</v>
      </c>
      <c r="S160" s="217" t="s">
        <v>601</v>
      </c>
      <c r="T160" s="217">
        <v>0</v>
      </c>
    </row>
    <row r="161" ht="18.9" customHeight="1" spans="1:20">
      <c r="A161" s="668" t="s">
        <v>614</v>
      </c>
      <c r="B161" s="497">
        <v>2012350</v>
      </c>
      <c r="C161" s="407">
        <f t="shared" si="12"/>
        <v>0</v>
      </c>
      <c r="D161" s="407">
        <f t="shared" si="13"/>
        <v>0</v>
      </c>
      <c r="E161" s="483" t="str">
        <f t="shared" si="14"/>
        <v/>
      </c>
      <c r="F161" s="473">
        <f t="shared" si="15"/>
        <v>0</v>
      </c>
      <c r="G161" s="217">
        <f t="shared" si="16"/>
        <v>7</v>
      </c>
      <c r="H161" s="397"/>
      <c r="I161" s="217">
        <v>2011701</v>
      </c>
      <c r="J161" s="217" t="s">
        <v>588</v>
      </c>
      <c r="L161" s="217" t="e">
        <f t="shared" si="17"/>
        <v>#N/A</v>
      </c>
      <c r="R161" s="217">
        <v>2012504</v>
      </c>
      <c r="S161" s="217" t="s">
        <v>882</v>
      </c>
      <c r="T161" s="217">
        <v>0</v>
      </c>
    </row>
    <row r="162" ht="18.9" customHeight="1" spans="1:20">
      <c r="A162" s="668" t="s">
        <v>883</v>
      </c>
      <c r="B162" s="497">
        <v>2012399</v>
      </c>
      <c r="C162" s="407">
        <f t="shared" si="12"/>
        <v>84</v>
      </c>
      <c r="D162" s="407">
        <f t="shared" si="13"/>
        <v>303</v>
      </c>
      <c r="E162" s="483">
        <f t="shared" si="14"/>
        <v>2.60714285714286</v>
      </c>
      <c r="F162" s="473">
        <f t="shared" si="15"/>
        <v>0</v>
      </c>
      <c r="G162" s="217">
        <f t="shared" si="16"/>
        <v>7</v>
      </c>
      <c r="H162" s="397"/>
      <c r="I162" s="217">
        <v>2011702</v>
      </c>
      <c r="J162" s="217" t="s">
        <v>591</v>
      </c>
      <c r="L162" s="217" t="e">
        <f t="shared" si="17"/>
        <v>#N/A</v>
      </c>
      <c r="R162" s="217">
        <v>2012505</v>
      </c>
      <c r="S162" s="217" t="s">
        <v>884</v>
      </c>
      <c r="T162" s="217">
        <v>0</v>
      </c>
    </row>
    <row r="163" ht="18.9" customHeight="1" spans="1:20">
      <c r="A163" s="668" t="s">
        <v>885</v>
      </c>
      <c r="B163" s="497">
        <v>20124</v>
      </c>
      <c r="C163" s="407">
        <f t="shared" si="12"/>
        <v>112</v>
      </c>
      <c r="D163" s="407">
        <f t="shared" si="13"/>
        <v>0</v>
      </c>
      <c r="E163" s="483">
        <f t="shared" si="14"/>
        <v>-1</v>
      </c>
      <c r="F163" s="473">
        <f t="shared" si="15"/>
        <v>112</v>
      </c>
      <c r="G163" s="217">
        <f t="shared" si="16"/>
        <v>5</v>
      </c>
      <c r="H163" s="655"/>
      <c r="I163" s="217">
        <v>2011703</v>
      </c>
      <c r="J163" s="217" t="s">
        <v>594</v>
      </c>
      <c r="L163" s="217" t="e">
        <f t="shared" si="17"/>
        <v>#N/A</v>
      </c>
      <c r="R163" s="217">
        <v>2012550</v>
      </c>
      <c r="S163" s="217" t="s">
        <v>622</v>
      </c>
      <c r="T163" s="217">
        <v>0</v>
      </c>
    </row>
    <row r="164" ht="18.9" customHeight="1" spans="1:20">
      <c r="A164" s="668" t="s">
        <v>587</v>
      </c>
      <c r="B164" s="497">
        <v>2012401</v>
      </c>
      <c r="C164" s="407">
        <f t="shared" si="12"/>
        <v>112</v>
      </c>
      <c r="D164" s="407">
        <f t="shared" si="13"/>
        <v>0</v>
      </c>
      <c r="E164" s="483">
        <f t="shared" si="14"/>
        <v>-1</v>
      </c>
      <c r="F164" s="473">
        <f t="shared" si="15"/>
        <v>0</v>
      </c>
      <c r="G164" s="217">
        <f t="shared" si="16"/>
        <v>7</v>
      </c>
      <c r="H164" s="397"/>
      <c r="I164" s="217">
        <v>2011704</v>
      </c>
      <c r="J164" s="217" t="s">
        <v>886</v>
      </c>
      <c r="L164" s="217" t="e">
        <f t="shared" si="17"/>
        <v>#N/A</v>
      </c>
      <c r="R164" s="217">
        <v>2012599</v>
      </c>
      <c r="S164" s="217" t="s">
        <v>887</v>
      </c>
      <c r="T164" s="217">
        <v>0</v>
      </c>
    </row>
    <row r="165" ht="18.9" customHeight="1" spans="1:20">
      <c r="A165" s="668" t="s">
        <v>888</v>
      </c>
      <c r="B165" s="497">
        <v>20125</v>
      </c>
      <c r="C165" s="407">
        <f t="shared" si="12"/>
        <v>2</v>
      </c>
      <c r="D165" s="407">
        <f t="shared" si="13"/>
        <v>0</v>
      </c>
      <c r="E165" s="483">
        <f t="shared" si="14"/>
        <v>-1</v>
      </c>
      <c r="F165" s="473">
        <f t="shared" si="15"/>
        <v>2</v>
      </c>
      <c r="G165" s="217">
        <f t="shared" si="16"/>
        <v>5</v>
      </c>
      <c r="H165" s="655"/>
      <c r="I165" s="217">
        <v>2011705</v>
      </c>
      <c r="J165" s="217" t="s">
        <v>889</v>
      </c>
      <c r="L165" s="217" t="e">
        <f t="shared" si="17"/>
        <v>#N/A</v>
      </c>
      <c r="R165" s="217">
        <v>20126</v>
      </c>
      <c r="S165" s="217" t="s">
        <v>890</v>
      </c>
      <c r="T165" s="217">
        <v>48</v>
      </c>
    </row>
    <row r="166" ht="18.9" customHeight="1" spans="1:20">
      <c r="A166" s="668" t="s">
        <v>587</v>
      </c>
      <c r="B166" s="497">
        <v>2012501</v>
      </c>
      <c r="C166" s="407">
        <f t="shared" si="12"/>
        <v>0</v>
      </c>
      <c r="D166" s="407">
        <f t="shared" si="13"/>
        <v>0</v>
      </c>
      <c r="E166" s="483" t="str">
        <f t="shared" si="14"/>
        <v/>
      </c>
      <c r="F166" s="473">
        <f t="shared" si="15"/>
        <v>0</v>
      </c>
      <c r="G166" s="217">
        <f t="shared" si="16"/>
        <v>7</v>
      </c>
      <c r="H166" s="397"/>
      <c r="I166" s="217">
        <v>2011706</v>
      </c>
      <c r="J166" s="217" t="s">
        <v>891</v>
      </c>
      <c r="L166" s="217" t="e">
        <f t="shared" si="17"/>
        <v>#N/A</v>
      </c>
      <c r="R166" s="217">
        <v>2012601</v>
      </c>
      <c r="S166" s="217" t="s">
        <v>595</v>
      </c>
      <c r="T166" s="217">
        <v>48</v>
      </c>
    </row>
    <row r="167" ht="18.9" customHeight="1" spans="1:20">
      <c r="A167" s="668" t="s">
        <v>590</v>
      </c>
      <c r="B167" s="497">
        <v>2012502</v>
      </c>
      <c r="C167" s="407">
        <f t="shared" si="12"/>
        <v>0</v>
      </c>
      <c r="D167" s="407">
        <f t="shared" si="13"/>
        <v>0</v>
      </c>
      <c r="E167" s="483" t="str">
        <f t="shared" si="14"/>
        <v/>
      </c>
      <c r="F167" s="473">
        <f t="shared" si="15"/>
        <v>0</v>
      </c>
      <c r="G167" s="217">
        <f t="shared" si="16"/>
        <v>7</v>
      </c>
      <c r="H167" s="397"/>
      <c r="I167" s="217">
        <v>2011707</v>
      </c>
      <c r="J167" s="217" t="s">
        <v>892</v>
      </c>
      <c r="L167" s="217" t="e">
        <f t="shared" si="17"/>
        <v>#N/A</v>
      </c>
      <c r="R167" s="217">
        <v>2012602</v>
      </c>
      <c r="S167" s="217" t="s">
        <v>598</v>
      </c>
      <c r="T167" s="217">
        <v>0</v>
      </c>
    </row>
    <row r="168" ht="18.9" customHeight="1" spans="1:20">
      <c r="A168" s="668" t="s">
        <v>593</v>
      </c>
      <c r="B168" s="497">
        <v>2012503</v>
      </c>
      <c r="C168" s="407">
        <f t="shared" si="12"/>
        <v>0</v>
      </c>
      <c r="D168" s="407">
        <f t="shared" si="13"/>
        <v>0</v>
      </c>
      <c r="E168" s="483" t="str">
        <f t="shared" si="14"/>
        <v/>
      </c>
      <c r="F168" s="473">
        <f t="shared" si="15"/>
        <v>0</v>
      </c>
      <c r="G168" s="217">
        <f t="shared" si="16"/>
        <v>7</v>
      </c>
      <c r="H168" s="397"/>
      <c r="I168" s="217">
        <v>2011708</v>
      </c>
      <c r="J168" s="217" t="s">
        <v>893</v>
      </c>
      <c r="L168" s="217" t="e">
        <f t="shared" si="17"/>
        <v>#N/A</v>
      </c>
      <c r="R168" s="217">
        <v>2012603</v>
      </c>
      <c r="S168" s="217" t="s">
        <v>601</v>
      </c>
      <c r="T168" s="217">
        <v>0</v>
      </c>
    </row>
    <row r="169" ht="18.9" customHeight="1" spans="1:20">
      <c r="A169" s="668" t="s">
        <v>894</v>
      </c>
      <c r="B169" s="497">
        <v>2012504</v>
      </c>
      <c r="C169" s="407">
        <f t="shared" si="12"/>
        <v>0</v>
      </c>
      <c r="D169" s="407">
        <f t="shared" si="13"/>
        <v>0</v>
      </c>
      <c r="E169" s="483" t="str">
        <f t="shared" si="14"/>
        <v/>
      </c>
      <c r="F169" s="473">
        <f t="shared" si="15"/>
        <v>0</v>
      </c>
      <c r="G169" s="217">
        <f t="shared" si="16"/>
        <v>7</v>
      </c>
      <c r="H169" s="397"/>
      <c r="I169" s="217">
        <v>2011709</v>
      </c>
      <c r="J169" s="217" t="s">
        <v>895</v>
      </c>
      <c r="L169" s="217" t="e">
        <f t="shared" si="17"/>
        <v>#N/A</v>
      </c>
      <c r="R169" s="217">
        <v>2012604</v>
      </c>
      <c r="S169" s="217" t="s">
        <v>896</v>
      </c>
      <c r="T169" s="217">
        <v>0</v>
      </c>
    </row>
    <row r="170" ht="18.9" customHeight="1" spans="1:20">
      <c r="A170" s="668" t="s">
        <v>897</v>
      </c>
      <c r="B170" s="497">
        <v>2012505</v>
      </c>
      <c r="C170" s="407">
        <f t="shared" si="12"/>
        <v>0</v>
      </c>
      <c r="D170" s="407">
        <f t="shared" si="13"/>
        <v>0</v>
      </c>
      <c r="E170" s="483" t="str">
        <f t="shared" si="14"/>
        <v/>
      </c>
      <c r="F170" s="473">
        <f t="shared" si="15"/>
        <v>0</v>
      </c>
      <c r="G170" s="217">
        <f t="shared" si="16"/>
        <v>7</v>
      </c>
      <c r="H170" s="397"/>
      <c r="I170" s="217">
        <v>2011710</v>
      </c>
      <c r="J170" s="217" t="s">
        <v>717</v>
      </c>
      <c r="L170" s="217" t="e">
        <f t="shared" si="17"/>
        <v>#N/A</v>
      </c>
      <c r="R170" s="217">
        <v>2012699</v>
      </c>
      <c r="S170" s="217" t="s">
        <v>898</v>
      </c>
      <c r="T170" s="217">
        <v>0</v>
      </c>
    </row>
    <row r="171" ht="18.9" customHeight="1" spans="1:20">
      <c r="A171" s="668" t="s">
        <v>899</v>
      </c>
      <c r="B171" s="497">
        <v>2012506</v>
      </c>
      <c r="C171" s="407">
        <f t="shared" si="12"/>
        <v>2</v>
      </c>
      <c r="D171" s="407">
        <f t="shared" si="13"/>
        <v>0</v>
      </c>
      <c r="E171" s="483">
        <f t="shared" si="14"/>
        <v>-1</v>
      </c>
      <c r="F171" s="473">
        <f t="shared" si="15"/>
        <v>0</v>
      </c>
      <c r="G171" s="217">
        <f t="shared" si="16"/>
        <v>7</v>
      </c>
      <c r="H171" s="655"/>
      <c r="I171" s="217">
        <v>2011750</v>
      </c>
      <c r="J171" s="217" t="s">
        <v>615</v>
      </c>
      <c r="L171" s="217" t="e">
        <f t="shared" si="17"/>
        <v>#N/A</v>
      </c>
      <c r="R171" s="217">
        <v>20128</v>
      </c>
      <c r="S171" s="217" t="s">
        <v>900</v>
      </c>
      <c r="T171" s="217">
        <v>105</v>
      </c>
    </row>
    <row r="172" ht="18.9" customHeight="1" spans="1:20">
      <c r="A172" s="668" t="s">
        <v>614</v>
      </c>
      <c r="B172" s="497">
        <v>2012550</v>
      </c>
      <c r="C172" s="407">
        <f t="shared" si="12"/>
        <v>0</v>
      </c>
      <c r="D172" s="407">
        <f t="shared" si="13"/>
        <v>0</v>
      </c>
      <c r="E172" s="483" t="str">
        <f t="shared" si="14"/>
        <v/>
      </c>
      <c r="F172" s="473">
        <f t="shared" si="15"/>
        <v>0</v>
      </c>
      <c r="G172" s="217">
        <f t="shared" si="16"/>
        <v>7</v>
      </c>
      <c r="H172" s="397"/>
      <c r="I172" s="217">
        <v>2011799</v>
      </c>
      <c r="J172" s="217" t="s">
        <v>901</v>
      </c>
      <c r="L172" s="217" t="e">
        <f t="shared" si="17"/>
        <v>#N/A</v>
      </c>
      <c r="R172" s="217">
        <v>2012801</v>
      </c>
      <c r="S172" s="217" t="s">
        <v>595</v>
      </c>
      <c r="T172" s="217">
        <v>87</v>
      </c>
    </row>
    <row r="173" ht="18.9" customHeight="1" spans="1:20">
      <c r="A173" s="668" t="s">
        <v>902</v>
      </c>
      <c r="B173" s="497">
        <v>2012599</v>
      </c>
      <c r="C173" s="407">
        <f t="shared" si="12"/>
        <v>0</v>
      </c>
      <c r="D173" s="407">
        <f t="shared" si="13"/>
        <v>0</v>
      </c>
      <c r="E173" s="483" t="str">
        <f t="shared" si="14"/>
        <v/>
      </c>
      <c r="F173" s="473">
        <f t="shared" si="15"/>
        <v>0</v>
      </c>
      <c r="G173" s="217">
        <f t="shared" si="16"/>
        <v>7</v>
      </c>
      <c r="H173" s="397"/>
      <c r="I173" s="217">
        <v>20123</v>
      </c>
      <c r="J173" s="217" t="s">
        <v>903</v>
      </c>
      <c r="K173" s="217">
        <v>112</v>
      </c>
      <c r="L173" s="217">
        <f t="shared" si="17"/>
        <v>20123</v>
      </c>
      <c r="R173" s="217">
        <v>2012802</v>
      </c>
      <c r="S173" s="217" t="s">
        <v>598</v>
      </c>
      <c r="T173" s="217">
        <v>10</v>
      </c>
    </row>
    <row r="174" ht="18.9" customHeight="1" spans="1:20">
      <c r="A174" s="668" t="s">
        <v>904</v>
      </c>
      <c r="B174" s="497">
        <v>20126</v>
      </c>
      <c r="C174" s="407">
        <f t="shared" si="12"/>
        <v>262</v>
      </c>
      <c r="D174" s="407">
        <f t="shared" si="13"/>
        <v>48</v>
      </c>
      <c r="E174" s="483">
        <f t="shared" si="14"/>
        <v>-0.816793893129771</v>
      </c>
      <c r="F174" s="473">
        <f t="shared" si="15"/>
        <v>262</v>
      </c>
      <c r="G174" s="217">
        <f t="shared" si="16"/>
        <v>5</v>
      </c>
      <c r="H174" s="655"/>
      <c r="I174" s="217">
        <v>2012301</v>
      </c>
      <c r="J174" s="217" t="s">
        <v>588</v>
      </c>
      <c r="L174" s="217">
        <f t="shared" si="17"/>
        <v>2012301</v>
      </c>
      <c r="R174" s="217">
        <v>2012803</v>
      </c>
      <c r="S174" s="217" t="s">
        <v>601</v>
      </c>
      <c r="T174" s="217">
        <v>0</v>
      </c>
    </row>
    <row r="175" ht="18.9" customHeight="1" spans="1:20">
      <c r="A175" s="668" t="s">
        <v>587</v>
      </c>
      <c r="B175" s="497">
        <v>2012601</v>
      </c>
      <c r="C175" s="407">
        <f t="shared" si="12"/>
        <v>0</v>
      </c>
      <c r="D175" s="407">
        <f t="shared" si="13"/>
        <v>48</v>
      </c>
      <c r="E175" s="483" t="str">
        <f t="shared" si="14"/>
        <v/>
      </c>
      <c r="F175" s="473">
        <f t="shared" si="15"/>
        <v>0</v>
      </c>
      <c r="G175" s="217">
        <f t="shared" si="16"/>
        <v>7</v>
      </c>
      <c r="H175" s="397"/>
      <c r="I175" s="217">
        <v>2012302</v>
      </c>
      <c r="J175" s="217" t="s">
        <v>591</v>
      </c>
      <c r="K175" s="217">
        <v>3</v>
      </c>
      <c r="L175" s="217">
        <f t="shared" si="17"/>
        <v>2012302</v>
      </c>
      <c r="R175" s="217">
        <v>2012804</v>
      </c>
      <c r="S175" s="217" t="s">
        <v>635</v>
      </c>
      <c r="T175" s="217">
        <v>0</v>
      </c>
    </row>
    <row r="176" ht="18.9" customHeight="1" spans="1:20">
      <c r="A176" s="668" t="s">
        <v>590</v>
      </c>
      <c r="B176" s="497">
        <v>2012602</v>
      </c>
      <c r="C176" s="407">
        <f t="shared" si="12"/>
        <v>0</v>
      </c>
      <c r="D176" s="407">
        <f t="shared" si="13"/>
        <v>0</v>
      </c>
      <c r="E176" s="483" t="str">
        <f t="shared" si="14"/>
        <v/>
      </c>
      <c r="F176" s="473">
        <f t="shared" si="15"/>
        <v>0</v>
      </c>
      <c r="G176" s="217">
        <f t="shared" si="16"/>
        <v>7</v>
      </c>
      <c r="H176" s="397"/>
      <c r="I176" s="217">
        <v>2012303</v>
      </c>
      <c r="J176" s="217" t="s">
        <v>594</v>
      </c>
      <c r="L176" s="217">
        <f t="shared" si="17"/>
        <v>2012303</v>
      </c>
      <c r="R176" s="217">
        <v>2012850</v>
      </c>
      <c r="S176" s="217" t="s">
        <v>622</v>
      </c>
      <c r="T176" s="217">
        <v>0</v>
      </c>
    </row>
    <row r="177" ht="18.9" customHeight="1" spans="1:20">
      <c r="A177" s="668" t="s">
        <v>593</v>
      </c>
      <c r="B177" s="497">
        <v>2012603</v>
      </c>
      <c r="C177" s="407">
        <f t="shared" si="12"/>
        <v>0</v>
      </c>
      <c r="D177" s="407">
        <f t="shared" si="13"/>
        <v>0</v>
      </c>
      <c r="E177" s="483" t="str">
        <f t="shared" si="14"/>
        <v/>
      </c>
      <c r="F177" s="473">
        <f t="shared" si="15"/>
        <v>0</v>
      </c>
      <c r="G177" s="217">
        <f t="shared" si="16"/>
        <v>7</v>
      </c>
      <c r="H177" s="397"/>
      <c r="I177" s="217">
        <v>2012304</v>
      </c>
      <c r="J177" s="217" t="s">
        <v>905</v>
      </c>
      <c r="K177" s="217">
        <v>25</v>
      </c>
      <c r="L177" s="217">
        <f t="shared" si="17"/>
        <v>2012304</v>
      </c>
      <c r="R177" s="217">
        <v>2012899</v>
      </c>
      <c r="S177" s="217" t="s">
        <v>906</v>
      </c>
      <c r="T177" s="217">
        <v>8</v>
      </c>
    </row>
    <row r="178" ht="18.9" customHeight="1" spans="1:20">
      <c r="A178" s="668" t="s">
        <v>907</v>
      </c>
      <c r="B178" s="497">
        <v>2012604</v>
      </c>
      <c r="C178" s="407">
        <f t="shared" si="12"/>
        <v>262</v>
      </c>
      <c r="D178" s="407">
        <f t="shared" si="13"/>
        <v>0</v>
      </c>
      <c r="E178" s="483">
        <f t="shared" si="14"/>
        <v>-1</v>
      </c>
      <c r="F178" s="473">
        <f t="shared" si="15"/>
        <v>0</v>
      </c>
      <c r="G178" s="217">
        <f t="shared" si="16"/>
        <v>7</v>
      </c>
      <c r="H178" s="655"/>
      <c r="I178" s="217">
        <v>2012350</v>
      </c>
      <c r="J178" s="217" t="s">
        <v>615</v>
      </c>
      <c r="L178" s="217">
        <f t="shared" si="17"/>
        <v>2012350</v>
      </c>
      <c r="R178" s="217">
        <v>20129</v>
      </c>
      <c r="S178" s="217" t="s">
        <v>908</v>
      </c>
      <c r="T178" s="217">
        <v>360</v>
      </c>
    </row>
    <row r="179" ht="18.9" customHeight="1" spans="1:20">
      <c r="A179" s="668" t="s">
        <v>909</v>
      </c>
      <c r="B179" s="497">
        <v>2012699</v>
      </c>
      <c r="C179" s="407">
        <f t="shared" si="12"/>
        <v>0</v>
      </c>
      <c r="D179" s="407">
        <f t="shared" si="13"/>
        <v>0</v>
      </c>
      <c r="E179" s="483" t="str">
        <f t="shared" si="14"/>
        <v/>
      </c>
      <c r="F179" s="473">
        <f t="shared" si="15"/>
        <v>0</v>
      </c>
      <c r="G179" s="217">
        <f t="shared" si="16"/>
        <v>7</v>
      </c>
      <c r="H179" s="397"/>
      <c r="I179" s="217">
        <v>2012399</v>
      </c>
      <c r="J179" s="217" t="s">
        <v>910</v>
      </c>
      <c r="K179" s="217">
        <v>84</v>
      </c>
      <c r="L179" s="217">
        <f t="shared" si="17"/>
        <v>2012399</v>
      </c>
      <c r="R179" s="217">
        <v>2012901</v>
      </c>
      <c r="S179" s="217" t="s">
        <v>595</v>
      </c>
      <c r="T179" s="217">
        <v>221</v>
      </c>
    </row>
    <row r="180" ht="18.9" customHeight="1" spans="1:20">
      <c r="A180" s="668" t="s">
        <v>911</v>
      </c>
      <c r="B180" s="497">
        <v>20128</v>
      </c>
      <c r="C180" s="407">
        <f t="shared" si="12"/>
        <v>90</v>
      </c>
      <c r="D180" s="407">
        <f t="shared" si="13"/>
        <v>105</v>
      </c>
      <c r="E180" s="483">
        <f t="shared" si="14"/>
        <v>0.166666666666667</v>
      </c>
      <c r="F180" s="473">
        <f t="shared" si="15"/>
        <v>90</v>
      </c>
      <c r="G180" s="217">
        <f t="shared" si="16"/>
        <v>5</v>
      </c>
      <c r="H180" s="655"/>
      <c r="I180" s="217">
        <v>20124</v>
      </c>
      <c r="J180" s="217" t="s">
        <v>912</v>
      </c>
      <c r="K180" s="217">
        <v>112</v>
      </c>
      <c r="L180" s="217">
        <f t="shared" si="17"/>
        <v>20124</v>
      </c>
      <c r="R180" s="217">
        <v>2012902</v>
      </c>
      <c r="S180" s="217" t="s">
        <v>598</v>
      </c>
      <c r="T180" s="217">
        <v>102</v>
      </c>
    </row>
    <row r="181" ht="18.9" customHeight="1" spans="1:20">
      <c r="A181" s="668" t="s">
        <v>587</v>
      </c>
      <c r="B181" s="497">
        <v>2012801</v>
      </c>
      <c r="C181" s="407">
        <f t="shared" si="12"/>
        <v>76</v>
      </c>
      <c r="D181" s="407">
        <f t="shared" si="13"/>
        <v>87</v>
      </c>
      <c r="E181" s="483">
        <f t="shared" si="14"/>
        <v>0.144736842105263</v>
      </c>
      <c r="F181" s="473">
        <f t="shared" si="15"/>
        <v>0</v>
      </c>
      <c r="G181" s="217">
        <f t="shared" si="16"/>
        <v>7</v>
      </c>
      <c r="H181" s="397"/>
      <c r="I181" s="217">
        <v>2012401</v>
      </c>
      <c r="J181" s="217" t="s">
        <v>588</v>
      </c>
      <c r="K181" s="217">
        <v>112</v>
      </c>
      <c r="L181" s="217">
        <f t="shared" si="17"/>
        <v>2012401</v>
      </c>
      <c r="R181" s="217">
        <v>2012903</v>
      </c>
      <c r="S181" s="217" t="s">
        <v>601</v>
      </c>
      <c r="T181" s="217">
        <v>0</v>
      </c>
    </row>
    <row r="182" ht="18.9" customHeight="1" spans="1:20">
      <c r="A182" s="668" t="s">
        <v>590</v>
      </c>
      <c r="B182" s="497">
        <v>2012802</v>
      </c>
      <c r="C182" s="407">
        <f t="shared" si="12"/>
        <v>7</v>
      </c>
      <c r="D182" s="407">
        <f t="shared" si="13"/>
        <v>10</v>
      </c>
      <c r="E182" s="483">
        <f t="shared" si="14"/>
        <v>0.428571428571429</v>
      </c>
      <c r="F182" s="473">
        <f t="shared" si="15"/>
        <v>0</v>
      </c>
      <c r="G182" s="217">
        <f t="shared" si="16"/>
        <v>7</v>
      </c>
      <c r="H182" s="397"/>
      <c r="I182" s="217">
        <v>2012402</v>
      </c>
      <c r="J182" s="217" t="s">
        <v>591</v>
      </c>
      <c r="L182" s="217" t="e">
        <f t="shared" si="17"/>
        <v>#N/A</v>
      </c>
      <c r="R182" s="217">
        <v>2012906</v>
      </c>
      <c r="S182" s="217" t="s">
        <v>913</v>
      </c>
      <c r="T182" s="217">
        <v>0</v>
      </c>
    </row>
    <row r="183" ht="18.9" customHeight="1" spans="1:20">
      <c r="A183" s="668" t="s">
        <v>593</v>
      </c>
      <c r="B183" s="497">
        <v>2012803</v>
      </c>
      <c r="C183" s="407">
        <f t="shared" si="12"/>
        <v>0</v>
      </c>
      <c r="D183" s="407">
        <f t="shared" si="13"/>
        <v>0</v>
      </c>
      <c r="E183" s="483" t="str">
        <f t="shared" si="14"/>
        <v/>
      </c>
      <c r="F183" s="473">
        <f t="shared" si="15"/>
        <v>0</v>
      </c>
      <c r="G183" s="217">
        <f t="shared" si="16"/>
        <v>7</v>
      </c>
      <c r="H183" s="397"/>
      <c r="I183" s="217">
        <v>2012403</v>
      </c>
      <c r="J183" s="217" t="s">
        <v>594</v>
      </c>
      <c r="L183" s="217" t="e">
        <f t="shared" si="17"/>
        <v>#N/A</v>
      </c>
      <c r="R183" s="217">
        <v>2012950</v>
      </c>
      <c r="S183" s="217" t="s">
        <v>622</v>
      </c>
      <c r="T183" s="217">
        <v>22</v>
      </c>
    </row>
    <row r="184" ht="18.9" customHeight="1" spans="1:20">
      <c r="A184" s="668" t="s">
        <v>629</v>
      </c>
      <c r="B184" s="497">
        <v>2012804</v>
      </c>
      <c r="C184" s="407">
        <f t="shared" si="12"/>
        <v>0</v>
      </c>
      <c r="D184" s="407">
        <f t="shared" si="13"/>
        <v>0</v>
      </c>
      <c r="E184" s="483" t="str">
        <f t="shared" si="14"/>
        <v/>
      </c>
      <c r="F184" s="473">
        <f t="shared" si="15"/>
        <v>0</v>
      </c>
      <c r="G184" s="217">
        <f t="shared" si="16"/>
        <v>7</v>
      </c>
      <c r="H184" s="397"/>
      <c r="I184" s="217">
        <v>2012404</v>
      </c>
      <c r="J184" s="217" t="s">
        <v>914</v>
      </c>
      <c r="L184" s="217" t="e">
        <f t="shared" si="17"/>
        <v>#N/A</v>
      </c>
      <c r="R184" s="217">
        <v>2012999</v>
      </c>
      <c r="S184" s="217" t="s">
        <v>915</v>
      </c>
      <c r="T184" s="217">
        <v>15</v>
      </c>
    </row>
    <row r="185" ht="18.9" customHeight="1" spans="1:20">
      <c r="A185" s="668" t="s">
        <v>614</v>
      </c>
      <c r="B185" s="497">
        <v>2012850</v>
      </c>
      <c r="C185" s="407">
        <f t="shared" si="12"/>
        <v>0</v>
      </c>
      <c r="D185" s="407">
        <f t="shared" si="13"/>
        <v>0</v>
      </c>
      <c r="E185" s="483" t="str">
        <f t="shared" si="14"/>
        <v/>
      </c>
      <c r="F185" s="473">
        <f t="shared" si="15"/>
        <v>0</v>
      </c>
      <c r="G185" s="217">
        <f t="shared" si="16"/>
        <v>7</v>
      </c>
      <c r="H185" s="655"/>
      <c r="I185" s="217">
        <v>2012450</v>
      </c>
      <c r="J185" s="217" t="s">
        <v>615</v>
      </c>
      <c r="L185" s="217" t="e">
        <f t="shared" si="17"/>
        <v>#N/A</v>
      </c>
      <c r="R185" s="217">
        <v>20131</v>
      </c>
      <c r="S185" s="217" t="s">
        <v>916</v>
      </c>
      <c r="T185" s="217">
        <v>2325</v>
      </c>
    </row>
    <row r="186" ht="18.9" customHeight="1" spans="1:20">
      <c r="A186" s="668" t="s">
        <v>917</v>
      </c>
      <c r="B186" s="497">
        <v>2012899</v>
      </c>
      <c r="C186" s="407">
        <f t="shared" si="12"/>
        <v>7</v>
      </c>
      <c r="D186" s="407">
        <f t="shared" si="13"/>
        <v>8</v>
      </c>
      <c r="E186" s="483">
        <f t="shared" si="14"/>
        <v>0.142857142857143</v>
      </c>
      <c r="F186" s="473">
        <f t="shared" si="15"/>
        <v>0</v>
      </c>
      <c r="G186" s="217">
        <f t="shared" si="16"/>
        <v>7</v>
      </c>
      <c r="H186" s="397"/>
      <c r="I186" s="217">
        <v>2012499</v>
      </c>
      <c r="J186" s="217" t="s">
        <v>918</v>
      </c>
      <c r="L186" s="217" t="e">
        <f t="shared" si="17"/>
        <v>#N/A</v>
      </c>
      <c r="R186" s="217">
        <v>2013101</v>
      </c>
      <c r="S186" s="217" t="s">
        <v>595</v>
      </c>
      <c r="T186" s="217">
        <v>2041</v>
      </c>
    </row>
    <row r="187" ht="18.9" customHeight="1" spans="1:20">
      <c r="A187" s="668" t="s">
        <v>919</v>
      </c>
      <c r="B187" s="497">
        <v>20129</v>
      </c>
      <c r="C187" s="407">
        <f t="shared" si="12"/>
        <v>342</v>
      </c>
      <c r="D187" s="407">
        <f t="shared" si="13"/>
        <v>360</v>
      </c>
      <c r="E187" s="483">
        <f t="shared" si="14"/>
        <v>0.0526315789473684</v>
      </c>
      <c r="F187" s="473">
        <f t="shared" si="15"/>
        <v>342</v>
      </c>
      <c r="G187" s="217">
        <f t="shared" si="16"/>
        <v>5</v>
      </c>
      <c r="H187" s="655"/>
      <c r="I187" s="217">
        <v>20125</v>
      </c>
      <c r="J187" s="217" t="s">
        <v>920</v>
      </c>
      <c r="K187" s="217">
        <v>2</v>
      </c>
      <c r="L187" s="217">
        <f t="shared" si="17"/>
        <v>20125</v>
      </c>
      <c r="R187" s="217">
        <v>2013102</v>
      </c>
      <c r="S187" s="217" t="s">
        <v>598</v>
      </c>
      <c r="T187" s="217">
        <v>127</v>
      </c>
    </row>
    <row r="188" ht="18.9" customHeight="1" spans="1:20">
      <c r="A188" s="668" t="s">
        <v>587</v>
      </c>
      <c r="B188" s="497">
        <v>2012901</v>
      </c>
      <c r="C188" s="407">
        <f t="shared" si="12"/>
        <v>225</v>
      </c>
      <c r="D188" s="407">
        <f t="shared" si="13"/>
        <v>221</v>
      </c>
      <c r="E188" s="483">
        <f t="shared" si="14"/>
        <v>-0.0177777777777778</v>
      </c>
      <c r="F188" s="473">
        <f t="shared" si="15"/>
        <v>0</v>
      </c>
      <c r="G188" s="217">
        <f t="shared" si="16"/>
        <v>7</v>
      </c>
      <c r="H188" s="397"/>
      <c r="I188" s="217">
        <v>2012501</v>
      </c>
      <c r="J188" s="217" t="s">
        <v>588</v>
      </c>
      <c r="L188" s="217">
        <f t="shared" si="17"/>
        <v>2012501</v>
      </c>
      <c r="R188" s="217">
        <v>2013103</v>
      </c>
      <c r="S188" s="217" t="s">
        <v>601</v>
      </c>
      <c r="T188" s="217">
        <v>0</v>
      </c>
    </row>
    <row r="189" ht="18.9" customHeight="1" spans="1:20">
      <c r="A189" s="668" t="s">
        <v>590</v>
      </c>
      <c r="B189" s="497">
        <v>2012902</v>
      </c>
      <c r="C189" s="407">
        <f t="shared" si="12"/>
        <v>84</v>
      </c>
      <c r="D189" s="407">
        <f t="shared" si="13"/>
        <v>102</v>
      </c>
      <c r="E189" s="483">
        <f t="shared" si="14"/>
        <v>0.214285714285714</v>
      </c>
      <c r="F189" s="473">
        <f t="shared" si="15"/>
        <v>0</v>
      </c>
      <c r="G189" s="217">
        <f t="shared" si="16"/>
        <v>7</v>
      </c>
      <c r="H189" s="397"/>
      <c r="I189" s="217">
        <v>2012502</v>
      </c>
      <c r="J189" s="217" t="s">
        <v>591</v>
      </c>
      <c r="L189" s="217">
        <f t="shared" si="17"/>
        <v>2012502</v>
      </c>
      <c r="R189" s="217">
        <v>2013105</v>
      </c>
      <c r="S189" s="217" t="s">
        <v>921</v>
      </c>
      <c r="T189" s="217">
        <v>157</v>
      </c>
    </row>
    <row r="190" ht="18.9" customHeight="1" spans="1:20">
      <c r="A190" s="668" t="s">
        <v>593</v>
      </c>
      <c r="B190" s="497">
        <v>2012903</v>
      </c>
      <c r="C190" s="407">
        <f t="shared" si="12"/>
        <v>0</v>
      </c>
      <c r="D190" s="407">
        <f t="shared" si="13"/>
        <v>0</v>
      </c>
      <c r="E190" s="483" t="str">
        <f t="shared" si="14"/>
        <v/>
      </c>
      <c r="F190" s="473">
        <f t="shared" si="15"/>
        <v>0</v>
      </c>
      <c r="G190" s="217">
        <f t="shared" si="16"/>
        <v>7</v>
      </c>
      <c r="H190" s="397"/>
      <c r="I190" s="217">
        <v>2012503</v>
      </c>
      <c r="J190" s="217" t="s">
        <v>594</v>
      </c>
      <c r="L190" s="217">
        <f t="shared" si="17"/>
        <v>2012503</v>
      </c>
      <c r="R190" s="217">
        <v>2013150</v>
      </c>
      <c r="S190" s="217" t="s">
        <v>622</v>
      </c>
      <c r="T190" s="217">
        <v>0</v>
      </c>
    </row>
    <row r="191" ht="18.9" customHeight="1" spans="1:20">
      <c r="A191" s="668" t="s">
        <v>922</v>
      </c>
      <c r="B191" s="497">
        <v>2012905</v>
      </c>
      <c r="C191" s="407">
        <f t="shared" si="12"/>
        <v>0</v>
      </c>
      <c r="D191" s="407">
        <f t="shared" si="13"/>
        <v>0</v>
      </c>
      <c r="E191" s="483" t="str">
        <f t="shared" si="14"/>
        <v/>
      </c>
      <c r="F191" s="473">
        <f t="shared" si="15"/>
        <v>0</v>
      </c>
      <c r="G191" s="217">
        <f t="shared" si="16"/>
        <v>7</v>
      </c>
      <c r="H191" s="397"/>
      <c r="I191" s="217">
        <v>2012504</v>
      </c>
      <c r="J191" s="217" t="s">
        <v>923</v>
      </c>
      <c r="L191" s="217">
        <f t="shared" si="17"/>
        <v>2012504</v>
      </c>
      <c r="R191" s="217">
        <v>2013199</v>
      </c>
      <c r="S191" s="217" t="s">
        <v>924</v>
      </c>
      <c r="T191" s="217">
        <v>0</v>
      </c>
    </row>
    <row r="192" ht="18.9" customHeight="1" spans="1:20">
      <c r="A192" s="668" t="s">
        <v>614</v>
      </c>
      <c r="B192" s="497">
        <v>2012950</v>
      </c>
      <c r="C192" s="407">
        <f t="shared" si="12"/>
        <v>21</v>
      </c>
      <c r="D192" s="407">
        <f t="shared" si="13"/>
        <v>22</v>
      </c>
      <c r="E192" s="483">
        <f t="shared" si="14"/>
        <v>0.0476190476190477</v>
      </c>
      <c r="F192" s="473">
        <f t="shared" si="15"/>
        <v>0</v>
      </c>
      <c r="G192" s="217">
        <f t="shared" si="16"/>
        <v>7</v>
      </c>
      <c r="H192" s="655"/>
      <c r="I192" s="217">
        <v>2012505</v>
      </c>
      <c r="J192" s="217" t="s">
        <v>925</v>
      </c>
      <c r="L192" s="217">
        <f t="shared" si="17"/>
        <v>2012505</v>
      </c>
      <c r="R192" s="217">
        <v>20132</v>
      </c>
      <c r="S192" s="217" t="s">
        <v>926</v>
      </c>
      <c r="T192" s="217">
        <v>948</v>
      </c>
    </row>
    <row r="193" ht="18.9" customHeight="1" spans="1:20">
      <c r="A193" s="668" t="s">
        <v>927</v>
      </c>
      <c r="B193" s="497">
        <v>2012999</v>
      </c>
      <c r="C193" s="407">
        <f t="shared" si="12"/>
        <v>12</v>
      </c>
      <c r="D193" s="407">
        <f t="shared" si="13"/>
        <v>15</v>
      </c>
      <c r="E193" s="483">
        <f t="shared" si="14"/>
        <v>0.25</v>
      </c>
      <c r="F193" s="473">
        <f t="shared" si="15"/>
        <v>0</v>
      </c>
      <c r="G193" s="217">
        <f t="shared" si="16"/>
        <v>7</v>
      </c>
      <c r="H193" s="397"/>
      <c r="I193" s="217">
        <v>2012506</v>
      </c>
      <c r="J193" s="217" t="s">
        <v>928</v>
      </c>
      <c r="K193" s="217">
        <v>2</v>
      </c>
      <c r="L193" s="217">
        <f t="shared" si="17"/>
        <v>2012506</v>
      </c>
      <c r="R193" s="217">
        <v>2013201</v>
      </c>
      <c r="S193" s="217" t="s">
        <v>595</v>
      </c>
      <c r="T193" s="217">
        <v>406</v>
      </c>
    </row>
    <row r="194" ht="18.9" customHeight="1" spans="1:20">
      <c r="A194" s="668" t="s">
        <v>929</v>
      </c>
      <c r="B194" s="497">
        <v>20131</v>
      </c>
      <c r="C194" s="407">
        <f t="shared" si="12"/>
        <v>2783</v>
      </c>
      <c r="D194" s="407">
        <f t="shared" si="13"/>
        <v>2325</v>
      </c>
      <c r="E194" s="483">
        <f t="shared" si="14"/>
        <v>-0.164570607258354</v>
      </c>
      <c r="F194" s="473">
        <f t="shared" si="15"/>
        <v>2783</v>
      </c>
      <c r="G194" s="217">
        <f t="shared" si="16"/>
        <v>5</v>
      </c>
      <c r="H194" s="655"/>
      <c r="I194" s="217">
        <v>2012550</v>
      </c>
      <c r="J194" s="217" t="s">
        <v>615</v>
      </c>
      <c r="L194" s="217">
        <f t="shared" si="17"/>
        <v>2012550</v>
      </c>
      <c r="R194" s="217">
        <v>2013202</v>
      </c>
      <c r="S194" s="217" t="s">
        <v>598</v>
      </c>
      <c r="T194" s="217">
        <v>33</v>
      </c>
    </row>
    <row r="195" ht="18.9" customHeight="1" spans="1:20">
      <c r="A195" s="668" t="s">
        <v>587</v>
      </c>
      <c r="B195" s="497">
        <v>2013101</v>
      </c>
      <c r="C195" s="407">
        <f t="shared" si="12"/>
        <v>2118</v>
      </c>
      <c r="D195" s="407">
        <f t="shared" si="13"/>
        <v>2041</v>
      </c>
      <c r="E195" s="483">
        <f t="shared" si="14"/>
        <v>-0.0363550519357885</v>
      </c>
      <c r="F195" s="473">
        <f t="shared" si="15"/>
        <v>0</v>
      </c>
      <c r="G195" s="217">
        <f t="shared" si="16"/>
        <v>7</v>
      </c>
      <c r="H195" s="397"/>
      <c r="I195" s="217">
        <v>2012599</v>
      </c>
      <c r="J195" s="217" t="s">
        <v>930</v>
      </c>
      <c r="L195" s="217">
        <f t="shared" si="17"/>
        <v>2012599</v>
      </c>
      <c r="R195" s="217">
        <v>2013203</v>
      </c>
      <c r="S195" s="217" t="s">
        <v>601</v>
      </c>
      <c r="T195" s="217">
        <v>0</v>
      </c>
    </row>
    <row r="196" ht="18.9" customHeight="1" spans="1:20">
      <c r="A196" s="668" t="s">
        <v>590</v>
      </c>
      <c r="B196" s="497">
        <v>2013102</v>
      </c>
      <c r="C196" s="407">
        <f t="shared" ref="C196:C259" si="18">_xlfn.IFNA(VLOOKUP(B196,I:K,3,0),)</f>
        <v>113</v>
      </c>
      <c r="D196" s="407">
        <f t="shared" ref="D196:D259" si="19">_xlfn.IFNA(VLOOKUP(B196,R:T,3,0),)</f>
        <v>127</v>
      </c>
      <c r="E196" s="483">
        <f t="shared" ref="E196:E259" si="20">IF(ISERROR(D196/C196-1),"",D196/C196-1)</f>
        <v>0.123893805309734</v>
      </c>
      <c r="F196" s="473">
        <f t="shared" ref="F196:F259" si="21">SUMIFS(C$4:C$1309,B$4:B$1309,"&gt;"&amp;B196*100,B$4:B$1309,"&lt;"&amp;B196*100+100)</f>
        <v>0</v>
      </c>
      <c r="G196" s="217">
        <f t="shared" ref="G196:G259" si="22">LEN(B196)</f>
        <v>7</v>
      </c>
      <c r="H196" s="397"/>
      <c r="I196" s="217">
        <v>20126</v>
      </c>
      <c r="J196" s="217" t="s">
        <v>931</v>
      </c>
      <c r="K196" s="217">
        <v>262</v>
      </c>
      <c r="L196" s="217">
        <f t="shared" ref="L196:L259" si="23">VLOOKUP(I196,B$4:B$11056,1,0)</f>
        <v>20126</v>
      </c>
      <c r="R196" s="217">
        <v>2013204</v>
      </c>
      <c r="S196" s="217" t="s">
        <v>932</v>
      </c>
      <c r="T196" s="217">
        <v>0</v>
      </c>
    </row>
    <row r="197" ht="18.9" customHeight="1" spans="1:20">
      <c r="A197" s="668" t="s">
        <v>593</v>
      </c>
      <c r="B197" s="497">
        <v>2013103</v>
      </c>
      <c r="C197" s="407">
        <f t="shared" si="18"/>
        <v>0</v>
      </c>
      <c r="D197" s="407">
        <f t="shared" si="19"/>
        <v>0</v>
      </c>
      <c r="E197" s="483" t="str">
        <f t="shared" si="20"/>
        <v/>
      </c>
      <c r="F197" s="473">
        <f t="shared" si="21"/>
        <v>0</v>
      </c>
      <c r="G197" s="217">
        <f t="shared" si="22"/>
        <v>7</v>
      </c>
      <c r="H197" s="397"/>
      <c r="I197" s="217">
        <v>2012601</v>
      </c>
      <c r="J197" s="217" t="s">
        <v>588</v>
      </c>
      <c r="L197" s="217">
        <f t="shared" si="23"/>
        <v>2012601</v>
      </c>
      <c r="R197" s="217">
        <v>2013250</v>
      </c>
      <c r="S197" s="217" t="s">
        <v>622</v>
      </c>
      <c r="T197" s="217">
        <v>0</v>
      </c>
    </row>
    <row r="198" ht="18.9" customHeight="1" spans="1:20">
      <c r="A198" s="668" t="s">
        <v>933</v>
      </c>
      <c r="B198" s="497">
        <v>2013105</v>
      </c>
      <c r="C198" s="407">
        <f t="shared" si="18"/>
        <v>522</v>
      </c>
      <c r="D198" s="407">
        <f t="shared" si="19"/>
        <v>157</v>
      </c>
      <c r="E198" s="483">
        <f t="shared" si="20"/>
        <v>-0.699233716475096</v>
      </c>
      <c r="F198" s="473">
        <f t="shared" si="21"/>
        <v>0</v>
      </c>
      <c r="G198" s="217">
        <f t="shared" si="22"/>
        <v>7</v>
      </c>
      <c r="H198" s="397"/>
      <c r="I198" s="217">
        <v>2012602</v>
      </c>
      <c r="J198" s="217" t="s">
        <v>591</v>
      </c>
      <c r="L198" s="217">
        <f t="shared" si="23"/>
        <v>2012602</v>
      </c>
      <c r="R198" s="217">
        <v>2013299</v>
      </c>
      <c r="S198" s="217" t="s">
        <v>934</v>
      </c>
      <c r="T198" s="217">
        <v>509</v>
      </c>
    </row>
    <row r="199" ht="18.9" customHeight="1" spans="1:20">
      <c r="A199" s="668" t="s">
        <v>614</v>
      </c>
      <c r="B199" s="497">
        <v>2013150</v>
      </c>
      <c r="C199" s="407">
        <f t="shared" si="18"/>
        <v>0</v>
      </c>
      <c r="D199" s="407">
        <f t="shared" si="19"/>
        <v>0</v>
      </c>
      <c r="E199" s="483" t="str">
        <f t="shared" si="20"/>
        <v/>
      </c>
      <c r="F199" s="473">
        <f t="shared" si="21"/>
        <v>0</v>
      </c>
      <c r="G199" s="217">
        <f t="shared" si="22"/>
        <v>7</v>
      </c>
      <c r="H199" s="655"/>
      <c r="I199" s="217">
        <v>2012603</v>
      </c>
      <c r="J199" s="217" t="s">
        <v>594</v>
      </c>
      <c r="L199" s="217">
        <f t="shared" si="23"/>
        <v>2012603</v>
      </c>
      <c r="R199" s="217">
        <v>20133</v>
      </c>
      <c r="S199" s="217" t="s">
        <v>935</v>
      </c>
      <c r="T199" s="217">
        <v>477</v>
      </c>
    </row>
    <row r="200" ht="28.8" spans="1:20">
      <c r="A200" s="668" t="s">
        <v>936</v>
      </c>
      <c r="B200" s="497">
        <v>2013199</v>
      </c>
      <c r="C200" s="407">
        <f t="shared" si="18"/>
        <v>30</v>
      </c>
      <c r="D200" s="407">
        <f t="shared" si="19"/>
        <v>0</v>
      </c>
      <c r="E200" s="483">
        <f t="shared" si="20"/>
        <v>-1</v>
      </c>
      <c r="F200" s="473">
        <f t="shared" si="21"/>
        <v>0</v>
      </c>
      <c r="G200" s="217">
        <f t="shared" si="22"/>
        <v>7</v>
      </c>
      <c r="H200" s="397"/>
      <c r="I200" s="217">
        <v>2012604</v>
      </c>
      <c r="J200" s="217" t="s">
        <v>937</v>
      </c>
      <c r="K200" s="217">
        <v>262</v>
      </c>
      <c r="L200" s="217">
        <f t="shared" si="23"/>
        <v>2012604</v>
      </c>
      <c r="R200" s="217">
        <v>2013301</v>
      </c>
      <c r="S200" s="217" t="s">
        <v>595</v>
      </c>
      <c r="T200" s="217">
        <v>211</v>
      </c>
    </row>
    <row r="201" ht="18.9" customHeight="1" spans="1:20">
      <c r="A201" s="668" t="s">
        <v>938</v>
      </c>
      <c r="B201" s="497">
        <v>20132</v>
      </c>
      <c r="C201" s="407">
        <f t="shared" si="18"/>
        <v>1093</v>
      </c>
      <c r="D201" s="407">
        <f t="shared" si="19"/>
        <v>948</v>
      </c>
      <c r="E201" s="483">
        <f t="shared" si="20"/>
        <v>-0.132662397072278</v>
      </c>
      <c r="F201" s="473">
        <f t="shared" si="21"/>
        <v>1093</v>
      </c>
      <c r="G201" s="217">
        <f t="shared" si="22"/>
        <v>5</v>
      </c>
      <c r="H201" s="655"/>
      <c r="I201" s="217">
        <v>2012699</v>
      </c>
      <c r="J201" s="217" t="s">
        <v>939</v>
      </c>
      <c r="L201" s="217">
        <f t="shared" si="23"/>
        <v>2012699</v>
      </c>
      <c r="R201" s="217">
        <v>2013302</v>
      </c>
      <c r="S201" s="217" t="s">
        <v>598</v>
      </c>
      <c r="T201" s="217">
        <v>217</v>
      </c>
    </row>
    <row r="202" ht="18.9" customHeight="1" spans="1:20">
      <c r="A202" s="668" t="s">
        <v>587</v>
      </c>
      <c r="B202" s="497">
        <v>2013201</v>
      </c>
      <c r="C202" s="407">
        <f t="shared" si="18"/>
        <v>288</v>
      </c>
      <c r="D202" s="407">
        <f t="shared" si="19"/>
        <v>406</v>
      </c>
      <c r="E202" s="483">
        <f t="shared" si="20"/>
        <v>0.409722222222222</v>
      </c>
      <c r="F202" s="473">
        <f t="shared" si="21"/>
        <v>0</v>
      </c>
      <c r="G202" s="217">
        <f t="shared" si="22"/>
        <v>7</v>
      </c>
      <c r="H202" s="397"/>
      <c r="I202" s="217">
        <v>20128</v>
      </c>
      <c r="J202" s="217" t="s">
        <v>940</v>
      </c>
      <c r="K202" s="217">
        <v>90</v>
      </c>
      <c r="L202" s="217">
        <f t="shared" si="23"/>
        <v>20128</v>
      </c>
      <c r="R202" s="217">
        <v>2013303</v>
      </c>
      <c r="S202" s="217" t="s">
        <v>601</v>
      </c>
      <c r="T202" s="217">
        <v>0</v>
      </c>
    </row>
    <row r="203" ht="18.9" customHeight="1" spans="1:20">
      <c r="A203" s="668" t="s">
        <v>590</v>
      </c>
      <c r="B203" s="497">
        <v>2013202</v>
      </c>
      <c r="C203" s="407">
        <f t="shared" si="18"/>
        <v>0</v>
      </c>
      <c r="D203" s="407">
        <f t="shared" si="19"/>
        <v>33</v>
      </c>
      <c r="E203" s="483" t="str">
        <f t="shared" si="20"/>
        <v/>
      </c>
      <c r="F203" s="473">
        <f t="shared" si="21"/>
        <v>0</v>
      </c>
      <c r="G203" s="217">
        <f t="shared" si="22"/>
        <v>7</v>
      </c>
      <c r="H203" s="397"/>
      <c r="I203" s="217">
        <v>2012801</v>
      </c>
      <c r="J203" s="217" t="s">
        <v>588</v>
      </c>
      <c r="K203" s="217">
        <v>76</v>
      </c>
      <c r="L203" s="217">
        <f t="shared" si="23"/>
        <v>2012801</v>
      </c>
      <c r="R203" s="217">
        <v>2013350</v>
      </c>
      <c r="S203" s="217" t="s">
        <v>622</v>
      </c>
      <c r="T203" s="217">
        <v>0</v>
      </c>
    </row>
    <row r="204" ht="18.9" customHeight="1" spans="1:20">
      <c r="A204" s="668" t="s">
        <v>593</v>
      </c>
      <c r="B204" s="497">
        <v>2013203</v>
      </c>
      <c r="C204" s="407">
        <f t="shared" si="18"/>
        <v>0</v>
      </c>
      <c r="D204" s="407">
        <f t="shared" si="19"/>
        <v>0</v>
      </c>
      <c r="E204" s="483" t="str">
        <f t="shared" si="20"/>
        <v/>
      </c>
      <c r="F204" s="473">
        <f t="shared" si="21"/>
        <v>0</v>
      </c>
      <c r="G204" s="217">
        <f t="shared" si="22"/>
        <v>7</v>
      </c>
      <c r="H204" s="397"/>
      <c r="I204" s="217">
        <v>2012802</v>
      </c>
      <c r="J204" s="217" t="s">
        <v>591</v>
      </c>
      <c r="K204" s="217">
        <v>7</v>
      </c>
      <c r="L204" s="217">
        <f t="shared" si="23"/>
        <v>2012802</v>
      </c>
      <c r="R204" s="217">
        <v>2013399</v>
      </c>
      <c r="S204" s="217" t="s">
        <v>941</v>
      </c>
      <c r="T204" s="217">
        <v>49</v>
      </c>
    </row>
    <row r="205" ht="18.9" customHeight="1" spans="1:20">
      <c r="A205" s="668" t="s">
        <v>942</v>
      </c>
      <c r="B205" s="497">
        <v>2013204</v>
      </c>
      <c r="C205" s="407">
        <f t="shared" si="18"/>
        <v>0</v>
      </c>
      <c r="D205" s="407">
        <f t="shared" si="19"/>
        <v>0</v>
      </c>
      <c r="E205" s="483" t="str">
        <f t="shared" si="20"/>
        <v/>
      </c>
      <c r="F205" s="473">
        <f t="shared" si="21"/>
        <v>0</v>
      </c>
      <c r="G205" s="217">
        <f t="shared" si="22"/>
        <v>7</v>
      </c>
      <c r="H205" s="655"/>
      <c r="I205" s="217">
        <v>2012803</v>
      </c>
      <c r="J205" s="217" t="s">
        <v>594</v>
      </c>
      <c r="L205" s="217">
        <f t="shared" si="23"/>
        <v>2012803</v>
      </c>
      <c r="R205" s="217">
        <v>20134</v>
      </c>
      <c r="S205" s="217" t="s">
        <v>943</v>
      </c>
      <c r="T205" s="217">
        <v>194</v>
      </c>
    </row>
    <row r="206" ht="18.9" customHeight="1" spans="1:20">
      <c r="A206" s="668" t="s">
        <v>614</v>
      </c>
      <c r="B206" s="497">
        <v>2013250</v>
      </c>
      <c r="C206" s="407">
        <f t="shared" si="18"/>
        <v>0</v>
      </c>
      <c r="D206" s="407">
        <f t="shared" si="19"/>
        <v>0</v>
      </c>
      <c r="E206" s="483" t="str">
        <f t="shared" si="20"/>
        <v/>
      </c>
      <c r="F206" s="473">
        <f t="shared" si="21"/>
        <v>0</v>
      </c>
      <c r="G206" s="217">
        <f t="shared" si="22"/>
        <v>7</v>
      </c>
      <c r="H206" s="397"/>
      <c r="I206" s="217">
        <v>2012804</v>
      </c>
      <c r="J206" s="217" t="s">
        <v>630</v>
      </c>
      <c r="L206" s="217">
        <f t="shared" si="23"/>
        <v>2012804</v>
      </c>
      <c r="R206" s="217">
        <v>2013401</v>
      </c>
      <c r="S206" s="217" t="s">
        <v>595</v>
      </c>
      <c r="T206" s="217">
        <v>164</v>
      </c>
    </row>
    <row r="207" ht="18.9" customHeight="1" spans="1:20">
      <c r="A207" s="668" t="s">
        <v>944</v>
      </c>
      <c r="B207" s="497">
        <v>2013299</v>
      </c>
      <c r="C207" s="407">
        <f t="shared" si="18"/>
        <v>805</v>
      </c>
      <c r="D207" s="407">
        <f t="shared" si="19"/>
        <v>509</v>
      </c>
      <c r="E207" s="483">
        <f t="shared" si="20"/>
        <v>-0.367701863354037</v>
      </c>
      <c r="F207" s="473">
        <f t="shared" si="21"/>
        <v>0</v>
      </c>
      <c r="G207" s="217">
        <f t="shared" si="22"/>
        <v>7</v>
      </c>
      <c r="H207" s="397"/>
      <c r="I207" s="217">
        <v>2012850</v>
      </c>
      <c r="J207" s="217" t="s">
        <v>615</v>
      </c>
      <c r="L207" s="217">
        <f t="shared" si="23"/>
        <v>2012850</v>
      </c>
      <c r="R207" s="217">
        <v>2013402</v>
      </c>
      <c r="S207" s="217" t="s">
        <v>598</v>
      </c>
      <c r="T207" s="217">
        <v>10</v>
      </c>
    </row>
    <row r="208" ht="18.9" customHeight="1" spans="1:20">
      <c r="A208" s="668" t="s">
        <v>945</v>
      </c>
      <c r="B208" s="497">
        <v>20133</v>
      </c>
      <c r="C208" s="407">
        <f t="shared" si="18"/>
        <v>383</v>
      </c>
      <c r="D208" s="407">
        <f t="shared" si="19"/>
        <v>477</v>
      </c>
      <c r="E208" s="483">
        <f t="shared" si="20"/>
        <v>0.245430809399478</v>
      </c>
      <c r="F208" s="473">
        <f t="shared" si="21"/>
        <v>383</v>
      </c>
      <c r="G208" s="217">
        <f t="shared" si="22"/>
        <v>5</v>
      </c>
      <c r="H208" s="655"/>
      <c r="I208" s="217">
        <v>2012899</v>
      </c>
      <c r="J208" s="217" t="s">
        <v>946</v>
      </c>
      <c r="K208" s="217">
        <v>7</v>
      </c>
      <c r="L208" s="217">
        <f t="shared" si="23"/>
        <v>2012899</v>
      </c>
      <c r="R208" s="217">
        <v>2013403</v>
      </c>
      <c r="S208" s="217" t="s">
        <v>601</v>
      </c>
      <c r="T208" s="217">
        <v>0</v>
      </c>
    </row>
    <row r="209" ht="18.9" customHeight="1" spans="1:20">
      <c r="A209" s="668" t="s">
        <v>587</v>
      </c>
      <c r="B209" s="497">
        <v>2013301</v>
      </c>
      <c r="C209" s="407">
        <f t="shared" si="18"/>
        <v>168</v>
      </c>
      <c r="D209" s="407">
        <f t="shared" si="19"/>
        <v>211</v>
      </c>
      <c r="E209" s="483">
        <f t="shared" si="20"/>
        <v>0.255952380952381</v>
      </c>
      <c r="F209" s="473">
        <f t="shared" si="21"/>
        <v>0</v>
      </c>
      <c r="G209" s="217">
        <f t="shared" si="22"/>
        <v>7</v>
      </c>
      <c r="H209" s="397"/>
      <c r="I209" s="217">
        <v>20129</v>
      </c>
      <c r="J209" s="217" t="s">
        <v>947</v>
      </c>
      <c r="K209" s="217">
        <v>342</v>
      </c>
      <c r="L209" s="217">
        <f t="shared" si="23"/>
        <v>20129</v>
      </c>
      <c r="R209" s="217">
        <v>2013404</v>
      </c>
      <c r="S209" s="217" t="s">
        <v>948</v>
      </c>
      <c r="T209" s="217">
        <v>0</v>
      </c>
    </row>
    <row r="210" ht="18.9" customHeight="1" spans="1:20">
      <c r="A210" s="668" t="s">
        <v>590</v>
      </c>
      <c r="B210" s="497">
        <v>2013302</v>
      </c>
      <c r="C210" s="407">
        <f t="shared" si="18"/>
        <v>189</v>
      </c>
      <c r="D210" s="407">
        <f t="shared" si="19"/>
        <v>217</v>
      </c>
      <c r="E210" s="483">
        <f t="shared" si="20"/>
        <v>0.148148148148148</v>
      </c>
      <c r="F210" s="473">
        <f t="shared" si="21"/>
        <v>0</v>
      </c>
      <c r="G210" s="217">
        <f t="shared" si="22"/>
        <v>7</v>
      </c>
      <c r="H210" s="397"/>
      <c r="I210" s="217">
        <v>2012901</v>
      </c>
      <c r="J210" s="217" t="s">
        <v>588</v>
      </c>
      <c r="K210" s="217">
        <v>225</v>
      </c>
      <c r="L210" s="217">
        <f t="shared" si="23"/>
        <v>2012901</v>
      </c>
      <c r="R210" s="217">
        <v>2013405</v>
      </c>
      <c r="S210" s="217" t="s">
        <v>949</v>
      </c>
      <c r="T210" s="217">
        <v>0</v>
      </c>
    </row>
    <row r="211" ht="18.9" customHeight="1" spans="1:20">
      <c r="A211" s="668" t="s">
        <v>593</v>
      </c>
      <c r="B211" s="497">
        <v>2013303</v>
      </c>
      <c r="C211" s="407">
        <f t="shared" si="18"/>
        <v>0</v>
      </c>
      <c r="D211" s="407">
        <f t="shared" si="19"/>
        <v>0</v>
      </c>
      <c r="E211" s="483" t="str">
        <f t="shared" si="20"/>
        <v/>
      </c>
      <c r="F211" s="473">
        <f t="shared" si="21"/>
        <v>0</v>
      </c>
      <c r="G211" s="217">
        <f t="shared" si="22"/>
        <v>7</v>
      </c>
      <c r="H211" s="397"/>
      <c r="I211" s="217">
        <v>2012902</v>
      </c>
      <c r="J211" s="217" t="s">
        <v>591</v>
      </c>
      <c r="K211" s="217">
        <v>84</v>
      </c>
      <c r="L211" s="217">
        <f t="shared" si="23"/>
        <v>2012902</v>
      </c>
      <c r="R211" s="217">
        <v>2013450</v>
      </c>
      <c r="S211" s="217" t="s">
        <v>622</v>
      </c>
      <c r="T211" s="217">
        <v>0</v>
      </c>
    </row>
    <row r="212" ht="18.9" customHeight="1" spans="1:20">
      <c r="A212" s="668" t="s">
        <v>614</v>
      </c>
      <c r="B212" s="497">
        <v>2013350</v>
      </c>
      <c r="C212" s="407">
        <f t="shared" si="18"/>
        <v>0</v>
      </c>
      <c r="D212" s="407">
        <f t="shared" si="19"/>
        <v>0</v>
      </c>
      <c r="E212" s="483" t="str">
        <f t="shared" si="20"/>
        <v/>
      </c>
      <c r="F212" s="473">
        <f t="shared" si="21"/>
        <v>0</v>
      </c>
      <c r="G212" s="217">
        <f t="shared" si="22"/>
        <v>7</v>
      </c>
      <c r="H212" s="397"/>
      <c r="I212" s="217">
        <v>2012903</v>
      </c>
      <c r="J212" s="217" t="s">
        <v>594</v>
      </c>
      <c r="L212" s="217">
        <f t="shared" si="23"/>
        <v>2012903</v>
      </c>
      <c r="R212" s="217">
        <v>2013499</v>
      </c>
      <c r="S212" s="217" t="s">
        <v>950</v>
      </c>
      <c r="T212" s="217">
        <v>20</v>
      </c>
    </row>
    <row r="213" ht="18.9" customHeight="1" spans="1:20">
      <c r="A213" s="668" t="s">
        <v>951</v>
      </c>
      <c r="B213" s="497">
        <v>2013399</v>
      </c>
      <c r="C213" s="407">
        <f t="shared" si="18"/>
        <v>26</v>
      </c>
      <c r="D213" s="407">
        <f t="shared" si="19"/>
        <v>49</v>
      </c>
      <c r="E213" s="483">
        <f t="shared" si="20"/>
        <v>0.884615384615385</v>
      </c>
      <c r="F213" s="473">
        <f t="shared" si="21"/>
        <v>0</v>
      </c>
      <c r="G213" s="217">
        <f t="shared" si="22"/>
        <v>7</v>
      </c>
      <c r="H213" s="655"/>
      <c r="I213" s="217">
        <v>2012904</v>
      </c>
      <c r="J213" s="217" t="s">
        <v>952</v>
      </c>
      <c r="L213" s="217" t="e">
        <f t="shared" si="23"/>
        <v>#N/A</v>
      </c>
      <c r="R213" s="217">
        <v>20135</v>
      </c>
      <c r="S213" s="217" t="s">
        <v>953</v>
      </c>
      <c r="T213" s="217">
        <v>2</v>
      </c>
    </row>
    <row r="214" ht="18.9" customHeight="1" spans="1:20">
      <c r="A214" s="668" t="s">
        <v>954</v>
      </c>
      <c r="B214" s="497">
        <v>20134</v>
      </c>
      <c r="C214" s="407">
        <f t="shared" si="18"/>
        <v>150</v>
      </c>
      <c r="D214" s="407">
        <f t="shared" si="19"/>
        <v>194</v>
      </c>
      <c r="E214" s="483">
        <f t="shared" si="20"/>
        <v>0.293333333333333</v>
      </c>
      <c r="F214" s="473">
        <f t="shared" si="21"/>
        <v>150</v>
      </c>
      <c r="G214" s="217">
        <f t="shared" si="22"/>
        <v>5</v>
      </c>
      <c r="H214" s="655"/>
      <c r="I214" s="217">
        <v>2012905</v>
      </c>
      <c r="J214" s="217" t="s">
        <v>955</v>
      </c>
      <c r="L214" s="217">
        <f t="shared" si="23"/>
        <v>2012905</v>
      </c>
      <c r="R214" s="217">
        <v>2013501</v>
      </c>
      <c r="S214" s="217" t="s">
        <v>595</v>
      </c>
      <c r="T214" s="217">
        <v>0</v>
      </c>
    </row>
    <row r="215" ht="18.9" customHeight="1" spans="1:20">
      <c r="A215" s="668" t="s">
        <v>587</v>
      </c>
      <c r="B215" s="497">
        <v>2013401</v>
      </c>
      <c r="C215" s="407">
        <f t="shared" si="18"/>
        <v>92</v>
      </c>
      <c r="D215" s="407">
        <f t="shared" si="19"/>
        <v>164</v>
      </c>
      <c r="E215" s="483">
        <f t="shared" si="20"/>
        <v>0.782608695652174</v>
      </c>
      <c r="F215" s="473">
        <f t="shared" si="21"/>
        <v>0</v>
      </c>
      <c r="G215" s="217">
        <f t="shared" si="22"/>
        <v>7</v>
      </c>
      <c r="H215" s="397"/>
      <c r="I215" s="217">
        <v>2012950</v>
      </c>
      <c r="J215" s="217" t="s">
        <v>615</v>
      </c>
      <c r="K215" s="217">
        <v>21</v>
      </c>
      <c r="L215" s="217">
        <f t="shared" si="23"/>
        <v>2012950</v>
      </c>
      <c r="R215" s="217">
        <v>2013502</v>
      </c>
      <c r="S215" s="217" t="s">
        <v>598</v>
      </c>
      <c r="T215" s="217">
        <v>0</v>
      </c>
    </row>
    <row r="216" ht="18.9" customHeight="1" spans="1:20">
      <c r="A216" s="668" t="s">
        <v>590</v>
      </c>
      <c r="B216" s="497">
        <v>2013402</v>
      </c>
      <c r="C216" s="407">
        <f t="shared" si="18"/>
        <v>30</v>
      </c>
      <c r="D216" s="407">
        <f t="shared" si="19"/>
        <v>10</v>
      </c>
      <c r="E216" s="483">
        <f t="shared" si="20"/>
        <v>-0.666666666666667</v>
      </c>
      <c r="F216" s="473">
        <f t="shared" si="21"/>
        <v>0</v>
      </c>
      <c r="G216" s="217">
        <f t="shared" si="22"/>
        <v>7</v>
      </c>
      <c r="H216" s="397"/>
      <c r="I216" s="217">
        <v>2012999</v>
      </c>
      <c r="J216" s="217" t="s">
        <v>956</v>
      </c>
      <c r="K216" s="217">
        <v>12</v>
      </c>
      <c r="L216" s="217">
        <f t="shared" si="23"/>
        <v>2012999</v>
      </c>
      <c r="R216" s="217">
        <v>2013503</v>
      </c>
      <c r="S216" s="217" t="s">
        <v>601</v>
      </c>
      <c r="T216" s="217">
        <v>0</v>
      </c>
    </row>
    <row r="217" ht="18.9" customHeight="1" spans="1:20">
      <c r="A217" s="668" t="s">
        <v>593</v>
      </c>
      <c r="B217" s="497">
        <v>2013403</v>
      </c>
      <c r="C217" s="407">
        <f t="shared" si="18"/>
        <v>0</v>
      </c>
      <c r="D217" s="407">
        <f t="shared" si="19"/>
        <v>0</v>
      </c>
      <c r="E217" s="483" t="str">
        <f t="shared" si="20"/>
        <v/>
      </c>
      <c r="F217" s="473">
        <f t="shared" si="21"/>
        <v>0</v>
      </c>
      <c r="G217" s="217">
        <f t="shared" si="22"/>
        <v>7</v>
      </c>
      <c r="H217" s="397"/>
      <c r="I217" s="217">
        <v>20131</v>
      </c>
      <c r="J217" s="217" t="s">
        <v>957</v>
      </c>
      <c r="K217" s="217">
        <v>2783</v>
      </c>
      <c r="L217" s="217">
        <f t="shared" si="23"/>
        <v>20131</v>
      </c>
      <c r="R217" s="217">
        <v>2013550</v>
      </c>
      <c r="S217" s="217" t="s">
        <v>622</v>
      </c>
      <c r="T217" s="217">
        <v>0</v>
      </c>
    </row>
    <row r="218" ht="18.9" customHeight="1" spans="1:20">
      <c r="A218" s="668" t="s">
        <v>958</v>
      </c>
      <c r="B218" s="497">
        <v>2013404</v>
      </c>
      <c r="C218" s="407">
        <f t="shared" si="18"/>
        <v>0</v>
      </c>
      <c r="D218" s="407">
        <f t="shared" si="19"/>
        <v>0</v>
      </c>
      <c r="E218" s="483" t="str">
        <f t="shared" si="20"/>
        <v/>
      </c>
      <c r="F218" s="473">
        <f t="shared" si="21"/>
        <v>0</v>
      </c>
      <c r="G218" s="217">
        <f t="shared" si="22"/>
        <v>7</v>
      </c>
      <c r="H218" s="397"/>
      <c r="I218" s="217">
        <v>2013101</v>
      </c>
      <c r="J218" s="217" t="s">
        <v>588</v>
      </c>
      <c r="K218" s="217">
        <v>2118</v>
      </c>
      <c r="L218" s="217">
        <f t="shared" si="23"/>
        <v>2013101</v>
      </c>
      <c r="R218" s="217">
        <v>2013599</v>
      </c>
      <c r="S218" s="217" t="s">
        <v>959</v>
      </c>
      <c r="T218" s="217">
        <v>2</v>
      </c>
    </row>
    <row r="219" ht="18.9" customHeight="1" spans="1:20">
      <c r="A219" s="668" t="s">
        <v>899</v>
      </c>
      <c r="B219" s="497">
        <v>2013405</v>
      </c>
      <c r="C219" s="407">
        <f t="shared" si="18"/>
        <v>0</v>
      </c>
      <c r="D219" s="407">
        <f t="shared" si="19"/>
        <v>0</v>
      </c>
      <c r="E219" s="483" t="str">
        <f t="shared" si="20"/>
        <v/>
      </c>
      <c r="F219" s="473">
        <f t="shared" si="21"/>
        <v>0</v>
      </c>
      <c r="G219" s="217">
        <f t="shared" si="22"/>
        <v>7</v>
      </c>
      <c r="H219" s="655"/>
      <c r="I219" s="217">
        <v>2013102</v>
      </c>
      <c r="J219" s="217" t="s">
        <v>591</v>
      </c>
      <c r="K219" s="217">
        <v>113</v>
      </c>
      <c r="L219" s="217">
        <f t="shared" si="23"/>
        <v>2013102</v>
      </c>
      <c r="R219" s="217">
        <v>20136</v>
      </c>
      <c r="S219" s="217" t="s">
        <v>960</v>
      </c>
      <c r="T219" s="217">
        <v>69</v>
      </c>
    </row>
    <row r="220" ht="18.9" customHeight="1" spans="1:20">
      <c r="A220" s="668" t="s">
        <v>614</v>
      </c>
      <c r="B220" s="497">
        <v>2013450</v>
      </c>
      <c r="C220" s="407">
        <f t="shared" si="18"/>
        <v>0</v>
      </c>
      <c r="D220" s="407">
        <f t="shared" si="19"/>
        <v>0</v>
      </c>
      <c r="E220" s="483" t="str">
        <f t="shared" si="20"/>
        <v/>
      </c>
      <c r="F220" s="473">
        <f t="shared" si="21"/>
        <v>0</v>
      </c>
      <c r="G220" s="217">
        <f t="shared" si="22"/>
        <v>7</v>
      </c>
      <c r="H220" s="397"/>
      <c r="I220" s="217">
        <v>2013103</v>
      </c>
      <c r="J220" s="217" t="s">
        <v>594</v>
      </c>
      <c r="L220" s="217">
        <f t="shared" si="23"/>
        <v>2013103</v>
      </c>
      <c r="R220" s="217">
        <v>2013601</v>
      </c>
      <c r="S220" s="217" t="s">
        <v>595</v>
      </c>
      <c r="T220" s="217">
        <v>0</v>
      </c>
    </row>
    <row r="221" ht="18.9" customHeight="1" spans="1:20">
      <c r="A221" s="668" t="s">
        <v>961</v>
      </c>
      <c r="B221" s="497">
        <v>2013499</v>
      </c>
      <c r="C221" s="407">
        <f t="shared" si="18"/>
        <v>28</v>
      </c>
      <c r="D221" s="407">
        <f t="shared" si="19"/>
        <v>20</v>
      </c>
      <c r="E221" s="483">
        <f t="shared" si="20"/>
        <v>-0.285714285714286</v>
      </c>
      <c r="F221" s="473">
        <f t="shared" si="21"/>
        <v>0</v>
      </c>
      <c r="G221" s="217">
        <f t="shared" si="22"/>
        <v>7</v>
      </c>
      <c r="H221" s="397"/>
      <c r="I221" s="217">
        <v>2013105</v>
      </c>
      <c r="J221" s="217" t="s">
        <v>962</v>
      </c>
      <c r="K221" s="217">
        <v>522</v>
      </c>
      <c r="L221" s="217">
        <f t="shared" si="23"/>
        <v>2013105</v>
      </c>
      <c r="R221" s="217">
        <v>2013602</v>
      </c>
      <c r="S221" s="217" t="s">
        <v>598</v>
      </c>
      <c r="T221" s="217">
        <v>0</v>
      </c>
    </row>
    <row r="222" ht="18.9" customHeight="1" spans="1:20">
      <c r="A222" s="668" t="s">
        <v>963</v>
      </c>
      <c r="B222" s="497">
        <v>20135</v>
      </c>
      <c r="C222" s="407">
        <f t="shared" si="18"/>
        <v>2</v>
      </c>
      <c r="D222" s="407">
        <f t="shared" si="19"/>
        <v>2</v>
      </c>
      <c r="E222" s="483">
        <f t="shared" si="20"/>
        <v>0</v>
      </c>
      <c r="F222" s="473">
        <f t="shared" si="21"/>
        <v>2</v>
      </c>
      <c r="G222" s="217">
        <f t="shared" si="22"/>
        <v>5</v>
      </c>
      <c r="H222" s="655"/>
      <c r="I222" s="217">
        <v>2013150</v>
      </c>
      <c r="J222" s="217" t="s">
        <v>615</v>
      </c>
      <c r="L222" s="217">
        <f t="shared" si="23"/>
        <v>2013150</v>
      </c>
      <c r="R222" s="217">
        <v>2013603</v>
      </c>
      <c r="S222" s="217" t="s">
        <v>601</v>
      </c>
      <c r="T222" s="217">
        <v>0</v>
      </c>
    </row>
    <row r="223" ht="18.9" customHeight="1" spans="1:20">
      <c r="A223" s="668" t="s">
        <v>587</v>
      </c>
      <c r="B223" s="497">
        <v>2013501</v>
      </c>
      <c r="C223" s="407">
        <f t="shared" si="18"/>
        <v>0</v>
      </c>
      <c r="D223" s="407">
        <f t="shared" si="19"/>
        <v>0</v>
      </c>
      <c r="E223" s="483" t="str">
        <f t="shared" si="20"/>
        <v/>
      </c>
      <c r="F223" s="473">
        <f t="shared" si="21"/>
        <v>0</v>
      </c>
      <c r="G223" s="217">
        <f t="shared" si="22"/>
        <v>7</v>
      </c>
      <c r="H223" s="397"/>
      <c r="I223" s="217">
        <v>2013199</v>
      </c>
      <c r="J223" s="217" t="s">
        <v>964</v>
      </c>
      <c r="K223" s="217">
        <v>30</v>
      </c>
      <c r="L223" s="217">
        <f t="shared" si="23"/>
        <v>2013199</v>
      </c>
      <c r="R223" s="217">
        <v>2013650</v>
      </c>
      <c r="S223" s="217" t="s">
        <v>622</v>
      </c>
      <c r="T223" s="217">
        <v>0</v>
      </c>
    </row>
    <row r="224" ht="18.9" customHeight="1" spans="1:20">
      <c r="A224" s="668" t="s">
        <v>590</v>
      </c>
      <c r="B224" s="497">
        <v>2013502</v>
      </c>
      <c r="C224" s="407">
        <f t="shared" si="18"/>
        <v>0</v>
      </c>
      <c r="D224" s="407">
        <f t="shared" si="19"/>
        <v>0</v>
      </c>
      <c r="E224" s="483" t="str">
        <f t="shared" si="20"/>
        <v/>
      </c>
      <c r="F224" s="473">
        <f t="shared" si="21"/>
        <v>0</v>
      </c>
      <c r="G224" s="217">
        <f t="shared" si="22"/>
        <v>7</v>
      </c>
      <c r="H224" s="397"/>
      <c r="I224" s="217">
        <v>20132</v>
      </c>
      <c r="J224" s="217" t="s">
        <v>965</v>
      </c>
      <c r="K224" s="217">
        <v>1093</v>
      </c>
      <c r="L224" s="217">
        <f t="shared" si="23"/>
        <v>20132</v>
      </c>
      <c r="R224" s="217">
        <v>2013699</v>
      </c>
      <c r="S224" s="217" t="s">
        <v>966</v>
      </c>
      <c r="T224" s="217">
        <v>69</v>
      </c>
    </row>
    <row r="225" ht="18.9" customHeight="1" spans="1:20">
      <c r="A225" s="668" t="s">
        <v>593</v>
      </c>
      <c r="B225" s="497">
        <v>2013503</v>
      </c>
      <c r="C225" s="407">
        <f t="shared" si="18"/>
        <v>0</v>
      </c>
      <c r="D225" s="407">
        <f t="shared" si="19"/>
        <v>0</v>
      </c>
      <c r="E225" s="483" t="str">
        <f t="shared" si="20"/>
        <v/>
      </c>
      <c r="F225" s="473">
        <f t="shared" si="21"/>
        <v>0</v>
      </c>
      <c r="G225" s="217">
        <f t="shared" si="22"/>
        <v>7</v>
      </c>
      <c r="H225" s="655"/>
      <c r="I225" s="217">
        <v>2013201</v>
      </c>
      <c r="J225" s="217" t="s">
        <v>588</v>
      </c>
      <c r="K225" s="217">
        <v>288</v>
      </c>
      <c r="L225" s="217">
        <f t="shared" si="23"/>
        <v>2013201</v>
      </c>
      <c r="R225" s="217">
        <v>20137</v>
      </c>
      <c r="S225" s="217" t="s">
        <v>967</v>
      </c>
      <c r="T225" s="217">
        <v>0</v>
      </c>
    </row>
    <row r="226" ht="18.9" customHeight="1" spans="1:20">
      <c r="A226" s="668" t="s">
        <v>614</v>
      </c>
      <c r="B226" s="497">
        <v>2013550</v>
      </c>
      <c r="C226" s="407">
        <f t="shared" si="18"/>
        <v>0</v>
      </c>
      <c r="D226" s="407">
        <f t="shared" si="19"/>
        <v>0</v>
      </c>
      <c r="E226" s="483" t="str">
        <f t="shared" si="20"/>
        <v/>
      </c>
      <c r="F226" s="473">
        <f t="shared" si="21"/>
        <v>0</v>
      </c>
      <c r="G226" s="217">
        <f t="shared" si="22"/>
        <v>7</v>
      </c>
      <c r="H226" s="397"/>
      <c r="I226" s="217">
        <v>2013202</v>
      </c>
      <c r="J226" s="217" t="s">
        <v>591</v>
      </c>
      <c r="L226" s="217">
        <f t="shared" si="23"/>
        <v>2013202</v>
      </c>
      <c r="R226" s="217">
        <v>2013701</v>
      </c>
      <c r="S226" s="217" t="s">
        <v>595</v>
      </c>
      <c r="T226" s="217">
        <v>0</v>
      </c>
    </row>
    <row r="227" ht="18.9" customHeight="1" spans="1:20">
      <c r="A227" s="668" t="s">
        <v>968</v>
      </c>
      <c r="B227" s="497">
        <v>2013599</v>
      </c>
      <c r="C227" s="407">
        <f t="shared" si="18"/>
        <v>2</v>
      </c>
      <c r="D227" s="407">
        <f t="shared" si="19"/>
        <v>2</v>
      </c>
      <c r="E227" s="483">
        <f t="shared" si="20"/>
        <v>0</v>
      </c>
      <c r="F227" s="473">
        <f t="shared" si="21"/>
        <v>0</v>
      </c>
      <c r="G227" s="217">
        <f t="shared" si="22"/>
        <v>7</v>
      </c>
      <c r="H227" s="397"/>
      <c r="I227" s="217">
        <v>2013203</v>
      </c>
      <c r="J227" s="217" t="s">
        <v>594</v>
      </c>
      <c r="L227" s="217">
        <f t="shared" si="23"/>
        <v>2013203</v>
      </c>
      <c r="R227" s="217">
        <v>2013702</v>
      </c>
      <c r="S227" s="217" t="s">
        <v>598</v>
      </c>
      <c r="T227" s="217">
        <v>0</v>
      </c>
    </row>
    <row r="228" ht="18.9" customHeight="1" spans="1:20">
      <c r="A228" s="668" t="s">
        <v>969</v>
      </c>
      <c r="B228" s="497">
        <v>20136</v>
      </c>
      <c r="C228" s="407">
        <f t="shared" si="18"/>
        <v>150</v>
      </c>
      <c r="D228" s="407">
        <f t="shared" si="19"/>
        <v>69</v>
      </c>
      <c r="E228" s="483">
        <f t="shared" si="20"/>
        <v>-0.54</v>
      </c>
      <c r="F228" s="473">
        <f t="shared" si="21"/>
        <v>150</v>
      </c>
      <c r="G228" s="217">
        <f t="shared" si="22"/>
        <v>5</v>
      </c>
      <c r="H228" s="655"/>
      <c r="I228" s="217">
        <v>2013250</v>
      </c>
      <c r="J228" s="217" t="s">
        <v>615</v>
      </c>
      <c r="L228" s="217">
        <f t="shared" si="23"/>
        <v>2013250</v>
      </c>
      <c r="R228" s="217">
        <v>2013703</v>
      </c>
      <c r="S228" s="217" t="s">
        <v>601</v>
      </c>
      <c r="T228" s="217">
        <v>0</v>
      </c>
    </row>
    <row r="229" ht="18.9" customHeight="1" spans="1:20">
      <c r="A229" s="668" t="s">
        <v>587</v>
      </c>
      <c r="B229" s="497">
        <v>2013601</v>
      </c>
      <c r="C229" s="407">
        <f t="shared" si="18"/>
        <v>0</v>
      </c>
      <c r="D229" s="407">
        <f t="shared" si="19"/>
        <v>0</v>
      </c>
      <c r="E229" s="483" t="str">
        <f t="shared" si="20"/>
        <v/>
      </c>
      <c r="F229" s="473">
        <f t="shared" si="21"/>
        <v>0</v>
      </c>
      <c r="G229" s="217">
        <f t="shared" si="22"/>
        <v>7</v>
      </c>
      <c r="H229" s="397"/>
      <c r="I229" s="217">
        <v>2013299</v>
      </c>
      <c r="J229" s="217" t="s">
        <v>970</v>
      </c>
      <c r="K229" s="217">
        <v>805</v>
      </c>
      <c r="L229" s="217">
        <f t="shared" si="23"/>
        <v>2013299</v>
      </c>
      <c r="R229" s="217">
        <v>2013750</v>
      </c>
      <c r="S229" s="217" t="s">
        <v>622</v>
      </c>
      <c r="T229" s="217">
        <v>0</v>
      </c>
    </row>
    <row r="230" ht="18.9" customHeight="1" spans="1:20">
      <c r="A230" s="668" t="s">
        <v>590</v>
      </c>
      <c r="B230" s="497">
        <v>2013602</v>
      </c>
      <c r="C230" s="407">
        <f t="shared" si="18"/>
        <v>0</v>
      </c>
      <c r="D230" s="407">
        <f t="shared" si="19"/>
        <v>0</v>
      </c>
      <c r="E230" s="483" t="str">
        <f t="shared" si="20"/>
        <v/>
      </c>
      <c r="F230" s="473">
        <f t="shared" si="21"/>
        <v>0</v>
      </c>
      <c r="G230" s="217">
        <f t="shared" si="22"/>
        <v>7</v>
      </c>
      <c r="H230" s="397"/>
      <c r="I230" s="217">
        <v>20133</v>
      </c>
      <c r="J230" s="217" t="s">
        <v>971</v>
      </c>
      <c r="K230" s="217">
        <v>383</v>
      </c>
      <c r="L230" s="217">
        <f t="shared" si="23"/>
        <v>20133</v>
      </c>
      <c r="R230" s="217">
        <v>2013799</v>
      </c>
      <c r="S230" s="217" t="s">
        <v>972</v>
      </c>
      <c r="T230" s="217">
        <v>0</v>
      </c>
    </row>
    <row r="231" ht="18.9" customHeight="1" spans="1:20">
      <c r="A231" s="668" t="s">
        <v>593</v>
      </c>
      <c r="B231" s="497">
        <v>2013603</v>
      </c>
      <c r="C231" s="407">
        <f t="shared" si="18"/>
        <v>0</v>
      </c>
      <c r="D231" s="407">
        <f t="shared" si="19"/>
        <v>0</v>
      </c>
      <c r="E231" s="483" t="str">
        <f t="shared" si="20"/>
        <v/>
      </c>
      <c r="F231" s="473">
        <f t="shared" si="21"/>
        <v>0</v>
      </c>
      <c r="G231" s="217">
        <f t="shared" si="22"/>
        <v>7</v>
      </c>
      <c r="H231" s="655"/>
      <c r="I231" s="217">
        <v>2013301</v>
      </c>
      <c r="J231" s="217" t="s">
        <v>588</v>
      </c>
      <c r="K231" s="217">
        <v>168</v>
      </c>
      <c r="L231" s="217">
        <f t="shared" si="23"/>
        <v>2013301</v>
      </c>
      <c r="R231" s="217">
        <v>20138</v>
      </c>
      <c r="S231" s="217" t="s">
        <v>973</v>
      </c>
      <c r="T231" s="217">
        <v>1507</v>
      </c>
    </row>
    <row r="232" ht="18.9" customHeight="1" spans="1:20">
      <c r="A232" s="668" t="s">
        <v>614</v>
      </c>
      <c r="B232" s="497">
        <v>2013650</v>
      </c>
      <c r="C232" s="407">
        <f t="shared" si="18"/>
        <v>0</v>
      </c>
      <c r="D232" s="407">
        <f t="shared" si="19"/>
        <v>0</v>
      </c>
      <c r="E232" s="483" t="str">
        <f t="shared" si="20"/>
        <v/>
      </c>
      <c r="F232" s="473">
        <f t="shared" si="21"/>
        <v>0</v>
      </c>
      <c r="G232" s="217">
        <f t="shared" si="22"/>
        <v>7</v>
      </c>
      <c r="H232" s="397"/>
      <c r="I232" s="217">
        <v>2013302</v>
      </c>
      <c r="J232" s="217" t="s">
        <v>591</v>
      </c>
      <c r="K232" s="217">
        <v>189</v>
      </c>
      <c r="L232" s="217">
        <f t="shared" si="23"/>
        <v>2013302</v>
      </c>
      <c r="R232" s="217">
        <v>2013801</v>
      </c>
      <c r="S232" s="217" t="s">
        <v>595</v>
      </c>
      <c r="T232" s="217">
        <v>1105</v>
      </c>
    </row>
    <row r="233" ht="18.9" customHeight="1" spans="1:20">
      <c r="A233" s="668" t="s">
        <v>974</v>
      </c>
      <c r="B233" s="497">
        <v>2013699</v>
      </c>
      <c r="C233" s="407">
        <f t="shared" si="18"/>
        <v>150</v>
      </c>
      <c r="D233" s="407">
        <f t="shared" si="19"/>
        <v>69</v>
      </c>
      <c r="E233" s="483">
        <f t="shared" si="20"/>
        <v>-0.54</v>
      </c>
      <c r="F233" s="473">
        <f t="shared" si="21"/>
        <v>0</v>
      </c>
      <c r="G233" s="217">
        <f t="shared" si="22"/>
        <v>7</v>
      </c>
      <c r="H233" s="397"/>
      <c r="I233" s="217">
        <v>2013303</v>
      </c>
      <c r="J233" s="217" t="s">
        <v>594</v>
      </c>
      <c r="L233" s="217">
        <f t="shared" si="23"/>
        <v>2013303</v>
      </c>
      <c r="R233" s="217">
        <v>2013802</v>
      </c>
      <c r="S233" s="217" t="s">
        <v>598</v>
      </c>
      <c r="T233" s="217">
        <v>0</v>
      </c>
    </row>
    <row r="234" ht="18.9" customHeight="1" spans="1:20">
      <c r="A234" s="668" t="s">
        <v>975</v>
      </c>
      <c r="B234" s="497">
        <v>20137</v>
      </c>
      <c r="C234" s="407">
        <f t="shared" si="18"/>
        <v>0</v>
      </c>
      <c r="D234" s="407">
        <f t="shared" si="19"/>
        <v>0</v>
      </c>
      <c r="E234" s="483" t="str">
        <f t="shared" si="20"/>
        <v/>
      </c>
      <c r="F234" s="473">
        <f t="shared" si="21"/>
        <v>0</v>
      </c>
      <c r="G234" s="217">
        <f t="shared" si="22"/>
        <v>5</v>
      </c>
      <c r="H234" s="655"/>
      <c r="I234" s="217">
        <v>2013350</v>
      </c>
      <c r="J234" s="217" t="s">
        <v>615</v>
      </c>
      <c r="L234" s="217">
        <f t="shared" si="23"/>
        <v>2013350</v>
      </c>
      <c r="R234" s="217">
        <v>2013803</v>
      </c>
      <c r="S234" s="217" t="s">
        <v>601</v>
      </c>
      <c r="T234" s="217">
        <v>0</v>
      </c>
    </row>
    <row r="235" ht="18.9" customHeight="1" spans="1:20">
      <c r="A235" s="668" t="s">
        <v>587</v>
      </c>
      <c r="B235" s="497">
        <v>2013701</v>
      </c>
      <c r="C235" s="407">
        <f t="shared" si="18"/>
        <v>0</v>
      </c>
      <c r="D235" s="407">
        <f t="shared" si="19"/>
        <v>0</v>
      </c>
      <c r="E235" s="483" t="str">
        <f t="shared" si="20"/>
        <v/>
      </c>
      <c r="F235" s="473">
        <f t="shared" si="21"/>
        <v>0</v>
      </c>
      <c r="G235" s="217">
        <f t="shared" si="22"/>
        <v>7</v>
      </c>
      <c r="H235" s="397"/>
      <c r="I235" s="217">
        <v>2013399</v>
      </c>
      <c r="J235" s="217" t="s">
        <v>976</v>
      </c>
      <c r="K235" s="217">
        <v>26</v>
      </c>
      <c r="L235" s="217">
        <f t="shared" si="23"/>
        <v>2013399</v>
      </c>
      <c r="R235" s="217">
        <v>2013804</v>
      </c>
      <c r="S235" s="217" t="s">
        <v>977</v>
      </c>
      <c r="T235" s="217">
        <v>20</v>
      </c>
    </row>
    <row r="236" ht="18.9" customHeight="1" spans="1:20">
      <c r="A236" s="668" t="s">
        <v>590</v>
      </c>
      <c r="B236" s="497">
        <v>2013702</v>
      </c>
      <c r="C236" s="407">
        <f t="shared" si="18"/>
        <v>0</v>
      </c>
      <c r="D236" s="407">
        <f t="shared" si="19"/>
        <v>0</v>
      </c>
      <c r="E236" s="483" t="str">
        <f t="shared" si="20"/>
        <v/>
      </c>
      <c r="F236" s="473">
        <f t="shared" si="21"/>
        <v>0</v>
      </c>
      <c r="G236" s="217">
        <f t="shared" si="22"/>
        <v>7</v>
      </c>
      <c r="H236" s="397"/>
      <c r="I236" s="217">
        <v>20134</v>
      </c>
      <c r="J236" s="217" t="s">
        <v>978</v>
      </c>
      <c r="K236" s="217">
        <v>150</v>
      </c>
      <c r="L236" s="217">
        <f t="shared" si="23"/>
        <v>20134</v>
      </c>
      <c r="R236" s="217">
        <v>2013805</v>
      </c>
      <c r="S236" s="217" t="s">
        <v>979</v>
      </c>
      <c r="T236" s="217">
        <v>50</v>
      </c>
    </row>
    <row r="237" ht="18.9" customHeight="1" spans="1:20">
      <c r="A237" s="668" t="s">
        <v>593</v>
      </c>
      <c r="B237" s="497">
        <v>2013703</v>
      </c>
      <c r="C237" s="407">
        <f t="shared" si="18"/>
        <v>0</v>
      </c>
      <c r="D237" s="407">
        <f t="shared" si="19"/>
        <v>0</v>
      </c>
      <c r="E237" s="483" t="str">
        <f t="shared" si="20"/>
        <v/>
      </c>
      <c r="F237" s="473">
        <f t="shared" si="21"/>
        <v>0</v>
      </c>
      <c r="G237" s="217">
        <f t="shared" si="22"/>
        <v>7</v>
      </c>
      <c r="H237" s="397"/>
      <c r="I237" s="217">
        <v>2013401</v>
      </c>
      <c r="J237" s="217" t="s">
        <v>588</v>
      </c>
      <c r="K237" s="217">
        <v>92</v>
      </c>
      <c r="L237" s="217">
        <f t="shared" si="23"/>
        <v>2013401</v>
      </c>
      <c r="R237" s="217">
        <v>2013806</v>
      </c>
      <c r="S237" s="217" t="s">
        <v>980</v>
      </c>
      <c r="T237" s="217">
        <v>0</v>
      </c>
    </row>
    <row r="238" ht="18.9" customHeight="1" spans="1:20">
      <c r="A238" s="668" t="s">
        <v>614</v>
      </c>
      <c r="B238" s="497">
        <v>2013750</v>
      </c>
      <c r="C238" s="407">
        <f t="shared" si="18"/>
        <v>0</v>
      </c>
      <c r="D238" s="407">
        <f t="shared" si="19"/>
        <v>0</v>
      </c>
      <c r="E238" s="483" t="str">
        <f t="shared" si="20"/>
        <v/>
      </c>
      <c r="F238" s="473">
        <f t="shared" si="21"/>
        <v>0</v>
      </c>
      <c r="G238" s="217">
        <f t="shared" si="22"/>
        <v>7</v>
      </c>
      <c r="H238" s="397"/>
      <c r="I238" s="217">
        <v>2013402</v>
      </c>
      <c r="J238" s="217" t="s">
        <v>591</v>
      </c>
      <c r="K238" s="217">
        <v>30</v>
      </c>
      <c r="L238" s="217">
        <f t="shared" si="23"/>
        <v>2013402</v>
      </c>
      <c r="R238" s="217">
        <v>2013807</v>
      </c>
      <c r="S238" s="217" t="s">
        <v>981</v>
      </c>
      <c r="T238" s="217">
        <v>0</v>
      </c>
    </row>
    <row r="239" ht="18.9" customHeight="1" spans="1:20">
      <c r="A239" s="668" t="s">
        <v>982</v>
      </c>
      <c r="B239" s="497">
        <v>2013799</v>
      </c>
      <c r="C239" s="407">
        <f t="shared" si="18"/>
        <v>0</v>
      </c>
      <c r="D239" s="407">
        <f t="shared" si="19"/>
        <v>0</v>
      </c>
      <c r="E239" s="483" t="str">
        <f t="shared" si="20"/>
        <v/>
      </c>
      <c r="F239" s="473">
        <f t="shared" si="21"/>
        <v>0</v>
      </c>
      <c r="G239" s="217">
        <f t="shared" si="22"/>
        <v>7</v>
      </c>
      <c r="H239" s="397"/>
      <c r="I239" s="217">
        <v>2013403</v>
      </c>
      <c r="J239" s="217" t="s">
        <v>594</v>
      </c>
      <c r="L239" s="217">
        <f t="shared" si="23"/>
        <v>2013403</v>
      </c>
      <c r="R239" s="217">
        <v>2013808</v>
      </c>
      <c r="S239" s="217" t="s">
        <v>718</v>
      </c>
      <c r="T239" s="217">
        <v>0</v>
      </c>
    </row>
    <row r="240" ht="18.9" customHeight="1" spans="1:20">
      <c r="A240" s="668" t="s">
        <v>983</v>
      </c>
      <c r="B240" s="497">
        <v>20138</v>
      </c>
      <c r="C240" s="407">
        <f t="shared" si="18"/>
        <v>0</v>
      </c>
      <c r="D240" s="407">
        <f t="shared" si="19"/>
        <v>1507</v>
      </c>
      <c r="E240" s="483" t="str">
        <f t="shared" si="20"/>
        <v/>
      </c>
      <c r="F240" s="473">
        <f t="shared" si="21"/>
        <v>0</v>
      </c>
      <c r="G240" s="217">
        <f t="shared" si="22"/>
        <v>5</v>
      </c>
      <c r="H240" s="655"/>
      <c r="I240" s="217">
        <v>2013450</v>
      </c>
      <c r="J240" s="217" t="s">
        <v>615</v>
      </c>
      <c r="L240" s="217">
        <f t="shared" si="23"/>
        <v>2013450</v>
      </c>
      <c r="R240" s="217">
        <v>2013809</v>
      </c>
      <c r="S240" s="217" t="s">
        <v>984</v>
      </c>
      <c r="T240" s="217">
        <v>0</v>
      </c>
    </row>
    <row r="241" ht="18.9" customHeight="1" spans="1:20">
      <c r="A241" s="668" t="s">
        <v>587</v>
      </c>
      <c r="B241" s="497">
        <v>2013801</v>
      </c>
      <c r="C241" s="407">
        <f t="shared" si="18"/>
        <v>0</v>
      </c>
      <c r="D241" s="407">
        <f t="shared" si="19"/>
        <v>1105</v>
      </c>
      <c r="E241" s="483" t="str">
        <f t="shared" si="20"/>
        <v/>
      </c>
      <c r="F241" s="473">
        <f t="shared" si="21"/>
        <v>0</v>
      </c>
      <c r="G241" s="217">
        <f t="shared" si="22"/>
        <v>7</v>
      </c>
      <c r="H241" s="397"/>
      <c r="I241" s="217">
        <v>2013499</v>
      </c>
      <c r="J241" s="217" t="s">
        <v>985</v>
      </c>
      <c r="K241" s="217">
        <v>28</v>
      </c>
      <c r="L241" s="217">
        <f t="shared" si="23"/>
        <v>2013499</v>
      </c>
      <c r="R241" s="217">
        <v>2013810</v>
      </c>
      <c r="S241" s="217" t="s">
        <v>986</v>
      </c>
      <c r="T241" s="217">
        <v>0</v>
      </c>
    </row>
    <row r="242" ht="18.9" customHeight="1" spans="1:20">
      <c r="A242" s="668" t="s">
        <v>590</v>
      </c>
      <c r="B242" s="497">
        <v>2013802</v>
      </c>
      <c r="C242" s="407">
        <f t="shared" si="18"/>
        <v>0</v>
      </c>
      <c r="D242" s="407">
        <f t="shared" si="19"/>
        <v>0</v>
      </c>
      <c r="E242" s="483" t="str">
        <f t="shared" si="20"/>
        <v/>
      </c>
      <c r="F242" s="473">
        <f t="shared" si="21"/>
        <v>0</v>
      </c>
      <c r="G242" s="217">
        <f t="shared" si="22"/>
        <v>7</v>
      </c>
      <c r="H242" s="397"/>
      <c r="I242" s="217">
        <v>20135</v>
      </c>
      <c r="J242" s="217" t="s">
        <v>987</v>
      </c>
      <c r="K242" s="217">
        <v>2</v>
      </c>
      <c r="L242" s="217">
        <f t="shared" si="23"/>
        <v>20135</v>
      </c>
      <c r="R242" s="217">
        <v>2013811</v>
      </c>
      <c r="S242" s="217" t="s">
        <v>988</v>
      </c>
      <c r="T242" s="217">
        <v>0</v>
      </c>
    </row>
    <row r="243" ht="18.9" customHeight="1" spans="1:20">
      <c r="A243" s="668" t="s">
        <v>593</v>
      </c>
      <c r="B243" s="497">
        <v>2013803</v>
      </c>
      <c r="C243" s="407">
        <f t="shared" si="18"/>
        <v>0</v>
      </c>
      <c r="D243" s="407">
        <f t="shared" si="19"/>
        <v>0</v>
      </c>
      <c r="E243" s="483" t="str">
        <f t="shared" si="20"/>
        <v/>
      </c>
      <c r="F243" s="473">
        <f t="shared" si="21"/>
        <v>0</v>
      </c>
      <c r="G243" s="217">
        <f t="shared" si="22"/>
        <v>7</v>
      </c>
      <c r="H243" s="397"/>
      <c r="I243" s="217">
        <v>2013501</v>
      </c>
      <c r="J243" s="217" t="s">
        <v>588</v>
      </c>
      <c r="L243" s="217">
        <f t="shared" si="23"/>
        <v>2013501</v>
      </c>
      <c r="R243" s="217">
        <v>2013812</v>
      </c>
      <c r="S243" s="217" t="s">
        <v>989</v>
      </c>
      <c r="T243" s="217">
        <v>0</v>
      </c>
    </row>
    <row r="244" ht="18.9" customHeight="1" spans="1:20">
      <c r="A244" s="668" t="s">
        <v>990</v>
      </c>
      <c r="B244" s="497">
        <v>2013804</v>
      </c>
      <c r="C244" s="407">
        <f t="shared" si="18"/>
        <v>0</v>
      </c>
      <c r="D244" s="407">
        <f t="shared" si="19"/>
        <v>20</v>
      </c>
      <c r="E244" s="483" t="str">
        <f t="shared" si="20"/>
        <v/>
      </c>
      <c r="F244" s="473">
        <f t="shared" si="21"/>
        <v>0</v>
      </c>
      <c r="G244" s="217">
        <f t="shared" si="22"/>
        <v>7</v>
      </c>
      <c r="H244" s="397"/>
      <c r="I244" s="217">
        <v>2013502</v>
      </c>
      <c r="J244" s="217" t="s">
        <v>591</v>
      </c>
      <c r="L244" s="217">
        <f t="shared" si="23"/>
        <v>2013502</v>
      </c>
      <c r="R244" s="217">
        <v>2013813</v>
      </c>
      <c r="S244" s="217" t="s">
        <v>991</v>
      </c>
      <c r="T244" s="217">
        <v>0</v>
      </c>
    </row>
    <row r="245" ht="18.9" customHeight="1" spans="1:20">
      <c r="A245" s="668" t="s">
        <v>992</v>
      </c>
      <c r="B245" s="497">
        <v>2013805</v>
      </c>
      <c r="C245" s="407">
        <f t="shared" si="18"/>
        <v>0</v>
      </c>
      <c r="D245" s="407">
        <f t="shared" si="19"/>
        <v>50</v>
      </c>
      <c r="E245" s="483" t="str">
        <f t="shared" si="20"/>
        <v/>
      </c>
      <c r="F245" s="473">
        <f t="shared" si="21"/>
        <v>0</v>
      </c>
      <c r="G245" s="217">
        <f t="shared" si="22"/>
        <v>7</v>
      </c>
      <c r="H245" s="397"/>
      <c r="I245" s="217">
        <v>2013503</v>
      </c>
      <c r="J245" s="217" t="s">
        <v>594</v>
      </c>
      <c r="L245" s="217">
        <f t="shared" si="23"/>
        <v>2013503</v>
      </c>
      <c r="R245" s="217">
        <v>2013814</v>
      </c>
      <c r="S245" s="217" t="s">
        <v>993</v>
      </c>
      <c r="T245" s="217">
        <v>0</v>
      </c>
    </row>
    <row r="246" ht="18.9" customHeight="1" spans="1:20">
      <c r="A246" s="668" t="s">
        <v>994</v>
      </c>
      <c r="B246" s="497">
        <v>2013806</v>
      </c>
      <c r="C246" s="407">
        <f t="shared" si="18"/>
        <v>0</v>
      </c>
      <c r="D246" s="407">
        <f t="shared" si="19"/>
        <v>0</v>
      </c>
      <c r="E246" s="483" t="str">
        <f t="shared" si="20"/>
        <v/>
      </c>
      <c r="F246" s="473">
        <f t="shared" si="21"/>
        <v>0</v>
      </c>
      <c r="G246" s="217">
        <f t="shared" si="22"/>
        <v>7</v>
      </c>
      <c r="H246" s="397"/>
      <c r="I246" s="217">
        <v>2013550</v>
      </c>
      <c r="J246" s="217" t="s">
        <v>615</v>
      </c>
      <c r="L246" s="217">
        <f t="shared" si="23"/>
        <v>2013550</v>
      </c>
      <c r="R246" s="217">
        <v>2013850</v>
      </c>
      <c r="S246" s="217" t="s">
        <v>622</v>
      </c>
      <c r="T246" s="217">
        <v>137</v>
      </c>
    </row>
    <row r="247" ht="18.9" customHeight="1" spans="1:20">
      <c r="A247" s="668" t="s">
        <v>995</v>
      </c>
      <c r="B247" s="497">
        <v>2013807</v>
      </c>
      <c r="C247" s="407">
        <f t="shared" si="18"/>
        <v>0</v>
      </c>
      <c r="D247" s="407">
        <f t="shared" si="19"/>
        <v>0</v>
      </c>
      <c r="E247" s="483" t="str">
        <f t="shared" si="20"/>
        <v/>
      </c>
      <c r="F247" s="473">
        <f t="shared" si="21"/>
        <v>0</v>
      </c>
      <c r="G247" s="217">
        <f t="shared" si="22"/>
        <v>7</v>
      </c>
      <c r="H247" s="397"/>
      <c r="I247" s="217">
        <v>2013599</v>
      </c>
      <c r="J247" s="217" t="s">
        <v>996</v>
      </c>
      <c r="K247" s="217">
        <v>2</v>
      </c>
      <c r="L247" s="217">
        <f t="shared" si="23"/>
        <v>2013599</v>
      </c>
      <c r="R247" s="217">
        <v>2013899</v>
      </c>
      <c r="S247" s="217" t="s">
        <v>997</v>
      </c>
      <c r="T247" s="217">
        <v>195</v>
      </c>
    </row>
    <row r="248" ht="18.9" customHeight="1" spans="1:20">
      <c r="A248" s="668" t="s">
        <v>713</v>
      </c>
      <c r="B248" s="497">
        <v>2013808</v>
      </c>
      <c r="C248" s="407">
        <f t="shared" si="18"/>
        <v>0</v>
      </c>
      <c r="D248" s="407">
        <f t="shared" si="19"/>
        <v>0</v>
      </c>
      <c r="E248" s="483" t="str">
        <f t="shared" si="20"/>
        <v/>
      </c>
      <c r="F248" s="473">
        <f t="shared" si="21"/>
        <v>0</v>
      </c>
      <c r="G248" s="217">
        <f t="shared" si="22"/>
        <v>7</v>
      </c>
      <c r="H248" s="655"/>
      <c r="I248" s="217">
        <v>20136</v>
      </c>
      <c r="J248" s="217" t="s">
        <v>998</v>
      </c>
      <c r="K248" s="217">
        <v>150</v>
      </c>
      <c r="L248" s="217">
        <f t="shared" si="23"/>
        <v>20136</v>
      </c>
      <c r="R248" s="217">
        <v>20199</v>
      </c>
      <c r="S248" s="217" t="s">
        <v>999</v>
      </c>
      <c r="T248" s="217">
        <v>399</v>
      </c>
    </row>
    <row r="249" ht="18.9" customHeight="1" spans="1:20">
      <c r="A249" s="668" t="s">
        <v>1000</v>
      </c>
      <c r="B249" s="497">
        <v>2013809</v>
      </c>
      <c r="C249" s="407">
        <f t="shared" si="18"/>
        <v>0</v>
      </c>
      <c r="D249" s="407">
        <f t="shared" si="19"/>
        <v>0</v>
      </c>
      <c r="E249" s="483" t="str">
        <f t="shared" si="20"/>
        <v/>
      </c>
      <c r="F249" s="473">
        <f t="shared" si="21"/>
        <v>0</v>
      </c>
      <c r="G249" s="217">
        <f t="shared" si="22"/>
        <v>7</v>
      </c>
      <c r="H249" s="397"/>
      <c r="I249" s="217">
        <v>2013601</v>
      </c>
      <c r="J249" s="217" t="s">
        <v>588</v>
      </c>
      <c r="L249" s="217">
        <f t="shared" si="23"/>
        <v>2013601</v>
      </c>
      <c r="R249" s="217">
        <v>2019901</v>
      </c>
      <c r="S249" s="217" t="s">
        <v>1001</v>
      </c>
      <c r="T249" s="217">
        <v>0</v>
      </c>
    </row>
    <row r="250" ht="18.9" customHeight="1" spans="1:20">
      <c r="A250" s="668" t="s">
        <v>1002</v>
      </c>
      <c r="B250" s="497">
        <v>2013810</v>
      </c>
      <c r="C250" s="407">
        <f t="shared" si="18"/>
        <v>0</v>
      </c>
      <c r="D250" s="407">
        <f t="shared" si="19"/>
        <v>0</v>
      </c>
      <c r="E250" s="483" t="str">
        <f t="shared" si="20"/>
        <v/>
      </c>
      <c r="F250" s="473">
        <f t="shared" si="21"/>
        <v>0</v>
      </c>
      <c r="G250" s="217">
        <f t="shared" si="22"/>
        <v>7</v>
      </c>
      <c r="H250" s="397"/>
      <c r="I250" s="217">
        <v>2013602</v>
      </c>
      <c r="J250" s="217" t="s">
        <v>591</v>
      </c>
      <c r="L250" s="217">
        <f t="shared" si="23"/>
        <v>2013602</v>
      </c>
      <c r="R250" s="217">
        <v>2019999</v>
      </c>
      <c r="S250" s="217" t="s">
        <v>1003</v>
      </c>
      <c r="T250" s="217">
        <v>399</v>
      </c>
    </row>
    <row r="251" ht="18.9" customHeight="1" spans="1:20">
      <c r="A251" s="668" t="s">
        <v>1004</v>
      </c>
      <c r="B251" s="497">
        <v>2013811</v>
      </c>
      <c r="C251" s="407">
        <f t="shared" si="18"/>
        <v>0</v>
      </c>
      <c r="D251" s="407">
        <f t="shared" si="19"/>
        <v>0</v>
      </c>
      <c r="E251" s="483" t="str">
        <f t="shared" si="20"/>
        <v/>
      </c>
      <c r="F251" s="473">
        <f t="shared" si="21"/>
        <v>0</v>
      </c>
      <c r="G251" s="217">
        <f t="shared" si="22"/>
        <v>7</v>
      </c>
      <c r="H251" s="655"/>
      <c r="I251" s="217">
        <v>2013603</v>
      </c>
      <c r="J251" s="217" t="s">
        <v>594</v>
      </c>
      <c r="L251" s="217">
        <f t="shared" si="23"/>
        <v>2013603</v>
      </c>
      <c r="R251" s="217">
        <v>202</v>
      </c>
      <c r="S251" s="217" t="s">
        <v>1005</v>
      </c>
      <c r="T251" s="217">
        <v>0</v>
      </c>
    </row>
    <row r="252" ht="18.9" customHeight="1" spans="1:20">
      <c r="A252" s="668" t="s">
        <v>1006</v>
      </c>
      <c r="B252" s="497">
        <v>2013812</v>
      </c>
      <c r="C252" s="407">
        <f t="shared" si="18"/>
        <v>0</v>
      </c>
      <c r="D252" s="407">
        <f t="shared" si="19"/>
        <v>0</v>
      </c>
      <c r="E252" s="483" t="str">
        <f t="shared" si="20"/>
        <v/>
      </c>
      <c r="F252" s="473">
        <f t="shared" si="21"/>
        <v>0</v>
      </c>
      <c r="G252" s="217">
        <f t="shared" si="22"/>
        <v>7</v>
      </c>
      <c r="H252" s="655"/>
      <c r="I252" s="217">
        <v>2013650</v>
      </c>
      <c r="J252" s="217" t="s">
        <v>615</v>
      </c>
      <c r="L252" s="217">
        <f t="shared" si="23"/>
        <v>2013650</v>
      </c>
      <c r="R252" s="217">
        <v>20201</v>
      </c>
      <c r="S252" s="217" t="s">
        <v>1007</v>
      </c>
      <c r="T252" s="217">
        <v>0</v>
      </c>
    </row>
    <row r="253" ht="18.9" customHeight="1" spans="1:20">
      <c r="A253" s="668" t="s">
        <v>1008</v>
      </c>
      <c r="B253" s="497">
        <v>2013813</v>
      </c>
      <c r="C253" s="407">
        <f t="shared" si="18"/>
        <v>0</v>
      </c>
      <c r="D253" s="407">
        <f t="shared" si="19"/>
        <v>0</v>
      </c>
      <c r="E253" s="483" t="str">
        <f t="shared" si="20"/>
        <v/>
      </c>
      <c r="F253" s="473">
        <f t="shared" si="21"/>
        <v>0</v>
      </c>
      <c r="G253" s="217">
        <f t="shared" si="22"/>
        <v>7</v>
      </c>
      <c r="H253" s="655"/>
      <c r="I253" s="217">
        <v>2013699</v>
      </c>
      <c r="J253" s="217" t="s">
        <v>1009</v>
      </c>
      <c r="K253" s="217">
        <v>150</v>
      </c>
      <c r="L253" s="217">
        <f t="shared" si="23"/>
        <v>2013699</v>
      </c>
      <c r="R253" s="217">
        <v>2020101</v>
      </c>
      <c r="S253" s="217" t="s">
        <v>595</v>
      </c>
      <c r="T253" s="217">
        <v>0</v>
      </c>
    </row>
    <row r="254" ht="18.9" customHeight="1" spans="1:20">
      <c r="A254" s="668" t="s">
        <v>1010</v>
      </c>
      <c r="B254" s="497">
        <v>2013814</v>
      </c>
      <c r="C254" s="407">
        <f t="shared" si="18"/>
        <v>0</v>
      </c>
      <c r="D254" s="407">
        <f t="shared" si="19"/>
        <v>0</v>
      </c>
      <c r="E254" s="483" t="str">
        <f t="shared" si="20"/>
        <v/>
      </c>
      <c r="F254" s="473">
        <f t="shared" si="21"/>
        <v>0</v>
      </c>
      <c r="G254" s="217">
        <f t="shared" si="22"/>
        <v>7</v>
      </c>
      <c r="H254" s="655"/>
      <c r="I254" s="217">
        <v>20199</v>
      </c>
      <c r="J254" s="217" t="s">
        <v>1011</v>
      </c>
      <c r="K254" s="217">
        <v>2853</v>
      </c>
      <c r="L254" s="217">
        <f t="shared" si="23"/>
        <v>20199</v>
      </c>
      <c r="R254" s="217">
        <v>2020102</v>
      </c>
      <c r="S254" s="217" t="s">
        <v>598</v>
      </c>
      <c r="T254" s="217">
        <v>0</v>
      </c>
    </row>
    <row r="255" ht="18.9" customHeight="1" spans="1:20">
      <c r="A255" s="668" t="s">
        <v>614</v>
      </c>
      <c r="B255" s="497">
        <v>2013850</v>
      </c>
      <c r="C255" s="407">
        <f t="shared" si="18"/>
        <v>0</v>
      </c>
      <c r="D255" s="407">
        <f t="shared" si="19"/>
        <v>137</v>
      </c>
      <c r="E255" s="483" t="str">
        <f t="shared" si="20"/>
        <v/>
      </c>
      <c r="F255" s="473">
        <f t="shared" si="21"/>
        <v>0</v>
      </c>
      <c r="G255" s="217">
        <f t="shared" si="22"/>
        <v>7</v>
      </c>
      <c r="H255" s="655"/>
      <c r="I255" s="217">
        <v>2019901</v>
      </c>
      <c r="J255" s="217" t="s">
        <v>1012</v>
      </c>
      <c r="L255" s="217">
        <f t="shared" si="23"/>
        <v>2019901</v>
      </c>
      <c r="R255" s="217">
        <v>2020103</v>
      </c>
      <c r="S255" s="217" t="s">
        <v>601</v>
      </c>
      <c r="T255" s="217">
        <v>0</v>
      </c>
    </row>
    <row r="256" ht="18.9" customHeight="1" spans="1:20">
      <c r="A256" s="668" t="s">
        <v>1013</v>
      </c>
      <c r="B256" s="497">
        <v>2013899</v>
      </c>
      <c r="C256" s="407">
        <f t="shared" si="18"/>
        <v>0</v>
      </c>
      <c r="D256" s="407">
        <f t="shared" si="19"/>
        <v>195</v>
      </c>
      <c r="E256" s="483" t="str">
        <f t="shared" si="20"/>
        <v/>
      </c>
      <c r="F256" s="473">
        <f t="shared" si="21"/>
        <v>0</v>
      </c>
      <c r="G256" s="217">
        <f t="shared" si="22"/>
        <v>7</v>
      </c>
      <c r="H256" s="397"/>
      <c r="I256" s="217">
        <v>2019999</v>
      </c>
      <c r="J256" s="217" t="s">
        <v>1014</v>
      </c>
      <c r="K256" s="217">
        <v>2853</v>
      </c>
      <c r="L256" s="217">
        <f t="shared" si="23"/>
        <v>2019999</v>
      </c>
      <c r="R256" s="217">
        <v>2020104</v>
      </c>
      <c r="S256" s="217" t="s">
        <v>921</v>
      </c>
      <c r="T256" s="217">
        <v>0</v>
      </c>
    </row>
    <row r="257" ht="18.9" customHeight="1" spans="1:20">
      <c r="A257" s="668" t="s">
        <v>1015</v>
      </c>
      <c r="B257" s="497">
        <v>20199</v>
      </c>
      <c r="C257" s="407">
        <f t="shared" si="18"/>
        <v>2853</v>
      </c>
      <c r="D257" s="407">
        <f t="shared" si="19"/>
        <v>399</v>
      </c>
      <c r="E257" s="483">
        <f t="shared" si="20"/>
        <v>-0.860147213459516</v>
      </c>
      <c r="F257" s="473">
        <f t="shared" si="21"/>
        <v>2853</v>
      </c>
      <c r="G257" s="217">
        <f t="shared" si="22"/>
        <v>5</v>
      </c>
      <c r="H257" s="655"/>
      <c r="I257" s="217">
        <v>202</v>
      </c>
      <c r="J257" s="217" t="s">
        <v>48</v>
      </c>
      <c r="L257" s="217">
        <f t="shared" si="23"/>
        <v>202</v>
      </c>
      <c r="R257" s="217">
        <v>2020150</v>
      </c>
      <c r="S257" s="217" t="s">
        <v>622</v>
      </c>
      <c r="T257" s="217">
        <v>0</v>
      </c>
    </row>
    <row r="258" ht="18.9" customHeight="1" spans="1:20">
      <c r="A258" s="668" t="s">
        <v>1016</v>
      </c>
      <c r="B258" s="497">
        <v>2019901</v>
      </c>
      <c r="C258" s="407">
        <f t="shared" si="18"/>
        <v>0</v>
      </c>
      <c r="D258" s="407">
        <f t="shared" si="19"/>
        <v>0</v>
      </c>
      <c r="E258" s="483" t="str">
        <f t="shared" si="20"/>
        <v/>
      </c>
      <c r="F258" s="473">
        <f t="shared" si="21"/>
        <v>0</v>
      </c>
      <c r="G258" s="217">
        <f t="shared" si="22"/>
        <v>7</v>
      </c>
      <c r="H258" s="397"/>
      <c r="I258" s="217">
        <v>20201</v>
      </c>
      <c r="J258" s="217" t="s">
        <v>1017</v>
      </c>
      <c r="L258" s="217" t="e">
        <f t="shared" si="23"/>
        <v>#N/A</v>
      </c>
      <c r="R258" s="217">
        <v>2020199</v>
      </c>
      <c r="S258" s="217" t="s">
        <v>1018</v>
      </c>
      <c r="T258" s="217">
        <v>0</v>
      </c>
    </row>
    <row r="259" ht="18.9" customHeight="1" spans="1:20">
      <c r="A259" s="668" t="s">
        <v>1019</v>
      </c>
      <c r="B259" s="497">
        <v>2019999</v>
      </c>
      <c r="C259" s="407">
        <f t="shared" si="18"/>
        <v>2853</v>
      </c>
      <c r="D259" s="407">
        <f t="shared" si="19"/>
        <v>399</v>
      </c>
      <c r="E259" s="483">
        <f t="shared" si="20"/>
        <v>-0.860147213459516</v>
      </c>
      <c r="F259" s="473">
        <f t="shared" si="21"/>
        <v>0</v>
      </c>
      <c r="G259" s="217">
        <f t="shared" si="22"/>
        <v>7</v>
      </c>
      <c r="H259" s="397"/>
      <c r="I259" s="217">
        <v>2020101</v>
      </c>
      <c r="J259" s="217" t="s">
        <v>588</v>
      </c>
      <c r="L259" s="217" t="e">
        <f t="shared" si="23"/>
        <v>#N/A</v>
      </c>
      <c r="R259" s="217">
        <v>20202</v>
      </c>
      <c r="S259" s="217" t="s">
        <v>1020</v>
      </c>
      <c r="T259" s="217">
        <v>0</v>
      </c>
    </row>
    <row r="260" ht="18.9" customHeight="1" spans="1:20">
      <c r="A260" s="666" t="s">
        <v>1021</v>
      </c>
      <c r="B260" s="667">
        <v>202</v>
      </c>
      <c r="C260" s="411">
        <f t="shared" ref="C260:C323" si="24">_xlfn.IFNA(VLOOKUP(B260,I:K,3,0),)</f>
        <v>0</v>
      </c>
      <c r="D260" s="411">
        <f t="shared" ref="D260:D323" si="25">_xlfn.IFNA(VLOOKUP(B260,R:T,3,0),)</f>
        <v>0</v>
      </c>
      <c r="E260" s="481" t="str">
        <f t="shared" ref="E260:E323" si="26">IF(ISERROR(D260/C260-1),"",D260/C260-1)</f>
        <v/>
      </c>
      <c r="F260" s="473">
        <f t="shared" ref="F260:F323" si="27">SUMIFS(C$4:C$1309,B$4:B$1309,"&gt;"&amp;B260*100,B$4:B$1309,"&lt;"&amp;B260*100+100)</f>
        <v>0</v>
      </c>
      <c r="G260" s="217">
        <f t="shared" ref="G260:G323" si="28">LEN(B260)</f>
        <v>3</v>
      </c>
      <c r="H260" s="655"/>
      <c r="I260" s="217">
        <v>2020102</v>
      </c>
      <c r="J260" s="217" t="s">
        <v>591</v>
      </c>
      <c r="L260" s="217" t="e">
        <f t="shared" ref="L260:L323" si="29">VLOOKUP(I260,B$4:B$11056,1,0)</f>
        <v>#N/A</v>
      </c>
      <c r="R260" s="217">
        <v>2020201</v>
      </c>
      <c r="S260" s="217" t="s">
        <v>1022</v>
      </c>
      <c r="T260" s="217">
        <v>0</v>
      </c>
    </row>
    <row r="261" ht="18.9" customHeight="1" spans="1:20">
      <c r="A261" s="668" t="s">
        <v>1023</v>
      </c>
      <c r="B261" s="497">
        <v>20205</v>
      </c>
      <c r="C261" s="407">
        <f t="shared" si="24"/>
        <v>0</v>
      </c>
      <c r="D261" s="407">
        <f t="shared" si="25"/>
        <v>0</v>
      </c>
      <c r="E261" s="483" t="str">
        <f t="shared" si="26"/>
        <v/>
      </c>
      <c r="F261" s="473">
        <f t="shared" si="27"/>
        <v>0</v>
      </c>
      <c r="G261" s="217">
        <f t="shared" si="28"/>
        <v>5</v>
      </c>
      <c r="H261" s="655"/>
      <c r="I261" s="217">
        <v>2020103</v>
      </c>
      <c r="J261" s="217" t="s">
        <v>594</v>
      </c>
      <c r="L261" s="217" t="e">
        <f t="shared" si="29"/>
        <v>#N/A</v>
      </c>
      <c r="R261" s="217">
        <v>2020202</v>
      </c>
      <c r="S261" s="217" t="s">
        <v>1024</v>
      </c>
      <c r="T261" s="217">
        <v>0</v>
      </c>
    </row>
    <row r="262" ht="18.9" customHeight="1" spans="1:20">
      <c r="A262" s="668" t="s">
        <v>1025</v>
      </c>
      <c r="B262" s="497">
        <v>20299</v>
      </c>
      <c r="C262" s="407">
        <f t="shared" si="24"/>
        <v>0</v>
      </c>
      <c r="D262" s="407">
        <f t="shared" si="25"/>
        <v>0</v>
      </c>
      <c r="E262" s="483" t="str">
        <f t="shared" si="26"/>
        <v/>
      </c>
      <c r="F262" s="473">
        <f t="shared" si="27"/>
        <v>0</v>
      </c>
      <c r="G262" s="217">
        <f t="shared" si="28"/>
        <v>5</v>
      </c>
      <c r="H262" s="655"/>
      <c r="I262" s="217">
        <v>2020104</v>
      </c>
      <c r="J262" s="217" t="s">
        <v>962</v>
      </c>
      <c r="L262" s="217" t="e">
        <f t="shared" si="29"/>
        <v>#N/A</v>
      </c>
      <c r="R262" s="217">
        <v>20203</v>
      </c>
      <c r="S262" s="217" t="s">
        <v>1026</v>
      </c>
      <c r="T262" s="217">
        <v>0</v>
      </c>
    </row>
    <row r="263" ht="18.9" customHeight="1" spans="1:20">
      <c r="A263" s="666" t="s">
        <v>1027</v>
      </c>
      <c r="B263" s="667">
        <v>203</v>
      </c>
      <c r="C263" s="411">
        <f t="shared" si="24"/>
        <v>246</v>
      </c>
      <c r="D263" s="411">
        <f t="shared" si="25"/>
        <v>383</v>
      </c>
      <c r="E263" s="481">
        <f t="shared" si="26"/>
        <v>0.556910569105691</v>
      </c>
      <c r="F263" s="473">
        <f t="shared" si="27"/>
        <v>246</v>
      </c>
      <c r="G263" s="217">
        <f t="shared" si="28"/>
        <v>3</v>
      </c>
      <c r="H263" s="655"/>
      <c r="I263" s="217">
        <v>2020150</v>
      </c>
      <c r="J263" s="217" t="s">
        <v>615</v>
      </c>
      <c r="L263" s="217" t="e">
        <f t="shared" si="29"/>
        <v>#N/A</v>
      </c>
      <c r="R263" s="217">
        <v>2020304</v>
      </c>
      <c r="S263" s="217" t="s">
        <v>1028</v>
      </c>
      <c r="T263" s="217">
        <v>0</v>
      </c>
    </row>
    <row r="264" ht="18.9" customHeight="1" spans="1:20">
      <c r="A264" s="668" t="s">
        <v>1029</v>
      </c>
      <c r="B264" s="497">
        <v>20306</v>
      </c>
      <c r="C264" s="407">
        <f t="shared" si="24"/>
        <v>115</v>
      </c>
      <c r="D264" s="407">
        <f t="shared" si="25"/>
        <v>373</v>
      </c>
      <c r="E264" s="483">
        <f t="shared" si="26"/>
        <v>2.24347826086957</v>
      </c>
      <c r="F264" s="473">
        <f t="shared" si="27"/>
        <v>115</v>
      </c>
      <c r="G264" s="217">
        <f t="shared" si="28"/>
        <v>5</v>
      </c>
      <c r="H264" s="655"/>
      <c r="I264" s="217">
        <v>2020199</v>
      </c>
      <c r="J264" s="217" t="s">
        <v>1030</v>
      </c>
      <c r="L264" s="217" t="e">
        <f t="shared" si="29"/>
        <v>#N/A</v>
      </c>
      <c r="R264" s="217">
        <v>2020306</v>
      </c>
      <c r="S264" s="217" t="s">
        <v>1031</v>
      </c>
      <c r="T264" s="217">
        <v>0</v>
      </c>
    </row>
    <row r="265" ht="18.9" customHeight="1" spans="1:20">
      <c r="A265" s="668" t="s">
        <v>1032</v>
      </c>
      <c r="B265" s="497">
        <v>2030601</v>
      </c>
      <c r="C265" s="407">
        <f t="shared" si="24"/>
        <v>7</v>
      </c>
      <c r="D265" s="407">
        <f t="shared" si="25"/>
        <v>8</v>
      </c>
      <c r="E265" s="483">
        <f t="shared" si="26"/>
        <v>0.142857142857143</v>
      </c>
      <c r="F265" s="473">
        <f t="shared" si="27"/>
        <v>0</v>
      </c>
      <c r="G265" s="217">
        <f t="shared" si="28"/>
        <v>7</v>
      </c>
      <c r="H265" s="655"/>
      <c r="I265" s="217">
        <v>20202</v>
      </c>
      <c r="J265" s="217" t="s">
        <v>1033</v>
      </c>
      <c r="L265" s="217" t="e">
        <f t="shared" si="29"/>
        <v>#N/A</v>
      </c>
      <c r="R265" s="217">
        <v>20204</v>
      </c>
      <c r="S265" s="217" t="s">
        <v>1034</v>
      </c>
      <c r="T265" s="217">
        <v>0</v>
      </c>
    </row>
    <row r="266" ht="18.9" customHeight="1" spans="1:20">
      <c r="A266" s="668" t="s">
        <v>1035</v>
      </c>
      <c r="B266" s="497">
        <v>2030602</v>
      </c>
      <c r="C266" s="407">
        <f t="shared" si="24"/>
        <v>0</v>
      </c>
      <c r="D266" s="407">
        <f t="shared" si="25"/>
        <v>0</v>
      </c>
      <c r="E266" s="483" t="str">
        <f t="shared" si="26"/>
        <v/>
      </c>
      <c r="F266" s="473">
        <f t="shared" si="27"/>
        <v>0</v>
      </c>
      <c r="G266" s="217">
        <f t="shared" si="28"/>
        <v>7</v>
      </c>
      <c r="H266" s="655"/>
      <c r="I266" s="217">
        <v>2020201</v>
      </c>
      <c r="J266" s="217" t="s">
        <v>1036</v>
      </c>
      <c r="L266" s="217" t="e">
        <f t="shared" si="29"/>
        <v>#N/A</v>
      </c>
      <c r="R266" s="217">
        <v>2020401</v>
      </c>
      <c r="S266" s="217" t="s">
        <v>1037</v>
      </c>
      <c r="T266" s="217">
        <v>0</v>
      </c>
    </row>
    <row r="267" ht="18.9" customHeight="1" spans="1:20">
      <c r="A267" s="668" t="s">
        <v>1038</v>
      </c>
      <c r="B267" s="497">
        <v>2030603</v>
      </c>
      <c r="C267" s="407">
        <f t="shared" si="24"/>
        <v>0</v>
      </c>
      <c r="D267" s="407">
        <f t="shared" si="25"/>
        <v>0</v>
      </c>
      <c r="E267" s="483" t="str">
        <f t="shared" si="26"/>
        <v/>
      </c>
      <c r="F267" s="473">
        <f t="shared" si="27"/>
        <v>0</v>
      </c>
      <c r="G267" s="217">
        <f t="shared" si="28"/>
        <v>7</v>
      </c>
      <c r="H267" s="655"/>
      <c r="I267" s="217">
        <v>2020202</v>
      </c>
      <c r="J267" s="217" t="s">
        <v>1039</v>
      </c>
      <c r="L267" s="217" t="e">
        <f t="shared" si="29"/>
        <v>#N/A</v>
      </c>
      <c r="R267" s="217">
        <v>2020402</v>
      </c>
      <c r="S267" s="217" t="s">
        <v>1040</v>
      </c>
      <c r="T267" s="217">
        <v>0</v>
      </c>
    </row>
    <row r="268" ht="18.9" customHeight="1" spans="1:20">
      <c r="A268" s="668" t="s">
        <v>1041</v>
      </c>
      <c r="B268" s="497">
        <v>2030604</v>
      </c>
      <c r="C268" s="407">
        <f t="shared" si="24"/>
        <v>0</v>
      </c>
      <c r="D268" s="407">
        <f t="shared" si="25"/>
        <v>0</v>
      </c>
      <c r="E268" s="483" t="str">
        <f t="shared" si="26"/>
        <v/>
      </c>
      <c r="F268" s="473">
        <f t="shared" si="27"/>
        <v>0</v>
      </c>
      <c r="G268" s="217">
        <f t="shared" si="28"/>
        <v>7</v>
      </c>
      <c r="H268" s="397"/>
      <c r="I268" s="217">
        <v>20203</v>
      </c>
      <c r="J268" s="217" t="s">
        <v>1042</v>
      </c>
      <c r="L268" s="217" t="e">
        <f t="shared" si="29"/>
        <v>#N/A</v>
      </c>
      <c r="R268" s="217">
        <v>2020403</v>
      </c>
      <c r="S268" s="217" t="s">
        <v>1043</v>
      </c>
      <c r="T268" s="217">
        <v>0</v>
      </c>
    </row>
    <row r="269" ht="18.9" customHeight="1" spans="1:20">
      <c r="A269" s="668" t="s">
        <v>1044</v>
      </c>
      <c r="B269" s="497">
        <v>2030605</v>
      </c>
      <c r="C269" s="407">
        <f t="shared" si="24"/>
        <v>0</v>
      </c>
      <c r="D269" s="407">
        <f t="shared" si="25"/>
        <v>0</v>
      </c>
      <c r="E269" s="483" t="str">
        <f t="shared" si="26"/>
        <v/>
      </c>
      <c r="F269" s="473">
        <f t="shared" si="27"/>
        <v>0</v>
      </c>
      <c r="G269" s="217">
        <f t="shared" si="28"/>
        <v>7</v>
      </c>
      <c r="H269" s="397"/>
      <c r="I269" s="217">
        <v>2020304</v>
      </c>
      <c r="J269" s="217" t="s">
        <v>1045</v>
      </c>
      <c r="L269" s="217" t="e">
        <f t="shared" si="29"/>
        <v>#N/A</v>
      </c>
      <c r="R269" s="217">
        <v>2020404</v>
      </c>
      <c r="S269" s="217" t="s">
        <v>1046</v>
      </c>
      <c r="T269" s="217">
        <v>0</v>
      </c>
    </row>
    <row r="270" ht="18.9" customHeight="1" spans="1:20">
      <c r="A270" s="668" t="s">
        <v>1047</v>
      </c>
      <c r="B270" s="497">
        <v>2030606</v>
      </c>
      <c r="C270" s="407">
        <f t="shared" si="24"/>
        <v>0</v>
      </c>
      <c r="D270" s="407">
        <f t="shared" si="25"/>
        <v>0</v>
      </c>
      <c r="E270" s="483" t="str">
        <f t="shared" si="26"/>
        <v/>
      </c>
      <c r="F270" s="473">
        <f t="shared" si="27"/>
        <v>0</v>
      </c>
      <c r="G270" s="217">
        <f t="shared" si="28"/>
        <v>7</v>
      </c>
      <c r="H270" s="655"/>
      <c r="I270" s="217">
        <v>2020306</v>
      </c>
      <c r="J270" s="217" t="s">
        <v>1026</v>
      </c>
      <c r="L270" s="217" t="e">
        <f t="shared" si="29"/>
        <v>#N/A</v>
      </c>
      <c r="R270" s="217">
        <v>2020499</v>
      </c>
      <c r="S270" s="217" t="s">
        <v>1048</v>
      </c>
      <c r="T270" s="217">
        <v>0</v>
      </c>
    </row>
    <row r="271" ht="18.9" customHeight="1" spans="1:20">
      <c r="A271" s="668" t="s">
        <v>1049</v>
      </c>
      <c r="B271" s="497">
        <v>2030607</v>
      </c>
      <c r="C271" s="407">
        <f t="shared" si="24"/>
        <v>73</v>
      </c>
      <c r="D271" s="407">
        <f t="shared" si="25"/>
        <v>110</v>
      </c>
      <c r="E271" s="483">
        <f t="shared" si="26"/>
        <v>0.506849315068493</v>
      </c>
      <c r="F271" s="473">
        <f t="shared" si="27"/>
        <v>0</v>
      </c>
      <c r="G271" s="217">
        <f t="shared" si="28"/>
        <v>7</v>
      </c>
      <c r="H271" s="397"/>
      <c r="I271" s="217">
        <v>20204</v>
      </c>
      <c r="J271" s="217" t="s">
        <v>1050</v>
      </c>
      <c r="L271" s="217" t="e">
        <f t="shared" si="29"/>
        <v>#N/A</v>
      </c>
      <c r="R271" s="217">
        <v>20205</v>
      </c>
      <c r="S271" s="217" t="s">
        <v>1051</v>
      </c>
      <c r="T271" s="217">
        <v>0</v>
      </c>
    </row>
    <row r="272" ht="18.9" customHeight="1" spans="1:20">
      <c r="A272" s="668" t="s">
        <v>1052</v>
      </c>
      <c r="B272" s="497">
        <v>2030608</v>
      </c>
      <c r="C272" s="407">
        <f t="shared" si="24"/>
        <v>35</v>
      </c>
      <c r="D272" s="407">
        <f t="shared" si="25"/>
        <v>255</v>
      </c>
      <c r="E272" s="483">
        <f t="shared" si="26"/>
        <v>6.28571428571429</v>
      </c>
      <c r="F272" s="473">
        <f t="shared" si="27"/>
        <v>0</v>
      </c>
      <c r="G272" s="217">
        <f t="shared" si="28"/>
        <v>7</v>
      </c>
      <c r="H272" s="397"/>
      <c r="I272" s="217">
        <v>2020401</v>
      </c>
      <c r="J272" s="217" t="s">
        <v>1053</v>
      </c>
      <c r="L272" s="217" t="e">
        <f t="shared" si="29"/>
        <v>#N/A</v>
      </c>
      <c r="R272" s="217">
        <v>2020503</v>
      </c>
      <c r="S272" s="217" t="s">
        <v>1054</v>
      </c>
      <c r="T272" s="217">
        <v>0</v>
      </c>
    </row>
    <row r="273" ht="18.9" customHeight="1" spans="1:20">
      <c r="A273" s="668" t="s">
        <v>1055</v>
      </c>
      <c r="B273" s="497">
        <v>2030699</v>
      </c>
      <c r="C273" s="407">
        <f t="shared" si="24"/>
        <v>0</v>
      </c>
      <c r="D273" s="407">
        <f t="shared" si="25"/>
        <v>0</v>
      </c>
      <c r="E273" s="483" t="str">
        <f t="shared" si="26"/>
        <v/>
      </c>
      <c r="F273" s="473">
        <f t="shared" si="27"/>
        <v>0</v>
      </c>
      <c r="G273" s="217">
        <f t="shared" si="28"/>
        <v>7</v>
      </c>
      <c r="H273" s="397"/>
      <c r="I273" s="217">
        <v>2020402</v>
      </c>
      <c r="J273" s="217" t="s">
        <v>1056</v>
      </c>
      <c r="L273" s="217" t="e">
        <f t="shared" si="29"/>
        <v>#N/A</v>
      </c>
      <c r="R273" s="217">
        <v>2020504</v>
      </c>
      <c r="S273" s="217" t="s">
        <v>1057</v>
      </c>
      <c r="T273" s="217">
        <v>0</v>
      </c>
    </row>
    <row r="274" ht="18.9" customHeight="1" spans="1:20">
      <c r="A274" s="668" t="s">
        <v>1058</v>
      </c>
      <c r="B274" s="497">
        <v>20399</v>
      </c>
      <c r="C274" s="407">
        <f t="shared" si="24"/>
        <v>131</v>
      </c>
      <c r="D274" s="407">
        <f t="shared" si="25"/>
        <v>10</v>
      </c>
      <c r="E274" s="483">
        <f t="shared" si="26"/>
        <v>-0.923664122137405</v>
      </c>
      <c r="F274" s="473">
        <f t="shared" si="27"/>
        <v>131</v>
      </c>
      <c r="G274" s="217">
        <f t="shared" si="28"/>
        <v>5</v>
      </c>
      <c r="H274" s="655"/>
      <c r="I274" s="217">
        <v>2020403</v>
      </c>
      <c r="J274" s="217" t="s">
        <v>1059</v>
      </c>
      <c r="L274" s="217" t="e">
        <f t="shared" si="29"/>
        <v>#N/A</v>
      </c>
      <c r="R274" s="217">
        <v>2020599</v>
      </c>
      <c r="S274" s="217" t="s">
        <v>1060</v>
      </c>
      <c r="T274" s="217">
        <v>0</v>
      </c>
    </row>
    <row r="275" ht="18.9" customHeight="1" spans="1:20">
      <c r="A275" s="668" t="s">
        <v>1061</v>
      </c>
      <c r="B275" s="497">
        <v>2039901</v>
      </c>
      <c r="C275" s="407">
        <f t="shared" si="24"/>
        <v>131</v>
      </c>
      <c r="D275" s="407">
        <f t="shared" si="25"/>
        <v>10</v>
      </c>
      <c r="E275" s="483">
        <f t="shared" si="26"/>
        <v>-0.923664122137405</v>
      </c>
      <c r="F275" s="473">
        <f t="shared" si="27"/>
        <v>0</v>
      </c>
      <c r="G275" s="217">
        <f t="shared" si="28"/>
        <v>7</v>
      </c>
      <c r="H275" s="397"/>
      <c r="I275" s="217">
        <v>2020404</v>
      </c>
      <c r="J275" s="217" t="s">
        <v>1062</v>
      </c>
      <c r="L275" s="217" t="e">
        <f t="shared" si="29"/>
        <v>#N/A</v>
      </c>
      <c r="R275" s="217">
        <v>20206</v>
      </c>
      <c r="S275" s="217" t="s">
        <v>1063</v>
      </c>
      <c r="T275" s="217">
        <v>0</v>
      </c>
    </row>
    <row r="276" ht="18.9" customHeight="1" spans="1:20">
      <c r="A276" s="666" t="s">
        <v>1064</v>
      </c>
      <c r="B276" s="667">
        <v>204</v>
      </c>
      <c r="C276" s="411">
        <f t="shared" si="24"/>
        <v>17510</v>
      </c>
      <c r="D276" s="411">
        <f t="shared" si="25"/>
        <v>17844</v>
      </c>
      <c r="E276" s="481">
        <f t="shared" si="26"/>
        <v>0.0190748143917761</v>
      </c>
      <c r="F276" s="473">
        <f t="shared" si="27"/>
        <v>17510</v>
      </c>
      <c r="G276" s="217">
        <f t="shared" si="28"/>
        <v>3</v>
      </c>
      <c r="H276" s="655"/>
      <c r="I276" s="217">
        <v>2020499</v>
      </c>
      <c r="J276" s="217" t="s">
        <v>1065</v>
      </c>
      <c r="L276" s="217" t="e">
        <f t="shared" si="29"/>
        <v>#N/A</v>
      </c>
      <c r="R276" s="217">
        <v>2020601</v>
      </c>
      <c r="S276" s="217" t="s">
        <v>1066</v>
      </c>
      <c r="T276" s="217">
        <v>0</v>
      </c>
    </row>
    <row r="277" ht="18.9" customHeight="1" spans="1:20">
      <c r="A277" s="668" t="s">
        <v>1067</v>
      </c>
      <c r="B277" s="497">
        <v>20401</v>
      </c>
      <c r="C277" s="407">
        <f t="shared" si="24"/>
        <v>1375</v>
      </c>
      <c r="D277" s="407">
        <f t="shared" si="25"/>
        <v>320</v>
      </c>
      <c r="E277" s="483">
        <f t="shared" si="26"/>
        <v>-0.767272727272727</v>
      </c>
      <c r="F277" s="473">
        <f t="shared" si="27"/>
        <v>1375</v>
      </c>
      <c r="G277" s="217">
        <f t="shared" si="28"/>
        <v>5</v>
      </c>
      <c r="H277" s="655"/>
      <c r="I277" s="217">
        <v>20205</v>
      </c>
      <c r="J277" s="217" t="s">
        <v>1068</v>
      </c>
      <c r="L277" s="217">
        <f t="shared" si="29"/>
        <v>20205</v>
      </c>
      <c r="R277" s="217">
        <v>20207</v>
      </c>
      <c r="S277" s="217" t="s">
        <v>1069</v>
      </c>
      <c r="T277" s="217">
        <v>0</v>
      </c>
    </row>
    <row r="278" ht="18.9" customHeight="1" spans="1:20">
      <c r="A278" s="668" t="s">
        <v>1070</v>
      </c>
      <c r="B278" s="497">
        <v>2040101</v>
      </c>
      <c r="C278" s="407">
        <f t="shared" si="24"/>
        <v>19</v>
      </c>
      <c r="D278" s="407">
        <f t="shared" si="25"/>
        <v>320</v>
      </c>
      <c r="E278" s="483">
        <f t="shared" si="26"/>
        <v>15.8421052631579</v>
      </c>
      <c r="F278" s="473">
        <f t="shared" si="27"/>
        <v>0</v>
      </c>
      <c r="G278" s="217">
        <f t="shared" si="28"/>
        <v>7</v>
      </c>
      <c r="H278" s="397"/>
      <c r="I278" s="217">
        <v>2020503</v>
      </c>
      <c r="J278" s="217" t="s">
        <v>1071</v>
      </c>
      <c r="L278" s="217" t="e">
        <f t="shared" si="29"/>
        <v>#N/A</v>
      </c>
      <c r="R278" s="217">
        <v>2020701</v>
      </c>
      <c r="S278" s="217" t="s">
        <v>1072</v>
      </c>
      <c r="T278" s="217">
        <v>0</v>
      </c>
    </row>
    <row r="279" ht="18.9" customHeight="1" spans="1:20">
      <c r="A279" s="668" t="s">
        <v>1073</v>
      </c>
      <c r="B279" s="497">
        <v>2040102</v>
      </c>
      <c r="C279" s="407">
        <f t="shared" si="24"/>
        <v>773</v>
      </c>
      <c r="D279" s="407">
        <f t="shared" si="25"/>
        <v>0</v>
      </c>
      <c r="E279" s="483">
        <f t="shared" si="26"/>
        <v>-1</v>
      </c>
      <c r="F279" s="473">
        <f t="shared" si="27"/>
        <v>0</v>
      </c>
      <c r="G279" s="217">
        <f t="shared" si="28"/>
        <v>7</v>
      </c>
      <c r="H279" s="655"/>
      <c r="I279" s="217">
        <v>2020504</v>
      </c>
      <c r="J279" s="217" t="s">
        <v>1074</v>
      </c>
      <c r="L279" s="217" t="e">
        <f t="shared" si="29"/>
        <v>#N/A</v>
      </c>
      <c r="R279" s="217">
        <v>2020702</v>
      </c>
      <c r="S279" s="217" t="s">
        <v>1075</v>
      </c>
      <c r="T279" s="217">
        <v>0</v>
      </c>
    </row>
    <row r="280" ht="18.9" customHeight="1" spans="1:20">
      <c r="A280" s="668" t="s">
        <v>1076</v>
      </c>
      <c r="B280" s="497">
        <v>2040103</v>
      </c>
      <c r="C280" s="407">
        <f t="shared" si="24"/>
        <v>583</v>
      </c>
      <c r="D280" s="407">
        <f t="shared" si="25"/>
        <v>0</v>
      </c>
      <c r="E280" s="483">
        <f t="shared" si="26"/>
        <v>-1</v>
      </c>
      <c r="F280" s="473">
        <f t="shared" si="27"/>
        <v>0</v>
      </c>
      <c r="G280" s="217">
        <f t="shared" si="28"/>
        <v>7</v>
      </c>
      <c r="H280" s="397"/>
      <c r="I280" s="217">
        <v>2020599</v>
      </c>
      <c r="J280" s="217" t="s">
        <v>1077</v>
      </c>
      <c r="L280" s="217" t="e">
        <f t="shared" si="29"/>
        <v>#N/A</v>
      </c>
      <c r="R280" s="217">
        <v>2020703</v>
      </c>
      <c r="S280" s="217" t="s">
        <v>1078</v>
      </c>
      <c r="T280" s="217">
        <v>0</v>
      </c>
    </row>
    <row r="281" ht="18.9" customHeight="1" spans="1:20">
      <c r="A281" s="668" t="s">
        <v>1079</v>
      </c>
      <c r="B281" s="497">
        <v>2040199</v>
      </c>
      <c r="C281" s="407">
        <f t="shared" si="24"/>
        <v>0</v>
      </c>
      <c r="D281" s="407">
        <f t="shared" si="25"/>
        <v>0</v>
      </c>
      <c r="E281" s="483" t="str">
        <f t="shared" si="26"/>
        <v/>
      </c>
      <c r="F281" s="473">
        <f t="shared" si="27"/>
        <v>0</v>
      </c>
      <c r="G281" s="217">
        <f t="shared" si="28"/>
        <v>7</v>
      </c>
      <c r="H281" s="397"/>
      <c r="I281" s="217">
        <v>20206</v>
      </c>
      <c r="J281" s="217" t="s">
        <v>1080</v>
      </c>
      <c r="L281" s="217" t="e">
        <f t="shared" si="29"/>
        <v>#N/A</v>
      </c>
      <c r="R281" s="217">
        <v>2020799</v>
      </c>
      <c r="S281" s="217" t="s">
        <v>1081</v>
      </c>
      <c r="T281" s="217">
        <v>0</v>
      </c>
    </row>
    <row r="282" ht="18.9" customHeight="1" spans="1:20">
      <c r="A282" s="668" t="s">
        <v>1082</v>
      </c>
      <c r="B282" s="497">
        <v>20402</v>
      </c>
      <c r="C282" s="407">
        <f t="shared" si="24"/>
        <v>13184</v>
      </c>
      <c r="D282" s="407">
        <f t="shared" si="25"/>
        <v>14086</v>
      </c>
      <c r="E282" s="483">
        <f t="shared" si="26"/>
        <v>0.0684162621359223</v>
      </c>
      <c r="F282" s="473">
        <f t="shared" si="27"/>
        <v>13184</v>
      </c>
      <c r="G282" s="217">
        <f t="shared" si="28"/>
        <v>5</v>
      </c>
      <c r="H282" s="655"/>
      <c r="I282" s="217">
        <v>2020601</v>
      </c>
      <c r="J282" s="217" t="s">
        <v>1083</v>
      </c>
      <c r="L282" s="217" t="e">
        <f t="shared" si="29"/>
        <v>#N/A</v>
      </c>
      <c r="R282" s="217">
        <v>20208</v>
      </c>
      <c r="S282" s="217" t="s">
        <v>1084</v>
      </c>
      <c r="T282" s="217">
        <v>0</v>
      </c>
    </row>
    <row r="283" ht="18.9" customHeight="1" spans="1:20">
      <c r="A283" s="668" t="s">
        <v>587</v>
      </c>
      <c r="B283" s="497">
        <v>2040201</v>
      </c>
      <c r="C283" s="407">
        <f t="shared" si="24"/>
        <v>8090</v>
      </c>
      <c r="D283" s="407">
        <f t="shared" si="25"/>
        <v>8142</v>
      </c>
      <c r="E283" s="483">
        <f t="shared" si="26"/>
        <v>0.0064276885043264</v>
      </c>
      <c r="F283" s="473">
        <f t="shared" si="27"/>
        <v>0</v>
      </c>
      <c r="G283" s="217">
        <f t="shared" si="28"/>
        <v>7</v>
      </c>
      <c r="H283" s="397"/>
      <c r="I283" s="217">
        <v>20207</v>
      </c>
      <c r="J283" s="217" t="s">
        <v>1085</v>
      </c>
      <c r="L283" s="217" t="e">
        <f t="shared" si="29"/>
        <v>#N/A</v>
      </c>
      <c r="R283" s="217">
        <v>2020801</v>
      </c>
      <c r="S283" s="217" t="s">
        <v>595</v>
      </c>
      <c r="T283" s="217">
        <v>0</v>
      </c>
    </row>
    <row r="284" ht="18.9" customHeight="1" spans="1:20">
      <c r="A284" s="668" t="s">
        <v>590</v>
      </c>
      <c r="B284" s="497">
        <v>2040202</v>
      </c>
      <c r="C284" s="407">
        <f t="shared" si="24"/>
        <v>0</v>
      </c>
      <c r="D284" s="407">
        <f t="shared" si="25"/>
        <v>536</v>
      </c>
      <c r="E284" s="483" t="str">
        <f t="shared" si="26"/>
        <v/>
      </c>
      <c r="F284" s="473">
        <f t="shared" si="27"/>
        <v>0</v>
      </c>
      <c r="G284" s="217">
        <f t="shared" si="28"/>
        <v>7</v>
      </c>
      <c r="H284" s="397"/>
      <c r="I284" s="217">
        <v>2020701</v>
      </c>
      <c r="J284" s="217" t="s">
        <v>1086</v>
      </c>
      <c r="L284" s="217" t="e">
        <f t="shared" si="29"/>
        <v>#N/A</v>
      </c>
      <c r="R284" s="217">
        <v>2020802</v>
      </c>
      <c r="S284" s="217" t="s">
        <v>598</v>
      </c>
      <c r="T284" s="217">
        <v>0</v>
      </c>
    </row>
    <row r="285" ht="18.9" customHeight="1" spans="1:20">
      <c r="A285" s="668" t="s">
        <v>593</v>
      </c>
      <c r="B285" s="497">
        <v>2040203</v>
      </c>
      <c r="C285" s="407">
        <f t="shared" si="24"/>
        <v>0</v>
      </c>
      <c r="D285" s="407">
        <f t="shared" si="25"/>
        <v>0</v>
      </c>
      <c r="E285" s="483" t="str">
        <f t="shared" si="26"/>
        <v/>
      </c>
      <c r="F285" s="473">
        <f t="shared" si="27"/>
        <v>0</v>
      </c>
      <c r="G285" s="217">
        <f t="shared" si="28"/>
        <v>7</v>
      </c>
      <c r="H285" s="397"/>
      <c r="I285" s="217">
        <v>2020702</v>
      </c>
      <c r="J285" s="217" t="s">
        <v>1087</v>
      </c>
      <c r="L285" s="217" t="e">
        <f t="shared" si="29"/>
        <v>#N/A</v>
      </c>
      <c r="R285" s="217">
        <v>2020803</v>
      </c>
      <c r="S285" s="217" t="s">
        <v>601</v>
      </c>
      <c r="T285" s="217">
        <v>0</v>
      </c>
    </row>
    <row r="286" ht="18.9" customHeight="1" spans="1:20">
      <c r="A286" s="668" t="s">
        <v>1088</v>
      </c>
      <c r="B286" s="497">
        <v>2040204</v>
      </c>
      <c r="C286" s="407">
        <f t="shared" si="24"/>
        <v>160</v>
      </c>
      <c r="D286" s="407">
        <f t="shared" si="25"/>
        <v>0</v>
      </c>
      <c r="E286" s="483">
        <f t="shared" si="26"/>
        <v>-1</v>
      </c>
      <c r="F286" s="473">
        <f t="shared" si="27"/>
        <v>0</v>
      </c>
      <c r="G286" s="217">
        <f t="shared" si="28"/>
        <v>7</v>
      </c>
      <c r="H286" s="655"/>
      <c r="I286" s="217">
        <v>2020703</v>
      </c>
      <c r="J286" s="217" t="s">
        <v>1089</v>
      </c>
      <c r="L286" s="217" t="e">
        <f t="shared" si="29"/>
        <v>#N/A</v>
      </c>
      <c r="R286" s="217">
        <v>2020850</v>
      </c>
      <c r="S286" s="217" t="s">
        <v>622</v>
      </c>
      <c r="T286" s="217">
        <v>0</v>
      </c>
    </row>
    <row r="287" ht="18.9" customHeight="1" spans="1:20">
      <c r="A287" s="668" t="s">
        <v>1090</v>
      </c>
      <c r="B287" s="497">
        <v>2040205</v>
      </c>
      <c r="C287" s="407">
        <f t="shared" si="24"/>
        <v>15</v>
      </c>
      <c r="D287" s="407">
        <f t="shared" si="25"/>
        <v>0</v>
      </c>
      <c r="E287" s="483">
        <f t="shared" si="26"/>
        <v>-1</v>
      </c>
      <c r="F287" s="473">
        <f t="shared" si="27"/>
        <v>0</v>
      </c>
      <c r="G287" s="217">
        <f t="shared" si="28"/>
        <v>7</v>
      </c>
      <c r="H287" s="397"/>
      <c r="I287" s="217">
        <v>2020799</v>
      </c>
      <c r="J287" s="217" t="s">
        <v>1091</v>
      </c>
      <c r="L287" s="217" t="e">
        <f t="shared" si="29"/>
        <v>#N/A</v>
      </c>
      <c r="R287" s="217">
        <v>2020899</v>
      </c>
      <c r="S287" s="217" t="s">
        <v>1092</v>
      </c>
      <c r="T287" s="217">
        <v>0</v>
      </c>
    </row>
    <row r="288" ht="18.9" customHeight="1" spans="1:20">
      <c r="A288" s="668" t="s">
        <v>1093</v>
      </c>
      <c r="B288" s="497">
        <v>2040206</v>
      </c>
      <c r="C288" s="407">
        <f t="shared" si="24"/>
        <v>40</v>
      </c>
      <c r="D288" s="407">
        <f t="shared" si="25"/>
        <v>0</v>
      </c>
      <c r="E288" s="483">
        <f t="shared" si="26"/>
        <v>-1</v>
      </c>
      <c r="F288" s="473">
        <f t="shared" si="27"/>
        <v>0</v>
      </c>
      <c r="G288" s="217">
        <f t="shared" si="28"/>
        <v>7</v>
      </c>
      <c r="H288" s="397"/>
      <c r="I288" s="217">
        <v>20299</v>
      </c>
      <c r="J288" s="217" t="s">
        <v>1094</v>
      </c>
      <c r="L288" s="217">
        <f t="shared" si="29"/>
        <v>20299</v>
      </c>
      <c r="R288" s="217">
        <v>20299</v>
      </c>
      <c r="S288" s="217" t="s">
        <v>1095</v>
      </c>
      <c r="T288" s="217">
        <v>0</v>
      </c>
    </row>
    <row r="289" ht="18.9" customHeight="1" spans="1:20">
      <c r="A289" s="668" t="s">
        <v>1096</v>
      </c>
      <c r="B289" s="497">
        <v>2040207</v>
      </c>
      <c r="C289" s="407">
        <f t="shared" si="24"/>
        <v>15</v>
      </c>
      <c r="D289" s="407">
        <f t="shared" si="25"/>
        <v>0</v>
      </c>
      <c r="E289" s="483">
        <f t="shared" si="26"/>
        <v>-1</v>
      </c>
      <c r="F289" s="473">
        <f t="shared" si="27"/>
        <v>0</v>
      </c>
      <c r="G289" s="217">
        <f t="shared" si="28"/>
        <v>7</v>
      </c>
      <c r="H289" s="397"/>
      <c r="I289" s="217">
        <v>2029901</v>
      </c>
      <c r="J289" s="217" t="s">
        <v>1097</v>
      </c>
      <c r="L289" s="217" t="e">
        <f t="shared" si="29"/>
        <v>#N/A</v>
      </c>
      <c r="R289" s="217">
        <v>2029901</v>
      </c>
      <c r="S289" s="217" t="s">
        <v>1098</v>
      </c>
      <c r="T289" s="217">
        <v>0</v>
      </c>
    </row>
    <row r="290" ht="18.9" customHeight="1" spans="1:20">
      <c r="A290" s="668" t="s">
        <v>1099</v>
      </c>
      <c r="B290" s="497">
        <v>2040208</v>
      </c>
      <c r="C290" s="407">
        <f t="shared" si="24"/>
        <v>20</v>
      </c>
      <c r="D290" s="407">
        <f t="shared" si="25"/>
        <v>0</v>
      </c>
      <c r="E290" s="483">
        <f t="shared" si="26"/>
        <v>-1</v>
      </c>
      <c r="F290" s="473">
        <f t="shared" si="27"/>
        <v>0</v>
      </c>
      <c r="G290" s="217">
        <f t="shared" si="28"/>
        <v>7</v>
      </c>
      <c r="H290" s="397"/>
      <c r="I290" s="217">
        <v>203</v>
      </c>
      <c r="J290" s="217" t="s">
        <v>49</v>
      </c>
      <c r="K290" s="217">
        <v>246</v>
      </c>
      <c r="L290" s="217">
        <f t="shared" si="29"/>
        <v>203</v>
      </c>
      <c r="R290" s="217">
        <v>203</v>
      </c>
      <c r="S290" s="217" t="s">
        <v>1100</v>
      </c>
      <c r="T290" s="217">
        <v>383</v>
      </c>
    </row>
    <row r="291" ht="18.9" customHeight="1" spans="1:20">
      <c r="A291" s="668" t="s">
        <v>1101</v>
      </c>
      <c r="B291" s="497">
        <v>2040210</v>
      </c>
      <c r="C291" s="407">
        <f t="shared" si="24"/>
        <v>10</v>
      </c>
      <c r="D291" s="407">
        <f t="shared" si="25"/>
        <v>0</v>
      </c>
      <c r="E291" s="483">
        <f t="shared" si="26"/>
        <v>-1</v>
      </c>
      <c r="F291" s="473">
        <f t="shared" si="27"/>
        <v>0</v>
      </c>
      <c r="G291" s="217">
        <f t="shared" si="28"/>
        <v>7</v>
      </c>
      <c r="H291" s="397"/>
      <c r="I291" s="217">
        <v>20301</v>
      </c>
      <c r="J291" s="217" t="s">
        <v>1102</v>
      </c>
      <c r="L291" s="217" t="e">
        <f t="shared" si="29"/>
        <v>#N/A</v>
      </c>
      <c r="R291" s="217">
        <v>20301</v>
      </c>
      <c r="S291" s="217" t="s">
        <v>1103</v>
      </c>
      <c r="T291" s="217">
        <v>0</v>
      </c>
    </row>
    <row r="292" ht="18.9" customHeight="1" spans="1:20">
      <c r="A292" s="668" t="s">
        <v>1104</v>
      </c>
      <c r="B292" s="497">
        <v>2040211</v>
      </c>
      <c r="C292" s="407">
        <f t="shared" si="24"/>
        <v>1417</v>
      </c>
      <c r="D292" s="407">
        <f t="shared" si="25"/>
        <v>0</v>
      </c>
      <c r="E292" s="483">
        <f t="shared" si="26"/>
        <v>-1</v>
      </c>
      <c r="F292" s="473">
        <f t="shared" si="27"/>
        <v>0</v>
      </c>
      <c r="G292" s="217">
        <f t="shared" si="28"/>
        <v>7</v>
      </c>
      <c r="H292" s="397"/>
      <c r="I292" s="217">
        <v>2030101</v>
      </c>
      <c r="J292" s="217" t="s">
        <v>1105</v>
      </c>
      <c r="L292" s="217" t="e">
        <f t="shared" si="29"/>
        <v>#N/A</v>
      </c>
      <c r="R292" s="217">
        <v>2030101</v>
      </c>
      <c r="S292" s="217" t="s">
        <v>1106</v>
      </c>
      <c r="T292" s="217">
        <v>0</v>
      </c>
    </row>
    <row r="293" ht="18.9" customHeight="1" spans="1:20">
      <c r="A293" s="668" t="s">
        <v>1107</v>
      </c>
      <c r="B293" s="497">
        <v>2040212</v>
      </c>
      <c r="C293" s="407">
        <f t="shared" si="24"/>
        <v>561</v>
      </c>
      <c r="D293" s="407">
        <f t="shared" si="25"/>
        <v>0</v>
      </c>
      <c r="E293" s="483">
        <f t="shared" si="26"/>
        <v>-1</v>
      </c>
      <c r="F293" s="473">
        <f t="shared" si="27"/>
        <v>0</v>
      </c>
      <c r="G293" s="217">
        <f t="shared" si="28"/>
        <v>7</v>
      </c>
      <c r="H293" s="397"/>
      <c r="I293" s="217">
        <v>20304</v>
      </c>
      <c r="J293" s="217" t="s">
        <v>1108</v>
      </c>
      <c r="L293" s="217" t="e">
        <f t="shared" si="29"/>
        <v>#N/A</v>
      </c>
      <c r="R293" s="217">
        <v>20304</v>
      </c>
      <c r="S293" s="217" t="s">
        <v>1109</v>
      </c>
      <c r="T293" s="217">
        <v>0</v>
      </c>
    </row>
    <row r="294" ht="18.9" customHeight="1" spans="1:20">
      <c r="A294" s="668" t="s">
        <v>1110</v>
      </c>
      <c r="B294" s="497">
        <v>2040214</v>
      </c>
      <c r="C294" s="407">
        <f t="shared" si="24"/>
        <v>58</v>
      </c>
      <c r="D294" s="407">
        <f t="shared" si="25"/>
        <v>0</v>
      </c>
      <c r="E294" s="483">
        <f t="shared" si="26"/>
        <v>-1</v>
      </c>
      <c r="F294" s="473">
        <f t="shared" si="27"/>
        <v>0</v>
      </c>
      <c r="G294" s="217">
        <f t="shared" si="28"/>
        <v>7</v>
      </c>
      <c r="H294" s="655"/>
      <c r="I294" s="217">
        <v>2030401</v>
      </c>
      <c r="J294" s="217" t="s">
        <v>1111</v>
      </c>
      <c r="L294" s="217" t="e">
        <f t="shared" si="29"/>
        <v>#N/A</v>
      </c>
      <c r="R294" s="217">
        <v>2030401</v>
      </c>
      <c r="S294" s="217" t="s">
        <v>1112</v>
      </c>
      <c r="T294" s="217">
        <v>0</v>
      </c>
    </row>
    <row r="295" ht="18.9" customHeight="1" spans="1:20">
      <c r="A295" s="668" t="s">
        <v>1113</v>
      </c>
      <c r="B295" s="497">
        <v>2040217</v>
      </c>
      <c r="C295" s="407">
        <f t="shared" si="24"/>
        <v>1007</v>
      </c>
      <c r="D295" s="407">
        <f t="shared" si="25"/>
        <v>0</v>
      </c>
      <c r="E295" s="483">
        <f t="shared" si="26"/>
        <v>-1</v>
      </c>
      <c r="F295" s="473">
        <f t="shared" si="27"/>
        <v>0</v>
      </c>
      <c r="G295" s="217">
        <f t="shared" si="28"/>
        <v>7</v>
      </c>
      <c r="H295" s="397"/>
      <c r="I295" s="217">
        <v>20305</v>
      </c>
      <c r="J295" s="217" t="s">
        <v>1114</v>
      </c>
      <c r="L295" s="217" t="e">
        <f t="shared" si="29"/>
        <v>#N/A</v>
      </c>
      <c r="R295" s="217">
        <v>20305</v>
      </c>
      <c r="S295" s="217" t="s">
        <v>1115</v>
      </c>
      <c r="T295" s="217">
        <v>0</v>
      </c>
    </row>
    <row r="296" ht="18.9" customHeight="1" spans="1:20">
      <c r="A296" s="668" t="s">
        <v>713</v>
      </c>
      <c r="B296" s="497">
        <v>2040219</v>
      </c>
      <c r="C296" s="407">
        <f t="shared" si="24"/>
        <v>120</v>
      </c>
      <c r="D296" s="407">
        <f t="shared" si="25"/>
        <v>726</v>
      </c>
      <c r="E296" s="483">
        <f t="shared" si="26"/>
        <v>5.05</v>
      </c>
      <c r="F296" s="473">
        <f t="shared" si="27"/>
        <v>0</v>
      </c>
      <c r="G296" s="217">
        <f t="shared" si="28"/>
        <v>7</v>
      </c>
      <c r="H296" s="397"/>
      <c r="I296" s="217">
        <v>2030501</v>
      </c>
      <c r="J296" s="217" t="s">
        <v>1116</v>
      </c>
      <c r="L296" s="217" t="e">
        <f t="shared" si="29"/>
        <v>#N/A</v>
      </c>
      <c r="R296" s="217">
        <v>2030501</v>
      </c>
      <c r="S296" s="217" t="s">
        <v>1117</v>
      </c>
      <c r="T296" s="217">
        <v>0</v>
      </c>
    </row>
    <row r="297" ht="18.9" customHeight="1" spans="1:20">
      <c r="A297" s="668" t="s">
        <v>1118</v>
      </c>
      <c r="B297" s="497">
        <v>2040220</v>
      </c>
      <c r="C297" s="407">
        <f t="shared" si="24"/>
        <v>0</v>
      </c>
      <c r="D297" s="407">
        <f t="shared" si="25"/>
        <v>1528</v>
      </c>
      <c r="E297" s="483" t="str">
        <f t="shared" si="26"/>
        <v/>
      </c>
      <c r="F297" s="473">
        <f t="shared" si="27"/>
        <v>0</v>
      </c>
      <c r="G297" s="217">
        <f t="shared" si="28"/>
        <v>7</v>
      </c>
      <c r="H297" s="397"/>
      <c r="I297" s="217">
        <v>20306</v>
      </c>
      <c r="J297" s="217" t="s">
        <v>1119</v>
      </c>
      <c r="K297" s="217">
        <v>115</v>
      </c>
      <c r="L297" s="217">
        <f t="shared" si="29"/>
        <v>20306</v>
      </c>
      <c r="R297" s="217">
        <v>20306</v>
      </c>
      <c r="S297" s="217" t="s">
        <v>1120</v>
      </c>
      <c r="T297" s="217">
        <v>373</v>
      </c>
    </row>
    <row r="298" ht="18.9" customHeight="1" spans="1:20">
      <c r="A298" s="668" t="s">
        <v>1121</v>
      </c>
      <c r="B298" s="497">
        <v>2040221</v>
      </c>
      <c r="C298" s="407">
        <f t="shared" si="24"/>
        <v>0</v>
      </c>
      <c r="D298" s="407">
        <f t="shared" si="25"/>
        <v>433</v>
      </c>
      <c r="E298" s="483" t="str">
        <f t="shared" si="26"/>
        <v/>
      </c>
      <c r="F298" s="473">
        <f t="shared" si="27"/>
        <v>0</v>
      </c>
      <c r="G298" s="217">
        <f t="shared" si="28"/>
        <v>7</v>
      </c>
      <c r="H298" s="397"/>
      <c r="I298" s="217">
        <v>2030601</v>
      </c>
      <c r="J298" s="217" t="s">
        <v>1122</v>
      </c>
      <c r="K298" s="217">
        <v>7</v>
      </c>
      <c r="L298" s="217">
        <f t="shared" si="29"/>
        <v>2030601</v>
      </c>
      <c r="R298" s="217">
        <v>2030601</v>
      </c>
      <c r="S298" s="217" t="s">
        <v>1123</v>
      </c>
      <c r="T298" s="217">
        <v>8</v>
      </c>
    </row>
    <row r="299" ht="18.9" customHeight="1" spans="1:20">
      <c r="A299" s="668" t="s">
        <v>614</v>
      </c>
      <c r="B299" s="497">
        <v>2040250</v>
      </c>
      <c r="C299" s="407">
        <f t="shared" si="24"/>
        <v>91</v>
      </c>
      <c r="D299" s="407">
        <f t="shared" si="25"/>
        <v>166</v>
      </c>
      <c r="E299" s="483">
        <f t="shared" si="26"/>
        <v>0.824175824175824</v>
      </c>
      <c r="F299" s="473">
        <f t="shared" si="27"/>
        <v>0</v>
      </c>
      <c r="G299" s="217">
        <f t="shared" si="28"/>
        <v>7</v>
      </c>
      <c r="H299" s="397"/>
      <c r="I299" s="217">
        <v>2030602</v>
      </c>
      <c r="J299" s="217" t="s">
        <v>1124</v>
      </c>
      <c r="L299" s="217">
        <f t="shared" si="29"/>
        <v>2030602</v>
      </c>
      <c r="R299" s="217">
        <v>2030602</v>
      </c>
      <c r="S299" s="217" t="s">
        <v>1125</v>
      </c>
      <c r="T299" s="217">
        <v>0</v>
      </c>
    </row>
    <row r="300" ht="18.9" customHeight="1" spans="1:20">
      <c r="A300" s="668" t="s">
        <v>1126</v>
      </c>
      <c r="B300" s="497">
        <v>2040299</v>
      </c>
      <c r="C300" s="407">
        <f t="shared" si="24"/>
        <v>1580</v>
      </c>
      <c r="D300" s="407">
        <f t="shared" si="25"/>
        <v>2555</v>
      </c>
      <c r="E300" s="483">
        <f t="shared" si="26"/>
        <v>0.617088607594937</v>
      </c>
      <c r="F300" s="473">
        <f t="shared" si="27"/>
        <v>0</v>
      </c>
      <c r="G300" s="217">
        <f t="shared" si="28"/>
        <v>7</v>
      </c>
      <c r="H300" s="397"/>
      <c r="I300" s="217">
        <v>2030603</v>
      </c>
      <c r="J300" s="217" t="s">
        <v>1127</v>
      </c>
      <c r="L300" s="217">
        <f t="shared" si="29"/>
        <v>2030603</v>
      </c>
      <c r="R300" s="217">
        <v>2030603</v>
      </c>
      <c r="S300" s="217" t="s">
        <v>1128</v>
      </c>
      <c r="T300" s="217">
        <v>0</v>
      </c>
    </row>
    <row r="301" ht="18.9" customHeight="1" spans="1:20">
      <c r="A301" s="668" t="s">
        <v>1129</v>
      </c>
      <c r="B301" s="497">
        <v>20403</v>
      </c>
      <c r="C301" s="407">
        <f t="shared" si="24"/>
        <v>10</v>
      </c>
      <c r="D301" s="407">
        <f t="shared" si="25"/>
        <v>10</v>
      </c>
      <c r="E301" s="483">
        <f t="shared" si="26"/>
        <v>0</v>
      </c>
      <c r="F301" s="473">
        <f t="shared" si="27"/>
        <v>10</v>
      </c>
      <c r="G301" s="217">
        <f t="shared" si="28"/>
        <v>5</v>
      </c>
      <c r="H301" s="655"/>
      <c r="I301" s="217">
        <v>2030604</v>
      </c>
      <c r="J301" s="217" t="s">
        <v>1130</v>
      </c>
      <c r="L301" s="217">
        <f t="shared" si="29"/>
        <v>2030604</v>
      </c>
      <c r="R301" s="217">
        <v>2030604</v>
      </c>
      <c r="S301" s="217" t="s">
        <v>1131</v>
      </c>
      <c r="T301" s="217">
        <v>0</v>
      </c>
    </row>
    <row r="302" ht="18.9" customHeight="1" spans="1:20">
      <c r="A302" s="668" t="s">
        <v>587</v>
      </c>
      <c r="B302" s="497">
        <v>2040301</v>
      </c>
      <c r="C302" s="407">
        <f t="shared" si="24"/>
        <v>0</v>
      </c>
      <c r="D302" s="407">
        <f t="shared" si="25"/>
        <v>0</v>
      </c>
      <c r="E302" s="483" t="str">
        <f t="shared" si="26"/>
        <v/>
      </c>
      <c r="F302" s="473">
        <f t="shared" si="27"/>
        <v>0</v>
      </c>
      <c r="G302" s="217">
        <f t="shared" si="28"/>
        <v>7</v>
      </c>
      <c r="H302" s="397"/>
      <c r="I302" s="217">
        <v>2030605</v>
      </c>
      <c r="J302" s="217" t="s">
        <v>1132</v>
      </c>
      <c r="L302" s="217">
        <f t="shared" si="29"/>
        <v>2030605</v>
      </c>
      <c r="R302" s="217">
        <v>2030605</v>
      </c>
      <c r="S302" s="217" t="s">
        <v>1133</v>
      </c>
      <c r="T302" s="217">
        <v>0</v>
      </c>
    </row>
    <row r="303" ht="18.9" customHeight="1" spans="1:20">
      <c r="A303" s="668" t="s">
        <v>590</v>
      </c>
      <c r="B303" s="497">
        <v>2040302</v>
      </c>
      <c r="C303" s="407">
        <f t="shared" si="24"/>
        <v>10</v>
      </c>
      <c r="D303" s="407">
        <f t="shared" si="25"/>
        <v>10</v>
      </c>
      <c r="E303" s="483">
        <f t="shared" si="26"/>
        <v>0</v>
      </c>
      <c r="F303" s="473">
        <f t="shared" si="27"/>
        <v>0</v>
      </c>
      <c r="G303" s="217">
        <f t="shared" si="28"/>
        <v>7</v>
      </c>
      <c r="H303" s="655"/>
      <c r="I303" s="217">
        <v>2030606</v>
      </c>
      <c r="J303" s="217" t="s">
        <v>1134</v>
      </c>
      <c r="L303" s="217">
        <f t="shared" si="29"/>
        <v>2030606</v>
      </c>
      <c r="R303" s="217">
        <v>2030606</v>
      </c>
      <c r="S303" s="217" t="s">
        <v>1135</v>
      </c>
      <c r="T303" s="217">
        <v>0</v>
      </c>
    </row>
    <row r="304" ht="18.9" customHeight="1" spans="1:20">
      <c r="A304" s="668" t="s">
        <v>593</v>
      </c>
      <c r="B304" s="497">
        <v>2040303</v>
      </c>
      <c r="C304" s="407">
        <f t="shared" si="24"/>
        <v>0</v>
      </c>
      <c r="D304" s="407">
        <f t="shared" si="25"/>
        <v>0</v>
      </c>
      <c r="E304" s="483" t="str">
        <f t="shared" si="26"/>
        <v/>
      </c>
      <c r="F304" s="473">
        <f t="shared" si="27"/>
        <v>0</v>
      </c>
      <c r="G304" s="217">
        <f t="shared" si="28"/>
        <v>7</v>
      </c>
      <c r="H304" s="397"/>
      <c r="I304" s="217">
        <v>2030607</v>
      </c>
      <c r="J304" s="217" t="s">
        <v>1136</v>
      </c>
      <c r="K304" s="217">
        <v>73</v>
      </c>
      <c r="L304" s="217">
        <f t="shared" si="29"/>
        <v>2030607</v>
      </c>
      <c r="R304" s="217">
        <v>2030607</v>
      </c>
      <c r="S304" s="217" t="s">
        <v>1137</v>
      </c>
      <c r="T304" s="217">
        <v>110</v>
      </c>
    </row>
    <row r="305" ht="18.9" customHeight="1" spans="1:20">
      <c r="A305" s="668" t="s">
        <v>1138</v>
      </c>
      <c r="B305" s="497">
        <v>2040304</v>
      </c>
      <c r="C305" s="407">
        <f t="shared" si="24"/>
        <v>0</v>
      </c>
      <c r="D305" s="407">
        <f t="shared" si="25"/>
        <v>0</v>
      </c>
      <c r="E305" s="483" t="str">
        <f t="shared" si="26"/>
        <v/>
      </c>
      <c r="F305" s="473">
        <f t="shared" si="27"/>
        <v>0</v>
      </c>
      <c r="G305" s="217">
        <f t="shared" si="28"/>
        <v>7</v>
      </c>
      <c r="H305" s="397"/>
      <c r="I305" s="217">
        <v>2030608</v>
      </c>
      <c r="J305" s="217" t="s">
        <v>1139</v>
      </c>
      <c r="K305" s="217">
        <v>35</v>
      </c>
      <c r="L305" s="217">
        <f t="shared" si="29"/>
        <v>2030608</v>
      </c>
      <c r="R305" s="217">
        <v>2030608</v>
      </c>
      <c r="S305" s="217" t="s">
        <v>1140</v>
      </c>
      <c r="T305" s="217">
        <v>255</v>
      </c>
    </row>
    <row r="306" ht="18.9" customHeight="1" spans="1:20">
      <c r="A306" s="668" t="s">
        <v>614</v>
      </c>
      <c r="B306" s="497">
        <v>2040350</v>
      </c>
      <c r="C306" s="407">
        <f t="shared" si="24"/>
        <v>0</v>
      </c>
      <c r="D306" s="407">
        <f t="shared" si="25"/>
        <v>0</v>
      </c>
      <c r="E306" s="483" t="str">
        <f t="shared" si="26"/>
        <v/>
      </c>
      <c r="F306" s="473">
        <f t="shared" si="27"/>
        <v>0</v>
      </c>
      <c r="G306" s="217">
        <f t="shared" si="28"/>
        <v>7</v>
      </c>
      <c r="H306" s="397"/>
      <c r="I306" s="217">
        <v>2030699</v>
      </c>
      <c r="J306" s="217" t="s">
        <v>1141</v>
      </c>
      <c r="L306" s="217">
        <f t="shared" si="29"/>
        <v>2030699</v>
      </c>
      <c r="R306" s="217">
        <v>2030699</v>
      </c>
      <c r="S306" s="217" t="s">
        <v>1142</v>
      </c>
      <c r="T306" s="217">
        <v>0</v>
      </c>
    </row>
    <row r="307" ht="18.9" customHeight="1" spans="1:20">
      <c r="A307" s="668" t="s">
        <v>1143</v>
      </c>
      <c r="B307" s="497">
        <v>2040399</v>
      </c>
      <c r="C307" s="407">
        <f t="shared" si="24"/>
        <v>0</v>
      </c>
      <c r="D307" s="407">
        <f t="shared" si="25"/>
        <v>0</v>
      </c>
      <c r="E307" s="483" t="str">
        <f t="shared" si="26"/>
        <v/>
      </c>
      <c r="F307" s="473">
        <f t="shared" si="27"/>
        <v>0</v>
      </c>
      <c r="G307" s="217">
        <f t="shared" si="28"/>
        <v>7</v>
      </c>
      <c r="H307" s="397"/>
      <c r="I307" s="217">
        <v>20399</v>
      </c>
      <c r="J307" s="217" t="s">
        <v>1144</v>
      </c>
      <c r="K307" s="217">
        <v>131</v>
      </c>
      <c r="L307" s="217">
        <f t="shared" si="29"/>
        <v>20399</v>
      </c>
      <c r="R307" s="217">
        <v>20399</v>
      </c>
      <c r="S307" s="217" t="s">
        <v>1145</v>
      </c>
      <c r="T307" s="217">
        <v>10</v>
      </c>
    </row>
    <row r="308" ht="18.9" customHeight="1" spans="1:20">
      <c r="A308" s="668" t="s">
        <v>1146</v>
      </c>
      <c r="B308" s="497">
        <v>20404</v>
      </c>
      <c r="C308" s="407">
        <f t="shared" si="24"/>
        <v>75</v>
      </c>
      <c r="D308" s="407">
        <f t="shared" si="25"/>
        <v>-2</v>
      </c>
      <c r="E308" s="483">
        <f t="shared" si="26"/>
        <v>-1.02666666666667</v>
      </c>
      <c r="F308" s="473">
        <f t="shared" si="27"/>
        <v>75</v>
      </c>
      <c r="G308" s="217">
        <f t="shared" si="28"/>
        <v>5</v>
      </c>
      <c r="H308" s="655"/>
      <c r="I308" s="217">
        <v>2039901</v>
      </c>
      <c r="J308" s="217" t="s">
        <v>1147</v>
      </c>
      <c r="K308" s="217">
        <v>131</v>
      </c>
      <c r="L308" s="217">
        <f t="shared" si="29"/>
        <v>2039901</v>
      </c>
      <c r="R308" s="217">
        <v>2039901</v>
      </c>
      <c r="S308" s="217" t="s">
        <v>1148</v>
      </c>
      <c r="T308" s="217">
        <v>10</v>
      </c>
    </row>
    <row r="309" ht="18.9" customHeight="1" spans="1:20">
      <c r="A309" s="668" t="s">
        <v>587</v>
      </c>
      <c r="B309" s="497">
        <v>2040401</v>
      </c>
      <c r="C309" s="407">
        <f t="shared" si="24"/>
        <v>53</v>
      </c>
      <c r="D309" s="407">
        <f t="shared" si="25"/>
        <v>40</v>
      </c>
      <c r="E309" s="483">
        <f t="shared" si="26"/>
        <v>-0.245283018867924</v>
      </c>
      <c r="F309" s="473">
        <f t="shared" si="27"/>
        <v>0</v>
      </c>
      <c r="G309" s="217">
        <f t="shared" si="28"/>
        <v>7</v>
      </c>
      <c r="H309" s="397"/>
      <c r="I309" s="217">
        <v>204</v>
      </c>
      <c r="J309" s="217" t="s">
        <v>50</v>
      </c>
      <c r="K309" s="217">
        <v>17510</v>
      </c>
      <c r="L309" s="217">
        <f t="shared" si="29"/>
        <v>204</v>
      </c>
      <c r="R309" s="217">
        <v>204</v>
      </c>
      <c r="S309" s="217" t="s">
        <v>1149</v>
      </c>
      <c r="T309" s="217">
        <v>17844</v>
      </c>
    </row>
    <row r="310" ht="18.9" customHeight="1" spans="1:20">
      <c r="A310" s="668" t="s">
        <v>590</v>
      </c>
      <c r="B310" s="497">
        <v>2040402</v>
      </c>
      <c r="C310" s="407">
        <f t="shared" si="24"/>
        <v>20</v>
      </c>
      <c r="D310" s="407">
        <f t="shared" si="25"/>
        <v>0</v>
      </c>
      <c r="E310" s="483">
        <f t="shared" si="26"/>
        <v>-1</v>
      </c>
      <c r="F310" s="473">
        <f t="shared" si="27"/>
        <v>0</v>
      </c>
      <c r="G310" s="217">
        <f t="shared" si="28"/>
        <v>7</v>
      </c>
      <c r="H310" s="397"/>
      <c r="I310" s="217">
        <v>20401</v>
      </c>
      <c r="J310" s="217" t="s">
        <v>1150</v>
      </c>
      <c r="K310" s="217">
        <v>1375</v>
      </c>
      <c r="L310" s="217">
        <f t="shared" si="29"/>
        <v>20401</v>
      </c>
      <c r="R310" s="217">
        <v>20401</v>
      </c>
      <c r="S310" s="217" t="s">
        <v>1151</v>
      </c>
      <c r="T310" s="217">
        <v>320</v>
      </c>
    </row>
    <row r="311" ht="18.9" customHeight="1" spans="1:20">
      <c r="A311" s="668" t="s">
        <v>593</v>
      </c>
      <c r="B311" s="497">
        <v>2040403</v>
      </c>
      <c r="C311" s="407">
        <f t="shared" si="24"/>
        <v>0</v>
      </c>
      <c r="D311" s="407">
        <f t="shared" si="25"/>
        <v>0</v>
      </c>
      <c r="E311" s="483" t="str">
        <f t="shared" si="26"/>
        <v/>
      </c>
      <c r="F311" s="473">
        <f t="shared" si="27"/>
        <v>0</v>
      </c>
      <c r="G311" s="217">
        <f t="shared" si="28"/>
        <v>7</v>
      </c>
      <c r="H311" s="397"/>
      <c r="I311" s="217">
        <v>2040101</v>
      </c>
      <c r="J311" s="217" t="s">
        <v>1152</v>
      </c>
      <c r="K311" s="217">
        <v>19</v>
      </c>
      <c r="L311" s="217">
        <f t="shared" si="29"/>
        <v>2040101</v>
      </c>
      <c r="R311" s="217">
        <v>2040101</v>
      </c>
      <c r="S311" s="217" t="s">
        <v>1153</v>
      </c>
      <c r="T311" s="217">
        <v>320</v>
      </c>
    </row>
    <row r="312" ht="18.9" customHeight="1" spans="1:20">
      <c r="A312" s="668" t="s">
        <v>1154</v>
      </c>
      <c r="B312" s="497">
        <v>2040409</v>
      </c>
      <c r="C312" s="407">
        <f t="shared" si="24"/>
        <v>0</v>
      </c>
      <c r="D312" s="407">
        <f t="shared" si="25"/>
        <v>0</v>
      </c>
      <c r="E312" s="483" t="str">
        <f t="shared" si="26"/>
        <v/>
      </c>
      <c r="F312" s="473">
        <f t="shared" si="27"/>
        <v>0</v>
      </c>
      <c r="G312" s="217">
        <f t="shared" si="28"/>
        <v>7</v>
      </c>
      <c r="H312" s="397"/>
      <c r="I312" s="217">
        <v>2040102</v>
      </c>
      <c r="J312" s="217" t="s">
        <v>1155</v>
      </c>
      <c r="K312" s="217">
        <v>773</v>
      </c>
      <c r="L312" s="217">
        <f t="shared" si="29"/>
        <v>2040102</v>
      </c>
      <c r="R312" s="217">
        <v>2040199</v>
      </c>
      <c r="S312" s="217" t="s">
        <v>1156</v>
      </c>
      <c r="T312" s="217">
        <v>0</v>
      </c>
    </row>
    <row r="313" ht="18.9" customHeight="1" spans="1:20">
      <c r="A313" s="668" t="s">
        <v>1157</v>
      </c>
      <c r="B313" s="497">
        <v>2040410</v>
      </c>
      <c r="C313" s="407">
        <f t="shared" si="24"/>
        <v>0</v>
      </c>
      <c r="D313" s="407">
        <f t="shared" si="25"/>
        <v>0</v>
      </c>
      <c r="E313" s="483" t="str">
        <f t="shared" si="26"/>
        <v/>
      </c>
      <c r="F313" s="473">
        <f t="shared" si="27"/>
        <v>0</v>
      </c>
      <c r="G313" s="217">
        <f t="shared" si="28"/>
        <v>7</v>
      </c>
      <c r="H313" s="397"/>
      <c r="I313" s="217">
        <v>2040103</v>
      </c>
      <c r="J313" s="217" t="s">
        <v>1158</v>
      </c>
      <c r="K313" s="217">
        <v>583</v>
      </c>
      <c r="L313" s="217">
        <f t="shared" si="29"/>
        <v>2040103</v>
      </c>
      <c r="R313" s="217">
        <v>20402</v>
      </c>
      <c r="S313" s="217" t="s">
        <v>1159</v>
      </c>
      <c r="T313" s="217">
        <v>14086</v>
      </c>
    </row>
    <row r="314" ht="18.9" customHeight="1" spans="1:20">
      <c r="A314" s="668" t="s">
        <v>614</v>
      </c>
      <c r="B314" s="497">
        <v>2040450</v>
      </c>
      <c r="C314" s="407">
        <f t="shared" si="24"/>
        <v>0</v>
      </c>
      <c r="D314" s="407">
        <f t="shared" si="25"/>
        <v>0</v>
      </c>
      <c r="E314" s="483" t="str">
        <f t="shared" si="26"/>
        <v/>
      </c>
      <c r="F314" s="473">
        <f t="shared" si="27"/>
        <v>0</v>
      </c>
      <c r="G314" s="217">
        <f t="shared" si="28"/>
        <v>7</v>
      </c>
      <c r="H314" s="397"/>
      <c r="I314" s="217">
        <v>2040104</v>
      </c>
      <c r="J314" s="217" t="s">
        <v>1160</v>
      </c>
      <c r="L314" s="217" t="e">
        <f t="shared" si="29"/>
        <v>#N/A</v>
      </c>
      <c r="R314" s="217">
        <v>2040201</v>
      </c>
      <c r="S314" s="217" t="s">
        <v>595</v>
      </c>
      <c r="T314" s="217">
        <v>8142</v>
      </c>
    </row>
    <row r="315" ht="18.9" customHeight="1" spans="1:20">
      <c r="A315" s="668" t="s">
        <v>1161</v>
      </c>
      <c r="B315" s="497">
        <v>2040499</v>
      </c>
      <c r="C315" s="407">
        <f t="shared" si="24"/>
        <v>2</v>
      </c>
      <c r="D315" s="407">
        <f t="shared" si="25"/>
        <v>-42</v>
      </c>
      <c r="E315" s="483">
        <f t="shared" si="26"/>
        <v>-22</v>
      </c>
      <c r="F315" s="473">
        <f t="shared" si="27"/>
        <v>0</v>
      </c>
      <c r="G315" s="217">
        <f t="shared" si="28"/>
        <v>7</v>
      </c>
      <c r="H315" s="397"/>
      <c r="I315" s="217">
        <v>2040105</v>
      </c>
      <c r="J315" s="217" t="s">
        <v>1162</v>
      </c>
      <c r="L315" s="217" t="e">
        <f t="shared" si="29"/>
        <v>#N/A</v>
      </c>
      <c r="R315" s="217">
        <v>2040202</v>
      </c>
      <c r="S315" s="217" t="s">
        <v>598</v>
      </c>
      <c r="T315" s="217">
        <v>536</v>
      </c>
    </row>
    <row r="316" ht="18.9" customHeight="1" spans="1:20">
      <c r="A316" s="668" t="s">
        <v>1163</v>
      </c>
      <c r="B316" s="497">
        <v>20405</v>
      </c>
      <c r="C316" s="407">
        <f t="shared" si="24"/>
        <v>101</v>
      </c>
      <c r="D316" s="407">
        <f t="shared" si="25"/>
        <v>43</v>
      </c>
      <c r="E316" s="483">
        <f t="shared" si="26"/>
        <v>-0.574257425742574</v>
      </c>
      <c r="F316" s="473">
        <f t="shared" si="27"/>
        <v>101</v>
      </c>
      <c r="G316" s="217">
        <f t="shared" si="28"/>
        <v>5</v>
      </c>
      <c r="H316" s="655"/>
      <c r="I316" s="217">
        <v>2040106</v>
      </c>
      <c r="J316" s="217" t="s">
        <v>1164</v>
      </c>
      <c r="L316" s="217" t="e">
        <f t="shared" si="29"/>
        <v>#N/A</v>
      </c>
      <c r="R316" s="217">
        <v>2040203</v>
      </c>
      <c r="S316" s="217" t="s">
        <v>601</v>
      </c>
      <c r="T316" s="217">
        <v>0</v>
      </c>
    </row>
    <row r="317" ht="18.9" customHeight="1" spans="1:20">
      <c r="A317" s="668" t="s">
        <v>587</v>
      </c>
      <c r="B317" s="497">
        <v>2040501</v>
      </c>
      <c r="C317" s="407">
        <f t="shared" si="24"/>
        <v>58</v>
      </c>
      <c r="D317" s="407">
        <f t="shared" si="25"/>
        <v>3</v>
      </c>
      <c r="E317" s="483">
        <f t="shared" si="26"/>
        <v>-0.948275862068966</v>
      </c>
      <c r="F317" s="473">
        <f t="shared" si="27"/>
        <v>0</v>
      </c>
      <c r="G317" s="217">
        <f t="shared" si="28"/>
        <v>7</v>
      </c>
      <c r="H317" s="397"/>
      <c r="I317" s="217">
        <v>2040107</v>
      </c>
      <c r="J317" s="217" t="s">
        <v>1165</v>
      </c>
      <c r="L317" s="217" t="e">
        <f t="shared" si="29"/>
        <v>#N/A</v>
      </c>
      <c r="R317" s="217">
        <v>2040219</v>
      </c>
      <c r="S317" s="217" t="s">
        <v>718</v>
      </c>
      <c r="T317" s="217">
        <v>726</v>
      </c>
    </row>
    <row r="318" ht="18.9" customHeight="1" spans="1:20">
      <c r="A318" s="668" t="s">
        <v>590</v>
      </c>
      <c r="B318" s="497">
        <v>2040502</v>
      </c>
      <c r="C318" s="407">
        <f t="shared" si="24"/>
        <v>0</v>
      </c>
      <c r="D318" s="407">
        <f t="shared" si="25"/>
        <v>0</v>
      </c>
      <c r="E318" s="483" t="str">
        <f t="shared" si="26"/>
        <v/>
      </c>
      <c r="F318" s="473">
        <f t="shared" si="27"/>
        <v>0</v>
      </c>
      <c r="G318" s="217">
        <f t="shared" si="28"/>
        <v>7</v>
      </c>
      <c r="H318" s="397"/>
      <c r="I318" s="217">
        <v>2040108</v>
      </c>
      <c r="J318" s="217" t="s">
        <v>1166</v>
      </c>
      <c r="L318" s="217" t="e">
        <f t="shared" si="29"/>
        <v>#N/A</v>
      </c>
      <c r="R318" s="217">
        <v>2040220</v>
      </c>
      <c r="S318" s="217" t="s">
        <v>1167</v>
      </c>
      <c r="T318" s="217">
        <v>1528</v>
      </c>
    </row>
    <row r="319" ht="18.9" customHeight="1" spans="1:20">
      <c r="A319" s="668" t="s">
        <v>593</v>
      </c>
      <c r="B319" s="497">
        <v>2040503</v>
      </c>
      <c r="C319" s="407">
        <f t="shared" si="24"/>
        <v>0</v>
      </c>
      <c r="D319" s="407">
        <f t="shared" si="25"/>
        <v>0</v>
      </c>
      <c r="E319" s="483" t="str">
        <f t="shared" si="26"/>
        <v/>
      </c>
      <c r="F319" s="473">
        <f t="shared" si="27"/>
        <v>0</v>
      </c>
      <c r="G319" s="217">
        <f t="shared" si="28"/>
        <v>7</v>
      </c>
      <c r="H319" s="655"/>
      <c r="I319" s="217">
        <v>2040199</v>
      </c>
      <c r="J319" s="217" t="s">
        <v>1168</v>
      </c>
      <c r="L319" s="217">
        <f t="shared" si="29"/>
        <v>2040199</v>
      </c>
      <c r="R319" s="217">
        <v>2040221</v>
      </c>
      <c r="S319" s="217" t="s">
        <v>1169</v>
      </c>
      <c r="T319" s="217">
        <v>433</v>
      </c>
    </row>
    <row r="320" ht="18.9" customHeight="1" spans="1:20">
      <c r="A320" s="668" t="s">
        <v>1170</v>
      </c>
      <c r="B320" s="497">
        <v>2040504</v>
      </c>
      <c r="C320" s="407">
        <f t="shared" si="24"/>
        <v>0</v>
      </c>
      <c r="D320" s="407">
        <f t="shared" si="25"/>
        <v>0</v>
      </c>
      <c r="E320" s="483" t="str">
        <f t="shared" si="26"/>
        <v/>
      </c>
      <c r="F320" s="473">
        <f t="shared" si="27"/>
        <v>0</v>
      </c>
      <c r="G320" s="217">
        <f t="shared" si="28"/>
        <v>7</v>
      </c>
      <c r="H320" s="397"/>
      <c r="I320" s="217">
        <v>20402</v>
      </c>
      <c r="J320" s="217" t="s">
        <v>1171</v>
      </c>
      <c r="K320" s="217">
        <v>13184</v>
      </c>
      <c r="L320" s="217">
        <f t="shared" si="29"/>
        <v>20402</v>
      </c>
      <c r="R320" s="217">
        <v>2040250</v>
      </c>
      <c r="S320" s="217" t="s">
        <v>622</v>
      </c>
      <c r="T320" s="217">
        <v>166</v>
      </c>
    </row>
    <row r="321" ht="18.9" customHeight="1" spans="1:20">
      <c r="A321" s="668" t="s">
        <v>1172</v>
      </c>
      <c r="B321" s="497">
        <v>2040505</v>
      </c>
      <c r="C321" s="407">
        <f t="shared" si="24"/>
        <v>0</v>
      </c>
      <c r="D321" s="407">
        <f t="shared" si="25"/>
        <v>0</v>
      </c>
      <c r="E321" s="483" t="str">
        <f t="shared" si="26"/>
        <v/>
      </c>
      <c r="F321" s="473">
        <f t="shared" si="27"/>
        <v>0</v>
      </c>
      <c r="G321" s="217">
        <f t="shared" si="28"/>
        <v>7</v>
      </c>
      <c r="H321" s="397"/>
      <c r="I321" s="217">
        <v>2040201</v>
      </c>
      <c r="J321" s="217" t="s">
        <v>588</v>
      </c>
      <c r="K321" s="217">
        <v>8090</v>
      </c>
      <c r="L321" s="217">
        <f t="shared" si="29"/>
        <v>2040201</v>
      </c>
      <c r="R321" s="217">
        <v>2040299</v>
      </c>
      <c r="S321" s="217" t="s">
        <v>1173</v>
      </c>
      <c r="T321" s="217">
        <v>2555</v>
      </c>
    </row>
    <row r="322" ht="18.9" customHeight="1" spans="1:20">
      <c r="A322" s="668" t="s">
        <v>1174</v>
      </c>
      <c r="B322" s="497">
        <v>2040506</v>
      </c>
      <c r="C322" s="407">
        <f t="shared" si="24"/>
        <v>0</v>
      </c>
      <c r="D322" s="407">
        <f t="shared" si="25"/>
        <v>0</v>
      </c>
      <c r="E322" s="483" t="str">
        <f t="shared" si="26"/>
        <v/>
      </c>
      <c r="F322" s="473">
        <f t="shared" si="27"/>
        <v>0</v>
      </c>
      <c r="G322" s="217">
        <f t="shared" si="28"/>
        <v>7</v>
      </c>
      <c r="H322" s="397"/>
      <c r="I322" s="217">
        <v>2040202</v>
      </c>
      <c r="J322" s="217" t="s">
        <v>591</v>
      </c>
      <c r="L322" s="217">
        <f t="shared" si="29"/>
        <v>2040202</v>
      </c>
      <c r="R322" s="217">
        <v>20403</v>
      </c>
      <c r="S322" s="217" t="s">
        <v>1175</v>
      </c>
      <c r="T322" s="217">
        <v>10</v>
      </c>
    </row>
    <row r="323" ht="18.9" customHeight="1" spans="1:20">
      <c r="A323" s="668" t="s">
        <v>614</v>
      </c>
      <c r="B323" s="497">
        <v>2040550</v>
      </c>
      <c r="C323" s="407">
        <f t="shared" si="24"/>
        <v>0</v>
      </c>
      <c r="D323" s="407">
        <f t="shared" si="25"/>
        <v>0</v>
      </c>
      <c r="E323" s="483" t="str">
        <f t="shared" si="26"/>
        <v/>
      </c>
      <c r="F323" s="473">
        <f t="shared" si="27"/>
        <v>0</v>
      </c>
      <c r="G323" s="217">
        <f t="shared" si="28"/>
        <v>7</v>
      </c>
      <c r="H323" s="397"/>
      <c r="I323" s="217">
        <v>2040203</v>
      </c>
      <c r="J323" s="217" t="s">
        <v>594</v>
      </c>
      <c r="L323" s="217">
        <f t="shared" si="29"/>
        <v>2040203</v>
      </c>
      <c r="R323" s="217">
        <v>2040301</v>
      </c>
      <c r="S323" s="217" t="s">
        <v>595</v>
      </c>
      <c r="T323" s="217">
        <v>0</v>
      </c>
    </row>
    <row r="324" ht="18.9" customHeight="1" spans="1:20">
      <c r="A324" s="668" t="s">
        <v>1176</v>
      </c>
      <c r="B324" s="497">
        <v>2040599</v>
      </c>
      <c r="C324" s="407">
        <f t="shared" ref="C324:C387" si="30">_xlfn.IFNA(VLOOKUP(B324,I:K,3,0),)</f>
        <v>43</v>
      </c>
      <c r="D324" s="407">
        <f t="shared" ref="D324:D387" si="31">_xlfn.IFNA(VLOOKUP(B324,R:T,3,0),)</f>
        <v>40</v>
      </c>
      <c r="E324" s="483">
        <f t="shared" ref="E324:E387" si="32">IF(ISERROR(D324/C324-1),"",D324/C324-1)</f>
        <v>-0.0697674418604651</v>
      </c>
      <c r="F324" s="473">
        <f t="shared" ref="F324:F387" si="33">SUMIFS(C$4:C$1309,B$4:B$1309,"&gt;"&amp;B324*100,B$4:B$1309,"&lt;"&amp;B324*100+100)</f>
        <v>0</v>
      </c>
      <c r="G324" s="217">
        <f t="shared" ref="G324:G387" si="34">LEN(B324)</f>
        <v>7</v>
      </c>
      <c r="H324" s="397"/>
      <c r="I324" s="217">
        <v>2040204</v>
      </c>
      <c r="J324" s="217" t="s">
        <v>1177</v>
      </c>
      <c r="K324" s="217">
        <v>160</v>
      </c>
      <c r="L324" s="217">
        <f t="shared" ref="L324:L387" si="35">VLOOKUP(I324,B$4:B$11056,1,0)</f>
        <v>2040204</v>
      </c>
      <c r="R324" s="217">
        <v>2040302</v>
      </c>
      <c r="S324" s="217" t="s">
        <v>598</v>
      </c>
      <c r="T324" s="217">
        <v>10</v>
      </c>
    </row>
    <row r="325" ht="18.9" customHeight="1" spans="1:20">
      <c r="A325" s="668" t="s">
        <v>1178</v>
      </c>
      <c r="B325" s="497">
        <v>20406</v>
      </c>
      <c r="C325" s="407">
        <f t="shared" si="30"/>
        <v>904</v>
      </c>
      <c r="D325" s="407">
        <f t="shared" si="31"/>
        <v>1011</v>
      </c>
      <c r="E325" s="483">
        <f t="shared" si="32"/>
        <v>0.118362831858407</v>
      </c>
      <c r="F325" s="473">
        <f t="shared" si="33"/>
        <v>904</v>
      </c>
      <c r="G325" s="217">
        <f t="shared" si="34"/>
        <v>5</v>
      </c>
      <c r="H325" s="655"/>
      <c r="I325" s="217">
        <v>2040205</v>
      </c>
      <c r="J325" s="217" t="s">
        <v>1179</v>
      </c>
      <c r="K325" s="217">
        <v>15</v>
      </c>
      <c r="L325" s="217">
        <f t="shared" si="35"/>
        <v>2040205</v>
      </c>
      <c r="R325" s="217">
        <v>2040303</v>
      </c>
      <c r="S325" s="217" t="s">
        <v>601</v>
      </c>
      <c r="T325" s="217">
        <v>0</v>
      </c>
    </row>
    <row r="326" ht="18.9" customHeight="1" spans="1:20">
      <c r="A326" s="668" t="s">
        <v>587</v>
      </c>
      <c r="B326" s="497">
        <v>2040601</v>
      </c>
      <c r="C326" s="407">
        <f t="shared" si="30"/>
        <v>799</v>
      </c>
      <c r="D326" s="407">
        <f t="shared" si="31"/>
        <v>790</v>
      </c>
      <c r="E326" s="483">
        <f t="shared" si="32"/>
        <v>-0.0112640801001251</v>
      </c>
      <c r="F326" s="473">
        <f t="shared" si="33"/>
        <v>0</v>
      </c>
      <c r="G326" s="217">
        <f t="shared" si="34"/>
        <v>7</v>
      </c>
      <c r="H326" s="397"/>
      <c r="I326" s="217">
        <v>2040206</v>
      </c>
      <c r="J326" s="217" t="s">
        <v>1180</v>
      </c>
      <c r="K326" s="217">
        <v>40</v>
      </c>
      <c r="L326" s="217">
        <f t="shared" si="35"/>
        <v>2040206</v>
      </c>
      <c r="R326" s="217">
        <v>2040304</v>
      </c>
      <c r="S326" s="217" t="s">
        <v>1181</v>
      </c>
      <c r="T326" s="217">
        <v>0</v>
      </c>
    </row>
    <row r="327" ht="18.9" customHeight="1" spans="1:20">
      <c r="A327" s="668" t="s">
        <v>590</v>
      </c>
      <c r="B327" s="497">
        <v>2040602</v>
      </c>
      <c r="C327" s="407">
        <f t="shared" si="30"/>
        <v>0</v>
      </c>
      <c r="D327" s="407">
        <f t="shared" si="31"/>
        <v>0</v>
      </c>
      <c r="E327" s="483" t="str">
        <f t="shared" si="32"/>
        <v/>
      </c>
      <c r="F327" s="473">
        <f t="shared" si="33"/>
        <v>0</v>
      </c>
      <c r="G327" s="217">
        <f t="shared" si="34"/>
        <v>7</v>
      </c>
      <c r="H327" s="397"/>
      <c r="I327" s="217">
        <v>2040207</v>
      </c>
      <c r="J327" s="217" t="s">
        <v>1182</v>
      </c>
      <c r="K327" s="217">
        <v>15</v>
      </c>
      <c r="L327" s="217">
        <f t="shared" si="35"/>
        <v>2040207</v>
      </c>
      <c r="R327" s="217">
        <v>2040350</v>
      </c>
      <c r="S327" s="217" t="s">
        <v>622</v>
      </c>
      <c r="T327" s="217">
        <v>0</v>
      </c>
    </row>
    <row r="328" ht="18.9" customHeight="1" spans="1:20">
      <c r="A328" s="668" t="s">
        <v>593</v>
      </c>
      <c r="B328" s="497">
        <v>2040603</v>
      </c>
      <c r="C328" s="407">
        <f t="shared" si="30"/>
        <v>0</v>
      </c>
      <c r="D328" s="407">
        <f t="shared" si="31"/>
        <v>0</v>
      </c>
      <c r="E328" s="483" t="str">
        <f t="shared" si="32"/>
        <v/>
      </c>
      <c r="F328" s="473">
        <f t="shared" si="33"/>
        <v>0</v>
      </c>
      <c r="G328" s="217">
        <f t="shared" si="34"/>
        <v>7</v>
      </c>
      <c r="H328" s="655"/>
      <c r="I328" s="217">
        <v>2040208</v>
      </c>
      <c r="J328" s="217" t="s">
        <v>1183</v>
      </c>
      <c r="K328" s="217">
        <v>20</v>
      </c>
      <c r="L328" s="217">
        <f t="shared" si="35"/>
        <v>2040208</v>
      </c>
      <c r="R328" s="217">
        <v>2040399</v>
      </c>
      <c r="S328" s="217" t="s">
        <v>1184</v>
      </c>
      <c r="T328" s="217">
        <v>0</v>
      </c>
    </row>
    <row r="329" ht="18.9" customHeight="1" spans="1:20">
      <c r="A329" s="668" t="s">
        <v>1185</v>
      </c>
      <c r="B329" s="497">
        <v>2040604</v>
      </c>
      <c r="C329" s="407">
        <f t="shared" si="30"/>
        <v>54</v>
      </c>
      <c r="D329" s="407">
        <f t="shared" si="31"/>
        <v>129</v>
      </c>
      <c r="E329" s="483">
        <f t="shared" si="32"/>
        <v>1.38888888888889</v>
      </c>
      <c r="F329" s="473">
        <f t="shared" si="33"/>
        <v>0</v>
      </c>
      <c r="G329" s="217">
        <f t="shared" si="34"/>
        <v>7</v>
      </c>
      <c r="H329" s="397"/>
      <c r="I329" s="217">
        <v>2040209</v>
      </c>
      <c r="J329" s="217" t="s">
        <v>1186</v>
      </c>
      <c r="L329" s="217" t="e">
        <f t="shared" si="35"/>
        <v>#N/A</v>
      </c>
      <c r="R329" s="217">
        <v>20404</v>
      </c>
      <c r="S329" s="217" t="s">
        <v>1187</v>
      </c>
      <c r="T329" s="217">
        <v>-2</v>
      </c>
    </row>
    <row r="330" ht="18.9" customHeight="1" spans="1:20">
      <c r="A330" s="668" t="s">
        <v>1188</v>
      </c>
      <c r="B330" s="497">
        <v>2040605</v>
      </c>
      <c r="C330" s="407">
        <f t="shared" si="30"/>
        <v>15</v>
      </c>
      <c r="D330" s="407">
        <f t="shared" si="31"/>
        <v>30</v>
      </c>
      <c r="E330" s="483">
        <f t="shared" si="32"/>
        <v>1</v>
      </c>
      <c r="F330" s="473">
        <f t="shared" si="33"/>
        <v>0</v>
      </c>
      <c r="G330" s="217">
        <f t="shared" si="34"/>
        <v>7</v>
      </c>
      <c r="H330" s="397"/>
      <c r="I330" s="217">
        <v>2040210</v>
      </c>
      <c r="J330" s="217" t="s">
        <v>1189</v>
      </c>
      <c r="K330" s="217">
        <v>10</v>
      </c>
      <c r="L330" s="217">
        <f t="shared" si="35"/>
        <v>2040210</v>
      </c>
      <c r="R330" s="217">
        <v>2040401</v>
      </c>
      <c r="S330" s="217" t="s">
        <v>595</v>
      </c>
      <c r="T330" s="217">
        <v>40</v>
      </c>
    </row>
    <row r="331" ht="18.9" customHeight="1" spans="1:20">
      <c r="A331" s="668" t="s">
        <v>1190</v>
      </c>
      <c r="B331" s="497">
        <v>2040606</v>
      </c>
      <c r="C331" s="407">
        <f t="shared" si="30"/>
        <v>0</v>
      </c>
      <c r="D331" s="407">
        <f t="shared" si="31"/>
        <v>0</v>
      </c>
      <c r="E331" s="483" t="str">
        <f t="shared" si="32"/>
        <v/>
      </c>
      <c r="F331" s="473">
        <f t="shared" si="33"/>
        <v>0</v>
      </c>
      <c r="G331" s="217">
        <f t="shared" si="34"/>
        <v>7</v>
      </c>
      <c r="H331" s="397"/>
      <c r="I331" s="217">
        <v>2040211</v>
      </c>
      <c r="J331" s="217" t="s">
        <v>1191</v>
      </c>
      <c r="K331" s="217">
        <v>1417</v>
      </c>
      <c r="L331" s="217">
        <f t="shared" si="35"/>
        <v>2040211</v>
      </c>
      <c r="R331" s="217">
        <v>2040402</v>
      </c>
      <c r="S331" s="217" t="s">
        <v>598</v>
      </c>
      <c r="T331" s="217">
        <v>0</v>
      </c>
    </row>
    <row r="332" ht="18.9" customHeight="1" spans="1:20">
      <c r="A332" s="668" t="s">
        <v>1192</v>
      </c>
      <c r="B332" s="497">
        <v>2040607</v>
      </c>
      <c r="C332" s="407">
        <f t="shared" si="30"/>
        <v>1</v>
      </c>
      <c r="D332" s="407">
        <f t="shared" si="31"/>
        <v>11</v>
      </c>
      <c r="E332" s="483">
        <f t="shared" si="32"/>
        <v>10</v>
      </c>
      <c r="F332" s="473">
        <f t="shared" si="33"/>
        <v>0</v>
      </c>
      <c r="G332" s="217">
        <f t="shared" si="34"/>
        <v>7</v>
      </c>
      <c r="H332" s="397"/>
      <c r="I332" s="217">
        <v>2040212</v>
      </c>
      <c r="J332" s="217" t="s">
        <v>1193</v>
      </c>
      <c r="K332" s="217">
        <v>561</v>
      </c>
      <c r="L332" s="217">
        <f t="shared" si="35"/>
        <v>2040212</v>
      </c>
      <c r="R332" s="217">
        <v>2040403</v>
      </c>
      <c r="S332" s="217" t="s">
        <v>601</v>
      </c>
      <c r="T332" s="217">
        <v>0</v>
      </c>
    </row>
    <row r="333" ht="18.9" customHeight="1" spans="1:20">
      <c r="A333" s="668" t="s">
        <v>1194</v>
      </c>
      <c r="B333" s="497">
        <v>2040608</v>
      </c>
      <c r="C333" s="407">
        <f t="shared" si="30"/>
        <v>0</v>
      </c>
      <c r="D333" s="407">
        <f t="shared" si="31"/>
        <v>0</v>
      </c>
      <c r="E333" s="483" t="str">
        <f t="shared" si="32"/>
        <v/>
      </c>
      <c r="F333" s="473">
        <f t="shared" si="33"/>
        <v>0</v>
      </c>
      <c r="G333" s="217">
        <f t="shared" si="34"/>
        <v>7</v>
      </c>
      <c r="H333" s="397"/>
      <c r="I333" s="217">
        <v>2040213</v>
      </c>
      <c r="J333" s="217" t="s">
        <v>1195</v>
      </c>
      <c r="L333" s="217" t="e">
        <f t="shared" si="35"/>
        <v>#N/A</v>
      </c>
      <c r="R333" s="217">
        <v>2040409</v>
      </c>
      <c r="S333" s="217" t="s">
        <v>1196</v>
      </c>
      <c r="T333" s="217">
        <v>0</v>
      </c>
    </row>
    <row r="334" ht="18.9" customHeight="1" spans="1:20">
      <c r="A334" s="668" t="s">
        <v>1197</v>
      </c>
      <c r="B334" s="497">
        <v>2040609</v>
      </c>
      <c r="C334" s="407">
        <f t="shared" si="30"/>
        <v>0</v>
      </c>
      <c r="D334" s="407">
        <f t="shared" si="31"/>
        <v>0</v>
      </c>
      <c r="E334" s="483" t="str">
        <f t="shared" si="32"/>
        <v/>
      </c>
      <c r="F334" s="473">
        <f t="shared" si="33"/>
        <v>0</v>
      </c>
      <c r="G334" s="217">
        <f t="shared" si="34"/>
        <v>7</v>
      </c>
      <c r="H334" s="397"/>
      <c r="I334" s="217">
        <v>2040214</v>
      </c>
      <c r="J334" s="217" t="s">
        <v>1198</v>
      </c>
      <c r="K334" s="217">
        <v>58</v>
      </c>
      <c r="L334" s="217">
        <f t="shared" si="35"/>
        <v>2040214</v>
      </c>
      <c r="R334" s="217">
        <v>2040410</v>
      </c>
      <c r="S334" s="217" t="s">
        <v>1199</v>
      </c>
      <c r="T334" s="217">
        <v>0</v>
      </c>
    </row>
    <row r="335" ht="18.9" customHeight="1" spans="1:20">
      <c r="A335" s="668" t="s">
        <v>1200</v>
      </c>
      <c r="B335" s="497">
        <v>2040610</v>
      </c>
      <c r="C335" s="407">
        <f t="shared" si="30"/>
        <v>9</v>
      </c>
      <c r="D335" s="407">
        <f t="shared" si="31"/>
        <v>15</v>
      </c>
      <c r="E335" s="483">
        <f t="shared" si="32"/>
        <v>0.666666666666667</v>
      </c>
      <c r="F335" s="473">
        <f t="shared" si="33"/>
        <v>0</v>
      </c>
      <c r="G335" s="217">
        <f t="shared" si="34"/>
        <v>7</v>
      </c>
      <c r="H335" s="397"/>
      <c r="I335" s="217">
        <v>2040215</v>
      </c>
      <c r="J335" s="217" t="s">
        <v>1201</v>
      </c>
      <c r="L335" s="217" t="e">
        <f t="shared" si="35"/>
        <v>#N/A</v>
      </c>
      <c r="R335" s="217">
        <v>2040450</v>
      </c>
      <c r="S335" s="217" t="s">
        <v>622</v>
      </c>
      <c r="T335" s="217">
        <v>0</v>
      </c>
    </row>
    <row r="336" ht="18.9" customHeight="1" spans="1:20">
      <c r="A336" s="668" t="s">
        <v>1202</v>
      </c>
      <c r="B336" s="497">
        <v>2040611</v>
      </c>
      <c r="C336" s="407">
        <f t="shared" si="30"/>
        <v>0</v>
      </c>
      <c r="D336" s="407">
        <f t="shared" si="31"/>
        <v>0</v>
      </c>
      <c r="E336" s="483" t="str">
        <f t="shared" si="32"/>
        <v/>
      </c>
      <c r="F336" s="473">
        <f t="shared" si="33"/>
        <v>0</v>
      </c>
      <c r="G336" s="217">
        <f t="shared" si="34"/>
        <v>7</v>
      </c>
      <c r="H336" s="397"/>
      <c r="I336" s="217">
        <v>2040216</v>
      </c>
      <c r="J336" s="217" t="s">
        <v>1203</v>
      </c>
      <c r="L336" s="217" t="e">
        <f t="shared" si="35"/>
        <v>#N/A</v>
      </c>
      <c r="R336" s="217">
        <v>2040499</v>
      </c>
      <c r="S336" s="217" t="s">
        <v>1204</v>
      </c>
      <c r="T336" s="217">
        <v>-42</v>
      </c>
    </row>
    <row r="337" ht="18.9" customHeight="1" spans="1:20">
      <c r="A337" s="668" t="s">
        <v>1205</v>
      </c>
      <c r="B337" s="497">
        <v>2040612</v>
      </c>
      <c r="C337" s="407">
        <f t="shared" si="30"/>
        <v>0</v>
      </c>
      <c r="D337" s="407">
        <f t="shared" si="31"/>
        <v>0</v>
      </c>
      <c r="E337" s="483" t="str">
        <f t="shared" si="32"/>
        <v/>
      </c>
      <c r="F337" s="473">
        <f t="shared" si="33"/>
        <v>0</v>
      </c>
      <c r="G337" s="217">
        <f t="shared" si="34"/>
        <v>7</v>
      </c>
      <c r="H337" s="397"/>
      <c r="I337" s="217">
        <v>2040217</v>
      </c>
      <c r="J337" s="217" t="s">
        <v>1206</v>
      </c>
      <c r="K337" s="217">
        <v>1007</v>
      </c>
      <c r="L337" s="217">
        <f t="shared" si="35"/>
        <v>2040217</v>
      </c>
      <c r="R337" s="217">
        <v>20405</v>
      </c>
      <c r="S337" s="217" t="s">
        <v>1207</v>
      </c>
      <c r="T337" s="217">
        <v>43</v>
      </c>
    </row>
    <row r="338" ht="18.9" customHeight="1" spans="1:20">
      <c r="A338" s="668" t="s">
        <v>713</v>
      </c>
      <c r="B338" s="497">
        <v>2040613</v>
      </c>
      <c r="C338" s="407">
        <f t="shared" si="30"/>
        <v>0</v>
      </c>
      <c r="D338" s="407">
        <f t="shared" si="31"/>
        <v>11</v>
      </c>
      <c r="E338" s="483" t="str">
        <f t="shared" si="32"/>
        <v/>
      </c>
      <c r="F338" s="473">
        <f t="shared" si="33"/>
        <v>0</v>
      </c>
      <c r="G338" s="217">
        <f t="shared" si="34"/>
        <v>7</v>
      </c>
      <c r="H338" s="655"/>
      <c r="I338" s="217">
        <v>2040218</v>
      </c>
      <c r="J338" s="217" t="s">
        <v>1208</v>
      </c>
      <c r="L338" s="217" t="e">
        <f t="shared" si="35"/>
        <v>#N/A</v>
      </c>
      <c r="R338" s="217">
        <v>2040501</v>
      </c>
      <c r="S338" s="217" t="s">
        <v>595</v>
      </c>
      <c r="T338" s="217">
        <v>3</v>
      </c>
    </row>
    <row r="339" ht="18.9" customHeight="1" spans="1:20">
      <c r="A339" s="668" t="s">
        <v>614</v>
      </c>
      <c r="B339" s="497">
        <v>2040650</v>
      </c>
      <c r="C339" s="407">
        <f t="shared" si="30"/>
        <v>0</v>
      </c>
      <c r="D339" s="407">
        <f t="shared" si="31"/>
        <v>0</v>
      </c>
      <c r="E339" s="483" t="str">
        <f t="shared" si="32"/>
        <v/>
      </c>
      <c r="F339" s="473">
        <f t="shared" si="33"/>
        <v>0</v>
      </c>
      <c r="G339" s="217">
        <f t="shared" si="34"/>
        <v>7</v>
      </c>
      <c r="H339" s="397"/>
      <c r="I339" s="217">
        <v>2040219</v>
      </c>
      <c r="J339" s="217" t="s">
        <v>717</v>
      </c>
      <c r="K339" s="217">
        <v>120</v>
      </c>
      <c r="L339" s="217">
        <f t="shared" si="35"/>
        <v>2040219</v>
      </c>
      <c r="R339" s="217">
        <v>2040502</v>
      </c>
      <c r="S339" s="217" t="s">
        <v>598</v>
      </c>
      <c r="T339" s="217">
        <v>0</v>
      </c>
    </row>
    <row r="340" ht="18.9" customHeight="1" spans="1:20">
      <c r="A340" s="668" t="s">
        <v>1209</v>
      </c>
      <c r="B340" s="497">
        <v>2040699</v>
      </c>
      <c r="C340" s="407">
        <f t="shared" si="30"/>
        <v>26</v>
      </c>
      <c r="D340" s="407">
        <f t="shared" si="31"/>
        <v>25</v>
      </c>
      <c r="E340" s="483">
        <f t="shared" si="32"/>
        <v>-0.0384615384615384</v>
      </c>
      <c r="F340" s="473">
        <f t="shared" si="33"/>
        <v>0</v>
      </c>
      <c r="G340" s="217">
        <f t="shared" si="34"/>
        <v>7</v>
      </c>
      <c r="H340" s="397"/>
      <c r="I340" s="217">
        <v>2040250</v>
      </c>
      <c r="J340" s="217" t="s">
        <v>615</v>
      </c>
      <c r="K340" s="217">
        <v>91</v>
      </c>
      <c r="L340" s="217">
        <f t="shared" si="35"/>
        <v>2040250</v>
      </c>
      <c r="R340" s="217">
        <v>2040503</v>
      </c>
      <c r="S340" s="217" t="s">
        <v>601</v>
      </c>
      <c r="T340" s="217">
        <v>0</v>
      </c>
    </row>
    <row r="341" ht="18.9" customHeight="1" spans="1:20">
      <c r="A341" s="668" t="s">
        <v>1210</v>
      </c>
      <c r="B341" s="497">
        <v>20407</v>
      </c>
      <c r="C341" s="407">
        <f t="shared" si="30"/>
        <v>0</v>
      </c>
      <c r="D341" s="407">
        <f t="shared" si="31"/>
        <v>0</v>
      </c>
      <c r="E341" s="483" t="str">
        <f t="shared" si="32"/>
        <v/>
      </c>
      <c r="F341" s="473">
        <f t="shared" si="33"/>
        <v>0</v>
      </c>
      <c r="G341" s="217">
        <f t="shared" si="34"/>
        <v>5</v>
      </c>
      <c r="H341" s="655"/>
      <c r="I341" s="217">
        <v>2040299</v>
      </c>
      <c r="J341" s="217" t="s">
        <v>1211</v>
      </c>
      <c r="K341" s="217">
        <v>1580</v>
      </c>
      <c r="L341" s="217">
        <f t="shared" si="35"/>
        <v>2040299</v>
      </c>
      <c r="R341" s="217">
        <v>2040504</v>
      </c>
      <c r="S341" s="217" t="s">
        <v>1212</v>
      </c>
      <c r="T341" s="217">
        <v>0</v>
      </c>
    </row>
    <row r="342" ht="18.9" customHeight="1" spans="1:20">
      <c r="A342" s="668" t="s">
        <v>587</v>
      </c>
      <c r="B342" s="497">
        <v>2040701</v>
      </c>
      <c r="C342" s="407">
        <f t="shared" si="30"/>
        <v>0</v>
      </c>
      <c r="D342" s="407">
        <f t="shared" si="31"/>
        <v>0</v>
      </c>
      <c r="E342" s="483" t="str">
        <f t="shared" si="32"/>
        <v/>
      </c>
      <c r="F342" s="473">
        <f t="shared" si="33"/>
        <v>0</v>
      </c>
      <c r="G342" s="217">
        <f t="shared" si="34"/>
        <v>7</v>
      </c>
      <c r="H342" s="397"/>
      <c r="I342" s="217">
        <v>20403</v>
      </c>
      <c r="J342" s="217" t="s">
        <v>1213</v>
      </c>
      <c r="K342" s="217">
        <v>10</v>
      </c>
      <c r="L342" s="217">
        <f t="shared" si="35"/>
        <v>20403</v>
      </c>
      <c r="R342" s="217">
        <v>2040505</v>
      </c>
      <c r="S342" s="217" t="s">
        <v>1214</v>
      </c>
      <c r="T342" s="217">
        <v>0</v>
      </c>
    </row>
    <row r="343" ht="18.9" customHeight="1" spans="1:20">
      <c r="A343" s="668" t="s">
        <v>590</v>
      </c>
      <c r="B343" s="497">
        <v>2040702</v>
      </c>
      <c r="C343" s="407">
        <f t="shared" si="30"/>
        <v>0</v>
      </c>
      <c r="D343" s="407">
        <f t="shared" si="31"/>
        <v>0</v>
      </c>
      <c r="E343" s="483" t="str">
        <f t="shared" si="32"/>
        <v/>
      </c>
      <c r="F343" s="473">
        <f t="shared" si="33"/>
        <v>0</v>
      </c>
      <c r="G343" s="217">
        <f t="shared" si="34"/>
        <v>7</v>
      </c>
      <c r="H343" s="397"/>
      <c r="I343" s="217">
        <v>2040301</v>
      </c>
      <c r="J343" s="217" t="s">
        <v>588</v>
      </c>
      <c r="L343" s="217">
        <f t="shared" si="35"/>
        <v>2040301</v>
      </c>
      <c r="R343" s="217">
        <v>2040506</v>
      </c>
      <c r="S343" s="217" t="s">
        <v>1215</v>
      </c>
      <c r="T343" s="217">
        <v>0</v>
      </c>
    </row>
    <row r="344" ht="18.9" customHeight="1" spans="1:20">
      <c r="A344" s="668" t="s">
        <v>593</v>
      </c>
      <c r="B344" s="497">
        <v>2040703</v>
      </c>
      <c r="C344" s="407">
        <f t="shared" si="30"/>
        <v>0</v>
      </c>
      <c r="D344" s="407">
        <f t="shared" si="31"/>
        <v>0</v>
      </c>
      <c r="E344" s="483" t="str">
        <f t="shared" si="32"/>
        <v/>
      </c>
      <c r="F344" s="473">
        <f t="shared" si="33"/>
        <v>0</v>
      </c>
      <c r="G344" s="217">
        <f t="shared" si="34"/>
        <v>7</v>
      </c>
      <c r="H344" s="397"/>
      <c r="I344" s="217">
        <v>2040302</v>
      </c>
      <c r="J344" s="217" t="s">
        <v>591</v>
      </c>
      <c r="K344" s="217">
        <v>10</v>
      </c>
      <c r="L344" s="217">
        <f t="shared" si="35"/>
        <v>2040302</v>
      </c>
      <c r="R344" s="217">
        <v>2040550</v>
      </c>
      <c r="S344" s="217" t="s">
        <v>622</v>
      </c>
      <c r="T344" s="217">
        <v>0</v>
      </c>
    </row>
    <row r="345" ht="18.9" customHeight="1" spans="1:20">
      <c r="A345" s="668" t="s">
        <v>1216</v>
      </c>
      <c r="B345" s="497">
        <v>2040704</v>
      </c>
      <c r="C345" s="407">
        <f t="shared" si="30"/>
        <v>0</v>
      </c>
      <c r="D345" s="407">
        <f t="shared" si="31"/>
        <v>0</v>
      </c>
      <c r="E345" s="483" t="str">
        <f t="shared" si="32"/>
        <v/>
      </c>
      <c r="F345" s="473">
        <f t="shared" si="33"/>
        <v>0</v>
      </c>
      <c r="G345" s="217">
        <f t="shared" si="34"/>
        <v>7</v>
      </c>
      <c r="H345" s="397"/>
      <c r="I345" s="217">
        <v>2040303</v>
      </c>
      <c r="J345" s="217" t="s">
        <v>594</v>
      </c>
      <c r="L345" s="217">
        <f t="shared" si="35"/>
        <v>2040303</v>
      </c>
      <c r="R345" s="217">
        <v>2040599</v>
      </c>
      <c r="S345" s="217" t="s">
        <v>1217</v>
      </c>
      <c r="T345" s="217">
        <v>40</v>
      </c>
    </row>
    <row r="346" ht="18.9" customHeight="1" spans="1:20">
      <c r="A346" s="668" t="s">
        <v>1218</v>
      </c>
      <c r="B346" s="497">
        <v>2040705</v>
      </c>
      <c r="C346" s="407">
        <f t="shared" si="30"/>
        <v>0</v>
      </c>
      <c r="D346" s="407">
        <f t="shared" si="31"/>
        <v>0</v>
      </c>
      <c r="E346" s="483" t="str">
        <f t="shared" si="32"/>
        <v/>
      </c>
      <c r="F346" s="473">
        <f t="shared" si="33"/>
        <v>0</v>
      </c>
      <c r="G346" s="217">
        <f t="shared" si="34"/>
        <v>7</v>
      </c>
      <c r="H346" s="655"/>
      <c r="I346" s="217">
        <v>2040304</v>
      </c>
      <c r="J346" s="217" t="s">
        <v>1219</v>
      </c>
      <c r="L346" s="217">
        <f t="shared" si="35"/>
        <v>2040304</v>
      </c>
      <c r="R346" s="217">
        <v>20406</v>
      </c>
      <c r="S346" s="217" t="s">
        <v>1220</v>
      </c>
      <c r="T346" s="217">
        <v>1011</v>
      </c>
    </row>
    <row r="347" ht="18.9" customHeight="1" spans="1:20">
      <c r="A347" s="668" t="s">
        <v>1221</v>
      </c>
      <c r="B347" s="497">
        <v>2040706</v>
      </c>
      <c r="C347" s="407">
        <f t="shared" si="30"/>
        <v>0</v>
      </c>
      <c r="D347" s="407">
        <f t="shared" si="31"/>
        <v>0</v>
      </c>
      <c r="E347" s="483" t="str">
        <f t="shared" si="32"/>
        <v/>
      </c>
      <c r="F347" s="473">
        <f t="shared" si="33"/>
        <v>0</v>
      </c>
      <c r="G347" s="217">
        <f t="shared" si="34"/>
        <v>7</v>
      </c>
      <c r="H347" s="397"/>
      <c r="I347" s="217">
        <v>2040350</v>
      </c>
      <c r="J347" s="217" t="s">
        <v>615</v>
      </c>
      <c r="L347" s="217">
        <f t="shared" si="35"/>
        <v>2040350</v>
      </c>
      <c r="R347" s="217">
        <v>2040601</v>
      </c>
      <c r="S347" s="217" t="s">
        <v>595</v>
      </c>
      <c r="T347" s="217">
        <v>790</v>
      </c>
    </row>
    <row r="348" ht="18.9" customHeight="1" spans="1:20">
      <c r="A348" s="668" t="s">
        <v>614</v>
      </c>
      <c r="B348" s="497">
        <v>2040750</v>
      </c>
      <c r="C348" s="407">
        <f t="shared" si="30"/>
        <v>0</v>
      </c>
      <c r="D348" s="407">
        <f t="shared" si="31"/>
        <v>0</v>
      </c>
      <c r="E348" s="483" t="str">
        <f t="shared" si="32"/>
        <v/>
      </c>
      <c r="F348" s="473">
        <f t="shared" si="33"/>
        <v>0</v>
      </c>
      <c r="G348" s="217">
        <f t="shared" si="34"/>
        <v>7</v>
      </c>
      <c r="H348" s="397"/>
      <c r="I348" s="217">
        <v>2040399</v>
      </c>
      <c r="J348" s="217" t="s">
        <v>1222</v>
      </c>
      <c r="L348" s="217">
        <f t="shared" si="35"/>
        <v>2040399</v>
      </c>
      <c r="R348" s="217">
        <v>2040602</v>
      </c>
      <c r="S348" s="217" t="s">
        <v>598</v>
      </c>
      <c r="T348" s="217">
        <v>0</v>
      </c>
    </row>
    <row r="349" ht="18.9" customHeight="1" spans="1:20">
      <c r="A349" s="668" t="s">
        <v>1223</v>
      </c>
      <c r="B349" s="497">
        <v>2040799</v>
      </c>
      <c r="C349" s="407">
        <f t="shared" si="30"/>
        <v>0</v>
      </c>
      <c r="D349" s="407">
        <f t="shared" si="31"/>
        <v>0</v>
      </c>
      <c r="E349" s="483" t="str">
        <f t="shared" si="32"/>
        <v/>
      </c>
      <c r="F349" s="473">
        <f t="shared" si="33"/>
        <v>0</v>
      </c>
      <c r="G349" s="217">
        <f t="shared" si="34"/>
        <v>7</v>
      </c>
      <c r="H349" s="397"/>
      <c r="I349" s="217">
        <v>20404</v>
      </c>
      <c r="J349" s="217" t="s">
        <v>1224</v>
      </c>
      <c r="K349" s="217">
        <v>75</v>
      </c>
      <c r="L349" s="217">
        <f t="shared" si="35"/>
        <v>20404</v>
      </c>
      <c r="R349" s="217">
        <v>2040603</v>
      </c>
      <c r="S349" s="217" t="s">
        <v>601</v>
      </c>
      <c r="T349" s="217">
        <v>0</v>
      </c>
    </row>
    <row r="350" ht="18.9" customHeight="1" spans="1:20">
      <c r="A350" s="668" t="s">
        <v>1225</v>
      </c>
      <c r="B350" s="497">
        <v>20408</v>
      </c>
      <c r="C350" s="407">
        <f t="shared" si="30"/>
        <v>0</v>
      </c>
      <c r="D350" s="407">
        <f t="shared" si="31"/>
        <v>0</v>
      </c>
      <c r="E350" s="483" t="str">
        <f t="shared" si="32"/>
        <v/>
      </c>
      <c r="F350" s="473">
        <f t="shared" si="33"/>
        <v>0</v>
      </c>
      <c r="G350" s="217">
        <f t="shared" si="34"/>
        <v>5</v>
      </c>
      <c r="H350" s="655"/>
      <c r="I350" s="217">
        <v>2040401</v>
      </c>
      <c r="J350" s="217" t="s">
        <v>588</v>
      </c>
      <c r="K350" s="217">
        <v>53</v>
      </c>
      <c r="L350" s="217">
        <f t="shared" si="35"/>
        <v>2040401</v>
      </c>
      <c r="R350" s="217">
        <v>2040604</v>
      </c>
      <c r="S350" s="217" t="s">
        <v>1226</v>
      </c>
      <c r="T350" s="217">
        <v>129</v>
      </c>
    </row>
    <row r="351" ht="18.9" customHeight="1" spans="1:20">
      <c r="A351" s="668" t="s">
        <v>587</v>
      </c>
      <c r="B351" s="497">
        <v>2040801</v>
      </c>
      <c r="C351" s="407">
        <f t="shared" si="30"/>
        <v>0</v>
      </c>
      <c r="D351" s="407">
        <f t="shared" si="31"/>
        <v>0</v>
      </c>
      <c r="E351" s="483" t="str">
        <f t="shared" si="32"/>
        <v/>
      </c>
      <c r="F351" s="473">
        <f t="shared" si="33"/>
        <v>0</v>
      </c>
      <c r="G351" s="217">
        <f t="shared" si="34"/>
        <v>7</v>
      </c>
      <c r="H351" s="397"/>
      <c r="I351" s="217">
        <v>2040402</v>
      </c>
      <c r="J351" s="217" t="s">
        <v>591</v>
      </c>
      <c r="K351" s="217">
        <v>20</v>
      </c>
      <c r="L351" s="217">
        <f t="shared" si="35"/>
        <v>2040402</v>
      </c>
      <c r="R351" s="217">
        <v>2040605</v>
      </c>
      <c r="S351" s="217" t="s">
        <v>1227</v>
      </c>
      <c r="T351" s="217">
        <v>30</v>
      </c>
    </row>
    <row r="352" ht="18.9" customHeight="1" spans="1:20">
      <c r="A352" s="668" t="s">
        <v>590</v>
      </c>
      <c r="B352" s="497">
        <v>2040802</v>
      </c>
      <c r="C352" s="407">
        <f t="shared" si="30"/>
        <v>0</v>
      </c>
      <c r="D352" s="407">
        <f t="shared" si="31"/>
        <v>0</v>
      </c>
      <c r="E352" s="483" t="str">
        <f t="shared" si="32"/>
        <v/>
      </c>
      <c r="F352" s="473">
        <f t="shared" si="33"/>
        <v>0</v>
      </c>
      <c r="G352" s="217">
        <f t="shared" si="34"/>
        <v>7</v>
      </c>
      <c r="H352" s="655"/>
      <c r="I352" s="217">
        <v>2040403</v>
      </c>
      <c r="J352" s="217" t="s">
        <v>594</v>
      </c>
      <c r="L352" s="217">
        <f t="shared" si="35"/>
        <v>2040403</v>
      </c>
      <c r="R352" s="217">
        <v>2040606</v>
      </c>
      <c r="S352" s="217" t="s">
        <v>1228</v>
      </c>
      <c r="T352" s="217">
        <v>0</v>
      </c>
    </row>
    <row r="353" ht="18.9" customHeight="1" spans="1:20">
      <c r="A353" s="668" t="s">
        <v>593</v>
      </c>
      <c r="B353" s="497">
        <v>2040803</v>
      </c>
      <c r="C353" s="407">
        <f t="shared" si="30"/>
        <v>0</v>
      </c>
      <c r="D353" s="407">
        <f t="shared" si="31"/>
        <v>0</v>
      </c>
      <c r="E353" s="483" t="str">
        <f t="shared" si="32"/>
        <v/>
      </c>
      <c r="F353" s="473">
        <f t="shared" si="33"/>
        <v>0</v>
      </c>
      <c r="G353" s="217">
        <f t="shared" si="34"/>
        <v>7</v>
      </c>
      <c r="H353" s="397"/>
      <c r="I353" s="217">
        <v>2040404</v>
      </c>
      <c r="J353" s="217" t="s">
        <v>1229</v>
      </c>
      <c r="L353" s="217" t="e">
        <f t="shared" si="35"/>
        <v>#N/A</v>
      </c>
      <c r="R353" s="217">
        <v>2040607</v>
      </c>
      <c r="S353" s="217" t="s">
        <v>1230</v>
      </c>
      <c r="T353" s="217">
        <v>11</v>
      </c>
    </row>
    <row r="354" ht="18.9" customHeight="1" spans="1:20">
      <c r="A354" s="668" t="s">
        <v>1231</v>
      </c>
      <c r="B354" s="497">
        <v>2040804</v>
      </c>
      <c r="C354" s="407">
        <f t="shared" si="30"/>
        <v>0</v>
      </c>
      <c r="D354" s="407">
        <f t="shared" si="31"/>
        <v>0</v>
      </c>
      <c r="E354" s="483" t="str">
        <f t="shared" si="32"/>
        <v/>
      </c>
      <c r="F354" s="473">
        <f t="shared" si="33"/>
        <v>0</v>
      </c>
      <c r="G354" s="217">
        <f t="shared" si="34"/>
        <v>7</v>
      </c>
      <c r="H354" s="655"/>
      <c r="I354" s="217">
        <v>2040405</v>
      </c>
      <c r="J354" s="217" t="s">
        <v>1232</v>
      </c>
      <c r="L354" s="217" t="e">
        <f t="shared" si="35"/>
        <v>#N/A</v>
      </c>
      <c r="R354" s="217">
        <v>2040608</v>
      </c>
      <c r="S354" s="217" t="s">
        <v>1233</v>
      </c>
      <c r="T354" s="217">
        <v>0</v>
      </c>
    </row>
    <row r="355" ht="18.9" customHeight="1" spans="1:20">
      <c r="A355" s="668" t="s">
        <v>1234</v>
      </c>
      <c r="B355" s="497">
        <v>2040805</v>
      </c>
      <c r="C355" s="407">
        <f t="shared" si="30"/>
        <v>0</v>
      </c>
      <c r="D355" s="407">
        <f t="shared" si="31"/>
        <v>0</v>
      </c>
      <c r="E355" s="483" t="str">
        <f t="shared" si="32"/>
        <v/>
      </c>
      <c r="F355" s="473">
        <f t="shared" si="33"/>
        <v>0</v>
      </c>
      <c r="G355" s="217">
        <f t="shared" si="34"/>
        <v>7</v>
      </c>
      <c r="H355" s="655"/>
      <c r="I355" s="217">
        <v>2040406</v>
      </c>
      <c r="J355" s="217" t="s">
        <v>1235</v>
      </c>
      <c r="L355" s="217" t="e">
        <f t="shared" si="35"/>
        <v>#N/A</v>
      </c>
      <c r="R355" s="217">
        <v>2040609</v>
      </c>
      <c r="S355" s="217" t="s">
        <v>1236</v>
      </c>
      <c r="T355" s="217">
        <v>0</v>
      </c>
    </row>
    <row r="356" ht="18.9" customHeight="1" spans="1:20">
      <c r="A356" s="668" t="s">
        <v>1237</v>
      </c>
      <c r="B356" s="497">
        <v>2040806</v>
      </c>
      <c r="C356" s="407">
        <f t="shared" si="30"/>
        <v>0</v>
      </c>
      <c r="D356" s="407">
        <f t="shared" si="31"/>
        <v>0</v>
      </c>
      <c r="E356" s="483" t="str">
        <f t="shared" si="32"/>
        <v/>
      </c>
      <c r="F356" s="473">
        <f t="shared" si="33"/>
        <v>0</v>
      </c>
      <c r="G356" s="217">
        <f t="shared" si="34"/>
        <v>7</v>
      </c>
      <c r="H356" s="397"/>
      <c r="I356" s="217">
        <v>2040407</v>
      </c>
      <c r="J356" s="217" t="s">
        <v>1238</v>
      </c>
      <c r="L356" s="217" t="e">
        <f t="shared" si="35"/>
        <v>#N/A</v>
      </c>
      <c r="R356" s="217">
        <v>2040610</v>
      </c>
      <c r="S356" s="217" t="s">
        <v>1239</v>
      </c>
      <c r="T356" s="217">
        <v>15</v>
      </c>
    </row>
    <row r="357" ht="18.9" customHeight="1" spans="1:20">
      <c r="A357" s="668" t="s">
        <v>713</v>
      </c>
      <c r="B357" s="497">
        <v>2040807</v>
      </c>
      <c r="C357" s="407">
        <f t="shared" si="30"/>
        <v>0</v>
      </c>
      <c r="D357" s="407">
        <f t="shared" si="31"/>
        <v>0</v>
      </c>
      <c r="E357" s="483" t="str">
        <f t="shared" si="32"/>
        <v/>
      </c>
      <c r="F357" s="473">
        <f t="shared" si="33"/>
        <v>0</v>
      </c>
      <c r="G357" s="217">
        <f t="shared" si="34"/>
        <v>7</v>
      </c>
      <c r="H357" s="397"/>
      <c r="I357" s="217">
        <v>2040408</v>
      </c>
      <c r="J357" s="217" t="s">
        <v>1240</v>
      </c>
      <c r="L357" s="217" t="e">
        <f t="shared" si="35"/>
        <v>#N/A</v>
      </c>
      <c r="R357" s="217">
        <v>2040611</v>
      </c>
      <c r="S357" s="217" t="s">
        <v>1241</v>
      </c>
      <c r="T357" s="217">
        <v>0</v>
      </c>
    </row>
    <row r="358" ht="18.9" customHeight="1" spans="1:20">
      <c r="A358" s="668" t="s">
        <v>614</v>
      </c>
      <c r="B358" s="497">
        <v>2040850</v>
      </c>
      <c r="C358" s="407">
        <f t="shared" si="30"/>
        <v>0</v>
      </c>
      <c r="D358" s="407">
        <f t="shared" si="31"/>
        <v>0</v>
      </c>
      <c r="E358" s="483" t="str">
        <f t="shared" si="32"/>
        <v/>
      </c>
      <c r="F358" s="473">
        <f t="shared" si="33"/>
        <v>0</v>
      </c>
      <c r="G358" s="217">
        <f t="shared" si="34"/>
        <v>7</v>
      </c>
      <c r="H358" s="397"/>
      <c r="I358" s="217">
        <v>2040409</v>
      </c>
      <c r="J358" s="217" t="s">
        <v>1242</v>
      </c>
      <c r="L358" s="217">
        <f t="shared" si="35"/>
        <v>2040409</v>
      </c>
      <c r="R358" s="217">
        <v>2040612</v>
      </c>
      <c r="S358" s="217" t="s">
        <v>1243</v>
      </c>
      <c r="T358" s="217">
        <v>0</v>
      </c>
    </row>
    <row r="359" ht="18.9" customHeight="1" spans="1:20">
      <c r="A359" s="668" t="s">
        <v>1244</v>
      </c>
      <c r="B359" s="497">
        <v>2040899</v>
      </c>
      <c r="C359" s="407">
        <f t="shared" si="30"/>
        <v>0</v>
      </c>
      <c r="D359" s="407">
        <f t="shared" si="31"/>
        <v>0</v>
      </c>
      <c r="E359" s="483" t="str">
        <f t="shared" si="32"/>
        <v/>
      </c>
      <c r="F359" s="473">
        <f t="shared" si="33"/>
        <v>0</v>
      </c>
      <c r="G359" s="217">
        <f t="shared" si="34"/>
        <v>7</v>
      </c>
      <c r="H359" s="397"/>
      <c r="I359" s="217">
        <v>2040450</v>
      </c>
      <c r="J359" s="217" t="s">
        <v>615</v>
      </c>
      <c r="L359" s="217">
        <f t="shared" si="35"/>
        <v>2040450</v>
      </c>
      <c r="R359" s="217">
        <v>2040613</v>
      </c>
      <c r="S359" s="217" t="s">
        <v>718</v>
      </c>
      <c r="T359" s="217">
        <v>11</v>
      </c>
    </row>
    <row r="360" ht="18.9" customHeight="1" spans="1:20">
      <c r="A360" s="668" t="s">
        <v>1245</v>
      </c>
      <c r="B360" s="497">
        <v>20409</v>
      </c>
      <c r="C360" s="407">
        <f t="shared" si="30"/>
        <v>0</v>
      </c>
      <c r="D360" s="407">
        <f t="shared" si="31"/>
        <v>0</v>
      </c>
      <c r="E360" s="483" t="str">
        <f t="shared" si="32"/>
        <v/>
      </c>
      <c r="F360" s="473">
        <f t="shared" si="33"/>
        <v>0</v>
      </c>
      <c r="G360" s="217">
        <f t="shared" si="34"/>
        <v>5</v>
      </c>
      <c r="H360" s="655"/>
      <c r="I360" s="217">
        <v>2040499</v>
      </c>
      <c r="J360" s="217" t="s">
        <v>1246</v>
      </c>
      <c r="K360" s="217">
        <v>2</v>
      </c>
      <c r="L360" s="217">
        <f t="shared" si="35"/>
        <v>2040499</v>
      </c>
      <c r="R360" s="217">
        <v>2040650</v>
      </c>
      <c r="S360" s="217" t="s">
        <v>622</v>
      </c>
      <c r="T360" s="217">
        <v>0</v>
      </c>
    </row>
    <row r="361" ht="18.9" customHeight="1" spans="1:20">
      <c r="A361" s="668" t="s">
        <v>587</v>
      </c>
      <c r="B361" s="497">
        <v>2040901</v>
      </c>
      <c r="C361" s="407">
        <f t="shared" si="30"/>
        <v>0</v>
      </c>
      <c r="D361" s="407">
        <f t="shared" si="31"/>
        <v>0</v>
      </c>
      <c r="E361" s="483" t="str">
        <f t="shared" si="32"/>
        <v/>
      </c>
      <c r="F361" s="473">
        <f t="shared" si="33"/>
        <v>0</v>
      </c>
      <c r="G361" s="217">
        <f t="shared" si="34"/>
        <v>7</v>
      </c>
      <c r="H361" s="397"/>
      <c r="I361" s="217">
        <v>20405</v>
      </c>
      <c r="J361" s="217" t="s">
        <v>1247</v>
      </c>
      <c r="K361" s="217">
        <v>101</v>
      </c>
      <c r="L361" s="217">
        <f t="shared" si="35"/>
        <v>20405</v>
      </c>
      <c r="R361" s="217">
        <v>2040699</v>
      </c>
      <c r="S361" s="217" t="s">
        <v>1248</v>
      </c>
      <c r="T361" s="217">
        <v>25</v>
      </c>
    </row>
    <row r="362" ht="18.9" customHeight="1" spans="1:20">
      <c r="A362" s="668" t="s">
        <v>590</v>
      </c>
      <c r="B362" s="497">
        <v>2040902</v>
      </c>
      <c r="C362" s="407">
        <f t="shared" si="30"/>
        <v>0</v>
      </c>
      <c r="D362" s="407">
        <f t="shared" si="31"/>
        <v>0</v>
      </c>
      <c r="E362" s="483" t="str">
        <f t="shared" si="32"/>
        <v/>
      </c>
      <c r="F362" s="473">
        <f t="shared" si="33"/>
        <v>0</v>
      </c>
      <c r="G362" s="217">
        <f t="shared" si="34"/>
        <v>7</v>
      </c>
      <c r="H362" s="397"/>
      <c r="I362" s="217">
        <v>2040501</v>
      </c>
      <c r="J362" s="217" t="s">
        <v>588</v>
      </c>
      <c r="K362" s="217">
        <v>58</v>
      </c>
      <c r="L362" s="217">
        <f t="shared" si="35"/>
        <v>2040501</v>
      </c>
      <c r="R362" s="217">
        <v>20407</v>
      </c>
      <c r="S362" s="217" t="s">
        <v>1249</v>
      </c>
      <c r="T362" s="217">
        <v>0</v>
      </c>
    </row>
    <row r="363" ht="18.9" customHeight="1" spans="1:20">
      <c r="A363" s="668" t="s">
        <v>593</v>
      </c>
      <c r="B363" s="497">
        <v>2040903</v>
      </c>
      <c r="C363" s="407">
        <f t="shared" si="30"/>
        <v>0</v>
      </c>
      <c r="D363" s="407">
        <f t="shared" si="31"/>
        <v>0</v>
      </c>
      <c r="E363" s="483" t="str">
        <f t="shared" si="32"/>
        <v/>
      </c>
      <c r="F363" s="473">
        <f t="shared" si="33"/>
        <v>0</v>
      </c>
      <c r="G363" s="217">
        <f t="shared" si="34"/>
        <v>7</v>
      </c>
      <c r="H363" s="397"/>
      <c r="I363" s="217">
        <v>2040502</v>
      </c>
      <c r="J363" s="217" t="s">
        <v>591</v>
      </c>
      <c r="L363" s="217">
        <f t="shared" si="35"/>
        <v>2040502</v>
      </c>
      <c r="R363" s="217">
        <v>2040701</v>
      </c>
      <c r="S363" s="217" t="s">
        <v>595</v>
      </c>
      <c r="T363" s="217">
        <v>0</v>
      </c>
    </row>
    <row r="364" ht="18.9" customHeight="1" spans="1:20">
      <c r="A364" s="668" t="s">
        <v>1250</v>
      </c>
      <c r="B364" s="497">
        <v>2040904</v>
      </c>
      <c r="C364" s="407">
        <f t="shared" si="30"/>
        <v>0</v>
      </c>
      <c r="D364" s="407">
        <f t="shared" si="31"/>
        <v>0</v>
      </c>
      <c r="E364" s="483" t="str">
        <f t="shared" si="32"/>
        <v/>
      </c>
      <c r="F364" s="473">
        <f t="shared" si="33"/>
        <v>0</v>
      </c>
      <c r="G364" s="217">
        <f t="shared" si="34"/>
        <v>7</v>
      </c>
      <c r="H364" s="397"/>
      <c r="I364" s="217">
        <v>2040503</v>
      </c>
      <c r="J364" s="217" t="s">
        <v>594</v>
      </c>
      <c r="L364" s="217">
        <f t="shared" si="35"/>
        <v>2040503</v>
      </c>
      <c r="R364" s="217">
        <v>2040702</v>
      </c>
      <c r="S364" s="217" t="s">
        <v>598</v>
      </c>
      <c r="T364" s="217">
        <v>0</v>
      </c>
    </row>
    <row r="365" ht="18.9" customHeight="1" spans="1:20">
      <c r="A365" s="668" t="s">
        <v>1251</v>
      </c>
      <c r="B365" s="497">
        <v>2040905</v>
      </c>
      <c r="C365" s="407">
        <f t="shared" si="30"/>
        <v>0</v>
      </c>
      <c r="D365" s="407">
        <f t="shared" si="31"/>
        <v>0</v>
      </c>
      <c r="E365" s="483" t="str">
        <f t="shared" si="32"/>
        <v/>
      </c>
      <c r="F365" s="473">
        <f t="shared" si="33"/>
        <v>0</v>
      </c>
      <c r="G365" s="217">
        <f t="shared" si="34"/>
        <v>7</v>
      </c>
      <c r="H365" s="397"/>
      <c r="I365" s="217">
        <v>2040504</v>
      </c>
      <c r="J365" s="217" t="s">
        <v>1252</v>
      </c>
      <c r="L365" s="217">
        <f t="shared" si="35"/>
        <v>2040504</v>
      </c>
      <c r="R365" s="217">
        <v>2040703</v>
      </c>
      <c r="S365" s="217" t="s">
        <v>601</v>
      </c>
      <c r="T365" s="217">
        <v>0</v>
      </c>
    </row>
    <row r="366" ht="18.9" customHeight="1" spans="1:20">
      <c r="A366" s="668" t="s">
        <v>614</v>
      </c>
      <c r="B366" s="497">
        <v>2040950</v>
      </c>
      <c r="C366" s="407">
        <f t="shared" si="30"/>
        <v>0</v>
      </c>
      <c r="D366" s="407">
        <f t="shared" si="31"/>
        <v>0</v>
      </c>
      <c r="E366" s="483" t="str">
        <f t="shared" si="32"/>
        <v/>
      </c>
      <c r="F366" s="473">
        <f t="shared" si="33"/>
        <v>0</v>
      </c>
      <c r="G366" s="217">
        <f t="shared" si="34"/>
        <v>7</v>
      </c>
      <c r="H366" s="397"/>
      <c r="I366" s="217">
        <v>2040505</v>
      </c>
      <c r="J366" s="217" t="s">
        <v>1253</v>
      </c>
      <c r="L366" s="217">
        <f t="shared" si="35"/>
        <v>2040505</v>
      </c>
      <c r="R366" s="217">
        <v>2040704</v>
      </c>
      <c r="S366" s="217" t="s">
        <v>1254</v>
      </c>
      <c r="T366" s="217">
        <v>0</v>
      </c>
    </row>
    <row r="367" ht="18.9" customHeight="1" spans="1:20">
      <c r="A367" s="668" t="s">
        <v>1255</v>
      </c>
      <c r="B367" s="497">
        <v>2040999</v>
      </c>
      <c r="C367" s="407">
        <f t="shared" si="30"/>
        <v>0</v>
      </c>
      <c r="D367" s="407">
        <f t="shared" si="31"/>
        <v>0</v>
      </c>
      <c r="E367" s="483" t="str">
        <f t="shared" si="32"/>
        <v/>
      </c>
      <c r="F367" s="473">
        <f t="shared" si="33"/>
        <v>0</v>
      </c>
      <c r="G367" s="217">
        <f t="shared" si="34"/>
        <v>7</v>
      </c>
      <c r="H367" s="397"/>
      <c r="I367" s="217">
        <v>2040506</v>
      </c>
      <c r="J367" s="217" t="s">
        <v>1256</v>
      </c>
      <c r="L367" s="217">
        <f t="shared" si="35"/>
        <v>2040506</v>
      </c>
      <c r="R367" s="217">
        <v>2040705</v>
      </c>
      <c r="S367" s="217" t="s">
        <v>1257</v>
      </c>
      <c r="T367" s="217">
        <v>0</v>
      </c>
    </row>
    <row r="368" ht="18.9" customHeight="1" spans="1:20">
      <c r="A368" s="668" t="s">
        <v>1258</v>
      </c>
      <c r="B368" s="497">
        <v>20410</v>
      </c>
      <c r="C368" s="407">
        <f t="shared" si="30"/>
        <v>0</v>
      </c>
      <c r="D368" s="407">
        <f t="shared" si="31"/>
        <v>0</v>
      </c>
      <c r="E368" s="483" t="str">
        <f t="shared" si="32"/>
        <v/>
      </c>
      <c r="F368" s="473">
        <f t="shared" si="33"/>
        <v>0</v>
      </c>
      <c r="G368" s="217">
        <f t="shared" si="34"/>
        <v>5</v>
      </c>
      <c r="H368" s="655"/>
      <c r="I368" s="217">
        <v>2040550</v>
      </c>
      <c r="J368" s="217" t="s">
        <v>615</v>
      </c>
      <c r="L368" s="217">
        <f t="shared" si="35"/>
        <v>2040550</v>
      </c>
      <c r="R368" s="217">
        <v>2040706</v>
      </c>
      <c r="S368" s="217" t="s">
        <v>1259</v>
      </c>
      <c r="T368" s="217">
        <v>0</v>
      </c>
    </row>
    <row r="369" ht="18.9" customHeight="1" spans="1:20">
      <c r="A369" s="668" t="s">
        <v>587</v>
      </c>
      <c r="B369" s="497">
        <v>2041001</v>
      </c>
      <c r="C369" s="407">
        <f t="shared" si="30"/>
        <v>0</v>
      </c>
      <c r="D369" s="407">
        <f t="shared" si="31"/>
        <v>0</v>
      </c>
      <c r="E369" s="483" t="str">
        <f t="shared" si="32"/>
        <v/>
      </c>
      <c r="F369" s="473">
        <f t="shared" si="33"/>
        <v>0</v>
      </c>
      <c r="G369" s="217">
        <f t="shared" si="34"/>
        <v>7</v>
      </c>
      <c r="H369" s="655"/>
      <c r="I369" s="217">
        <v>2040599</v>
      </c>
      <c r="J369" s="217" t="s">
        <v>1260</v>
      </c>
      <c r="K369" s="217">
        <v>43</v>
      </c>
      <c r="L369" s="217">
        <f t="shared" si="35"/>
        <v>2040599</v>
      </c>
      <c r="R369" s="217">
        <v>2040707</v>
      </c>
      <c r="S369" s="217" t="s">
        <v>718</v>
      </c>
      <c r="T369" s="217">
        <v>0</v>
      </c>
    </row>
    <row r="370" ht="18.9" customHeight="1" spans="1:20">
      <c r="A370" s="668" t="s">
        <v>590</v>
      </c>
      <c r="B370" s="497">
        <v>2041002</v>
      </c>
      <c r="C370" s="407">
        <f t="shared" si="30"/>
        <v>0</v>
      </c>
      <c r="D370" s="407">
        <f t="shared" si="31"/>
        <v>0</v>
      </c>
      <c r="E370" s="483" t="str">
        <f t="shared" si="32"/>
        <v/>
      </c>
      <c r="F370" s="473">
        <f t="shared" si="33"/>
        <v>0</v>
      </c>
      <c r="G370" s="217">
        <f t="shared" si="34"/>
        <v>7</v>
      </c>
      <c r="H370" s="397"/>
      <c r="I370" s="217">
        <v>20406</v>
      </c>
      <c r="J370" s="217" t="s">
        <v>1261</v>
      </c>
      <c r="K370" s="217">
        <v>904</v>
      </c>
      <c r="L370" s="217">
        <f t="shared" si="35"/>
        <v>20406</v>
      </c>
      <c r="R370" s="217">
        <v>2040750</v>
      </c>
      <c r="S370" s="217" t="s">
        <v>622</v>
      </c>
      <c r="T370" s="217">
        <v>0</v>
      </c>
    </row>
    <row r="371" ht="18.9" customHeight="1" spans="1:20">
      <c r="A371" s="668" t="s">
        <v>713</v>
      </c>
      <c r="B371" s="497">
        <v>2041006</v>
      </c>
      <c r="C371" s="407">
        <f t="shared" si="30"/>
        <v>0</v>
      </c>
      <c r="D371" s="407">
        <f t="shared" si="31"/>
        <v>0</v>
      </c>
      <c r="E371" s="483" t="str">
        <f t="shared" si="32"/>
        <v/>
      </c>
      <c r="F371" s="473">
        <f t="shared" si="33"/>
        <v>0</v>
      </c>
      <c r="G371" s="217">
        <f t="shared" si="34"/>
        <v>7</v>
      </c>
      <c r="H371" s="397"/>
      <c r="I371" s="217">
        <v>2040601</v>
      </c>
      <c r="J371" s="217" t="s">
        <v>588</v>
      </c>
      <c r="K371" s="217">
        <v>799</v>
      </c>
      <c r="L371" s="217">
        <f t="shared" si="35"/>
        <v>2040601</v>
      </c>
      <c r="R371" s="217">
        <v>2040799</v>
      </c>
      <c r="S371" s="217" t="s">
        <v>1262</v>
      </c>
      <c r="T371" s="217">
        <v>0</v>
      </c>
    </row>
    <row r="372" ht="18.9" customHeight="1" spans="1:20">
      <c r="A372" s="668" t="s">
        <v>1263</v>
      </c>
      <c r="B372" s="497">
        <v>2041007</v>
      </c>
      <c r="C372" s="407">
        <f t="shared" si="30"/>
        <v>0</v>
      </c>
      <c r="D372" s="407">
        <f t="shared" si="31"/>
        <v>0</v>
      </c>
      <c r="E372" s="483" t="str">
        <f t="shared" si="32"/>
        <v/>
      </c>
      <c r="F372" s="473">
        <f t="shared" si="33"/>
        <v>0</v>
      </c>
      <c r="G372" s="217">
        <f t="shared" si="34"/>
        <v>7</v>
      </c>
      <c r="H372" s="397"/>
      <c r="I372" s="217">
        <v>2040602</v>
      </c>
      <c r="J372" s="217" t="s">
        <v>591</v>
      </c>
      <c r="L372" s="217">
        <f t="shared" si="35"/>
        <v>2040602</v>
      </c>
      <c r="R372" s="217">
        <v>20408</v>
      </c>
      <c r="S372" s="217" t="s">
        <v>1264</v>
      </c>
      <c r="T372" s="217">
        <v>0</v>
      </c>
    </row>
    <row r="373" ht="18.9" customHeight="1" spans="1:20">
      <c r="A373" s="668" t="s">
        <v>1265</v>
      </c>
      <c r="B373" s="497">
        <v>2041099</v>
      </c>
      <c r="C373" s="407">
        <f t="shared" si="30"/>
        <v>0</v>
      </c>
      <c r="D373" s="407">
        <f t="shared" si="31"/>
        <v>0</v>
      </c>
      <c r="E373" s="483" t="str">
        <f t="shared" si="32"/>
        <v/>
      </c>
      <c r="F373" s="473">
        <f t="shared" si="33"/>
        <v>0</v>
      </c>
      <c r="G373" s="217">
        <f t="shared" si="34"/>
        <v>7</v>
      </c>
      <c r="H373" s="397"/>
      <c r="I373" s="217">
        <v>2040603</v>
      </c>
      <c r="J373" s="217" t="s">
        <v>594</v>
      </c>
      <c r="L373" s="217">
        <f t="shared" si="35"/>
        <v>2040603</v>
      </c>
      <c r="R373" s="217">
        <v>2040801</v>
      </c>
      <c r="S373" s="217" t="s">
        <v>595</v>
      </c>
      <c r="T373" s="217">
        <v>0</v>
      </c>
    </row>
    <row r="374" ht="18.9" customHeight="1" spans="1:20">
      <c r="A374" s="668" t="s">
        <v>1266</v>
      </c>
      <c r="B374" s="497">
        <v>20499</v>
      </c>
      <c r="C374" s="407">
        <f t="shared" si="30"/>
        <v>1861</v>
      </c>
      <c r="D374" s="407">
        <f t="shared" si="31"/>
        <v>2376</v>
      </c>
      <c r="E374" s="483">
        <f t="shared" si="32"/>
        <v>0.276732939279957</v>
      </c>
      <c r="F374" s="473">
        <f t="shared" si="33"/>
        <v>1861</v>
      </c>
      <c r="G374" s="217">
        <f t="shared" si="34"/>
        <v>5</v>
      </c>
      <c r="H374" s="655"/>
      <c r="I374" s="217">
        <v>2040604</v>
      </c>
      <c r="J374" s="217" t="s">
        <v>1267</v>
      </c>
      <c r="K374" s="217">
        <v>54</v>
      </c>
      <c r="L374" s="217">
        <f t="shared" si="35"/>
        <v>2040604</v>
      </c>
      <c r="R374" s="217">
        <v>2040802</v>
      </c>
      <c r="S374" s="217" t="s">
        <v>598</v>
      </c>
      <c r="T374" s="217">
        <v>0</v>
      </c>
    </row>
    <row r="375" ht="18.9" customHeight="1" spans="1:20">
      <c r="A375" s="668" t="s">
        <v>1268</v>
      </c>
      <c r="B375" s="497">
        <v>2049901</v>
      </c>
      <c r="C375" s="407">
        <f t="shared" si="30"/>
        <v>1861</v>
      </c>
      <c r="D375" s="407">
        <f t="shared" si="31"/>
        <v>2376</v>
      </c>
      <c r="E375" s="483">
        <f t="shared" si="32"/>
        <v>0.276732939279957</v>
      </c>
      <c r="F375" s="473">
        <f t="shared" si="33"/>
        <v>0</v>
      </c>
      <c r="G375" s="217">
        <f t="shared" si="34"/>
        <v>7</v>
      </c>
      <c r="H375" s="397"/>
      <c r="I375" s="217">
        <v>2040605</v>
      </c>
      <c r="J375" s="217" t="s">
        <v>1269</v>
      </c>
      <c r="K375" s="217">
        <v>15</v>
      </c>
      <c r="L375" s="217">
        <f t="shared" si="35"/>
        <v>2040605</v>
      </c>
      <c r="R375" s="217">
        <v>2040803</v>
      </c>
      <c r="S375" s="217" t="s">
        <v>601</v>
      </c>
      <c r="T375" s="217">
        <v>0</v>
      </c>
    </row>
    <row r="376" ht="18.9" customHeight="1" spans="1:20">
      <c r="A376" s="666" t="s">
        <v>1270</v>
      </c>
      <c r="B376" s="667">
        <v>205</v>
      </c>
      <c r="C376" s="411">
        <f t="shared" si="30"/>
        <v>49511</v>
      </c>
      <c r="D376" s="411">
        <f t="shared" si="31"/>
        <v>61683</v>
      </c>
      <c r="E376" s="481">
        <f t="shared" si="32"/>
        <v>0.245844357819474</v>
      </c>
      <c r="F376" s="473">
        <f t="shared" si="33"/>
        <v>49511</v>
      </c>
      <c r="G376" s="217">
        <f t="shared" si="34"/>
        <v>3</v>
      </c>
      <c r="H376" s="655"/>
      <c r="I376" s="217">
        <v>2040606</v>
      </c>
      <c r="J376" s="217" t="s">
        <v>1271</v>
      </c>
      <c r="L376" s="217">
        <f t="shared" si="35"/>
        <v>2040606</v>
      </c>
      <c r="R376" s="217">
        <v>2040804</v>
      </c>
      <c r="S376" s="217" t="s">
        <v>1272</v>
      </c>
      <c r="T376" s="217">
        <v>0</v>
      </c>
    </row>
    <row r="377" ht="18.9" customHeight="1" spans="1:20">
      <c r="A377" s="668" t="s">
        <v>1273</v>
      </c>
      <c r="B377" s="497">
        <v>20501</v>
      </c>
      <c r="C377" s="407">
        <f t="shared" si="30"/>
        <v>851</v>
      </c>
      <c r="D377" s="407">
        <f t="shared" si="31"/>
        <v>4712</v>
      </c>
      <c r="E377" s="483">
        <f t="shared" si="32"/>
        <v>4.53701527614571</v>
      </c>
      <c r="F377" s="473">
        <f t="shared" si="33"/>
        <v>851</v>
      </c>
      <c r="G377" s="217">
        <f t="shared" si="34"/>
        <v>5</v>
      </c>
      <c r="H377" s="655"/>
      <c r="I377" s="217">
        <v>2040607</v>
      </c>
      <c r="J377" s="217" t="s">
        <v>1274</v>
      </c>
      <c r="K377" s="217">
        <v>1</v>
      </c>
      <c r="L377" s="217">
        <f t="shared" si="35"/>
        <v>2040607</v>
      </c>
      <c r="R377" s="217">
        <v>2040805</v>
      </c>
      <c r="S377" s="217" t="s">
        <v>1275</v>
      </c>
      <c r="T377" s="217">
        <v>0</v>
      </c>
    </row>
    <row r="378" ht="18.9" customHeight="1" spans="1:20">
      <c r="A378" s="668" t="s">
        <v>587</v>
      </c>
      <c r="B378" s="497">
        <v>2050101</v>
      </c>
      <c r="C378" s="407">
        <f t="shared" si="30"/>
        <v>283</v>
      </c>
      <c r="D378" s="407">
        <f t="shared" si="31"/>
        <v>309</v>
      </c>
      <c r="E378" s="483">
        <f t="shared" si="32"/>
        <v>0.0918727915194346</v>
      </c>
      <c r="F378" s="473">
        <f t="shared" si="33"/>
        <v>0</v>
      </c>
      <c r="G378" s="217">
        <f t="shared" si="34"/>
        <v>7</v>
      </c>
      <c r="H378" s="397"/>
      <c r="I378" s="217">
        <v>2040608</v>
      </c>
      <c r="J378" s="217" t="s">
        <v>1276</v>
      </c>
      <c r="L378" s="217">
        <f t="shared" si="35"/>
        <v>2040608</v>
      </c>
      <c r="R378" s="217">
        <v>2040806</v>
      </c>
      <c r="S378" s="217" t="s">
        <v>1277</v>
      </c>
      <c r="T378" s="217">
        <v>0</v>
      </c>
    </row>
    <row r="379" ht="18.9" customHeight="1" spans="1:20">
      <c r="A379" s="668" t="s">
        <v>590</v>
      </c>
      <c r="B379" s="497">
        <v>2050102</v>
      </c>
      <c r="C379" s="407">
        <f t="shared" si="30"/>
        <v>0</v>
      </c>
      <c r="D379" s="407">
        <f t="shared" si="31"/>
        <v>0</v>
      </c>
      <c r="E379" s="483" t="str">
        <f t="shared" si="32"/>
        <v/>
      </c>
      <c r="F379" s="473">
        <f t="shared" si="33"/>
        <v>0</v>
      </c>
      <c r="G379" s="217">
        <f t="shared" si="34"/>
        <v>7</v>
      </c>
      <c r="H379" s="397"/>
      <c r="I379" s="217">
        <v>2040609</v>
      </c>
      <c r="J379" s="217" t="s">
        <v>1278</v>
      </c>
      <c r="L379" s="217">
        <f t="shared" si="35"/>
        <v>2040609</v>
      </c>
      <c r="R379" s="217">
        <v>2040807</v>
      </c>
      <c r="S379" s="217" t="s">
        <v>718</v>
      </c>
      <c r="T379" s="217">
        <v>0</v>
      </c>
    </row>
    <row r="380" ht="18.9" customHeight="1" spans="1:20">
      <c r="A380" s="668" t="s">
        <v>593</v>
      </c>
      <c r="B380" s="497">
        <v>2050103</v>
      </c>
      <c r="C380" s="407">
        <f t="shared" si="30"/>
        <v>0</v>
      </c>
      <c r="D380" s="407">
        <f t="shared" si="31"/>
        <v>0</v>
      </c>
      <c r="E380" s="483" t="str">
        <f t="shared" si="32"/>
        <v/>
      </c>
      <c r="F380" s="473">
        <f t="shared" si="33"/>
        <v>0</v>
      </c>
      <c r="G380" s="217">
        <f t="shared" si="34"/>
        <v>7</v>
      </c>
      <c r="H380" s="397"/>
      <c r="I380" s="217">
        <v>2040610</v>
      </c>
      <c r="J380" s="217" t="s">
        <v>1279</v>
      </c>
      <c r="K380" s="217">
        <v>9</v>
      </c>
      <c r="L380" s="217">
        <f t="shared" si="35"/>
        <v>2040610</v>
      </c>
      <c r="R380" s="217">
        <v>2040850</v>
      </c>
      <c r="S380" s="217" t="s">
        <v>622</v>
      </c>
      <c r="T380" s="217">
        <v>0</v>
      </c>
    </row>
    <row r="381" ht="18.9" customHeight="1" spans="1:20">
      <c r="A381" s="668" t="s">
        <v>1280</v>
      </c>
      <c r="B381" s="497">
        <v>2050199</v>
      </c>
      <c r="C381" s="407">
        <f t="shared" si="30"/>
        <v>568</v>
      </c>
      <c r="D381" s="407">
        <f t="shared" si="31"/>
        <v>4403</v>
      </c>
      <c r="E381" s="483">
        <f t="shared" si="32"/>
        <v>6.75176056338028</v>
      </c>
      <c r="F381" s="473">
        <f t="shared" si="33"/>
        <v>0</v>
      </c>
      <c r="G381" s="217">
        <f t="shared" si="34"/>
        <v>7</v>
      </c>
      <c r="H381" s="397"/>
      <c r="I381" s="217">
        <v>2040611</v>
      </c>
      <c r="J381" s="217" t="s">
        <v>1281</v>
      </c>
      <c r="L381" s="217">
        <f t="shared" si="35"/>
        <v>2040611</v>
      </c>
      <c r="R381" s="217">
        <v>2040899</v>
      </c>
      <c r="S381" s="217" t="s">
        <v>1282</v>
      </c>
      <c r="T381" s="217">
        <v>0</v>
      </c>
    </row>
    <row r="382" ht="18.9" customHeight="1" spans="1:20">
      <c r="A382" s="668" t="s">
        <v>1283</v>
      </c>
      <c r="B382" s="497">
        <v>20502</v>
      </c>
      <c r="C382" s="407">
        <f t="shared" si="30"/>
        <v>45783</v>
      </c>
      <c r="D382" s="407">
        <f t="shared" si="31"/>
        <v>53672</v>
      </c>
      <c r="E382" s="483">
        <f t="shared" si="32"/>
        <v>0.172312867221458</v>
      </c>
      <c r="F382" s="473">
        <f t="shared" si="33"/>
        <v>45783</v>
      </c>
      <c r="G382" s="217">
        <f t="shared" si="34"/>
        <v>5</v>
      </c>
      <c r="H382" s="655"/>
      <c r="I382" s="217">
        <v>2040650</v>
      </c>
      <c r="J382" s="217" t="s">
        <v>615</v>
      </c>
      <c r="L382" s="217">
        <f t="shared" si="35"/>
        <v>2040650</v>
      </c>
      <c r="R382" s="217">
        <v>20409</v>
      </c>
      <c r="S382" s="217" t="s">
        <v>1284</v>
      </c>
      <c r="T382" s="217">
        <v>0</v>
      </c>
    </row>
    <row r="383" ht="18.9" customHeight="1" spans="1:20">
      <c r="A383" s="668" t="s">
        <v>1285</v>
      </c>
      <c r="B383" s="497">
        <v>2050201</v>
      </c>
      <c r="C383" s="407">
        <f t="shared" si="30"/>
        <v>4212</v>
      </c>
      <c r="D383" s="407">
        <f t="shared" si="31"/>
        <v>8846</v>
      </c>
      <c r="E383" s="483">
        <f t="shared" si="32"/>
        <v>1.10018993352327</v>
      </c>
      <c r="F383" s="473">
        <f t="shared" si="33"/>
        <v>0</v>
      </c>
      <c r="G383" s="217">
        <f t="shared" si="34"/>
        <v>7</v>
      </c>
      <c r="H383" s="397"/>
      <c r="I383" s="217">
        <v>2040699</v>
      </c>
      <c r="J383" s="217" t="s">
        <v>1286</v>
      </c>
      <c r="K383" s="217">
        <v>26</v>
      </c>
      <c r="L383" s="217">
        <f t="shared" si="35"/>
        <v>2040699</v>
      </c>
      <c r="R383" s="217">
        <v>2040901</v>
      </c>
      <c r="S383" s="217" t="s">
        <v>595</v>
      </c>
      <c r="T383" s="217">
        <v>0</v>
      </c>
    </row>
    <row r="384" ht="18.9" customHeight="1" spans="1:20">
      <c r="A384" s="668" t="s">
        <v>1287</v>
      </c>
      <c r="B384" s="497">
        <v>2050202</v>
      </c>
      <c r="C384" s="407">
        <f t="shared" si="30"/>
        <v>24562</v>
      </c>
      <c r="D384" s="407">
        <f t="shared" si="31"/>
        <v>24812</v>
      </c>
      <c r="E384" s="483">
        <f t="shared" si="32"/>
        <v>0.010178324240697</v>
      </c>
      <c r="F384" s="473">
        <f t="shared" si="33"/>
        <v>0</v>
      </c>
      <c r="G384" s="217">
        <f t="shared" si="34"/>
        <v>7</v>
      </c>
      <c r="H384" s="397"/>
      <c r="I384" s="217">
        <v>20407</v>
      </c>
      <c r="J384" s="217" t="s">
        <v>1288</v>
      </c>
      <c r="L384" s="217">
        <f t="shared" si="35"/>
        <v>20407</v>
      </c>
      <c r="R384" s="217">
        <v>2040902</v>
      </c>
      <c r="S384" s="217" t="s">
        <v>598</v>
      </c>
      <c r="T384" s="217">
        <v>0</v>
      </c>
    </row>
    <row r="385" ht="18.9" customHeight="1" spans="1:20">
      <c r="A385" s="668" t="s">
        <v>1289</v>
      </c>
      <c r="B385" s="497">
        <v>2050203</v>
      </c>
      <c r="C385" s="407">
        <f t="shared" si="30"/>
        <v>12229</v>
      </c>
      <c r="D385" s="407">
        <f t="shared" si="31"/>
        <v>11565</v>
      </c>
      <c r="E385" s="483">
        <f t="shared" si="32"/>
        <v>-0.0542971624826233</v>
      </c>
      <c r="F385" s="473">
        <f t="shared" si="33"/>
        <v>0</v>
      </c>
      <c r="G385" s="217">
        <f t="shared" si="34"/>
        <v>7</v>
      </c>
      <c r="H385" s="397"/>
      <c r="I385" s="217">
        <v>2040701</v>
      </c>
      <c r="J385" s="217" t="s">
        <v>588</v>
      </c>
      <c r="L385" s="217">
        <f t="shared" si="35"/>
        <v>2040701</v>
      </c>
      <c r="R385" s="217">
        <v>2040903</v>
      </c>
      <c r="S385" s="217" t="s">
        <v>601</v>
      </c>
      <c r="T385" s="217">
        <v>0</v>
      </c>
    </row>
    <row r="386" ht="18.9" customHeight="1" spans="1:20">
      <c r="A386" s="668" t="s">
        <v>1290</v>
      </c>
      <c r="B386" s="497">
        <v>2050204</v>
      </c>
      <c r="C386" s="407">
        <f t="shared" si="30"/>
        <v>2644</v>
      </c>
      <c r="D386" s="407">
        <f t="shared" si="31"/>
        <v>3864</v>
      </c>
      <c r="E386" s="483">
        <f t="shared" si="32"/>
        <v>0.46142208774584</v>
      </c>
      <c r="F386" s="473">
        <f t="shared" si="33"/>
        <v>0</v>
      </c>
      <c r="G386" s="217">
        <f t="shared" si="34"/>
        <v>7</v>
      </c>
      <c r="H386" s="655"/>
      <c r="I386" s="217">
        <v>2040702</v>
      </c>
      <c r="J386" s="217" t="s">
        <v>591</v>
      </c>
      <c r="L386" s="217">
        <f t="shared" si="35"/>
        <v>2040702</v>
      </c>
      <c r="R386" s="217">
        <v>2040904</v>
      </c>
      <c r="S386" s="217" t="s">
        <v>1291</v>
      </c>
      <c r="T386" s="217">
        <v>0</v>
      </c>
    </row>
    <row r="387" ht="18.9" customHeight="1" spans="1:20">
      <c r="A387" s="668" t="s">
        <v>1292</v>
      </c>
      <c r="B387" s="497">
        <v>2050205</v>
      </c>
      <c r="C387" s="407">
        <f t="shared" si="30"/>
        <v>122</v>
      </c>
      <c r="D387" s="407">
        <f t="shared" si="31"/>
        <v>59</v>
      </c>
      <c r="E387" s="483">
        <f t="shared" si="32"/>
        <v>-0.516393442622951</v>
      </c>
      <c r="F387" s="473">
        <f t="shared" si="33"/>
        <v>0</v>
      </c>
      <c r="G387" s="217">
        <f t="shared" si="34"/>
        <v>7</v>
      </c>
      <c r="H387" s="397"/>
      <c r="I387" s="217">
        <v>2040703</v>
      </c>
      <c r="J387" s="217" t="s">
        <v>594</v>
      </c>
      <c r="L387" s="217">
        <f t="shared" si="35"/>
        <v>2040703</v>
      </c>
      <c r="R387" s="217">
        <v>2040905</v>
      </c>
      <c r="S387" s="217" t="s">
        <v>1293</v>
      </c>
      <c r="T387" s="217">
        <v>0</v>
      </c>
    </row>
    <row r="388" ht="18.9" customHeight="1" spans="1:20">
      <c r="A388" s="668" t="s">
        <v>1294</v>
      </c>
      <c r="B388" s="497">
        <v>2050206</v>
      </c>
      <c r="C388" s="407">
        <f t="shared" ref="C388:C451" si="36">_xlfn.IFNA(VLOOKUP(B388,I:K,3,0),)</f>
        <v>0</v>
      </c>
      <c r="D388" s="407">
        <f t="shared" ref="D388:D451" si="37">_xlfn.IFNA(VLOOKUP(B388,R:T,3,0),)</f>
        <v>0</v>
      </c>
      <c r="E388" s="483" t="str">
        <f t="shared" ref="E388:E451" si="38">IF(ISERROR(D388/C388-1),"",D388/C388-1)</f>
        <v/>
      </c>
      <c r="F388" s="473">
        <f t="shared" ref="F388:F451" si="39">SUMIFS(C$4:C$1309,B$4:B$1309,"&gt;"&amp;B388*100,B$4:B$1309,"&lt;"&amp;B388*100+100)</f>
        <v>0</v>
      </c>
      <c r="G388" s="217">
        <f t="shared" ref="G388:G451" si="40">LEN(B388)</f>
        <v>7</v>
      </c>
      <c r="H388" s="397"/>
      <c r="I388" s="217">
        <v>2040704</v>
      </c>
      <c r="J388" s="217" t="s">
        <v>1295</v>
      </c>
      <c r="L388" s="217">
        <f t="shared" ref="L388:L451" si="41">VLOOKUP(I388,B$4:B$11056,1,0)</f>
        <v>2040704</v>
      </c>
      <c r="R388" s="217">
        <v>2040950</v>
      </c>
      <c r="S388" s="217" t="s">
        <v>622</v>
      </c>
      <c r="T388" s="217">
        <v>0</v>
      </c>
    </row>
    <row r="389" ht="18.9" customHeight="1" spans="1:20">
      <c r="A389" s="668" t="s">
        <v>1296</v>
      </c>
      <c r="B389" s="497">
        <v>2050207</v>
      </c>
      <c r="C389" s="407">
        <f t="shared" si="36"/>
        <v>0</v>
      </c>
      <c r="D389" s="407">
        <f t="shared" si="37"/>
        <v>0</v>
      </c>
      <c r="E389" s="483" t="str">
        <f t="shared" si="38"/>
        <v/>
      </c>
      <c r="F389" s="473">
        <f t="shared" si="39"/>
        <v>0</v>
      </c>
      <c r="G389" s="217">
        <f t="shared" si="40"/>
        <v>7</v>
      </c>
      <c r="H389" s="397"/>
      <c r="I389" s="217">
        <v>2040705</v>
      </c>
      <c r="J389" s="217" t="s">
        <v>1297</v>
      </c>
      <c r="L389" s="217">
        <f t="shared" si="41"/>
        <v>2040705</v>
      </c>
      <c r="R389" s="217">
        <v>2040999</v>
      </c>
      <c r="S389" s="217" t="s">
        <v>1298</v>
      </c>
      <c r="T389" s="217">
        <v>0</v>
      </c>
    </row>
    <row r="390" ht="18.9" customHeight="1" spans="1:20">
      <c r="A390" s="668" t="s">
        <v>1299</v>
      </c>
      <c r="B390" s="497">
        <v>2050299</v>
      </c>
      <c r="C390" s="407">
        <f t="shared" si="36"/>
        <v>2014</v>
      </c>
      <c r="D390" s="407">
        <f t="shared" si="37"/>
        <v>4526</v>
      </c>
      <c r="E390" s="483">
        <f t="shared" si="38"/>
        <v>1.24726911618669</v>
      </c>
      <c r="F390" s="473">
        <f t="shared" si="39"/>
        <v>0</v>
      </c>
      <c r="G390" s="217">
        <f t="shared" si="40"/>
        <v>7</v>
      </c>
      <c r="H390" s="655"/>
      <c r="I390" s="217">
        <v>2040706</v>
      </c>
      <c r="J390" s="217" t="s">
        <v>1300</v>
      </c>
      <c r="L390" s="217">
        <f t="shared" si="41"/>
        <v>2040706</v>
      </c>
      <c r="R390" s="217">
        <v>20410</v>
      </c>
      <c r="S390" s="217" t="s">
        <v>1301</v>
      </c>
      <c r="T390" s="217">
        <v>0</v>
      </c>
    </row>
    <row r="391" ht="18.9" customHeight="1" spans="1:20">
      <c r="A391" s="668" t="s">
        <v>1302</v>
      </c>
      <c r="B391" s="497">
        <v>20503</v>
      </c>
      <c r="C391" s="407">
        <f t="shared" si="36"/>
        <v>1062</v>
      </c>
      <c r="D391" s="407">
        <f t="shared" si="37"/>
        <v>1369</v>
      </c>
      <c r="E391" s="483">
        <f t="shared" si="38"/>
        <v>0.289077212806026</v>
      </c>
      <c r="F391" s="473">
        <f t="shared" si="39"/>
        <v>1062</v>
      </c>
      <c r="G391" s="217">
        <f t="shared" si="40"/>
        <v>5</v>
      </c>
      <c r="H391" s="655"/>
      <c r="I391" s="217">
        <v>2040750</v>
      </c>
      <c r="J391" s="217" t="s">
        <v>615</v>
      </c>
      <c r="L391" s="217">
        <f t="shared" si="41"/>
        <v>2040750</v>
      </c>
      <c r="R391" s="217">
        <v>2041001</v>
      </c>
      <c r="S391" s="217" t="s">
        <v>595</v>
      </c>
      <c r="T391" s="217">
        <v>0</v>
      </c>
    </row>
    <row r="392" ht="18.9" customHeight="1" spans="1:20">
      <c r="A392" s="668" t="s">
        <v>1303</v>
      </c>
      <c r="B392" s="497">
        <v>2050301</v>
      </c>
      <c r="C392" s="407">
        <f t="shared" si="36"/>
        <v>0</v>
      </c>
      <c r="D392" s="407">
        <f t="shared" si="37"/>
        <v>0</v>
      </c>
      <c r="E392" s="483" t="str">
        <f t="shared" si="38"/>
        <v/>
      </c>
      <c r="F392" s="473">
        <f t="shared" si="39"/>
        <v>0</v>
      </c>
      <c r="G392" s="217">
        <f t="shared" si="40"/>
        <v>7</v>
      </c>
      <c r="H392" s="397"/>
      <c r="I392" s="217">
        <v>2040799</v>
      </c>
      <c r="J392" s="217" t="s">
        <v>1304</v>
      </c>
      <c r="L392" s="217">
        <f t="shared" si="41"/>
        <v>2040799</v>
      </c>
      <c r="R392" s="217">
        <v>2041002</v>
      </c>
      <c r="S392" s="217" t="s">
        <v>598</v>
      </c>
      <c r="T392" s="217">
        <v>0</v>
      </c>
    </row>
    <row r="393" ht="18.9" customHeight="1" spans="1:20">
      <c r="A393" s="668" t="s">
        <v>1305</v>
      </c>
      <c r="B393" s="497">
        <v>2050302</v>
      </c>
      <c r="C393" s="407">
        <f t="shared" si="36"/>
        <v>184</v>
      </c>
      <c r="D393" s="407">
        <f t="shared" si="37"/>
        <v>100</v>
      </c>
      <c r="E393" s="483">
        <f t="shared" si="38"/>
        <v>-0.456521739130435</v>
      </c>
      <c r="F393" s="473">
        <f t="shared" si="39"/>
        <v>0</v>
      </c>
      <c r="G393" s="217">
        <f t="shared" si="40"/>
        <v>7</v>
      </c>
      <c r="H393" s="397"/>
      <c r="I393" s="217">
        <v>20408</v>
      </c>
      <c r="J393" s="217" t="s">
        <v>1306</v>
      </c>
      <c r="L393" s="217">
        <f t="shared" si="41"/>
        <v>20408</v>
      </c>
      <c r="R393" s="217">
        <v>2041006</v>
      </c>
      <c r="S393" s="217" t="s">
        <v>718</v>
      </c>
      <c r="T393" s="217">
        <v>0</v>
      </c>
    </row>
    <row r="394" ht="18.9" customHeight="1" spans="1:20">
      <c r="A394" s="668" t="s">
        <v>1307</v>
      </c>
      <c r="B394" s="497">
        <v>2050303</v>
      </c>
      <c r="C394" s="407">
        <f t="shared" si="36"/>
        <v>0</v>
      </c>
      <c r="D394" s="407">
        <f t="shared" si="37"/>
        <v>0</v>
      </c>
      <c r="E394" s="483" t="str">
        <f t="shared" si="38"/>
        <v/>
      </c>
      <c r="F394" s="473">
        <f t="shared" si="39"/>
        <v>0</v>
      </c>
      <c r="G394" s="217">
        <f t="shared" si="40"/>
        <v>7</v>
      </c>
      <c r="H394" s="655"/>
      <c r="I394" s="217">
        <v>2040801</v>
      </c>
      <c r="J394" s="217" t="s">
        <v>588</v>
      </c>
      <c r="L394" s="217">
        <f t="shared" si="41"/>
        <v>2040801</v>
      </c>
      <c r="R394" s="217">
        <v>2041007</v>
      </c>
      <c r="S394" s="217" t="s">
        <v>1308</v>
      </c>
      <c r="T394" s="217">
        <v>0</v>
      </c>
    </row>
    <row r="395" ht="18.9" customHeight="1" spans="1:20">
      <c r="A395" s="668" t="s">
        <v>1309</v>
      </c>
      <c r="B395" s="497">
        <v>2050304</v>
      </c>
      <c r="C395" s="407">
        <f t="shared" si="36"/>
        <v>878</v>
      </c>
      <c r="D395" s="407">
        <f t="shared" si="37"/>
        <v>1269</v>
      </c>
      <c r="E395" s="483">
        <f t="shared" si="38"/>
        <v>0.445330296127563</v>
      </c>
      <c r="F395" s="473">
        <f t="shared" si="39"/>
        <v>0</v>
      </c>
      <c r="G395" s="217">
        <f t="shared" si="40"/>
        <v>7</v>
      </c>
      <c r="H395" s="397"/>
      <c r="I395" s="217">
        <v>2040802</v>
      </c>
      <c r="J395" s="217" t="s">
        <v>591</v>
      </c>
      <c r="L395" s="217">
        <f t="shared" si="41"/>
        <v>2040802</v>
      </c>
      <c r="R395" s="217">
        <v>2041099</v>
      </c>
      <c r="S395" s="217" t="s">
        <v>1310</v>
      </c>
      <c r="T395" s="217">
        <v>0</v>
      </c>
    </row>
    <row r="396" ht="18.9" customHeight="1" spans="1:20">
      <c r="A396" s="668" t="s">
        <v>1311</v>
      </c>
      <c r="B396" s="497">
        <v>2050305</v>
      </c>
      <c r="C396" s="407">
        <f t="shared" si="36"/>
        <v>0</v>
      </c>
      <c r="D396" s="407">
        <f t="shared" si="37"/>
        <v>0</v>
      </c>
      <c r="E396" s="483" t="str">
        <f t="shared" si="38"/>
        <v/>
      </c>
      <c r="F396" s="473">
        <f t="shared" si="39"/>
        <v>0</v>
      </c>
      <c r="G396" s="217">
        <f t="shared" si="40"/>
        <v>7</v>
      </c>
      <c r="H396" s="397"/>
      <c r="I396" s="217">
        <v>2040803</v>
      </c>
      <c r="J396" s="217" t="s">
        <v>594</v>
      </c>
      <c r="L396" s="217">
        <f t="shared" si="41"/>
        <v>2040803</v>
      </c>
      <c r="R396" s="217">
        <v>20499</v>
      </c>
      <c r="S396" s="217" t="s">
        <v>1312</v>
      </c>
      <c r="T396" s="217">
        <v>2376</v>
      </c>
    </row>
    <row r="397" ht="18.9" customHeight="1" spans="1:20">
      <c r="A397" s="668" t="s">
        <v>1313</v>
      </c>
      <c r="B397" s="497">
        <v>2050399</v>
      </c>
      <c r="C397" s="407">
        <f t="shared" si="36"/>
        <v>0</v>
      </c>
      <c r="D397" s="407">
        <f t="shared" si="37"/>
        <v>0</v>
      </c>
      <c r="E397" s="483" t="str">
        <f t="shared" si="38"/>
        <v/>
      </c>
      <c r="F397" s="473">
        <f t="shared" si="39"/>
        <v>0</v>
      </c>
      <c r="G397" s="217">
        <f t="shared" si="40"/>
        <v>7</v>
      </c>
      <c r="H397" s="397"/>
      <c r="I397" s="217">
        <v>2040804</v>
      </c>
      <c r="J397" s="217" t="s">
        <v>1314</v>
      </c>
      <c r="L397" s="217">
        <f t="shared" si="41"/>
        <v>2040804</v>
      </c>
      <c r="R397" s="217">
        <v>2049901</v>
      </c>
      <c r="S397" s="217" t="s">
        <v>1315</v>
      </c>
      <c r="T397" s="217">
        <v>2376</v>
      </c>
    </row>
    <row r="398" ht="18.9" customHeight="1" spans="1:20">
      <c r="A398" s="668" t="s">
        <v>1316</v>
      </c>
      <c r="B398" s="497">
        <v>20504</v>
      </c>
      <c r="C398" s="407">
        <f t="shared" si="36"/>
        <v>0</v>
      </c>
      <c r="D398" s="407">
        <f t="shared" si="37"/>
        <v>0</v>
      </c>
      <c r="E398" s="483" t="str">
        <f t="shared" si="38"/>
        <v/>
      </c>
      <c r="F398" s="473">
        <f t="shared" si="39"/>
        <v>0</v>
      </c>
      <c r="G398" s="217">
        <f t="shared" si="40"/>
        <v>5</v>
      </c>
      <c r="H398" s="655"/>
      <c r="I398" s="217">
        <v>2040805</v>
      </c>
      <c r="J398" s="217" t="s">
        <v>1317</v>
      </c>
      <c r="L398" s="217">
        <f t="shared" si="41"/>
        <v>2040805</v>
      </c>
      <c r="R398" s="217">
        <v>205</v>
      </c>
      <c r="S398" s="217" t="s">
        <v>1318</v>
      </c>
      <c r="T398" s="217">
        <v>61683</v>
      </c>
    </row>
    <row r="399" ht="18.9" customHeight="1" spans="1:20">
      <c r="A399" s="668" t="s">
        <v>1319</v>
      </c>
      <c r="B399" s="497">
        <v>2050401</v>
      </c>
      <c r="C399" s="407">
        <f t="shared" si="36"/>
        <v>0</v>
      </c>
      <c r="D399" s="407">
        <f t="shared" si="37"/>
        <v>0</v>
      </c>
      <c r="E399" s="483" t="str">
        <f t="shared" si="38"/>
        <v/>
      </c>
      <c r="F399" s="473">
        <f t="shared" si="39"/>
        <v>0</v>
      </c>
      <c r="G399" s="217">
        <f t="shared" si="40"/>
        <v>7</v>
      </c>
      <c r="H399" s="397"/>
      <c r="I399" s="217">
        <v>2040806</v>
      </c>
      <c r="J399" s="217" t="s">
        <v>1320</v>
      </c>
      <c r="L399" s="217">
        <f t="shared" si="41"/>
        <v>2040806</v>
      </c>
      <c r="R399" s="217">
        <v>20501</v>
      </c>
      <c r="S399" s="217" t="s">
        <v>1321</v>
      </c>
      <c r="T399" s="217">
        <v>4712</v>
      </c>
    </row>
    <row r="400" ht="18.9" customHeight="1" spans="1:20">
      <c r="A400" s="668" t="s">
        <v>1322</v>
      </c>
      <c r="B400" s="497">
        <v>2050402</v>
      </c>
      <c r="C400" s="407">
        <f t="shared" si="36"/>
        <v>0</v>
      </c>
      <c r="D400" s="407">
        <f t="shared" si="37"/>
        <v>0</v>
      </c>
      <c r="E400" s="483" t="str">
        <f t="shared" si="38"/>
        <v/>
      </c>
      <c r="F400" s="473">
        <f t="shared" si="39"/>
        <v>0</v>
      </c>
      <c r="G400" s="217">
        <f t="shared" si="40"/>
        <v>7</v>
      </c>
      <c r="H400" s="655"/>
      <c r="I400" s="217">
        <v>2040850</v>
      </c>
      <c r="J400" s="217" t="s">
        <v>615</v>
      </c>
      <c r="L400" s="217">
        <f t="shared" si="41"/>
        <v>2040850</v>
      </c>
      <c r="R400" s="217">
        <v>2050101</v>
      </c>
      <c r="S400" s="217" t="s">
        <v>595</v>
      </c>
      <c r="T400" s="217">
        <v>309</v>
      </c>
    </row>
    <row r="401" ht="18.9" customHeight="1" spans="1:20">
      <c r="A401" s="668" t="s">
        <v>1323</v>
      </c>
      <c r="B401" s="497">
        <v>2050403</v>
      </c>
      <c r="C401" s="407">
        <f t="shared" si="36"/>
        <v>0</v>
      </c>
      <c r="D401" s="407">
        <f t="shared" si="37"/>
        <v>0</v>
      </c>
      <c r="E401" s="483" t="str">
        <f t="shared" si="38"/>
        <v/>
      </c>
      <c r="F401" s="473">
        <f t="shared" si="39"/>
        <v>0</v>
      </c>
      <c r="G401" s="217">
        <f t="shared" si="40"/>
        <v>7</v>
      </c>
      <c r="H401" s="397"/>
      <c r="I401" s="217">
        <v>2040899</v>
      </c>
      <c r="J401" s="217" t="s">
        <v>1324</v>
      </c>
      <c r="L401" s="217">
        <f t="shared" si="41"/>
        <v>2040899</v>
      </c>
      <c r="R401" s="217">
        <v>2050102</v>
      </c>
      <c r="S401" s="217" t="s">
        <v>598</v>
      </c>
      <c r="T401" s="217">
        <v>0</v>
      </c>
    </row>
    <row r="402" ht="18.9" customHeight="1" spans="1:20">
      <c r="A402" s="668" t="s">
        <v>1325</v>
      </c>
      <c r="B402" s="497">
        <v>2050404</v>
      </c>
      <c r="C402" s="407">
        <f t="shared" si="36"/>
        <v>0</v>
      </c>
      <c r="D402" s="407">
        <f t="shared" si="37"/>
        <v>0</v>
      </c>
      <c r="E402" s="483" t="str">
        <f t="shared" si="38"/>
        <v/>
      </c>
      <c r="F402" s="473">
        <f t="shared" si="39"/>
        <v>0</v>
      </c>
      <c r="G402" s="217">
        <f t="shared" si="40"/>
        <v>7</v>
      </c>
      <c r="H402" s="397"/>
      <c r="I402" s="217">
        <v>20409</v>
      </c>
      <c r="J402" s="217" t="s">
        <v>1326</v>
      </c>
      <c r="L402" s="217">
        <f t="shared" si="41"/>
        <v>20409</v>
      </c>
      <c r="R402" s="217">
        <v>2050103</v>
      </c>
      <c r="S402" s="217" t="s">
        <v>601</v>
      </c>
      <c r="T402" s="217">
        <v>0</v>
      </c>
    </row>
    <row r="403" ht="18.9" customHeight="1" spans="1:20">
      <c r="A403" s="668" t="s">
        <v>1327</v>
      </c>
      <c r="B403" s="497">
        <v>2050499</v>
      </c>
      <c r="C403" s="407">
        <f t="shared" si="36"/>
        <v>0</v>
      </c>
      <c r="D403" s="407">
        <f t="shared" si="37"/>
        <v>0</v>
      </c>
      <c r="E403" s="483" t="str">
        <f t="shared" si="38"/>
        <v/>
      </c>
      <c r="F403" s="473">
        <f t="shared" si="39"/>
        <v>0</v>
      </c>
      <c r="G403" s="217">
        <f t="shared" si="40"/>
        <v>7</v>
      </c>
      <c r="H403" s="397"/>
      <c r="I403" s="217">
        <v>2040901</v>
      </c>
      <c r="J403" s="217" t="s">
        <v>588</v>
      </c>
      <c r="L403" s="217">
        <f t="shared" si="41"/>
        <v>2040901</v>
      </c>
      <c r="R403" s="217">
        <v>2050199</v>
      </c>
      <c r="S403" s="217" t="s">
        <v>1328</v>
      </c>
      <c r="T403" s="217">
        <v>4403</v>
      </c>
    </row>
    <row r="404" ht="18.9" customHeight="1" spans="1:20">
      <c r="A404" s="668" t="s">
        <v>1329</v>
      </c>
      <c r="B404" s="497">
        <v>20505</v>
      </c>
      <c r="C404" s="407">
        <f t="shared" si="36"/>
        <v>0</v>
      </c>
      <c r="D404" s="407">
        <f t="shared" si="37"/>
        <v>0</v>
      </c>
      <c r="E404" s="483" t="str">
        <f t="shared" si="38"/>
        <v/>
      </c>
      <c r="F404" s="473">
        <f t="shared" si="39"/>
        <v>0</v>
      </c>
      <c r="G404" s="217">
        <f t="shared" si="40"/>
        <v>5</v>
      </c>
      <c r="H404" s="655"/>
      <c r="I404" s="217">
        <v>2040902</v>
      </c>
      <c r="J404" s="217" t="s">
        <v>591</v>
      </c>
      <c r="L404" s="217">
        <f t="shared" si="41"/>
        <v>2040902</v>
      </c>
      <c r="R404" s="217">
        <v>20502</v>
      </c>
      <c r="S404" s="217" t="s">
        <v>1330</v>
      </c>
      <c r="T404" s="217">
        <v>53672</v>
      </c>
    </row>
    <row r="405" ht="18.9" customHeight="1" spans="1:20">
      <c r="A405" s="668" t="s">
        <v>1331</v>
      </c>
      <c r="B405" s="497">
        <v>2050501</v>
      </c>
      <c r="C405" s="407">
        <f t="shared" si="36"/>
        <v>0</v>
      </c>
      <c r="D405" s="407">
        <f t="shared" si="37"/>
        <v>0</v>
      </c>
      <c r="E405" s="483" t="str">
        <f t="shared" si="38"/>
        <v/>
      </c>
      <c r="F405" s="473">
        <f t="shared" si="39"/>
        <v>0</v>
      </c>
      <c r="G405" s="217">
        <f t="shared" si="40"/>
        <v>7</v>
      </c>
      <c r="H405" s="397"/>
      <c r="I405" s="217">
        <v>2040903</v>
      </c>
      <c r="J405" s="217" t="s">
        <v>594</v>
      </c>
      <c r="L405" s="217">
        <f t="shared" si="41"/>
        <v>2040903</v>
      </c>
      <c r="R405" s="217">
        <v>2050201</v>
      </c>
      <c r="S405" s="217" t="s">
        <v>1332</v>
      </c>
      <c r="T405" s="217">
        <v>8846</v>
      </c>
    </row>
    <row r="406" ht="18.9" customHeight="1" spans="1:20">
      <c r="A406" s="668" t="s">
        <v>1333</v>
      </c>
      <c r="B406" s="497">
        <v>2050502</v>
      </c>
      <c r="C406" s="407">
        <f t="shared" si="36"/>
        <v>0</v>
      </c>
      <c r="D406" s="407">
        <f t="shared" si="37"/>
        <v>0</v>
      </c>
      <c r="E406" s="483" t="str">
        <f t="shared" si="38"/>
        <v/>
      </c>
      <c r="F406" s="473">
        <f t="shared" si="39"/>
        <v>0</v>
      </c>
      <c r="G406" s="217">
        <f t="shared" si="40"/>
        <v>7</v>
      </c>
      <c r="H406" s="397"/>
      <c r="I406" s="217">
        <v>2040904</v>
      </c>
      <c r="J406" s="217" t="s">
        <v>1334</v>
      </c>
      <c r="L406" s="217">
        <f t="shared" si="41"/>
        <v>2040904</v>
      </c>
      <c r="R406" s="217">
        <v>2050202</v>
      </c>
      <c r="S406" s="217" t="s">
        <v>1335</v>
      </c>
      <c r="T406" s="217">
        <v>24812</v>
      </c>
    </row>
    <row r="407" ht="18.9" customHeight="1" spans="1:20">
      <c r="A407" s="668" t="s">
        <v>1336</v>
      </c>
      <c r="B407" s="497">
        <v>2050599</v>
      </c>
      <c r="C407" s="407">
        <f t="shared" si="36"/>
        <v>0</v>
      </c>
      <c r="D407" s="407">
        <f t="shared" si="37"/>
        <v>0</v>
      </c>
      <c r="E407" s="483" t="str">
        <f t="shared" si="38"/>
        <v/>
      </c>
      <c r="F407" s="473">
        <f t="shared" si="39"/>
        <v>0</v>
      </c>
      <c r="G407" s="217">
        <f t="shared" si="40"/>
        <v>7</v>
      </c>
      <c r="H407" s="655"/>
      <c r="I407" s="217">
        <v>2040905</v>
      </c>
      <c r="J407" s="217" t="s">
        <v>1337</v>
      </c>
      <c r="L407" s="217">
        <f t="shared" si="41"/>
        <v>2040905</v>
      </c>
      <c r="R407" s="217">
        <v>2050203</v>
      </c>
      <c r="S407" s="217" t="s">
        <v>1338</v>
      </c>
      <c r="T407" s="217">
        <v>11565</v>
      </c>
    </row>
    <row r="408" ht="18.9" customHeight="1" spans="1:20">
      <c r="A408" s="668" t="s">
        <v>1339</v>
      </c>
      <c r="B408" s="497">
        <v>20506</v>
      </c>
      <c r="C408" s="407">
        <f t="shared" si="36"/>
        <v>0</v>
      </c>
      <c r="D408" s="407">
        <f t="shared" si="37"/>
        <v>0</v>
      </c>
      <c r="E408" s="483" t="str">
        <f t="shared" si="38"/>
        <v/>
      </c>
      <c r="F408" s="473">
        <f t="shared" si="39"/>
        <v>0</v>
      </c>
      <c r="G408" s="217">
        <f t="shared" si="40"/>
        <v>5</v>
      </c>
      <c r="H408" s="655"/>
      <c r="I408" s="217">
        <v>2040950</v>
      </c>
      <c r="J408" s="217" t="s">
        <v>615</v>
      </c>
      <c r="L408" s="217">
        <f t="shared" si="41"/>
        <v>2040950</v>
      </c>
      <c r="R408" s="217">
        <v>2050204</v>
      </c>
      <c r="S408" s="217" t="s">
        <v>1340</v>
      </c>
      <c r="T408" s="217">
        <v>3864</v>
      </c>
    </row>
    <row r="409" ht="18.9" customHeight="1" spans="1:20">
      <c r="A409" s="668" t="s">
        <v>1341</v>
      </c>
      <c r="B409" s="497">
        <v>2050601</v>
      </c>
      <c r="C409" s="407">
        <f t="shared" si="36"/>
        <v>0</v>
      </c>
      <c r="D409" s="407">
        <f t="shared" si="37"/>
        <v>0</v>
      </c>
      <c r="E409" s="483" t="str">
        <f t="shared" si="38"/>
        <v/>
      </c>
      <c r="F409" s="473">
        <f t="shared" si="39"/>
        <v>0</v>
      </c>
      <c r="G409" s="217">
        <f t="shared" si="40"/>
        <v>7</v>
      </c>
      <c r="H409" s="655"/>
      <c r="I409" s="217">
        <v>2040999</v>
      </c>
      <c r="J409" s="217" t="s">
        <v>1342</v>
      </c>
      <c r="L409" s="217">
        <f t="shared" si="41"/>
        <v>2040999</v>
      </c>
      <c r="R409" s="217">
        <v>2050205</v>
      </c>
      <c r="S409" s="217" t="s">
        <v>1343</v>
      </c>
      <c r="T409" s="217">
        <v>59</v>
      </c>
    </row>
    <row r="410" ht="18.9" customHeight="1" spans="1:20">
      <c r="A410" s="668" t="s">
        <v>1344</v>
      </c>
      <c r="B410" s="497">
        <v>2050602</v>
      </c>
      <c r="C410" s="407">
        <f t="shared" si="36"/>
        <v>0</v>
      </c>
      <c r="D410" s="407">
        <f t="shared" si="37"/>
        <v>0</v>
      </c>
      <c r="E410" s="483" t="str">
        <f t="shared" si="38"/>
        <v/>
      </c>
      <c r="F410" s="473">
        <f t="shared" si="39"/>
        <v>0</v>
      </c>
      <c r="G410" s="217">
        <f t="shared" si="40"/>
        <v>7</v>
      </c>
      <c r="H410" s="397"/>
      <c r="I410" s="217">
        <v>20410</v>
      </c>
      <c r="J410" s="217" t="s">
        <v>1345</v>
      </c>
      <c r="L410" s="217">
        <f t="shared" si="41"/>
        <v>20410</v>
      </c>
      <c r="R410" s="217">
        <v>2050206</v>
      </c>
      <c r="S410" s="217" t="s">
        <v>1346</v>
      </c>
      <c r="T410" s="217">
        <v>0</v>
      </c>
    </row>
    <row r="411" ht="18.9" customHeight="1" spans="1:20">
      <c r="A411" s="668" t="s">
        <v>1347</v>
      </c>
      <c r="B411" s="497">
        <v>2050699</v>
      </c>
      <c r="C411" s="407">
        <f t="shared" si="36"/>
        <v>0</v>
      </c>
      <c r="D411" s="407">
        <f t="shared" si="37"/>
        <v>0</v>
      </c>
      <c r="E411" s="483" t="str">
        <f t="shared" si="38"/>
        <v/>
      </c>
      <c r="F411" s="473">
        <f t="shared" si="39"/>
        <v>0</v>
      </c>
      <c r="G411" s="217">
        <f t="shared" si="40"/>
        <v>7</v>
      </c>
      <c r="H411" s="397"/>
      <c r="I411" s="217">
        <v>2041001</v>
      </c>
      <c r="J411" s="217" t="s">
        <v>588</v>
      </c>
      <c r="L411" s="217">
        <f t="shared" si="41"/>
        <v>2041001</v>
      </c>
      <c r="R411" s="217">
        <v>2050207</v>
      </c>
      <c r="S411" s="217" t="s">
        <v>1348</v>
      </c>
      <c r="T411" s="217">
        <v>0</v>
      </c>
    </row>
    <row r="412" ht="18.9" customHeight="1" spans="1:20">
      <c r="A412" s="668" t="s">
        <v>1349</v>
      </c>
      <c r="B412" s="497">
        <v>20507</v>
      </c>
      <c r="C412" s="407">
        <f t="shared" si="36"/>
        <v>99</v>
      </c>
      <c r="D412" s="407">
        <f t="shared" si="37"/>
        <v>66</v>
      </c>
      <c r="E412" s="483">
        <f t="shared" si="38"/>
        <v>-0.333333333333333</v>
      </c>
      <c r="F412" s="473">
        <f t="shared" si="39"/>
        <v>99</v>
      </c>
      <c r="G412" s="217">
        <f t="shared" si="40"/>
        <v>5</v>
      </c>
      <c r="H412" s="655"/>
      <c r="I412" s="217">
        <v>2041002</v>
      </c>
      <c r="J412" s="217" t="s">
        <v>591</v>
      </c>
      <c r="L412" s="217">
        <f t="shared" si="41"/>
        <v>2041002</v>
      </c>
      <c r="R412" s="217">
        <v>2050299</v>
      </c>
      <c r="S412" s="217" t="s">
        <v>1350</v>
      </c>
      <c r="T412" s="217">
        <v>4526</v>
      </c>
    </row>
    <row r="413" ht="18.9" customHeight="1" spans="1:20">
      <c r="A413" s="668" t="s">
        <v>1351</v>
      </c>
      <c r="B413" s="497">
        <v>2050701</v>
      </c>
      <c r="C413" s="407">
        <f t="shared" si="36"/>
        <v>99</v>
      </c>
      <c r="D413" s="407">
        <f t="shared" si="37"/>
        <v>66</v>
      </c>
      <c r="E413" s="483">
        <f t="shared" si="38"/>
        <v>-0.333333333333333</v>
      </c>
      <c r="F413" s="473">
        <f t="shared" si="39"/>
        <v>0</v>
      </c>
      <c r="G413" s="217">
        <f t="shared" si="40"/>
        <v>7</v>
      </c>
      <c r="H413" s="397"/>
      <c r="I413" s="217">
        <v>2041003</v>
      </c>
      <c r="J413" s="217" t="s">
        <v>1352</v>
      </c>
      <c r="L413" s="217" t="e">
        <f t="shared" si="41"/>
        <v>#N/A</v>
      </c>
      <c r="R413" s="217">
        <v>20503</v>
      </c>
      <c r="S413" s="217" t="s">
        <v>1353</v>
      </c>
      <c r="T413" s="217">
        <v>1369</v>
      </c>
    </row>
    <row r="414" ht="18.9" customHeight="1" spans="1:20">
      <c r="A414" s="668" t="s">
        <v>1354</v>
      </c>
      <c r="B414" s="497">
        <v>2050702</v>
      </c>
      <c r="C414" s="407">
        <f t="shared" si="36"/>
        <v>0</v>
      </c>
      <c r="D414" s="407">
        <f t="shared" si="37"/>
        <v>0</v>
      </c>
      <c r="E414" s="483" t="str">
        <f t="shared" si="38"/>
        <v/>
      </c>
      <c r="F414" s="473">
        <f t="shared" si="39"/>
        <v>0</v>
      </c>
      <c r="G414" s="217">
        <f t="shared" si="40"/>
        <v>7</v>
      </c>
      <c r="H414" s="655"/>
      <c r="I414" s="217">
        <v>2041004</v>
      </c>
      <c r="J414" s="217" t="s">
        <v>1355</v>
      </c>
      <c r="L414" s="217" t="e">
        <f t="shared" si="41"/>
        <v>#N/A</v>
      </c>
      <c r="R414" s="217">
        <v>2050301</v>
      </c>
      <c r="S414" s="217" t="s">
        <v>1356</v>
      </c>
      <c r="T414" s="217">
        <v>0</v>
      </c>
    </row>
    <row r="415" ht="18.9" customHeight="1" spans="1:20">
      <c r="A415" s="668" t="s">
        <v>1357</v>
      </c>
      <c r="B415" s="497">
        <v>2050799</v>
      </c>
      <c r="C415" s="407">
        <f t="shared" si="36"/>
        <v>0</v>
      </c>
      <c r="D415" s="407">
        <f t="shared" si="37"/>
        <v>0</v>
      </c>
      <c r="E415" s="483" t="str">
        <f t="shared" si="38"/>
        <v/>
      </c>
      <c r="F415" s="473">
        <f t="shared" si="39"/>
        <v>0</v>
      </c>
      <c r="G415" s="217">
        <f t="shared" si="40"/>
        <v>7</v>
      </c>
      <c r="H415" s="397"/>
      <c r="I415" s="217">
        <v>2041005</v>
      </c>
      <c r="J415" s="217" t="s">
        <v>1358</v>
      </c>
      <c r="L415" s="217" t="e">
        <f t="shared" si="41"/>
        <v>#N/A</v>
      </c>
      <c r="R415" s="217">
        <v>2050302</v>
      </c>
      <c r="S415" s="217" t="s">
        <v>1359</v>
      </c>
      <c r="T415" s="217">
        <v>100</v>
      </c>
    </row>
    <row r="416" ht="18.9" customHeight="1" spans="1:20">
      <c r="A416" s="668" t="s">
        <v>1360</v>
      </c>
      <c r="B416" s="497">
        <v>20508</v>
      </c>
      <c r="C416" s="407">
        <f t="shared" si="36"/>
        <v>356</v>
      </c>
      <c r="D416" s="407">
        <f t="shared" si="37"/>
        <v>391</v>
      </c>
      <c r="E416" s="483">
        <f t="shared" si="38"/>
        <v>0.098314606741573</v>
      </c>
      <c r="F416" s="473">
        <f t="shared" si="39"/>
        <v>356</v>
      </c>
      <c r="G416" s="217">
        <f t="shared" si="40"/>
        <v>5</v>
      </c>
      <c r="H416" s="655"/>
      <c r="I416" s="217">
        <v>2041006</v>
      </c>
      <c r="J416" s="217" t="s">
        <v>1203</v>
      </c>
      <c r="L416" s="217">
        <f t="shared" si="41"/>
        <v>2041006</v>
      </c>
      <c r="R416" s="217">
        <v>2050303</v>
      </c>
      <c r="S416" s="217" t="s">
        <v>1361</v>
      </c>
      <c r="T416" s="217">
        <v>0</v>
      </c>
    </row>
    <row r="417" ht="18.9" customHeight="1" spans="1:20">
      <c r="A417" s="668" t="s">
        <v>1362</v>
      </c>
      <c r="B417" s="497">
        <v>2050801</v>
      </c>
      <c r="C417" s="407">
        <f t="shared" si="36"/>
        <v>87</v>
      </c>
      <c r="D417" s="407">
        <f t="shared" si="37"/>
        <v>111</v>
      </c>
      <c r="E417" s="483">
        <f t="shared" si="38"/>
        <v>0.275862068965517</v>
      </c>
      <c r="F417" s="473">
        <f t="shared" si="39"/>
        <v>0</v>
      </c>
      <c r="G417" s="217">
        <f t="shared" si="40"/>
        <v>7</v>
      </c>
      <c r="H417" s="397"/>
      <c r="I417" s="217">
        <v>2041099</v>
      </c>
      <c r="J417" s="217" t="s">
        <v>1363</v>
      </c>
      <c r="L417" s="217">
        <f t="shared" si="41"/>
        <v>2041099</v>
      </c>
      <c r="R417" s="217">
        <v>2050304</v>
      </c>
      <c r="S417" s="217" t="s">
        <v>1364</v>
      </c>
      <c r="T417" s="217">
        <v>1269</v>
      </c>
    </row>
    <row r="418" ht="18.9" customHeight="1" spans="1:20">
      <c r="A418" s="668" t="s">
        <v>1365</v>
      </c>
      <c r="B418" s="497">
        <v>2050802</v>
      </c>
      <c r="C418" s="407">
        <f t="shared" si="36"/>
        <v>269</v>
      </c>
      <c r="D418" s="407">
        <f t="shared" si="37"/>
        <v>280</v>
      </c>
      <c r="E418" s="483">
        <f t="shared" si="38"/>
        <v>0.0408921933085502</v>
      </c>
      <c r="F418" s="473">
        <f t="shared" si="39"/>
        <v>0</v>
      </c>
      <c r="G418" s="217">
        <f t="shared" si="40"/>
        <v>7</v>
      </c>
      <c r="H418" s="397"/>
      <c r="I418" s="217">
        <v>20411</v>
      </c>
      <c r="J418" s="217" t="s">
        <v>1366</v>
      </c>
      <c r="L418" s="217" t="e">
        <f t="shared" si="41"/>
        <v>#N/A</v>
      </c>
      <c r="R418" s="217">
        <v>2050305</v>
      </c>
      <c r="S418" s="217" t="s">
        <v>1367</v>
      </c>
      <c r="T418" s="217">
        <v>0</v>
      </c>
    </row>
    <row r="419" ht="18.9" customHeight="1" spans="1:20">
      <c r="A419" s="668" t="s">
        <v>1368</v>
      </c>
      <c r="B419" s="497">
        <v>2050803</v>
      </c>
      <c r="C419" s="407">
        <f t="shared" si="36"/>
        <v>0</v>
      </c>
      <c r="D419" s="407">
        <f t="shared" si="37"/>
        <v>0</v>
      </c>
      <c r="E419" s="483" t="str">
        <f t="shared" si="38"/>
        <v/>
      </c>
      <c r="F419" s="473">
        <f t="shared" si="39"/>
        <v>0</v>
      </c>
      <c r="G419" s="217">
        <f t="shared" si="40"/>
        <v>7</v>
      </c>
      <c r="H419" s="397"/>
      <c r="I419" s="217">
        <v>2041101</v>
      </c>
      <c r="J419" s="217" t="s">
        <v>1369</v>
      </c>
      <c r="L419" s="217" t="e">
        <f t="shared" si="41"/>
        <v>#N/A</v>
      </c>
      <c r="R419" s="217">
        <v>2050399</v>
      </c>
      <c r="S419" s="217" t="s">
        <v>1370</v>
      </c>
      <c r="T419" s="217">
        <v>0</v>
      </c>
    </row>
    <row r="420" ht="18.9" customHeight="1" spans="1:20">
      <c r="A420" s="668" t="s">
        <v>1371</v>
      </c>
      <c r="B420" s="497">
        <v>2050804</v>
      </c>
      <c r="C420" s="407">
        <f t="shared" si="36"/>
        <v>0</v>
      </c>
      <c r="D420" s="407">
        <f t="shared" si="37"/>
        <v>0</v>
      </c>
      <c r="E420" s="483" t="str">
        <f t="shared" si="38"/>
        <v/>
      </c>
      <c r="F420" s="473">
        <f t="shared" si="39"/>
        <v>0</v>
      </c>
      <c r="G420" s="217">
        <f t="shared" si="40"/>
        <v>7</v>
      </c>
      <c r="H420" s="397"/>
      <c r="I420" s="217">
        <v>2041102</v>
      </c>
      <c r="J420" s="217" t="s">
        <v>588</v>
      </c>
      <c r="L420" s="217" t="e">
        <f t="shared" si="41"/>
        <v>#N/A</v>
      </c>
      <c r="R420" s="217">
        <v>20504</v>
      </c>
      <c r="S420" s="217" t="s">
        <v>1372</v>
      </c>
      <c r="T420" s="217">
        <v>0</v>
      </c>
    </row>
    <row r="421" ht="18.9" customHeight="1" spans="1:20">
      <c r="A421" s="668" t="s">
        <v>1373</v>
      </c>
      <c r="B421" s="497">
        <v>2050899</v>
      </c>
      <c r="C421" s="407">
        <f t="shared" si="36"/>
        <v>0</v>
      </c>
      <c r="D421" s="407">
        <f t="shared" si="37"/>
        <v>0</v>
      </c>
      <c r="E421" s="483" t="str">
        <f t="shared" si="38"/>
        <v/>
      </c>
      <c r="F421" s="473">
        <f t="shared" si="39"/>
        <v>0</v>
      </c>
      <c r="G421" s="217">
        <f t="shared" si="40"/>
        <v>7</v>
      </c>
      <c r="H421" s="397"/>
      <c r="I421" s="217">
        <v>2041103</v>
      </c>
      <c r="J421" s="217" t="s">
        <v>1374</v>
      </c>
      <c r="L421" s="217" t="e">
        <f t="shared" si="41"/>
        <v>#N/A</v>
      </c>
      <c r="R421" s="217">
        <v>2050401</v>
      </c>
      <c r="S421" s="217" t="s">
        <v>1375</v>
      </c>
      <c r="T421" s="217">
        <v>0</v>
      </c>
    </row>
    <row r="422" ht="18.9" customHeight="1" spans="1:20">
      <c r="A422" s="668" t="s">
        <v>1376</v>
      </c>
      <c r="B422" s="497">
        <v>20509</v>
      </c>
      <c r="C422" s="407">
        <f t="shared" si="36"/>
        <v>1365</v>
      </c>
      <c r="D422" s="407">
        <f t="shared" si="37"/>
        <v>1468</v>
      </c>
      <c r="E422" s="483">
        <f t="shared" si="38"/>
        <v>0.0754578754578754</v>
      </c>
      <c r="F422" s="473">
        <f t="shared" si="39"/>
        <v>1365</v>
      </c>
      <c r="G422" s="217">
        <f t="shared" si="40"/>
        <v>5</v>
      </c>
      <c r="H422" s="655"/>
      <c r="I422" s="217">
        <v>2041104</v>
      </c>
      <c r="J422" s="217" t="s">
        <v>1377</v>
      </c>
      <c r="L422" s="217" t="e">
        <f t="shared" si="41"/>
        <v>#N/A</v>
      </c>
      <c r="R422" s="217">
        <v>2050402</v>
      </c>
      <c r="S422" s="217" t="s">
        <v>1378</v>
      </c>
      <c r="T422" s="217">
        <v>0</v>
      </c>
    </row>
    <row r="423" ht="18.9" customHeight="1" spans="1:20">
      <c r="A423" s="668" t="s">
        <v>1379</v>
      </c>
      <c r="B423" s="497">
        <v>2050901</v>
      </c>
      <c r="C423" s="407">
        <f t="shared" si="36"/>
        <v>-10</v>
      </c>
      <c r="D423" s="407">
        <f t="shared" si="37"/>
        <v>0</v>
      </c>
      <c r="E423" s="483">
        <f t="shared" si="38"/>
        <v>-1</v>
      </c>
      <c r="F423" s="473">
        <f t="shared" si="39"/>
        <v>0</v>
      </c>
      <c r="G423" s="217">
        <f t="shared" si="40"/>
        <v>7</v>
      </c>
      <c r="H423" s="655"/>
      <c r="I423" s="217">
        <v>2041105</v>
      </c>
      <c r="J423" s="217" t="s">
        <v>1380</v>
      </c>
      <c r="L423" s="217" t="e">
        <f t="shared" si="41"/>
        <v>#N/A</v>
      </c>
      <c r="R423" s="217">
        <v>2050403</v>
      </c>
      <c r="S423" s="217" t="s">
        <v>1381</v>
      </c>
      <c r="T423" s="217">
        <v>0</v>
      </c>
    </row>
    <row r="424" ht="18.9" customHeight="1" spans="1:20">
      <c r="A424" s="668" t="s">
        <v>1382</v>
      </c>
      <c r="B424" s="497">
        <v>2050902</v>
      </c>
      <c r="C424" s="407">
        <f t="shared" si="36"/>
        <v>0</v>
      </c>
      <c r="D424" s="407">
        <f t="shared" si="37"/>
        <v>0</v>
      </c>
      <c r="E424" s="483" t="str">
        <f t="shared" si="38"/>
        <v/>
      </c>
      <c r="F424" s="473">
        <f t="shared" si="39"/>
        <v>0</v>
      </c>
      <c r="G424" s="217">
        <f t="shared" si="40"/>
        <v>7</v>
      </c>
      <c r="H424" s="397"/>
      <c r="I424" s="217">
        <v>2041106</v>
      </c>
      <c r="J424" s="217" t="s">
        <v>1383</v>
      </c>
      <c r="L424" s="217" t="e">
        <f t="shared" si="41"/>
        <v>#N/A</v>
      </c>
      <c r="R424" s="217">
        <v>2050404</v>
      </c>
      <c r="S424" s="217" t="s">
        <v>1384</v>
      </c>
      <c r="T424" s="217">
        <v>0</v>
      </c>
    </row>
    <row r="425" ht="18.9" customHeight="1" spans="1:20">
      <c r="A425" s="668" t="s">
        <v>1385</v>
      </c>
      <c r="B425" s="497">
        <v>2050903</v>
      </c>
      <c r="C425" s="407">
        <f t="shared" si="36"/>
        <v>0</v>
      </c>
      <c r="D425" s="407">
        <f t="shared" si="37"/>
        <v>0</v>
      </c>
      <c r="E425" s="483" t="str">
        <f t="shared" si="38"/>
        <v/>
      </c>
      <c r="F425" s="473">
        <f t="shared" si="39"/>
        <v>0</v>
      </c>
      <c r="G425" s="217">
        <f t="shared" si="40"/>
        <v>7</v>
      </c>
      <c r="H425" s="397"/>
      <c r="I425" s="217">
        <v>2041107</v>
      </c>
      <c r="J425" s="217" t="s">
        <v>1386</v>
      </c>
      <c r="L425" s="217" t="e">
        <f t="shared" si="41"/>
        <v>#N/A</v>
      </c>
      <c r="R425" s="217">
        <v>2050499</v>
      </c>
      <c r="S425" s="217" t="s">
        <v>1387</v>
      </c>
      <c r="T425" s="217">
        <v>0</v>
      </c>
    </row>
    <row r="426" ht="18.9" customHeight="1" spans="1:20">
      <c r="A426" s="668" t="s">
        <v>1388</v>
      </c>
      <c r="B426" s="497">
        <v>2050904</v>
      </c>
      <c r="C426" s="407">
        <f t="shared" si="36"/>
        <v>0</v>
      </c>
      <c r="D426" s="407">
        <f t="shared" si="37"/>
        <v>0</v>
      </c>
      <c r="E426" s="483" t="str">
        <f t="shared" si="38"/>
        <v/>
      </c>
      <c r="F426" s="473">
        <f t="shared" si="39"/>
        <v>0</v>
      </c>
      <c r="G426" s="217">
        <f t="shared" si="40"/>
        <v>7</v>
      </c>
      <c r="H426" s="397"/>
      <c r="I426" s="217">
        <v>2041108</v>
      </c>
      <c r="J426" s="217" t="s">
        <v>1389</v>
      </c>
      <c r="L426" s="217" t="e">
        <f t="shared" si="41"/>
        <v>#N/A</v>
      </c>
      <c r="R426" s="217">
        <v>20505</v>
      </c>
      <c r="S426" s="217" t="s">
        <v>1390</v>
      </c>
      <c r="T426" s="217">
        <v>0</v>
      </c>
    </row>
    <row r="427" ht="18.9" customHeight="1" spans="1:20">
      <c r="A427" s="668" t="s">
        <v>1391</v>
      </c>
      <c r="B427" s="497">
        <v>2050905</v>
      </c>
      <c r="C427" s="407">
        <f t="shared" si="36"/>
        <v>50</v>
      </c>
      <c r="D427" s="407">
        <f t="shared" si="37"/>
        <v>60</v>
      </c>
      <c r="E427" s="483">
        <f t="shared" si="38"/>
        <v>0.2</v>
      </c>
      <c r="F427" s="473">
        <f t="shared" si="39"/>
        <v>0</v>
      </c>
      <c r="G427" s="217">
        <f t="shared" si="40"/>
        <v>7</v>
      </c>
      <c r="H427" s="397"/>
      <c r="I427" s="217">
        <v>20499</v>
      </c>
      <c r="J427" s="217" t="s">
        <v>1392</v>
      </c>
      <c r="K427" s="217">
        <v>1861</v>
      </c>
      <c r="L427" s="217">
        <f t="shared" si="41"/>
        <v>20499</v>
      </c>
      <c r="R427" s="217">
        <v>2050501</v>
      </c>
      <c r="S427" s="217" t="s">
        <v>1393</v>
      </c>
      <c r="T427" s="217">
        <v>0</v>
      </c>
    </row>
    <row r="428" ht="18.9" customHeight="1" spans="1:20">
      <c r="A428" s="668" t="s">
        <v>1394</v>
      </c>
      <c r="B428" s="497">
        <v>2050999</v>
      </c>
      <c r="C428" s="407">
        <f t="shared" si="36"/>
        <v>1325</v>
      </c>
      <c r="D428" s="407">
        <f t="shared" si="37"/>
        <v>1408</v>
      </c>
      <c r="E428" s="483">
        <f t="shared" si="38"/>
        <v>0.0626415094339623</v>
      </c>
      <c r="F428" s="473">
        <f t="shared" si="39"/>
        <v>0</v>
      </c>
      <c r="G428" s="217">
        <f t="shared" si="40"/>
        <v>7</v>
      </c>
      <c r="H428" s="397"/>
      <c r="I428" s="217">
        <v>2049901</v>
      </c>
      <c r="J428" s="217" t="s">
        <v>1395</v>
      </c>
      <c r="K428" s="217">
        <v>1861</v>
      </c>
      <c r="L428" s="217">
        <f t="shared" si="41"/>
        <v>2049901</v>
      </c>
      <c r="R428" s="217">
        <v>2050502</v>
      </c>
      <c r="S428" s="217" t="s">
        <v>1396</v>
      </c>
      <c r="T428" s="217">
        <v>0</v>
      </c>
    </row>
    <row r="429" ht="18.9" customHeight="1" spans="1:20">
      <c r="A429" s="668" t="s">
        <v>1397</v>
      </c>
      <c r="B429" s="497">
        <v>20599</v>
      </c>
      <c r="C429" s="407">
        <f t="shared" si="36"/>
        <v>-5</v>
      </c>
      <c r="D429" s="407">
        <f t="shared" si="37"/>
        <v>5</v>
      </c>
      <c r="E429" s="483">
        <f t="shared" si="38"/>
        <v>-2</v>
      </c>
      <c r="F429" s="473">
        <f t="shared" si="39"/>
        <v>-5</v>
      </c>
      <c r="G429" s="217">
        <f t="shared" si="40"/>
        <v>5</v>
      </c>
      <c r="H429" s="655"/>
      <c r="I429" s="217">
        <v>2049902</v>
      </c>
      <c r="J429" s="217" t="s">
        <v>1398</v>
      </c>
      <c r="L429" s="217" t="e">
        <f t="shared" si="41"/>
        <v>#N/A</v>
      </c>
      <c r="R429" s="217">
        <v>2050599</v>
      </c>
      <c r="S429" s="217" t="s">
        <v>1399</v>
      </c>
      <c r="T429" s="217">
        <v>0</v>
      </c>
    </row>
    <row r="430" ht="18.9" customHeight="1" spans="1:20">
      <c r="A430" s="668" t="s">
        <v>1400</v>
      </c>
      <c r="B430" s="497">
        <v>2059999</v>
      </c>
      <c r="C430" s="407">
        <f t="shared" si="36"/>
        <v>-5</v>
      </c>
      <c r="D430" s="407">
        <f t="shared" si="37"/>
        <v>5</v>
      </c>
      <c r="E430" s="483">
        <f t="shared" si="38"/>
        <v>-2</v>
      </c>
      <c r="F430" s="473">
        <f t="shared" si="39"/>
        <v>0</v>
      </c>
      <c r="G430" s="217">
        <f t="shared" si="40"/>
        <v>7</v>
      </c>
      <c r="H430" s="397"/>
      <c r="I430" s="217">
        <v>205</v>
      </c>
      <c r="J430" s="217" t="s">
        <v>51</v>
      </c>
      <c r="K430" s="217">
        <v>49511</v>
      </c>
      <c r="L430" s="217">
        <f t="shared" si="41"/>
        <v>205</v>
      </c>
      <c r="R430" s="217">
        <v>20506</v>
      </c>
      <c r="S430" s="217" t="s">
        <v>1401</v>
      </c>
      <c r="T430" s="217">
        <v>0</v>
      </c>
    </row>
    <row r="431" ht="18.9" customHeight="1" spans="1:20">
      <c r="A431" s="666" t="s">
        <v>1402</v>
      </c>
      <c r="B431" s="667">
        <v>206</v>
      </c>
      <c r="C431" s="411">
        <f t="shared" si="36"/>
        <v>581</v>
      </c>
      <c r="D431" s="411">
        <f t="shared" si="37"/>
        <v>354</v>
      </c>
      <c r="E431" s="481">
        <f t="shared" si="38"/>
        <v>-0.390705679862306</v>
      </c>
      <c r="F431" s="473">
        <f t="shared" si="39"/>
        <v>581</v>
      </c>
      <c r="G431" s="217">
        <f t="shared" si="40"/>
        <v>3</v>
      </c>
      <c r="H431" s="655"/>
      <c r="I431" s="217">
        <v>20501</v>
      </c>
      <c r="J431" s="217" t="s">
        <v>1403</v>
      </c>
      <c r="K431" s="217">
        <v>851</v>
      </c>
      <c r="L431" s="217">
        <f t="shared" si="41"/>
        <v>20501</v>
      </c>
      <c r="R431" s="217">
        <v>2050601</v>
      </c>
      <c r="S431" s="217" t="s">
        <v>1404</v>
      </c>
      <c r="T431" s="217">
        <v>0</v>
      </c>
    </row>
    <row r="432" ht="18.9" customHeight="1" spans="1:20">
      <c r="A432" s="668" t="s">
        <v>1405</v>
      </c>
      <c r="B432" s="497">
        <v>20601</v>
      </c>
      <c r="C432" s="407">
        <f t="shared" si="36"/>
        <v>63</v>
      </c>
      <c r="D432" s="407">
        <f t="shared" si="37"/>
        <v>102</v>
      </c>
      <c r="E432" s="483">
        <f t="shared" si="38"/>
        <v>0.619047619047619</v>
      </c>
      <c r="F432" s="473">
        <f t="shared" si="39"/>
        <v>63</v>
      </c>
      <c r="G432" s="217">
        <f t="shared" si="40"/>
        <v>5</v>
      </c>
      <c r="H432" s="655"/>
      <c r="I432" s="217">
        <v>2050101</v>
      </c>
      <c r="J432" s="217" t="s">
        <v>588</v>
      </c>
      <c r="K432" s="217">
        <v>283</v>
      </c>
      <c r="L432" s="217">
        <f t="shared" si="41"/>
        <v>2050101</v>
      </c>
      <c r="R432" s="217">
        <v>2050602</v>
      </c>
      <c r="S432" s="217" t="s">
        <v>1406</v>
      </c>
      <c r="T432" s="217">
        <v>0</v>
      </c>
    </row>
    <row r="433" ht="18.9" customHeight="1" spans="1:20">
      <c r="A433" s="668" t="s">
        <v>587</v>
      </c>
      <c r="B433" s="497">
        <v>2060101</v>
      </c>
      <c r="C433" s="407">
        <f t="shared" si="36"/>
        <v>47</v>
      </c>
      <c r="D433" s="407">
        <f t="shared" si="37"/>
        <v>102</v>
      </c>
      <c r="E433" s="483">
        <f t="shared" si="38"/>
        <v>1.17021276595745</v>
      </c>
      <c r="F433" s="473">
        <f t="shared" si="39"/>
        <v>0</v>
      </c>
      <c r="G433" s="217">
        <f t="shared" si="40"/>
        <v>7</v>
      </c>
      <c r="H433" s="397"/>
      <c r="I433" s="217">
        <v>2050102</v>
      </c>
      <c r="J433" s="217" t="s">
        <v>591</v>
      </c>
      <c r="L433" s="217">
        <f t="shared" si="41"/>
        <v>2050102</v>
      </c>
      <c r="R433" s="217">
        <v>2050699</v>
      </c>
      <c r="S433" s="217" t="s">
        <v>1407</v>
      </c>
      <c r="T433" s="217">
        <v>0</v>
      </c>
    </row>
    <row r="434" ht="18.9" customHeight="1" spans="1:20">
      <c r="A434" s="668" t="s">
        <v>590</v>
      </c>
      <c r="B434" s="497">
        <v>2060102</v>
      </c>
      <c r="C434" s="407">
        <f t="shared" si="36"/>
        <v>0</v>
      </c>
      <c r="D434" s="407">
        <f t="shared" si="37"/>
        <v>0</v>
      </c>
      <c r="E434" s="483" t="str">
        <f t="shared" si="38"/>
        <v/>
      </c>
      <c r="F434" s="473">
        <f t="shared" si="39"/>
        <v>0</v>
      </c>
      <c r="G434" s="217">
        <f t="shared" si="40"/>
        <v>7</v>
      </c>
      <c r="H434" s="397"/>
      <c r="I434" s="217">
        <v>2050103</v>
      </c>
      <c r="J434" s="217" t="s">
        <v>594</v>
      </c>
      <c r="L434" s="217">
        <f t="shared" si="41"/>
        <v>2050103</v>
      </c>
      <c r="R434" s="217">
        <v>20507</v>
      </c>
      <c r="S434" s="217" t="s">
        <v>1408</v>
      </c>
      <c r="T434" s="217">
        <v>66</v>
      </c>
    </row>
    <row r="435" ht="18.9" customHeight="1" spans="1:20">
      <c r="A435" s="668" t="s">
        <v>593</v>
      </c>
      <c r="B435" s="497">
        <v>2060103</v>
      </c>
      <c r="C435" s="407">
        <f t="shared" si="36"/>
        <v>0</v>
      </c>
      <c r="D435" s="407">
        <f t="shared" si="37"/>
        <v>0</v>
      </c>
      <c r="E435" s="483" t="str">
        <f t="shared" si="38"/>
        <v/>
      </c>
      <c r="F435" s="473">
        <f t="shared" si="39"/>
        <v>0</v>
      </c>
      <c r="G435" s="217">
        <f t="shared" si="40"/>
        <v>7</v>
      </c>
      <c r="H435" s="655"/>
      <c r="I435" s="217">
        <v>2050199</v>
      </c>
      <c r="J435" s="217" t="s">
        <v>1409</v>
      </c>
      <c r="K435" s="217">
        <v>568</v>
      </c>
      <c r="L435" s="217">
        <f t="shared" si="41"/>
        <v>2050199</v>
      </c>
      <c r="R435" s="217">
        <v>2050701</v>
      </c>
      <c r="S435" s="217" t="s">
        <v>1410</v>
      </c>
      <c r="T435" s="217">
        <v>66</v>
      </c>
    </row>
    <row r="436" ht="18.9" customHeight="1" spans="1:20">
      <c r="A436" s="668" t="s">
        <v>1411</v>
      </c>
      <c r="B436" s="497">
        <v>2060199</v>
      </c>
      <c r="C436" s="407">
        <f t="shared" si="36"/>
        <v>16</v>
      </c>
      <c r="D436" s="407">
        <f t="shared" si="37"/>
        <v>0</v>
      </c>
      <c r="E436" s="483">
        <f t="shared" si="38"/>
        <v>-1</v>
      </c>
      <c r="F436" s="473">
        <f t="shared" si="39"/>
        <v>0</v>
      </c>
      <c r="G436" s="217">
        <f t="shared" si="40"/>
        <v>7</v>
      </c>
      <c r="H436" s="397"/>
      <c r="I436" s="217">
        <v>20502</v>
      </c>
      <c r="J436" s="217" t="s">
        <v>1412</v>
      </c>
      <c r="K436" s="217">
        <v>45783</v>
      </c>
      <c r="L436" s="217">
        <f t="shared" si="41"/>
        <v>20502</v>
      </c>
      <c r="R436" s="217">
        <v>2050702</v>
      </c>
      <c r="S436" s="217" t="s">
        <v>1413</v>
      </c>
      <c r="T436" s="217">
        <v>0</v>
      </c>
    </row>
    <row r="437" ht="18.9" customHeight="1" spans="1:20">
      <c r="A437" s="668" t="s">
        <v>1414</v>
      </c>
      <c r="B437" s="497">
        <v>20602</v>
      </c>
      <c r="C437" s="407">
        <f t="shared" si="36"/>
        <v>0</v>
      </c>
      <c r="D437" s="407">
        <f t="shared" si="37"/>
        <v>0</v>
      </c>
      <c r="E437" s="483" t="str">
        <f t="shared" si="38"/>
        <v/>
      </c>
      <c r="F437" s="473">
        <f t="shared" si="39"/>
        <v>0</v>
      </c>
      <c r="G437" s="217">
        <f t="shared" si="40"/>
        <v>5</v>
      </c>
      <c r="H437" s="655"/>
      <c r="I437" s="217">
        <v>2050201</v>
      </c>
      <c r="J437" s="217" t="s">
        <v>1415</v>
      </c>
      <c r="K437" s="217">
        <v>4212</v>
      </c>
      <c r="L437" s="217">
        <f t="shared" si="41"/>
        <v>2050201</v>
      </c>
      <c r="R437" s="217">
        <v>2050799</v>
      </c>
      <c r="S437" s="217" t="s">
        <v>1416</v>
      </c>
      <c r="T437" s="217">
        <v>0</v>
      </c>
    </row>
    <row r="438" ht="18.9" customHeight="1" spans="1:20">
      <c r="A438" s="668" t="s">
        <v>1417</v>
      </c>
      <c r="B438" s="497">
        <v>2060201</v>
      </c>
      <c r="C438" s="407">
        <f t="shared" si="36"/>
        <v>0</v>
      </c>
      <c r="D438" s="407">
        <f t="shared" si="37"/>
        <v>0</v>
      </c>
      <c r="E438" s="483" t="str">
        <f t="shared" si="38"/>
        <v/>
      </c>
      <c r="F438" s="473">
        <f t="shared" si="39"/>
        <v>0</v>
      </c>
      <c r="G438" s="217">
        <f t="shared" si="40"/>
        <v>7</v>
      </c>
      <c r="H438" s="397"/>
      <c r="I438" s="217">
        <v>2050202</v>
      </c>
      <c r="J438" s="217" t="s">
        <v>1418</v>
      </c>
      <c r="K438" s="217">
        <v>24562</v>
      </c>
      <c r="L438" s="217">
        <f t="shared" si="41"/>
        <v>2050202</v>
      </c>
      <c r="R438" s="217">
        <v>20508</v>
      </c>
      <c r="S438" s="217" t="s">
        <v>1419</v>
      </c>
      <c r="T438" s="217">
        <v>391</v>
      </c>
    </row>
    <row r="439" ht="18.9" customHeight="1" spans="1:20">
      <c r="A439" s="668" t="s">
        <v>1420</v>
      </c>
      <c r="B439" s="497">
        <v>2060202</v>
      </c>
      <c r="C439" s="407">
        <f t="shared" si="36"/>
        <v>0</v>
      </c>
      <c r="D439" s="407">
        <f t="shared" si="37"/>
        <v>0</v>
      </c>
      <c r="E439" s="483" t="str">
        <f t="shared" si="38"/>
        <v/>
      </c>
      <c r="F439" s="473">
        <f t="shared" si="39"/>
        <v>0</v>
      </c>
      <c r="G439" s="217">
        <f t="shared" si="40"/>
        <v>7</v>
      </c>
      <c r="H439" s="397"/>
      <c r="I439" s="217">
        <v>2050203</v>
      </c>
      <c r="J439" s="217" t="s">
        <v>1421</v>
      </c>
      <c r="K439" s="217">
        <v>12229</v>
      </c>
      <c r="L439" s="217">
        <f t="shared" si="41"/>
        <v>2050203</v>
      </c>
      <c r="R439" s="217">
        <v>2050801</v>
      </c>
      <c r="S439" s="217" t="s">
        <v>1422</v>
      </c>
      <c r="T439" s="217">
        <v>111</v>
      </c>
    </row>
    <row r="440" ht="18.9" customHeight="1" spans="1:20">
      <c r="A440" s="668" t="s">
        <v>1423</v>
      </c>
      <c r="B440" s="497">
        <v>2060203</v>
      </c>
      <c r="C440" s="407">
        <f t="shared" si="36"/>
        <v>0</v>
      </c>
      <c r="D440" s="407">
        <f t="shared" si="37"/>
        <v>0</v>
      </c>
      <c r="E440" s="483" t="str">
        <f t="shared" si="38"/>
        <v/>
      </c>
      <c r="F440" s="473">
        <f t="shared" si="39"/>
        <v>0</v>
      </c>
      <c r="G440" s="217">
        <f t="shared" si="40"/>
        <v>7</v>
      </c>
      <c r="H440" s="655"/>
      <c r="I440" s="217">
        <v>2050204</v>
      </c>
      <c r="J440" s="217" t="s">
        <v>1424</v>
      </c>
      <c r="K440" s="217">
        <v>2644</v>
      </c>
      <c r="L440" s="217">
        <f t="shared" si="41"/>
        <v>2050204</v>
      </c>
      <c r="R440" s="217">
        <v>2050802</v>
      </c>
      <c r="S440" s="217" t="s">
        <v>1425</v>
      </c>
      <c r="T440" s="217">
        <v>280</v>
      </c>
    </row>
    <row r="441" ht="18.9" customHeight="1" spans="1:20">
      <c r="A441" s="668" t="s">
        <v>1426</v>
      </c>
      <c r="B441" s="497">
        <v>2060204</v>
      </c>
      <c r="C441" s="407">
        <f t="shared" si="36"/>
        <v>0</v>
      </c>
      <c r="D441" s="407">
        <f t="shared" si="37"/>
        <v>0</v>
      </c>
      <c r="E441" s="483" t="str">
        <f t="shared" si="38"/>
        <v/>
      </c>
      <c r="F441" s="473">
        <f t="shared" si="39"/>
        <v>0</v>
      </c>
      <c r="G441" s="217">
        <f t="shared" si="40"/>
        <v>7</v>
      </c>
      <c r="H441" s="397"/>
      <c r="I441" s="217">
        <v>2050205</v>
      </c>
      <c r="J441" s="217" t="s">
        <v>1427</v>
      </c>
      <c r="K441" s="217">
        <v>122</v>
      </c>
      <c r="L441" s="217">
        <f t="shared" si="41"/>
        <v>2050205</v>
      </c>
      <c r="R441" s="217">
        <v>2050803</v>
      </c>
      <c r="S441" s="217" t="s">
        <v>1428</v>
      </c>
      <c r="T441" s="217">
        <v>0</v>
      </c>
    </row>
    <row r="442" ht="18.9" customHeight="1" spans="1:20">
      <c r="A442" s="668" t="s">
        <v>1429</v>
      </c>
      <c r="B442" s="497">
        <v>2060205</v>
      </c>
      <c r="C442" s="407">
        <f t="shared" si="36"/>
        <v>0</v>
      </c>
      <c r="D442" s="407">
        <f t="shared" si="37"/>
        <v>0</v>
      </c>
      <c r="E442" s="483" t="str">
        <f t="shared" si="38"/>
        <v/>
      </c>
      <c r="F442" s="473">
        <f t="shared" si="39"/>
        <v>0</v>
      </c>
      <c r="G442" s="217">
        <f t="shared" si="40"/>
        <v>7</v>
      </c>
      <c r="H442" s="397"/>
      <c r="I442" s="217">
        <v>2050206</v>
      </c>
      <c r="J442" s="217" t="s">
        <v>1430</v>
      </c>
      <c r="L442" s="217">
        <f t="shared" si="41"/>
        <v>2050206</v>
      </c>
      <c r="R442" s="217">
        <v>2050804</v>
      </c>
      <c r="S442" s="217" t="s">
        <v>1431</v>
      </c>
      <c r="T442" s="217">
        <v>0</v>
      </c>
    </row>
    <row r="443" ht="18.9" customHeight="1" spans="1:20">
      <c r="A443" s="668" t="s">
        <v>1432</v>
      </c>
      <c r="B443" s="497">
        <v>2060206</v>
      </c>
      <c r="C443" s="407">
        <f t="shared" si="36"/>
        <v>0</v>
      </c>
      <c r="D443" s="407">
        <f t="shared" si="37"/>
        <v>0</v>
      </c>
      <c r="E443" s="483" t="str">
        <f t="shared" si="38"/>
        <v/>
      </c>
      <c r="F443" s="473">
        <f t="shared" si="39"/>
        <v>0</v>
      </c>
      <c r="G443" s="217">
        <f t="shared" si="40"/>
        <v>7</v>
      </c>
      <c r="H443" s="397"/>
      <c r="I443" s="217">
        <v>2050207</v>
      </c>
      <c r="J443" s="217" t="s">
        <v>1433</v>
      </c>
      <c r="L443" s="217">
        <f t="shared" si="41"/>
        <v>2050207</v>
      </c>
      <c r="R443" s="217">
        <v>2050899</v>
      </c>
      <c r="S443" s="217" t="s">
        <v>1434</v>
      </c>
      <c r="T443" s="217">
        <v>0</v>
      </c>
    </row>
    <row r="444" ht="18.9" customHeight="1" spans="1:20">
      <c r="A444" s="668" t="s">
        <v>1435</v>
      </c>
      <c r="B444" s="497">
        <v>2060207</v>
      </c>
      <c r="C444" s="407">
        <f t="shared" si="36"/>
        <v>0</v>
      </c>
      <c r="D444" s="407">
        <f t="shared" si="37"/>
        <v>0</v>
      </c>
      <c r="E444" s="483" t="str">
        <f t="shared" si="38"/>
        <v/>
      </c>
      <c r="F444" s="473">
        <f t="shared" si="39"/>
        <v>0</v>
      </c>
      <c r="G444" s="217">
        <f t="shared" si="40"/>
        <v>7</v>
      </c>
      <c r="H444" s="397"/>
      <c r="I444" s="217">
        <v>2050299</v>
      </c>
      <c r="J444" s="217" t="s">
        <v>1436</v>
      </c>
      <c r="K444" s="217">
        <v>2014</v>
      </c>
      <c r="L444" s="217">
        <f t="shared" si="41"/>
        <v>2050299</v>
      </c>
      <c r="R444" s="217">
        <v>20509</v>
      </c>
      <c r="S444" s="217" t="s">
        <v>1437</v>
      </c>
      <c r="T444" s="217">
        <v>1468</v>
      </c>
    </row>
    <row r="445" ht="18.9" customHeight="1" spans="1:20">
      <c r="A445" s="668" t="s">
        <v>1438</v>
      </c>
      <c r="B445" s="497">
        <v>2060299</v>
      </c>
      <c r="C445" s="407">
        <f t="shared" si="36"/>
        <v>0</v>
      </c>
      <c r="D445" s="407">
        <f t="shared" si="37"/>
        <v>0</v>
      </c>
      <c r="E445" s="483" t="str">
        <f t="shared" si="38"/>
        <v/>
      </c>
      <c r="F445" s="473">
        <f t="shared" si="39"/>
        <v>0</v>
      </c>
      <c r="G445" s="217">
        <f t="shared" si="40"/>
        <v>7</v>
      </c>
      <c r="H445" s="655"/>
      <c r="I445" s="217">
        <v>20503</v>
      </c>
      <c r="J445" s="217" t="s">
        <v>1439</v>
      </c>
      <c r="K445" s="217">
        <v>1062</v>
      </c>
      <c r="L445" s="217">
        <f t="shared" si="41"/>
        <v>20503</v>
      </c>
      <c r="R445" s="217">
        <v>2050901</v>
      </c>
      <c r="S445" s="217" t="s">
        <v>1440</v>
      </c>
      <c r="T445" s="217">
        <v>0</v>
      </c>
    </row>
    <row r="446" ht="18.9" customHeight="1" spans="1:20">
      <c r="A446" s="668" t="s">
        <v>1441</v>
      </c>
      <c r="B446" s="497">
        <v>20603</v>
      </c>
      <c r="C446" s="407">
        <f t="shared" si="36"/>
        <v>0</v>
      </c>
      <c r="D446" s="407">
        <f t="shared" si="37"/>
        <v>0</v>
      </c>
      <c r="E446" s="483" t="str">
        <f t="shared" si="38"/>
        <v/>
      </c>
      <c r="F446" s="473">
        <f t="shared" si="39"/>
        <v>0</v>
      </c>
      <c r="G446" s="217">
        <f t="shared" si="40"/>
        <v>5</v>
      </c>
      <c r="H446" s="655"/>
      <c r="I446" s="217">
        <v>2050301</v>
      </c>
      <c r="J446" s="217" t="s">
        <v>1442</v>
      </c>
      <c r="L446" s="217">
        <f t="shared" si="41"/>
        <v>2050301</v>
      </c>
      <c r="R446" s="217">
        <v>2050902</v>
      </c>
      <c r="S446" s="217" t="s">
        <v>1443</v>
      </c>
      <c r="T446" s="217">
        <v>0</v>
      </c>
    </row>
    <row r="447" ht="18.9" customHeight="1" spans="1:20">
      <c r="A447" s="668" t="s">
        <v>1417</v>
      </c>
      <c r="B447" s="497">
        <v>2060301</v>
      </c>
      <c r="C447" s="407">
        <f t="shared" si="36"/>
        <v>0</v>
      </c>
      <c r="D447" s="407">
        <f t="shared" si="37"/>
        <v>0</v>
      </c>
      <c r="E447" s="483" t="str">
        <f t="shared" si="38"/>
        <v/>
      </c>
      <c r="F447" s="473">
        <f t="shared" si="39"/>
        <v>0</v>
      </c>
      <c r="G447" s="217">
        <f t="shared" si="40"/>
        <v>7</v>
      </c>
      <c r="H447" s="397"/>
      <c r="I447" s="217">
        <v>2050302</v>
      </c>
      <c r="J447" s="217" t="s">
        <v>1444</v>
      </c>
      <c r="K447" s="217">
        <v>184</v>
      </c>
      <c r="L447" s="217">
        <f t="shared" si="41"/>
        <v>2050302</v>
      </c>
      <c r="R447" s="217">
        <v>2050903</v>
      </c>
      <c r="S447" s="217" t="s">
        <v>1445</v>
      </c>
      <c r="T447" s="217">
        <v>0</v>
      </c>
    </row>
    <row r="448" ht="18.9" customHeight="1" spans="1:20">
      <c r="A448" s="668" t="s">
        <v>1446</v>
      </c>
      <c r="B448" s="497">
        <v>2060302</v>
      </c>
      <c r="C448" s="407">
        <f t="shared" si="36"/>
        <v>0</v>
      </c>
      <c r="D448" s="407">
        <f t="shared" si="37"/>
        <v>0</v>
      </c>
      <c r="E448" s="483" t="str">
        <f t="shared" si="38"/>
        <v/>
      </c>
      <c r="F448" s="473">
        <f t="shared" si="39"/>
        <v>0</v>
      </c>
      <c r="G448" s="217">
        <f t="shared" si="40"/>
        <v>7</v>
      </c>
      <c r="H448" s="397"/>
      <c r="I448" s="217">
        <v>2050303</v>
      </c>
      <c r="J448" s="217" t="s">
        <v>1447</v>
      </c>
      <c r="L448" s="217">
        <f t="shared" si="41"/>
        <v>2050303</v>
      </c>
      <c r="R448" s="217">
        <v>2050904</v>
      </c>
      <c r="S448" s="217" t="s">
        <v>1448</v>
      </c>
      <c r="T448" s="217">
        <v>0</v>
      </c>
    </row>
    <row r="449" ht="18.9" customHeight="1" spans="1:20">
      <c r="A449" s="668" t="s">
        <v>1449</v>
      </c>
      <c r="B449" s="497">
        <v>2060303</v>
      </c>
      <c r="C449" s="407">
        <f t="shared" si="36"/>
        <v>0</v>
      </c>
      <c r="D449" s="407">
        <f t="shared" si="37"/>
        <v>0</v>
      </c>
      <c r="E449" s="483" t="str">
        <f t="shared" si="38"/>
        <v/>
      </c>
      <c r="F449" s="473">
        <f t="shared" si="39"/>
        <v>0</v>
      </c>
      <c r="G449" s="217">
        <f t="shared" si="40"/>
        <v>7</v>
      </c>
      <c r="H449" s="397"/>
      <c r="I449" s="217">
        <v>2050304</v>
      </c>
      <c r="J449" s="217" t="s">
        <v>1450</v>
      </c>
      <c r="K449" s="217">
        <v>878</v>
      </c>
      <c r="L449" s="217">
        <f t="shared" si="41"/>
        <v>2050304</v>
      </c>
      <c r="R449" s="217">
        <v>2050905</v>
      </c>
      <c r="S449" s="217" t="s">
        <v>1451</v>
      </c>
      <c r="T449" s="217">
        <v>60</v>
      </c>
    </row>
    <row r="450" ht="18.9" customHeight="1" spans="1:20">
      <c r="A450" s="668" t="s">
        <v>1452</v>
      </c>
      <c r="B450" s="497">
        <v>2060304</v>
      </c>
      <c r="C450" s="407">
        <f t="shared" si="36"/>
        <v>0</v>
      </c>
      <c r="D450" s="407">
        <f t="shared" si="37"/>
        <v>0</v>
      </c>
      <c r="E450" s="483" t="str">
        <f t="shared" si="38"/>
        <v/>
      </c>
      <c r="F450" s="473">
        <f t="shared" si="39"/>
        <v>0</v>
      </c>
      <c r="G450" s="217">
        <f t="shared" si="40"/>
        <v>7</v>
      </c>
      <c r="H450" s="397"/>
      <c r="I450" s="217">
        <v>2050305</v>
      </c>
      <c r="J450" s="217" t="s">
        <v>1453</v>
      </c>
      <c r="L450" s="217">
        <f t="shared" si="41"/>
        <v>2050305</v>
      </c>
      <c r="R450" s="217">
        <v>2050999</v>
      </c>
      <c r="S450" s="217" t="s">
        <v>1454</v>
      </c>
      <c r="T450" s="217">
        <v>1408</v>
      </c>
    </row>
    <row r="451" ht="18.9" customHeight="1" spans="1:20">
      <c r="A451" s="668" t="s">
        <v>1455</v>
      </c>
      <c r="B451" s="497">
        <v>2060399</v>
      </c>
      <c r="C451" s="407">
        <f t="shared" si="36"/>
        <v>0</v>
      </c>
      <c r="D451" s="407">
        <f t="shared" si="37"/>
        <v>0</v>
      </c>
      <c r="E451" s="483" t="str">
        <f t="shared" si="38"/>
        <v/>
      </c>
      <c r="F451" s="473">
        <f t="shared" si="39"/>
        <v>0</v>
      </c>
      <c r="G451" s="217">
        <f t="shared" si="40"/>
        <v>7</v>
      </c>
      <c r="H451" s="397"/>
      <c r="I451" s="217">
        <v>2050399</v>
      </c>
      <c r="J451" s="217" t="s">
        <v>1456</v>
      </c>
      <c r="L451" s="217">
        <f t="shared" si="41"/>
        <v>2050399</v>
      </c>
      <c r="R451" s="217">
        <v>20599</v>
      </c>
      <c r="S451" s="217" t="s">
        <v>1457</v>
      </c>
      <c r="T451" s="217">
        <v>5</v>
      </c>
    </row>
    <row r="452" ht="18.9" customHeight="1" spans="1:20">
      <c r="A452" s="668" t="s">
        <v>1458</v>
      </c>
      <c r="B452" s="497">
        <v>20604</v>
      </c>
      <c r="C452" s="407">
        <f t="shared" ref="C452:C515" si="42">_xlfn.IFNA(VLOOKUP(B452,I:K,3,0),)</f>
        <v>363</v>
      </c>
      <c r="D452" s="407">
        <f t="shared" ref="D452:D515" si="43">_xlfn.IFNA(VLOOKUP(B452,R:T,3,0),)</f>
        <v>145</v>
      </c>
      <c r="E452" s="483">
        <f t="shared" ref="E452:E515" si="44">IF(ISERROR(D452/C452-1),"",D452/C452-1)</f>
        <v>-0.600550964187328</v>
      </c>
      <c r="F452" s="473">
        <f t="shared" ref="F452:F515" si="45">SUMIFS(C$4:C$1309,B$4:B$1309,"&gt;"&amp;B452*100,B$4:B$1309,"&lt;"&amp;B452*100+100)</f>
        <v>363</v>
      </c>
      <c r="G452" s="217">
        <f t="shared" ref="G452:G515" si="46">LEN(B452)</f>
        <v>5</v>
      </c>
      <c r="H452" s="655"/>
      <c r="I452" s="217">
        <v>20504</v>
      </c>
      <c r="J452" s="217" t="s">
        <v>1459</v>
      </c>
      <c r="L452" s="217">
        <f t="shared" ref="L452:L515" si="47">VLOOKUP(I452,B$4:B$11056,1,0)</f>
        <v>20504</v>
      </c>
      <c r="R452" s="217">
        <v>2059999</v>
      </c>
      <c r="S452" s="217" t="s">
        <v>1460</v>
      </c>
      <c r="T452" s="217">
        <v>5</v>
      </c>
    </row>
    <row r="453" ht="18.9" customHeight="1" spans="1:20">
      <c r="A453" s="668" t="s">
        <v>1417</v>
      </c>
      <c r="B453" s="497">
        <v>2060401</v>
      </c>
      <c r="C453" s="407">
        <f t="shared" si="42"/>
        <v>0</v>
      </c>
      <c r="D453" s="407">
        <f t="shared" si="43"/>
        <v>0</v>
      </c>
      <c r="E453" s="483" t="str">
        <f t="shared" si="44"/>
        <v/>
      </c>
      <c r="F453" s="473">
        <f t="shared" si="45"/>
        <v>0</v>
      </c>
      <c r="G453" s="217">
        <f t="shared" si="46"/>
        <v>7</v>
      </c>
      <c r="H453" s="397"/>
      <c r="I453" s="217">
        <v>2050401</v>
      </c>
      <c r="J453" s="217" t="s">
        <v>1461</v>
      </c>
      <c r="L453" s="217">
        <f t="shared" si="47"/>
        <v>2050401</v>
      </c>
      <c r="R453" s="217">
        <v>206</v>
      </c>
      <c r="S453" s="217" t="s">
        <v>1462</v>
      </c>
      <c r="T453" s="217">
        <v>354</v>
      </c>
    </row>
    <row r="454" ht="18.9" customHeight="1" spans="1:20">
      <c r="A454" s="668" t="s">
        <v>1463</v>
      </c>
      <c r="B454" s="497">
        <v>2060402</v>
      </c>
      <c r="C454" s="407">
        <f t="shared" si="42"/>
        <v>260</v>
      </c>
      <c r="D454" s="407">
        <f t="shared" si="43"/>
        <v>145</v>
      </c>
      <c r="E454" s="483">
        <f t="shared" si="44"/>
        <v>-0.442307692307692</v>
      </c>
      <c r="F454" s="473">
        <f t="shared" si="45"/>
        <v>0</v>
      </c>
      <c r="G454" s="217">
        <f t="shared" si="46"/>
        <v>7</v>
      </c>
      <c r="H454" s="397"/>
      <c r="I454" s="217">
        <v>2050402</v>
      </c>
      <c r="J454" s="217" t="s">
        <v>1464</v>
      </c>
      <c r="L454" s="217">
        <f t="shared" si="47"/>
        <v>2050402</v>
      </c>
      <c r="R454" s="217">
        <v>20601</v>
      </c>
      <c r="S454" s="217" t="s">
        <v>1465</v>
      </c>
      <c r="T454" s="217">
        <v>102</v>
      </c>
    </row>
    <row r="455" ht="18.9" customHeight="1" spans="1:20">
      <c r="A455" s="668" t="s">
        <v>1466</v>
      </c>
      <c r="B455" s="497">
        <v>2060403</v>
      </c>
      <c r="C455" s="407">
        <f t="shared" si="42"/>
        <v>0</v>
      </c>
      <c r="D455" s="407">
        <f t="shared" si="43"/>
        <v>0</v>
      </c>
      <c r="E455" s="483" t="str">
        <f t="shared" si="44"/>
        <v/>
      </c>
      <c r="F455" s="473">
        <f t="shared" si="45"/>
        <v>0</v>
      </c>
      <c r="G455" s="217">
        <f t="shared" si="46"/>
        <v>7</v>
      </c>
      <c r="H455" s="397"/>
      <c r="I455" s="217">
        <v>2050403</v>
      </c>
      <c r="J455" s="217" t="s">
        <v>1467</v>
      </c>
      <c r="L455" s="217">
        <f t="shared" si="47"/>
        <v>2050403</v>
      </c>
      <c r="R455" s="217">
        <v>2060101</v>
      </c>
      <c r="S455" s="217" t="s">
        <v>595</v>
      </c>
      <c r="T455" s="217">
        <v>102</v>
      </c>
    </row>
    <row r="456" ht="18.9" customHeight="1" spans="1:20">
      <c r="A456" s="668" t="s">
        <v>1468</v>
      </c>
      <c r="B456" s="497">
        <v>2060404</v>
      </c>
      <c r="C456" s="407">
        <f t="shared" si="42"/>
        <v>71</v>
      </c>
      <c r="D456" s="407">
        <f t="shared" si="43"/>
        <v>0</v>
      </c>
      <c r="E456" s="483">
        <f t="shared" si="44"/>
        <v>-1</v>
      </c>
      <c r="F456" s="473">
        <f t="shared" si="45"/>
        <v>0</v>
      </c>
      <c r="G456" s="217">
        <f t="shared" si="46"/>
        <v>7</v>
      </c>
      <c r="H456" s="655"/>
      <c r="I456" s="217">
        <v>2050404</v>
      </c>
      <c r="J456" s="217" t="s">
        <v>1469</v>
      </c>
      <c r="L456" s="217">
        <f t="shared" si="47"/>
        <v>2050404</v>
      </c>
      <c r="R456" s="217">
        <v>2060102</v>
      </c>
      <c r="S456" s="217" t="s">
        <v>598</v>
      </c>
      <c r="T456" s="217">
        <v>0</v>
      </c>
    </row>
    <row r="457" ht="18.9" customHeight="1" spans="1:20">
      <c r="A457" s="668" t="s">
        <v>1470</v>
      </c>
      <c r="B457" s="497">
        <v>2060499</v>
      </c>
      <c r="C457" s="407">
        <f t="shared" si="42"/>
        <v>32</v>
      </c>
      <c r="D457" s="407">
        <f t="shared" si="43"/>
        <v>0</v>
      </c>
      <c r="E457" s="483">
        <f t="shared" si="44"/>
        <v>-1</v>
      </c>
      <c r="F457" s="473">
        <f t="shared" si="45"/>
        <v>0</v>
      </c>
      <c r="G457" s="217">
        <f t="shared" si="46"/>
        <v>7</v>
      </c>
      <c r="H457" s="397"/>
      <c r="I457" s="217">
        <v>2050499</v>
      </c>
      <c r="J457" s="217" t="s">
        <v>1471</v>
      </c>
      <c r="L457" s="217">
        <f t="shared" si="47"/>
        <v>2050499</v>
      </c>
      <c r="R457" s="217">
        <v>2060103</v>
      </c>
      <c r="S457" s="217" t="s">
        <v>601</v>
      </c>
      <c r="T457" s="217">
        <v>0</v>
      </c>
    </row>
    <row r="458" ht="18.9" customHeight="1" spans="1:20">
      <c r="A458" s="668" t="s">
        <v>1472</v>
      </c>
      <c r="B458" s="497">
        <v>20605</v>
      </c>
      <c r="C458" s="407">
        <f t="shared" si="42"/>
        <v>0</v>
      </c>
      <c r="D458" s="407">
        <f t="shared" si="43"/>
        <v>0</v>
      </c>
      <c r="E458" s="483" t="str">
        <f t="shared" si="44"/>
        <v/>
      </c>
      <c r="F458" s="473">
        <f t="shared" si="45"/>
        <v>0</v>
      </c>
      <c r="G458" s="217">
        <f t="shared" si="46"/>
        <v>5</v>
      </c>
      <c r="H458" s="655"/>
      <c r="I458" s="217">
        <v>20505</v>
      </c>
      <c r="J458" s="217" t="s">
        <v>1473</v>
      </c>
      <c r="L458" s="217">
        <f t="shared" si="47"/>
        <v>20505</v>
      </c>
      <c r="R458" s="217">
        <v>2060199</v>
      </c>
      <c r="S458" s="217" t="s">
        <v>1474</v>
      </c>
      <c r="T458" s="217">
        <v>0</v>
      </c>
    </row>
    <row r="459" ht="18.9" customHeight="1" spans="1:20">
      <c r="A459" s="668" t="s">
        <v>1417</v>
      </c>
      <c r="B459" s="497">
        <v>2060501</v>
      </c>
      <c r="C459" s="407">
        <f t="shared" si="42"/>
        <v>0</v>
      </c>
      <c r="D459" s="407">
        <f t="shared" si="43"/>
        <v>0</v>
      </c>
      <c r="E459" s="483" t="str">
        <f t="shared" si="44"/>
        <v/>
      </c>
      <c r="F459" s="473">
        <f t="shared" si="45"/>
        <v>0</v>
      </c>
      <c r="G459" s="217">
        <f t="shared" si="46"/>
        <v>7</v>
      </c>
      <c r="H459" s="655"/>
      <c r="I459" s="217">
        <v>2050501</v>
      </c>
      <c r="J459" s="217" t="s">
        <v>1475</v>
      </c>
      <c r="L459" s="217">
        <f t="shared" si="47"/>
        <v>2050501</v>
      </c>
      <c r="R459" s="217">
        <v>20602</v>
      </c>
      <c r="S459" s="217" t="s">
        <v>1476</v>
      </c>
      <c r="T459" s="217">
        <v>0</v>
      </c>
    </row>
    <row r="460" ht="18.9" customHeight="1" spans="1:20">
      <c r="A460" s="668" t="s">
        <v>1477</v>
      </c>
      <c r="B460" s="497">
        <v>2060502</v>
      </c>
      <c r="C460" s="407">
        <f t="shared" si="42"/>
        <v>0</v>
      </c>
      <c r="D460" s="407">
        <f t="shared" si="43"/>
        <v>0</v>
      </c>
      <c r="E460" s="483" t="str">
        <f t="shared" si="44"/>
        <v/>
      </c>
      <c r="F460" s="473">
        <f t="shared" si="45"/>
        <v>0</v>
      </c>
      <c r="G460" s="217">
        <f t="shared" si="46"/>
        <v>7</v>
      </c>
      <c r="H460" s="397"/>
      <c r="I460" s="217">
        <v>2050502</v>
      </c>
      <c r="J460" s="217" t="s">
        <v>1478</v>
      </c>
      <c r="L460" s="217">
        <f t="shared" si="47"/>
        <v>2050502</v>
      </c>
      <c r="R460" s="217">
        <v>2060201</v>
      </c>
      <c r="S460" s="217" t="s">
        <v>1479</v>
      </c>
      <c r="T460" s="217">
        <v>0</v>
      </c>
    </row>
    <row r="461" ht="18.9" customHeight="1" spans="1:20">
      <c r="A461" s="668" t="s">
        <v>1480</v>
      </c>
      <c r="B461" s="497">
        <v>2060503</v>
      </c>
      <c r="C461" s="407">
        <f t="shared" si="42"/>
        <v>0</v>
      </c>
      <c r="D461" s="407">
        <f t="shared" si="43"/>
        <v>0</v>
      </c>
      <c r="E461" s="483" t="str">
        <f t="shared" si="44"/>
        <v/>
      </c>
      <c r="F461" s="473">
        <f t="shared" si="45"/>
        <v>0</v>
      </c>
      <c r="G461" s="217">
        <f t="shared" si="46"/>
        <v>7</v>
      </c>
      <c r="H461" s="397"/>
      <c r="I461" s="217">
        <v>2050599</v>
      </c>
      <c r="J461" s="217" t="s">
        <v>1481</v>
      </c>
      <c r="L461" s="217">
        <f t="shared" si="47"/>
        <v>2050599</v>
      </c>
      <c r="R461" s="217">
        <v>2060202</v>
      </c>
      <c r="S461" s="217" t="s">
        <v>1482</v>
      </c>
      <c r="T461" s="217">
        <v>0</v>
      </c>
    </row>
    <row r="462" ht="18.9" customHeight="1" spans="1:20">
      <c r="A462" s="668" t="s">
        <v>1483</v>
      </c>
      <c r="B462" s="497">
        <v>2060599</v>
      </c>
      <c r="C462" s="407">
        <f t="shared" si="42"/>
        <v>0</v>
      </c>
      <c r="D462" s="407">
        <f t="shared" si="43"/>
        <v>0</v>
      </c>
      <c r="E462" s="483" t="str">
        <f t="shared" si="44"/>
        <v/>
      </c>
      <c r="F462" s="473">
        <f t="shared" si="45"/>
        <v>0</v>
      </c>
      <c r="G462" s="217">
        <f t="shared" si="46"/>
        <v>7</v>
      </c>
      <c r="H462" s="397"/>
      <c r="I462" s="217">
        <v>20506</v>
      </c>
      <c r="J462" s="217" t="s">
        <v>1484</v>
      </c>
      <c r="L462" s="217">
        <f t="shared" si="47"/>
        <v>20506</v>
      </c>
      <c r="R462" s="217">
        <v>2060203</v>
      </c>
      <c r="S462" s="217" t="s">
        <v>1485</v>
      </c>
      <c r="T462" s="217">
        <v>0</v>
      </c>
    </row>
    <row r="463" ht="18.9" customHeight="1" spans="1:20">
      <c r="A463" s="668" t="s">
        <v>1486</v>
      </c>
      <c r="B463" s="497">
        <v>20606</v>
      </c>
      <c r="C463" s="407">
        <f t="shared" si="42"/>
        <v>0</v>
      </c>
      <c r="D463" s="407">
        <f t="shared" si="43"/>
        <v>0</v>
      </c>
      <c r="E463" s="483" t="str">
        <f t="shared" si="44"/>
        <v/>
      </c>
      <c r="F463" s="473">
        <f t="shared" si="45"/>
        <v>0</v>
      </c>
      <c r="G463" s="217">
        <f t="shared" si="46"/>
        <v>5</v>
      </c>
      <c r="H463" s="655"/>
      <c r="I463" s="217">
        <v>2050601</v>
      </c>
      <c r="J463" s="217" t="s">
        <v>1487</v>
      </c>
      <c r="L463" s="217">
        <f t="shared" si="47"/>
        <v>2050601</v>
      </c>
      <c r="R463" s="217">
        <v>2060204</v>
      </c>
      <c r="S463" s="217" t="s">
        <v>1488</v>
      </c>
      <c r="T463" s="217">
        <v>0</v>
      </c>
    </row>
    <row r="464" ht="18.9" customHeight="1" spans="1:20">
      <c r="A464" s="668" t="s">
        <v>1489</v>
      </c>
      <c r="B464" s="497">
        <v>2060601</v>
      </c>
      <c r="C464" s="407">
        <f t="shared" si="42"/>
        <v>0</v>
      </c>
      <c r="D464" s="407">
        <f t="shared" si="43"/>
        <v>0</v>
      </c>
      <c r="E464" s="483" t="str">
        <f t="shared" si="44"/>
        <v/>
      </c>
      <c r="F464" s="473">
        <f t="shared" si="45"/>
        <v>0</v>
      </c>
      <c r="G464" s="217">
        <f t="shared" si="46"/>
        <v>7</v>
      </c>
      <c r="H464" s="655"/>
      <c r="I464" s="217">
        <v>2050602</v>
      </c>
      <c r="J464" s="217" t="s">
        <v>1490</v>
      </c>
      <c r="L464" s="217">
        <f t="shared" si="47"/>
        <v>2050602</v>
      </c>
      <c r="R464" s="217">
        <v>2060205</v>
      </c>
      <c r="S464" s="217" t="s">
        <v>1491</v>
      </c>
      <c r="T464" s="217">
        <v>0</v>
      </c>
    </row>
    <row r="465" ht="18.9" customHeight="1" spans="1:20">
      <c r="A465" s="668" t="s">
        <v>1492</v>
      </c>
      <c r="B465" s="497">
        <v>2060602</v>
      </c>
      <c r="C465" s="407">
        <f t="shared" si="42"/>
        <v>0</v>
      </c>
      <c r="D465" s="407">
        <f t="shared" si="43"/>
        <v>0</v>
      </c>
      <c r="E465" s="483" t="str">
        <f t="shared" si="44"/>
        <v/>
      </c>
      <c r="F465" s="473">
        <f t="shared" si="45"/>
        <v>0</v>
      </c>
      <c r="G465" s="217">
        <f t="shared" si="46"/>
        <v>7</v>
      </c>
      <c r="H465" s="655"/>
      <c r="I465" s="217">
        <v>2050699</v>
      </c>
      <c r="J465" s="217" t="s">
        <v>1493</v>
      </c>
      <c r="L465" s="217">
        <f t="shared" si="47"/>
        <v>2050699</v>
      </c>
      <c r="R465" s="217">
        <v>2060206</v>
      </c>
      <c r="S465" s="217" t="s">
        <v>1494</v>
      </c>
      <c r="T465" s="217">
        <v>0</v>
      </c>
    </row>
    <row r="466" ht="18.9" customHeight="1" spans="1:20">
      <c r="A466" s="668" t="s">
        <v>1495</v>
      </c>
      <c r="B466" s="497">
        <v>2060603</v>
      </c>
      <c r="C466" s="407">
        <f t="shared" si="42"/>
        <v>0</v>
      </c>
      <c r="D466" s="407">
        <f t="shared" si="43"/>
        <v>0</v>
      </c>
      <c r="E466" s="483" t="str">
        <f t="shared" si="44"/>
        <v/>
      </c>
      <c r="F466" s="473">
        <f t="shared" si="45"/>
        <v>0</v>
      </c>
      <c r="G466" s="217">
        <f t="shared" si="46"/>
        <v>7</v>
      </c>
      <c r="H466" s="397"/>
      <c r="I466" s="217">
        <v>20507</v>
      </c>
      <c r="J466" s="217" t="s">
        <v>1496</v>
      </c>
      <c r="K466" s="217">
        <v>99</v>
      </c>
      <c r="L466" s="217">
        <f t="shared" si="47"/>
        <v>20507</v>
      </c>
      <c r="R466" s="217">
        <v>2060207</v>
      </c>
      <c r="S466" s="217" t="s">
        <v>1497</v>
      </c>
      <c r="T466" s="217">
        <v>0</v>
      </c>
    </row>
    <row r="467" ht="18.9" customHeight="1" spans="1:20">
      <c r="A467" s="668" t="s">
        <v>1498</v>
      </c>
      <c r="B467" s="497">
        <v>2060699</v>
      </c>
      <c r="C467" s="407">
        <f t="shared" si="42"/>
        <v>0</v>
      </c>
      <c r="D467" s="407">
        <f t="shared" si="43"/>
        <v>0</v>
      </c>
      <c r="E467" s="483" t="str">
        <f t="shared" si="44"/>
        <v/>
      </c>
      <c r="F467" s="473">
        <f t="shared" si="45"/>
        <v>0</v>
      </c>
      <c r="G467" s="217">
        <f t="shared" si="46"/>
        <v>7</v>
      </c>
      <c r="H467" s="397"/>
      <c r="I467" s="217">
        <v>2050701</v>
      </c>
      <c r="J467" s="217" t="s">
        <v>1499</v>
      </c>
      <c r="K467" s="217">
        <v>99</v>
      </c>
      <c r="L467" s="217">
        <f t="shared" si="47"/>
        <v>2050701</v>
      </c>
      <c r="R467" s="217">
        <v>2060299</v>
      </c>
      <c r="S467" s="217" t="s">
        <v>1500</v>
      </c>
      <c r="T467" s="217">
        <v>0</v>
      </c>
    </row>
    <row r="468" ht="18.9" customHeight="1" spans="1:20">
      <c r="A468" s="668" t="s">
        <v>1501</v>
      </c>
      <c r="B468" s="497">
        <v>20607</v>
      </c>
      <c r="C468" s="407">
        <f t="shared" si="42"/>
        <v>103</v>
      </c>
      <c r="D468" s="407">
        <f t="shared" si="43"/>
        <v>107</v>
      </c>
      <c r="E468" s="483">
        <f t="shared" si="44"/>
        <v>0.0388349514563107</v>
      </c>
      <c r="F468" s="473">
        <f t="shared" si="45"/>
        <v>103</v>
      </c>
      <c r="G468" s="217">
        <f t="shared" si="46"/>
        <v>5</v>
      </c>
      <c r="H468" s="655"/>
      <c r="I468" s="217">
        <v>2050702</v>
      </c>
      <c r="J468" s="217" t="s">
        <v>1502</v>
      </c>
      <c r="L468" s="217">
        <f t="shared" si="47"/>
        <v>2050702</v>
      </c>
      <c r="R468" s="217">
        <v>20603</v>
      </c>
      <c r="S468" s="217" t="s">
        <v>1503</v>
      </c>
      <c r="T468" s="217">
        <v>0</v>
      </c>
    </row>
    <row r="469" ht="18.9" customHeight="1" spans="1:20">
      <c r="A469" s="668" t="s">
        <v>1417</v>
      </c>
      <c r="B469" s="497">
        <v>2060701</v>
      </c>
      <c r="C469" s="407">
        <f t="shared" si="42"/>
        <v>0</v>
      </c>
      <c r="D469" s="407">
        <f t="shared" si="43"/>
        <v>0</v>
      </c>
      <c r="E469" s="483" t="str">
        <f t="shared" si="44"/>
        <v/>
      </c>
      <c r="F469" s="473">
        <f t="shared" si="45"/>
        <v>0</v>
      </c>
      <c r="G469" s="217">
        <f t="shared" si="46"/>
        <v>7</v>
      </c>
      <c r="H469" s="397"/>
      <c r="I469" s="217">
        <v>2050799</v>
      </c>
      <c r="J469" s="217" t="s">
        <v>1504</v>
      </c>
      <c r="L469" s="217">
        <f t="shared" si="47"/>
        <v>2050799</v>
      </c>
      <c r="R469" s="217">
        <v>2060301</v>
      </c>
      <c r="S469" s="217" t="s">
        <v>1479</v>
      </c>
      <c r="T469" s="217">
        <v>0</v>
      </c>
    </row>
    <row r="470" ht="18.9" customHeight="1" spans="1:20">
      <c r="A470" s="668" t="s">
        <v>1505</v>
      </c>
      <c r="B470" s="497">
        <v>2060702</v>
      </c>
      <c r="C470" s="407">
        <f t="shared" si="42"/>
        <v>81</v>
      </c>
      <c r="D470" s="407">
        <f t="shared" si="43"/>
        <v>66</v>
      </c>
      <c r="E470" s="483">
        <f t="shared" si="44"/>
        <v>-0.185185185185185</v>
      </c>
      <c r="F470" s="473">
        <f t="shared" si="45"/>
        <v>0</v>
      </c>
      <c r="G470" s="217">
        <f t="shared" si="46"/>
        <v>7</v>
      </c>
      <c r="H470" s="397"/>
      <c r="I470" s="217">
        <v>20508</v>
      </c>
      <c r="J470" s="217" t="s">
        <v>1506</v>
      </c>
      <c r="K470" s="217">
        <v>356</v>
      </c>
      <c r="L470" s="217">
        <f t="shared" si="47"/>
        <v>20508</v>
      </c>
      <c r="R470" s="217">
        <v>2060302</v>
      </c>
      <c r="S470" s="217" t="s">
        <v>1507</v>
      </c>
      <c r="T470" s="217">
        <v>0</v>
      </c>
    </row>
    <row r="471" ht="18.9" customHeight="1" spans="1:20">
      <c r="A471" s="668" t="s">
        <v>1508</v>
      </c>
      <c r="B471" s="497">
        <v>2060703</v>
      </c>
      <c r="C471" s="407">
        <f t="shared" si="42"/>
        <v>0</v>
      </c>
      <c r="D471" s="407">
        <f t="shared" si="43"/>
        <v>0</v>
      </c>
      <c r="E471" s="483" t="str">
        <f t="shared" si="44"/>
        <v/>
      </c>
      <c r="F471" s="473">
        <f t="shared" si="45"/>
        <v>0</v>
      </c>
      <c r="G471" s="217">
        <f t="shared" si="46"/>
        <v>7</v>
      </c>
      <c r="H471" s="397"/>
      <c r="I471" s="217">
        <v>2050801</v>
      </c>
      <c r="J471" s="217" t="s">
        <v>1509</v>
      </c>
      <c r="K471" s="217">
        <v>87</v>
      </c>
      <c r="L471" s="217">
        <f t="shared" si="47"/>
        <v>2050801</v>
      </c>
      <c r="R471" s="217">
        <v>2060303</v>
      </c>
      <c r="S471" s="217" t="s">
        <v>1510</v>
      </c>
      <c r="T471" s="217">
        <v>0</v>
      </c>
    </row>
    <row r="472" ht="18.9" customHeight="1" spans="1:20">
      <c r="A472" s="668" t="s">
        <v>1511</v>
      </c>
      <c r="B472" s="497">
        <v>2060704</v>
      </c>
      <c r="C472" s="407">
        <f t="shared" si="42"/>
        <v>0</v>
      </c>
      <c r="D472" s="407">
        <f t="shared" si="43"/>
        <v>0</v>
      </c>
      <c r="E472" s="483" t="str">
        <f t="shared" si="44"/>
        <v/>
      </c>
      <c r="F472" s="473">
        <f t="shared" si="45"/>
        <v>0</v>
      </c>
      <c r="G472" s="217">
        <f t="shared" si="46"/>
        <v>7</v>
      </c>
      <c r="H472" s="397"/>
      <c r="I472" s="217">
        <v>2050802</v>
      </c>
      <c r="J472" s="217" t="s">
        <v>1512</v>
      </c>
      <c r="K472" s="217">
        <v>269</v>
      </c>
      <c r="L472" s="217">
        <f t="shared" si="47"/>
        <v>2050802</v>
      </c>
      <c r="R472" s="217">
        <v>2060304</v>
      </c>
      <c r="S472" s="217" t="s">
        <v>1513</v>
      </c>
      <c r="T472" s="217">
        <v>0</v>
      </c>
    </row>
    <row r="473" ht="18.9" customHeight="1" spans="1:20">
      <c r="A473" s="668" t="s">
        <v>1514</v>
      </c>
      <c r="B473" s="497">
        <v>2060705</v>
      </c>
      <c r="C473" s="407">
        <f t="shared" si="42"/>
        <v>0</v>
      </c>
      <c r="D473" s="407">
        <f t="shared" si="43"/>
        <v>0</v>
      </c>
      <c r="E473" s="483" t="str">
        <f t="shared" si="44"/>
        <v/>
      </c>
      <c r="F473" s="473">
        <f t="shared" si="45"/>
        <v>0</v>
      </c>
      <c r="G473" s="217">
        <f t="shared" si="46"/>
        <v>7</v>
      </c>
      <c r="H473" s="397"/>
      <c r="I473" s="217">
        <v>2050803</v>
      </c>
      <c r="J473" s="217" t="s">
        <v>1515</v>
      </c>
      <c r="L473" s="217">
        <f t="shared" si="47"/>
        <v>2050803</v>
      </c>
      <c r="R473" s="217">
        <v>2060399</v>
      </c>
      <c r="S473" s="217" t="s">
        <v>1516</v>
      </c>
      <c r="T473" s="217">
        <v>0</v>
      </c>
    </row>
    <row r="474" ht="18.9" customHeight="1" spans="1:20">
      <c r="A474" s="668" t="s">
        <v>1517</v>
      </c>
      <c r="B474" s="497">
        <v>2060799</v>
      </c>
      <c r="C474" s="407">
        <f t="shared" si="42"/>
        <v>22</v>
      </c>
      <c r="D474" s="407">
        <f t="shared" si="43"/>
        <v>41</v>
      </c>
      <c r="E474" s="483">
        <f t="shared" si="44"/>
        <v>0.863636363636364</v>
      </c>
      <c r="F474" s="473">
        <f t="shared" si="45"/>
        <v>0</v>
      </c>
      <c r="G474" s="217">
        <f t="shared" si="46"/>
        <v>7</v>
      </c>
      <c r="H474" s="397"/>
      <c r="I474" s="217">
        <v>2050804</v>
      </c>
      <c r="J474" s="217" t="s">
        <v>1518</v>
      </c>
      <c r="L474" s="217">
        <f t="shared" si="47"/>
        <v>2050804</v>
      </c>
      <c r="R474" s="217">
        <v>20604</v>
      </c>
      <c r="S474" s="217" t="s">
        <v>1519</v>
      </c>
      <c r="T474" s="217">
        <v>145</v>
      </c>
    </row>
    <row r="475" ht="18.9" customHeight="1" spans="1:20">
      <c r="A475" s="668" t="s">
        <v>1520</v>
      </c>
      <c r="B475" s="497">
        <v>20608</v>
      </c>
      <c r="C475" s="407">
        <f t="shared" si="42"/>
        <v>0</v>
      </c>
      <c r="D475" s="407">
        <f t="shared" si="43"/>
        <v>0</v>
      </c>
      <c r="E475" s="483" t="str">
        <f t="shared" si="44"/>
        <v/>
      </c>
      <c r="F475" s="473">
        <f t="shared" si="45"/>
        <v>0</v>
      </c>
      <c r="G475" s="217">
        <f t="shared" si="46"/>
        <v>5</v>
      </c>
      <c r="H475" s="655"/>
      <c r="I475" s="217">
        <v>2050899</v>
      </c>
      <c r="J475" s="217" t="s">
        <v>1521</v>
      </c>
      <c r="L475" s="217">
        <f t="shared" si="47"/>
        <v>2050899</v>
      </c>
      <c r="R475" s="217">
        <v>2060401</v>
      </c>
      <c r="S475" s="217" t="s">
        <v>1479</v>
      </c>
      <c r="T475" s="217">
        <v>0</v>
      </c>
    </row>
    <row r="476" ht="18.9" customHeight="1" spans="1:20">
      <c r="A476" s="668" t="s">
        <v>1522</v>
      </c>
      <c r="B476" s="497">
        <v>2060801</v>
      </c>
      <c r="C476" s="407">
        <f t="shared" si="42"/>
        <v>0</v>
      </c>
      <c r="D476" s="407">
        <f t="shared" si="43"/>
        <v>0</v>
      </c>
      <c r="E476" s="483" t="str">
        <f t="shared" si="44"/>
        <v/>
      </c>
      <c r="F476" s="473">
        <f t="shared" si="45"/>
        <v>0</v>
      </c>
      <c r="G476" s="217">
        <f t="shared" si="46"/>
        <v>7</v>
      </c>
      <c r="H476" s="397"/>
      <c r="I476" s="217">
        <v>20509</v>
      </c>
      <c r="J476" s="217" t="s">
        <v>1523</v>
      </c>
      <c r="K476" s="217">
        <v>1365</v>
      </c>
      <c r="L476" s="217">
        <f t="shared" si="47"/>
        <v>20509</v>
      </c>
      <c r="R476" s="217">
        <v>2060402</v>
      </c>
      <c r="S476" s="217" t="s">
        <v>1524</v>
      </c>
      <c r="T476" s="217">
        <v>145</v>
      </c>
    </row>
    <row r="477" ht="18.9" customHeight="1" spans="1:20">
      <c r="A477" s="668" t="s">
        <v>1525</v>
      </c>
      <c r="B477" s="497">
        <v>2060802</v>
      </c>
      <c r="C477" s="407">
        <f t="shared" si="42"/>
        <v>0</v>
      </c>
      <c r="D477" s="407">
        <f t="shared" si="43"/>
        <v>0</v>
      </c>
      <c r="E477" s="483" t="str">
        <f t="shared" si="44"/>
        <v/>
      </c>
      <c r="F477" s="473">
        <f t="shared" si="45"/>
        <v>0</v>
      </c>
      <c r="G477" s="217">
        <f t="shared" si="46"/>
        <v>7</v>
      </c>
      <c r="H477" s="397"/>
      <c r="I477" s="217">
        <v>2050901</v>
      </c>
      <c r="J477" s="217" t="s">
        <v>1526</v>
      </c>
      <c r="K477" s="217">
        <v>-10</v>
      </c>
      <c r="L477" s="217">
        <f t="shared" si="47"/>
        <v>2050901</v>
      </c>
      <c r="R477" s="217">
        <v>2060403</v>
      </c>
      <c r="S477" s="217" t="s">
        <v>1527</v>
      </c>
      <c r="T477" s="217">
        <v>0</v>
      </c>
    </row>
    <row r="478" ht="18.9" customHeight="1" spans="1:20">
      <c r="A478" s="668" t="s">
        <v>1528</v>
      </c>
      <c r="B478" s="497">
        <v>2060899</v>
      </c>
      <c r="C478" s="407">
        <f t="shared" si="42"/>
        <v>0</v>
      </c>
      <c r="D478" s="407">
        <f t="shared" si="43"/>
        <v>0</v>
      </c>
      <c r="E478" s="483" t="str">
        <f t="shared" si="44"/>
        <v/>
      </c>
      <c r="F478" s="473">
        <f t="shared" si="45"/>
        <v>0</v>
      </c>
      <c r="G478" s="217">
        <f t="shared" si="46"/>
        <v>7</v>
      </c>
      <c r="H478" s="397"/>
      <c r="I478" s="217">
        <v>2050902</v>
      </c>
      <c r="J478" s="217" t="s">
        <v>1529</v>
      </c>
      <c r="L478" s="217">
        <f t="shared" si="47"/>
        <v>2050902</v>
      </c>
      <c r="R478" s="217">
        <v>2060404</v>
      </c>
      <c r="S478" s="217" t="s">
        <v>1530</v>
      </c>
      <c r="T478" s="217">
        <v>0</v>
      </c>
    </row>
    <row r="479" ht="18.9" customHeight="1" spans="1:20">
      <c r="A479" s="668" t="s">
        <v>1531</v>
      </c>
      <c r="B479" s="497">
        <v>20609</v>
      </c>
      <c r="C479" s="407">
        <f t="shared" si="42"/>
        <v>0</v>
      </c>
      <c r="D479" s="407">
        <f t="shared" si="43"/>
        <v>0</v>
      </c>
      <c r="E479" s="483" t="str">
        <f t="shared" si="44"/>
        <v/>
      </c>
      <c r="F479" s="473">
        <f t="shared" si="45"/>
        <v>0</v>
      </c>
      <c r="G479" s="217">
        <f t="shared" si="46"/>
        <v>5</v>
      </c>
      <c r="H479" s="655"/>
      <c r="I479" s="217">
        <v>2050903</v>
      </c>
      <c r="J479" s="217" t="s">
        <v>1532</v>
      </c>
      <c r="L479" s="217">
        <f t="shared" si="47"/>
        <v>2050903</v>
      </c>
      <c r="R479" s="217">
        <v>2060499</v>
      </c>
      <c r="S479" s="217" t="s">
        <v>1533</v>
      </c>
      <c r="T479" s="217">
        <v>0</v>
      </c>
    </row>
    <row r="480" ht="18.9" customHeight="1" spans="1:20">
      <c r="A480" s="668" t="s">
        <v>1534</v>
      </c>
      <c r="B480" s="497">
        <v>2060901</v>
      </c>
      <c r="C480" s="407">
        <f t="shared" si="42"/>
        <v>0</v>
      </c>
      <c r="D480" s="407">
        <f t="shared" si="43"/>
        <v>0</v>
      </c>
      <c r="E480" s="483" t="str">
        <f t="shared" si="44"/>
        <v/>
      </c>
      <c r="F480" s="473">
        <f t="shared" si="45"/>
        <v>0</v>
      </c>
      <c r="G480" s="217">
        <f t="shared" si="46"/>
        <v>7</v>
      </c>
      <c r="H480" s="397"/>
      <c r="I480" s="217">
        <v>2050904</v>
      </c>
      <c r="J480" s="217" t="s">
        <v>1535</v>
      </c>
      <c r="L480" s="217">
        <f t="shared" si="47"/>
        <v>2050904</v>
      </c>
      <c r="R480" s="217">
        <v>20605</v>
      </c>
      <c r="S480" s="217" t="s">
        <v>1536</v>
      </c>
      <c r="T480" s="217">
        <v>0</v>
      </c>
    </row>
    <row r="481" ht="18.9" customHeight="1" spans="1:20">
      <c r="A481" s="668" t="s">
        <v>1537</v>
      </c>
      <c r="B481" s="497">
        <v>2060902</v>
      </c>
      <c r="C481" s="407">
        <f t="shared" si="42"/>
        <v>0</v>
      </c>
      <c r="D481" s="407">
        <f t="shared" si="43"/>
        <v>0</v>
      </c>
      <c r="E481" s="483" t="str">
        <f t="shared" si="44"/>
        <v/>
      </c>
      <c r="F481" s="473">
        <f t="shared" si="45"/>
        <v>0</v>
      </c>
      <c r="G481" s="217">
        <f t="shared" si="46"/>
        <v>7</v>
      </c>
      <c r="H481" s="655"/>
      <c r="I481" s="217">
        <v>2050905</v>
      </c>
      <c r="J481" s="217" t="s">
        <v>1538</v>
      </c>
      <c r="K481" s="217">
        <v>50</v>
      </c>
      <c r="L481" s="217">
        <f t="shared" si="47"/>
        <v>2050905</v>
      </c>
      <c r="R481" s="217">
        <v>2060501</v>
      </c>
      <c r="S481" s="217" t="s">
        <v>1479</v>
      </c>
      <c r="T481" s="217">
        <v>0</v>
      </c>
    </row>
    <row r="482" ht="18.9" customHeight="1" spans="1:20">
      <c r="A482" s="668" t="s">
        <v>1539</v>
      </c>
      <c r="B482" s="497">
        <v>20699</v>
      </c>
      <c r="C482" s="407">
        <f t="shared" si="42"/>
        <v>52</v>
      </c>
      <c r="D482" s="407">
        <f t="shared" si="43"/>
        <v>0</v>
      </c>
      <c r="E482" s="483">
        <f t="shared" si="44"/>
        <v>-1</v>
      </c>
      <c r="F482" s="473">
        <f t="shared" si="45"/>
        <v>52</v>
      </c>
      <c r="G482" s="217">
        <f t="shared" si="46"/>
        <v>5</v>
      </c>
      <c r="H482" s="655"/>
      <c r="I482" s="217">
        <v>2050999</v>
      </c>
      <c r="J482" s="217" t="s">
        <v>1540</v>
      </c>
      <c r="K482" s="217">
        <v>1325</v>
      </c>
      <c r="L482" s="217">
        <f t="shared" si="47"/>
        <v>2050999</v>
      </c>
      <c r="R482" s="217">
        <v>2060502</v>
      </c>
      <c r="S482" s="217" t="s">
        <v>1541</v>
      </c>
      <c r="T482" s="217">
        <v>0</v>
      </c>
    </row>
    <row r="483" ht="18.9" customHeight="1" spans="1:20">
      <c r="A483" s="668" t="s">
        <v>1542</v>
      </c>
      <c r="B483" s="497">
        <v>2069901</v>
      </c>
      <c r="C483" s="407">
        <f t="shared" si="42"/>
        <v>2</v>
      </c>
      <c r="D483" s="407">
        <f t="shared" si="43"/>
        <v>0</v>
      </c>
      <c r="E483" s="483">
        <f t="shared" si="44"/>
        <v>-1</v>
      </c>
      <c r="F483" s="473">
        <f t="shared" si="45"/>
        <v>0</v>
      </c>
      <c r="G483" s="217">
        <f t="shared" si="46"/>
        <v>7</v>
      </c>
      <c r="H483" s="397"/>
      <c r="I483" s="217">
        <v>20599</v>
      </c>
      <c r="J483" s="217" t="s">
        <v>1543</v>
      </c>
      <c r="K483" s="217">
        <v>-5</v>
      </c>
      <c r="L483" s="217">
        <f t="shared" si="47"/>
        <v>20599</v>
      </c>
      <c r="R483" s="217">
        <v>2060503</v>
      </c>
      <c r="S483" s="217" t="s">
        <v>1544</v>
      </c>
      <c r="T483" s="217">
        <v>0</v>
      </c>
    </row>
    <row r="484" ht="18.9" customHeight="1" spans="1:20">
      <c r="A484" s="668" t="s">
        <v>1545</v>
      </c>
      <c r="B484" s="497">
        <v>2069902</v>
      </c>
      <c r="C484" s="407">
        <f t="shared" si="42"/>
        <v>0</v>
      </c>
      <c r="D484" s="407">
        <f t="shared" si="43"/>
        <v>0</v>
      </c>
      <c r="E484" s="483" t="str">
        <f t="shared" si="44"/>
        <v/>
      </c>
      <c r="F484" s="473">
        <f t="shared" si="45"/>
        <v>0</v>
      </c>
      <c r="G484" s="217">
        <f t="shared" si="46"/>
        <v>7</v>
      </c>
      <c r="H484" s="397"/>
      <c r="I484" s="217">
        <v>2059999</v>
      </c>
      <c r="J484" s="217" t="s">
        <v>1546</v>
      </c>
      <c r="K484" s="217">
        <v>-5</v>
      </c>
      <c r="L484" s="217">
        <f t="shared" si="47"/>
        <v>2059999</v>
      </c>
      <c r="R484" s="217">
        <v>2060599</v>
      </c>
      <c r="S484" s="217" t="s">
        <v>1547</v>
      </c>
      <c r="T484" s="217">
        <v>0</v>
      </c>
    </row>
    <row r="485" ht="18.9" customHeight="1" spans="1:20">
      <c r="A485" s="668" t="s">
        <v>1548</v>
      </c>
      <c r="B485" s="497">
        <v>2069903</v>
      </c>
      <c r="C485" s="407">
        <f t="shared" si="42"/>
        <v>0</v>
      </c>
      <c r="D485" s="407">
        <f t="shared" si="43"/>
        <v>0</v>
      </c>
      <c r="E485" s="483" t="str">
        <f t="shared" si="44"/>
        <v/>
      </c>
      <c r="F485" s="473">
        <f t="shared" si="45"/>
        <v>0</v>
      </c>
      <c r="G485" s="217">
        <f t="shared" si="46"/>
        <v>7</v>
      </c>
      <c r="H485" s="397"/>
      <c r="I485" s="217">
        <v>206</v>
      </c>
      <c r="J485" s="217" t="s">
        <v>52</v>
      </c>
      <c r="K485" s="217">
        <v>581</v>
      </c>
      <c r="L485" s="217">
        <f t="shared" si="47"/>
        <v>206</v>
      </c>
      <c r="R485" s="217">
        <v>20606</v>
      </c>
      <c r="S485" s="217" t="s">
        <v>1549</v>
      </c>
      <c r="T485" s="217">
        <v>0</v>
      </c>
    </row>
    <row r="486" ht="18.9" customHeight="1" spans="1:20">
      <c r="A486" s="668" t="s">
        <v>1550</v>
      </c>
      <c r="B486" s="497">
        <v>2069999</v>
      </c>
      <c r="C486" s="407">
        <f t="shared" si="42"/>
        <v>50</v>
      </c>
      <c r="D486" s="407">
        <f t="shared" si="43"/>
        <v>0</v>
      </c>
      <c r="E486" s="483">
        <f t="shared" si="44"/>
        <v>-1</v>
      </c>
      <c r="F486" s="473">
        <f t="shared" si="45"/>
        <v>0</v>
      </c>
      <c r="G486" s="217">
        <f t="shared" si="46"/>
        <v>7</v>
      </c>
      <c r="H486" s="397"/>
      <c r="I486" s="217">
        <v>20601</v>
      </c>
      <c r="J486" s="217" t="s">
        <v>1551</v>
      </c>
      <c r="K486" s="217">
        <v>63</v>
      </c>
      <c r="L486" s="217">
        <f t="shared" si="47"/>
        <v>20601</v>
      </c>
      <c r="R486" s="217">
        <v>2060601</v>
      </c>
      <c r="S486" s="217" t="s">
        <v>1552</v>
      </c>
      <c r="T486" s="217">
        <v>0</v>
      </c>
    </row>
    <row r="487" ht="18.9" customHeight="1" spans="1:20">
      <c r="A487" s="666" t="s">
        <v>1553</v>
      </c>
      <c r="B487" s="667">
        <v>207</v>
      </c>
      <c r="C487" s="411">
        <f t="shared" si="42"/>
        <v>3822</v>
      </c>
      <c r="D487" s="411">
        <f t="shared" si="43"/>
        <v>4201</v>
      </c>
      <c r="E487" s="481">
        <f t="shared" si="44"/>
        <v>0.0991627420198848</v>
      </c>
      <c r="F487" s="473">
        <f t="shared" si="45"/>
        <v>3822</v>
      </c>
      <c r="G487" s="217">
        <f t="shared" si="46"/>
        <v>3</v>
      </c>
      <c r="H487" s="655"/>
      <c r="I487" s="217">
        <v>2060101</v>
      </c>
      <c r="J487" s="217" t="s">
        <v>588</v>
      </c>
      <c r="K487" s="217">
        <v>47</v>
      </c>
      <c r="L487" s="217">
        <f t="shared" si="47"/>
        <v>2060101</v>
      </c>
      <c r="R487" s="217">
        <v>2060602</v>
      </c>
      <c r="S487" s="217" t="s">
        <v>1554</v>
      </c>
      <c r="T487" s="217">
        <v>0</v>
      </c>
    </row>
    <row r="488" ht="18.9" customHeight="1" spans="1:20">
      <c r="A488" s="668" t="s">
        <v>1555</v>
      </c>
      <c r="B488" s="497">
        <v>20701</v>
      </c>
      <c r="C488" s="407">
        <f t="shared" si="42"/>
        <v>1926</v>
      </c>
      <c r="D488" s="407">
        <f t="shared" si="43"/>
        <v>2783</v>
      </c>
      <c r="E488" s="483">
        <f t="shared" si="44"/>
        <v>0.444963655244029</v>
      </c>
      <c r="F488" s="473">
        <f t="shared" si="45"/>
        <v>1926</v>
      </c>
      <c r="G488" s="217">
        <f t="shared" si="46"/>
        <v>5</v>
      </c>
      <c r="H488" s="655"/>
      <c r="I488" s="217">
        <v>2060102</v>
      </c>
      <c r="J488" s="217" t="s">
        <v>591</v>
      </c>
      <c r="L488" s="217">
        <f t="shared" si="47"/>
        <v>2060102</v>
      </c>
      <c r="R488" s="217">
        <v>2060603</v>
      </c>
      <c r="S488" s="217" t="s">
        <v>1556</v>
      </c>
      <c r="T488" s="217">
        <v>0</v>
      </c>
    </row>
    <row r="489" ht="18.9" customHeight="1" spans="1:20">
      <c r="A489" s="668" t="s">
        <v>587</v>
      </c>
      <c r="B489" s="497">
        <v>2070101</v>
      </c>
      <c r="C489" s="407">
        <f t="shared" si="42"/>
        <v>264</v>
      </c>
      <c r="D489" s="407">
        <f t="shared" si="43"/>
        <v>266</v>
      </c>
      <c r="E489" s="483">
        <f t="shared" si="44"/>
        <v>0.00757575757575757</v>
      </c>
      <c r="F489" s="473">
        <f t="shared" si="45"/>
        <v>0</v>
      </c>
      <c r="G489" s="217">
        <f t="shared" si="46"/>
        <v>7</v>
      </c>
      <c r="H489" s="655"/>
      <c r="I489" s="217">
        <v>2060103</v>
      </c>
      <c r="J489" s="217" t="s">
        <v>594</v>
      </c>
      <c r="L489" s="217">
        <f t="shared" si="47"/>
        <v>2060103</v>
      </c>
      <c r="R489" s="217">
        <v>2060699</v>
      </c>
      <c r="S489" s="217" t="s">
        <v>1557</v>
      </c>
      <c r="T489" s="217">
        <v>0</v>
      </c>
    </row>
    <row r="490" ht="18.9" customHeight="1" spans="1:20">
      <c r="A490" s="668" t="s">
        <v>590</v>
      </c>
      <c r="B490" s="497">
        <v>2070102</v>
      </c>
      <c r="C490" s="407">
        <f t="shared" si="42"/>
        <v>-2</v>
      </c>
      <c r="D490" s="407">
        <f t="shared" si="43"/>
        <v>0</v>
      </c>
      <c r="E490" s="483">
        <f t="shared" si="44"/>
        <v>-1</v>
      </c>
      <c r="F490" s="473">
        <f t="shared" si="45"/>
        <v>0</v>
      </c>
      <c r="G490" s="217">
        <f t="shared" si="46"/>
        <v>7</v>
      </c>
      <c r="H490" s="397"/>
      <c r="I490" s="217">
        <v>2060199</v>
      </c>
      <c r="J490" s="217" t="s">
        <v>1558</v>
      </c>
      <c r="K490" s="217">
        <v>16</v>
      </c>
      <c r="L490" s="217">
        <f t="shared" si="47"/>
        <v>2060199</v>
      </c>
      <c r="R490" s="217">
        <v>20607</v>
      </c>
      <c r="S490" s="217" t="s">
        <v>1559</v>
      </c>
      <c r="T490" s="217">
        <v>107</v>
      </c>
    </row>
    <row r="491" ht="18.9" customHeight="1" spans="1:20">
      <c r="A491" s="668" t="s">
        <v>593</v>
      </c>
      <c r="B491" s="497">
        <v>2070103</v>
      </c>
      <c r="C491" s="407">
        <f t="shared" si="42"/>
        <v>0</v>
      </c>
      <c r="D491" s="407">
        <f t="shared" si="43"/>
        <v>0</v>
      </c>
      <c r="E491" s="483" t="str">
        <f t="shared" si="44"/>
        <v/>
      </c>
      <c r="F491" s="473">
        <f t="shared" si="45"/>
        <v>0</v>
      </c>
      <c r="G491" s="217">
        <f t="shared" si="46"/>
        <v>7</v>
      </c>
      <c r="H491" s="397"/>
      <c r="I491" s="217">
        <v>20602</v>
      </c>
      <c r="J491" s="217" t="s">
        <v>1560</v>
      </c>
      <c r="L491" s="217">
        <f t="shared" si="47"/>
        <v>20602</v>
      </c>
      <c r="R491" s="217">
        <v>2060701</v>
      </c>
      <c r="S491" s="217" t="s">
        <v>1479</v>
      </c>
      <c r="T491" s="217">
        <v>0</v>
      </c>
    </row>
    <row r="492" ht="18.9" customHeight="1" spans="1:20">
      <c r="A492" s="668" t="s">
        <v>1561</v>
      </c>
      <c r="B492" s="497">
        <v>2070104</v>
      </c>
      <c r="C492" s="407">
        <f t="shared" si="42"/>
        <v>0</v>
      </c>
      <c r="D492" s="407">
        <f t="shared" si="43"/>
        <v>170</v>
      </c>
      <c r="E492" s="483" t="str">
        <f t="shared" si="44"/>
        <v/>
      </c>
      <c r="F492" s="473">
        <f t="shared" si="45"/>
        <v>0</v>
      </c>
      <c r="G492" s="217">
        <f t="shared" si="46"/>
        <v>7</v>
      </c>
      <c r="H492" s="397"/>
      <c r="I492" s="217">
        <v>2060201</v>
      </c>
      <c r="J492" s="217" t="s">
        <v>1562</v>
      </c>
      <c r="L492" s="217">
        <f t="shared" si="47"/>
        <v>2060201</v>
      </c>
      <c r="R492" s="217">
        <v>2060702</v>
      </c>
      <c r="S492" s="217" t="s">
        <v>1563</v>
      </c>
      <c r="T492" s="217">
        <v>66</v>
      </c>
    </row>
    <row r="493" ht="18.9" customHeight="1" spans="1:20">
      <c r="A493" s="668" t="s">
        <v>1564</v>
      </c>
      <c r="B493" s="497">
        <v>2070105</v>
      </c>
      <c r="C493" s="407">
        <f t="shared" si="42"/>
        <v>0</v>
      </c>
      <c r="D493" s="407">
        <f t="shared" si="43"/>
        <v>0</v>
      </c>
      <c r="E493" s="483" t="str">
        <f t="shared" si="44"/>
        <v/>
      </c>
      <c r="F493" s="473">
        <f t="shared" si="45"/>
        <v>0</v>
      </c>
      <c r="G493" s="217">
        <f t="shared" si="46"/>
        <v>7</v>
      </c>
      <c r="H493" s="397"/>
      <c r="I493" s="217">
        <v>2060202</v>
      </c>
      <c r="J493" s="217" t="s">
        <v>1565</v>
      </c>
      <c r="L493" s="217">
        <f t="shared" si="47"/>
        <v>2060202</v>
      </c>
      <c r="R493" s="217">
        <v>2060703</v>
      </c>
      <c r="S493" s="217" t="s">
        <v>1566</v>
      </c>
      <c r="T493" s="217">
        <v>0</v>
      </c>
    </row>
    <row r="494" ht="18.9" customHeight="1" spans="1:20">
      <c r="A494" s="668" t="s">
        <v>1567</v>
      </c>
      <c r="B494" s="497">
        <v>2070106</v>
      </c>
      <c r="C494" s="407">
        <f t="shared" si="42"/>
        <v>0</v>
      </c>
      <c r="D494" s="407">
        <f t="shared" si="43"/>
        <v>0</v>
      </c>
      <c r="E494" s="483" t="str">
        <f t="shared" si="44"/>
        <v/>
      </c>
      <c r="F494" s="473">
        <f t="shared" si="45"/>
        <v>0</v>
      </c>
      <c r="G494" s="217">
        <f t="shared" si="46"/>
        <v>7</v>
      </c>
      <c r="H494" s="397"/>
      <c r="I494" s="217">
        <v>2060203</v>
      </c>
      <c r="J494" s="217" t="s">
        <v>1568</v>
      </c>
      <c r="L494" s="217">
        <f t="shared" si="47"/>
        <v>2060203</v>
      </c>
      <c r="R494" s="217">
        <v>2060704</v>
      </c>
      <c r="S494" s="217" t="s">
        <v>1569</v>
      </c>
      <c r="T494" s="217">
        <v>0</v>
      </c>
    </row>
    <row r="495" ht="18.9" customHeight="1" spans="1:20">
      <c r="A495" s="668" t="s">
        <v>1570</v>
      </c>
      <c r="B495" s="497">
        <v>2070107</v>
      </c>
      <c r="C495" s="407">
        <f t="shared" si="42"/>
        <v>0</v>
      </c>
      <c r="D495" s="407">
        <f t="shared" si="43"/>
        <v>0</v>
      </c>
      <c r="E495" s="483" t="str">
        <f t="shared" si="44"/>
        <v/>
      </c>
      <c r="F495" s="473">
        <f t="shared" si="45"/>
        <v>0</v>
      </c>
      <c r="G495" s="217">
        <f t="shared" si="46"/>
        <v>7</v>
      </c>
      <c r="H495" s="397"/>
      <c r="I495" s="217">
        <v>2060204</v>
      </c>
      <c r="J495" s="217" t="s">
        <v>1571</v>
      </c>
      <c r="L495" s="217">
        <f t="shared" si="47"/>
        <v>2060204</v>
      </c>
      <c r="R495" s="217">
        <v>2060705</v>
      </c>
      <c r="S495" s="217" t="s">
        <v>1572</v>
      </c>
      <c r="T495" s="217">
        <v>0</v>
      </c>
    </row>
    <row r="496" ht="18.9" customHeight="1" spans="1:20">
      <c r="A496" s="668" t="s">
        <v>1573</v>
      </c>
      <c r="B496" s="497">
        <v>2070108</v>
      </c>
      <c r="C496" s="407">
        <f t="shared" si="42"/>
        <v>0</v>
      </c>
      <c r="D496" s="407">
        <f t="shared" si="43"/>
        <v>0</v>
      </c>
      <c r="E496" s="483" t="str">
        <f t="shared" si="44"/>
        <v/>
      </c>
      <c r="F496" s="473">
        <f t="shared" si="45"/>
        <v>0</v>
      </c>
      <c r="G496" s="217">
        <f t="shared" si="46"/>
        <v>7</v>
      </c>
      <c r="H496" s="397"/>
      <c r="I496" s="217">
        <v>2060205</v>
      </c>
      <c r="J496" s="217" t="s">
        <v>1574</v>
      </c>
      <c r="L496" s="217">
        <f t="shared" si="47"/>
        <v>2060205</v>
      </c>
      <c r="R496" s="217">
        <v>2060799</v>
      </c>
      <c r="S496" s="217" t="s">
        <v>1575</v>
      </c>
      <c r="T496" s="217">
        <v>41</v>
      </c>
    </row>
    <row r="497" ht="18.9" customHeight="1" spans="1:20">
      <c r="A497" s="668" t="s">
        <v>1576</v>
      </c>
      <c r="B497" s="497">
        <v>2070109</v>
      </c>
      <c r="C497" s="407">
        <f t="shared" si="42"/>
        <v>1153</v>
      </c>
      <c r="D497" s="407">
        <f t="shared" si="43"/>
        <v>655</v>
      </c>
      <c r="E497" s="483">
        <f t="shared" si="44"/>
        <v>-0.431916738941891</v>
      </c>
      <c r="F497" s="473">
        <f t="shared" si="45"/>
        <v>0</v>
      </c>
      <c r="G497" s="217">
        <f t="shared" si="46"/>
        <v>7</v>
      </c>
      <c r="H497" s="397"/>
      <c r="I497" s="217">
        <v>2060206</v>
      </c>
      <c r="J497" s="217" t="s">
        <v>1577</v>
      </c>
      <c r="L497" s="217">
        <f t="shared" si="47"/>
        <v>2060206</v>
      </c>
      <c r="R497" s="217">
        <v>20608</v>
      </c>
      <c r="S497" s="217" t="s">
        <v>1578</v>
      </c>
      <c r="T497" s="217">
        <v>0</v>
      </c>
    </row>
    <row r="498" ht="18.9" customHeight="1" spans="1:20">
      <c r="A498" s="668" t="s">
        <v>1579</v>
      </c>
      <c r="B498" s="497">
        <v>2070110</v>
      </c>
      <c r="C498" s="407">
        <f t="shared" si="42"/>
        <v>0</v>
      </c>
      <c r="D498" s="407">
        <f t="shared" si="43"/>
        <v>0</v>
      </c>
      <c r="E498" s="483" t="str">
        <f t="shared" si="44"/>
        <v/>
      </c>
      <c r="F498" s="473">
        <f t="shared" si="45"/>
        <v>0</v>
      </c>
      <c r="G498" s="217">
        <f t="shared" si="46"/>
        <v>7</v>
      </c>
      <c r="H498" s="397"/>
      <c r="I498" s="217">
        <v>2060207</v>
      </c>
      <c r="J498" s="217" t="s">
        <v>1580</v>
      </c>
      <c r="L498" s="217">
        <f t="shared" si="47"/>
        <v>2060207</v>
      </c>
      <c r="R498" s="217">
        <v>2060801</v>
      </c>
      <c r="S498" s="217" t="s">
        <v>1581</v>
      </c>
      <c r="T498" s="217">
        <v>0</v>
      </c>
    </row>
    <row r="499" ht="18.9" customHeight="1" spans="1:20">
      <c r="A499" s="668" t="s">
        <v>1582</v>
      </c>
      <c r="B499" s="497">
        <v>2070111</v>
      </c>
      <c r="C499" s="407">
        <f t="shared" si="42"/>
        <v>38</v>
      </c>
      <c r="D499" s="407">
        <f t="shared" si="43"/>
        <v>20</v>
      </c>
      <c r="E499" s="483">
        <f t="shared" si="44"/>
        <v>-0.473684210526316</v>
      </c>
      <c r="F499" s="473">
        <f t="shared" si="45"/>
        <v>0</v>
      </c>
      <c r="G499" s="217">
        <f t="shared" si="46"/>
        <v>7</v>
      </c>
      <c r="H499" s="397"/>
      <c r="I499" s="217">
        <v>2060299</v>
      </c>
      <c r="J499" s="217" t="s">
        <v>1583</v>
      </c>
      <c r="L499" s="217">
        <f t="shared" si="47"/>
        <v>2060299</v>
      </c>
      <c r="R499" s="217">
        <v>2060802</v>
      </c>
      <c r="S499" s="217" t="s">
        <v>1584</v>
      </c>
      <c r="T499" s="217">
        <v>0</v>
      </c>
    </row>
    <row r="500" ht="18.9" customHeight="1" spans="1:20">
      <c r="A500" s="668" t="s">
        <v>1585</v>
      </c>
      <c r="B500" s="497">
        <v>2070112</v>
      </c>
      <c r="C500" s="407">
        <f t="shared" si="42"/>
        <v>0</v>
      </c>
      <c r="D500" s="407">
        <f t="shared" si="43"/>
        <v>79</v>
      </c>
      <c r="E500" s="483" t="str">
        <f t="shared" si="44"/>
        <v/>
      </c>
      <c r="F500" s="473">
        <f t="shared" si="45"/>
        <v>0</v>
      </c>
      <c r="G500" s="217">
        <f t="shared" si="46"/>
        <v>7</v>
      </c>
      <c r="H500" s="655"/>
      <c r="I500" s="217">
        <v>20603</v>
      </c>
      <c r="J500" s="217" t="s">
        <v>1586</v>
      </c>
      <c r="L500" s="217">
        <f t="shared" si="47"/>
        <v>20603</v>
      </c>
      <c r="R500" s="217">
        <v>2060899</v>
      </c>
      <c r="S500" s="217" t="s">
        <v>1587</v>
      </c>
      <c r="T500" s="217">
        <v>0</v>
      </c>
    </row>
    <row r="501" ht="18.9" customHeight="1" spans="1:20">
      <c r="A501" s="668" t="s">
        <v>1588</v>
      </c>
      <c r="B501" s="497">
        <v>2070113</v>
      </c>
      <c r="C501" s="407">
        <f t="shared" si="42"/>
        <v>0</v>
      </c>
      <c r="D501" s="407">
        <f t="shared" si="43"/>
        <v>0</v>
      </c>
      <c r="E501" s="483" t="str">
        <f t="shared" si="44"/>
        <v/>
      </c>
      <c r="F501" s="473">
        <f t="shared" si="45"/>
        <v>0</v>
      </c>
      <c r="G501" s="217">
        <f t="shared" si="46"/>
        <v>7</v>
      </c>
      <c r="H501" s="397"/>
      <c r="I501" s="217">
        <v>2060301</v>
      </c>
      <c r="J501" s="217" t="s">
        <v>1562</v>
      </c>
      <c r="L501" s="217">
        <f t="shared" si="47"/>
        <v>2060301</v>
      </c>
      <c r="R501" s="217">
        <v>20609</v>
      </c>
      <c r="S501" s="217" t="s">
        <v>1589</v>
      </c>
      <c r="T501" s="217">
        <v>0</v>
      </c>
    </row>
    <row r="502" ht="18.9" customHeight="1" spans="1:20">
      <c r="A502" s="668" t="s">
        <v>1590</v>
      </c>
      <c r="B502" s="497">
        <v>2070114</v>
      </c>
      <c r="C502" s="407">
        <f t="shared" si="42"/>
        <v>0</v>
      </c>
      <c r="D502" s="407">
        <f t="shared" si="43"/>
        <v>0</v>
      </c>
      <c r="E502" s="483" t="str">
        <f t="shared" si="44"/>
        <v/>
      </c>
      <c r="F502" s="473">
        <f t="shared" si="45"/>
        <v>0</v>
      </c>
      <c r="G502" s="217">
        <f t="shared" si="46"/>
        <v>7</v>
      </c>
      <c r="H502" s="397"/>
      <c r="I502" s="217">
        <v>2060302</v>
      </c>
      <c r="J502" s="217" t="s">
        <v>1591</v>
      </c>
      <c r="L502" s="217">
        <f t="shared" si="47"/>
        <v>2060302</v>
      </c>
      <c r="R502" s="217">
        <v>2060901</v>
      </c>
      <c r="S502" s="217" t="s">
        <v>1592</v>
      </c>
      <c r="T502" s="217">
        <v>0</v>
      </c>
    </row>
    <row r="503" ht="18.9" customHeight="1" spans="1:20">
      <c r="A503" s="668" t="s">
        <v>1593</v>
      </c>
      <c r="B503" s="497">
        <v>2070199</v>
      </c>
      <c r="C503" s="407">
        <f t="shared" si="42"/>
        <v>473</v>
      </c>
      <c r="D503" s="407">
        <f t="shared" si="43"/>
        <v>1593</v>
      </c>
      <c r="E503" s="483">
        <f t="shared" si="44"/>
        <v>2.36786469344609</v>
      </c>
      <c r="F503" s="473">
        <f t="shared" si="45"/>
        <v>0</v>
      </c>
      <c r="G503" s="217">
        <f t="shared" si="46"/>
        <v>7</v>
      </c>
      <c r="H503" s="397"/>
      <c r="I503" s="217">
        <v>2060303</v>
      </c>
      <c r="J503" s="217" t="s">
        <v>1594</v>
      </c>
      <c r="L503" s="217">
        <f t="shared" si="47"/>
        <v>2060303</v>
      </c>
      <c r="R503" s="217">
        <v>2060902</v>
      </c>
      <c r="S503" s="217" t="s">
        <v>1595</v>
      </c>
      <c r="T503" s="217">
        <v>0</v>
      </c>
    </row>
    <row r="504" ht="18.9" customHeight="1" spans="1:20">
      <c r="A504" s="668" t="s">
        <v>1596</v>
      </c>
      <c r="B504" s="497">
        <v>20702</v>
      </c>
      <c r="C504" s="407">
        <f t="shared" si="42"/>
        <v>7</v>
      </c>
      <c r="D504" s="407">
        <f t="shared" si="43"/>
        <v>12</v>
      </c>
      <c r="E504" s="483">
        <f t="shared" si="44"/>
        <v>0.714285714285714</v>
      </c>
      <c r="F504" s="473">
        <f t="shared" si="45"/>
        <v>7</v>
      </c>
      <c r="G504" s="217">
        <f t="shared" si="46"/>
        <v>5</v>
      </c>
      <c r="H504" s="655"/>
      <c r="I504" s="217">
        <v>2060304</v>
      </c>
      <c r="J504" s="217" t="s">
        <v>1597</v>
      </c>
      <c r="L504" s="217">
        <f t="shared" si="47"/>
        <v>2060304</v>
      </c>
      <c r="R504" s="217">
        <v>20699</v>
      </c>
      <c r="S504" s="217" t="s">
        <v>1598</v>
      </c>
      <c r="T504" s="217">
        <v>0</v>
      </c>
    </row>
    <row r="505" ht="18.9" customHeight="1" spans="1:20">
      <c r="A505" s="668" t="s">
        <v>587</v>
      </c>
      <c r="B505" s="497">
        <v>2070201</v>
      </c>
      <c r="C505" s="407">
        <f t="shared" si="42"/>
        <v>0</v>
      </c>
      <c r="D505" s="407">
        <f t="shared" si="43"/>
        <v>0</v>
      </c>
      <c r="E505" s="483" t="str">
        <f t="shared" si="44"/>
        <v/>
      </c>
      <c r="F505" s="473">
        <f t="shared" si="45"/>
        <v>0</v>
      </c>
      <c r="G505" s="217">
        <f t="shared" si="46"/>
        <v>7</v>
      </c>
      <c r="H505" s="397"/>
      <c r="I505" s="217">
        <v>2060399</v>
      </c>
      <c r="J505" s="217" t="s">
        <v>1599</v>
      </c>
      <c r="L505" s="217">
        <f t="shared" si="47"/>
        <v>2060399</v>
      </c>
      <c r="R505" s="217">
        <v>2069901</v>
      </c>
      <c r="S505" s="217" t="s">
        <v>1600</v>
      </c>
      <c r="T505" s="217">
        <v>0</v>
      </c>
    </row>
    <row r="506" ht="18.9" customHeight="1" spans="1:20">
      <c r="A506" s="668" t="s">
        <v>590</v>
      </c>
      <c r="B506" s="497">
        <v>2070202</v>
      </c>
      <c r="C506" s="407">
        <f t="shared" si="42"/>
        <v>0</v>
      </c>
      <c r="D506" s="407">
        <f t="shared" si="43"/>
        <v>0</v>
      </c>
      <c r="E506" s="483" t="str">
        <f t="shared" si="44"/>
        <v/>
      </c>
      <c r="F506" s="473">
        <f t="shared" si="45"/>
        <v>0</v>
      </c>
      <c r="G506" s="217">
        <f t="shared" si="46"/>
        <v>7</v>
      </c>
      <c r="H506" s="397"/>
      <c r="I506" s="217">
        <v>20604</v>
      </c>
      <c r="J506" s="217" t="s">
        <v>1601</v>
      </c>
      <c r="K506" s="217">
        <v>363</v>
      </c>
      <c r="L506" s="217">
        <f t="shared" si="47"/>
        <v>20604</v>
      </c>
      <c r="R506" s="217">
        <v>2069902</v>
      </c>
      <c r="S506" s="217" t="s">
        <v>1602</v>
      </c>
      <c r="T506" s="217">
        <v>0</v>
      </c>
    </row>
    <row r="507" ht="18.9" customHeight="1" spans="1:20">
      <c r="A507" s="668" t="s">
        <v>593</v>
      </c>
      <c r="B507" s="497">
        <v>2070203</v>
      </c>
      <c r="C507" s="407">
        <f t="shared" si="42"/>
        <v>0</v>
      </c>
      <c r="D507" s="407">
        <f t="shared" si="43"/>
        <v>0</v>
      </c>
      <c r="E507" s="483" t="str">
        <f t="shared" si="44"/>
        <v/>
      </c>
      <c r="F507" s="473">
        <f t="shared" si="45"/>
        <v>0</v>
      </c>
      <c r="G507" s="217">
        <f t="shared" si="46"/>
        <v>7</v>
      </c>
      <c r="H507" s="397"/>
      <c r="I507" s="217">
        <v>2060401</v>
      </c>
      <c r="J507" s="217" t="s">
        <v>1562</v>
      </c>
      <c r="L507" s="217">
        <f t="shared" si="47"/>
        <v>2060401</v>
      </c>
      <c r="R507" s="217">
        <v>2069903</v>
      </c>
      <c r="S507" s="217" t="s">
        <v>1603</v>
      </c>
      <c r="T507" s="217">
        <v>0</v>
      </c>
    </row>
    <row r="508" ht="18.9" customHeight="1" spans="1:20">
      <c r="A508" s="668" t="s">
        <v>1604</v>
      </c>
      <c r="B508" s="497">
        <v>2070204</v>
      </c>
      <c r="C508" s="407">
        <f t="shared" si="42"/>
        <v>7</v>
      </c>
      <c r="D508" s="407">
        <f t="shared" si="43"/>
        <v>10</v>
      </c>
      <c r="E508" s="483">
        <f t="shared" si="44"/>
        <v>0.428571428571429</v>
      </c>
      <c r="F508" s="473">
        <f t="shared" si="45"/>
        <v>0</v>
      </c>
      <c r="G508" s="217">
        <f t="shared" si="46"/>
        <v>7</v>
      </c>
      <c r="H508" s="397"/>
      <c r="I508" s="217">
        <v>2060402</v>
      </c>
      <c r="J508" s="217" t="s">
        <v>1605</v>
      </c>
      <c r="K508" s="217">
        <v>260</v>
      </c>
      <c r="L508" s="217">
        <f t="shared" si="47"/>
        <v>2060402</v>
      </c>
      <c r="R508" s="217">
        <v>2069999</v>
      </c>
      <c r="S508" s="217" t="s">
        <v>1606</v>
      </c>
      <c r="T508" s="217">
        <v>0</v>
      </c>
    </row>
    <row r="509" ht="18.9" customHeight="1" spans="1:20">
      <c r="A509" s="668" t="s">
        <v>1607</v>
      </c>
      <c r="B509" s="497">
        <v>2070205</v>
      </c>
      <c r="C509" s="407">
        <f t="shared" si="42"/>
        <v>0</v>
      </c>
      <c r="D509" s="407">
        <f t="shared" si="43"/>
        <v>2</v>
      </c>
      <c r="E509" s="483" t="str">
        <f t="shared" si="44"/>
        <v/>
      </c>
      <c r="F509" s="473">
        <f t="shared" si="45"/>
        <v>0</v>
      </c>
      <c r="G509" s="217">
        <f t="shared" si="46"/>
        <v>7</v>
      </c>
      <c r="H509" s="655"/>
      <c r="I509" s="217">
        <v>2060403</v>
      </c>
      <c r="J509" s="217" t="s">
        <v>1608</v>
      </c>
      <c r="L509" s="217">
        <f t="shared" si="47"/>
        <v>2060403</v>
      </c>
      <c r="R509" s="217">
        <v>207</v>
      </c>
      <c r="S509" s="217" t="s">
        <v>1609</v>
      </c>
      <c r="T509" s="217">
        <v>4201</v>
      </c>
    </row>
    <row r="510" ht="18.9" customHeight="1" spans="1:20">
      <c r="A510" s="668" t="s">
        <v>1610</v>
      </c>
      <c r="B510" s="497">
        <v>2070206</v>
      </c>
      <c r="C510" s="407">
        <f t="shared" si="42"/>
        <v>0</v>
      </c>
      <c r="D510" s="407">
        <f t="shared" si="43"/>
        <v>0</v>
      </c>
      <c r="E510" s="483" t="str">
        <f t="shared" si="44"/>
        <v/>
      </c>
      <c r="F510" s="473">
        <f t="shared" si="45"/>
        <v>0</v>
      </c>
      <c r="G510" s="217">
        <f t="shared" si="46"/>
        <v>7</v>
      </c>
      <c r="H510" s="397"/>
      <c r="I510" s="217">
        <v>2060404</v>
      </c>
      <c r="J510" s="217" t="s">
        <v>1611</v>
      </c>
      <c r="K510" s="217">
        <v>71</v>
      </c>
      <c r="L510" s="217">
        <f t="shared" si="47"/>
        <v>2060404</v>
      </c>
      <c r="R510" s="217">
        <v>20701</v>
      </c>
      <c r="S510" s="217" t="s">
        <v>1612</v>
      </c>
      <c r="T510" s="217">
        <v>2783</v>
      </c>
    </row>
    <row r="511" ht="18.9" customHeight="1" spans="1:20">
      <c r="A511" s="668" t="s">
        <v>1613</v>
      </c>
      <c r="B511" s="497">
        <v>2070299</v>
      </c>
      <c r="C511" s="407">
        <f t="shared" si="42"/>
        <v>0</v>
      </c>
      <c r="D511" s="407">
        <f t="shared" si="43"/>
        <v>0</v>
      </c>
      <c r="E511" s="483" t="str">
        <f t="shared" si="44"/>
        <v/>
      </c>
      <c r="F511" s="473">
        <f t="shared" si="45"/>
        <v>0</v>
      </c>
      <c r="G511" s="217">
        <f t="shared" si="46"/>
        <v>7</v>
      </c>
      <c r="H511" s="397"/>
      <c r="I511" s="217">
        <v>2060499</v>
      </c>
      <c r="J511" s="217" t="s">
        <v>1614</v>
      </c>
      <c r="K511" s="217">
        <v>32</v>
      </c>
      <c r="L511" s="217">
        <f t="shared" si="47"/>
        <v>2060499</v>
      </c>
      <c r="R511" s="217">
        <v>2070101</v>
      </c>
      <c r="S511" s="217" t="s">
        <v>595</v>
      </c>
      <c r="T511" s="217">
        <v>266</v>
      </c>
    </row>
    <row r="512" ht="18.9" customHeight="1" spans="1:20">
      <c r="A512" s="668" t="s">
        <v>1615</v>
      </c>
      <c r="B512" s="497">
        <v>20703</v>
      </c>
      <c r="C512" s="407">
        <f t="shared" si="42"/>
        <v>163</v>
      </c>
      <c r="D512" s="407">
        <f t="shared" si="43"/>
        <v>296</v>
      </c>
      <c r="E512" s="483">
        <f t="shared" si="44"/>
        <v>0.815950920245399</v>
      </c>
      <c r="F512" s="473">
        <f t="shared" si="45"/>
        <v>163</v>
      </c>
      <c r="G512" s="217">
        <f t="shared" si="46"/>
        <v>5</v>
      </c>
      <c r="H512" s="655"/>
      <c r="I512" s="217">
        <v>20605</v>
      </c>
      <c r="J512" s="217" t="s">
        <v>1616</v>
      </c>
      <c r="L512" s="217">
        <f t="shared" si="47"/>
        <v>20605</v>
      </c>
      <c r="R512" s="217">
        <v>2070102</v>
      </c>
      <c r="S512" s="217" t="s">
        <v>598</v>
      </c>
      <c r="T512" s="217">
        <v>0</v>
      </c>
    </row>
    <row r="513" ht="18.9" customHeight="1" spans="1:20">
      <c r="A513" s="668" t="s">
        <v>587</v>
      </c>
      <c r="B513" s="497">
        <v>2070301</v>
      </c>
      <c r="C513" s="407">
        <f t="shared" si="42"/>
        <v>0</v>
      </c>
      <c r="D513" s="407">
        <f t="shared" si="43"/>
        <v>0</v>
      </c>
      <c r="E513" s="483" t="str">
        <f t="shared" si="44"/>
        <v/>
      </c>
      <c r="F513" s="473">
        <f t="shared" si="45"/>
        <v>0</v>
      </c>
      <c r="G513" s="217">
        <f t="shared" si="46"/>
        <v>7</v>
      </c>
      <c r="H513" s="397"/>
      <c r="I513" s="217">
        <v>2060501</v>
      </c>
      <c r="J513" s="217" t="s">
        <v>1562</v>
      </c>
      <c r="L513" s="217">
        <f t="shared" si="47"/>
        <v>2060501</v>
      </c>
      <c r="R513" s="217">
        <v>2070103</v>
      </c>
      <c r="S513" s="217" t="s">
        <v>601</v>
      </c>
      <c r="T513" s="217">
        <v>0</v>
      </c>
    </row>
    <row r="514" ht="18.9" customHeight="1" spans="1:20">
      <c r="A514" s="668" t="s">
        <v>590</v>
      </c>
      <c r="B514" s="497">
        <v>2070302</v>
      </c>
      <c r="C514" s="407">
        <f t="shared" si="42"/>
        <v>0</v>
      </c>
      <c r="D514" s="407">
        <f t="shared" si="43"/>
        <v>0</v>
      </c>
      <c r="E514" s="483" t="str">
        <f t="shared" si="44"/>
        <v/>
      </c>
      <c r="F514" s="473">
        <f t="shared" si="45"/>
        <v>0</v>
      </c>
      <c r="G514" s="217">
        <f t="shared" si="46"/>
        <v>7</v>
      </c>
      <c r="H514" s="397"/>
      <c r="I514" s="217">
        <v>2060502</v>
      </c>
      <c r="J514" s="217" t="s">
        <v>1617</v>
      </c>
      <c r="L514" s="217">
        <f t="shared" si="47"/>
        <v>2060502</v>
      </c>
      <c r="R514" s="217">
        <v>2070104</v>
      </c>
      <c r="S514" s="217" t="s">
        <v>1618</v>
      </c>
      <c r="T514" s="217">
        <v>170</v>
      </c>
    </row>
    <row r="515" ht="18.9" customHeight="1" spans="1:20">
      <c r="A515" s="668" t="s">
        <v>593</v>
      </c>
      <c r="B515" s="497">
        <v>2070303</v>
      </c>
      <c r="C515" s="407">
        <f t="shared" si="42"/>
        <v>0</v>
      </c>
      <c r="D515" s="407">
        <f t="shared" si="43"/>
        <v>0</v>
      </c>
      <c r="E515" s="483" t="str">
        <f t="shared" si="44"/>
        <v/>
      </c>
      <c r="F515" s="473">
        <f t="shared" si="45"/>
        <v>0</v>
      </c>
      <c r="G515" s="217">
        <f t="shared" si="46"/>
        <v>7</v>
      </c>
      <c r="H515" s="397"/>
      <c r="I515" s="217">
        <v>2060503</v>
      </c>
      <c r="J515" s="217" t="s">
        <v>1619</v>
      </c>
      <c r="L515" s="217">
        <f t="shared" si="47"/>
        <v>2060503</v>
      </c>
      <c r="R515" s="217">
        <v>2070105</v>
      </c>
      <c r="S515" s="217" t="s">
        <v>1620</v>
      </c>
      <c r="T515" s="217">
        <v>0</v>
      </c>
    </row>
    <row r="516" ht="18.9" customHeight="1" spans="1:20">
      <c r="A516" s="668" t="s">
        <v>1621</v>
      </c>
      <c r="B516" s="497">
        <v>2070304</v>
      </c>
      <c r="C516" s="407">
        <f t="shared" ref="C516:C579" si="48">_xlfn.IFNA(VLOOKUP(B516,I:K,3,0),)</f>
        <v>0</v>
      </c>
      <c r="D516" s="407">
        <f t="shared" ref="D516:D579" si="49">_xlfn.IFNA(VLOOKUP(B516,R:T,3,0),)</f>
        <v>0</v>
      </c>
      <c r="E516" s="483" t="str">
        <f t="shared" ref="E516:E579" si="50">IF(ISERROR(D516/C516-1),"",D516/C516-1)</f>
        <v/>
      </c>
      <c r="F516" s="473">
        <f t="shared" ref="F516:F579" si="51">SUMIFS(C$4:C$1309,B$4:B$1309,"&gt;"&amp;B516*100,B$4:B$1309,"&lt;"&amp;B516*100+100)</f>
        <v>0</v>
      </c>
      <c r="G516" s="217">
        <f t="shared" ref="G516:G579" si="52">LEN(B516)</f>
        <v>7</v>
      </c>
      <c r="H516" s="655"/>
      <c r="I516" s="217">
        <v>2060599</v>
      </c>
      <c r="J516" s="217" t="s">
        <v>1622</v>
      </c>
      <c r="L516" s="217">
        <f t="shared" ref="L516:L579" si="53">VLOOKUP(I516,B$4:B$11056,1,0)</f>
        <v>2060599</v>
      </c>
      <c r="R516" s="217">
        <v>2070106</v>
      </c>
      <c r="S516" s="217" t="s">
        <v>1623</v>
      </c>
      <c r="T516" s="217">
        <v>0</v>
      </c>
    </row>
    <row r="517" ht="18.9" customHeight="1" spans="1:20">
      <c r="A517" s="668" t="s">
        <v>1624</v>
      </c>
      <c r="B517" s="497">
        <v>2070305</v>
      </c>
      <c r="C517" s="407">
        <f t="shared" si="48"/>
        <v>0</v>
      </c>
      <c r="D517" s="407">
        <f t="shared" si="49"/>
        <v>0</v>
      </c>
      <c r="E517" s="483" t="str">
        <f t="shared" si="50"/>
        <v/>
      </c>
      <c r="F517" s="473">
        <f t="shared" si="51"/>
        <v>0</v>
      </c>
      <c r="G517" s="217">
        <f t="shared" si="52"/>
        <v>7</v>
      </c>
      <c r="H517" s="397"/>
      <c r="I517" s="217">
        <v>20606</v>
      </c>
      <c r="J517" s="217" t="s">
        <v>1625</v>
      </c>
      <c r="L517" s="217">
        <f t="shared" si="53"/>
        <v>20606</v>
      </c>
      <c r="R517" s="217">
        <v>2070107</v>
      </c>
      <c r="S517" s="217" t="s">
        <v>1626</v>
      </c>
      <c r="T517" s="217">
        <v>0</v>
      </c>
    </row>
    <row r="518" ht="18.9" customHeight="1" spans="1:20">
      <c r="A518" s="668" t="s">
        <v>1627</v>
      </c>
      <c r="B518" s="497">
        <v>2070306</v>
      </c>
      <c r="C518" s="407">
        <f t="shared" si="48"/>
        <v>0</v>
      </c>
      <c r="D518" s="407">
        <f t="shared" si="49"/>
        <v>0</v>
      </c>
      <c r="E518" s="483" t="str">
        <f t="shared" si="50"/>
        <v/>
      </c>
      <c r="F518" s="473">
        <f t="shared" si="51"/>
        <v>0</v>
      </c>
      <c r="G518" s="217">
        <f t="shared" si="52"/>
        <v>7</v>
      </c>
      <c r="H518" s="397"/>
      <c r="I518" s="217">
        <v>2060601</v>
      </c>
      <c r="J518" s="217" t="s">
        <v>1628</v>
      </c>
      <c r="L518" s="217">
        <f t="shared" si="53"/>
        <v>2060601</v>
      </c>
      <c r="R518" s="217">
        <v>2070108</v>
      </c>
      <c r="S518" s="217" t="s">
        <v>1629</v>
      </c>
      <c r="T518" s="217">
        <v>0</v>
      </c>
    </row>
    <row r="519" ht="18.9" customHeight="1" spans="1:20">
      <c r="A519" s="668" t="s">
        <v>1630</v>
      </c>
      <c r="B519" s="497">
        <v>2070307</v>
      </c>
      <c r="C519" s="407">
        <f t="shared" si="48"/>
        <v>122</v>
      </c>
      <c r="D519" s="407">
        <f t="shared" si="49"/>
        <v>278</v>
      </c>
      <c r="E519" s="483">
        <f t="shared" si="50"/>
        <v>1.27868852459016</v>
      </c>
      <c r="F519" s="473">
        <f t="shared" si="51"/>
        <v>0</v>
      </c>
      <c r="G519" s="217">
        <f t="shared" si="52"/>
        <v>7</v>
      </c>
      <c r="H519" s="397"/>
      <c r="I519" s="217">
        <v>2060602</v>
      </c>
      <c r="J519" s="217" t="s">
        <v>1631</v>
      </c>
      <c r="L519" s="217">
        <f t="shared" si="53"/>
        <v>2060602</v>
      </c>
      <c r="R519" s="217">
        <v>2070109</v>
      </c>
      <c r="S519" s="217" t="s">
        <v>1632</v>
      </c>
      <c r="T519" s="217">
        <v>655</v>
      </c>
    </row>
    <row r="520" ht="18.9" customHeight="1" spans="1:20">
      <c r="A520" s="668" t="s">
        <v>1633</v>
      </c>
      <c r="B520" s="497">
        <v>2070308</v>
      </c>
      <c r="C520" s="407">
        <f t="shared" si="48"/>
        <v>41</v>
      </c>
      <c r="D520" s="407">
        <f t="shared" si="49"/>
        <v>18</v>
      </c>
      <c r="E520" s="483">
        <f t="shared" si="50"/>
        <v>-0.560975609756098</v>
      </c>
      <c r="F520" s="473">
        <f t="shared" si="51"/>
        <v>0</v>
      </c>
      <c r="G520" s="217">
        <f t="shared" si="52"/>
        <v>7</v>
      </c>
      <c r="H520" s="655"/>
      <c r="I520" s="217">
        <v>2060603</v>
      </c>
      <c r="J520" s="217" t="s">
        <v>1634</v>
      </c>
      <c r="L520" s="217">
        <f t="shared" si="53"/>
        <v>2060603</v>
      </c>
      <c r="R520" s="217">
        <v>2070110</v>
      </c>
      <c r="S520" s="217" t="s">
        <v>1635</v>
      </c>
      <c r="T520" s="217">
        <v>0</v>
      </c>
    </row>
    <row r="521" ht="18.9" customHeight="1" spans="1:20">
      <c r="A521" s="668" t="s">
        <v>1636</v>
      </c>
      <c r="B521" s="497">
        <v>2070309</v>
      </c>
      <c r="C521" s="407">
        <f t="shared" si="48"/>
        <v>0</v>
      </c>
      <c r="D521" s="407">
        <f t="shared" si="49"/>
        <v>0</v>
      </c>
      <c r="E521" s="483" t="str">
        <f t="shared" si="50"/>
        <v/>
      </c>
      <c r="F521" s="473">
        <f t="shared" si="51"/>
        <v>0</v>
      </c>
      <c r="G521" s="217">
        <f t="shared" si="52"/>
        <v>7</v>
      </c>
      <c r="H521" s="655"/>
      <c r="I521" s="217">
        <v>2060699</v>
      </c>
      <c r="J521" s="217" t="s">
        <v>1637</v>
      </c>
      <c r="L521" s="217">
        <f t="shared" si="53"/>
        <v>2060699</v>
      </c>
      <c r="R521" s="217">
        <v>2070111</v>
      </c>
      <c r="S521" s="217" t="s">
        <v>1638</v>
      </c>
      <c r="T521" s="217">
        <v>20</v>
      </c>
    </row>
    <row r="522" ht="18.9" customHeight="1" spans="1:20">
      <c r="A522" s="668" t="s">
        <v>1639</v>
      </c>
      <c r="B522" s="497">
        <v>2070399</v>
      </c>
      <c r="C522" s="407">
        <f t="shared" si="48"/>
        <v>0</v>
      </c>
      <c r="D522" s="407">
        <f t="shared" si="49"/>
        <v>0</v>
      </c>
      <c r="E522" s="483" t="str">
        <f t="shared" si="50"/>
        <v/>
      </c>
      <c r="F522" s="473">
        <f t="shared" si="51"/>
        <v>0</v>
      </c>
      <c r="G522" s="217">
        <f t="shared" si="52"/>
        <v>7</v>
      </c>
      <c r="H522" s="397"/>
      <c r="I522" s="217">
        <v>20607</v>
      </c>
      <c r="J522" s="217" t="s">
        <v>1640</v>
      </c>
      <c r="K522" s="217">
        <v>103</v>
      </c>
      <c r="L522" s="217">
        <f t="shared" si="53"/>
        <v>20607</v>
      </c>
      <c r="R522" s="217">
        <v>2070112</v>
      </c>
      <c r="S522" s="217" t="s">
        <v>1641</v>
      </c>
      <c r="T522" s="217">
        <v>79</v>
      </c>
    </row>
    <row r="523" ht="18.9" customHeight="1" spans="1:20">
      <c r="A523" s="668" t="s">
        <v>1642</v>
      </c>
      <c r="B523" s="497">
        <v>20704</v>
      </c>
      <c r="C523" s="407">
        <f t="shared" si="48"/>
        <v>750</v>
      </c>
      <c r="D523" s="407">
        <f t="shared" si="49"/>
        <v>0</v>
      </c>
      <c r="E523" s="483">
        <f t="shared" si="50"/>
        <v>-1</v>
      </c>
      <c r="F523" s="473">
        <f t="shared" si="51"/>
        <v>750</v>
      </c>
      <c r="G523" s="217">
        <f t="shared" si="52"/>
        <v>5</v>
      </c>
      <c r="H523" s="655"/>
      <c r="I523" s="217">
        <v>2060701</v>
      </c>
      <c r="J523" s="217" t="s">
        <v>1562</v>
      </c>
      <c r="L523" s="217">
        <f t="shared" si="53"/>
        <v>2060701</v>
      </c>
      <c r="R523" s="217">
        <v>2070113</v>
      </c>
      <c r="S523" s="217" t="s">
        <v>1643</v>
      </c>
      <c r="T523" s="217">
        <v>0</v>
      </c>
    </row>
    <row r="524" ht="18.9" customHeight="1" spans="1:20">
      <c r="A524" s="668" t="s">
        <v>1644</v>
      </c>
      <c r="B524" s="497">
        <v>2070404</v>
      </c>
      <c r="C524" s="407">
        <f t="shared" si="48"/>
        <v>377</v>
      </c>
      <c r="D524" s="407">
        <f t="shared" si="49"/>
        <v>0</v>
      </c>
      <c r="E524" s="483">
        <f t="shared" si="50"/>
        <v>-1</v>
      </c>
      <c r="F524" s="473">
        <f t="shared" si="51"/>
        <v>0</v>
      </c>
      <c r="G524" s="217">
        <f t="shared" si="52"/>
        <v>7</v>
      </c>
      <c r="H524" s="397"/>
      <c r="I524" s="217">
        <v>2060702</v>
      </c>
      <c r="J524" s="217" t="s">
        <v>1645</v>
      </c>
      <c r="K524" s="217">
        <v>81</v>
      </c>
      <c r="L524" s="217">
        <f t="shared" si="53"/>
        <v>2060702</v>
      </c>
      <c r="R524" s="217">
        <v>2070114</v>
      </c>
      <c r="S524" s="217" t="s">
        <v>1646</v>
      </c>
      <c r="T524" s="217">
        <v>0</v>
      </c>
    </row>
    <row r="525" ht="18.9" customHeight="1" spans="1:20">
      <c r="A525" s="668" t="s">
        <v>1647</v>
      </c>
      <c r="B525" s="497">
        <v>2070406</v>
      </c>
      <c r="C525" s="407">
        <f t="shared" si="48"/>
        <v>100</v>
      </c>
      <c r="D525" s="407">
        <f t="shared" si="49"/>
        <v>0</v>
      </c>
      <c r="E525" s="483">
        <f t="shared" si="50"/>
        <v>-1</v>
      </c>
      <c r="F525" s="473">
        <f t="shared" si="51"/>
        <v>0</v>
      </c>
      <c r="G525" s="217">
        <f t="shared" si="52"/>
        <v>7</v>
      </c>
      <c r="H525" s="397"/>
      <c r="I525" s="217">
        <v>2060703</v>
      </c>
      <c r="J525" s="217" t="s">
        <v>1648</v>
      </c>
      <c r="L525" s="217">
        <f t="shared" si="53"/>
        <v>2060703</v>
      </c>
      <c r="R525" s="217">
        <v>2070199</v>
      </c>
      <c r="S525" s="217" t="s">
        <v>1649</v>
      </c>
      <c r="T525" s="217">
        <v>1593</v>
      </c>
    </row>
    <row r="526" ht="18.9" customHeight="1" spans="1:20">
      <c r="A526" s="668" t="s">
        <v>1650</v>
      </c>
      <c r="B526" s="497">
        <v>2070499</v>
      </c>
      <c r="C526" s="407">
        <f t="shared" si="48"/>
        <v>273</v>
      </c>
      <c r="D526" s="407">
        <f t="shared" si="49"/>
        <v>0</v>
      </c>
      <c r="E526" s="483">
        <f t="shared" si="50"/>
        <v>-1</v>
      </c>
      <c r="F526" s="473">
        <f t="shared" si="51"/>
        <v>0</v>
      </c>
      <c r="G526" s="217">
        <f t="shared" si="52"/>
        <v>7</v>
      </c>
      <c r="H526" s="397"/>
      <c r="I526" s="217">
        <v>2060704</v>
      </c>
      <c r="J526" s="217" t="s">
        <v>1651</v>
      </c>
      <c r="L526" s="217">
        <f t="shared" si="53"/>
        <v>2060704</v>
      </c>
      <c r="R526" s="217">
        <v>20702</v>
      </c>
      <c r="S526" s="217" t="s">
        <v>1652</v>
      </c>
      <c r="T526" s="217">
        <v>12</v>
      </c>
    </row>
    <row r="527" ht="18.9" customHeight="1" spans="1:20">
      <c r="A527" s="668" t="s">
        <v>1653</v>
      </c>
      <c r="B527" s="497">
        <v>20706</v>
      </c>
      <c r="C527" s="407">
        <f t="shared" si="48"/>
        <v>0</v>
      </c>
      <c r="D527" s="407">
        <f t="shared" si="49"/>
        <v>30</v>
      </c>
      <c r="E527" s="483" t="str">
        <f t="shared" si="50"/>
        <v/>
      </c>
      <c r="F527" s="473">
        <f t="shared" si="51"/>
        <v>0</v>
      </c>
      <c r="G527" s="217">
        <f t="shared" si="52"/>
        <v>5</v>
      </c>
      <c r="H527" s="655"/>
      <c r="I527" s="217">
        <v>2060705</v>
      </c>
      <c r="J527" s="217" t="s">
        <v>1654</v>
      </c>
      <c r="L527" s="217">
        <f t="shared" si="53"/>
        <v>2060705</v>
      </c>
      <c r="R527" s="217">
        <v>2070201</v>
      </c>
      <c r="S527" s="217" t="s">
        <v>595</v>
      </c>
      <c r="T527" s="217">
        <v>0</v>
      </c>
    </row>
    <row r="528" ht="18.9" customHeight="1" spans="1:20">
      <c r="A528" s="668" t="s">
        <v>587</v>
      </c>
      <c r="B528" s="497">
        <v>2070601</v>
      </c>
      <c r="C528" s="407">
        <f t="shared" si="48"/>
        <v>0</v>
      </c>
      <c r="D528" s="407">
        <f t="shared" si="49"/>
        <v>0</v>
      </c>
      <c r="E528" s="483" t="str">
        <f t="shared" si="50"/>
        <v/>
      </c>
      <c r="F528" s="473">
        <f t="shared" si="51"/>
        <v>0</v>
      </c>
      <c r="G528" s="217">
        <f t="shared" si="52"/>
        <v>7</v>
      </c>
      <c r="H528" s="397"/>
      <c r="I528" s="217">
        <v>2060799</v>
      </c>
      <c r="J528" s="217" t="s">
        <v>1655</v>
      </c>
      <c r="K528" s="217">
        <v>22</v>
      </c>
      <c r="L528" s="217">
        <f t="shared" si="53"/>
        <v>2060799</v>
      </c>
      <c r="R528" s="217">
        <v>2070202</v>
      </c>
      <c r="S528" s="217" t="s">
        <v>598</v>
      </c>
      <c r="T528" s="217">
        <v>0</v>
      </c>
    </row>
    <row r="529" ht="18.9" customHeight="1" spans="1:20">
      <c r="A529" s="668" t="s">
        <v>1656</v>
      </c>
      <c r="B529" s="497">
        <v>2070602</v>
      </c>
      <c r="C529" s="407">
        <f t="shared" si="48"/>
        <v>0</v>
      </c>
      <c r="D529" s="407">
        <f t="shared" si="49"/>
        <v>0</v>
      </c>
      <c r="E529" s="483" t="str">
        <f t="shared" si="50"/>
        <v/>
      </c>
      <c r="F529" s="473">
        <f t="shared" si="51"/>
        <v>0</v>
      </c>
      <c r="G529" s="217">
        <f t="shared" si="52"/>
        <v>7</v>
      </c>
      <c r="H529" s="397"/>
      <c r="I529" s="217">
        <v>20608</v>
      </c>
      <c r="J529" s="217" t="s">
        <v>1657</v>
      </c>
      <c r="L529" s="217">
        <f t="shared" si="53"/>
        <v>20608</v>
      </c>
      <c r="R529" s="217">
        <v>2070203</v>
      </c>
      <c r="S529" s="217" t="s">
        <v>601</v>
      </c>
      <c r="T529" s="217">
        <v>0</v>
      </c>
    </row>
    <row r="530" ht="18.9" customHeight="1" spans="1:20">
      <c r="A530" s="668" t="s">
        <v>593</v>
      </c>
      <c r="B530" s="497">
        <v>2070603</v>
      </c>
      <c r="C530" s="407">
        <f t="shared" si="48"/>
        <v>0</v>
      </c>
      <c r="D530" s="407">
        <f t="shared" si="49"/>
        <v>0</v>
      </c>
      <c r="E530" s="483" t="str">
        <f t="shared" si="50"/>
        <v/>
      </c>
      <c r="F530" s="473">
        <f t="shared" si="51"/>
        <v>0</v>
      </c>
      <c r="G530" s="217">
        <f t="shared" si="52"/>
        <v>7</v>
      </c>
      <c r="H530" s="397"/>
      <c r="I530" s="217">
        <v>2060801</v>
      </c>
      <c r="J530" s="217" t="s">
        <v>1658</v>
      </c>
      <c r="L530" s="217">
        <f t="shared" si="53"/>
        <v>2060801</v>
      </c>
      <c r="R530" s="217">
        <v>2070204</v>
      </c>
      <c r="S530" s="217" t="s">
        <v>1659</v>
      </c>
      <c r="T530" s="217">
        <v>10</v>
      </c>
    </row>
    <row r="531" ht="18.9" customHeight="1" spans="1:20">
      <c r="A531" s="668" t="s">
        <v>1660</v>
      </c>
      <c r="B531" s="497">
        <v>2070604</v>
      </c>
      <c r="C531" s="407">
        <f t="shared" si="48"/>
        <v>0</v>
      </c>
      <c r="D531" s="407">
        <f t="shared" si="49"/>
        <v>0</v>
      </c>
      <c r="E531" s="483" t="str">
        <f t="shared" si="50"/>
        <v/>
      </c>
      <c r="F531" s="473">
        <f t="shared" si="51"/>
        <v>0</v>
      </c>
      <c r="G531" s="217">
        <f t="shared" si="52"/>
        <v>7</v>
      </c>
      <c r="H531" s="397"/>
      <c r="I531" s="217">
        <v>2060802</v>
      </c>
      <c r="J531" s="217" t="s">
        <v>1661</v>
      </c>
      <c r="L531" s="217">
        <f t="shared" si="53"/>
        <v>2060802</v>
      </c>
      <c r="R531" s="217">
        <v>2070205</v>
      </c>
      <c r="S531" s="217" t="s">
        <v>1662</v>
      </c>
      <c r="T531" s="217">
        <v>2</v>
      </c>
    </row>
    <row r="532" ht="18.9" customHeight="1" spans="1:20">
      <c r="A532" s="668" t="s">
        <v>1663</v>
      </c>
      <c r="B532" s="497">
        <v>2070605</v>
      </c>
      <c r="C532" s="407">
        <f t="shared" si="48"/>
        <v>0</v>
      </c>
      <c r="D532" s="407">
        <f t="shared" si="49"/>
        <v>0</v>
      </c>
      <c r="E532" s="483" t="str">
        <f t="shared" si="50"/>
        <v/>
      </c>
      <c r="F532" s="473">
        <f t="shared" si="51"/>
        <v>0</v>
      </c>
      <c r="G532" s="217">
        <f t="shared" si="52"/>
        <v>7</v>
      </c>
      <c r="H532" s="397"/>
      <c r="I532" s="217">
        <v>2060899</v>
      </c>
      <c r="J532" s="217" t="s">
        <v>1664</v>
      </c>
      <c r="L532" s="217">
        <f t="shared" si="53"/>
        <v>2060899</v>
      </c>
      <c r="R532" s="217">
        <v>2070206</v>
      </c>
      <c r="S532" s="217" t="s">
        <v>1665</v>
      </c>
      <c r="T532" s="217">
        <v>0</v>
      </c>
    </row>
    <row r="533" ht="18.9" customHeight="1" spans="1:20">
      <c r="A533" s="668" t="s">
        <v>1666</v>
      </c>
      <c r="B533" s="497">
        <v>2070606</v>
      </c>
      <c r="C533" s="407">
        <f t="shared" si="48"/>
        <v>0</v>
      </c>
      <c r="D533" s="407">
        <f t="shared" si="49"/>
        <v>0</v>
      </c>
      <c r="E533" s="483" t="str">
        <f t="shared" si="50"/>
        <v/>
      </c>
      <c r="F533" s="473">
        <f t="shared" si="51"/>
        <v>0</v>
      </c>
      <c r="G533" s="217">
        <f t="shared" si="52"/>
        <v>7</v>
      </c>
      <c r="H533" s="397"/>
      <c r="I533" s="217">
        <v>20609</v>
      </c>
      <c r="J533" s="217" t="s">
        <v>1667</v>
      </c>
      <c r="L533" s="217">
        <f t="shared" si="53"/>
        <v>20609</v>
      </c>
      <c r="R533" s="217">
        <v>2070299</v>
      </c>
      <c r="S533" s="217" t="s">
        <v>1668</v>
      </c>
      <c r="T533" s="217">
        <v>0</v>
      </c>
    </row>
    <row r="534" ht="18.9" customHeight="1" spans="1:20">
      <c r="A534" s="668" t="s">
        <v>1647</v>
      </c>
      <c r="B534" s="497">
        <v>2070607</v>
      </c>
      <c r="C534" s="407">
        <f t="shared" si="48"/>
        <v>0</v>
      </c>
      <c r="D534" s="407">
        <f t="shared" si="49"/>
        <v>30</v>
      </c>
      <c r="E534" s="483" t="str">
        <f t="shared" si="50"/>
        <v/>
      </c>
      <c r="F534" s="473">
        <f t="shared" si="51"/>
        <v>0</v>
      </c>
      <c r="G534" s="217">
        <f t="shared" si="52"/>
        <v>7</v>
      </c>
      <c r="H534" s="397"/>
      <c r="I534" s="217">
        <v>2060901</v>
      </c>
      <c r="J534" s="217" t="s">
        <v>1669</v>
      </c>
      <c r="L534" s="217">
        <f t="shared" si="53"/>
        <v>2060901</v>
      </c>
      <c r="R534" s="217">
        <v>20703</v>
      </c>
      <c r="S534" s="217" t="s">
        <v>1670</v>
      </c>
      <c r="T534" s="217">
        <v>296</v>
      </c>
    </row>
    <row r="535" ht="18.9" customHeight="1" spans="1:20">
      <c r="A535" s="668" t="s">
        <v>1671</v>
      </c>
      <c r="B535" s="497">
        <v>2070699</v>
      </c>
      <c r="C535" s="407">
        <f t="shared" si="48"/>
        <v>0</v>
      </c>
      <c r="D535" s="407">
        <f t="shared" si="49"/>
        <v>0</v>
      </c>
      <c r="E535" s="483" t="str">
        <f t="shared" si="50"/>
        <v/>
      </c>
      <c r="F535" s="473">
        <f t="shared" si="51"/>
        <v>0</v>
      </c>
      <c r="G535" s="217">
        <f t="shared" si="52"/>
        <v>7</v>
      </c>
      <c r="H535" s="655"/>
      <c r="I535" s="217">
        <v>2060902</v>
      </c>
      <c r="J535" s="217" t="s">
        <v>1672</v>
      </c>
      <c r="L535" s="217">
        <f t="shared" si="53"/>
        <v>2060902</v>
      </c>
      <c r="R535" s="217">
        <v>2070301</v>
      </c>
      <c r="S535" s="217" t="s">
        <v>595</v>
      </c>
      <c r="T535" s="217">
        <v>0</v>
      </c>
    </row>
    <row r="536" ht="18.9" customHeight="1" spans="1:20">
      <c r="A536" s="668" t="s">
        <v>1673</v>
      </c>
      <c r="B536" s="497">
        <v>20708</v>
      </c>
      <c r="C536" s="407">
        <f t="shared" si="48"/>
        <v>0</v>
      </c>
      <c r="D536" s="407">
        <f t="shared" si="49"/>
        <v>413</v>
      </c>
      <c r="E536" s="483" t="str">
        <f t="shared" si="50"/>
        <v/>
      </c>
      <c r="F536" s="473">
        <f t="shared" si="51"/>
        <v>0</v>
      </c>
      <c r="G536" s="217">
        <f t="shared" si="52"/>
        <v>5</v>
      </c>
      <c r="H536" s="655"/>
      <c r="I536" s="217">
        <v>20699</v>
      </c>
      <c r="J536" s="217" t="s">
        <v>1674</v>
      </c>
      <c r="K536" s="217">
        <v>52</v>
      </c>
      <c r="L536" s="217">
        <f t="shared" si="53"/>
        <v>20699</v>
      </c>
      <c r="R536" s="217">
        <v>2070302</v>
      </c>
      <c r="S536" s="217" t="s">
        <v>598</v>
      </c>
      <c r="T536" s="217">
        <v>0</v>
      </c>
    </row>
    <row r="537" ht="18.9" customHeight="1" spans="1:20">
      <c r="A537" s="668" t="s">
        <v>587</v>
      </c>
      <c r="B537" s="497">
        <v>2070801</v>
      </c>
      <c r="C537" s="407">
        <f t="shared" si="48"/>
        <v>0</v>
      </c>
      <c r="D537" s="407">
        <f t="shared" si="49"/>
        <v>0</v>
      </c>
      <c r="E537" s="483" t="str">
        <f t="shared" si="50"/>
        <v/>
      </c>
      <c r="F537" s="473">
        <f t="shared" si="51"/>
        <v>0</v>
      </c>
      <c r="G537" s="217">
        <f t="shared" si="52"/>
        <v>7</v>
      </c>
      <c r="H537" s="397"/>
      <c r="I537" s="217">
        <v>2069901</v>
      </c>
      <c r="J537" s="217" t="s">
        <v>1675</v>
      </c>
      <c r="K537" s="217">
        <v>2</v>
      </c>
      <c r="L537" s="217">
        <f t="shared" si="53"/>
        <v>2069901</v>
      </c>
      <c r="R537" s="217">
        <v>2070303</v>
      </c>
      <c r="S537" s="217" t="s">
        <v>601</v>
      </c>
      <c r="T537" s="217">
        <v>0</v>
      </c>
    </row>
    <row r="538" ht="18.9" customHeight="1" spans="1:20">
      <c r="A538" s="668" t="s">
        <v>590</v>
      </c>
      <c r="B538" s="497">
        <v>2070802</v>
      </c>
      <c r="C538" s="407">
        <f t="shared" si="48"/>
        <v>0</v>
      </c>
      <c r="D538" s="407">
        <f t="shared" si="49"/>
        <v>0</v>
      </c>
      <c r="E538" s="483" t="str">
        <f t="shared" si="50"/>
        <v/>
      </c>
      <c r="F538" s="473">
        <f t="shared" si="51"/>
        <v>0</v>
      </c>
      <c r="G538" s="217">
        <f t="shared" si="52"/>
        <v>7</v>
      </c>
      <c r="H538" s="397"/>
      <c r="I538" s="217">
        <v>2069902</v>
      </c>
      <c r="J538" s="217" t="s">
        <v>1676</v>
      </c>
      <c r="L538" s="217">
        <f t="shared" si="53"/>
        <v>2069902</v>
      </c>
      <c r="R538" s="217">
        <v>2070304</v>
      </c>
      <c r="S538" s="217" t="s">
        <v>1677</v>
      </c>
      <c r="T538" s="217">
        <v>0</v>
      </c>
    </row>
    <row r="539" ht="18.9" customHeight="1" spans="1:20">
      <c r="A539" s="668" t="s">
        <v>593</v>
      </c>
      <c r="B539" s="497">
        <v>2070803</v>
      </c>
      <c r="C539" s="407">
        <f t="shared" si="48"/>
        <v>0</v>
      </c>
      <c r="D539" s="407">
        <f t="shared" si="49"/>
        <v>0</v>
      </c>
      <c r="E539" s="483" t="str">
        <f t="shared" si="50"/>
        <v/>
      </c>
      <c r="F539" s="473">
        <f t="shared" si="51"/>
        <v>0</v>
      </c>
      <c r="G539" s="217">
        <f t="shared" si="52"/>
        <v>7</v>
      </c>
      <c r="H539" s="397"/>
      <c r="I539" s="217">
        <v>2069903</v>
      </c>
      <c r="J539" s="217" t="s">
        <v>1678</v>
      </c>
      <c r="L539" s="217">
        <f t="shared" si="53"/>
        <v>2069903</v>
      </c>
      <c r="R539" s="217">
        <v>2070305</v>
      </c>
      <c r="S539" s="217" t="s">
        <v>1679</v>
      </c>
      <c r="T539" s="217">
        <v>0</v>
      </c>
    </row>
    <row r="540" ht="18.9" customHeight="1" spans="1:20">
      <c r="A540" s="668" t="s">
        <v>1644</v>
      </c>
      <c r="B540" s="497">
        <v>2070804</v>
      </c>
      <c r="C540" s="407">
        <f t="shared" si="48"/>
        <v>0</v>
      </c>
      <c r="D540" s="407">
        <f t="shared" si="49"/>
        <v>168</v>
      </c>
      <c r="E540" s="483" t="str">
        <f t="shared" si="50"/>
        <v/>
      </c>
      <c r="F540" s="473">
        <f t="shared" si="51"/>
        <v>0</v>
      </c>
      <c r="G540" s="217">
        <f t="shared" si="52"/>
        <v>7</v>
      </c>
      <c r="H540" s="397"/>
      <c r="I540" s="217">
        <v>2069999</v>
      </c>
      <c r="J540" s="217" t="s">
        <v>1680</v>
      </c>
      <c r="K540" s="217">
        <v>50</v>
      </c>
      <c r="L540" s="217">
        <f t="shared" si="53"/>
        <v>2069999</v>
      </c>
      <c r="R540" s="217">
        <v>2070306</v>
      </c>
      <c r="S540" s="217" t="s">
        <v>1681</v>
      </c>
      <c r="T540" s="217">
        <v>0</v>
      </c>
    </row>
    <row r="541" ht="18.9" customHeight="1" spans="1:20">
      <c r="A541" s="668" t="s">
        <v>1682</v>
      </c>
      <c r="B541" s="497">
        <v>2070805</v>
      </c>
      <c r="C541" s="407">
        <f t="shared" si="48"/>
        <v>0</v>
      </c>
      <c r="D541" s="407">
        <f t="shared" si="49"/>
        <v>4</v>
      </c>
      <c r="E541" s="483" t="str">
        <f t="shared" si="50"/>
        <v/>
      </c>
      <c r="F541" s="473">
        <f t="shared" si="51"/>
        <v>0</v>
      </c>
      <c r="G541" s="217">
        <f t="shared" si="52"/>
        <v>7</v>
      </c>
      <c r="H541" s="397"/>
      <c r="I541" s="217">
        <v>207</v>
      </c>
      <c r="J541" s="217" t="s">
        <v>1683</v>
      </c>
      <c r="K541" s="217">
        <v>3822</v>
      </c>
      <c r="L541" s="217">
        <f t="shared" si="53"/>
        <v>207</v>
      </c>
      <c r="R541" s="217">
        <v>2070307</v>
      </c>
      <c r="S541" s="217" t="s">
        <v>1684</v>
      </c>
      <c r="T541" s="217">
        <v>278</v>
      </c>
    </row>
    <row r="542" ht="18.9" customHeight="1" spans="1:20">
      <c r="A542" s="668" t="s">
        <v>1685</v>
      </c>
      <c r="B542" s="497">
        <v>2070899</v>
      </c>
      <c r="C542" s="407">
        <f t="shared" si="48"/>
        <v>0</v>
      </c>
      <c r="D542" s="407">
        <f t="shared" si="49"/>
        <v>241</v>
      </c>
      <c r="E542" s="483" t="str">
        <f t="shared" si="50"/>
        <v/>
      </c>
      <c r="F542" s="473">
        <f t="shared" si="51"/>
        <v>0</v>
      </c>
      <c r="G542" s="217">
        <f t="shared" si="52"/>
        <v>7</v>
      </c>
      <c r="H542" s="397"/>
      <c r="I542" s="217">
        <v>20701</v>
      </c>
      <c r="J542" s="217" t="s">
        <v>1686</v>
      </c>
      <c r="K542" s="217">
        <v>1926</v>
      </c>
      <c r="L542" s="217">
        <f t="shared" si="53"/>
        <v>20701</v>
      </c>
      <c r="R542" s="217">
        <v>2070308</v>
      </c>
      <c r="S542" s="217" t="s">
        <v>1687</v>
      </c>
      <c r="T542" s="217">
        <v>18</v>
      </c>
    </row>
    <row r="543" ht="18.9" customHeight="1" spans="1:20">
      <c r="A543" s="668" t="s">
        <v>1688</v>
      </c>
      <c r="B543" s="497">
        <v>20799</v>
      </c>
      <c r="C543" s="407">
        <f t="shared" si="48"/>
        <v>976</v>
      </c>
      <c r="D543" s="407">
        <f t="shared" si="49"/>
        <v>667</v>
      </c>
      <c r="E543" s="483">
        <f t="shared" si="50"/>
        <v>-0.316598360655738</v>
      </c>
      <c r="F543" s="473">
        <f t="shared" si="51"/>
        <v>976</v>
      </c>
      <c r="G543" s="217">
        <f t="shared" si="52"/>
        <v>5</v>
      </c>
      <c r="H543" s="655"/>
      <c r="I543" s="217">
        <v>2070101</v>
      </c>
      <c r="J543" s="217" t="s">
        <v>588</v>
      </c>
      <c r="K543" s="217">
        <v>264</v>
      </c>
      <c r="L543" s="217">
        <f t="shared" si="53"/>
        <v>2070101</v>
      </c>
      <c r="R543" s="217">
        <v>2070309</v>
      </c>
      <c r="S543" s="217" t="s">
        <v>1689</v>
      </c>
      <c r="T543" s="217">
        <v>0</v>
      </c>
    </row>
    <row r="544" ht="18.9" customHeight="1" spans="1:20">
      <c r="A544" s="668" t="s">
        <v>1690</v>
      </c>
      <c r="B544" s="497">
        <v>2079902</v>
      </c>
      <c r="C544" s="407">
        <f t="shared" si="48"/>
        <v>0</v>
      </c>
      <c r="D544" s="407">
        <f t="shared" si="49"/>
        <v>0</v>
      </c>
      <c r="E544" s="483" t="str">
        <f t="shared" si="50"/>
        <v/>
      </c>
      <c r="F544" s="473">
        <f t="shared" si="51"/>
        <v>0</v>
      </c>
      <c r="G544" s="217">
        <f t="shared" si="52"/>
        <v>7</v>
      </c>
      <c r="H544" s="397"/>
      <c r="I544" s="217">
        <v>2070102</v>
      </c>
      <c r="J544" s="217" t="s">
        <v>591</v>
      </c>
      <c r="K544" s="217">
        <v>-2</v>
      </c>
      <c r="L544" s="217">
        <f t="shared" si="53"/>
        <v>2070102</v>
      </c>
      <c r="R544" s="217">
        <v>2070399</v>
      </c>
      <c r="S544" s="217" t="s">
        <v>1691</v>
      </c>
      <c r="T544" s="217">
        <v>0</v>
      </c>
    </row>
    <row r="545" ht="18.9" customHeight="1" spans="1:20">
      <c r="A545" s="668" t="s">
        <v>1692</v>
      </c>
      <c r="B545" s="497">
        <v>2079903</v>
      </c>
      <c r="C545" s="407">
        <f t="shared" si="48"/>
        <v>0</v>
      </c>
      <c r="D545" s="407">
        <f t="shared" si="49"/>
        <v>46</v>
      </c>
      <c r="E545" s="483" t="str">
        <f t="shared" si="50"/>
        <v/>
      </c>
      <c r="F545" s="473">
        <f t="shared" si="51"/>
        <v>0</v>
      </c>
      <c r="G545" s="217">
        <f t="shared" si="52"/>
        <v>7</v>
      </c>
      <c r="H545" s="655"/>
      <c r="I545" s="217">
        <v>2070103</v>
      </c>
      <c r="J545" s="217" t="s">
        <v>594</v>
      </c>
      <c r="L545" s="217">
        <f t="shared" si="53"/>
        <v>2070103</v>
      </c>
      <c r="R545" s="217">
        <v>20706</v>
      </c>
      <c r="S545" s="217" t="s">
        <v>1693</v>
      </c>
      <c r="T545" s="217">
        <v>30</v>
      </c>
    </row>
    <row r="546" ht="18.9" customHeight="1" spans="1:20">
      <c r="A546" s="668" t="s">
        <v>1694</v>
      </c>
      <c r="B546" s="497">
        <v>2079999</v>
      </c>
      <c r="C546" s="407">
        <f t="shared" si="48"/>
        <v>976</v>
      </c>
      <c r="D546" s="407">
        <f t="shared" si="49"/>
        <v>621</v>
      </c>
      <c r="E546" s="483">
        <f t="shared" si="50"/>
        <v>-0.363729508196721</v>
      </c>
      <c r="F546" s="473">
        <f t="shared" si="51"/>
        <v>0</v>
      </c>
      <c r="G546" s="217">
        <f t="shared" si="52"/>
        <v>7</v>
      </c>
      <c r="H546" s="397"/>
      <c r="I546" s="217">
        <v>2070104</v>
      </c>
      <c r="J546" s="217" t="s">
        <v>1695</v>
      </c>
      <c r="L546" s="217">
        <f t="shared" si="53"/>
        <v>2070104</v>
      </c>
      <c r="R546" s="217">
        <v>2070601</v>
      </c>
      <c r="S546" s="217" t="s">
        <v>595</v>
      </c>
      <c r="T546" s="217">
        <v>0</v>
      </c>
    </row>
    <row r="547" ht="18.9" customHeight="1" spans="1:20">
      <c r="A547" s="666" t="s">
        <v>1696</v>
      </c>
      <c r="B547" s="667">
        <v>208</v>
      </c>
      <c r="C547" s="411">
        <f t="shared" si="48"/>
        <v>55790</v>
      </c>
      <c r="D547" s="411">
        <f t="shared" si="49"/>
        <v>53757</v>
      </c>
      <c r="E547" s="481">
        <f t="shared" si="50"/>
        <v>-0.0364402222620541</v>
      </c>
      <c r="F547" s="473">
        <f t="shared" si="51"/>
        <v>55790</v>
      </c>
      <c r="G547" s="217">
        <f t="shared" si="52"/>
        <v>3</v>
      </c>
      <c r="H547" s="655"/>
      <c r="I547" s="217">
        <v>2070105</v>
      </c>
      <c r="J547" s="217" t="s">
        <v>1697</v>
      </c>
      <c r="L547" s="217">
        <f t="shared" si="53"/>
        <v>2070105</v>
      </c>
      <c r="R547" s="217">
        <v>2070602</v>
      </c>
      <c r="S547" s="217" t="s">
        <v>598</v>
      </c>
      <c r="T547" s="217">
        <v>0</v>
      </c>
    </row>
    <row r="548" ht="18.9" customHeight="1" spans="1:20">
      <c r="A548" s="668" t="s">
        <v>1698</v>
      </c>
      <c r="B548" s="497">
        <v>20801</v>
      </c>
      <c r="C548" s="407">
        <f t="shared" si="48"/>
        <v>2439</v>
      </c>
      <c r="D548" s="407">
        <f t="shared" si="49"/>
        <v>1556</v>
      </c>
      <c r="E548" s="483">
        <f t="shared" si="50"/>
        <v>-0.362033620336203</v>
      </c>
      <c r="F548" s="473">
        <f t="shared" si="51"/>
        <v>2439</v>
      </c>
      <c r="G548" s="217">
        <f t="shared" si="52"/>
        <v>5</v>
      </c>
      <c r="H548" s="655"/>
      <c r="I548" s="217">
        <v>2070106</v>
      </c>
      <c r="J548" s="217" t="s">
        <v>1699</v>
      </c>
      <c r="L548" s="217">
        <f t="shared" si="53"/>
        <v>2070106</v>
      </c>
      <c r="R548" s="217">
        <v>2070603</v>
      </c>
      <c r="S548" s="217" t="s">
        <v>601</v>
      </c>
      <c r="T548" s="217">
        <v>0</v>
      </c>
    </row>
    <row r="549" ht="18.9" customHeight="1" spans="1:20">
      <c r="A549" s="668" t="s">
        <v>587</v>
      </c>
      <c r="B549" s="497">
        <v>2080101</v>
      </c>
      <c r="C549" s="407">
        <f t="shared" si="48"/>
        <v>245</v>
      </c>
      <c r="D549" s="407">
        <f t="shared" si="49"/>
        <v>250</v>
      </c>
      <c r="E549" s="483">
        <f t="shared" si="50"/>
        <v>0.0204081632653061</v>
      </c>
      <c r="F549" s="473">
        <f t="shared" si="51"/>
        <v>0</v>
      </c>
      <c r="G549" s="217">
        <f t="shared" si="52"/>
        <v>7</v>
      </c>
      <c r="H549" s="397"/>
      <c r="I549" s="217">
        <v>2070107</v>
      </c>
      <c r="J549" s="217" t="s">
        <v>1700</v>
      </c>
      <c r="L549" s="217">
        <f t="shared" si="53"/>
        <v>2070107</v>
      </c>
      <c r="R549" s="217">
        <v>2070604</v>
      </c>
      <c r="S549" s="217" t="s">
        <v>1701</v>
      </c>
      <c r="T549" s="217">
        <v>0</v>
      </c>
    </row>
    <row r="550" s="217" customFormat="1" ht="18.9" customHeight="1" spans="1:20">
      <c r="A550" s="668" t="s">
        <v>590</v>
      </c>
      <c r="B550" s="497">
        <v>2080102</v>
      </c>
      <c r="C550" s="407">
        <f t="shared" si="48"/>
        <v>0</v>
      </c>
      <c r="D550" s="407">
        <f t="shared" si="49"/>
        <v>0</v>
      </c>
      <c r="E550" s="483" t="str">
        <f t="shared" si="50"/>
        <v/>
      </c>
      <c r="F550" s="473">
        <f t="shared" si="51"/>
        <v>0</v>
      </c>
      <c r="G550" s="217">
        <f t="shared" si="52"/>
        <v>7</v>
      </c>
      <c r="H550" s="397"/>
      <c r="I550" s="217">
        <v>2070108</v>
      </c>
      <c r="J550" s="217" t="s">
        <v>1702</v>
      </c>
      <c r="L550" s="217">
        <f t="shared" si="53"/>
        <v>2070108</v>
      </c>
      <c r="R550" s="217">
        <v>2070605</v>
      </c>
      <c r="S550" s="217" t="s">
        <v>1703</v>
      </c>
      <c r="T550" s="217">
        <v>0</v>
      </c>
    </row>
    <row r="551" s="217" customFormat="1" ht="18.9" customHeight="1" spans="1:20">
      <c r="A551" s="668" t="s">
        <v>593</v>
      </c>
      <c r="B551" s="497">
        <v>2080103</v>
      </c>
      <c r="C551" s="407">
        <f t="shared" si="48"/>
        <v>0</v>
      </c>
      <c r="D551" s="407">
        <f t="shared" si="49"/>
        <v>0</v>
      </c>
      <c r="E551" s="483" t="str">
        <f t="shared" si="50"/>
        <v/>
      </c>
      <c r="F551" s="473">
        <f t="shared" si="51"/>
        <v>0</v>
      </c>
      <c r="G551" s="217">
        <f t="shared" si="52"/>
        <v>7</v>
      </c>
      <c r="H551" s="397"/>
      <c r="I551" s="217">
        <v>2070109</v>
      </c>
      <c r="J551" s="217" t="s">
        <v>1704</v>
      </c>
      <c r="K551" s="217">
        <v>1153</v>
      </c>
      <c r="L551" s="217">
        <f t="shared" si="53"/>
        <v>2070109</v>
      </c>
      <c r="R551" s="217">
        <v>2070606</v>
      </c>
      <c r="S551" s="217" t="s">
        <v>1705</v>
      </c>
      <c r="T551" s="217">
        <v>0</v>
      </c>
    </row>
    <row r="552" s="217" customFormat="1" ht="18.9" customHeight="1" spans="1:20">
      <c r="A552" s="668" t="s">
        <v>1706</v>
      </c>
      <c r="B552" s="497">
        <v>2080104</v>
      </c>
      <c r="C552" s="407">
        <f t="shared" si="48"/>
        <v>0</v>
      </c>
      <c r="D552" s="407">
        <f t="shared" si="49"/>
        <v>0</v>
      </c>
      <c r="E552" s="483" t="str">
        <f t="shared" si="50"/>
        <v/>
      </c>
      <c r="F552" s="473">
        <f t="shared" si="51"/>
        <v>0</v>
      </c>
      <c r="G552" s="217">
        <f t="shared" si="52"/>
        <v>7</v>
      </c>
      <c r="H552" s="397"/>
      <c r="I552" s="217">
        <v>2070110</v>
      </c>
      <c r="J552" s="217" t="s">
        <v>1707</v>
      </c>
      <c r="L552" s="217">
        <f t="shared" si="53"/>
        <v>2070110</v>
      </c>
      <c r="R552" s="217">
        <v>2070607</v>
      </c>
      <c r="S552" s="217" t="s">
        <v>1708</v>
      </c>
      <c r="T552" s="217">
        <v>30</v>
      </c>
    </row>
    <row r="553" s="217" customFormat="1" ht="18.9" customHeight="1" spans="1:20">
      <c r="A553" s="668" t="s">
        <v>1709</v>
      </c>
      <c r="B553" s="497">
        <v>2080105</v>
      </c>
      <c r="C553" s="407">
        <f t="shared" si="48"/>
        <v>0</v>
      </c>
      <c r="D553" s="407">
        <f t="shared" si="49"/>
        <v>0</v>
      </c>
      <c r="E553" s="483" t="str">
        <f t="shared" si="50"/>
        <v/>
      </c>
      <c r="F553" s="473">
        <f t="shared" si="51"/>
        <v>0</v>
      </c>
      <c r="G553" s="217">
        <f t="shared" si="52"/>
        <v>7</v>
      </c>
      <c r="H553" s="397"/>
      <c r="I553" s="217">
        <v>2070111</v>
      </c>
      <c r="J553" s="217" t="s">
        <v>1710</v>
      </c>
      <c r="K553" s="217">
        <v>38</v>
      </c>
      <c r="L553" s="217">
        <f t="shared" si="53"/>
        <v>2070111</v>
      </c>
      <c r="R553" s="217">
        <v>2070699</v>
      </c>
      <c r="S553" s="217" t="s">
        <v>1711</v>
      </c>
      <c r="T553" s="217">
        <v>0</v>
      </c>
    </row>
    <row r="554" s="217" customFormat="1" ht="18.9" customHeight="1" spans="1:20">
      <c r="A554" s="668" t="s">
        <v>1712</v>
      </c>
      <c r="B554" s="497">
        <v>2080106</v>
      </c>
      <c r="C554" s="407">
        <f t="shared" si="48"/>
        <v>60</v>
      </c>
      <c r="D554" s="407">
        <f t="shared" si="49"/>
        <v>0</v>
      </c>
      <c r="E554" s="483">
        <f t="shared" si="50"/>
        <v>-1</v>
      </c>
      <c r="F554" s="473">
        <f t="shared" si="51"/>
        <v>0</v>
      </c>
      <c r="G554" s="217">
        <f t="shared" si="52"/>
        <v>7</v>
      </c>
      <c r="H554" s="655"/>
      <c r="I554" s="217">
        <v>2070112</v>
      </c>
      <c r="J554" s="217" t="s">
        <v>1713</v>
      </c>
      <c r="L554" s="217">
        <f t="shared" si="53"/>
        <v>2070112</v>
      </c>
      <c r="R554" s="217">
        <v>20708</v>
      </c>
      <c r="S554" s="217" t="s">
        <v>1714</v>
      </c>
      <c r="T554" s="217">
        <v>413</v>
      </c>
    </row>
    <row r="555" s="217" customFormat="1" ht="18.9" customHeight="1" spans="1:20">
      <c r="A555" s="668" t="s">
        <v>1715</v>
      </c>
      <c r="B555" s="497">
        <v>2080107</v>
      </c>
      <c r="C555" s="407">
        <f t="shared" si="48"/>
        <v>1</v>
      </c>
      <c r="D555" s="407">
        <f t="shared" si="49"/>
        <v>4</v>
      </c>
      <c r="E555" s="483">
        <f t="shared" si="50"/>
        <v>3</v>
      </c>
      <c r="F555" s="473">
        <f t="shared" si="51"/>
        <v>0</v>
      </c>
      <c r="G555" s="217">
        <f t="shared" si="52"/>
        <v>7</v>
      </c>
      <c r="H555" s="397"/>
      <c r="I555" s="217">
        <v>2070199</v>
      </c>
      <c r="J555" s="217" t="s">
        <v>1716</v>
      </c>
      <c r="K555" s="217">
        <v>473</v>
      </c>
      <c r="L555" s="217">
        <f t="shared" si="53"/>
        <v>2070199</v>
      </c>
      <c r="R555" s="217">
        <v>2070801</v>
      </c>
      <c r="S555" s="217" t="s">
        <v>595</v>
      </c>
      <c r="T555" s="217">
        <v>0</v>
      </c>
    </row>
    <row r="556" s="217" customFormat="1" ht="18.9" customHeight="1" spans="1:20">
      <c r="A556" s="668" t="s">
        <v>713</v>
      </c>
      <c r="B556" s="497">
        <v>2080108</v>
      </c>
      <c r="C556" s="407">
        <f t="shared" si="48"/>
        <v>3</v>
      </c>
      <c r="D556" s="407">
        <f t="shared" si="49"/>
        <v>0</v>
      </c>
      <c r="E556" s="483">
        <f t="shared" si="50"/>
        <v>-1</v>
      </c>
      <c r="F556" s="473">
        <f t="shared" si="51"/>
        <v>0</v>
      </c>
      <c r="G556" s="217">
        <f t="shared" si="52"/>
        <v>7</v>
      </c>
      <c r="H556" s="397"/>
      <c r="I556" s="217">
        <v>20702</v>
      </c>
      <c r="J556" s="217" t="s">
        <v>1717</v>
      </c>
      <c r="K556" s="217">
        <v>7</v>
      </c>
      <c r="L556" s="217">
        <f t="shared" si="53"/>
        <v>20702</v>
      </c>
      <c r="R556" s="217">
        <v>2070802</v>
      </c>
      <c r="S556" s="217" t="s">
        <v>598</v>
      </c>
      <c r="T556" s="217">
        <v>0</v>
      </c>
    </row>
    <row r="557" s="217" customFormat="1" ht="18.9" customHeight="1" spans="1:20">
      <c r="A557" s="668" t="s">
        <v>1718</v>
      </c>
      <c r="B557" s="497">
        <v>2080109</v>
      </c>
      <c r="C557" s="407">
        <f t="shared" si="48"/>
        <v>2124</v>
      </c>
      <c r="D557" s="407">
        <f t="shared" si="49"/>
        <v>1299</v>
      </c>
      <c r="E557" s="483">
        <f t="shared" si="50"/>
        <v>-0.388418079096045</v>
      </c>
      <c r="F557" s="473">
        <f t="shared" si="51"/>
        <v>0</v>
      </c>
      <c r="G557" s="217">
        <f t="shared" si="52"/>
        <v>7</v>
      </c>
      <c r="H557" s="397"/>
      <c r="I557" s="217">
        <v>2070201</v>
      </c>
      <c r="J557" s="217" t="s">
        <v>588</v>
      </c>
      <c r="L557" s="217">
        <f t="shared" si="53"/>
        <v>2070201</v>
      </c>
      <c r="R557" s="217">
        <v>2070803</v>
      </c>
      <c r="S557" s="217" t="s">
        <v>601</v>
      </c>
      <c r="T557" s="217">
        <v>0</v>
      </c>
    </row>
    <row r="558" s="217" customFormat="1" ht="18.9" customHeight="1" spans="1:20">
      <c r="A558" s="668" t="s">
        <v>1719</v>
      </c>
      <c r="B558" s="497">
        <v>2080110</v>
      </c>
      <c r="C558" s="407">
        <f t="shared" si="48"/>
        <v>0</v>
      </c>
      <c r="D558" s="407">
        <f t="shared" si="49"/>
        <v>0</v>
      </c>
      <c r="E558" s="483" t="str">
        <f t="shared" si="50"/>
        <v/>
      </c>
      <c r="F558" s="473">
        <f t="shared" si="51"/>
        <v>0</v>
      </c>
      <c r="G558" s="217">
        <f t="shared" si="52"/>
        <v>7</v>
      </c>
      <c r="H558" s="655"/>
      <c r="I558" s="217">
        <v>2070202</v>
      </c>
      <c r="J558" s="217" t="s">
        <v>591</v>
      </c>
      <c r="L558" s="217">
        <f t="shared" si="53"/>
        <v>2070202</v>
      </c>
      <c r="R558" s="217">
        <v>2070804</v>
      </c>
      <c r="S558" s="217" t="s">
        <v>1720</v>
      </c>
      <c r="T558" s="217">
        <v>168</v>
      </c>
    </row>
    <row r="559" s="217" customFormat="1" ht="18.9" customHeight="1" spans="1:20">
      <c r="A559" s="668" t="s">
        <v>1721</v>
      </c>
      <c r="B559" s="497">
        <v>2080111</v>
      </c>
      <c r="C559" s="407">
        <f t="shared" si="48"/>
        <v>0</v>
      </c>
      <c r="D559" s="407">
        <f t="shared" si="49"/>
        <v>0</v>
      </c>
      <c r="E559" s="483" t="str">
        <f t="shared" si="50"/>
        <v/>
      </c>
      <c r="F559" s="473">
        <f t="shared" si="51"/>
        <v>0</v>
      </c>
      <c r="G559" s="217">
        <f t="shared" si="52"/>
        <v>7</v>
      </c>
      <c r="H559" s="397"/>
      <c r="I559" s="217">
        <v>2070203</v>
      </c>
      <c r="J559" s="217" t="s">
        <v>594</v>
      </c>
      <c r="L559" s="217">
        <f t="shared" si="53"/>
        <v>2070203</v>
      </c>
      <c r="R559" s="217">
        <v>2070805</v>
      </c>
      <c r="S559" s="217" t="s">
        <v>1722</v>
      </c>
      <c r="T559" s="217">
        <v>4</v>
      </c>
    </row>
    <row r="560" s="217" customFormat="1" ht="18.9" customHeight="1" spans="1:20">
      <c r="A560" s="668" t="s">
        <v>1723</v>
      </c>
      <c r="B560" s="497">
        <v>2080112</v>
      </c>
      <c r="C560" s="407">
        <f t="shared" si="48"/>
        <v>6</v>
      </c>
      <c r="D560" s="407">
        <f t="shared" si="49"/>
        <v>3</v>
      </c>
      <c r="E560" s="483">
        <f t="shared" si="50"/>
        <v>-0.5</v>
      </c>
      <c r="F560" s="473">
        <f t="shared" si="51"/>
        <v>0</v>
      </c>
      <c r="G560" s="217">
        <f t="shared" si="52"/>
        <v>7</v>
      </c>
      <c r="H560" s="397"/>
      <c r="I560" s="217">
        <v>2070204</v>
      </c>
      <c r="J560" s="217" t="s">
        <v>1724</v>
      </c>
      <c r="K560" s="217">
        <v>7</v>
      </c>
      <c r="L560" s="217">
        <f t="shared" si="53"/>
        <v>2070204</v>
      </c>
      <c r="R560" s="217">
        <v>2070899</v>
      </c>
      <c r="S560" s="217" t="s">
        <v>1725</v>
      </c>
      <c r="T560" s="217">
        <v>241</v>
      </c>
    </row>
    <row r="561" s="217" customFormat="1" ht="18.9" customHeight="1" spans="1:20">
      <c r="A561" s="668" t="s">
        <v>1726</v>
      </c>
      <c r="B561" s="497">
        <v>2080199</v>
      </c>
      <c r="C561" s="407">
        <f t="shared" si="48"/>
        <v>0</v>
      </c>
      <c r="D561" s="407">
        <f t="shared" si="49"/>
        <v>0</v>
      </c>
      <c r="E561" s="483" t="str">
        <f t="shared" si="50"/>
        <v/>
      </c>
      <c r="F561" s="473">
        <f t="shared" si="51"/>
        <v>0</v>
      </c>
      <c r="G561" s="217">
        <f t="shared" si="52"/>
        <v>7</v>
      </c>
      <c r="H561" s="397"/>
      <c r="I561" s="217">
        <v>2070205</v>
      </c>
      <c r="J561" s="217" t="s">
        <v>1727</v>
      </c>
      <c r="L561" s="217">
        <f t="shared" si="53"/>
        <v>2070205</v>
      </c>
      <c r="R561" s="217">
        <v>20799</v>
      </c>
      <c r="S561" s="217" t="s">
        <v>1728</v>
      </c>
      <c r="T561" s="217">
        <v>667</v>
      </c>
    </row>
    <row r="562" s="217" customFormat="1" ht="18.9" customHeight="1" spans="1:20">
      <c r="A562" s="668" t="s">
        <v>1729</v>
      </c>
      <c r="B562" s="497">
        <v>20802</v>
      </c>
      <c r="C562" s="407">
        <f t="shared" si="48"/>
        <v>890</v>
      </c>
      <c r="D562" s="407">
        <f t="shared" si="49"/>
        <v>2284</v>
      </c>
      <c r="E562" s="483">
        <f t="shared" si="50"/>
        <v>1.56629213483146</v>
      </c>
      <c r="F562" s="473">
        <f t="shared" si="51"/>
        <v>890</v>
      </c>
      <c r="G562" s="217">
        <f t="shared" si="52"/>
        <v>5</v>
      </c>
      <c r="H562" s="655"/>
      <c r="I562" s="217">
        <v>2070206</v>
      </c>
      <c r="J562" s="217" t="s">
        <v>1730</v>
      </c>
      <c r="L562" s="217">
        <f t="shared" si="53"/>
        <v>2070206</v>
      </c>
      <c r="R562" s="217">
        <v>2079902</v>
      </c>
      <c r="S562" s="217" t="s">
        <v>1731</v>
      </c>
      <c r="T562" s="217">
        <v>0</v>
      </c>
    </row>
    <row r="563" s="217" customFormat="1" ht="18.9" customHeight="1" spans="1:20">
      <c r="A563" s="668" t="s">
        <v>587</v>
      </c>
      <c r="B563" s="497">
        <v>2080201</v>
      </c>
      <c r="C563" s="407">
        <f t="shared" si="48"/>
        <v>15</v>
      </c>
      <c r="D563" s="407">
        <f t="shared" si="49"/>
        <v>0</v>
      </c>
      <c r="E563" s="483">
        <f t="shared" si="50"/>
        <v>-1</v>
      </c>
      <c r="F563" s="473">
        <f t="shared" si="51"/>
        <v>0</v>
      </c>
      <c r="G563" s="217">
        <f t="shared" si="52"/>
        <v>7</v>
      </c>
      <c r="H563" s="397"/>
      <c r="I563" s="217">
        <v>2070299</v>
      </c>
      <c r="J563" s="217" t="s">
        <v>1732</v>
      </c>
      <c r="L563" s="217">
        <f t="shared" si="53"/>
        <v>2070299</v>
      </c>
      <c r="R563" s="217">
        <v>2079903</v>
      </c>
      <c r="S563" s="217" t="s">
        <v>1733</v>
      </c>
      <c r="T563" s="217">
        <v>46</v>
      </c>
    </row>
    <row r="564" s="217" customFormat="1" ht="18.9" customHeight="1" spans="1:20">
      <c r="A564" s="668" t="s">
        <v>590</v>
      </c>
      <c r="B564" s="497">
        <v>2080202</v>
      </c>
      <c r="C564" s="407">
        <f t="shared" si="48"/>
        <v>0</v>
      </c>
      <c r="D564" s="407">
        <f t="shared" si="49"/>
        <v>0</v>
      </c>
      <c r="E564" s="483" t="str">
        <f t="shared" si="50"/>
        <v/>
      </c>
      <c r="F564" s="473">
        <f t="shared" si="51"/>
        <v>0</v>
      </c>
      <c r="G564" s="217">
        <f t="shared" si="52"/>
        <v>7</v>
      </c>
      <c r="H564" s="397"/>
      <c r="I564" s="217">
        <v>20703</v>
      </c>
      <c r="J564" s="217" t="s">
        <v>1734</v>
      </c>
      <c r="K564" s="217">
        <v>163</v>
      </c>
      <c r="L564" s="217">
        <f t="shared" si="53"/>
        <v>20703</v>
      </c>
      <c r="R564" s="217">
        <v>2079999</v>
      </c>
      <c r="S564" s="217" t="s">
        <v>1735</v>
      </c>
      <c r="T564" s="217">
        <v>621</v>
      </c>
    </row>
    <row r="565" s="217" customFormat="1" ht="18.9" customHeight="1" spans="1:20">
      <c r="A565" s="668" t="s">
        <v>593</v>
      </c>
      <c r="B565" s="497">
        <v>2080203</v>
      </c>
      <c r="C565" s="407">
        <f t="shared" si="48"/>
        <v>0</v>
      </c>
      <c r="D565" s="407">
        <f t="shared" si="49"/>
        <v>0</v>
      </c>
      <c r="E565" s="483" t="str">
        <f t="shared" si="50"/>
        <v/>
      </c>
      <c r="F565" s="473">
        <f t="shared" si="51"/>
        <v>0</v>
      </c>
      <c r="G565" s="217">
        <f t="shared" si="52"/>
        <v>7</v>
      </c>
      <c r="H565" s="397"/>
      <c r="I565" s="217">
        <v>2070301</v>
      </c>
      <c r="J565" s="217" t="s">
        <v>588</v>
      </c>
      <c r="L565" s="217">
        <f t="shared" si="53"/>
        <v>2070301</v>
      </c>
      <c r="R565" s="217">
        <v>208</v>
      </c>
      <c r="S565" s="217" t="s">
        <v>1736</v>
      </c>
      <c r="T565" s="217">
        <v>53757</v>
      </c>
    </row>
    <row r="566" s="217" customFormat="1" ht="18.9" customHeight="1" spans="1:20">
      <c r="A566" s="668" t="s">
        <v>1737</v>
      </c>
      <c r="B566" s="497">
        <v>2080205</v>
      </c>
      <c r="C566" s="407">
        <f t="shared" si="48"/>
        <v>50</v>
      </c>
      <c r="D566" s="407">
        <f t="shared" si="49"/>
        <v>0</v>
      </c>
      <c r="E566" s="483">
        <f t="shared" si="50"/>
        <v>-1</v>
      </c>
      <c r="F566" s="473">
        <f t="shared" si="51"/>
        <v>0</v>
      </c>
      <c r="G566" s="217">
        <f t="shared" si="52"/>
        <v>7</v>
      </c>
      <c r="H566" s="397"/>
      <c r="I566" s="217">
        <v>2070302</v>
      </c>
      <c r="J566" s="217" t="s">
        <v>591</v>
      </c>
      <c r="L566" s="217">
        <f t="shared" si="53"/>
        <v>2070302</v>
      </c>
      <c r="R566" s="217">
        <v>20801</v>
      </c>
      <c r="S566" s="217" t="s">
        <v>1738</v>
      </c>
      <c r="T566" s="217">
        <v>1556</v>
      </c>
    </row>
    <row r="567" s="217" customFormat="1" ht="18.9" customHeight="1" spans="1:20">
      <c r="A567" s="668" t="s">
        <v>1739</v>
      </c>
      <c r="B567" s="497">
        <v>2080206</v>
      </c>
      <c r="C567" s="407">
        <f t="shared" si="48"/>
        <v>0</v>
      </c>
      <c r="D567" s="407">
        <f t="shared" si="49"/>
        <v>0</v>
      </c>
      <c r="E567" s="483" t="str">
        <f t="shared" si="50"/>
        <v/>
      </c>
      <c r="F567" s="473">
        <f t="shared" si="51"/>
        <v>0</v>
      </c>
      <c r="G567" s="217">
        <f t="shared" si="52"/>
        <v>7</v>
      </c>
      <c r="H567" s="397"/>
      <c r="I567" s="217">
        <v>2070303</v>
      </c>
      <c r="J567" s="217" t="s">
        <v>594</v>
      </c>
      <c r="L567" s="217">
        <f t="shared" si="53"/>
        <v>2070303</v>
      </c>
      <c r="R567" s="217">
        <v>2080101</v>
      </c>
      <c r="S567" s="217" t="s">
        <v>595</v>
      </c>
      <c r="T567" s="217">
        <v>250</v>
      </c>
    </row>
    <row r="568" s="217" customFormat="1" ht="18.9" customHeight="1" spans="1:20">
      <c r="A568" s="668" t="s">
        <v>1740</v>
      </c>
      <c r="B568" s="497">
        <v>2080207</v>
      </c>
      <c r="C568" s="407">
        <f t="shared" si="48"/>
        <v>51</v>
      </c>
      <c r="D568" s="407">
        <f t="shared" si="49"/>
        <v>22</v>
      </c>
      <c r="E568" s="483">
        <f t="shared" si="50"/>
        <v>-0.568627450980392</v>
      </c>
      <c r="F568" s="473">
        <f t="shared" si="51"/>
        <v>0</v>
      </c>
      <c r="G568" s="217">
        <f t="shared" si="52"/>
        <v>7</v>
      </c>
      <c r="H568" s="655"/>
      <c r="I568" s="217">
        <v>2070304</v>
      </c>
      <c r="J568" s="217" t="s">
        <v>1741</v>
      </c>
      <c r="L568" s="217">
        <f t="shared" si="53"/>
        <v>2070304</v>
      </c>
      <c r="R568" s="217">
        <v>2080102</v>
      </c>
      <c r="S568" s="217" t="s">
        <v>598</v>
      </c>
      <c r="T568" s="217">
        <v>0</v>
      </c>
    </row>
    <row r="569" s="217" customFormat="1" ht="18.9" customHeight="1" spans="1:20">
      <c r="A569" s="668" t="s">
        <v>1742</v>
      </c>
      <c r="B569" s="497">
        <v>2080208</v>
      </c>
      <c r="C569" s="407">
        <f t="shared" si="48"/>
        <v>451</v>
      </c>
      <c r="D569" s="407">
        <f t="shared" si="49"/>
        <v>1177</v>
      </c>
      <c r="E569" s="483">
        <f t="shared" si="50"/>
        <v>1.60975609756098</v>
      </c>
      <c r="F569" s="473">
        <f t="shared" si="51"/>
        <v>0</v>
      </c>
      <c r="G569" s="217">
        <f t="shared" si="52"/>
        <v>7</v>
      </c>
      <c r="H569" s="397"/>
      <c r="I569" s="217">
        <v>2070305</v>
      </c>
      <c r="J569" s="217" t="s">
        <v>1743</v>
      </c>
      <c r="L569" s="217">
        <f t="shared" si="53"/>
        <v>2070305</v>
      </c>
      <c r="R569" s="217">
        <v>2080103</v>
      </c>
      <c r="S569" s="217" t="s">
        <v>601</v>
      </c>
      <c r="T569" s="217">
        <v>0</v>
      </c>
    </row>
    <row r="570" s="217" customFormat="1" ht="18.9" customHeight="1" spans="1:20">
      <c r="A570" s="668" t="s">
        <v>1744</v>
      </c>
      <c r="B570" s="497">
        <v>2080299</v>
      </c>
      <c r="C570" s="407">
        <f t="shared" si="48"/>
        <v>323</v>
      </c>
      <c r="D570" s="407">
        <f t="shared" si="49"/>
        <v>1085</v>
      </c>
      <c r="E570" s="483">
        <f t="shared" si="50"/>
        <v>2.35913312693498</v>
      </c>
      <c r="F570" s="473">
        <f t="shared" si="51"/>
        <v>0</v>
      </c>
      <c r="G570" s="217">
        <f t="shared" si="52"/>
        <v>7</v>
      </c>
      <c r="H570" s="397"/>
      <c r="I570" s="217">
        <v>2070306</v>
      </c>
      <c r="J570" s="217" t="s">
        <v>1745</v>
      </c>
      <c r="L570" s="217">
        <f t="shared" si="53"/>
        <v>2070306</v>
      </c>
      <c r="R570" s="217">
        <v>2080104</v>
      </c>
      <c r="S570" s="217" t="s">
        <v>1746</v>
      </c>
      <c r="T570" s="217">
        <v>0</v>
      </c>
    </row>
    <row r="571" s="217" customFormat="1" ht="18.9" customHeight="1" spans="1:20">
      <c r="A571" s="668" t="s">
        <v>1747</v>
      </c>
      <c r="B571" s="497">
        <v>20804</v>
      </c>
      <c r="C571" s="407">
        <f t="shared" si="48"/>
        <v>0</v>
      </c>
      <c r="D571" s="407">
        <f t="shared" si="49"/>
        <v>0</v>
      </c>
      <c r="E571" s="483" t="str">
        <f t="shared" si="50"/>
        <v/>
      </c>
      <c r="F571" s="473">
        <f t="shared" si="51"/>
        <v>0</v>
      </c>
      <c r="G571" s="217">
        <f t="shared" si="52"/>
        <v>5</v>
      </c>
      <c r="H571" s="655"/>
      <c r="I571" s="217">
        <v>2070307</v>
      </c>
      <c r="J571" s="217" t="s">
        <v>1748</v>
      </c>
      <c r="K571" s="217">
        <v>122</v>
      </c>
      <c r="L571" s="217">
        <f t="shared" si="53"/>
        <v>2070307</v>
      </c>
      <c r="R571" s="217">
        <v>2080105</v>
      </c>
      <c r="S571" s="217" t="s">
        <v>1749</v>
      </c>
      <c r="T571" s="217">
        <v>0</v>
      </c>
    </row>
    <row r="572" s="217" customFormat="1" ht="18.9" customHeight="1" spans="1:20">
      <c r="A572" s="668" t="s">
        <v>1750</v>
      </c>
      <c r="B572" s="497">
        <v>2080402</v>
      </c>
      <c r="C572" s="407">
        <f t="shared" si="48"/>
        <v>0</v>
      </c>
      <c r="D572" s="407">
        <f t="shared" si="49"/>
        <v>0</v>
      </c>
      <c r="E572" s="483" t="str">
        <f t="shared" si="50"/>
        <v/>
      </c>
      <c r="F572" s="473">
        <f t="shared" si="51"/>
        <v>0</v>
      </c>
      <c r="G572" s="217">
        <f t="shared" si="52"/>
        <v>7</v>
      </c>
      <c r="H572" s="397"/>
      <c r="I572" s="217">
        <v>2070308</v>
      </c>
      <c r="J572" s="217" t="s">
        <v>1751</v>
      </c>
      <c r="K572" s="217">
        <v>41</v>
      </c>
      <c r="L572" s="217">
        <f t="shared" si="53"/>
        <v>2070308</v>
      </c>
      <c r="R572" s="217">
        <v>2080106</v>
      </c>
      <c r="S572" s="217" t="s">
        <v>1752</v>
      </c>
      <c r="T572" s="217">
        <v>0</v>
      </c>
    </row>
    <row r="573" s="217" customFormat="1" ht="18.9" customHeight="1" spans="1:20">
      <c r="A573" s="668" t="s">
        <v>1753</v>
      </c>
      <c r="B573" s="497">
        <v>20805</v>
      </c>
      <c r="C573" s="407">
        <f t="shared" si="48"/>
        <v>21753</v>
      </c>
      <c r="D573" s="407">
        <f t="shared" si="49"/>
        <v>21903</v>
      </c>
      <c r="E573" s="483">
        <f t="shared" si="50"/>
        <v>0.00689560060681282</v>
      </c>
      <c r="F573" s="473">
        <f t="shared" si="51"/>
        <v>21753</v>
      </c>
      <c r="G573" s="217">
        <f t="shared" si="52"/>
        <v>5</v>
      </c>
      <c r="H573" s="655"/>
      <c r="I573" s="217">
        <v>2070309</v>
      </c>
      <c r="J573" s="217" t="s">
        <v>1754</v>
      </c>
      <c r="L573" s="217">
        <f t="shared" si="53"/>
        <v>2070309</v>
      </c>
      <c r="R573" s="217">
        <v>2080107</v>
      </c>
      <c r="S573" s="217" t="s">
        <v>1755</v>
      </c>
      <c r="T573" s="217">
        <v>4</v>
      </c>
    </row>
    <row r="574" s="217" customFormat="1" ht="18.9" customHeight="1" spans="1:20">
      <c r="A574" s="668" t="s">
        <v>1756</v>
      </c>
      <c r="B574" s="497">
        <v>2080501</v>
      </c>
      <c r="C574" s="407">
        <f t="shared" si="48"/>
        <v>0</v>
      </c>
      <c r="D574" s="407">
        <f t="shared" si="49"/>
        <v>0</v>
      </c>
      <c r="E574" s="483" t="str">
        <f t="shared" si="50"/>
        <v/>
      </c>
      <c r="F574" s="473">
        <f t="shared" si="51"/>
        <v>0</v>
      </c>
      <c r="G574" s="217">
        <f t="shared" si="52"/>
        <v>7</v>
      </c>
      <c r="H574" s="397"/>
      <c r="I574" s="217">
        <v>2070399</v>
      </c>
      <c r="J574" s="217" t="s">
        <v>1757</v>
      </c>
      <c r="L574" s="217">
        <f t="shared" si="53"/>
        <v>2070399</v>
      </c>
      <c r="R574" s="217">
        <v>2080108</v>
      </c>
      <c r="S574" s="217" t="s">
        <v>718</v>
      </c>
      <c r="T574" s="217">
        <v>0</v>
      </c>
    </row>
    <row r="575" s="217" customFormat="1" ht="18.9" customHeight="1" spans="1:20">
      <c r="A575" s="668" t="s">
        <v>1758</v>
      </c>
      <c r="B575" s="497">
        <v>2080502</v>
      </c>
      <c r="C575" s="407">
        <f t="shared" si="48"/>
        <v>6110</v>
      </c>
      <c r="D575" s="407">
        <f t="shared" si="49"/>
        <v>6593</v>
      </c>
      <c r="E575" s="483">
        <f t="shared" si="50"/>
        <v>0.079050736497545</v>
      </c>
      <c r="F575" s="473">
        <f t="shared" si="51"/>
        <v>0</v>
      </c>
      <c r="G575" s="217">
        <f t="shared" si="52"/>
        <v>7</v>
      </c>
      <c r="H575" s="397"/>
      <c r="I575" s="217">
        <v>20704</v>
      </c>
      <c r="J575" s="217" t="s">
        <v>1759</v>
      </c>
      <c r="K575" s="217">
        <v>750</v>
      </c>
      <c r="L575" s="217">
        <f t="shared" si="53"/>
        <v>20704</v>
      </c>
      <c r="R575" s="217">
        <v>2080109</v>
      </c>
      <c r="S575" s="217" t="s">
        <v>1760</v>
      </c>
      <c r="T575" s="217">
        <v>1299</v>
      </c>
    </row>
    <row r="576" s="217" customFormat="1" ht="18.9" customHeight="1" spans="1:20">
      <c r="A576" s="670" t="s">
        <v>1761</v>
      </c>
      <c r="B576" s="497">
        <v>2080503</v>
      </c>
      <c r="C576" s="407">
        <f t="shared" si="48"/>
        <v>183</v>
      </c>
      <c r="D576" s="407">
        <f t="shared" si="49"/>
        <v>71</v>
      </c>
      <c r="E576" s="483">
        <f t="shared" si="50"/>
        <v>-0.612021857923497</v>
      </c>
      <c r="F576" s="473">
        <f t="shared" si="51"/>
        <v>0</v>
      </c>
      <c r="G576" s="217">
        <f t="shared" si="52"/>
        <v>7</v>
      </c>
      <c r="H576" s="655"/>
      <c r="I576" s="217">
        <v>2070401</v>
      </c>
      <c r="J576" s="217" t="s">
        <v>588</v>
      </c>
      <c r="L576" s="217" t="e">
        <f t="shared" si="53"/>
        <v>#N/A</v>
      </c>
      <c r="R576" s="217">
        <v>2080110</v>
      </c>
      <c r="S576" s="217" t="s">
        <v>1762</v>
      </c>
      <c r="T576" s="217">
        <v>0</v>
      </c>
    </row>
    <row r="577" s="217" customFormat="1" ht="18.9" customHeight="1" spans="1:20">
      <c r="A577" s="670" t="s">
        <v>1763</v>
      </c>
      <c r="B577" s="497">
        <v>2080504</v>
      </c>
      <c r="C577" s="407">
        <f t="shared" si="48"/>
        <v>3614</v>
      </c>
      <c r="D577" s="407">
        <f t="shared" si="49"/>
        <v>3826</v>
      </c>
      <c r="E577" s="483">
        <f t="shared" si="50"/>
        <v>0.0586607636967349</v>
      </c>
      <c r="F577" s="473">
        <f t="shared" si="51"/>
        <v>0</v>
      </c>
      <c r="G577" s="217">
        <f t="shared" si="52"/>
        <v>7</v>
      </c>
      <c r="H577" s="397"/>
      <c r="I577" s="217">
        <v>2070402</v>
      </c>
      <c r="J577" s="217" t="s">
        <v>591</v>
      </c>
      <c r="L577" s="217" t="e">
        <f t="shared" si="53"/>
        <v>#N/A</v>
      </c>
      <c r="R577" s="217">
        <v>2080111</v>
      </c>
      <c r="S577" s="217" t="s">
        <v>1764</v>
      </c>
      <c r="T577" s="217">
        <v>0</v>
      </c>
    </row>
    <row r="578" s="217" customFormat="1" ht="18.9" customHeight="1" spans="1:20">
      <c r="A578" s="670" t="s">
        <v>1765</v>
      </c>
      <c r="B578" s="497">
        <v>2080505</v>
      </c>
      <c r="C578" s="407">
        <f t="shared" si="48"/>
        <v>9928</v>
      </c>
      <c r="D578" s="407">
        <f t="shared" si="49"/>
        <v>7871</v>
      </c>
      <c r="E578" s="483">
        <f t="shared" si="50"/>
        <v>-0.207191780821918</v>
      </c>
      <c r="F578" s="473">
        <f t="shared" si="51"/>
        <v>0</v>
      </c>
      <c r="G578" s="217">
        <f t="shared" si="52"/>
        <v>7</v>
      </c>
      <c r="H578" s="397"/>
      <c r="I578" s="217">
        <v>2070403</v>
      </c>
      <c r="J578" s="217" t="s">
        <v>594</v>
      </c>
      <c r="L578" s="217" t="e">
        <f t="shared" si="53"/>
        <v>#N/A</v>
      </c>
      <c r="R578" s="217">
        <v>2080112</v>
      </c>
      <c r="S578" s="217" t="s">
        <v>1766</v>
      </c>
      <c r="T578" s="217">
        <v>3</v>
      </c>
    </row>
    <row r="579" s="217" customFormat="1" ht="18.9" customHeight="1" spans="1:20">
      <c r="A579" s="670" t="s">
        <v>1767</v>
      </c>
      <c r="B579" s="497">
        <v>2080506</v>
      </c>
      <c r="C579" s="407">
        <f t="shared" si="48"/>
        <v>654</v>
      </c>
      <c r="D579" s="407">
        <f t="shared" si="49"/>
        <v>647</v>
      </c>
      <c r="E579" s="483">
        <f t="shared" si="50"/>
        <v>-0.0107033639143731</v>
      </c>
      <c r="F579" s="473">
        <f t="shared" si="51"/>
        <v>0</v>
      </c>
      <c r="G579" s="217">
        <f t="shared" si="52"/>
        <v>7</v>
      </c>
      <c r="H579" s="397"/>
      <c r="I579" s="217">
        <v>2070404</v>
      </c>
      <c r="J579" s="217" t="s">
        <v>1768</v>
      </c>
      <c r="K579" s="217">
        <v>377</v>
      </c>
      <c r="L579" s="217">
        <f t="shared" si="53"/>
        <v>2070404</v>
      </c>
      <c r="R579" s="217">
        <v>2080199</v>
      </c>
      <c r="S579" s="217" t="s">
        <v>1769</v>
      </c>
      <c r="T579" s="217">
        <v>0</v>
      </c>
    </row>
    <row r="580" s="217" customFormat="1" ht="28.8" spans="1:20">
      <c r="A580" s="670" t="s">
        <v>1770</v>
      </c>
      <c r="B580" s="497">
        <v>2080507</v>
      </c>
      <c r="C580" s="407">
        <f t="shared" ref="C580:C643" si="54">_xlfn.IFNA(VLOOKUP(B580,I:K,3,0),)</f>
        <v>893</v>
      </c>
      <c r="D580" s="407">
        <f t="shared" ref="D580:D643" si="55">_xlfn.IFNA(VLOOKUP(B580,R:T,3,0),)</f>
        <v>2742</v>
      </c>
      <c r="E580" s="483">
        <f t="shared" ref="E580:E643" si="56">IF(ISERROR(D580/C580-1),"",D580/C580-1)</f>
        <v>2.07054871220605</v>
      </c>
      <c r="F580" s="473">
        <f t="shared" ref="F580:F643" si="57">SUMIFS(C$4:C$1309,B$4:B$1309,"&gt;"&amp;B580*100,B$4:B$1309,"&lt;"&amp;B580*100+100)</f>
        <v>0</v>
      </c>
      <c r="G580" s="217">
        <f t="shared" ref="G580:G643" si="58">LEN(B580)</f>
        <v>7</v>
      </c>
      <c r="H580" s="397"/>
      <c r="I580" s="217">
        <v>2070405</v>
      </c>
      <c r="J580" s="217" t="s">
        <v>1771</v>
      </c>
      <c r="L580" s="217" t="e">
        <f t="shared" ref="L580:L643" si="59">VLOOKUP(I580,B$4:B$11056,1,0)</f>
        <v>#N/A</v>
      </c>
      <c r="R580" s="217">
        <v>20802</v>
      </c>
      <c r="S580" s="217" t="s">
        <v>1772</v>
      </c>
      <c r="T580" s="217">
        <v>2284</v>
      </c>
    </row>
    <row r="581" s="217" customFormat="1" ht="18.9" customHeight="1" spans="1:20">
      <c r="A581" s="670" t="s">
        <v>1773</v>
      </c>
      <c r="B581" s="497">
        <v>2080599</v>
      </c>
      <c r="C581" s="407">
        <f t="shared" si="54"/>
        <v>371</v>
      </c>
      <c r="D581" s="407">
        <f t="shared" si="55"/>
        <v>153</v>
      </c>
      <c r="E581" s="483">
        <f t="shared" si="56"/>
        <v>-0.587601078167116</v>
      </c>
      <c r="F581" s="473">
        <f t="shared" si="57"/>
        <v>0</v>
      </c>
      <c r="G581" s="217">
        <f t="shared" si="58"/>
        <v>7</v>
      </c>
      <c r="H581" s="397"/>
      <c r="I581" s="217">
        <v>2070406</v>
      </c>
      <c r="J581" s="217" t="s">
        <v>1774</v>
      </c>
      <c r="K581" s="217">
        <v>100</v>
      </c>
      <c r="L581" s="217">
        <f t="shared" si="59"/>
        <v>2070406</v>
      </c>
      <c r="R581" s="217">
        <v>2080201</v>
      </c>
      <c r="S581" s="217" t="s">
        <v>595</v>
      </c>
      <c r="T581" s="217">
        <v>0</v>
      </c>
    </row>
    <row r="582" s="217" customFormat="1" ht="18.9" customHeight="1" spans="1:20">
      <c r="A582" s="670" t="s">
        <v>1775</v>
      </c>
      <c r="B582" s="497">
        <v>20806</v>
      </c>
      <c r="C582" s="407">
        <f t="shared" si="54"/>
        <v>27</v>
      </c>
      <c r="D582" s="407">
        <f t="shared" si="55"/>
        <v>25</v>
      </c>
      <c r="E582" s="483">
        <f t="shared" si="56"/>
        <v>-0.0740740740740741</v>
      </c>
      <c r="F582" s="473">
        <f t="shared" si="57"/>
        <v>27</v>
      </c>
      <c r="G582" s="217">
        <f t="shared" si="58"/>
        <v>5</v>
      </c>
      <c r="H582" s="655"/>
      <c r="I582" s="217">
        <v>2070407</v>
      </c>
      <c r="J582" s="217" t="s">
        <v>1776</v>
      </c>
      <c r="L582" s="217" t="e">
        <f t="shared" si="59"/>
        <v>#N/A</v>
      </c>
      <c r="R582" s="217">
        <v>2080202</v>
      </c>
      <c r="S582" s="217" t="s">
        <v>598</v>
      </c>
      <c r="T582" s="217">
        <v>0</v>
      </c>
    </row>
    <row r="583" s="217" customFormat="1" ht="18.9" customHeight="1" spans="1:20">
      <c r="A583" s="670" t="s">
        <v>1777</v>
      </c>
      <c r="B583" s="497">
        <v>2080601</v>
      </c>
      <c r="C583" s="407">
        <f t="shared" si="54"/>
        <v>0</v>
      </c>
      <c r="D583" s="407">
        <f t="shared" si="55"/>
        <v>0</v>
      </c>
      <c r="E583" s="483" t="str">
        <f t="shared" si="56"/>
        <v/>
      </c>
      <c r="F583" s="473">
        <f t="shared" si="57"/>
        <v>0</v>
      </c>
      <c r="G583" s="217">
        <f t="shared" si="58"/>
        <v>7</v>
      </c>
      <c r="H583" s="655"/>
      <c r="I583" s="217">
        <v>2070408</v>
      </c>
      <c r="J583" s="217" t="s">
        <v>1778</v>
      </c>
      <c r="L583" s="217" t="e">
        <f t="shared" si="59"/>
        <v>#N/A</v>
      </c>
      <c r="R583" s="217">
        <v>2080203</v>
      </c>
      <c r="S583" s="217" t="s">
        <v>601</v>
      </c>
      <c r="T583" s="217">
        <v>0</v>
      </c>
    </row>
    <row r="584" s="217" customFormat="1" ht="18.9" customHeight="1" spans="1:20">
      <c r="A584" s="670" t="s">
        <v>1779</v>
      </c>
      <c r="B584" s="497">
        <v>2080602</v>
      </c>
      <c r="C584" s="407">
        <f t="shared" si="54"/>
        <v>0</v>
      </c>
      <c r="D584" s="407">
        <f t="shared" si="55"/>
        <v>0</v>
      </c>
      <c r="E584" s="483" t="str">
        <f t="shared" si="56"/>
        <v/>
      </c>
      <c r="F584" s="473">
        <f t="shared" si="57"/>
        <v>0</v>
      </c>
      <c r="G584" s="217">
        <f t="shared" si="58"/>
        <v>7</v>
      </c>
      <c r="H584" s="397"/>
      <c r="I584" s="217">
        <v>2070409</v>
      </c>
      <c r="J584" s="217" t="s">
        <v>1780</v>
      </c>
      <c r="L584" s="217" t="e">
        <f t="shared" si="59"/>
        <v>#N/A</v>
      </c>
      <c r="R584" s="217">
        <v>2080206</v>
      </c>
      <c r="S584" s="217" t="s">
        <v>1781</v>
      </c>
      <c r="T584" s="217">
        <v>0</v>
      </c>
    </row>
    <row r="585" s="217" customFormat="1" ht="18.9" customHeight="1" spans="1:20">
      <c r="A585" s="670" t="s">
        <v>1782</v>
      </c>
      <c r="B585" s="497">
        <v>2080699</v>
      </c>
      <c r="C585" s="407">
        <f t="shared" si="54"/>
        <v>27</v>
      </c>
      <c r="D585" s="407">
        <f t="shared" si="55"/>
        <v>25</v>
      </c>
      <c r="E585" s="483">
        <f t="shared" si="56"/>
        <v>-0.0740740740740741</v>
      </c>
      <c r="F585" s="473">
        <f t="shared" si="57"/>
        <v>0</v>
      </c>
      <c r="G585" s="217">
        <f t="shared" si="58"/>
        <v>7</v>
      </c>
      <c r="H585" s="397"/>
      <c r="I585" s="217">
        <v>2070499</v>
      </c>
      <c r="J585" s="217" t="s">
        <v>1783</v>
      </c>
      <c r="K585" s="217">
        <v>273</v>
      </c>
      <c r="L585" s="217">
        <f t="shared" si="59"/>
        <v>2070499</v>
      </c>
      <c r="R585" s="217">
        <v>2080207</v>
      </c>
      <c r="S585" s="217" t="s">
        <v>1784</v>
      </c>
      <c r="T585" s="217">
        <v>22</v>
      </c>
    </row>
    <row r="586" s="217" customFormat="1" ht="18.9" customHeight="1" spans="1:20">
      <c r="A586" s="670" t="s">
        <v>1785</v>
      </c>
      <c r="B586" s="497">
        <v>20807</v>
      </c>
      <c r="C586" s="407">
        <f t="shared" si="54"/>
        <v>1634</v>
      </c>
      <c r="D586" s="407">
        <f t="shared" si="55"/>
        <v>2888</v>
      </c>
      <c r="E586" s="483">
        <f t="shared" si="56"/>
        <v>0.767441860465116</v>
      </c>
      <c r="F586" s="473">
        <f t="shared" si="57"/>
        <v>1634</v>
      </c>
      <c r="G586" s="217">
        <f t="shared" si="58"/>
        <v>5</v>
      </c>
      <c r="H586" s="655"/>
      <c r="I586" s="217">
        <v>20799</v>
      </c>
      <c r="J586" s="217" t="s">
        <v>1786</v>
      </c>
      <c r="K586" s="217">
        <v>976</v>
      </c>
      <c r="L586" s="217">
        <f t="shared" si="59"/>
        <v>20799</v>
      </c>
      <c r="R586" s="217">
        <v>2080208</v>
      </c>
      <c r="S586" s="217" t="s">
        <v>1787</v>
      </c>
      <c r="T586" s="217">
        <v>1177</v>
      </c>
    </row>
    <row r="587" s="217" customFormat="1" ht="18.9" customHeight="1" spans="1:20">
      <c r="A587" s="670" t="s">
        <v>1788</v>
      </c>
      <c r="B587" s="497">
        <v>2080701</v>
      </c>
      <c r="C587" s="407">
        <f t="shared" si="54"/>
        <v>0</v>
      </c>
      <c r="D587" s="407">
        <f t="shared" si="55"/>
        <v>0</v>
      </c>
      <c r="E587" s="483" t="str">
        <f t="shared" si="56"/>
        <v/>
      </c>
      <c r="F587" s="473">
        <f t="shared" si="57"/>
        <v>0</v>
      </c>
      <c r="G587" s="217">
        <f t="shared" si="58"/>
        <v>7</v>
      </c>
      <c r="H587" s="397"/>
      <c r="I587" s="217">
        <v>2079902</v>
      </c>
      <c r="J587" s="217" t="s">
        <v>1789</v>
      </c>
      <c r="L587" s="217">
        <f t="shared" si="59"/>
        <v>2079902</v>
      </c>
      <c r="R587" s="217">
        <v>2080299</v>
      </c>
      <c r="S587" s="217" t="s">
        <v>1790</v>
      </c>
      <c r="T587" s="217">
        <v>1085</v>
      </c>
    </row>
    <row r="588" s="217" customFormat="1" ht="18.9" customHeight="1" spans="1:20">
      <c r="A588" s="670" t="s">
        <v>1791</v>
      </c>
      <c r="B588" s="497">
        <v>2080702</v>
      </c>
      <c r="C588" s="407">
        <f t="shared" si="54"/>
        <v>0</v>
      </c>
      <c r="D588" s="407">
        <f t="shared" si="55"/>
        <v>70</v>
      </c>
      <c r="E588" s="483" t="str">
        <f t="shared" si="56"/>
        <v/>
      </c>
      <c r="F588" s="473">
        <f t="shared" si="57"/>
        <v>0</v>
      </c>
      <c r="G588" s="217">
        <f t="shared" si="58"/>
        <v>7</v>
      </c>
      <c r="H588" s="397"/>
      <c r="I588" s="217">
        <v>2079903</v>
      </c>
      <c r="J588" s="217" t="s">
        <v>1792</v>
      </c>
      <c r="L588" s="217">
        <f t="shared" si="59"/>
        <v>2079903</v>
      </c>
      <c r="R588" s="217">
        <v>20804</v>
      </c>
      <c r="S588" s="217" t="s">
        <v>1793</v>
      </c>
      <c r="T588" s="217">
        <v>0</v>
      </c>
    </row>
    <row r="589" s="217" customFormat="1" ht="18.9" customHeight="1" spans="1:20">
      <c r="A589" s="670" t="s">
        <v>1794</v>
      </c>
      <c r="B589" s="497">
        <v>2080704</v>
      </c>
      <c r="C589" s="407">
        <f t="shared" si="54"/>
        <v>0</v>
      </c>
      <c r="D589" s="407">
        <f t="shared" si="55"/>
        <v>131</v>
      </c>
      <c r="E589" s="483" t="str">
        <f t="shared" si="56"/>
        <v/>
      </c>
      <c r="F589" s="473">
        <f t="shared" si="57"/>
        <v>0</v>
      </c>
      <c r="G589" s="217">
        <f t="shared" si="58"/>
        <v>7</v>
      </c>
      <c r="H589" s="397"/>
      <c r="I589" s="217">
        <v>2079999</v>
      </c>
      <c r="J589" s="217" t="s">
        <v>1795</v>
      </c>
      <c r="K589" s="217">
        <v>976</v>
      </c>
      <c r="L589" s="217">
        <f t="shared" si="59"/>
        <v>2079999</v>
      </c>
      <c r="R589" s="217">
        <v>2080402</v>
      </c>
      <c r="S589" s="217" t="s">
        <v>1796</v>
      </c>
      <c r="T589" s="217">
        <v>0</v>
      </c>
    </row>
    <row r="590" s="217" customFormat="1" ht="18.9" customHeight="1" spans="1:20">
      <c r="A590" s="670" t="s">
        <v>1797</v>
      </c>
      <c r="B590" s="497">
        <v>2080705</v>
      </c>
      <c r="C590" s="407">
        <f t="shared" si="54"/>
        <v>774</v>
      </c>
      <c r="D590" s="407">
        <f t="shared" si="55"/>
        <v>950</v>
      </c>
      <c r="E590" s="483">
        <f t="shared" si="56"/>
        <v>0.227390180878553</v>
      </c>
      <c r="F590" s="473">
        <f t="shared" si="57"/>
        <v>0</v>
      </c>
      <c r="G590" s="217">
        <f t="shared" si="58"/>
        <v>7</v>
      </c>
      <c r="H590" s="655"/>
      <c r="I590" s="217">
        <v>208</v>
      </c>
      <c r="J590" s="217" t="s">
        <v>54</v>
      </c>
      <c r="K590" s="217">
        <v>55790</v>
      </c>
      <c r="L590" s="217">
        <f t="shared" si="59"/>
        <v>208</v>
      </c>
      <c r="R590" s="217">
        <v>20805</v>
      </c>
      <c r="S590" s="217" t="s">
        <v>1798</v>
      </c>
      <c r="T590" s="217">
        <v>21903</v>
      </c>
    </row>
    <row r="591" s="217" customFormat="1" ht="18.9" customHeight="1" spans="1:20">
      <c r="A591" s="670" t="s">
        <v>1799</v>
      </c>
      <c r="B591" s="497">
        <v>2080709</v>
      </c>
      <c r="C591" s="407">
        <f t="shared" si="54"/>
        <v>0</v>
      </c>
      <c r="D591" s="407">
        <f t="shared" si="55"/>
        <v>20</v>
      </c>
      <c r="E591" s="483" t="str">
        <f t="shared" si="56"/>
        <v/>
      </c>
      <c r="F591" s="473">
        <f t="shared" si="57"/>
        <v>0</v>
      </c>
      <c r="G591" s="217">
        <f t="shared" si="58"/>
        <v>7</v>
      </c>
      <c r="H591" s="397"/>
      <c r="I591" s="217">
        <v>20801</v>
      </c>
      <c r="J591" s="217" t="s">
        <v>1800</v>
      </c>
      <c r="K591" s="217">
        <v>2439</v>
      </c>
      <c r="L591" s="217">
        <f t="shared" si="59"/>
        <v>20801</v>
      </c>
      <c r="R591" s="217">
        <v>2080501</v>
      </c>
      <c r="S591" s="217" t="s">
        <v>1801</v>
      </c>
      <c r="T591" s="217">
        <v>0</v>
      </c>
    </row>
    <row r="592" s="217" customFormat="1" ht="18.9" customHeight="1" spans="1:20">
      <c r="A592" s="670" t="s">
        <v>1802</v>
      </c>
      <c r="B592" s="497">
        <v>2080711</v>
      </c>
      <c r="C592" s="407">
        <f t="shared" si="54"/>
        <v>20</v>
      </c>
      <c r="D592" s="407">
        <f t="shared" si="55"/>
        <v>39</v>
      </c>
      <c r="E592" s="483">
        <f t="shared" si="56"/>
        <v>0.95</v>
      </c>
      <c r="F592" s="473">
        <f t="shared" si="57"/>
        <v>0</v>
      </c>
      <c r="G592" s="217">
        <f t="shared" si="58"/>
        <v>7</v>
      </c>
      <c r="H592" s="397"/>
      <c r="I592" s="217">
        <v>2080101</v>
      </c>
      <c r="J592" s="217" t="s">
        <v>588</v>
      </c>
      <c r="K592" s="217">
        <v>245</v>
      </c>
      <c r="L592" s="217">
        <f t="shared" si="59"/>
        <v>2080101</v>
      </c>
      <c r="R592" s="217">
        <v>2080502</v>
      </c>
      <c r="S592" s="217" t="s">
        <v>1803</v>
      </c>
      <c r="T592" s="217">
        <v>6593</v>
      </c>
    </row>
    <row r="593" s="217" customFormat="1" ht="18.9" customHeight="1" spans="1:20">
      <c r="A593" s="670" t="s">
        <v>1804</v>
      </c>
      <c r="B593" s="497">
        <v>2080712</v>
      </c>
      <c r="C593" s="407">
        <f t="shared" si="54"/>
        <v>10</v>
      </c>
      <c r="D593" s="407">
        <f t="shared" si="55"/>
        <v>0</v>
      </c>
      <c r="E593" s="483">
        <f t="shared" si="56"/>
        <v>-1</v>
      </c>
      <c r="F593" s="473">
        <f t="shared" si="57"/>
        <v>0</v>
      </c>
      <c r="G593" s="217">
        <f t="shared" si="58"/>
        <v>7</v>
      </c>
      <c r="H593" s="397"/>
      <c r="I593" s="217">
        <v>2080102</v>
      </c>
      <c r="J593" s="217" t="s">
        <v>591</v>
      </c>
      <c r="L593" s="217">
        <f t="shared" si="59"/>
        <v>2080102</v>
      </c>
      <c r="R593" s="217">
        <v>2080503</v>
      </c>
      <c r="S593" s="217" t="s">
        <v>1805</v>
      </c>
      <c r="T593" s="217">
        <v>71</v>
      </c>
    </row>
    <row r="594" s="217" customFormat="1" ht="18.9" customHeight="1" spans="1:20">
      <c r="A594" s="668" t="s">
        <v>1806</v>
      </c>
      <c r="B594" s="497">
        <v>2080713</v>
      </c>
      <c r="C594" s="407">
        <f t="shared" si="54"/>
        <v>0</v>
      </c>
      <c r="D594" s="407">
        <f t="shared" si="55"/>
        <v>0</v>
      </c>
      <c r="E594" s="483" t="str">
        <f t="shared" si="56"/>
        <v/>
      </c>
      <c r="F594" s="473">
        <f t="shared" si="57"/>
        <v>0</v>
      </c>
      <c r="G594" s="217">
        <f t="shared" si="58"/>
        <v>7</v>
      </c>
      <c r="H594" s="397"/>
      <c r="I594" s="217">
        <v>2080103</v>
      </c>
      <c r="J594" s="217" t="s">
        <v>594</v>
      </c>
      <c r="L594" s="217">
        <f t="shared" si="59"/>
        <v>2080103</v>
      </c>
      <c r="R594" s="217">
        <v>2080504</v>
      </c>
      <c r="S594" s="217" t="s">
        <v>1807</v>
      </c>
      <c r="T594" s="217">
        <v>3826</v>
      </c>
    </row>
    <row r="595" s="217" customFormat="1" ht="18.9" customHeight="1" spans="1:20">
      <c r="A595" s="668" t="s">
        <v>1808</v>
      </c>
      <c r="B595" s="497">
        <v>2080799</v>
      </c>
      <c r="C595" s="407">
        <f t="shared" si="54"/>
        <v>830</v>
      </c>
      <c r="D595" s="407">
        <f t="shared" si="55"/>
        <v>1678</v>
      </c>
      <c r="E595" s="483">
        <f t="shared" si="56"/>
        <v>1.02168674698795</v>
      </c>
      <c r="F595" s="473">
        <f t="shared" si="57"/>
        <v>0</v>
      </c>
      <c r="G595" s="217">
        <f t="shared" si="58"/>
        <v>7</v>
      </c>
      <c r="H595" s="397"/>
      <c r="I595" s="217">
        <v>2080104</v>
      </c>
      <c r="J595" s="217" t="s">
        <v>1809</v>
      </c>
      <c r="L595" s="217">
        <f t="shared" si="59"/>
        <v>2080104</v>
      </c>
      <c r="R595" s="217">
        <v>2080505</v>
      </c>
      <c r="S595" s="217" t="s">
        <v>1810</v>
      </c>
      <c r="T595" s="217">
        <v>7871</v>
      </c>
    </row>
    <row r="596" s="217" customFormat="1" ht="18.9" customHeight="1" spans="1:20">
      <c r="A596" s="668" t="s">
        <v>1811</v>
      </c>
      <c r="B596" s="497">
        <v>20808</v>
      </c>
      <c r="C596" s="407">
        <f t="shared" si="54"/>
        <v>1024</v>
      </c>
      <c r="D596" s="407">
        <f t="shared" si="55"/>
        <v>1081</v>
      </c>
      <c r="E596" s="483">
        <f t="shared" si="56"/>
        <v>0.0556640625</v>
      </c>
      <c r="F596" s="473">
        <f t="shared" si="57"/>
        <v>1024</v>
      </c>
      <c r="G596" s="217">
        <f t="shared" si="58"/>
        <v>5</v>
      </c>
      <c r="H596" s="655"/>
      <c r="I596" s="217">
        <v>2080105</v>
      </c>
      <c r="J596" s="217" t="s">
        <v>1812</v>
      </c>
      <c r="L596" s="217">
        <f t="shared" si="59"/>
        <v>2080105</v>
      </c>
      <c r="R596" s="217">
        <v>2080506</v>
      </c>
      <c r="S596" s="217" t="s">
        <v>1813</v>
      </c>
      <c r="T596" s="217">
        <v>647</v>
      </c>
    </row>
    <row r="597" s="217" customFormat="1" ht="18.9" customHeight="1" spans="1:20">
      <c r="A597" s="668" t="s">
        <v>1814</v>
      </c>
      <c r="B597" s="497">
        <v>2080801</v>
      </c>
      <c r="C597" s="407">
        <f t="shared" si="54"/>
        <v>21</v>
      </c>
      <c r="D597" s="407">
        <f t="shared" si="55"/>
        <v>23</v>
      </c>
      <c r="E597" s="483">
        <f t="shared" si="56"/>
        <v>0.0952380952380953</v>
      </c>
      <c r="F597" s="473">
        <f t="shared" si="57"/>
        <v>0</v>
      </c>
      <c r="G597" s="217">
        <f t="shared" si="58"/>
        <v>7</v>
      </c>
      <c r="H597" s="397"/>
      <c r="I597" s="217">
        <v>2080106</v>
      </c>
      <c r="J597" s="217" t="s">
        <v>1815</v>
      </c>
      <c r="K597" s="217">
        <v>60</v>
      </c>
      <c r="L597" s="217">
        <f t="shared" si="59"/>
        <v>2080106</v>
      </c>
      <c r="R597" s="217">
        <v>2080507</v>
      </c>
      <c r="S597" s="217" t="s">
        <v>1816</v>
      </c>
      <c r="T597" s="217">
        <v>2742</v>
      </c>
    </row>
    <row r="598" s="217" customFormat="1" ht="18.9" customHeight="1" spans="1:20">
      <c r="A598" s="668" t="s">
        <v>1817</v>
      </c>
      <c r="B598" s="497">
        <v>2080802</v>
      </c>
      <c r="C598" s="407">
        <f t="shared" si="54"/>
        <v>86</v>
      </c>
      <c r="D598" s="407">
        <f t="shared" si="55"/>
        <v>77</v>
      </c>
      <c r="E598" s="483">
        <f t="shared" si="56"/>
        <v>-0.104651162790698</v>
      </c>
      <c r="F598" s="473">
        <f t="shared" si="57"/>
        <v>0</v>
      </c>
      <c r="G598" s="217">
        <f t="shared" si="58"/>
        <v>7</v>
      </c>
      <c r="H598" s="397"/>
      <c r="I598" s="217">
        <v>2080107</v>
      </c>
      <c r="J598" s="217" t="s">
        <v>1818</v>
      </c>
      <c r="K598" s="217">
        <v>1</v>
      </c>
      <c r="L598" s="217">
        <f t="shared" si="59"/>
        <v>2080107</v>
      </c>
      <c r="R598" s="217">
        <v>2080599</v>
      </c>
      <c r="S598" s="217" t="s">
        <v>1819</v>
      </c>
      <c r="T598" s="217">
        <v>153</v>
      </c>
    </row>
    <row r="599" s="217" customFormat="1" ht="18.9" customHeight="1" spans="1:20">
      <c r="A599" s="668" t="s">
        <v>1820</v>
      </c>
      <c r="B599" s="497">
        <v>2080803</v>
      </c>
      <c r="C599" s="407">
        <f t="shared" si="54"/>
        <v>68</v>
      </c>
      <c r="D599" s="407">
        <f t="shared" si="55"/>
        <v>13</v>
      </c>
      <c r="E599" s="483">
        <f t="shared" si="56"/>
        <v>-0.808823529411765</v>
      </c>
      <c r="F599" s="473">
        <f t="shared" si="57"/>
        <v>0</v>
      </c>
      <c r="G599" s="217">
        <f t="shared" si="58"/>
        <v>7</v>
      </c>
      <c r="H599" s="655"/>
      <c r="I599" s="217">
        <v>2080108</v>
      </c>
      <c r="J599" s="217" t="s">
        <v>717</v>
      </c>
      <c r="K599" s="217">
        <v>3</v>
      </c>
      <c r="L599" s="217">
        <f t="shared" si="59"/>
        <v>2080108</v>
      </c>
      <c r="R599" s="217">
        <v>20806</v>
      </c>
      <c r="S599" s="217" t="s">
        <v>1821</v>
      </c>
      <c r="T599" s="217">
        <v>25</v>
      </c>
    </row>
    <row r="600" s="217" customFormat="1" ht="18.9" customHeight="1" spans="1:20">
      <c r="A600" s="668" t="s">
        <v>1822</v>
      </c>
      <c r="B600" s="497">
        <v>2080804</v>
      </c>
      <c r="C600" s="407">
        <f t="shared" si="54"/>
        <v>0</v>
      </c>
      <c r="D600" s="407">
        <f t="shared" si="55"/>
        <v>0</v>
      </c>
      <c r="E600" s="483" t="str">
        <f t="shared" si="56"/>
        <v/>
      </c>
      <c r="F600" s="473">
        <f t="shared" si="57"/>
        <v>0</v>
      </c>
      <c r="G600" s="217">
        <f t="shared" si="58"/>
        <v>7</v>
      </c>
      <c r="H600" s="397"/>
      <c r="I600" s="217">
        <v>2080109</v>
      </c>
      <c r="J600" s="217" t="s">
        <v>1823</v>
      </c>
      <c r="K600" s="217">
        <v>2124</v>
      </c>
      <c r="L600" s="217">
        <f t="shared" si="59"/>
        <v>2080109</v>
      </c>
      <c r="R600" s="217">
        <v>2080601</v>
      </c>
      <c r="S600" s="217" t="s">
        <v>1824</v>
      </c>
      <c r="T600" s="217">
        <v>0</v>
      </c>
    </row>
    <row r="601" s="217" customFormat="1" ht="18.9" customHeight="1" spans="1:20">
      <c r="A601" s="668" t="s">
        <v>1825</v>
      </c>
      <c r="B601" s="497">
        <v>2080805</v>
      </c>
      <c r="C601" s="407">
        <f t="shared" si="54"/>
        <v>80</v>
      </c>
      <c r="D601" s="407">
        <f t="shared" si="55"/>
        <v>96</v>
      </c>
      <c r="E601" s="483">
        <f t="shared" si="56"/>
        <v>0.2</v>
      </c>
      <c r="F601" s="473">
        <f t="shared" si="57"/>
        <v>0</v>
      </c>
      <c r="G601" s="217">
        <f t="shared" si="58"/>
        <v>7</v>
      </c>
      <c r="H601" s="397"/>
      <c r="I601" s="217">
        <v>2080110</v>
      </c>
      <c r="J601" s="217" t="s">
        <v>1826</v>
      </c>
      <c r="L601" s="217">
        <f t="shared" si="59"/>
        <v>2080110</v>
      </c>
      <c r="R601" s="217">
        <v>2080602</v>
      </c>
      <c r="S601" s="217" t="s">
        <v>1827</v>
      </c>
      <c r="T601" s="217">
        <v>0</v>
      </c>
    </row>
    <row r="602" s="217" customFormat="1" ht="18.9" customHeight="1" spans="1:20">
      <c r="A602" s="668" t="s">
        <v>1828</v>
      </c>
      <c r="B602" s="497">
        <v>2080806</v>
      </c>
      <c r="C602" s="407">
        <f t="shared" si="54"/>
        <v>0</v>
      </c>
      <c r="D602" s="407">
        <f t="shared" si="55"/>
        <v>118</v>
      </c>
      <c r="E602" s="483" t="str">
        <f t="shared" si="56"/>
        <v/>
      </c>
      <c r="F602" s="473">
        <f t="shared" si="57"/>
        <v>0</v>
      </c>
      <c r="G602" s="217">
        <f t="shared" si="58"/>
        <v>7</v>
      </c>
      <c r="H602" s="397"/>
      <c r="I602" s="217">
        <v>2080111</v>
      </c>
      <c r="J602" s="217" t="s">
        <v>1829</v>
      </c>
      <c r="L602" s="217">
        <f t="shared" si="59"/>
        <v>2080111</v>
      </c>
      <c r="R602" s="217">
        <v>2080699</v>
      </c>
      <c r="S602" s="217" t="s">
        <v>1830</v>
      </c>
      <c r="T602" s="217">
        <v>25</v>
      </c>
    </row>
    <row r="603" s="217" customFormat="1" ht="18.9" customHeight="1" spans="1:20">
      <c r="A603" s="668" t="s">
        <v>1831</v>
      </c>
      <c r="B603" s="497">
        <v>2080899</v>
      </c>
      <c r="C603" s="407">
        <f t="shared" si="54"/>
        <v>769</v>
      </c>
      <c r="D603" s="407">
        <f t="shared" si="55"/>
        <v>754</v>
      </c>
      <c r="E603" s="483">
        <f t="shared" si="56"/>
        <v>-0.0195058517555267</v>
      </c>
      <c r="F603" s="473">
        <f t="shared" si="57"/>
        <v>0</v>
      </c>
      <c r="G603" s="217">
        <f t="shared" si="58"/>
        <v>7</v>
      </c>
      <c r="H603" s="397"/>
      <c r="I603" s="217">
        <v>2080112</v>
      </c>
      <c r="J603" s="217" t="s">
        <v>1832</v>
      </c>
      <c r="K603" s="217">
        <v>6</v>
      </c>
      <c r="L603" s="217">
        <f t="shared" si="59"/>
        <v>2080112</v>
      </c>
      <c r="R603" s="217">
        <v>20807</v>
      </c>
      <c r="S603" s="217" t="s">
        <v>1833</v>
      </c>
      <c r="T603" s="217">
        <v>2888</v>
      </c>
    </row>
    <row r="604" s="217" customFormat="1" ht="18.9" customHeight="1" spans="1:20">
      <c r="A604" s="668" t="s">
        <v>1834</v>
      </c>
      <c r="B604" s="497">
        <v>20809</v>
      </c>
      <c r="C604" s="407">
        <f t="shared" si="54"/>
        <v>83</v>
      </c>
      <c r="D604" s="407">
        <f t="shared" si="55"/>
        <v>110</v>
      </c>
      <c r="E604" s="483">
        <f t="shared" si="56"/>
        <v>0.325301204819277</v>
      </c>
      <c r="F604" s="473">
        <f t="shared" si="57"/>
        <v>83</v>
      </c>
      <c r="G604" s="217">
        <f t="shared" si="58"/>
        <v>5</v>
      </c>
      <c r="H604" s="655"/>
      <c r="I604" s="217">
        <v>2080199</v>
      </c>
      <c r="J604" s="217" t="s">
        <v>1835</v>
      </c>
      <c r="L604" s="217">
        <f t="shared" si="59"/>
        <v>2080199</v>
      </c>
      <c r="R604" s="217">
        <v>2080701</v>
      </c>
      <c r="S604" s="217" t="s">
        <v>1836</v>
      </c>
      <c r="T604" s="217">
        <v>0</v>
      </c>
    </row>
    <row r="605" s="217" customFormat="1" ht="18.9" customHeight="1" spans="1:20">
      <c r="A605" s="668" t="s">
        <v>1837</v>
      </c>
      <c r="B605" s="497">
        <v>2080901</v>
      </c>
      <c r="C605" s="407">
        <f t="shared" si="54"/>
        <v>95</v>
      </c>
      <c r="D605" s="407">
        <f t="shared" si="55"/>
        <v>28</v>
      </c>
      <c r="E605" s="483">
        <f t="shared" si="56"/>
        <v>-0.705263157894737</v>
      </c>
      <c r="F605" s="473">
        <f t="shared" si="57"/>
        <v>0</v>
      </c>
      <c r="G605" s="217">
        <f t="shared" si="58"/>
        <v>7</v>
      </c>
      <c r="H605" s="397"/>
      <c r="I605" s="217">
        <v>20802</v>
      </c>
      <c r="J605" s="217" t="s">
        <v>1838</v>
      </c>
      <c r="K605" s="217">
        <v>890</v>
      </c>
      <c r="L605" s="217">
        <f t="shared" si="59"/>
        <v>20802</v>
      </c>
      <c r="R605" s="217">
        <v>2080702</v>
      </c>
      <c r="S605" s="217" t="s">
        <v>1839</v>
      </c>
      <c r="T605" s="217">
        <v>70</v>
      </c>
    </row>
    <row r="606" s="217" customFormat="1" ht="18.9" customHeight="1" spans="1:20">
      <c r="A606" s="668" t="s">
        <v>1840</v>
      </c>
      <c r="B606" s="497">
        <v>2080902</v>
      </c>
      <c r="C606" s="407">
        <f t="shared" si="54"/>
        <v>-9</v>
      </c>
      <c r="D606" s="407">
        <f t="shared" si="55"/>
        <v>23</v>
      </c>
      <c r="E606" s="483">
        <f t="shared" si="56"/>
        <v>-3.55555555555556</v>
      </c>
      <c r="F606" s="473">
        <f t="shared" si="57"/>
        <v>0</v>
      </c>
      <c r="G606" s="217">
        <f t="shared" si="58"/>
        <v>7</v>
      </c>
      <c r="H606" s="397"/>
      <c r="I606" s="217">
        <v>2080201</v>
      </c>
      <c r="J606" s="217" t="s">
        <v>588</v>
      </c>
      <c r="K606" s="217">
        <v>15</v>
      </c>
      <c r="L606" s="217">
        <f t="shared" si="59"/>
        <v>2080201</v>
      </c>
      <c r="R606" s="217">
        <v>2080704</v>
      </c>
      <c r="S606" s="217" t="s">
        <v>1841</v>
      </c>
      <c r="T606" s="217">
        <v>131</v>
      </c>
    </row>
    <row r="607" s="217" customFormat="1" ht="18.9" customHeight="1" spans="1:20">
      <c r="A607" s="668" t="s">
        <v>1842</v>
      </c>
      <c r="B607" s="497">
        <v>2080903</v>
      </c>
      <c r="C607" s="407">
        <f t="shared" si="54"/>
        <v>0</v>
      </c>
      <c r="D607" s="407">
        <f t="shared" si="55"/>
        <v>1</v>
      </c>
      <c r="E607" s="483" t="str">
        <f t="shared" si="56"/>
        <v/>
      </c>
      <c r="F607" s="473">
        <f t="shared" si="57"/>
        <v>0</v>
      </c>
      <c r="G607" s="217">
        <f t="shared" si="58"/>
        <v>7</v>
      </c>
      <c r="H607" s="655"/>
      <c r="I607" s="217">
        <v>2080202</v>
      </c>
      <c r="J607" s="217" t="s">
        <v>591</v>
      </c>
      <c r="L607" s="217">
        <f t="shared" si="59"/>
        <v>2080202</v>
      </c>
      <c r="R607" s="217">
        <v>2080705</v>
      </c>
      <c r="S607" s="217" t="s">
        <v>1843</v>
      </c>
      <c r="T607" s="217">
        <v>950</v>
      </c>
    </row>
    <row r="608" s="217" customFormat="1" ht="18.9" customHeight="1" spans="1:20">
      <c r="A608" s="668" t="s">
        <v>1844</v>
      </c>
      <c r="B608" s="497">
        <v>2080904</v>
      </c>
      <c r="C608" s="407">
        <f t="shared" si="54"/>
        <v>-3</v>
      </c>
      <c r="D608" s="407">
        <f t="shared" si="55"/>
        <v>7</v>
      </c>
      <c r="E608" s="483">
        <f t="shared" si="56"/>
        <v>-3.33333333333333</v>
      </c>
      <c r="F608" s="473">
        <f t="shared" si="57"/>
        <v>0</v>
      </c>
      <c r="G608" s="217">
        <f t="shared" si="58"/>
        <v>7</v>
      </c>
      <c r="H608" s="397"/>
      <c r="I608" s="217">
        <v>2080203</v>
      </c>
      <c r="J608" s="217" t="s">
        <v>594</v>
      </c>
      <c r="L608" s="217">
        <f t="shared" si="59"/>
        <v>2080203</v>
      </c>
      <c r="R608" s="217">
        <v>2080709</v>
      </c>
      <c r="S608" s="217" t="s">
        <v>1845</v>
      </c>
      <c r="T608" s="217">
        <v>20</v>
      </c>
    </row>
    <row r="609" s="217" customFormat="1" ht="18.9" customHeight="1" spans="1:20">
      <c r="A609" s="668" t="s">
        <v>791</v>
      </c>
      <c r="B609" s="497">
        <v>2080905</v>
      </c>
      <c r="C609" s="407">
        <f t="shared" si="54"/>
        <v>0</v>
      </c>
      <c r="D609" s="407">
        <f t="shared" si="55"/>
        <v>51</v>
      </c>
      <c r="E609" s="483" t="str">
        <f t="shared" si="56"/>
        <v/>
      </c>
      <c r="F609" s="473">
        <f t="shared" si="57"/>
        <v>0</v>
      </c>
      <c r="G609" s="217">
        <f t="shared" si="58"/>
        <v>7</v>
      </c>
      <c r="H609" s="397"/>
      <c r="I609" s="217">
        <v>2080204</v>
      </c>
      <c r="J609" s="217" t="s">
        <v>1846</v>
      </c>
      <c r="L609" s="217" t="e">
        <f t="shared" si="59"/>
        <v>#N/A</v>
      </c>
      <c r="R609" s="217">
        <v>2080711</v>
      </c>
      <c r="S609" s="217" t="s">
        <v>1847</v>
      </c>
      <c r="T609" s="217">
        <v>39</v>
      </c>
    </row>
    <row r="610" s="217" customFormat="1" ht="18.9" customHeight="1" spans="1:20">
      <c r="A610" s="668" t="s">
        <v>1848</v>
      </c>
      <c r="B610" s="497">
        <v>2080999</v>
      </c>
      <c r="C610" s="407">
        <f t="shared" si="54"/>
        <v>0</v>
      </c>
      <c r="D610" s="407">
        <f t="shared" si="55"/>
        <v>0</v>
      </c>
      <c r="E610" s="483" t="str">
        <f t="shared" si="56"/>
        <v/>
      </c>
      <c r="F610" s="473">
        <f t="shared" si="57"/>
        <v>0</v>
      </c>
      <c r="G610" s="217">
        <f t="shared" si="58"/>
        <v>7</v>
      </c>
      <c r="H610" s="655"/>
      <c r="I610" s="217">
        <v>2080205</v>
      </c>
      <c r="J610" s="217" t="s">
        <v>1849</v>
      </c>
      <c r="K610" s="217">
        <v>50</v>
      </c>
      <c r="L610" s="217">
        <f t="shared" si="59"/>
        <v>2080205</v>
      </c>
      <c r="R610" s="217">
        <v>2080712</v>
      </c>
      <c r="S610" s="217" t="s">
        <v>1850</v>
      </c>
      <c r="T610" s="217">
        <v>0</v>
      </c>
    </row>
    <row r="611" s="217" customFormat="1" ht="18.9" customHeight="1" spans="1:20">
      <c r="A611" s="668" t="s">
        <v>1851</v>
      </c>
      <c r="B611" s="497">
        <v>20810</v>
      </c>
      <c r="C611" s="407">
        <f t="shared" si="54"/>
        <v>793</v>
      </c>
      <c r="D611" s="407">
        <f t="shared" si="55"/>
        <v>1265</v>
      </c>
      <c r="E611" s="483">
        <f t="shared" si="56"/>
        <v>0.595208070617907</v>
      </c>
      <c r="F611" s="473">
        <f t="shared" si="57"/>
        <v>793</v>
      </c>
      <c r="G611" s="217">
        <f t="shared" si="58"/>
        <v>5</v>
      </c>
      <c r="H611" s="655"/>
      <c r="I611" s="217">
        <v>2080206</v>
      </c>
      <c r="J611" s="217" t="s">
        <v>1852</v>
      </c>
      <c r="L611" s="217">
        <f t="shared" si="59"/>
        <v>2080206</v>
      </c>
      <c r="R611" s="217">
        <v>2080713</v>
      </c>
      <c r="S611" s="217" t="s">
        <v>1853</v>
      </c>
      <c r="T611" s="217">
        <v>0</v>
      </c>
    </row>
    <row r="612" s="217" customFormat="1" ht="18.9" customHeight="1" spans="1:20">
      <c r="A612" s="668" t="s">
        <v>1854</v>
      </c>
      <c r="B612" s="497">
        <v>2081001</v>
      </c>
      <c r="C612" s="407">
        <f t="shared" si="54"/>
        <v>14</v>
      </c>
      <c r="D612" s="407">
        <f t="shared" si="55"/>
        <v>38</v>
      </c>
      <c r="E612" s="483">
        <f t="shared" si="56"/>
        <v>1.71428571428571</v>
      </c>
      <c r="F612" s="473">
        <f t="shared" si="57"/>
        <v>0</v>
      </c>
      <c r="G612" s="217">
        <f t="shared" si="58"/>
        <v>7</v>
      </c>
      <c r="H612" s="397"/>
      <c r="I612" s="217">
        <v>2080207</v>
      </c>
      <c r="J612" s="217" t="s">
        <v>1855</v>
      </c>
      <c r="K612" s="217">
        <v>51</v>
      </c>
      <c r="L612" s="217">
        <f t="shared" si="59"/>
        <v>2080207</v>
      </c>
      <c r="R612" s="217">
        <v>2080799</v>
      </c>
      <c r="S612" s="217" t="s">
        <v>1856</v>
      </c>
      <c r="T612" s="217">
        <v>1678</v>
      </c>
    </row>
    <row r="613" s="217" customFormat="1" ht="18.9" customHeight="1" spans="1:20">
      <c r="A613" s="668" t="s">
        <v>1857</v>
      </c>
      <c r="B613" s="497">
        <v>2081002</v>
      </c>
      <c r="C613" s="407">
        <f t="shared" si="54"/>
        <v>410</v>
      </c>
      <c r="D613" s="407">
        <f t="shared" si="55"/>
        <v>228</v>
      </c>
      <c r="E613" s="483">
        <f t="shared" si="56"/>
        <v>-0.44390243902439</v>
      </c>
      <c r="F613" s="473">
        <f t="shared" si="57"/>
        <v>0</v>
      </c>
      <c r="G613" s="217">
        <f t="shared" si="58"/>
        <v>7</v>
      </c>
      <c r="H613" s="655"/>
      <c r="I613" s="217">
        <v>2080208</v>
      </c>
      <c r="J613" s="217" t="s">
        <v>1858</v>
      </c>
      <c r="K613" s="217">
        <v>451</v>
      </c>
      <c r="L613" s="217">
        <f t="shared" si="59"/>
        <v>2080208</v>
      </c>
      <c r="R613" s="217">
        <v>20808</v>
      </c>
      <c r="S613" s="217" t="s">
        <v>1859</v>
      </c>
      <c r="T613" s="217">
        <v>1081</v>
      </c>
    </row>
    <row r="614" s="217" customFormat="1" ht="18.9" customHeight="1" spans="1:20">
      <c r="A614" s="668" t="s">
        <v>1860</v>
      </c>
      <c r="B614" s="497">
        <v>2081003</v>
      </c>
      <c r="C614" s="407">
        <f t="shared" si="54"/>
        <v>0</v>
      </c>
      <c r="D614" s="407">
        <f t="shared" si="55"/>
        <v>0</v>
      </c>
      <c r="E614" s="483" t="str">
        <f t="shared" si="56"/>
        <v/>
      </c>
      <c r="F614" s="473">
        <f t="shared" si="57"/>
        <v>0</v>
      </c>
      <c r="G614" s="217">
        <f t="shared" si="58"/>
        <v>7</v>
      </c>
      <c r="H614" s="397"/>
      <c r="I614" s="217">
        <v>2080209</v>
      </c>
      <c r="J614" s="217" t="s">
        <v>1861</v>
      </c>
      <c r="L614" s="217" t="e">
        <f t="shared" si="59"/>
        <v>#N/A</v>
      </c>
      <c r="R614" s="217">
        <v>2080801</v>
      </c>
      <c r="S614" s="217" t="s">
        <v>1862</v>
      </c>
      <c r="T614" s="217">
        <v>23</v>
      </c>
    </row>
    <row r="615" s="217" customFormat="1" ht="18.9" customHeight="1" spans="1:20">
      <c r="A615" s="668" t="s">
        <v>1863</v>
      </c>
      <c r="B615" s="497">
        <v>2081004</v>
      </c>
      <c r="C615" s="407">
        <f t="shared" si="54"/>
        <v>150</v>
      </c>
      <c r="D615" s="407">
        <f t="shared" si="55"/>
        <v>776</v>
      </c>
      <c r="E615" s="483">
        <f t="shared" si="56"/>
        <v>4.17333333333333</v>
      </c>
      <c r="F615" s="473">
        <f t="shared" si="57"/>
        <v>0</v>
      </c>
      <c r="G615" s="217">
        <f t="shared" si="58"/>
        <v>7</v>
      </c>
      <c r="H615" s="397"/>
      <c r="I615" s="217">
        <v>2080299</v>
      </c>
      <c r="J615" s="217" t="s">
        <v>1864</v>
      </c>
      <c r="K615" s="217">
        <v>323</v>
      </c>
      <c r="L615" s="217">
        <f t="shared" si="59"/>
        <v>2080299</v>
      </c>
      <c r="R615" s="217">
        <v>2080802</v>
      </c>
      <c r="S615" s="217" t="s">
        <v>1865</v>
      </c>
      <c r="T615" s="217">
        <v>77</v>
      </c>
    </row>
    <row r="616" s="217" customFormat="1" ht="18.9" customHeight="1" spans="1:20">
      <c r="A616" s="668" t="s">
        <v>1866</v>
      </c>
      <c r="B616" s="497">
        <v>2081005</v>
      </c>
      <c r="C616" s="407">
        <f t="shared" si="54"/>
        <v>219</v>
      </c>
      <c r="D616" s="407">
        <f t="shared" si="55"/>
        <v>223</v>
      </c>
      <c r="E616" s="483">
        <f t="shared" si="56"/>
        <v>0.0182648401826484</v>
      </c>
      <c r="F616" s="473">
        <f t="shared" si="57"/>
        <v>0</v>
      </c>
      <c r="G616" s="217">
        <f t="shared" si="58"/>
        <v>7</v>
      </c>
      <c r="H616" s="655"/>
      <c r="I616" s="217">
        <v>20804</v>
      </c>
      <c r="J616" s="217" t="s">
        <v>1867</v>
      </c>
      <c r="L616" s="217">
        <f t="shared" si="59"/>
        <v>20804</v>
      </c>
      <c r="R616" s="217">
        <v>2080803</v>
      </c>
      <c r="S616" s="217" t="s">
        <v>1868</v>
      </c>
      <c r="T616" s="217">
        <v>13</v>
      </c>
    </row>
    <row r="617" s="217" customFormat="1" ht="18.9" customHeight="1" spans="1:20">
      <c r="A617" s="668" t="s">
        <v>1869</v>
      </c>
      <c r="B617" s="497">
        <v>2081099</v>
      </c>
      <c r="C617" s="407">
        <f t="shared" si="54"/>
        <v>0</v>
      </c>
      <c r="D617" s="407">
        <f t="shared" si="55"/>
        <v>0</v>
      </c>
      <c r="E617" s="483" t="str">
        <f t="shared" si="56"/>
        <v/>
      </c>
      <c r="F617" s="473">
        <f t="shared" si="57"/>
        <v>0</v>
      </c>
      <c r="G617" s="217">
        <f t="shared" si="58"/>
        <v>7</v>
      </c>
      <c r="H617" s="397"/>
      <c r="I617" s="217">
        <v>2080402</v>
      </c>
      <c r="J617" s="217" t="s">
        <v>1870</v>
      </c>
      <c r="L617" s="217">
        <f t="shared" si="59"/>
        <v>2080402</v>
      </c>
      <c r="R617" s="217">
        <v>2080804</v>
      </c>
      <c r="S617" s="217" t="s">
        <v>1871</v>
      </c>
      <c r="T617" s="217">
        <v>0</v>
      </c>
    </row>
    <row r="618" s="217" customFormat="1" ht="18.9" customHeight="1" spans="1:20">
      <c r="A618" s="668" t="s">
        <v>1872</v>
      </c>
      <c r="B618" s="497">
        <v>20811</v>
      </c>
      <c r="C618" s="407">
        <f t="shared" si="54"/>
        <v>481</v>
      </c>
      <c r="D618" s="407">
        <f t="shared" si="55"/>
        <v>484</v>
      </c>
      <c r="E618" s="483">
        <f t="shared" si="56"/>
        <v>0.00623700623700629</v>
      </c>
      <c r="F618" s="473">
        <f t="shared" si="57"/>
        <v>481</v>
      </c>
      <c r="G618" s="217">
        <f t="shared" si="58"/>
        <v>5</v>
      </c>
      <c r="H618" s="655"/>
      <c r="I618" s="217">
        <v>20805</v>
      </c>
      <c r="J618" s="217" t="s">
        <v>1873</v>
      </c>
      <c r="K618" s="217">
        <v>21753</v>
      </c>
      <c r="L618" s="217">
        <f t="shared" si="59"/>
        <v>20805</v>
      </c>
      <c r="R618" s="217">
        <v>2080805</v>
      </c>
      <c r="S618" s="217" t="s">
        <v>1874</v>
      </c>
      <c r="T618" s="217">
        <v>96</v>
      </c>
    </row>
    <row r="619" s="217" customFormat="1" ht="18.9" customHeight="1" spans="1:20">
      <c r="A619" s="668" t="s">
        <v>587</v>
      </c>
      <c r="B619" s="497">
        <v>2081101</v>
      </c>
      <c r="C619" s="407">
        <f t="shared" si="54"/>
        <v>76</v>
      </c>
      <c r="D619" s="407">
        <f t="shared" si="55"/>
        <v>80</v>
      </c>
      <c r="E619" s="483">
        <f t="shared" si="56"/>
        <v>0.0526315789473684</v>
      </c>
      <c r="F619" s="473">
        <f t="shared" si="57"/>
        <v>0</v>
      </c>
      <c r="G619" s="217">
        <f t="shared" si="58"/>
        <v>7</v>
      </c>
      <c r="H619" s="655"/>
      <c r="I619" s="217">
        <v>2080501</v>
      </c>
      <c r="J619" s="217" t="s">
        <v>1875</v>
      </c>
      <c r="L619" s="217">
        <f t="shared" si="59"/>
        <v>2080501</v>
      </c>
      <c r="R619" s="217">
        <v>2080806</v>
      </c>
      <c r="S619" s="217" t="s">
        <v>1876</v>
      </c>
      <c r="T619" s="217">
        <v>118</v>
      </c>
    </row>
    <row r="620" s="217" customFormat="1" ht="18.9" customHeight="1" spans="1:20">
      <c r="A620" s="668" t="s">
        <v>590</v>
      </c>
      <c r="B620" s="497">
        <v>2081102</v>
      </c>
      <c r="C620" s="407">
        <f t="shared" si="54"/>
        <v>0</v>
      </c>
      <c r="D620" s="407">
        <f t="shared" si="55"/>
        <v>0</v>
      </c>
      <c r="E620" s="483" t="str">
        <f t="shared" si="56"/>
        <v/>
      </c>
      <c r="F620" s="473">
        <f t="shared" si="57"/>
        <v>0</v>
      </c>
      <c r="G620" s="217">
        <f t="shared" si="58"/>
        <v>7</v>
      </c>
      <c r="H620" s="397"/>
      <c r="I620" s="217">
        <v>2080502</v>
      </c>
      <c r="J620" s="217" t="s">
        <v>1877</v>
      </c>
      <c r="K620" s="217">
        <v>6110</v>
      </c>
      <c r="L620" s="217">
        <f t="shared" si="59"/>
        <v>2080502</v>
      </c>
      <c r="R620" s="217">
        <v>2080899</v>
      </c>
      <c r="S620" s="217" t="s">
        <v>1878</v>
      </c>
      <c r="T620" s="217">
        <v>754</v>
      </c>
    </row>
    <row r="621" s="217" customFormat="1" ht="18.9" customHeight="1" spans="1:20">
      <c r="A621" s="668" t="s">
        <v>593</v>
      </c>
      <c r="B621" s="497">
        <v>2081103</v>
      </c>
      <c r="C621" s="407">
        <f t="shared" si="54"/>
        <v>0</v>
      </c>
      <c r="D621" s="407">
        <f t="shared" si="55"/>
        <v>0</v>
      </c>
      <c r="E621" s="483" t="str">
        <f t="shared" si="56"/>
        <v/>
      </c>
      <c r="F621" s="473">
        <f t="shared" si="57"/>
        <v>0</v>
      </c>
      <c r="G621" s="217">
        <f t="shared" si="58"/>
        <v>7</v>
      </c>
      <c r="H621" s="397"/>
      <c r="I621" s="217">
        <v>2080503</v>
      </c>
      <c r="J621" s="217" t="s">
        <v>1879</v>
      </c>
      <c r="K621" s="217">
        <v>183</v>
      </c>
      <c r="L621" s="217">
        <f t="shared" si="59"/>
        <v>2080503</v>
      </c>
      <c r="R621" s="217">
        <v>20809</v>
      </c>
      <c r="S621" s="217" t="s">
        <v>1880</v>
      </c>
      <c r="T621" s="217">
        <v>110</v>
      </c>
    </row>
    <row r="622" s="217" customFormat="1" ht="18.9" customHeight="1" spans="1:20">
      <c r="A622" s="668" t="s">
        <v>1881</v>
      </c>
      <c r="B622" s="497">
        <v>2081104</v>
      </c>
      <c r="C622" s="407">
        <f t="shared" si="54"/>
        <v>32</v>
      </c>
      <c r="D622" s="407">
        <f t="shared" si="55"/>
        <v>10</v>
      </c>
      <c r="E622" s="483">
        <f t="shared" si="56"/>
        <v>-0.6875</v>
      </c>
      <c r="F622" s="473">
        <f t="shared" si="57"/>
        <v>0</v>
      </c>
      <c r="G622" s="217">
        <f t="shared" si="58"/>
        <v>7</v>
      </c>
      <c r="H622" s="397"/>
      <c r="I622" s="217">
        <v>2080504</v>
      </c>
      <c r="J622" s="217" t="s">
        <v>1882</v>
      </c>
      <c r="K622" s="217">
        <v>3614</v>
      </c>
      <c r="L622" s="217">
        <f t="shared" si="59"/>
        <v>2080504</v>
      </c>
      <c r="R622" s="217">
        <v>2080901</v>
      </c>
      <c r="S622" s="217" t="s">
        <v>1883</v>
      </c>
      <c r="T622" s="217">
        <v>28</v>
      </c>
    </row>
    <row r="623" s="217" customFormat="1" ht="18.9" customHeight="1" spans="1:20">
      <c r="A623" s="668" t="s">
        <v>1884</v>
      </c>
      <c r="B623" s="497">
        <v>2081105</v>
      </c>
      <c r="C623" s="407">
        <f t="shared" si="54"/>
        <v>16</v>
      </c>
      <c r="D623" s="407">
        <f t="shared" si="55"/>
        <v>40</v>
      </c>
      <c r="E623" s="483">
        <f t="shared" si="56"/>
        <v>1.5</v>
      </c>
      <c r="F623" s="473">
        <f t="shared" si="57"/>
        <v>0</v>
      </c>
      <c r="G623" s="217">
        <f t="shared" si="58"/>
        <v>7</v>
      </c>
      <c r="H623" s="655"/>
      <c r="I623" s="217">
        <v>2080505</v>
      </c>
      <c r="J623" s="217" t="s">
        <v>1885</v>
      </c>
      <c r="K623" s="217">
        <v>9928</v>
      </c>
      <c r="L623" s="217">
        <f t="shared" si="59"/>
        <v>2080505</v>
      </c>
      <c r="R623" s="217">
        <v>2080902</v>
      </c>
      <c r="S623" s="217" t="s">
        <v>1886</v>
      </c>
      <c r="T623" s="217">
        <v>23</v>
      </c>
    </row>
    <row r="624" s="217" customFormat="1" ht="18.9" customHeight="1" spans="1:20">
      <c r="A624" s="668" t="s">
        <v>1887</v>
      </c>
      <c r="B624" s="497">
        <v>2081106</v>
      </c>
      <c r="C624" s="407">
        <f t="shared" si="54"/>
        <v>0</v>
      </c>
      <c r="D624" s="407">
        <f t="shared" si="55"/>
        <v>0</v>
      </c>
      <c r="E624" s="483" t="str">
        <f t="shared" si="56"/>
        <v/>
      </c>
      <c r="F624" s="473">
        <f t="shared" si="57"/>
        <v>0</v>
      </c>
      <c r="G624" s="217">
        <f t="shared" si="58"/>
        <v>7</v>
      </c>
      <c r="H624" s="397"/>
      <c r="I624" s="217">
        <v>2080506</v>
      </c>
      <c r="J624" s="217" t="s">
        <v>1888</v>
      </c>
      <c r="K624" s="217">
        <v>654</v>
      </c>
      <c r="L624" s="217">
        <f t="shared" si="59"/>
        <v>2080506</v>
      </c>
      <c r="R624" s="217">
        <v>2080903</v>
      </c>
      <c r="S624" s="217" t="s">
        <v>1889</v>
      </c>
      <c r="T624" s="217">
        <v>1</v>
      </c>
    </row>
    <row r="625" s="217" customFormat="1" ht="18.9" customHeight="1" spans="1:20">
      <c r="A625" s="668" t="s">
        <v>1890</v>
      </c>
      <c r="B625" s="497">
        <v>2081107</v>
      </c>
      <c r="C625" s="407">
        <f t="shared" si="54"/>
        <v>203</v>
      </c>
      <c r="D625" s="407">
        <f t="shared" si="55"/>
        <v>224</v>
      </c>
      <c r="E625" s="483">
        <f t="shared" si="56"/>
        <v>0.103448275862069</v>
      </c>
      <c r="F625" s="473">
        <f t="shared" si="57"/>
        <v>0</v>
      </c>
      <c r="G625" s="217">
        <f t="shared" si="58"/>
        <v>7</v>
      </c>
      <c r="H625" s="397"/>
      <c r="I625" s="217">
        <v>2080507</v>
      </c>
      <c r="J625" s="217" t="s">
        <v>1891</v>
      </c>
      <c r="K625" s="217">
        <v>893</v>
      </c>
      <c r="L625" s="217">
        <f t="shared" si="59"/>
        <v>2080507</v>
      </c>
      <c r="R625" s="217">
        <v>2080904</v>
      </c>
      <c r="S625" s="217" t="s">
        <v>1892</v>
      </c>
      <c r="T625" s="217">
        <v>7</v>
      </c>
    </row>
    <row r="626" s="217" customFormat="1" ht="18.9" customHeight="1" spans="1:20">
      <c r="A626" s="668" t="s">
        <v>1893</v>
      </c>
      <c r="B626" s="497">
        <v>2081199</v>
      </c>
      <c r="C626" s="407">
        <f t="shared" si="54"/>
        <v>154</v>
      </c>
      <c r="D626" s="407">
        <f t="shared" si="55"/>
        <v>130</v>
      </c>
      <c r="E626" s="483">
        <f t="shared" si="56"/>
        <v>-0.155844155844156</v>
      </c>
      <c r="F626" s="473">
        <f t="shared" si="57"/>
        <v>0</v>
      </c>
      <c r="G626" s="217">
        <f t="shared" si="58"/>
        <v>7</v>
      </c>
      <c r="H626" s="397"/>
      <c r="I626" s="217">
        <v>2080599</v>
      </c>
      <c r="J626" s="217" t="s">
        <v>1894</v>
      </c>
      <c r="K626" s="217">
        <v>371</v>
      </c>
      <c r="L626" s="217">
        <f t="shared" si="59"/>
        <v>2080599</v>
      </c>
      <c r="R626" s="217">
        <v>2080905</v>
      </c>
      <c r="S626" s="217" t="s">
        <v>1895</v>
      </c>
      <c r="T626" s="217">
        <v>51</v>
      </c>
    </row>
    <row r="627" s="217" customFormat="1" ht="18.9" customHeight="1" spans="1:20">
      <c r="A627" s="668" t="s">
        <v>1896</v>
      </c>
      <c r="B627" s="497">
        <v>20815</v>
      </c>
      <c r="C627" s="407">
        <f t="shared" si="54"/>
        <v>-79</v>
      </c>
      <c r="D627" s="407">
        <f t="shared" si="55"/>
        <v>0</v>
      </c>
      <c r="E627" s="483">
        <f t="shared" si="56"/>
        <v>-1</v>
      </c>
      <c r="F627" s="473">
        <f t="shared" si="57"/>
        <v>-79</v>
      </c>
      <c r="G627" s="217">
        <f t="shared" si="58"/>
        <v>5</v>
      </c>
      <c r="H627" s="655"/>
      <c r="I627" s="217">
        <v>20806</v>
      </c>
      <c r="J627" s="217" t="s">
        <v>1897</v>
      </c>
      <c r="K627" s="217">
        <v>27</v>
      </c>
      <c r="L627" s="217">
        <f t="shared" si="59"/>
        <v>20806</v>
      </c>
      <c r="R627" s="217">
        <v>2080999</v>
      </c>
      <c r="S627" s="217" t="s">
        <v>1898</v>
      </c>
      <c r="T627" s="217">
        <v>0</v>
      </c>
    </row>
    <row r="628" s="217" customFormat="1" ht="18.9" customHeight="1" spans="1:20">
      <c r="A628" s="671" t="s">
        <v>1899</v>
      </c>
      <c r="B628" s="497">
        <v>2081501</v>
      </c>
      <c r="C628" s="407">
        <f t="shared" si="54"/>
        <v>-79</v>
      </c>
      <c r="D628" s="407">
        <f t="shared" si="55"/>
        <v>0</v>
      </c>
      <c r="E628" s="483">
        <f t="shared" si="56"/>
        <v>-1</v>
      </c>
      <c r="F628" s="473">
        <f t="shared" si="57"/>
        <v>0</v>
      </c>
      <c r="G628" s="217">
        <f t="shared" si="58"/>
        <v>7</v>
      </c>
      <c r="H628" s="655"/>
      <c r="I628" s="217">
        <v>2080601</v>
      </c>
      <c r="J628" s="217" t="s">
        <v>1900</v>
      </c>
      <c r="L628" s="217">
        <f t="shared" si="59"/>
        <v>2080601</v>
      </c>
      <c r="R628" s="217">
        <v>20810</v>
      </c>
      <c r="S628" s="217" t="s">
        <v>1901</v>
      </c>
      <c r="T628" s="217">
        <v>1265</v>
      </c>
    </row>
    <row r="629" s="217" customFormat="1" ht="18.9" customHeight="1" spans="1:20">
      <c r="A629" s="668" t="s">
        <v>1902</v>
      </c>
      <c r="B629" s="497">
        <v>20816</v>
      </c>
      <c r="C629" s="407">
        <f t="shared" si="54"/>
        <v>0</v>
      </c>
      <c r="D629" s="407">
        <f t="shared" si="55"/>
        <v>0</v>
      </c>
      <c r="E629" s="483" t="str">
        <f t="shared" si="56"/>
        <v/>
      </c>
      <c r="F629" s="473">
        <f t="shared" si="57"/>
        <v>0</v>
      </c>
      <c r="G629" s="217">
        <f t="shared" si="58"/>
        <v>5</v>
      </c>
      <c r="H629" s="655"/>
      <c r="I629" s="217">
        <v>2080602</v>
      </c>
      <c r="J629" s="217" t="s">
        <v>1903</v>
      </c>
      <c r="L629" s="217">
        <f t="shared" si="59"/>
        <v>2080602</v>
      </c>
      <c r="R629" s="217">
        <v>2081001</v>
      </c>
      <c r="S629" s="217" t="s">
        <v>1904</v>
      </c>
      <c r="T629" s="217">
        <v>38</v>
      </c>
    </row>
    <row r="630" s="217" customFormat="1" ht="18.9" customHeight="1" spans="1:20">
      <c r="A630" s="668" t="s">
        <v>587</v>
      </c>
      <c r="B630" s="497">
        <v>2081601</v>
      </c>
      <c r="C630" s="407">
        <f t="shared" si="54"/>
        <v>0</v>
      </c>
      <c r="D630" s="407">
        <f t="shared" si="55"/>
        <v>0</v>
      </c>
      <c r="E630" s="483" t="str">
        <f t="shared" si="56"/>
        <v/>
      </c>
      <c r="F630" s="473">
        <f t="shared" si="57"/>
        <v>0</v>
      </c>
      <c r="G630" s="217">
        <f t="shared" si="58"/>
        <v>7</v>
      </c>
      <c r="H630" s="397"/>
      <c r="I630" s="217">
        <v>2080699</v>
      </c>
      <c r="J630" s="217" t="s">
        <v>1905</v>
      </c>
      <c r="K630" s="217">
        <v>27</v>
      </c>
      <c r="L630" s="217">
        <f t="shared" si="59"/>
        <v>2080699</v>
      </c>
      <c r="R630" s="217">
        <v>2081002</v>
      </c>
      <c r="S630" s="217" t="s">
        <v>1906</v>
      </c>
      <c r="T630" s="217">
        <v>228</v>
      </c>
    </row>
    <row r="631" s="217" customFormat="1" ht="18.9" customHeight="1" spans="1:20">
      <c r="A631" s="668" t="s">
        <v>590</v>
      </c>
      <c r="B631" s="497">
        <v>2081602</v>
      </c>
      <c r="C631" s="407">
        <f t="shared" si="54"/>
        <v>0</v>
      </c>
      <c r="D631" s="407">
        <f t="shared" si="55"/>
        <v>0</v>
      </c>
      <c r="E631" s="483" t="str">
        <f t="shared" si="56"/>
        <v/>
      </c>
      <c r="F631" s="473">
        <f t="shared" si="57"/>
        <v>0</v>
      </c>
      <c r="G631" s="217">
        <f t="shared" si="58"/>
        <v>7</v>
      </c>
      <c r="H631" s="397"/>
      <c r="I631" s="217">
        <v>20807</v>
      </c>
      <c r="J631" s="217" t="s">
        <v>1907</v>
      </c>
      <c r="K631" s="217">
        <v>1634</v>
      </c>
      <c r="L631" s="217">
        <f t="shared" si="59"/>
        <v>20807</v>
      </c>
      <c r="R631" s="217">
        <v>2081003</v>
      </c>
      <c r="S631" s="217" t="s">
        <v>1908</v>
      </c>
      <c r="T631" s="217">
        <v>0</v>
      </c>
    </row>
    <row r="632" s="217" customFormat="1" ht="18.9" customHeight="1" spans="1:20">
      <c r="A632" s="668" t="s">
        <v>593</v>
      </c>
      <c r="B632" s="497">
        <v>2081603</v>
      </c>
      <c r="C632" s="407">
        <f t="shared" si="54"/>
        <v>0</v>
      </c>
      <c r="D632" s="407">
        <f t="shared" si="55"/>
        <v>0</v>
      </c>
      <c r="E632" s="483" t="str">
        <f t="shared" si="56"/>
        <v/>
      </c>
      <c r="F632" s="473">
        <f t="shared" si="57"/>
        <v>0</v>
      </c>
      <c r="G632" s="217">
        <f t="shared" si="58"/>
        <v>7</v>
      </c>
      <c r="H632" s="397"/>
      <c r="I632" s="217">
        <v>2080701</v>
      </c>
      <c r="J632" s="217" t="s">
        <v>1909</v>
      </c>
      <c r="L632" s="217">
        <f t="shared" si="59"/>
        <v>2080701</v>
      </c>
      <c r="R632" s="217">
        <v>2081004</v>
      </c>
      <c r="S632" s="217" t="s">
        <v>1910</v>
      </c>
      <c r="T632" s="217">
        <v>776</v>
      </c>
    </row>
    <row r="633" s="217" customFormat="1" ht="18.9" customHeight="1" spans="1:20">
      <c r="A633" s="668" t="s">
        <v>1911</v>
      </c>
      <c r="B633" s="497">
        <v>2081699</v>
      </c>
      <c r="C633" s="407">
        <f t="shared" si="54"/>
        <v>0</v>
      </c>
      <c r="D633" s="407">
        <f t="shared" si="55"/>
        <v>0</v>
      </c>
      <c r="E633" s="483" t="str">
        <f t="shared" si="56"/>
        <v/>
      </c>
      <c r="F633" s="473">
        <f t="shared" si="57"/>
        <v>0</v>
      </c>
      <c r="G633" s="217">
        <f t="shared" si="58"/>
        <v>7</v>
      </c>
      <c r="H633" s="397"/>
      <c r="I633" s="217">
        <v>2080702</v>
      </c>
      <c r="J633" s="217" t="s">
        <v>1912</v>
      </c>
      <c r="L633" s="217">
        <f t="shared" si="59"/>
        <v>2080702</v>
      </c>
      <c r="R633" s="217">
        <v>2081005</v>
      </c>
      <c r="S633" s="217" t="s">
        <v>1913</v>
      </c>
      <c r="T633" s="217">
        <v>223</v>
      </c>
    </row>
    <row r="634" s="217" customFormat="1" ht="18.9" customHeight="1" spans="1:20">
      <c r="A634" s="668" t="s">
        <v>1914</v>
      </c>
      <c r="B634" s="497">
        <v>20819</v>
      </c>
      <c r="C634" s="407">
        <f t="shared" si="54"/>
        <v>1949</v>
      </c>
      <c r="D634" s="407">
        <f t="shared" si="55"/>
        <v>2603</v>
      </c>
      <c r="E634" s="483">
        <f t="shared" si="56"/>
        <v>0.335556695741406</v>
      </c>
      <c r="F634" s="473">
        <f t="shared" si="57"/>
        <v>1949</v>
      </c>
      <c r="G634" s="217">
        <f t="shared" si="58"/>
        <v>5</v>
      </c>
      <c r="H634" s="655"/>
      <c r="I634" s="217">
        <v>2080704</v>
      </c>
      <c r="J634" s="217" t="s">
        <v>1915</v>
      </c>
      <c r="L634" s="217">
        <f t="shared" si="59"/>
        <v>2080704</v>
      </c>
      <c r="R634" s="217">
        <v>2081099</v>
      </c>
      <c r="S634" s="217" t="s">
        <v>1916</v>
      </c>
      <c r="T634" s="217">
        <v>0</v>
      </c>
    </row>
    <row r="635" s="217" customFormat="1" ht="18.9" customHeight="1" spans="1:20">
      <c r="A635" s="668" t="s">
        <v>1917</v>
      </c>
      <c r="B635" s="497">
        <v>2081901</v>
      </c>
      <c r="C635" s="407">
        <f t="shared" si="54"/>
        <v>398</v>
      </c>
      <c r="D635" s="407">
        <f t="shared" si="55"/>
        <v>493</v>
      </c>
      <c r="E635" s="483">
        <f t="shared" si="56"/>
        <v>0.238693467336683</v>
      </c>
      <c r="F635" s="473">
        <f t="shared" si="57"/>
        <v>0</v>
      </c>
      <c r="G635" s="217">
        <f t="shared" si="58"/>
        <v>7</v>
      </c>
      <c r="H635" s="397"/>
      <c r="I635" s="217">
        <v>2080705</v>
      </c>
      <c r="J635" s="217" t="s">
        <v>1918</v>
      </c>
      <c r="K635" s="217">
        <v>774</v>
      </c>
      <c r="L635" s="217">
        <f t="shared" si="59"/>
        <v>2080705</v>
      </c>
      <c r="R635" s="217">
        <v>20811</v>
      </c>
      <c r="S635" s="217" t="s">
        <v>1919</v>
      </c>
      <c r="T635" s="217">
        <v>484</v>
      </c>
    </row>
    <row r="636" s="217" customFormat="1" ht="18.9" customHeight="1" spans="1:20">
      <c r="A636" s="668" t="s">
        <v>1920</v>
      </c>
      <c r="B636" s="497">
        <v>2081902</v>
      </c>
      <c r="C636" s="407">
        <f t="shared" si="54"/>
        <v>1551</v>
      </c>
      <c r="D636" s="407">
        <f t="shared" si="55"/>
        <v>2110</v>
      </c>
      <c r="E636" s="483">
        <f t="shared" si="56"/>
        <v>0.360412637008382</v>
      </c>
      <c r="F636" s="473">
        <f t="shared" si="57"/>
        <v>0</v>
      </c>
      <c r="G636" s="217">
        <f t="shared" si="58"/>
        <v>7</v>
      </c>
      <c r="H636" s="655"/>
      <c r="I636" s="217">
        <v>2080709</v>
      </c>
      <c r="J636" s="217" t="s">
        <v>1921</v>
      </c>
      <c r="L636" s="217">
        <f t="shared" si="59"/>
        <v>2080709</v>
      </c>
      <c r="R636" s="217">
        <v>2081101</v>
      </c>
      <c r="S636" s="217" t="s">
        <v>595</v>
      </c>
      <c r="T636" s="217">
        <v>80</v>
      </c>
    </row>
    <row r="637" s="217" customFormat="1" ht="18.9" customHeight="1" spans="1:20">
      <c r="A637" s="668" t="s">
        <v>1922</v>
      </c>
      <c r="B637" s="497">
        <v>20820</v>
      </c>
      <c r="C637" s="407">
        <f t="shared" si="54"/>
        <v>767</v>
      </c>
      <c r="D637" s="407">
        <f t="shared" si="55"/>
        <v>950</v>
      </c>
      <c r="E637" s="483">
        <f t="shared" si="56"/>
        <v>0.238591916558018</v>
      </c>
      <c r="F637" s="473">
        <f t="shared" si="57"/>
        <v>767</v>
      </c>
      <c r="G637" s="217">
        <f t="shared" si="58"/>
        <v>5</v>
      </c>
      <c r="H637" s="655"/>
      <c r="I637" s="217">
        <v>2080711</v>
      </c>
      <c r="J637" s="217" t="s">
        <v>1923</v>
      </c>
      <c r="K637" s="217">
        <v>20</v>
      </c>
      <c r="L637" s="217">
        <f t="shared" si="59"/>
        <v>2080711</v>
      </c>
      <c r="R637" s="217">
        <v>2081102</v>
      </c>
      <c r="S637" s="217" t="s">
        <v>598</v>
      </c>
      <c r="T637" s="217">
        <v>0</v>
      </c>
    </row>
    <row r="638" s="217" customFormat="1" ht="18.9" customHeight="1" spans="1:20">
      <c r="A638" s="668" t="s">
        <v>1924</v>
      </c>
      <c r="B638" s="497">
        <v>2082001</v>
      </c>
      <c r="C638" s="407">
        <f t="shared" si="54"/>
        <v>648</v>
      </c>
      <c r="D638" s="407">
        <f t="shared" si="55"/>
        <v>623</v>
      </c>
      <c r="E638" s="483">
        <f t="shared" si="56"/>
        <v>-0.0385802469135802</v>
      </c>
      <c r="F638" s="473">
        <f t="shared" si="57"/>
        <v>0</v>
      </c>
      <c r="G638" s="217">
        <f t="shared" si="58"/>
        <v>7</v>
      </c>
      <c r="H638" s="655"/>
      <c r="I638" s="217">
        <v>2080712</v>
      </c>
      <c r="J638" s="217" t="s">
        <v>1925</v>
      </c>
      <c r="K638" s="217">
        <v>10</v>
      </c>
      <c r="L638" s="217">
        <f t="shared" si="59"/>
        <v>2080712</v>
      </c>
      <c r="R638" s="217">
        <v>2081103</v>
      </c>
      <c r="S638" s="217" t="s">
        <v>601</v>
      </c>
      <c r="T638" s="217">
        <v>0</v>
      </c>
    </row>
    <row r="639" s="217" customFormat="1" ht="18.9" customHeight="1" spans="1:20">
      <c r="A639" s="668" t="s">
        <v>1926</v>
      </c>
      <c r="B639" s="497">
        <v>2082002</v>
      </c>
      <c r="C639" s="407">
        <f t="shared" si="54"/>
        <v>119</v>
      </c>
      <c r="D639" s="407">
        <f t="shared" si="55"/>
        <v>327</v>
      </c>
      <c r="E639" s="483">
        <f t="shared" si="56"/>
        <v>1.74789915966387</v>
      </c>
      <c r="F639" s="473">
        <f t="shared" si="57"/>
        <v>0</v>
      </c>
      <c r="G639" s="217">
        <f t="shared" si="58"/>
        <v>7</v>
      </c>
      <c r="H639" s="397"/>
      <c r="I639" s="217">
        <v>2080713</v>
      </c>
      <c r="J639" s="217" t="s">
        <v>1927</v>
      </c>
      <c r="L639" s="217">
        <f t="shared" si="59"/>
        <v>2080713</v>
      </c>
      <c r="R639" s="217">
        <v>2081104</v>
      </c>
      <c r="S639" s="217" t="s">
        <v>1928</v>
      </c>
      <c r="T639" s="217">
        <v>10</v>
      </c>
    </row>
    <row r="640" s="217" customFormat="1" ht="18.9" customHeight="1" spans="1:20">
      <c r="A640" s="668" t="s">
        <v>1929</v>
      </c>
      <c r="B640" s="497">
        <v>20821</v>
      </c>
      <c r="C640" s="407">
        <f t="shared" si="54"/>
        <v>185</v>
      </c>
      <c r="D640" s="407">
        <f t="shared" si="55"/>
        <v>293</v>
      </c>
      <c r="E640" s="483">
        <f t="shared" si="56"/>
        <v>0.583783783783784</v>
      </c>
      <c r="F640" s="473">
        <f t="shared" si="57"/>
        <v>185</v>
      </c>
      <c r="G640" s="217">
        <f t="shared" si="58"/>
        <v>5</v>
      </c>
      <c r="H640" s="655"/>
      <c r="I640" s="217">
        <v>2080799</v>
      </c>
      <c r="J640" s="217" t="s">
        <v>1930</v>
      </c>
      <c r="K640" s="217">
        <v>830</v>
      </c>
      <c r="L640" s="217">
        <f t="shared" si="59"/>
        <v>2080799</v>
      </c>
      <c r="R640" s="217">
        <v>2081105</v>
      </c>
      <c r="S640" s="217" t="s">
        <v>1931</v>
      </c>
      <c r="T640" s="217">
        <v>40</v>
      </c>
    </row>
    <row r="641" s="217" customFormat="1" ht="18.9" customHeight="1" spans="1:20">
      <c r="A641" s="668" t="s">
        <v>1932</v>
      </c>
      <c r="B641" s="497">
        <v>2082101</v>
      </c>
      <c r="C641" s="407">
        <f t="shared" si="54"/>
        <v>23</v>
      </c>
      <c r="D641" s="407">
        <f t="shared" si="55"/>
        <v>29</v>
      </c>
      <c r="E641" s="483">
        <f t="shared" si="56"/>
        <v>0.260869565217391</v>
      </c>
      <c r="F641" s="473">
        <f t="shared" si="57"/>
        <v>0</v>
      </c>
      <c r="G641" s="217">
        <f t="shared" si="58"/>
        <v>7</v>
      </c>
      <c r="H641" s="397"/>
      <c r="I641" s="217">
        <v>20808</v>
      </c>
      <c r="J641" s="217" t="s">
        <v>1933</v>
      </c>
      <c r="K641" s="217">
        <v>1024</v>
      </c>
      <c r="L641" s="217">
        <f t="shared" si="59"/>
        <v>20808</v>
      </c>
      <c r="R641" s="217">
        <v>2081106</v>
      </c>
      <c r="S641" s="217" t="s">
        <v>1934</v>
      </c>
      <c r="T641" s="217">
        <v>0</v>
      </c>
    </row>
    <row r="642" s="217" customFormat="1" ht="18.9" customHeight="1" spans="1:20">
      <c r="A642" s="668" t="s">
        <v>1935</v>
      </c>
      <c r="B642" s="497">
        <v>2082102</v>
      </c>
      <c r="C642" s="407">
        <f t="shared" si="54"/>
        <v>162</v>
      </c>
      <c r="D642" s="407">
        <f t="shared" si="55"/>
        <v>264</v>
      </c>
      <c r="E642" s="483">
        <f t="shared" si="56"/>
        <v>0.62962962962963</v>
      </c>
      <c r="F642" s="473">
        <f t="shared" si="57"/>
        <v>0</v>
      </c>
      <c r="G642" s="217">
        <f t="shared" si="58"/>
        <v>7</v>
      </c>
      <c r="H642" s="397"/>
      <c r="I642" s="217">
        <v>2080801</v>
      </c>
      <c r="J642" s="217" t="s">
        <v>1936</v>
      </c>
      <c r="K642" s="217">
        <v>21</v>
      </c>
      <c r="L642" s="217">
        <f t="shared" si="59"/>
        <v>2080801</v>
      </c>
      <c r="R642" s="217">
        <v>2081107</v>
      </c>
      <c r="S642" s="217" t="s">
        <v>1937</v>
      </c>
      <c r="T642" s="217">
        <v>224</v>
      </c>
    </row>
    <row r="643" s="217" customFormat="1" ht="18.9" customHeight="1" spans="1:20">
      <c r="A643" s="668" t="s">
        <v>1938</v>
      </c>
      <c r="B643" s="497">
        <v>20824</v>
      </c>
      <c r="C643" s="407">
        <f t="shared" si="54"/>
        <v>0</v>
      </c>
      <c r="D643" s="407">
        <f t="shared" si="55"/>
        <v>0</v>
      </c>
      <c r="E643" s="483" t="str">
        <f t="shared" si="56"/>
        <v/>
      </c>
      <c r="F643" s="473">
        <f t="shared" si="57"/>
        <v>0</v>
      </c>
      <c r="G643" s="217">
        <f t="shared" si="58"/>
        <v>5</v>
      </c>
      <c r="H643" s="655"/>
      <c r="I643" s="217">
        <v>2080802</v>
      </c>
      <c r="J643" s="217" t="s">
        <v>1939</v>
      </c>
      <c r="K643" s="217">
        <v>86</v>
      </c>
      <c r="L643" s="217">
        <f t="shared" si="59"/>
        <v>2080802</v>
      </c>
      <c r="R643" s="217">
        <v>2081199</v>
      </c>
      <c r="S643" s="217" t="s">
        <v>1940</v>
      </c>
      <c r="T643" s="217">
        <v>130</v>
      </c>
    </row>
    <row r="644" s="217" customFormat="1" ht="18.9" customHeight="1" spans="1:20">
      <c r="A644" s="668" t="s">
        <v>1941</v>
      </c>
      <c r="B644" s="497">
        <v>2082401</v>
      </c>
      <c r="C644" s="407">
        <f t="shared" ref="C644:C707" si="60">_xlfn.IFNA(VLOOKUP(B644,I:K,3,0),)</f>
        <v>0</v>
      </c>
      <c r="D644" s="407">
        <f t="shared" ref="D644:D707" si="61">_xlfn.IFNA(VLOOKUP(B644,R:T,3,0),)</f>
        <v>0</v>
      </c>
      <c r="E644" s="483" t="str">
        <f t="shared" ref="E644:E707" si="62">IF(ISERROR(D644/C644-1),"",D644/C644-1)</f>
        <v/>
      </c>
      <c r="F644" s="473">
        <f t="shared" ref="F644:F707" si="63">SUMIFS(C$4:C$1309,B$4:B$1309,"&gt;"&amp;B644*100,B$4:B$1309,"&lt;"&amp;B644*100+100)</f>
        <v>0</v>
      </c>
      <c r="G644" s="217">
        <f t="shared" ref="G644:G707" si="64">LEN(B644)</f>
        <v>7</v>
      </c>
      <c r="H644" s="397"/>
      <c r="I644" s="217">
        <v>2080803</v>
      </c>
      <c r="J644" s="217" t="s">
        <v>1942</v>
      </c>
      <c r="K644" s="217">
        <v>68</v>
      </c>
      <c r="L644" s="217">
        <f t="shared" ref="L644:L707" si="65">VLOOKUP(I644,B$4:B$11056,1,0)</f>
        <v>2080803</v>
      </c>
      <c r="R644" s="217">
        <v>20816</v>
      </c>
      <c r="S644" s="217" t="s">
        <v>1943</v>
      </c>
      <c r="T644" s="217">
        <v>0</v>
      </c>
    </row>
    <row r="645" s="217" customFormat="1" ht="18.9" customHeight="1" spans="1:20">
      <c r="A645" s="668" t="s">
        <v>1944</v>
      </c>
      <c r="B645" s="497">
        <v>2082402</v>
      </c>
      <c r="C645" s="407">
        <f t="shared" si="60"/>
        <v>0</v>
      </c>
      <c r="D645" s="407">
        <f t="shared" si="61"/>
        <v>0</v>
      </c>
      <c r="E645" s="483" t="str">
        <f t="shared" si="62"/>
        <v/>
      </c>
      <c r="F645" s="473">
        <f t="shared" si="63"/>
        <v>0</v>
      </c>
      <c r="G645" s="217">
        <f t="shared" si="64"/>
        <v>7</v>
      </c>
      <c r="H645" s="397"/>
      <c r="I645" s="217">
        <v>2080804</v>
      </c>
      <c r="J645" s="217" t="s">
        <v>1945</v>
      </c>
      <c r="L645" s="217">
        <f t="shared" si="65"/>
        <v>2080804</v>
      </c>
      <c r="R645" s="217">
        <v>2081601</v>
      </c>
      <c r="S645" s="217" t="s">
        <v>595</v>
      </c>
      <c r="T645" s="217">
        <v>0</v>
      </c>
    </row>
    <row r="646" s="217" customFormat="1" ht="18.9" customHeight="1" spans="1:20">
      <c r="A646" s="668" t="s">
        <v>1946</v>
      </c>
      <c r="B646" s="497">
        <v>20825</v>
      </c>
      <c r="C646" s="407">
        <f t="shared" si="60"/>
        <v>24</v>
      </c>
      <c r="D646" s="407">
        <f t="shared" si="61"/>
        <v>23</v>
      </c>
      <c r="E646" s="483">
        <f t="shared" si="62"/>
        <v>-0.0416666666666666</v>
      </c>
      <c r="F646" s="473">
        <f t="shared" si="63"/>
        <v>24</v>
      </c>
      <c r="G646" s="217">
        <f t="shared" si="64"/>
        <v>5</v>
      </c>
      <c r="H646" s="655"/>
      <c r="I646" s="217">
        <v>2080805</v>
      </c>
      <c r="J646" s="217" t="s">
        <v>1947</v>
      </c>
      <c r="K646" s="217">
        <v>80</v>
      </c>
      <c r="L646" s="217">
        <f t="shared" si="65"/>
        <v>2080805</v>
      </c>
      <c r="R646" s="217">
        <v>2081602</v>
      </c>
      <c r="S646" s="217" t="s">
        <v>598</v>
      </c>
      <c r="T646" s="217">
        <v>0</v>
      </c>
    </row>
    <row r="647" s="217" customFormat="1" ht="18.9" customHeight="1" spans="1:20">
      <c r="A647" s="668" t="s">
        <v>1948</v>
      </c>
      <c r="B647" s="497">
        <v>2082501</v>
      </c>
      <c r="C647" s="407">
        <f t="shared" si="60"/>
        <v>4</v>
      </c>
      <c r="D647" s="407">
        <f t="shared" si="61"/>
        <v>4</v>
      </c>
      <c r="E647" s="483">
        <f t="shared" si="62"/>
        <v>0</v>
      </c>
      <c r="F647" s="473">
        <f t="shared" si="63"/>
        <v>0</v>
      </c>
      <c r="G647" s="217">
        <f t="shared" si="64"/>
        <v>7</v>
      </c>
      <c r="H647" s="397"/>
      <c r="I647" s="217">
        <v>2080806</v>
      </c>
      <c r="J647" s="217" t="s">
        <v>1949</v>
      </c>
      <c r="L647" s="217">
        <f t="shared" si="65"/>
        <v>2080806</v>
      </c>
      <c r="R647" s="217">
        <v>2081603</v>
      </c>
      <c r="S647" s="217" t="s">
        <v>601</v>
      </c>
      <c r="T647" s="217">
        <v>0</v>
      </c>
    </row>
    <row r="648" s="217" customFormat="1" ht="18.9" customHeight="1" spans="1:20">
      <c r="A648" s="668" t="s">
        <v>1950</v>
      </c>
      <c r="B648" s="497">
        <v>2082502</v>
      </c>
      <c r="C648" s="407">
        <f t="shared" si="60"/>
        <v>20</v>
      </c>
      <c r="D648" s="407">
        <f t="shared" si="61"/>
        <v>19</v>
      </c>
      <c r="E648" s="483">
        <f t="shared" si="62"/>
        <v>-0.05</v>
      </c>
      <c r="F648" s="473">
        <f t="shared" si="63"/>
        <v>0</v>
      </c>
      <c r="G648" s="217">
        <f t="shared" si="64"/>
        <v>7</v>
      </c>
      <c r="H648" s="397"/>
      <c r="I648" s="217">
        <v>2080899</v>
      </c>
      <c r="J648" s="217" t="s">
        <v>1951</v>
      </c>
      <c r="K648" s="217">
        <v>769</v>
      </c>
      <c r="L648" s="217">
        <f t="shared" si="65"/>
        <v>2080899</v>
      </c>
      <c r="R648" s="217">
        <v>2081699</v>
      </c>
      <c r="S648" s="217" t="s">
        <v>1952</v>
      </c>
      <c r="T648" s="217">
        <v>0</v>
      </c>
    </row>
    <row r="649" s="217" customFormat="1" ht="18.9" customHeight="1" spans="1:20">
      <c r="A649" s="668" t="s">
        <v>1953</v>
      </c>
      <c r="B649" s="497">
        <v>20826</v>
      </c>
      <c r="C649" s="407">
        <f t="shared" si="60"/>
        <v>11448</v>
      </c>
      <c r="D649" s="407">
        <f t="shared" si="61"/>
        <v>11683</v>
      </c>
      <c r="E649" s="483">
        <f t="shared" si="62"/>
        <v>0.020527603074773</v>
      </c>
      <c r="F649" s="473">
        <f t="shared" si="63"/>
        <v>11448</v>
      </c>
      <c r="G649" s="217">
        <f t="shared" si="64"/>
        <v>5</v>
      </c>
      <c r="H649" s="655"/>
      <c r="I649" s="217">
        <v>20809</v>
      </c>
      <c r="J649" s="217" t="s">
        <v>1954</v>
      </c>
      <c r="K649" s="217">
        <v>83</v>
      </c>
      <c r="L649" s="217">
        <f t="shared" si="65"/>
        <v>20809</v>
      </c>
      <c r="R649" s="217">
        <v>20819</v>
      </c>
      <c r="S649" s="217" t="s">
        <v>1955</v>
      </c>
      <c r="T649" s="217">
        <v>2603</v>
      </c>
    </row>
    <row r="650" s="217" customFormat="1" ht="28.8" spans="1:20">
      <c r="A650" s="668" t="s">
        <v>1956</v>
      </c>
      <c r="B650" s="497">
        <v>2082601</v>
      </c>
      <c r="C650" s="407">
        <f t="shared" si="60"/>
        <v>7212</v>
      </c>
      <c r="D650" s="407">
        <f t="shared" si="61"/>
        <v>7102</v>
      </c>
      <c r="E650" s="483">
        <f t="shared" si="62"/>
        <v>-0.0152523571824736</v>
      </c>
      <c r="F650" s="473">
        <f t="shared" si="63"/>
        <v>0</v>
      </c>
      <c r="G650" s="217">
        <f t="shared" si="64"/>
        <v>7</v>
      </c>
      <c r="H650" s="397"/>
      <c r="I650" s="217">
        <v>2080901</v>
      </c>
      <c r="J650" s="217" t="s">
        <v>1957</v>
      </c>
      <c r="K650" s="217">
        <v>95</v>
      </c>
      <c r="L650" s="217">
        <f t="shared" si="65"/>
        <v>2080901</v>
      </c>
      <c r="R650" s="217">
        <v>2081901</v>
      </c>
      <c r="S650" s="217" t="s">
        <v>1958</v>
      </c>
      <c r="T650" s="217">
        <v>493</v>
      </c>
    </row>
    <row r="651" s="217" customFormat="1" ht="28.8" spans="1:20">
      <c r="A651" s="668" t="s">
        <v>1959</v>
      </c>
      <c r="B651" s="497">
        <v>2082602</v>
      </c>
      <c r="C651" s="407">
        <f t="shared" si="60"/>
        <v>4236</v>
      </c>
      <c r="D651" s="407">
        <f t="shared" si="61"/>
        <v>4581</v>
      </c>
      <c r="E651" s="483">
        <f t="shared" si="62"/>
        <v>0.0814447592067988</v>
      </c>
      <c r="F651" s="473">
        <f t="shared" si="63"/>
        <v>0</v>
      </c>
      <c r="G651" s="217">
        <f t="shared" si="64"/>
        <v>7</v>
      </c>
      <c r="H651" s="397"/>
      <c r="I651" s="217">
        <v>2080902</v>
      </c>
      <c r="J651" s="217" t="s">
        <v>1960</v>
      </c>
      <c r="K651" s="217">
        <v>-9</v>
      </c>
      <c r="L651" s="217">
        <f t="shared" si="65"/>
        <v>2080902</v>
      </c>
      <c r="R651" s="217">
        <v>2081902</v>
      </c>
      <c r="S651" s="217" t="s">
        <v>1961</v>
      </c>
      <c r="T651" s="217">
        <v>2110</v>
      </c>
    </row>
    <row r="652" s="217" customFormat="1" ht="18.9" customHeight="1" spans="1:20">
      <c r="A652" s="668" t="s">
        <v>1962</v>
      </c>
      <c r="B652" s="497">
        <v>2082699</v>
      </c>
      <c r="C652" s="407">
        <f t="shared" si="60"/>
        <v>0</v>
      </c>
      <c r="D652" s="407">
        <f t="shared" si="61"/>
        <v>0</v>
      </c>
      <c r="E652" s="483" t="str">
        <f t="shared" si="62"/>
        <v/>
      </c>
      <c r="F652" s="473">
        <f t="shared" si="63"/>
        <v>0</v>
      </c>
      <c r="G652" s="217">
        <f t="shared" si="64"/>
        <v>7</v>
      </c>
      <c r="H652" s="397"/>
      <c r="I652" s="659">
        <v>2080903</v>
      </c>
      <c r="J652" s="659" t="s">
        <v>1963</v>
      </c>
      <c r="K652" s="659"/>
      <c r="L652" s="217">
        <f t="shared" si="65"/>
        <v>2080903</v>
      </c>
      <c r="R652" s="217">
        <v>20820</v>
      </c>
      <c r="S652" s="217" t="s">
        <v>1964</v>
      </c>
      <c r="T652" s="217">
        <v>950</v>
      </c>
    </row>
    <row r="653" s="659" customFormat="1" ht="18.9" customHeight="1" spans="1:20">
      <c r="A653" s="668" t="s">
        <v>1965</v>
      </c>
      <c r="B653" s="497">
        <v>20827</v>
      </c>
      <c r="C653" s="407">
        <f t="shared" si="60"/>
        <v>325</v>
      </c>
      <c r="D653" s="407">
        <f t="shared" si="61"/>
        <v>-4</v>
      </c>
      <c r="E653" s="483">
        <f t="shared" si="62"/>
        <v>-1.01230769230769</v>
      </c>
      <c r="F653" s="473">
        <f t="shared" si="63"/>
        <v>325</v>
      </c>
      <c r="G653" s="217">
        <f t="shared" si="64"/>
        <v>5</v>
      </c>
      <c r="H653" s="655"/>
      <c r="I653" s="659">
        <v>2080904</v>
      </c>
      <c r="J653" s="659" t="s">
        <v>1966</v>
      </c>
      <c r="K653" s="659">
        <v>-3</v>
      </c>
      <c r="L653" s="217">
        <f t="shared" si="65"/>
        <v>2080904</v>
      </c>
      <c r="R653" s="659">
        <v>2082001</v>
      </c>
      <c r="S653" s="659" t="s">
        <v>1967</v>
      </c>
      <c r="T653" s="659">
        <v>623</v>
      </c>
    </row>
    <row r="654" s="659" customFormat="1" ht="18.9" customHeight="1" spans="1:20">
      <c r="A654" s="668" t="s">
        <v>1968</v>
      </c>
      <c r="B654" s="497">
        <v>2082701</v>
      </c>
      <c r="C654" s="407">
        <f t="shared" si="60"/>
        <v>27</v>
      </c>
      <c r="D654" s="407">
        <f t="shared" si="61"/>
        <v>0</v>
      </c>
      <c r="E654" s="483">
        <f t="shared" si="62"/>
        <v>-1</v>
      </c>
      <c r="F654" s="473">
        <f t="shared" si="63"/>
        <v>0</v>
      </c>
      <c r="G654" s="217">
        <f t="shared" si="64"/>
        <v>7</v>
      </c>
      <c r="H654" s="397"/>
      <c r="I654" s="659">
        <v>2080999</v>
      </c>
      <c r="J654" s="659" t="s">
        <v>1969</v>
      </c>
      <c r="L654" s="217">
        <f t="shared" si="65"/>
        <v>2080999</v>
      </c>
      <c r="R654" s="659">
        <v>2082002</v>
      </c>
      <c r="S654" s="659" t="s">
        <v>1970</v>
      </c>
      <c r="T654" s="659">
        <v>327</v>
      </c>
    </row>
    <row r="655" s="659" customFormat="1" ht="18.9" customHeight="1" spans="1:20">
      <c r="A655" s="668" t="s">
        <v>1971</v>
      </c>
      <c r="B655" s="497">
        <v>2082702</v>
      </c>
      <c r="C655" s="407">
        <f t="shared" si="60"/>
        <v>102</v>
      </c>
      <c r="D655" s="407">
        <f t="shared" si="61"/>
        <v>-2</v>
      </c>
      <c r="E655" s="483">
        <f t="shared" si="62"/>
        <v>-1.01960784313725</v>
      </c>
      <c r="F655" s="473">
        <f t="shared" si="63"/>
        <v>0</v>
      </c>
      <c r="G655" s="217">
        <f t="shared" si="64"/>
        <v>7</v>
      </c>
      <c r="H655" s="352"/>
      <c r="I655" s="659">
        <v>20810</v>
      </c>
      <c r="J655" s="659" t="s">
        <v>1972</v>
      </c>
      <c r="K655" s="659">
        <v>793</v>
      </c>
      <c r="L655" s="217">
        <f t="shared" si="65"/>
        <v>20810</v>
      </c>
      <c r="R655" s="659">
        <v>20821</v>
      </c>
      <c r="S655" s="659" t="s">
        <v>1973</v>
      </c>
      <c r="T655" s="659">
        <v>293</v>
      </c>
    </row>
    <row r="656" s="659" customFormat="1" ht="18.9" customHeight="1" spans="1:20">
      <c r="A656" s="668" t="s">
        <v>1974</v>
      </c>
      <c r="B656" s="497">
        <v>2082703</v>
      </c>
      <c r="C656" s="407">
        <f t="shared" si="60"/>
        <v>196</v>
      </c>
      <c r="D656" s="407">
        <f t="shared" si="61"/>
        <v>-2</v>
      </c>
      <c r="E656" s="483">
        <f t="shared" si="62"/>
        <v>-1.01020408163265</v>
      </c>
      <c r="F656" s="473">
        <f t="shared" si="63"/>
        <v>0</v>
      </c>
      <c r="G656" s="217">
        <f t="shared" si="64"/>
        <v>7</v>
      </c>
      <c r="H656" s="655"/>
      <c r="I656" s="659">
        <v>2081001</v>
      </c>
      <c r="J656" s="659" t="s">
        <v>1975</v>
      </c>
      <c r="K656" s="659">
        <v>14</v>
      </c>
      <c r="L656" s="217">
        <f t="shared" si="65"/>
        <v>2081001</v>
      </c>
      <c r="R656" s="659">
        <v>2082101</v>
      </c>
      <c r="S656" s="659" t="s">
        <v>1976</v>
      </c>
      <c r="T656" s="659">
        <v>29</v>
      </c>
    </row>
    <row r="657" s="659" customFormat="1" ht="18.9" customHeight="1" spans="1:20">
      <c r="A657" s="668" t="s">
        <v>1977</v>
      </c>
      <c r="B657" s="497">
        <v>2082799</v>
      </c>
      <c r="C657" s="407">
        <f t="shared" si="60"/>
        <v>0</v>
      </c>
      <c r="D657" s="407">
        <f t="shared" si="61"/>
        <v>0</v>
      </c>
      <c r="E657" s="483" t="str">
        <f t="shared" si="62"/>
        <v/>
      </c>
      <c r="F657" s="473">
        <f t="shared" si="63"/>
        <v>0</v>
      </c>
      <c r="G657" s="217">
        <f t="shared" si="64"/>
        <v>7</v>
      </c>
      <c r="H657" s="352"/>
      <c r="I657" s="659">
        <v>2081002</v>
      </c>
      <c r="J657" s="659" t="s">
        <v>1978</v>
      </c>
      <c r="K657" s="659">
        <v>410</v>
      </c>
      <c r="L657" s="217">
        <f t="shared" si="65"/>
        <v>2081002</v>
      </c>
      <c r="R657" s="659">
        <v>2082102</v>
      </c>
      <c r="S657" s="659" t="s">
        <v>1979</v>
      </c>
      <c r="T657" s="659">
        <v>264</v>
      </c>
    </row>
    <row r="658" s="659" customFormat="1" ht="18.9" customHeight="1" spans="1:20">
      <c r="A658" s="668" t="s">
        <v>1980</v>
      </c>
      <c r="B658" s="497">
        <v>20828</v>
      </c>
      <c r="C658" s="407">
        <f t="shared" si="60"/>
        <v>0</v>
      </c>
      <c r="D658" s="407">
        <f t="shared" si="61"/>
        <v>95</v>
      </c>
      <c r="E658" s="483" t="str">
        <f t="shared" si="62"/>
        <v/>
      </c>
      <c r="F658" s="473">
        <f t="shared" si="63"/>
        <v>0</v>
      </c>
      <c r="G658" s="217">
        <f t="shared" si="64"/>
        <v>5</v>
      </c>
      <c r="H658" s="655"/>
      <c r="I658" s="659">
        <v>2081003</v>
      </c>
      <c r="J658" s="659" t="s">
        <v>1981</v>
      </c>
      <c r="L658" s="217">
        <f t="shared" si="65"/>
        <v>2081003</v>
      </c>
      <c r="R658" s="659">
        <v>20824</v>
      </c>
      <c r="S658" s="659" t="s">
        <v>1982</v>
      </c>
      <c r="T658" s="659">
        <v>0</v>
      </c>
    </row>
    <row r="659" s="659" customFormat="1" ht="18.9" customHeight="1" spans="1:20">
      <c r="A659" s="668" t="s">
        <v>587</v>
      </c>
      <c r="B659" s="497">
        <v>2082801</v>
      </c>
      <c r="C659" s="407">
        <f t="shared" si="60"/>
        <v>0</v>
      </c>
      <c r="D659" s="407">
        <f t="shared" si="61"/>
        <v>70</v>
      </c>
      <c r="E659" s="483" t="str">
        <f t="shared" si="62"/>
        <v/>
      </c>
      <c r="F659" s="473">
        <f t="shared" si="63"/>
        <v>0</v>
      </c>
      <c r="G659" s="217">
        <f t="shared" si="64"/>
        <v>7</v>
      </c>
      <c r="H659" s="352"/>
      <c r="I659" s="659">
        <v>2081004</v>
      </c>
      <c r="J659" s="659" t="s">
        <v>1983</v>
      </c>
      <c r="K659" s="659">
        <v>150</v>
      </c>
      <c r="L659" s="217">
        <f t="shared" si="65"/>
        <v>2081004</v>
      </c>
      <c r="R659" s="659">
        <v>2082401</v>
      </c>
      <c r="S659" s="659" t="s">
        <v>1984</v>
      </c>
      <c r="T659" s="659">
        <v>0</v>
      </c>
    </row>
    <row r="660" s="659" customFormat="1" ht="18.9" customHeight="1" spans="1:20">
      <c r="A660" s="668" t="s">
        <v>590</v>
      </c>
      <c r="B660" s="497">
        <v>2082802</v>
      </c>
      <c r="C660" s="407">
        <f t="shared" si="60"/>
        <v>0</v>
      </c>
      <c r="D660" s="407">
        <f t="shared" si="61"/>
        <v>0</v>
      </c>
      <c r="E660" s="483" t="str">
        <f t="shared" si="62"/>
        <v/>
      </c>
      <c r="F660" s="473">
        <f t="shared" si="63"/>
        <v>0</v>
      </c>
      <c r="G660" s="217">
        <f t="shared" si="64"/>
        <v>7</v>
      </c>
      <c r="H660" s="655"/>
      <c r="I660" s="659">
        <v>2081005</v>
      </c>
      <c r="J660" s="659" t="s">
        <v>1985</v>
      </c>
      <c r="K660" s="659">
        <v>219</v>
      </c>
      <c r="L660" s="217">
        <f t="shared" si="65"/>
        <v>2081005</v>
      </c>
      <c r="R660" s="659">
        <v>2082402</v>
      </c>
      <c r="S660" s="659" t="s">
        <v>1986</v>
      </c>
      <c r="T660" s="659">
        <v>0</v>
      </c>
    </row>
    <row r="661" s="659" customFormat="1" ht="18.9" customHeight="1" spans="1:20">
      <c r="A661" s="668" t="s">
        <v>593</v>
      </c>
      <c r="B661" s="497">
        <v>2082803</v>
      </c>
      <c r="C661" s="407">
        <f t="shared" si="60"/>
        <v>0</v>
      </c>
      <c r="D661" s="407">
        <f t="shared" si="61"/>
        <v>0</v>
      </c>
      <c r="E661" s="483" t="str">
        <f t="shared" si="62"/>
        <v/>
      </c>
      <c r="F661" s="473">
        <f t="shared" si="63"/>
        <v>0</v>
      </c>
      <c r="G661" s="217">
        <f t="shared" si="64"/>
        <v>7</v>
      </c>
      <c r="H661" s="352"/>
      <c r="I661" s="217">
        <v>2081099</v>
      </c>
      <c r="J661" s="217" t="s">
        <v>1987</v>
      </c>
      <c r="K661" s="217"/>
      <c r="L661" s="217">
        <f t="shared" si="65"/>
        <v>2081099</v>
      </c>
      <c r="R661" s="659">
        <v>20825</v>
      </c>
      <c r="S661" s="659" t="s">
        <v>1988</v>
      </c>
      <c r="T661" s="659">
        <v>23</v>
      </c>
    </row>
    <row r="662" s="217" customFormat="1" ht="18.9" customHeight="1" spans="1:20">
      <c r="A662" s="668" t="s">
        <v>1989</v>
      </c>
      <c r="B662" s="497">
        <v>2082804</v>
      </c>
      <c r="C662" s="407">
        <f t="shared" si="60"/>
        <v>0</v>
      </c>
      <c r="D662" s="407">
        <f t="shared" si="61"/>
        <v>1</v>
      </c>
      <c r="E662" s="483" t="str">
        <f t="shared" si="62"/>
        <v/>
      </c>
      <c r="F662" s="473">
        <f t="shared" si="63"/>
        <v>0</v>
      </c>
      <c r="G662" s="217">
        <f t="shared" si="64"/>
        <v>7</v>
      </c>
      <c r="H662" s="352"/>
      <c r="I662" s="217">
        <v>20811</v>
      </c>
      <c r="J662" s="217" t="s">
        <v>1990</v>
      </c>
      <c r="K662" s="217">
        <v>481</v>
      </c>
      <c r="L662" s="217">
        <f t="shared" si="65"/>
        <v>20811</v>
      </c>
      <c r="R662" s="217">
        <v>2082501</v>
      </c>
      <c r="S662" s="217" t="s">
        <v>1991</v>
      </c>
      <c r="T662" s="217">
        <v>4</v>
      </c>
    </row>
    <row r="663" s="217" customFormat="1" ht="18.9" customHeight="1" spans="1:20">
      <c r="A663" s="668" t="s">
        <v>1992</v>
      </c>
      <c r="B663" s="497">
        <v>2082805</v>
      </c>
      <c r="C663" s="407">
        <f t="shared" si="60"/>
        <v>0</v>
      </c>
      <c r="D663" s="407">
        <f t="shared" si="61"/>
        <v>0</v>
      </c>
      <c r="E663" s="483" t="str">
        <f t="shared" si="62"/>
        <v/>
      </c>
      <c r="F663" s="473">
        <f t="shared" si="63"/>
        <v>0</v>
      </c>
      <c r="G663" s="217">
        <f t="shared" si="64"/>
        <v>7</v>
      </c>
      <c r="H663" s="352"/>
      <c r="I663" s="217">
        <v>2081101</v>
      </c>
      <c r="J663" s="217" t="s">
        <v>588</v>
      </c>
      <c r="K663" s="217">
        <v>76</v>
      </c>
      <c r="L663" s="217">
        <f t="shared" si="65"/>
        <v>2081101</v>
      </c>
      <c r="R663" s="217">
        <v>2082502</v>
      </c>
      <c r="S663" s="217" t="s">
        <v>1993</v>
      </c>
      <c r="T663" s="217">
        <v>19</v>
      </c>
    </row>
    <row r="664" s="217" customFormat="1" ht="18.9" customHeight="1" spans="1:20">
      <c r="A664" s="668" t="s">
        <v>614</v>
      </c>
      <c r="B664" s="497">
        <v>2082850</v>
      </c>
      <c r="C664" s="407">
        <f t="shared" si="60"/>
        <v>0</v>
      </c>
      <c r="D664" s="407">
        <f t="shared" si="61"/>
        <v>24</v>
      </c>
      <c r="E664" s="483" t="str">
        <f t="shared" si="62"/>
        <v/>
      </c>
      <c r="F664" s="473">
        <f t="shared" si="63"/>
        <v>0</v>
      </c>
      <c r="G664" s="217">
        <f t="shared" si="64"/>
        <v>7</v>
      </c>
      <c r="H664" s="397"/>
      <c r="I664" s="217">
        <v>2081102</v>
      </c>
      <c r="J664" s="217" t="s">
        <v>591</v>
      </c>
      <c r="L664" s="217">
        <f t="shared" si="65"/>
        <v>2081102</v>
      </c>
      <c r="R664" s="217">
        <v>20826</v>
      </c>
      <c r="S664" s="217" t="s">
        <v>1994</v>
      </c>
      <c r="T664" s="217">
        <v>11683</v>
      </c>
    </row>
    <row r="665" s="217" customFormat="1" ht="18.9" customHeight="1" spans="1:20">
      <c r="A665" s="668" t="s">
        <v>1995</v>
      </c>
      <c r="B665" s="497">
        <v>2082899</v>
      </c>
      <c r="C665" s="407">
        <f t="shared" si="60"/>
        <v>0</v>
      </c>
      <c r="D665" s="407">
        <f t="shared" si="61"/>
        <v>0</v>
      </c>
      <c r="E665" s="483" t="str">
        <f t="shared" si="62"/>
        <v/>
      </c>
      <c r="F665" s="473">
        <f t="shared" si="63"/>
        <v>0</v>
      </c>
      <c r="G665" s="217">
        <f t="shared" si="64"/>
        <v>7</v>
      </c>
      <c r="H665" s="397"/>
      <c r="I665" s="217">
        <v>2081103</v>
      </c>
      <c r="J665" s="217" t="s">
        <v>594</v>
      </c>
      <c r="L665" s="217">
        <f t="shared" si="65"/>
        <v>2081103</v>
      </c>
      <c r="R665" s="217">
        <v>2082601</v>
      </c>
      <c r="S665" s="217" t="s">
        <v>1996</v>
      </c>
      <c r="T665" s="217">
        <v>7102</v>
      </c>
    </row>
    <row r="666" s="217" customFormat="1" ht="18.9" customHeight="1" spans="1:20">
      <c r="A666" s="668" t="s">
        <v>1997</v>
      </c>
      <c r="B666" s="497">
        <v>20899</v>
      </c>
      <c r="C666" s="407">
        <f t="shared" si="60"/>
        <v>12047</v>
      </c>
      <c r="D666" s="407">
        <f t="shared" si="61"/>
        <v>6518</v>
      </c>
      <c r="E666" s="483">
        <f t="shared" si="62"/>
        <v>-0.458952436291193</v>
      </c>
      <c r="F666" s="473">
        <f t="shared" si="63"/>
        <v>12047</v>
      </c>
      <c r="G666" s="217">
        <f t="shared" si="64"/>
        <v>5</v>
      </c>
      <c r="H666" s="655"/>
      <c r="I666" s="217">
        <v>2081104</v>
      </c>
      <c r="J666" s="217" t="s">
        <v>1998</v>
      </c>
      <c r="K666" s="217">
        <v>32</v>
      </c>
      <c r="L666" s="217">
        <f t="shared" si="65"/>
        <v>2081104</v>
      </c>
      <c r="R666" s="217">
        <v>2082602</v>
      </c>
      <c r="S666" s="217" t="s">
        <v>1999</v>
      </c>
      <c r="T666" s="217">
        <v>4581</v>
      </c>
    </row>
    <row r="667" s="217" customFormat="1" ht="18.9" customHeight="1" spans="1:20">
      <c r="A667" s="668" t="s">
        <v>2000</v>
      </c>
      <c r="B667" s="497">
        <v>2089901</v>
      </c>
      <c r="C667" s="407">
        <f t="shared" si="60"/>
        <v>12047</v>
      </c>
      <c r="D667" s="407">
        <f t="shared" si="61"/>
        <v>6518</v>
      </c>
      <c r="E667" s="483">
        <f t="shared" si="62"/>
        <v>-0.458952436291193</v>
      </c>
      <c r="F667" s="473">
        <f t="shared" si="63"/>
        <v>0</v>
      </c>
      <c r="G667" s="217">
        <f t="shared" si="64"/>
        <v>7</v>
      </c>
      <c r="H667" s="397"/>
      <c r="I667" s="217">
        <v>2081105</v>
      </c>
      <c r="J667" s="217" t="s">
        <v>2001</v>
      </c>
      <c r="K667" s="217">
        <v>16</v>
      </c>
      <c r="L667" s="217">
        <f t="shared" si="65"/>
        <v>2081105</v>
      </c>
      <c r="R667" s="217">
        <v>2082699</v>
      </c>
      <c r="S667" s="217" t="s">
        <v>2002</v>
      </c>
      <c r="T667" s="217">
        <v>0</v>
      </c>
    </row>
    <row r="668" s="217" customFormat="1" ht="18.9" customHeight="1" spans="1:20">
      <c r="A668" s="666" t="s">
        <v>2003</v>
      </c>
      <c r="B668" s="667">
        <v>210</v>
      </c>
      <c r="C668" s="411">
        <f t="shared" si="60"/>
        <v>41570</v>
      </c>
      <c r="D668" s="411">
        <f t="shared" si="61"/>
        <v>44403</v>
      </c>
      <c r="E668" s="481">
        <f t="shared" si="62"/>
        <v>0.0681501082511426</v>
      </c>
      <c r="F668" s="473">
        <f t="shared" si="63"/>
        <v>41570</v>
      </c>
      <c r="G668" s="217">
        <f t="shared" si="64"/>
        <v>3</v>
      </c>
      <c r="H668" s="655"/>
      <c r="I668" s="217">
        <v>2081106</v>
      </c>
      <c r="J668" s="217" t="s">
        <v>2004</v>
      </c>
      <c r="L668" s="217">
        <f t="shared" si="65"/>
        <v>2081106</v>
      </c>
      <c r="R668" s="217">
        <v>20827</v>
      </c>
      <c r="S668" s="217" t="s">
        <v>2005</v>
      </c>
      <c r="T668" s="217">
        <v>-4</v>
      </c>
    </row>
    <row r="669" s="217" customFormat="1" ht="18.9" customHeight="1" spans="1:20">
      <c r="A669" s="668" t="s">
        <v>2006</v>
      </c>
      <c r="B669" s="497">
        <v>21001</v>
      </c>
      <c r="C669" s="407">
        <f t="shared" si="60"/>
        <v>357</v>
      </c>
      <c r="D669" s="407">
        <f t="shared" si="61"/>
        <v>410</v>
      </c>
      <c r="E669" s="483">
        <f t="shared" si="62"/>
        <v>0.148459383753501</v>
      </c>
      <c r="F669" s="473">
        <f t="shared" si="63"/>
        <v>357</v>
      </c>
      <c r="G669" s="217">
        <f t="shared" si="64"/>
        <v>5</v>
      </c>
      <c r="H669" s="655"/>
      <c r="I669" s="217">
        <v>2081107</v>
      </c>
      <c r="J669" s="217" t="s">
        <v>2007</v>
      </c>
      <c r="K669" s="217">
        <v>203</v>
      </c>
      <c r="L669" s="217">
        <f t="shared" si="65"/>
        <v>2081107</v>
      </c>
      <c r="R669" s="217">
        <v>2082701</v>
      </c>
      <c r="S669" s="217" t="s">
        <v>2008</v>
      </c>
      <c r="T669" s="217">
        <v>0</v>
      </c>
    </row>
    <row r="670" s="217" customFormat="1" ht="18.9" customHeight="1" spans="1:20">
      <c r="A670" s="668" t="s">
        <v>587</v>
      </c>
      <c r="B670" s="497">
        <v>2100101</v>
      </c>
      <c r="C670" s="407">
        <f t="shared" si="60"/>
        <v>361</v>
      </c>
      <c r="D670" s="407">
        <f t="shared" si="61"/>
        <v>410</v>
      </c>
      <c r="E670" s="483">
        <f t="shared" si="62"/>
        <v>0.135734072022161</v>
      </c>
      <c r="F670" s="473">
        <f t="shared" si="63"/>
        <v>0</v>
      </c>
      <c r="G670" s="217">
        <f t="shared" si="64"/>
        <v>7</v>
      </c>
      <c r="H670" s="397"/>
      <c r="I670" s="217">
        <v>2081199</v>
      </c>
      <c r="J670" s="217" t="s">
        <v>2009</v>
      </c>
      <c r="K670" s="217">
        <v>154</v>
      </c>
      <c r="L670" s="217">
        <f t="shared" si="65"/>
        <v>2081199</v>
      </c>
      <c r="R670" s="217">
        <v>2082702</v>
      </c>
      <c r="S670" s="217" t="s">
        <v>2010</v>
      </c>
      <c r="T670" s="217">
        <v>-2</v>
      </c>
    </row>
    <row r="671" s="217" customFormat="1" ht="18.9" customHeight="1" spans="1:20">
      <c r="A671" s="668" t="s">
        <v>590</v>
      </c>
      <c r="B671" s="497">
        <v>2100102</v>
      </c>
      <c r="C671" s="407">
        <f t="shared" si="60"/>
        <v>0</v>
      </c>
      <c r="D671" s="407">
        <f t="shared" si="61"/>
        <v>0</v>
      </c>
      <c r="E671" s="483" t="str">
        <f t="shared" si="62"/>
        <v/>
      </c>
      <c r="F671" s="473">
        <f t="shared" si="63"/>
        <v>0</v>
      </c>
      <c r="G671" s="217">
        <f t="shared" si="64"/>
        <v>7</v>
      </c>
      <c r="H671" s="397"/>
      <c r="I671" s="217">
        <v>20815</v>
      </c>
      <c r="J671" s="217" t="s">
        <v>2011</v>
      </c>
      <c r="K671" s="217">
        <v>-79</v>
      </c>
      <c r="L671" s="217">
        <f t="shared" si="65"/>
        <v>20815</v>
      </c>
      <c r="R671" s="217">
        <v>2082703</v>
      </c>
      <c r="S671" s="217" t="s">
        <v>2012</v>
      </c>
      <c r="T671" s="217">
        <v>-2</v>
      </c>
    </row>
    <row r="672" s="217" customFormat="1" ht="18.9" customHeight="1" spans="1:20">
      <c r="A672" s="668" t="s">
        <v>593</v>
      </c>
      <c r="B672" s="497">
        <v>2100103</v>
      </c>
      <c r="C672" s="407">
        <f t="shared" si="60"/>
        <v>0</v>
      </c>
      <c r="D672" s="407">
        <f t="shared" si="61"/>
        <v>0</v>
      </c>
      <c r="E672" s="483" t="str">
        <f t="shared" si="62"/>
        <v/>
      </c>
      <c r="F672" s="473">
        <f t="shared" si="63"/>
        <v>0</v>
      </c>
      <c r="G672" s="217">
        <f t="shared" si="64"/>
        <v>7</v>
      </c>
      <c r="H672" s="655"/>
      <c r="I672" s="217">
        <v>2081501</v>
      </c>
      <c r="J672" s="217" t="s">
        <v>2013</v>
      </c>
      <c r="K672" s="217">
        <v>-79</v>
      </c>
      <c r="L672" s="217">
        <f t="shared" si="65"/>
        <v>2081501</v>
      </c>
      <c r="R672" s="217">
        <v>2082799</v>
      </c>
      <c r="S672" s="217" t="s">
        <v>2014</v>
      </c>
      <c r="T672" s="217">
        <v>0</v>
      </c>
    </row>
    <row r="673" s="217" customFormat="1" ht="18.9" customHeight="1" spans="1:20">
      <c r="A673" s="668" t="s">
        <v>2015</v>
      </c>
      <c r="B673" s="497">
        <v>2100199</v>
      </c>
      <c r="C673" s="407">
        <f t="shared" si="60"/>
        <v>-4</v>
      </c>
      <c r="D673" s="407">
        <f t="shared" si="61"/>
        <v>0</v>
      </c>
      <c r="E673" s="483">
        <f t="shared" si="62"/>
        <v>-1</v>
      </c>
      <c r="F673" s="473">
        <f t="shared" si="63"/>
        <v>0</v>
      </c>
      <c r="G673" s="217">
        <f t="shared" si="64"/>
        <v>7</v>
      </c>
      <c r="H673" s="397"/>
      <c r="I673" s="217">
        <v>2081502</v>
      </c>
      <c r="J673" s="217" t="s">
        <v>2016</v>
      </c>
      <c r="L673" s="217" t="e">
        <f t="shared" si="65"/>
        <v>#N/A</v>
      </c>
      <c r="R673" s="217">
        <v>20828</v>
      </c>
      <c r="S673" s="217" t="s">
        <v>2017</v>
      </c>
      <c r="T673" s="217">
        <v>95</v>
      </c>
    </row>
    <row r="674" s="217" customFormat="1" ht="18.9" customHeight="1" spans="1:20">
      <c r="A674" s="668" t="s">
        <v>2018</v>
      </c>
      <c r="B674" s="497">
        <v>21002</v>
      </c>
      <c r="C674" s="407">
        <f t="shared" si="60"/>
        <v>6859</v>
      </c>
      <c r="D674" s="407">
        <f t="shared" si="61"/>
        <v>4772</v>
      </c>
      <c r="E674" s="483">
        <f t="shared" si="62"/>
        <v>-0.304271759731739</v>
      </c>
      <c r="F674" s="473">
        <f t="shared" si="63"/>
        <v>6859</v>
      </c>
      <c r="G674" s="217">
        <f t="shared" si="64"/>
        <v>5</v>
      </c>
      <c r="H674" s="655"/>
      <c r="I674" s="217">
        <v>2081503</v>
      </c>
      <c r="J674" s="217" t="s">
        <v>2019</v>
      </c>
      <c r="L674" s="217" t="e">
        <f t="shared" si="65"/>
        <v>#N/A</v>
      </c>
      <c r="R674" s="217">
        <v>2082801</v>
      </c>
      <c r="S674" s="217" t="s">
        <v>595</v>
      </c>
      <c r="T674" s="217">
        <v>70</v>
      </c>
    </row>
    <row r="675" s="217" customFormat="1" ht="18.9" customHeight="1" spans="1:20">
      <c r="A675" s="668" t="s">
        <v>2020</v>
      </c>
      <c r="B675" s="497">
        <v>2100201</v>
      </c>
      <c r="C675" s="407">
        <f t="shared" si="60"/>
        <v>3616</v>
      </c>
      <c r="D675" s="407">
        <f t="shared" si="61"/>
        <v>2625</v>
      </c>
      <c r="E675" s="483">
        <f t="shared" si="62"/>
        <v>-0.274059734513274</v>
      </c>
      <c r="F675" s="473">
        <f t="shared" si="63"/>
        <v>0</v>
      </c>
      <c r="G675" s="217">
        <f t="shared" si="64"/>
        <v>7</v>
      </c>
      <c r="H675" s="655"/>
      <c r="I675" s="217">
        <v>2081599</v>
      </c>
      <c r="J675" s="217" t="s">
        <v>2021</v>
      </c>
      <c r="L675" s="217" t="e">
        <f t="shared" si="65"/>
        <v>#N/A</v>
      </c>
      <c r="R675" s="217">
        <v>2082802</v>
      </c>
      <c r="S675" s="217" t="s">
        <v>598</v>
      </c>
      <c r="T675" s="217">
        <v>0</v>
      </c>
    </row>
    <row r="676" s="217" customFormat="1" ht="18.9" customHeight="1" spans="1:20">
      <c r="A676" s="668" t="s">
        <v>2022</v>
      </c>
      <c r="B676" s="497">
        <v>2100202</v>
      </c>
      <c r="C676" s="407">
        <f t="shared" si="60"/>
        <v>2840</v>
      </c>
      <c r="D676" s="407">
        <f t="shared" si="61"/>
        <v>1750</v>
      </c>
      <c r="E676" s="483">
        <f t="shared" si="62"/>
        <v>-0.383802816901408</v>
      </c>
      <c r="F676" s="473">
        <f t="shared" si="63"/>
        <v>0</v>
      </c>
      <c r="G676" s="217">
        <f t="shared" si="64"/>
        <v>7</v>
      </c>
      <c r="H676" s="397"/>
      <c r="I676" s="217">
        <v>20816</v>
      </c>
      <c r="J676" s="217" t="s">
        <v>2023</v>
      </c>
      <c r="L676" s="217">
        <f t="shared" si="65"/>
        <v>20816</v>
      </c>
      <c r="R676" s="217">
        <v>2082803</v>
      </c>
      <c r="S676" s="217" t="s">
        <v>601</v>
      </c>
      <c r="T676" s="217">
        <v>0</v>
      </c>
    </row>
    <row r="677" s="217" customFormat="1" ht="18.9" customHeight="1" spans="1:20">
      <c r="A677" s="668" t="s">
        <v>2024</v>
      </c>
      <c r="B677" s="497">
        <v>2100203</v>
      </c>
      <c r="C677" s="407">
        <f t="shared" si="60"/>
        <v>0</v>
      </c>
      <c r="D677" s="407">
        <f t="shared" si="61"/>
        <v>0</v>
      </c>
      <c r="E677" s="483" t="str">
        <f t="shared" si="62"/>
        <v/>
      </c>
      <c r="F677" s="473">
        <f t="shared" si="63"/>
        <v>0</v>
      </c>
      <c r="G677" s="217">
        <f t="shared" si="64"/>
        <v>7</v>
      </c>
      <c r="H677" s="397"/>
      <c r="I677" s="217">
        <v>2081601</v>
      </c>
      <c r="J677" s="217" t="s">
        <v>588</v>
      </c>
      <c r="L677" s="217">
        <f t="shared" si="65"/>
        <v>2081601</v>
      </c>
      <c r="R677" s="217">
        <v>2082804</v>
      </c>
      <c r="S677" s="217" t="s">
        <v>2025</v>
      </c>
      <c r="T677" s="217">
        <v>1</v>
      </c>
    </row>
    <row r="678" s="217" customFormat="1" ht="18.9" customHeight="1" spans="1:20">
      <c r="A678" s="668" t="s">
        <v>2026</v>
      </c>
      <c r="B678" s="497">
        <v>2100204</v>
      </c>
      <c r="C678" s="407">
        <f t="shared" si="60"/>
        <v>0</v>
      </c>
      <c r="D678" s="407">
        <f t="shared" si="61"/>
        <v>0</v>
      </c>
      <c r="E678" s="483" t="str">
        <f t="shared" si="62"/>
        <v/>
      </c>
      <c r="F678" s="473">
        <f t="shared" si="63"/>
        <v>0</v>
      </c>
      <c r="G678" s="217">
        <f t="shared" si="64"/>
        <v>7</v>
      </c>
      <c r="H678" s="397"/>
      <c r="I678" s="217">
        <v>2081602</v>
      </c>
      <c r="J678" s="217" t="s">
        <v>591</v>
      </c>
      <c r="L678" s="217">
        <f t="shared" si="65"/>
        <v>2081602</v>
      </c>
      <c r="R678" s="217">
        <v>2082805</v>
      </c>
      <c r="S678" s="217" t="s">
        <v>2027</v>
      </c>
      <c r="T678" s="217">
        <v>0</v>
      </c>
    </row>
    <row r="679" s="217" customFormat="1" ht="18.9" customHeight="1" spans="1:20">
      <c r="A679" s="668" t="s">
        <v>2028</v>
      </c>
      <c r="B679" s="497">
        <v>2100205</v>
      </c>
      <c r="C679" s="407">
        <f t="shared" si="60"/>
        <v>0</v>
      </c>
      <c r="D679" s="407">
        <f t="shared" si="61"/>
        <v>0</v>
      </c>
      <c r="E679" s="483" t="str">
        <f t="shared" si="62"/>
        <v/>
      </c>
      <c r="F679" s="473">
        <f t="shared" si="63"/>
        <v>0</v>
      </c>
      <c r="G679" s="217">
        <f t="shared" si="64"/>
        <v>7</v>
      </c>
      <c r="H679" s="655"/>
      <c r="I679" s="217">
        <v>2081603</v>
      </c>
      <c r="J679" s="217" t="s">
        <v>594</v>
      </c>
      <c r="L679" s="217">
        <f t="shared" si="65"/>
        <v>2081603</v>
      </c>
      <c r="R679" s="217">
        <v>2082850</v>
      </c>
      <c r="S679" s="217" t="s">
        <v>622</v>
      </c>
      <c r="T679" s="217">
        <v>24</v>
      </c>
    </row>
    <row r="680" s="217" customFormat="1" ht="18.9" customHeight="1" spans="1:20">
      <c r="A680" s="668" t="s">
        <v>2029</v>
      </c>
      <c r="B680" s="497">
        <v>2100206</v>
      </c>
      <c r="C680" s="407">
        <f t="shared" si="60"/>
        <v>0</v>
      </c>
      <c r="D680" s="407">
        <f t="shared" si="61"/>
        <v>0</v>
      </c>
      <c r="E680" s="483" t="str">
        <f t="shared" si="62"/>
        <v/>
      </c>
      <c r="F680" s="473">
        <f t="shared" si="63"/>
        <v>0</v>
      </c>
      <c r="G680" s="217">
        <f t="shared" si="64"/>
        <v>7</v>
      </c>
      <c r="H680" s="397"/>
      <c r="I680" s="217">
        <v>2081699</v>
      </c>
      <c r="J680" s="217" t="s">
        <v>2030</v>
      </c>
      <c r="L680" s="217">
        <f t="shared" si="65"/>
        <v>2081699</v>
      </c>
      <c r="R680" s="217">
        <v>2082899</v>
      </c>
      <c r="S680" s="217" t="s">
        <v>2031</v>
      </c>
      <c r="T680" s="217">
        <v>0</v>
      </c>
    </row>
    <row r="681" s="217" customFormat="1" ht="18.9" customHeight="1" spans="1:20">
      <c r="A681" s="668" t="s">
        <v>2032</v>
      </c>
      <c r="B681" s="497">
        <v>2100207</v>
      </c>
      <c r="C681" s="407">
        <f t="shared" si="60"/>
        <v>0</v>
      </c>
      <c r="D681" s="407">
        <f t="shared" si="61"/>
        <v>0</v>
      </c>
      <c r="E681" s="483" t="str">
        <f t="shared" si="62"/>
        <v/>
      </c>
      <c r="F681" s="473">
        <f t="shared" si="63"/>
        <v>0</v>
      </c>
      <c r="G681" s="217">
        <f t="shared" si="64"/>
        <v>7</v>
      </c>
      <c r="H681" s="397"/>
      <c r="I681" s="217">
        <v>20819</v>
      </c>
      <c r="J681" s="217" t="s">
        <v>2033</v>
      </c>
      <c r="K681" s="217">
        <v>1949</v>
      </c>
      <c r="L681" s="217">
        <f t="shared" si="65"/>
        <v>20819</v>
      </c>
      <c r="R681" s="217">
        <v>20899</v>
      </c>
      <c r="S681" s="217" t="s">
        <v>2034</v>
      </c>
      <c r="T681" s="217">
        <v>6518</v>
      </c>
    </row>
    <row r="682" s="217" customFormat="1" ht="18.9" customHeight="1" spans="1:20">
      <c r="A682" s="668" t="s">
        <v>2035</v>
      </c>
      <c r="B682" s="497">
        <v>2100208</v>
      </c>
      <c r="C682" s="407">
        <f t="shared" si="60"/>
        <v>0</v>
      </c>
      <c r="D682" s="407">
        <f t="shared" si="61"/>
        <v>0</v>
      </c>
      <c r="E682" s="483" t="str">
        <f t="shared" si="62"/>
        <v/>
      </c>
      <c r="F682" s="473">
        <f t="shared" si="63"/>
        <v>0</v>
      </c>
      <c r="G682" s="217">
        <f t="shared" si="64"/>
        <v>7</v>
      </c>
      <c r="H682" s="397"/>
      <c r="I682" s="217">
        <v>2081901</v>
      </c>
      <c r="J682" s="217" t="s">
        <v>2036</v>
      </c>
      <c r="K682" s="217">
        <v>398</v>
      </c>
      <c r="L682" s="217">
        <f t="shared" si="65"/>
        <v>2081901</v>
      </c>
      <c r="R682" s="217">
        <v>2089901</v>
      </c>
      <c r="S682" s="217" t="s">
        <v>2037</v>
      </c>
      <c r="T682" s="217">
        <v>6518</v>
      </c>
    </row>
    <row r="683" s="217" customFormat="1" ht="18.9" customHeight="1" spans="1:20">
      <c r="A683" s="668" t="s">
        <v>2038</v>
      </c>
      <c r="B683" s="497">
        <v>2100209</v>
      </c>
      <c r="C683" s="407">
        <f t="shared" si="60"/>
        <v>0</v>
      </c>
      <c r="D683" s="407">
        <f t="shared" si="61"/>
        <v>0</v>
      </c>
      <c r="E683" s="483" t="str">
        <f t="shared" si="62"/>
        <v/>
      </c>
      <c r="F683" s="473">
        <f t="shared" si="63"/>
        <v>0</v>
      </c>
      <c r="G683" s="217">
        <f t="shared" si="64"/>
        <v>7</v>
      </c>
      <c r="H683" s="397"/>
      <c r="I683" s="217">
        <v>2081902</v>
      </c>
      <c r="J683" s="217" t="s">
        <v>2039</v>
      </c>
      <c r="K683" s="217">
        <v>1551</v>
      </c>
      <c r="L683" s="217">
        <f t="shared" si="65"/>
        <v>2081902</v>
      </c>
      <c r="R683" s="217">
        <v>210</v>
      </c>
      <c r="S683" s="217" t="s">
        <v>2040</v>
      </c>
      <c r="T683" s="217">
        <v>44403</v>
      </c>
    </row>
    <row r="684" s="217" customFormat="1" ht="18.9" customHeight="1" spans="1:20">
      <c r="A684" s="668" t="s">
        <v>2041</v>
      </c>
      <c r="B684" s="497">
        <v>2100210</v>
      </c>
      <c r="C684" s="407">
        <f t="shared" si="60"/>
        <v>0</v>
      </c>
      <c r="D684" s="407">
        <f t="shared" si="61"/>
        <v>0</v>
      </c>
      <c r="E684" s="483" t="str">
        <f t="shared" si="62"/>
        <v/>
      </c>
      <c r="F684" s="473">
        <f t="shared" si="63"/>
        <v>0</v>
      </c>
      <c r="G684" s="217">
        <f t="shared" si="64"/>
        <v>7</v>
      </c>
      <c r="H684" s="655"/>
      <c r="I684" s="217">
        <v>20820</v>
      </c>
      <c r="J684" s="217" t="s">
        <v>2042</v>
      </c>
      <c r="K684" s="217">
        <v>767</v>
      </c>
      <c r="L684" s="217">
        <f t="shared" si="65"/>
        <v>20820</v>
      </c>
      <c r="R684" s="217">
        <v>21001</v>
      </c>
      <c r="S684" s="217" t="s">
        <v>2043</v>
      </c>
      <c r="T684" s="217">
        <v>410</v>
      </c>
    </row>
    <row r="685" ht="18.9" customHeight="1" spans="1:20">
      <c r="A685" s="668" t="s">
        <v>2044</v>
      </c>
      <c r="B685" s="497">
        <v>2100211</v>
      </c>
      <c r="C685" s="407">
        <f t="shared" si="60"/>
        <v>0</v>
      </c>
      <c r="D685" s="407">
        <f t="shared" si="61"/>
        <v>0</v>
      </c>
      <c r="E685" s="483" t="str">
        <f t="shared" si="62"/>
        <v/>
      </c>
      <c r="F685" s="473">
        <f t="shared" si="63"/>
        <v>0</v>
      </c>
      <c r="G685" s="217">
        <f t="shared" si="64"/>
        <v>7</v>
      </c>
      <c r="H685" s="397"/>
      <c r="I685" s="217">
        <v>2082001</v>
      </c>
      <c r="J685" s="217" t="s">
        <v>2045</v>
      </c>
      <c r="K685" s="217">
        <v>648</v>
      </c>
      <c r="L685" s="217">
        <f t="shared" si="65"/>
        <v>2082001</v>
      </c>
      <c r="R685" s="217">
        <v>2100101</v>
      </c>
      <c r="S685" s="217" t="s">
        <v>595</v>
      </c>
      <c r="T685" s="217">
        <v>410</v>
      </c>
    </row>
    <row r="686" ht="18.9" customHeight="1" spans="1:20">
      <c r="A686" s="668" t="s">
        <v>2046</v>
      </c>
      <c r="B686" s="497">
        <v>2100299</v>
      </c>
      <c r="C686" s="407">
        <f t="shared" si="60"/>
        <v>403</v>
      </c>
      <c r="D686" s="407">
        <f t="shared" si="61"/>
        <v>397</v>
      </c>
      <c r="E686" s="483">
        <f t="shared" si="62"/>
        <v>-0.0148883374689827</v>
      </c>
      <c r="F686" s="473">
        <f t="shared" si="63"/>
        <v>0</v>
      </c>
      <c r="G686" s="217">
        <f t="shared" si="64"/>
        <v>7</v>
      </c>
      <c r="H686" s="397"/>
      <c r="I686" s="217">
        <v>2082002</v>
      </c>
      <c r="J686" s="217" t="s">
        <v>2047</v>
      </c>
      <c r="K686" s="217">
        <v>119</v>
      </c>
      <c r="L686" s="217">
        <f t="shared" si="65"/>
        <v>2082002</v>
      </c>
      <c r="R686" s="217">
        <v>2100102</v>
      </c>
      <c r="S686" s="217" t="s">
        <v>598</v>
      </c>
      <c r="T686" s="217">
        <v>0</v>
      </c>
    </row>
    <row r="687" ht="18.9" customHeight="1" spans="1:20">
      <c r="A687" s="668" t="s">
        <v>2048</v>
      </c>
      <c r="B687" s="497">
        <v>21003</v>
      </c>
      <c r="C687" s="407">
        <f t="shared" si="60"/>
        <v>4856</v>
      </c>
      <c r="D687" s="407">
        <f t="shared" si="61"/>
        <v>4653</v>
      </c>
      <c r="E687" s="483">
        <f t="shared" si="62"/>
        <v>-0.0418039538714992</v>
      </c>
      <c r="F687" s="473">
        <f t="shared" si="63"/>
        <v>4856</v>
      </c>
      <c r="G687" s="217">
        <f t="shared" si="64"/>
        <v>5</v>
      </c>
      <c r="H687" s="655"/>
      <c r="I687" s="217">
        <v>20821</v>
      </c>
      <c r="J687" s="217" t="s">
        <v>2049</v>
      </c>
      <c r="K687" s="217">
        <v>185</v>
      </c>
      <c r="L687" s="217">
        <f t="shared" si="65"/>
        <v>20821</v>
      </c>
      <c r="R687" s="217">
        <v>2100103</v>
      </c>
      <c r="S687" s="217" t="s">
        <v>601</v>
      </c>
      <c r="T687" s="217">
        <v>0</v>
      </c>
    </row>
    <row r="688" ht="18.9" customHeight="1" spans="1:20">
      <c r="A688" s="668" t="s">
        <v>2050</v>
      </c>
      <c r="B688" s="497">
        <v>2100301</v>
      </c>
      <c r="C688" s="407">
        <f t="shared" si="60"/>
        <v>0</v>
      </c>
      <c r="D688" s="407">
        <f t="shared" si="61"/>
        <v>0</v>
      </c>
      <c r="E688" s="483" t="str">
        <f t="shared" si="62"/>
        <v/>
      </c>
      <c r="F688" s="473">
        <f t="shared" si="63"/>
        <v>0</v>
      </c>
      <c r="G688" s="217">
        <f t="shared" si="64"/>
        <v>7</v>
      </c>
      <c r="H688" s="655"/>
      <c r="I688" s="217">
        <v>2082101</v>
      </c>
      <c r="J688" s="217" t="s">
        <v>2051</v>
      </c>
      <c r="K688" s="217">
        <v>23</v>
      </c>
      <c r="L688" s="217">
        <f t="shared" si="65"/>
        <v>2082101</v>
      </c>
      <c r="R688" s="217">
        <v>2100199</v>
      </c>
      <c r="S688" s="217" t="s">
        <v>2052</v>
      </c>
      <c r="T688" s="217">
        <v>0</v>
      </c>
    </row>
    <row r="689" ht="18.9" customHeight="1" spans="1:20">
      <c r="A689" s="668" t="s">
        <v>2053</v>
      </c>
      <c r="B689" s="497">
        <v>2100302</v>
      </c>
      <c r="C689" s="407">
        <f t="shared" si="60"/>
        <v>4317</v>
      </c>
      <c r="D689" s="407">
        <f t="shared" si="61"/>
        <v>4219</v>
      </c>
      <c r="E689" s="483">
        <f t="shared" si="62"/>
        <v>-0.0227009497336113</v>
      </c>
      <c r="F689" s="473">
        <f t="shared" si="63"/>
        <v>0</v>
      </c>
      <c r="G689" s="217">
        <f t="shared" si="64"/>
        <v>7</v>
      </c>
      <c r="H689" s="397"/>
      <c r="I689" s="217">
        <v>2082102</v>
      </c>
      <c r="J689" s="217" t="s">
        <v>2054</v>
      </c>
      <c r="K689" s="217">
        <v>162</v>
      </c>
      <c r="L689" s="217">
        <f t="shared" si="65"/>
        <v>2082102</v>
      </c>
      <c r="R689" s="217">
        <v>21002</v>
      </c>
      <c r="S689" s="217" t="s">
        <v>2055</v>
      </c>
      <c r="T689" s="217">
        <v>4772</v>
      </c>
    </row>
    <row r="690" ht="18.9" customHeight="1" spans="1:20">
      <c r="A690" s="668" t="s">
        <v>2056</v>
      </c>
      <c r="B690" s="497">
        <v>2100399</v>
      </c>
      <c r="C690" s="407">
        <f t="shared" si="60"/>
        <v>539</v>
      </c>
      <c r="D690" s="407">
        <f t="shared" si="61"/>
        <v>434</v>
      </c>
      <c r="E690" s="483">
        <f t="shared" si="62"/>
        <v>-0.194805194805195</v>
      </c>
      <c r="F690" s="473">
        <f t="shared" si="63"/>
        <v>0</v>
      </c>
      <c r="G690" s="217">
        <f t="shared" si="64"/>
        <v>7</v>
      </c>
      <c r="H690" s="397"/>
      <c r="I690" s="217">
        <v>20824</v>
      </c>
      <c r="J690" s="217" t="s">
        <v>2057</v>
      </c>
      <c r="L690" s="217">
        <f t="shared" si="65"/>
        <v>20824</v>
      </c>
      <c r="R690" s="217">
        <v>2100201</v>
      </c>
      <c r="S690" s="217" t="s">
        <v>2058</v>
      </c>
      <c r="T690" s="217">
        <v>2625</v>
      </c>
    </row>
    <row r="691" ht="18.9" customHeight="1" spans="1:20">
      <c r="A691" s="668" t="s">
        <v>2059</v>
      </c>
      <c r="B691" s="497">
        <v>21004</v>
      </c>
      <c r="C691" s="407">
        <f t="shared" si="60"/>
        <v>3346</v>
      </c>
      <c r="D691" s="407">
        <f t="shared" si="61"/>
        <v>6179</v>
      </c>
      <c r="E691" s="483">
        <f t="shared" si="62"/>
        <v>0.846682606096832</v>
      </c>
      <c r="F691" s="473">
        <f t="shared" si="63"/>
        <v>3346</v>
      </c>
      <c r="G691" s="217">
        <f t="shared" si="64"/>
        <v>5</v>
      </c>
      <c r="H691" s="655"/>
      <c r="I691" s="217">
        <v>2082401</v>
      </c>
      <c r="J691" s="217" t="s">
        <v>2060</v>
      </c>
      <c r="L691" s="217">
        <f t="shared" si="65"/>
        <v>2082401</v>
      </c>
      <c r="R691" s="217">
        <v>2100202</v>
      </c>
      <c r="S691" s="217" t="s">
        <v>2061</v>
      </c>
      <c r="T691" s="217">
        <v>1750</v>
      </c>
    </row>
    <row r="692" ht="18.9" customHeight="1" spans="1:20">
      <c r="A692" s="668" t="s">
        <v>2062</v>
      </c>
      <c r="B692" s="497">
        <v>2100401</v>
      </c>
      <c r="C692" s="407">
        <f t="shared" si="60"/>
        <v>870</v>
      </c>
      <c r="D692" s="407">
        <f t="shared" si="61"/>
        <v>708</v>
      </c>
      <c r="E692" s="483">
        <f t="shared" si="62"/>
        <v>-0.186206896551724</v>
      </c>
      <c r="F692" s="473">
        <f t="shared" si="63"/>
        <v>0</v>
      </c>
      <c r="G692" s="217">
        <f t="shared" si="64"/>
        <v>7</v>
      </c>
      <c r="H692" s="655"/>
      <c r="I692" s="217">
        <v>2082402</v>
      </c>
      <c r="J692" s="217" t="s">
        <v>2063</v>
      </c>
      <c r="L692" s="217">
        <f t="shared" si="65"/>
        <v>2082402</v>
      </c>
      <c r="R692" s="217">
        <v>2100203</v>
      </c>
      <c r="S692" s="217" t="s">
        <v>2064</v>
      </c>
      <c r="T692" s="217">
        <v>0</v>
      </c>
    </row>
    <row r="693" ht="18.9" customHeight="1" spans="1:20">
      <c r="A693" s="668" t="s">
        <v>2065</v>
      </c>
      <c r="B693" s="497">
        <v>2100402</v>
      </c>
      <c r="C693" s="407">
        <f t="shared" si="60"/>
        <v>127</v>
      </c>
      <c r="D693" s="407">
        <f t="shared" si="61"/>
        <v>143</v>
      </c>
      <c r="E693" s="483">
        <f t="shared" si="62"/>
        <v>0.125984251968504</v>
      </c>
      <c r="F693" s="473">
        <f t="shared" si="63"/>
        <v>0</v>
      </c>
      <c r="G693" s="217">
        <f t="shared" si="64"/>
        <v>7</v>
      </c>
      <c r="H693" s="397"/>
      <c r="I693" s="217">
        <v>20825</v>
      </c>
      <c r="J693" s="217" t="s">
        <v>2066</v>
      </c>
      <c r="K693" s="217">
        <v>24</v>
      </c>
      <c r="L693" s="217">
        <f t="shared" si="65"/>
        <v>20825</v>
      </c>
      <c r="R693" s="217">
        <v>2100204</v>
      </c>
      <c r="S693" s="217" t="s">
        <v>2067</v>
      </c>
      <c r="T693" s="217">
        <v>0</v>
      </c>
    </row>
    <row r="694" ht="18.9" customHeight="1" spans="1:20">
      <c r="A694" s="668" t="s">
        <v>2068</v>
      </c>
      <c r="B694" s="497">
        <v>2100403</v>
      </c>
      <c r="C694" s="407">
        <f t="shared" si="60"/>
        <v>1771</v>
      </c>
      <c r="D694" s="407">
        <f t="shared" si="61"/>
        <v>851</v>
      </c>
      <c r="E694" s="483">
        <f t="shared" si="62"/>
        <v>-0.519480519480519</v>
      </c>
      <c r="F694" s="473">
        <f t="shared" si="63"/>
        <v>0</v>
      </c>
      <c r="G694" s="217">
        <f t="shared" si="64"/>
        <v>7</v>
      </c>
      <c r="H694" s="397"/>
      <c r="I694" s="217">
        <v>2082501</v>
      </c>
      <c r="J694" s="217" t="s">
        <v>2069</v>
      </c>
      <c r="K694" s="217">
        <v>4</v>
      </c>
      <c r="L694" s="217">
        <f t="shared" si="65"/>
        <v>2082501</v>
      </c>
      <c r="R694" s="217">
        <v>2100205</v>
      </c>
      <c r="S694" s="217" t="s">
        <v>2070</v>
      </c>
      <c r="T694" s="217">
        <v>0</v>
      </c>
    </row>
    <row r="695" ht="18.9" customHeight="1" spans="1:20">
      <c r="A695" s="668" t="s">
        <v>2071</v>
      </c>
      <c r="B695" s="497">
        <v>2100404</v>
      </c>
      <c r="C695" s="407">
        <f t="shared" si="60"/>
        <v>0</v>
      </c>
      <c r="D695" s="407">
        <f t="shared" si="61"/>
        <v>0</v>
      </c>
      <c r="E695" s="483" t="str">
        <f t="shared" si="62"/>
        <v/>
      </c>
      <c r="F695" s="473">
        <f t="shared" si="63"/>
        <v>0</v>
      </c>
      <c r="G695" s="217">
        <f t="shared" si="64"/>
        <v>7</v>
      </c>
      <c r="H695" s="655"/>
      <c r="I695" s="217">
        <v>2082502</v>
      </c>
      <c r="J695" s="217" t="s">
        <v>2072</v>
      </c>
      <c r="K695" s="217">
        <v>20</v>
      </c>
      <c r="L695" s="217">
        <f t="shared" si="65"/>
        <v>2082502</v>
      </c>
      <c r="R695" s="217">
        <v>2100206</v>
      </c>
      <c r="S695" s="217" t="s">
        <v>2073</v>
      </c>
      <c r="T695" s="217">
        <v>0</v>
      </c>
    </row>
    <row r="696" ht="18.9" customHeight="1" spans="1:20">
      <c r="A696" s="668" t="s">
        <v>2074</v>
      </c>
      <c r="B696" s="497">
        <v>2100405</v>
      </c>
      <c r="C696" s="407">
        <f t="shared" si="60"/>
        <v>0</v>
      </c>
      <c r="D696" s="407">
        <f t="shared" si="61"/>
        <v>0</v>
      </c>
      <c r="E696" s="483" t="str">
        <f t="shared" si="62"/>
        <v/>
      </c>
      <c r="F696" s="473">
        <f t="shared" si="63"/>
        <v>0</v>
      </c>
      <c r="G696" s="217">
        <f t="shared" si="64"/>
        <v>7</v>
      </c>
      <c r="H696" s="397"/>
      <c r="I696" s="217">
        <v>20826</v>
      </c>
      <c r="J696" s="217" t="s">
        <v>2075</v>
      </c>
      <c r="K696" s="217">
        <v>11448</v>
      </c>
      <c r="L696" s="217">
        <f t="shared" si="65"/>
        <v>20826</v>
      </c>
      <c r="R696" s="217">
        <v>2100207</v>
      </c>
      <c r="S696" s="217" t="s">
        <v>2076</v>
      </c>
      <c r="T696" s="217">
        <v>0</v>
      </c>
    </row>
    <row r="697" ht="18.9" customHeight="1" spans="1:20">
      <c r="A697" s="668" t="s">
        <v>2077</v>
      </c>
      <c r="B697" s="497">
        <v>2100406</v>
      </c>
      <c r="C697" s="407">
        <f t="shared" si="60"/>
        <v>0</v>
      </c>
      <c r="D697" s="407">
        <f t="shared" si="61"/>
        <v>0</v>
      </c>
      <c r="E697" s="483" t="str">
        <f t="shared" si="62"/>
        <v/>
      </c>
      <c r="F697" s="473">
        <f t="shared" si="63"/>
        <v>0</v>
      </c>
      <c r="G697" s="217">
        <f t="shared" si="64"/>
        <v>7</v>
      </c>
      <c r="H697" s="397"/>
      <c r="I697" s="217">
        <v>2082601</v>
      </c>
      <c r="J697" s="217" t="s">
        <v>2078</v>
      </c>
      <c r="K697" s="217">
        <v>7212</v>
      </c>
      <c r="L697" s="217">
        <f t="shared" si="65"/>
        <v>2082601</v>
      </c>
      <c r="R697" s="217">
        <v>2100208</v>
      </c>
      <c r="S697" s="217" t="s">
        <v>2079</v>
      </c>
      <c r="T697" s="217">
        <v>0</v>
      </c>
    </row>
    <row r="698" ht="18.9" customHeight="1" spans="1:20">
      <c r="A698" s="668" t="s">
        <v>2080</v>
      </c>
      <c r="B698" s="497">
        <v>2100407</v>
      </c>
      <c r="C698" s="407">
        <f t="shared" si="60"/>
        <v>0</v>
      </c>
      <c r="D698" s="407">
        <f t="shared" si="61"/>
        <v>0</v>
      </c>
      <c r="E698" s="483" t="str">
        <f t="shared" si="62"/>
        <v/>
      </c>
      <c r="F698" s="473">
        <f t="shared" si="63"/>
        <v>0</v>
      </c>
      <c r="G698" s="217">
        <f t="shared" si="64"/>
        <v>7</v>
      </c>
      <c r="H698" s="397"/>
      <c r="I698" s="217">
        <v>2082602</v>
      </c>
      <c r="J698" s="217" t="s">
        <v>2081</v>
      </c>
      <c r="K698" s="217">
        <v>4236</v>
      </c>
      <c r="L698" s="217">
        <f t="shared" si="65"/>
        <v>2082602</v>
      </c>
      <c r="R698" s="217">
        <v>2100209</v>
      </c>
      <c r="S698" s="217" t="s">
        <v>2082</v>
      </c>
      <c r="T698" s="217">
        <v>0</v>
      </c>
    </row>
    <row r="699" ht="18.9" customHeight="1" spans="1:20">
      <c r="A699" s="668" t="s">
        <v>2083</v>
      </c>
      <c r="B699" s="497">
        <v>2100408</v>
      </c>
      <c r="C699" s="407">
        <f t="shared" si="60"/>
        <v>571</v>
      </c>
      <c r="D699" s="407">
        <f t="shared" si="61"/>
        <v>2947</v>
      </c>
      <c r="E699" s="483">
        <f t="shared" si="62"/>
        <v>4.16112084063047</v>
      </c>
      <c r="F699" s="473">
        <f t="shared" si="63"/>
        <v>0</v>
      </c>
      <c r="G699" s="217">
        <f t="shared" si="64"/>
        <v>7</v>
      </c>
      <c r="H699" s="397"/>
      <c r="I699" s="217">
        <v>2082699</v>
      </c>
      <c r="J699" s="217" t="s">
        <v>2084</v>
      </c>
      <c r="L699" s="217">
        <f t="shared" si="65"/>
        <v>2082699</v>
      </c>
      <c r="R699" s="217">
        <v>2100210</v>
      </c>
      <c r="S699" s="217" t="s">
        <v>2085</v>
      </c>
      <c r="T699" s="217">
        <v>0</v>
      </c>
    </row>
    <row r="700" ht="18.9" customHeight="1" spans="1:20">
      <c r="A700" s="668" t="s">
        <v>2086</v>
      </c>
      <c r="B700" s="497">
        <v>2100409</v>
      </c>
      <c r="C700" s="407">
        <f t="shared" si="60"/>
        <v>-31</v>
      </c>
      <c r="D700" s="407">
        <f t="shared" si="61"/>
        <v>595</v>
      </c>
      <c r="E700" s="483">
        <f t="shared" si="62"/>
        <v>-20.1935483870968</v>
      </c>
      <c r="F700" s="473">
        <f t="shared" si="63"/>
        <v>0</v>
      </c>
      <c r="G700" s="217">
        <f t="shared" si="64"/>
        <v>7</v>
      </c>
      <c r="H700" s="397"/>
      <c r="I700" s="217">
        <v>20827</v>
      </c>
      <c r="J700" s="217" t="s">
        <v>2087</v>
      </c>
      <c r="K700" s="217">
        <v>325</v>
      </c>
      <c r="L700" s="217">
        <f t="shared" si="65"/>
        <v>20827</v>
      </c>
      <c r="R700" s="217">
        <v>2100211</v>
      </c>
      <c r="S700" s="217" t="s">
        <v>2088</v>
      </c>
      <c r="T700" s="217">
        <v>0</v>
      </c>
    </row>
    <row r="701" ht="18.9" customHeight="1" spans="1:20">
      <c r="A701" s="668" t="s">
        <v>2089</v>
      </c>
      <c r="B701" s="497">
        <v>2100410</v>
      </c>
      <c r="C701" s="407">
        <f t="shared" si="60"/>
        <v>38</v>
      </c>
      <c r="D701" s="407">
        <f t="shared" si="61"/>
        <v>935</v>
      </c>
      <c r="E701" s="483">
        <f t="shared" si="62"/>
        <v>23.6052631578947</v>
      </c>
      <c r="F701" s="473">
        <f t="shared" si="63"/>
        <v>0</v>
      </c>
      <c r="G701" s="217">
        <f t="shared" si="64"/>
        <v>7</v>
      </c>
      <c r="H701" s="397"/>
      <c r="I701" s="217">
        <v>2082701</v>
      </c>
      <c r="J701" s="217" t="s">
        <v>2090</v>
      </c>
      <c r="K701" s="217">
        <v>27</v>
      </c>
      <c r="L701" s="217">
        <f t="shared" si="65"/>
        <v>2082701</v>
      </c>
      <c r="R701" s="217">
        <v>2100299</v>
      </c>
      <c r="S701" s="217" t="s">
        <v>2091</v>
      </c>
      <c r="T701" s="217">
        <v>397</v>
      </c>
    </row>
    <row r="702" ht="18.9" customHeight="1" spans="1:20">
      <c r="A702" s="668" t="s">
        <v>2092</v>
      </c>
      <c r="B702" s="497">
        <v>2100499</v>
      </c>
      <c r="C702" s="407">
        <f t="shared" si="60"/>
        <v>0</v>
      </c>
      <c r="D702" s="407">
        <f t="shared" si="61"/>
        <v>0</v>
      </c>
      <c r="E702" s="483" t="str">
        <f t="shared" si="62"/>
        <v/>
      </c>
      <c r="F702" s="473">
        <f t="shared" si="63"/>
        <v>0</v>
      </c>
      <c r="G702" s="217">
        <f t="shared" si="64"/>
        <v>7</v>
      </c>
      <c r="H702" s="397"/>
      <c r="I702" s="217">
        <v>2082702</v>
      </c>
      <c r="J702" s="217" t="s">
        <v>2093</v>
      </c>
      <c r="K702" s="217">
        <v>102</v>
      </c>
      <c r="L702" s="217">
        <f t="shared" si="65"/>
        <v>2082702</v>
      </c>
      <c r="R702" s="217">
        <v>21003</v>
      </c>
      <c r="S702" s="217" t="s">
        <v>2094</v>
      </c>
      <c r="T702" s="217">
        <v>4653</v>
      </c>
    </row>
    <row r="703" ht="18.9" customHeight="1" spans="1:20">
      <c r="A703" s="668" t="s">
        <v>2095</v>
      </c>
      <c r="B703" s="497">
        <v>21006</v>
      </c>
      <c r="C703" s="407">
        <f t="shared" si="60"/>
        <v>75</v>
      </c>
      <c r="D703" s="407">
        <f t="shared" si="61"/>
        <v>105</v>
      </c>
      <c r="E703" s="483">
        <f t="shared" si="62"/>
        <v>0.4</v>
      </c>
      <c r="F703" s="473">
        <f t="shared" si="63"/>
        <v>75</v>
      </c>
      <c r="G703" s="217">
        <f t="shared" si="64"/>
        <v>5</v>
      </c>
      <c r="H703" s="655"/>
      <c r="I703" s="217">
        <v>2082703</v>
      </c>
      <c r="J703" s="217" t="s">
        <v>2096</v>
      </c>
      <c r="K703" s="217">
        <v>196</v>
      </c>
      <c r="L703" s="217">
        <f t="shared" si="65"/>
        <v>2082703</v>
      </c>
      <c r="R703" s="217">
        <v>2100301</v>
      </c>
      <c r="S703" s="217" t="s">
        <v>2097</v>
      </c>
      <c r="T703" s="217">
        <v>0</v>
      </c>
    </row>
    <row r="704" ht="18.9" customHeight="1" spans="1:20">
      <c r="A704" s="668" t="s">
        <v>2098</v>
      </c>
      <c r="B704" s="497">
        <v>2100601</v>
      </c>
      <c r="C704" s="407">
        <f t="shared" si="60"/>
        <v>0</v>
      </c>
      <c r="D704" s="407">
        <f t="shared" si="61"/>
        <v>105</v>
      </c>
      <c r="E704" s="483" t="str">
        <f t="shared" si="62"/>
        <v/>
      </c>
      <c r="F704" s="473">
        <f t="shared" si="63"/>
        <v>0</v>
      </c>
      <c r="G704" s="217">
        <f t="shared" si="64"/>
        <v>7</v>
      </c>
      <c r="H704" s="655"/>
      <c r="I704" s="217">
        <v>2082799</v>
      </c>
      <c r="J704" s="217" t="s">
        <v>2099</v>
      </c>
      <c r="L704" s="217">
        <f t="shared" si="65"/>
        <v>2082799</v>
      </c>
      <c r="R704" s="217">
        <v>2100302</v>
      </c>
      <c r="S704" s="217" t="s">
        <v>2100</v>
      </c>
      <c r="T704" s="217">
        <v>4219</v>
      </c>
    </row>
    <row r="705" ht="18.9" customHeight="1" spans="1:20">
      <c r="A705" s="668" t="s">
        <v>2101</v>
      </c>
      <c r="B705" s="497">
        <v>2100699</v>
      </c>
      <c r="C705" s="407">
        <f t="shared" si="60"/>
        <v>75</v>
      </c>
      <c r="D705" s="407">
        <f t="shared" si="61"/>
        <v>0</v>
      </c>
      <c r="E705" s="483">
        <f t="shared" si="62"/>
        <v>-1</v>
      </c>
      <c r="F705" s="473">
        <f t="shared" si="63"/>
        <v>0</v>
      </c>
      <c r="G705" s="217">
        <f t="shared" si="64"/>
        <v>7</v>
      </c>
      <c r="H705" s="397"/>
      <c r="I705" s="217">
        <v>20899</v>
      </c>
      <c r="J705" s="217" t="s">
        <v>2102</v>
      </c>
      <c r="K705" s="217">
        <v>12047</v>
      </c>
      <c r="L705" s="217">
        <f t="shared" si="65"/>
        <v>20899</v>
      </c>
      <c r="R705" s="217">
        <v>2100399</v>
      </c>
      <c r="S705" s="217" t="s">
        <v>2103</v>
      </c>
      <c r="T705" s="217">
        <v>434</v>
      </c>
    </row>
    <row r="706" ht="18.9" customHeight="1" spans="1:20">
      <c r="A706" s="668" t="s">
        <v>2104</v>
      </c>
      <c r="B706" s="497">
        <v>21007</v>
      </c>
      <c r="C706" s="407">
        <f t="shared" si="60"/>
        <v>1199</v>
      </c>
      <c r="D706" s="407">
        <f t="shared" si="61"/>
        <v>1019</v>
      </c>
      <c r="E706" s="483">
        <f t="shared" si="62"/>
        <v>-0.150125104253545</v>
      </c>
      <c r="F706" s="473">
        <f t="shared" si="63"/>
        <v>1199</v>
      </c>
      <c r="G706" s="217">
        <f t="shared" si="64"/>
        <v>5</v>
      </c>
      <c r="H706" s="655"/>
      <c r="I706" s="217">
        <v>2089901</v>
      </c>
      <c r="J706" s="217" t="s">
        <v>2105</v>
      </c>
      <c r="K706" s="217">
        <v>12047</v>
      </c>
      <c r="L706" s="217">
        <f t="shared" si="65"/>
        <v>2089901</v>
      </c>
      <c r="R706" s="217">
        <v>21004</v>
      </c>
      <c r="S706" s="217" t="s">
        <v>2106</v>
      </c>
      <c r="T706" s="217">
        <v>6179</v>
      </c>
    </row>
    <row r="707" ht="18.9" customHeight="1" spans="1:20">
      <c r="A707" s="668" t="s">
        <v>2107</v>
      </c>
      <c r="B707" s="497">
        <v>2100716</v>
      </c>
      <c r="C707" s="407">
        <f t="shared" si="60"/>
        <v>51</v>
      </c>
      <c r="D707" s="407">
        <f t="shared" si="61"/>
        <v>5</v>
      </c>
      <c r="E707" s="483">
        <f t="shared" si="62"/>
        <v>-0.901960784313726</v>
      </c>
      <c r="F707" s="473">
        <f t="shared" si="63"/>
        <v>0</v>
      </c>
      <c r="G707" s="217">
        <f t="shared" si="64"/>
        <v>7</v>
      </c>
      <c r="H707" s="397"/>
      <c r="I707" s="217">
        <v>210</v>
      </c>
      <c r="J707" s="217" t="s">
        <v>2108</v>
      </c>
      <c r="K707" s="217">
        <v>41570</v>
      </c>
      <c r="L707" s="217">
        <f t="shared" si="65"/>
        <v>210</v>
      </c>
      <c r="R707" s="217">
        <v>2100401</v>
      </c>
      <c r="S707" s="217" t="s">
        <v>2109</v>
      </c>
      <c r="T707" s="217">
        <v>708</v>
      </c>
    </row>
    <row r="708" ht="18.9" customHeight="1" spans="1:20">
      <c r="A708" s="668" t="s">
        <v>2110</v>
      </c>
      <c r="B708" s="497">
        <v>2100717</v>
      </c>
      <c r="C708" s="407">
        <f t="shared" ref="C708:C771" si="66">_xlfn.IFNA(VLOOKUP(B708,I:K,3,0),)</f>
        <v>0</v>
      </c>
      <c r="D708" s="407">
        <f t="shared" ref="D708:D771" si="67">_xlfn.IFNA(VLOOKUP(B708,R:T,3,0),)</f>
        <v>0</v>
      </c>
      <c r="E708" s="483" t="str">
        <f t="shared" ref="E708:E771" si="68">IF(ISERROR(D708/C708-1),"",D708/C708-1)</f>
        <v/>
      </c>
      <c r="F708" s="473">
        <f t="shared" ref="F708:F771" si="69">SUMIFS(C$4:C$1309,B$4:B$1309,"&gt;"&amp;B708*100,B$4:B$1309,"&lt;"&amp;B708*100+100)</f>
        <v>0</v>
      </c>
      <c r="G708" s="217">
        <f t="shared" ref="G708:G771" si="70">LEN(B708)</f>
        <v>7</v>
      </c>
      <c r="H708" s="655"/>
      <c r="I708" s="217">
        <v>21001</v>
      </c>
      <c r="J708" s="217" t="s">
        <v>2111</v>
      </c>
      <c r="K708" s="217">
        <v>357</v>
      </c>
      <c r="L708" s="217">
        <f t="shared" ref="L708:L771" si="71">VLOOKUP(I708,B$4:B$11056,1,0)</f>
        <v>21001</v>
      </c>
      <c r="R708" s="217">
        <v>2100402</v>
      </c>
      <c r="S708" s="217" t="s">
        <v>2112</v>
      </c>
      <c r="T708" s="217">
        <v>143</v>
      </c>
    </row>
    <row r="709" ht="18.9" customHeight="1" spans="1:20">
      <c r="A709" s="668" t="s">
        <v>2113</v>
      </c>
      <c r="B709" s="497">
        <v>2100799</v>
      </c>
      <c r="C709" s="407">
        <f t="shared" si="66"/>
        <v>1148</v>
      </c>
      <c r="D709" s="407">
        <f t="shared" si="67"/>
        <v>1014</v>
      </c>
      <c r="E709" s="483">
        <f t="shared" si="68"/>
        <v>-0.116724738675958</v>
      </c>
      <c r="F709" s="473">
        <f t="shared" si="69"/>
        <v>0</v>
      </c>
      <c r="G709" s="217">
        <f t="shared" si="70"/>
        <v>7</v>
      </c>
      <c r="H709" s="655"/>
      <c r="I709" s="217">
        <v>2100101</v>
      </c>
      <c r="J709" s="217" t="s">
        <v>588</v>
      </c>
      <c r="K709" s="217">
        <v>361</v>
      </c>
      <c r="L709" s="217">
        <f t="shared" si="71"/>
        <v>2100101</v>
      </c>
      <c r="R709" s="217">
        <v>2100403</v>
      </c>
      <c r="S709" s="217" t="s">
        <v>2114</v>
      </c>
      <c r="T709" s="217">
        <v>851</v>
      </c>
    </row>
    <row r="710" ht="18.9" customHeight="1" spans="1:20">
      <c r="A710" s="668" t="s">
        <v>2115</v>
      </c>
      <c r="B710" s="497">
        <v>21010</v>
      </c>
      <c r="C710" s="407">
        <f t="shared" si="66"/>
        <v>91</v>
      </c>
      <c r="D710" s="407">
        <f t="shared" si="67"/>
        <v>0</v>
      </c>
      <c r="E710" s="483">
        <f t="shared" si="68"/>
        <v>-1</v>
      </c>
      <c r="F710" s="473">
        <f t="shared" si="69"/>
        <v>91</v>
      </c>
      <c r="G710" s="217">
        <f t="shared" si="70"/>
        <v>5</v>
      </c>
      <c r="H710" s="655"/>
      <c r="I710" s="217">
        <v>2100102</v>
      </c>
      <c r="J710" s="217" t="s">
        <v>591</v>
      </c>
      <c r="L710" s="217">
        <f t="shared" si="71"/>
        <v>2100102</v>
      </c>
      <c r="R710" s="217">
        <v>2100404</v>
      </c>
      <c r="S710" s="217" t="s">
        <v>2116</v>
      </c>
      <c r="T710" s="217">
        <v>0</v>
      </c>
    </row>
    <row r="711" ht="18.9" customHeight="1" spans="1:20">
      <c r="A711" s="668" t="s">
        <v>2117</v>
      </c>
      <c r="B711" s="497">
        <v>2101016</v>
      </c>
      <c r="C711" s="407">
        <f t="shared" si="66"/>
        <v>57</v>
      </c>
      <c r="D711" s="407">
        <f t="shared" si="67"/>
        <v>0</v>
      </c>
      <c r="E711" s="483">
        <f t="shared" si="68"/>
        <v>-1</v>
      </c>
      <c r="F711" s="473">
        <f t="shared" si="69"/>
        <v>0</v>
      </c>
      <c r="G711" s="217">
        <f t="shared" si="70"/>
        <v>7</v>
      </c>
      <c r="H711" s="397"/>
      <c r="I711" s="217">
        <v>2100103</v>
      </c>
      <c r="J711" s="217" t="s">
        <v>594</v>
      </c>
      <c r="L711" s="217">
        <f t="shared" si="71"/>
        <v>2100103</v>
      </c>
      <c r="R711" s="217">
        <v>2100405</v>
      </c>
      <c r="S711" s="217" t="s">
        <v>2118</v>
      </c>
      <c r="T711" s="217">
        <v>0</v>
      </c>
    </row>
    <row r="712" ht="18.9" customHeight="1" spans="1:20">
      <c r="A712" s="668" t="s">
        <v>2119</v>
      </c>
      <c r="B712" s="497">
        <v>2101099</v>
      </c>
      <c r="C712" s="407">
        <f t="shared" si="66"/>
        <v>34</v>
      </c>
      <c r="D712" s="407">
        <f t="shared" si="67"/>
        <v>0</v>
      </c>
      <c r="E712" s="483">
        <f t="shared" si="68"/>
        <v>-1</v>
      </c>
      <c r="F712" s="473">
        <f t="shared" si="69"/>
        <v>0</v>
      </c>
      <c r="G712" s="217">
        <f t="shared" si="70"/>
        <v>7</v>
      </c>
      <c r="H712" s="397"/>
      <c r="I712" s="217">
        <v>2100199</v>
      </c>
      <c r="J712" s="217" t="s">
        <v>2120</v>
      </c>
      <c r="K712" s="217">
        <v>-4</v>
      </c>
      <c r="L712" s="217">
        <f t="shared" si="71"/>
        <v>2100199</v>
      </c>
      <c r="R712" s="217">
        <v>2100406</v>
      </c>
      <c r="S712" s="217" t="s">
        <v>2121</v>
      </c>
      <c r="T712" s="217">
        <v>0</v>
      </c>
    </row>
    <row r="713" ht="18.9" customHeight="1" spans="1:20">
      <c r="A713" s="668" t="s">
        <v>2122</v>
      </c>
      <c r="B713" s="497">
        <v>21011</v>
      </c>
      <c r="C713" s="407">
        <f t="shared" si="66"/>
        <v>9966</v>
      </c>
      <c r="D713" s="407">
        <f t="shared" si="67"/>
        <v>9005</v>
      </c>
      <c r="E713" s="483">
        <f t="shared" si="68"/>
        <v>-0.0964278547060003</v>
      </c>
      <c r="F713" s="473">
        <f t="shared" si="69"/>
        <v>9966</v>
      </c>
      <c r="G713" s="217">
        <f t="shared" si="70"/>
        <v>5</v>
      </c>
      <c r="H713" s="655"/>
      <c r="I713" s="217">
        <v>21002</v>
      </c>
      <c r="J713" s="217" t="s">
        <v>2123</v>
      </c>
      <c r="K713" s="217">
        <v>6859</v>
      </c>
      <c r="L713" s="217">
        <f t="shared" si="71"/>
        <v>21002</v>
      </c>
      <c r="R713" s="217">
        <v>2100407</v>
      </c>
      <c r="S713" s="217" t="s">
        <v>2124</v>
      </c>
      <c r="T713" s="217">
        <v>0</v>
      </c>
    </row>
    <row r="714" ht="18.9" customHeight="1" spans="1:20">
      <c r="A714" s="668" t="s">
        <v>2125</v>
      </c>
      <c r="B714" s="497">
        <v>2101101</v>
      </c>
      <c r="C714" s="407">
        <f t="shared" si="66"/>
        <v>1924</v>
      </c>
      <c r="D714" s="407">
        <f t="shared" si="67"/>
        <v>1575</v>
      </c>
      <c r="E714" s="483">
        <f t="shared" si="68"/>
        <v>-0.181392931392931</v>
      </c>
      <c r="F714" s="473">
        <f t="shared" si="69"/>
        <v>0</v>
      </c>
      <c r="G714" s="217">
        <f t="shared" si="70"/>
        <v>7</v>
      </c>
      <c r="H714" s="397"/>
      <c r="I714" s="217">
        <v>2100201</v>
      </c>
      <c r="J714" s="217" t="s">
        <v>2126</v>
      </c>
      <c r="K714" s="217">
        <v>3616</v>
      </c>
      <c r="L714" s="217">
        <f t="shared" si="71"/>
        <v>2100201</v>
      </c>
      <c r="R714" s="217">
        <v>2100408</v>
      </c>
      <c r="S714" s="217" t="s">
        <v>2127</v>
      </c>
      <c r="T714" s="217">
        <v>2947</v>
      </c>
    </row>
    <row r="715" ht="18.9" customHeight="1" spans="1:20">
      <c r="A715" s="668" t="s">
        <v>2128</v>
      </c>
      <c r="B715" s="497">
        <v>2101102</v>
      </c>
      <c r="C715" s="407">
        <f t="shared" si="66"/>
        <v>4160</v>
      </c>
      <c r="D715" s="407">
        <f t="shared" si="67"/>
        <v>3764</v>
      </c>
      <c r="E715" s="483">
        <f t="shared" si="68"/>
        <v>-0.0951923076923077</v>
      </c>
      <c r="F715" s="473">
        <f t="shared" si="69"/>
        <v>0</v>
      </c>
      <c r="G715" s="217">
        <f t="shared" si="70"/>
        <v>7</v>
      </c>
      <c r="H715" s="397"/>
      <c r="I715" s="659">
        <v>2100202</v>
      </c>
      <c r="J715" s="659" t="s">
        <v>2129</v>
      </c>
      <c r="K715" s="659">
        <v>2840</v>
      </c>
      <c r="L715" s="217">
        <f t="shared" si="71"/>
        <v>2100202</v>
      </c>
      <c r="R715" s="217">
        <v>2100409</v>
      </c>
      <c r="S715" s="217" t="s">
        <v>2130</v>
      </c>
      <c r="T715" s="217">
        <v>595</v>
      </c>
    </row>
    <row r="716" s="659" customFormat="1" ht="18.9" customHeight="1" spans="1:20">
      <c r="A716" s="668" t="s">
        <v>2131</v>
      </c>
      <c r="B716" s="497">
        <v>2101103</v>
      </c>
      <c r="C716" s="407">
        <f t="shared" si="66"/>
        <v>3474</v>
      </c>
      <c r="D716" s="407">
        <f t="shared" si="67"/>
        <v>3508</v>
      </c>
      <c r="E716" s="483">
        <f t="shared" si="68"/>
        <v>0.00978698906160047</v>
      </c>
      <c r="F716" s="473">
        <f t="shared" si="69"/>
        <v>0</v>
      </c>
      <c r="G716" s="217">
        <f t="shared" si="70"/>
        <v>7</v>
      </c>
      <c r="H716" s="397"/>
      <c r="I716" s="659">
        <v>2100203</v>
      </c>
      <c r="J716" s="659" t="s">
        <v>2132</v>
      </c>
      <c r="L716" s="217">
        <f t="shared" si="71"/>
        <v>2100203</v>
      </c>
      <c r="R716" s="659">
        <v>2100410</v>
      </c>
      <c r="S716" s="659" t="s">
        <v>2133</v>
      </c>
      <c r="T716" s="659">
        <v>935</v>
      </c>
    </row>
    <row r="717" s="659" customFormat="1" ht="18.9" customHeight="1" spans="1:20">
      <c r="A717" s="668" t="s">
        <v>2134</v>
      </c>
      <c r="B717" s="497">
        <v>2101199</v>
      </c>
      <c r="C717" s="407">
        <f t="shared" si="66"/>
        <v>408</v>
      </c>
      <c r="D717" s="407">
        <f t="shared" si="67"/>
        <v>158</v>
      </c>
      <c r="E717" s="483">
        <f t="shared" si="68"/>
        <v>-0.612745098039216</v>
      </c>
      <c r="F717" s="473">
        <f t="shared" si="69"/>
        <v>0</v>
      </c>
      <c r="G717" s="217">
        <f t="shared" si="70"/>
        <v>7</v>
      </c>
      <c r="H717" s="397"/>
      <c r="I717" s="659">
        <v>2100204</v>
      </c>
      <c r="J717" s="659" t="s">
        <v>2135</v>
      </c>
      <c r="L717" s="217">
        <f t="shared" si="71"/>
        <v>2100204</v>
      </c>
      <c r="R717" s="659">
        <v>2100499</v>
      </c>
      <c r="S717" s="659" t="s">
        <v>2136</v>
      </c>
      <c r="T717" s="659">
        <v>0</v>
      </c>
    </row>
    <row r="718" s="659" customFormat="1" ht="18.9" customHeight="1" spans="1:20">
      <c r="A718" s="668" t="s">
        <v>2137</v>
      </c>
      <c r="B718" s="497">
        <v>21012</v>
      </c>
      <c r="C718" s="407">
        <f t="shared" si="66"/>
        <v>14230</v>
      </c>
      <c r="D718" s="407">
        <f t="shared" si="67"/>
        <v>16291</v>
      </c>
      <c r="E718" s="483">
        <f t="shared" si="68"/>
        <v>0.144834855938159</v>
      </c>
      <c r="F718" s="473">
        <f t="shared" si="69"/>
        <v>14230</v>
      </c>
      <c r="G718" s="217">
        <f t="shared" si="70"/>
        <v>5</v>
      </c>
      <c r="H718" s="655"/>
      <c r="I718" s="659">
        <v>2100205</v>
      </c>
      <c r="J718" s="659" t="s">
        <v>2138</v>
      </c>
      <c r="L718" s="217">
        <f t="shared" si="71"/>
        <v>2100205</v>
      </c>
      <c r="R718" s="659">
        <v>21006</v>
      </c>
      <c r="S718" s="659" t="s">
        <v>2139</v>
      </c>
      <c r="T718" s="659">
        <v>105</v>
      </c>
    </row>
    <row r="719" s="659" customFormat="1" ht="18.9" customHeight="1" spans="1:20">
      <c r="A719" s="668" t="s">
        <v>2140</v>
      </c>
      <c r="B719" s="497">
        <v>2101201</v>
      </c>
      <c r="C719" s="407">
        <f t="shared" si="66"/>
        <v>0</v>
      </c>
      <c r="D719" s="407">
        <f t="shared" si="67"/>
        <v>0</v>
      </c>
      <c r="E719" s="483" t="str">
        <f t="shared" si="68"/>
        <v/>
      </c>
      <c r="F719" s="473">
        <f t="shared" si="69"/>
        <v>0</v>
      </c>
      <c r="G719" s="217">
        <f t="shared" si="70"/>
        <v>7</v>
      </c>
      <c r="H719" s="352"/>
      <c r="I719" s="659">
        <v>2100206</v>
      </c>
      <c r="J719" s="659" t="s">
        <v>2141</v>
      </c>
      <c r="L719" s="217">
        <f t="shared" si="71"/>
        <v>2100206</v>
      </c>
      <c r="R719" s="659">
        <v>2100601</v>
      </c>
      <c r="S719" s="659" t="s">
        <v>2142</v>
      </c>
      <c r="T719" s="659">
        <v>105</v>
      </c>
    </row>
    <row r="720" s="659" customFormat="1" ht="28.8" spans="1:20">
      <c r="A720" s="668" t="s">
        <v>2143</v>
      </c>
      <c r="B720" s="497">
        <v>2101202</v>
      </c>
      <c r="C720" s="407">
        <f t="shared" si="66"/>
        <v>14230</v>
      </c>
      <c r="D720" s="407">
        <f t="shared" si="67"/>
        <v>16291</v>
      </c>
      <c r="E720" s="483">
        <f t="shared" si="68"/>
        <v>0.144834855938159</v>
      </c>
      <c r="F720" s="473">
        <f t="shared" si="69"/>
        <v>0</v>
      </c>
      <c r="G720" s="217">
        <f t="shared" si="70"/>
        <v>7</v>
      </c>
      <c r="H720" s="352"/>
      <c r="I720" s="659">
        <v>2100207</v>
      </c>
      <c r="J720" s="659" t="s">
        <v>2144</v>
      </c>
      <c r="L720" s="217">
        <f t="shared" si="71"/>
        <v>2100207</v>
      </c>
      <c r="R720" s="659">
        <v>2100699</v>
      </c>
      <c r="S720" s="659" t="s">
        <v>2145</v>
      </c>
      <c r="T720" s="659">
        <v>0</v>
      </c>
    </row>
    <row r="721" s="659" customFormat="1" ht="18.9" customHeight="1" spans="1:20">
      <c r="A721" s="668" t="s">
        <v>2146</v>
      </c>
      <c r="B721" s="497">
        <v>2101299</v>
      </c>
      <c r="C721" s="407">
        <f t="shared" si="66"/>
        <v>0</v>
      </c>
      <c r="D721" s="407">
        <f t="shared" si="67"/>
        <v>0</v>
      </c>
      <c r="E721" s="483" t="str">
        <f t="shared" si="68"/>
        <v/>
      </c>
      <c r="F721" s="473">
        <f t="shared" si="69"/>
        <v>0</v>
      </c>
      <c r="G721" s="217">
        <f t="shared" si="70"/>
        <v>7</v>
      </c>
      <c r="H721" s="352"/>
      <c r="I721" s="659">
        <v>2100208</v>
      </c>
      <c r="J721" s="659" t="s">
        <v>2147</v>
      </c>
      <c r="L721" s="217">
        <f t="shared" si="71"/>
        <v>2100208</v>
      </c>
      <c r="R721" s="659">
        <v>21007</v>
      </c>
      <c r="S721" s="659" t="s">
        <v>2148</v>
      </c>
      <c r="T721" s="659">
        <v>1019</v>
      </c>
    </row>
    <row r="722" s="659" customFormat="1" ht="18.9" customHeight="1" spans="1:20">
      <c r="A722" s="668" t="s">
        <v>2149</v>
      </c>
      <c r="B722" s="497">
        <v>21013</v>
      </c>
      <c r="C722" s="407">
        <f t="shared" si="66"/>
        <v>551</v>
      </c>
      <c r="D722" s="407">
        <f t="shared" si="67"/>
        <v>1406</v>
      </c>
      <c r="E722" s="483">
        <f t="shared" si="68"/>
        <v>1.55172413793103</v>
      </c>
      <c r="F722" s="473">
        <f t="shared" si="69"/>
        <v>551</v>
      </c>
      <c r="G722" s="217">
        <f t="shared" si="70"/>
        <v>5</v>
      </c>
      <c r="H722" s="655"/>
      <c r="I722" s="659">
        <v>2100209</v>
      </c>
      <c r="J722" s="659" t="s">
        <v>2150</v>
      </c>
      <c r="L722" s="217">
        <f t="shared" si="71"/>
        <v>2100209</v>
      </c>
      <c r="R722" s="659">
        <v>2100716</v>
      </c>
      <c r="S722" s="659" t="s">
        <v>2151</v>
      </c>
      <c r="T722" s="659">
        <v>5</v>
      </c>
    </row>
    <row r="723" s="659" customFormat="1" ht="18.9" customHeight="1" spans="1:20">
      <c r="A723" s="668" t="s">
        <v>2152</v>
      </c>
      <c r="B723" s="497">
        <v>2101301</v>
      </c>
      <c r="C723" s="407">
        <f t="shared" si="66"/>
        <v>560</v>
      </c>
      <c r="D723" s="407">
        <f t="shared" si="67"/>
        <v>1283</v>
      </c>
      <c r="E723" s="483">
        <f t="shared" si="68"/>
        <v>1.29107142857143</v>
      </c>
      <c r="F723" s="473">
        <f t="shared" si="69"/>
        <v>0</v>
      </c>
      <c r="G723" s="217">
        <f t="shared" si="70"/>
        <v>7</v>
      </c>
      <c r="H723" s="352"/>
      <c r="I723" s="659">
        <v>2100210</v>
      </c>
      <c r="J723" s="659" t="s">
        <v>2153</v>
      </c>
      <c r="L723" s="217">
        <f t="shared" si="71"/>
        <v>2100210</v>
      </c>
      <c r="R723" s="659">
        <v>2100717</v>
      </c>
      <c r="S723" s="659" t="s">
        <v>2154</v>
      </c>
      <c r="T723" s="659">
        <v>0</v>
      </c>
    </row>
    <row r="724" s="659" customFormat="1" ht="18.9" customHeight="1" spans="1:20">
      <c r="A724" s="668" t="s">
        <v>2155</v>
      </c>
      <c r="B724" s="497">
        <v>2101302</v>
      </c>
      <c r="C724" s="407">
        <f t="shared" si="66"/>
        <v>0</v>
      </c>
      <c r="D724" s="407">
        <f t="shared" si="67"/>
        <v>0</v>
      </c>
      <c r="E724" s="483" t="str">
        <f t="shared" si="68"/>
        <v/>
      </c>
      <c r="F724" s="473">
        <f t="shared" si="69"/>
        <v>0</v>
      </c>
      <c r="G724" s="217">
        <f t="shared" si="70"/>
        <v>7</v>
      </c>
      <c r="H724" s="352"/>
      <c r="I724" s="659">
        <v>2100211</v>
      </c>
      <c r="J724" s="659" t="s">
        <v>2156</v>
      </c>
      <c r="L724" s="217">
        <f t="shared" si="71"/>
        <v>2100211</v>
      </c>
      <c r="R724" s="659">
        <v>2100799</v>
      </c>
      <c r="S724" s="659" t="s">
        <v>2157</v>
      </c>
      <c r="T724" s="659">
        <v>1014</v>
      </c>
    </row>
    <row r="725" s="659" customFormat="1" ht="18.9" customHeight="1" spans="1:20">
      <c r="A725" s="668" t="s">
        <v>2158</v>
      </c>
      <c r="B725" s="497">
        <v>2101399</v>
      </c>
      <c r="C725" s="407">
        <f t="shared" si="66"/>
        <v>-9</v>
      </c>
      <c r="D725" s="407">
        <f t="shared" si="67"/>
        <v>123</v>
      </c>
      <c r="E725" s="483">
        <f t="shared" si="68"/>
        <v>-14.6666666666667</v>
      </c>
      <c r="F725" s="473">
        <f t="shared" si="69"/>
        <v>0</v>
      </c>
      <c r="G725" s="217">
        <f t="shared" si="70"/>
        <v>7</v>
      </c>
      <c r="H725" s="352"/>
      <c r="I725" s="659">
        <v>2100299</v>
      </c>
      <c r="J725" s="659" t="s">
        <v>2159</v>
      </c>
      <c r="K725" s="659">
        <v>403</v>
      </c>
      <c r="L725" s="217">
        <f t="shared" si="71"/>
        <v>2100299</v>
      </c>
      <c r="R725" s="659">
        <v>21011</v>
      </c>
      <c r="S725" s="659" t="s">
        <v>2160</v>
      </c>
      <c r="T725" s="659">
        <v>9005</v>
      </c>
    </row>
    <row r="726" s="659" customFormat="1" ht="18.9" customHeight="1" spans="1:20">
      <c r="A726" s="668" t="s">
        <v>2161</v>
      </c>
      <c r="B726" s="497">
        <v>21014</v>
      </c>
      <c r="C726" s="407">
        <f t="shared" si="66"/>
        <v>30</v>
      </c>
      <c r="D726" s="407">
        <f t="shared" si="67"/>
        <v>23</v>
      </c>
      <c r="E726" s="483">
        <f t="shared" si="68"/>
        <v>-0.233333333333333</v>
      </c>
      <c r="F726" s="473">
        <f t="shared" si="69"/>
        <v>30</v>
      </c>
      <c r="G726" s="217">
        <f t="shared" si="70"/>
        <v>5</v>
      </c>
      <c r="H726" s="655"/>
      <c r="I726" s="659">
        <v>21003</v>
      </c>
      <c r="J726" s="659" t="s">
        <v>2162</v>
      </c>
      <c r="K726" s="659">
        <v>4856</v>
      </c>
      <c r="L726" s="217">
        <f t="shared" si="71"/>
        <v>21003</v>
      </c>
      <c r="R726" s="659">
        <v>2101101</v>
      </c>
      <c r="S726" s="659" t="s">
        <v>2163</v>
      </c>
      <c r="T726" s="659">
        <v>1575</v>
      </c>
    </row>
    <row r="727" s="659" customFormat="1" ht="18.9" customHeight="1" spans="1:20">
      <c r="A727" s="668" t="s">
        <v>2164</v>
      </c>
      <c r="B727" s="497">
        <v>2101401</v>
      </c>
      <c r="C727" s="407">
        <f t="shared" si="66"/>
        <v>30</v>
      </c>
      <c r="D727" s="407">
        <f t="shared" si="67"/>
        <v>23</v>
      </c>
      <c r="E727" s="483">
        <f t="shared" si="68"/>
        <v>-0.233333333333333</v>
      </c>
      <c r="F727" s="473">
        <f t="shared" si="69"/>
        <v>0</v>
      </c>
      <c r="G727" s="217">
        <f t="shared" si="70"/>
        <v>7</v>
      </c>
      <c r="H727" s="352"/>
      <c r="I727" s="659">
        <v>2100301</v>
      </c>
      <c r="J727" s="659" t="s">
        <v>2165</v>
      </c>
      <c r="L727" s="217">
        <f t="shared" si="71"/>
        <v>2100301</v>
      </c>
      <c r="R727" s="659">
        <v>2101102</v>
      </c>
      <c r="S727" s="659" t="s">
        <v>2166</v>
      </c>
      <c r="T727" s="659">
        <v>3764</v>
      </c>
    </row>
    <row r="728" s="659" customFormat="1" ht="18.9" customHeight="1" spans="1:20">
      <c r="A728" s="668" t="s">
        <v>2167</v>
      </c>
      <c r="B728" s="497">
        <v>2101499</v>
      </c>
      <c r="C728" s="407">
        <f t="shared" si="66"/>
        <v>0</v>
      </c>
      <c r="D728" s="407">
        <f t="shared" si="67"/>
        <v>0</v>
      </c>
      <c r="E728" s="483" t="str">
        <f t="shared" si="68"/>
        <v/>
      </c>
      <c r="F728" s="473">
        <f t="shared" si="69"/>
        <v>0</v>
      </c>
      <c r="G728" s="217">
        <f t="shared" si="70"/>
        <v>7</v>
      </c>
      <c r="H728" s="352"/>
      <c r="I728" s="659">
        <v>2100302</v>
      </c>
      <c r="J728" s="659" t="s">
        <v>2168</v>
      </c>
      <c r="K728" s="659">
        <v>4317</v>
      </c>
      <c r="L728" s="217">
        <f t="shared" si="71"/>
        <v>2100302</v>
      </c>
      <c r="R728" s="659">
        <v>2101103</v>
      </c>
      <c r="S728" s="659" t="s">
        <v>2169</v>
      </c>
      <c r="T728" s="659">
        <v>3508</v>
      </c>
    </row>
    <row r="729" s="659" customFormat="1" ht="18.9" customHeight="1" spans="1:20">
      <c r="A729" s="668" t="s">
        <v>2170</v>
      </c>
      <c r="B729" s="497">
        <v>21015</v>
      </c>
      <c r="C729" s="407">
        <f t="shared" si="66"/>
        <v>0</v>
      </c>
      <c r="D729" s="407">
        <f t="shared" si="67"/>
        <v>212</v>
      </c>
      <c r="E729" s="483" t="str">
        <f t="shared" si="68"/>
        <v/>
      </c>
      <c r="F729" s="473">
        <f t="shared" si="69"/>
        <v>0</v>
      </c>
      <c r="G729" s="217">
        <f t="shared" si="70"/>
        <v>5</v>
      </c>
      <c r="H729" s="655"/>
      <c r="I729" s="659">
        <v>2100399</v>
      </c>
      <c r="J729" s="659" t="s">
        <v>2171</v>
      </c>
      <c r="K729" s="659">
        <v>539</v>
      </c>
      <c r="L729" s="217">
        <f t="shared" si="71"/>
        <v>2100399</v>
      </c>
      <c r="R729" s="659">
        <v>2101199</v>
      </c>
      <c r="S729" s="659" t="s">
        <v>2172</v>
      </c>
      <c r="T729" s="659">
        <v>158</v>
      </c>
    </row>
    <row r="730" s="659" customFormat="1" ht="18.9" customHeight="1" spans="1:20">
      <c r="A730" s="668" t="s">
        <v>587</v>
      </c>
      <c r="B730" s="497">
        <v>2101501</v>
      </c>
      <c r="C730" s="407">
        <f t="shared" si="66"/>
        <v>0</v>
      </c>
      <c r="D730" s="407">
        <f t="shared" si="67"/>
        <v>212</v>
      </c>
      <c r="E730" s="483" t="str">
        <f t="shared" si="68"/>
        <v/>
      </c>
      <c r="F730" s="473">
        <f t="shared" si="69"/>
        <v>0</v>
      </c>
      <c r="G730" s="217">
        <f t="shared" si="70"/>
        <v>7</v>
      </c>
      <c r="H730" s="655"/>
      <c r="I730" s="659">
        <v>21004</v>
      </c>
      <c r="J730" s="659" t="s">
        <v>2173</v>
      </c>
      <c r="K730" s="659">
        <v>3346</v>
      </c>
      <c r="L730" s="217">
        <f t="shared" si="71"/>
        <v>21004</v>
      </c>
      <c r="R730" s="659">
        <v>21012</v>
      </c>
      <c r="S730" s="659" t="s">
        <v>2174</v>
      </c>
      <c r="T730" s="659">
        <v>16291</v>
      </c>
    </row>
    <row r="731" s="659" customFormat="1" ht="18.9" customHeight="1" spans="1:20">
      <c r="A731" s="668" t="s">
        <v>590</v>
      </c>
      <c r="B731" s="497">
        <v>2101502</v>
      </c>
      <c r="C731" s="407">
        <f t="shared" si="66"/>
        <v>0</v>
      </c>
      <c r="D731" s="407">
        <f t="shared" si="67"/>
        <v>0</v>
      </c>
      <c r="E731" s="483" t="str">
        <f t="shared" si="68"/>
        <v/>
      </c>
      <c r="F731" s="473">
        <f t="shared" si="69"/>
        <v>0</v>
      </c>
      <c r="G731" s="217">
        <f t="shared" si="70"/>
        <v>7</v>
      </c>
      <c r="H731" s="352"/>
      <c r="I731" s="659">
        <v>2100401</v>
      </c>
      <c r="J731" s="659" t="s">
        <v>2175</v>
      </c>
      <c r="K731" s="659">
        <v>870</v>
      </c>
      <c r="L731" s="217">
        <f t="shared" si="71"/>
        <v>2100401</v>
      </c>
      <c r="R731" s="659">
        <v>2101201</v>
      </c>
      <c r="S731" s="659" t="s">
        <v>2176</v>
      </c>
      <c r="T731" s="659">
        <v>0</v>
      </c>
    </row>
    <row r="732" s="659" customFormat="1" ht="18.9" customHeight="1" spans="1:20">
      <c r="A732" s="668" t="s">
        <v>593</v>
      </c>
      <c r="B732" s="497">
        <v>2101503</v>
      </c>
      <c r="C732" s="407">
        <f t="shared" si="66"/>
        <v>0</v>
      </c>
      <c r="D732" s="407">
        <f t="shared" si="67"/>
        <v>0</v>
      </c>
      <c r="E732" s="483" t="str">
        <f t="shared" si="68"/>
        <v/>
      </c>
      <c r="F732" s="473">
        <f t="shared" si="69"/>
        <v>0</v>
      </c>
      <c r="G732" s="217">
        <f t="shared" si="70"/>
        <v>7</v>
      </c>
      <c r="H732" s="352"/>
      <c r="I732" s="659">
        <v>2100402</v>
      </c>
      <c r="J732" s="659" t="s">
        <v>2177</v>
      </c>
      <c r="K732" s="659">
        <v>127</v>
      </c>
      <c r="L732" s="217">
        <f t="shared" si="71"/>
        <v>2100402</v>
      </c>
      <c r="R732" s="659">
        <v>2101202</v>
      </c>
      <c r="S732" s="659" t="s">
        <v>2178</v>
      </c>
      <c r="T732" s="659">
        <v>16291</v>
      </c>
    </row>
    <row r="733" s="659" customFormat="1" ht="18.9" customHeight="1" spans="1:20">
      <c r="A733" s="668" t="s">
        <v>713</v>
      </c>
      <c r="B733" s="497">
        <v>2101504</v>
      </c>
      <c r="C733" s="407">
        <f t="shared" si="66"/>
        <v>0</v>
      </c>
      <c r="D733" s="407">
        <f t="shared" si="67"/>
        <v>0</v>
      </c>
      <c r="E733" s="483" t="str">
        <f t="shared" si="68"/>
        <v/>
      </c>
      <c r="F733" s="473">
        <f t="shared" si="69"/>
        <v>0</v>
      </c>
      <c r="G733" s="217">
        <f t="shared" si="70"/>
        <v>7</v>
      </c>
      <c r="H733" s="352"/>
      <c r="I733" s="217">
        <v>2100403</v>
      </c>
      <c r="J733" s="217" t="s">
        <v>2179</v>
      </c>
      <c r="K733" s="217">
        <v>1771</v>
      </c>
      <c r="L733" s="217">
        <f t="shared" si="71"/>
        <v>2100403</v>
      </c>
      <c r="R733" s="659">
        <v>2101299</v>
      </c>
      <c r="S733" s="659" t="s">
        <v>2180</v>
      </c>
      <c r="T733" s="659">
        <v>0</v>
      </c>
    </row>
    <row r="734" ht="18.9" customHeight="1" spans="1:20">
      <c r="A734" s="668" t="s">
        <v>2181</v>
      </c>
      <c r="B734" s="497">
        <v>2101505</v>
      </c>
      <c r="C734" s="407">
        <f t="shared" si="66"/>
        <v>0</v>
      </c>
      <c r="D734" s="407">
        <f t="shared" si="67"/>
        <v>0</v>
      </c>
      <c r="E734" s="483" t="str">
        <f t="shared" si="68"/>
        <v/>
      </c>
      <c r="F734" s="473">
        <f t="shared" si="69"/>
        <v>0</v>
      </c>
      <c r="G734" s="217">
        <f t="shared" si="70"/>
        <v>7</v>
      </c>
      <c r="H734" s="352"/>
      <c r="I734" s="217">
        <v>2100404</v>
      </c>
      <c r="J734" s="217" t="s">
        <v>2182</v>
      </c>
      <c r="L734" s="217">
        <f t="shared" si="71"/>
        <v>2100404</v>
      </c>
      <c r="R734" s="217">
        <v>21013</v>
      </c>
      <c r="S734" s="217" t="s">
        <v>2183</v>
      </c>
      <c r="T734" s="217">
        <v>1406</v>
      </c>
    </row>
    <row r="735" ht="18.9" customHeight="1" spans="1:20">
      <c r="A735" s="668" t="s">
        <v>2184</v>
      </c>
      <c r="B735" s="497">
        <v>2101506</v>
      </c>
      <c r="C735" s="407">
        <f t="shared" si="66"/>
        <v>0</v>
      </c>
      <c r="D735" s="407">
        <f t="shared" si="67"/>
        <v>0</v>
      </c>
      <c r="E735" s="483" t="str">
        <f t="shared" si="68"/>
        <v/>
      </c>
      <c r="F735" s="473">
        <f t="shared" si="69"/>
        <v>0</v>
      </c>
      <c r="G735" s="217">
        <f t="shared" si="70"/>
        <v>7</v>
      </c>
      <c r="H735" s="352"/>
      <c r="I735" s="217">
        <v>2100405</v>
      </c>
      <c r="J735" s="217" t="s">
        <v>2185</v>
      </c>
      <c r="L735" s="217">
        <f t="shared" si="71"/>
        <v>2100405</v>
      </c>
      <c r="R735" s="217">
        <v>2101301</v>
      </c>
      <c r="S735" s="217" t="s">
        <v>2186</v>
      </c>
      <c r="T735" s="217">
        <v>1283</v>
      </c>
    </row>
    <row r="736" ht="18.9" customHeight="1" spans="1:20">
      <c r="A736" s="668" t="s">
        <v>614</v>
      </c>
      <c r="B736" s="497">
        <v>2101550</v>
      </c>
      <c r="C736" s="407">
        <f t="shared" si="66"/>
        <v>0</v>
      </c>
      <c r="D736" s="407">
        <f t="shared" si="67"/>
        <v>0</v>
      </c>
      <c r="E736" s="483" t="str">
        <f t="shared" si="68"/>
        <v/>
      </c>
      <c r="F736" s="473">
        <f t="shared" si="69"/>
        <v>0</v>
      </c>
      <c r="G736" s="217">
        <f t="shared" si="70"/>
        <v>7</v>
      </c>
      <c r="H736" s="655"/>
      <c r="I736" s="217">
        <v>2100406</v>
      </c>
      <c r="J736" s="217" t="s">
        <v>2187</v>
      </c>
      <c r="L736" s="217">
        <f t="shared" si="71"/>
        <v>2100406</v>
      </c>
      <c r="R736" s="217">
        <v>2101302</v>
      </c>
      <c r="S736" s="217" t="s">
        <v>2188</v>
      </c>
      <c r="T736" s="217">
        <v>0</v>
      </c>
    </row>
    <row r="737" ht="18.9" customHeight="1" spans="1:20">
      <c r="A737" s="668" t="s">
        <v>2189</v>
      </c>
      <c r="B737" s="497">
        <v>2101599</v>
      </c>
      <c r="C737" s="407">
        <f t="shared" si="66"/>
        <v>0</v>
      </c>
      <c r="D737" s="407">
        <f t="shared" si="67"/>
        <v>0</v>
      </c>
      <c r="E737" s="483" t="str">
        <f t="shared" si="68"/>
        <v/>
      </c>
      <c r="F737" s="473">
        <f t="shared" si="69"/>
        <v>0</v>
      </c>
      <c r="G737" s="217">
        <f t="shared" si="70"/>
        <v>7</v>
      </c>
      <c r="H737" s="397"/>
      <c r="I737" s="217">
        <v>2100407</v>
      </c>
      <c r="J737" s="217" t="s">
        <v>2190</v>
      </c>
      <c r="L737" s="217">
        <f t="shared" si="71"/>
        <v>2100407</v>
      </c>
      <c r="R737" s="217">
        <v>2101399</v>
      </c>
      <c r="S737" s="217" t="s">
        <v>2191</v>
      </c>
      <c r="T737" s="217">
        <v>123</v>
      </c>
    </row>
    <row r="738" ht="18.9" customHeight="1" spans="1:20">
      <c r="A738" s="668" t="s">
        <v>2192</v>
      </c>
      <c r="B738" s="497">
        <v>21016</v>
      </c>
      <c r="C738" s="407">
        <f t="shared" si="66"/>
        <v>0</v>
      </c>
      <c r="D738" s="407">
        <f t="shared" si="67"/>
        <v>112</v>
      </c>
      <c r="E738" s="483" t="str">
        <f t="shared" si="68"/>
        <v/>
      </c>
      <c r="F738" s="473">
        <f t="shared" si="69"/>
        <v>0</v>
      </c>
      <c r="G738" s="217">
        <f t="shared" si="70"/>
        <v>5</v>
      </c>
      <c r="H738" s="655"/>
      <c r="I738" s="217">
        <v>2100408</v>
      </c>
      <c r="J738" s="217" t="s">
        <v>2193</v>
      </c>
      <c r="K738" s="217">
        <v>571</v>
      </c>
      <c r="L738" s="217">
        <f t="shared" si="71"/>
        <v>2100408</v>
      </c>
      <c r="R738" s="217">
        <v>21014</v>
      </c>
      <c r="S738" s="217" t="s">
        <v>2194</v>
      </c>
      <c r="T738" s="217">
        <v>23</v>
      </c>
    </row>
    <row r="739" ht="18.9" customHeight="1" spans="1:20">
      <c r="A739" s="668" t="s">
        <v>2195</v>
      </c>
      <c r="B739" s="497">
        <v>2101601</v>
      </c>
      <c r="C739" s="407">
        <f t="shared" si="66"/>
        <v>0</v>
      </c>
      <c r="D739" s="407">
        <f t="shared" si="67"/>
        <v>112</v>
      </c>
      <c r="E739" s="483" t="str">
        <f t="shared" si="68"/>
        <v/>
      </c>
      <c r="F739" s="473">
        <f t="shared" si="69"/>
        <v>0</v>
      </c>
      <c r="G739" s="217">
        <f t="shared" si="70"/>
        <v>7</v>
      </c>
      <c r="H739" s="397"/>
      <c r="I739" s="217">
        <v>2100409</v>
      </c>
      <c r="J739" s="217" t="s">
        <v>2196</v>
      </c>
      <c r="K739" s="217">
        <v>-31</v>
      </c>
      <c r="L739" s="217">
        <f t="shared" si="71"/>
        <v>2100409</v>
      </c>
      <c r="R739" s="217">
        <v>2101401</v>
      </c>
      <c r="S739" s="217" t="s">
        <v>2197</v>
      </c>
      <c r="T739" s="217">
        <v>23</v>
      </c>
    </row>
    <row r="740" ht="18.9" customHeight="1" spans="1:20">
      <c r="A740" s="668" t="s">
        <v>2198</v>
      </c>
      <c r="B740" s="497">
        <v>21099</v>
      </c>
      <c r="C740" s="407">
        <f t="shared" si="66"/>
        <v>10</v>
      </c>
      <c r="D740" s="407">
        <f t="shared" si="67"/>
        <v>216</v>
      </c>
      <c r="E740" s="483">
        <f t="shared" si="68"/>
        <v>20.6</v>
      </c>
      <c r="F740" s="473">
        <f t="shared" si="69"/>
        <v>10</v>
      </c>
      <c r="G740" s="217">
        <f t="shared" si="70"/>
        <v>5</v>
      </c>
      <c r="H740" s="655"/>
      <c r="I740" s="217">
        <v>2100410</v>
      </c>
      <c r="J740" s="217" t="s">
        <v>2199</v>
      </c>
      <c r="K740" s="217">
        <v>38</v>
      </c>
      <c r="L740" s="217">
        <f t="shared" si="71"/>
        <v>2100410</v>
      </c>
      <c r="R740" s="217">
        <v>2101499</v>
      </c>
      <c r="S740" s="217" t="s">
        <v>2200</v>
      </c>
      <c r="T740" s="217">
        <v>0</v>
      </c>
    </row>
    <row r="741" ht="18.9" customHeight="1" spans="1:20">
      <c r="A741" s="668" t="s">
        <v>2201</v>
      </c>
      <c r="B741" s="497">
        <v>2109901</v>
      </c>
      <c r="C741" s="407">
        <f t="shared" si="66"/>
        <v>10</v>
      </c>
      <c r="D741" s="407">
        <f t="shared" si="67"/>
        <v>216</v>
      </c>
      <c r="E741" s="483">
        <f t="shared" si="68"/>
        <v>20.6</v>
      </c>
      <c r="F741" s="473">
        <f t="shared" si="69"/>
        <v>0</v>
      </c>
      <c r="G741" s="217">
        <f t="shared" si="70"/>
        <v>7</v>
      </c>
      <c r="H741" s="397"/>
      <c r="I741" s="217">
        <v>2100499</v>
      </c>
      <c r="J741" s="217" t="s">
        <v>2202</v>
      </c>
      <c r="L741" s="217">
        <f t="shared" si="71"/>
        <v>2100499</v>
      </c>
      <c r="R741" s="217">
        <v>21015</v>
      </c>
      <c r="S741" s="217" t="s">
        <v>2203</v>
      </c>
      <c r="T741" s="217">
        <v>212</v>
      </c>
    </row>
    <row r="742" ht="18.9" customHeight="1" spans="1:20">
      <c r="A742" s="666" t="s">
        <v>2204</v>
      </c>
      <c r="B742" s="667">
        <v>211</v>
      </c>
      <c r="C742" s="411">
        <f t="shared" si="66"/>
        <v>7301</v>
      </c>
      <c r="D742" s="411">
        <f t="shared" si="67"/>
        <v>6220</v>
      </c>
      <c r="E742" s="481">
        <f t="shared" si="68"/>
        <v>-0.148061909327489</v>
      </c>
      <c r="F742" s="473">
        <f t="shared" si="69"/>
        <v>7301</v>
      </c>
      <c r="G742" s="217">
        <f t="shared" si="70"/>
        <v>3</v>
      </c>
      <c r="H742" s="655"/>
      <c r="I742" s="217">
        <v>21006</v>
      </c>
      <c r="J742" s="217" t="s">
        <v>2205</v>
      </c>
      <c r="K742" s="217">
        <v>75</v>
      </c>
      <c r="L742" s="217">
        <f t="shared" si="71"/>
        <v>21006</v>
      </c>
      <c r="R742" s="217">
        <v>2101501</v>
      </c>
      <c r="S742" s="217" t="s">
        <v>595</v>
      </c>
      <c r="T742" s="217">
        <v>212</v>
      </c>
    </row>
    <row r="743" ht="18.9" customHeight="1" spans="1:20">
      <c r="A743" s="668" t="s">
        <v>2206</v>
      </c>
      <c r="B743" s="497">
        <v>21101</v>
      </c>
      <c r="C743" s="407">
        <f t="shared" si="66"/>
        <v>182</v>
      </c>
      <c r="D743" s="407">
        <f t="shared" si="67"/>
        <v>400</v>
      </c>
      <c r="E743" s="483">
        <f t="shared" si="68"/>
        <v>1.1978021978022</v>
      </c>
      <c r="F743" s="473">
        <f t="shared" si="69"/>
        <v>182</v>
      </c>
      <c r="G743" s="217">
        <f t="shared" si="70"/>
        <v>5</v>
      </c>
      <c r="H743" s="655"/>
      <c r="I743" s="217">
        <v>2100601</v>
      </c>
      <c r="J743" s="217" t="s">
        <v>2207</v>
      </c>
      <c r="L743" s="217">
        <f t="shared" si="71"/>
        <v>2100601</v>
      </c>
      <c r="R743" s="217">
        <v>2101502</v>
      </c>
      <c r="S743" s="217" t="s">
        <v>598</v>
      </c>
      <c r="T743" s="217">
        <v>0</v>
      </c>
    </row>
    <row r="744" ht="18.9" customHeight="1" spans="1:20">
      <c r="A744" s="668" t="s">
        <v>587</v>
      </c>
      <c r="B744" s="497">
        <v>2110101</v>
      </c>
      <c r="C744" s="407">
        <f t="shared" si="66"/>
        <v>182</v>
      </c>
      <c r="D744" s="407">
        <f t="shared" si="67"/>
        <v>200</v>
      </c>
      <c r="E744" s="483">
        <f t="shared" si="68"/>
        <v>0.098901098901099</v>
      </c>
      <c r="F744" s="473">
        <f t="shared" si="69"/>
        <v>0</v>
      </c>
      <c r="G744" s="217">
        <f t="shared" si="70"/>
        <v>7</v>
      </c>
      <c r="H744" s="397"/>
      <c r="I744" s="217">
        <v>2100699</v>
      </c>
      <c r="J744" s="217" t="s">
        <v>2208</v>
      </c>
      <c r="K744" s="217">
        <v>75</v>
      </c>
      <c r="L744" s="217">
        <f t="shared" si="71"/>
        <v>2100699</v>
      </c>
      <c r="R744" s="217">
        <v>2101503</v>
      </c>
      <c r="S744" s="217" t="s">
        <v>601</v>
      </c>
      <c r="T744" s="217">
        <v>0</v>
      </c>
    </row>
    <row r="745" ht="18.9" customHeight="1" spans="1:20">
      <c r="A745" s="668" t="s">
        <v>590</v>
      </c>
      <c r="B745" s="497">
        <v>2110102</v>
      </c>
      <c r="C745" s="407">
        <f t="shared" si="66"/>
        <v>0</v>
      </c>
      <c r="D745" s="407">
        <f t="shared" si="67"/>
        <v>0</v>
      </c>
      <c r="E745" s="483" t="str">
        <f t="shared" si="68"/>
        <v/>
      </c>
      <c r="F745" s="473">
        <f t="shared" si="69"/>
        <v>0</v>
      </c>
      <c r="G745" s="217">
        <f t="shared" si="70"/>
        <v>7</v>
      </c>
      <c r="H745" s="397"/>
      <c r="I745" s="217">
        <v>21007</v>
      </c>
      <c r="J745" s="217" t="s">
        <v>2209</v>
      </c>
      <c r="K745" s="217">
        <v>1199</v>
      </c>
      <c r="L745" s="217">
        <f t="shared" si="71"/>
        <v>21007</v>
      </c>
      <c r="R745" s="217">
        <v>2101504</v>
      </c>
      <c r="S745" s="217" t="s">
        <v>718</v>
      </c>
      <c r="T745" s="217">
        <v>0</v>
      </c>
    </row>
    <row r="746" ht="18.9" customHeight="1" spans="1:20">
      <c r="A746" s="668" t="s">
        <v>593</v>
      </c>
      <c r="B746" s="497">
        <v>2110103</v>
      </c>
      <c r="C746" s="407">
        <f t="shared" si="66"/>
        <v>0</v>
      </c>
      <c r="D746" s="407">
        <f t="shared" si="67"/>
        <v>0</v>
      </c>
      <c r="E746" s="483" t="str">
        <f t="shared" si="68"/>
        <v/>
      </c>
      <c r="F746" s="473">
        <f t="shared" si="69"/>
        <v>0</v>
      </c>
      <c r="G746" s="217">
        <f t="shared" si="70"/>
        <v>7</v>
      </c>
      <c r="H746" s="397"/>
      <c r="I746" s="217">
        <v>2100716</v>
      </c>
      <c r="J746" s="217" t="s">
        <v>2210</v>
      </c>
      <c r="K746" s="217">
        <v>51</v>
      </c>
      <c r="L746" s="217">
        <f t="shared" si="71"/>
        <v>2100716</v>
      </c>
      <c r="R746" s="217">
        <v>2101505</v>
      </c>
      <c r="S746" s="217" t="s">
        <v>2211</v>
      </c>
      <c r="T746" s="217">
        <v>0</v>
      </c>
    </row>
    <row r="747" ht="18.9" customHeight="1" spans="1:20">
      <c r="A747" s="668" t="s">
        <v>2212</v>
      </c>
      <c r="B747" s="497">
        <v>2110104</v>
      </c>
      <c r="C747" s="407">
        <f t="shared" si="66"/>
        <v>0</v>
      </c>
      <c r="D747" s="407">
        <f t="shared" si="67"/>
        <v>0</v>
      </c>
      <c r="E747" s="483" t="str">
        <f t="shared" si="68"/>
        <v/>
      </c>
      <c r="F747" s="473">
        <f t="shared" si="69"/>
        <v>0</v>
      </c>
      <c r="G747" s="217">
        <f t="shared" si="70"/>
        <v>7</v>
      </c>
      <c r="H747" s="397"/>
      <c r="I747" s="217">
        <v>2100717</v>
      </c>
      <c r="J747" s="217" t="s">
        <v>2213</v>
      </c>
      <c r="L747" s="217">
        <f t="shared" si="71"/>
        <v>2100717</v>
      </c>
      <c r="R747" s="217">
        <v>2101506</v>
      </c>
      <c r="S747" s="217" t="s">
        <v>2214</v>
      </c>
      <c r="T747" s="217">
        <v>0</v>
      </c>
    </row>
    <row r="748" ht="18.9" customHeight="1" spans="1:20">
      <c r="A748" s="668" t="s">
        <v>2215</v>
      </c>
      <c r="B748" s="497">
        <v>2110105</v>
      </c>
      <c r="C748" s="407">
        <f t="shared" si="66"/>
        <v>0</v>
      </c>
      <c r="D748" s="407">
        <f t="shared" si="67"/>
        <v>0</v>
      </c>
      <c r="E748" s="483" t="str">
        <f t="shared" si="68"/>
        <v/>
      </c>
      <c r="F748" s="473">
        <f t="shared" si="69"/>
        <v>0</v>
      </c>
      <c r="G748" s="217">
        <f t="shared" si="70"/>
        <v>7</v>
      </c>
      <c r="H748" s="397"/>
      <c r="I748" s="217">
        <v>2100799</v>
      </c>
      <c r="J748" s="217" t="s">
        <v>2216</v>
      </c>
      <c r="K748" s="217">
        <v>1148</v>
      </c>
      <c r="L748" s="217">
        <f t="shared" si="71"/>
        <v>2100799</v>
      </c>
      <c r="R748" s="217">
        <v>2101550</v>
      </c>
      <c r="S748" s="217" t="s">
        <v>622</v>
      </c>
      <c r="T748" s="217">
        <v>0</v>
      </c>
    </row>
    <row r="749" ht="18.9" customHeight="1" spans="1:20">
      <c r="A749" s="668" t="s">
        <v>2217</v>
      </c>
      <c r="B749" s="497">
        <v>2110106</v>
      </c>
      <c r="C749" s="407">
        <f t="shared" si="66"/>
        <v>0</v>
      </c>
      <c r="D749" s="407">
        <f t="shared" si="67"/>
        <v>0</v>
      </c>
      <c r="E749" s="483" t="str">
        <f t="shared" si="68"/>
        <v/>
      </c>
      <c r="F749" s="473">
        <f t="shared" si="69"/>
        <v>0</v>
      </c>
      <c r="G749" s="217">
        <f t="shared" si="70"/>
        <v>7</v>
      </c>
      <c r="H749" s="655"/>
      <c r="I749" s="217">
        <v>21010</v>
      </c>
      <c r="J749" s="217" t="s">
        <v>2218</v>
      </c>
      <c r="K749" s="217">
        <v>91</v>
      </c>
      <c r="L749" s="217">
        <f t="shared" si="71"/>
        <v>21010</v>
      </c>
      <c r="R749" s="217">
        <v>2101599</v>
      </c>
      <c r="S749" s="217" t="s">
        <v>2219</v>
      </c>
      <c r="T749" s="217">
        <v>0</v>
      </c>
    </row>
    <row r="750" ht="18.9" customHeight="1" spans="1:20">
      <c r="A750" s="668" t="s">
        <v>2220</v>
      </c>
      <c r="B750" s="497">
        <v>2110107</v>
      </c>
      <c r="C750" s="407">
        <f t="shared" si="66"/>
        <v>0</v>
      </c>
      <c r="D750" s="407">
        <f t="shared" si="67"/>
        <v>0</v>
      </c>
      <c r="E750" s="483" t="str">
        <f t="shared" si="68"/>
        <v/>
      </c>
      <c r="F750" s="473">
        <f t="shared" si="69"/>
        <v>0</v>
      </c>
      <c r="G750" s="217">
        <f t="shared" si="70"/>
        <v>7</v>
      </c>
      <c r="H750" s="397"/>
      <c r="I750" s="217">
        <v>2101001</v>
      </c>
      <c r="J750" s="217" t="s">
        <v>588</v>
      </c>
      <c r="L750" s="217" t="e">
        <f t="shared" si="71"/>
        <v>#N/A</v>
      </c>
      <c r="R750" s="217">
        <v>21016</v>
      </c>
      <c r="S750" s="217" t="s">
        <v>2221</v>
      </c>
      <c r="T750" s="217">
        <v>112</v>
      </c>
    </row>
    <row r="751" ht="18.9" customHeight="1" spans="1:20">
      <c r="A751" s="668" t="s">
        <v>2222</v>
      </c>
      <c r="B751" s="497">
        <v>2110199</v>
      </c>
      <c r="C751" s="407">
        <f t="shared" si="66"/>
        <v>0</v>
      </c>
      <c r="D751" s="407">
        <f t="shared" si="67"/>
        <v>200</v>
      </c>
      <c r="E751" s="483" t="str">
        <f t="shared" si="68"/>
        <v/>
      </c>
      <c r="F751" s="473">
        <f t="shared" si="69"/>
        <v>0</v>
      </c>
      <c r="G751" s="217">
        <f t="shared" si="70"/>
        <v>7</v>
      </c>
      <c r="H751" s="397"/>
      <c r="I751" s="217">
        <v>2101002</v>
      </c>
      <c r="J751" s="217" t="s">
        <v>591</v>
      </c>
      <c r="L751" s="217" t="e">
        <f t="shared" si="71"/>
        <v>#N/A</v>
      </c>
      <c r="R751" s="217">
        <v>2101601</v>
      </c>
      <c r="S751" s="217" t="s">
        <v>2223</v>
      </c>
      <c r="T751" s="217">
        <v>112</v>
      </c>
    </row>
    <row r="752" ht="18.9" customHeight="1" spans="1:20">
      <c r="A752" s="668" t="s">
        <v>2224</v>
      </c>
      <c r="B752" s="497">
        <v>21102</v>
      </c>
      <c r="C752" s="407">
        <f t="shared" si="66"/>
        <v>79</v>
      </c>
      <c r="D752" s="407">
        <f t="shared" si="67"/>
        <v>107</v>
      </c>
      <c r="E752" s="483">
        <f t="shared" si="68"/>
        <v>0.354430379746835</v>
      </c>
      <c r="F752" s="473">
        <f t="shared" si="69"/>
        <v>79</v>
      </c>
      <c r="G752" s="217">
        <f t="shared" si="70"/>
        <v>5</v>
      </c>
      <c r="H752" s="655"/>
      <c r="I752" s="217">
        <v>2101003</v>
      </c>
      <c r="J752" s="217" t="s">
        <v>594</v>
      </c>
      <c r="L752" s="217" t="e">
        <f t="shared" si="71"/>
        <v>#N/A</v>
      </c>
      <c r="R752" s="217">
        <v>21099</v>
      </c>
      <c r="S752" s="217" t="s">
        <v>2225</v>
      </c>
      <c r="T752" s="217">
        <v>216</v>
      </c>
    </row>
    <row r="753" ht="18.9" customHeight="1" spans="1:20">
      <c r="A753" s="668" t="s">
        <v>2226</v>
      </c>
      <c r="B753" s="497">
        <v>2110203</v>
      </c>
      <c r="C753" s="407">
        <f t="shared" si="66"/>
        <v>0</v>
      </c>
      <c r="D753" s="407">
        <f t="shared" si="67"/>
        <v>0</v>
      </c>
      <c r="E753" s="483" t="str">
        <f t="shared" si="68"/>
        <v/>
      </c>
      <c r="F753" s="473">
        <f t="shared" si="69"/>
        <v>0</v>
      </c>
      <c r="G753" s="217">
        <f t="shared" si="70"/>
        <v>7</v>
      </c>
      <c r="H753" s="397"/>
      <c r="I753" s="217">
        <v>2101012</v>
      </c>
      <c r="J753" s="217" t="s">
        <v>2227</v>
      </c>
      <c r="L753" s="217" t="e">
        <f t="shared" si="71"/>
        <v>#N/A</v>
      </c>
      <c r="R753" s="217">
        <v>2109901</v>
      </c>
      <c r="S753" s="217" t="s">
        <v>2228</v>
      </c>
      <c r="T753" s="217">
        <v>216</v>
      </c>
    </row>
    <row r="754" ht="18.9" customHeight="1" spans="1:20">
      <c r="A754" s="668" t="s">
        <v>2229</v>
      </c>
      <c r="B754" s="497">
        <v>2110204</v>
      </c>
      <c r="C754" s="407">
        <f t="shared" si="66"/>
        <v>0</v>
      </c>
      <c r="D754" s="407">
        <f t="shared" si="67"/>
        <v>0</v>
      </c>
      <c r="E754" s="483" t="str">
        <f t="shared" si="68"/>
        <v/>
      </c>
      <c r="F754" s="473">
        <f t="shared" si="69"/>
        <v>0</v>
      </c>
      <c r="G754" s="217">
        <f t="shared" si="70"/>
        <v>7</v>
      </c>
      <c r="H754" s="397"/>
      <c r="I754" s="217">
        <v>2101014</v>
      </c>
      <c r="J754" s="217" t="s">
        <v>2230</v>
      </c>
      <c r="L754" s="217" t="e">
        <f t="shared" si="71"/>
        <v>#N/A</v>
      </c>
      <c r="R754" s="217">
        <v>211</v>
      </c>
      <c r="S754" s="217" t="s">
        <v>2231</v>
      </c>
      <c r="T754" s="217">
        <v>6220</v>
      </c>
    </row>
    <row r="755" ht="18.9" customHeight="1" spans="1:20">
      <c r="A755" s="668" t="s">
        <v>2232</v>
      </c>
      <c r="B755" s="497">
        <v>2110299</v>
      </c>
      <c r="C755" s="407">
        <f t="shared" si="66"/>
        <v>79</v>
      </c>
      <c r="D755" s="407">
        <f t="shared" si="67"/>
        <v>107</v>
      </c>
      <c r="E755" s="483">
        <f t="shared" si="68"/>
        <v>0.354430379746835</v>
      </c>
      <c r="F755" s="473">
        <f t="shared" si="69"/>
        <v>0</v>
      </c>
      <c r="G755" s="217">
        <f t="shared" si="70"/>
        <v>7</v>
      </c>
      <c r="H755" s="655"/>
      <c r="I755" s="217">
        <v>2101015</v>
      </c>
      <c r="J755" s="217" t="s">
        <v>2233</v>
      </c>
      <c r="L755" s="217" t="e">
        <f t="shared" si="71"/>
        <v>#N/A</v>
      </c>
      <c r="R755" s="217">
        <v>21101</v>
      </c>
      <c r="S755" s="217" t="s">
        <v>2234</v>
      </c>
      <c r="T755" s="217">
        <v>400</v>
      </c>
    </row>
    <row r="756" ht="18.9" customHeight="1" spans="1:20">
      <c r="A756" s="668" t="s">
        <v>2235</v>
      </c>
      <c r="B756" s="497">
        <v>21103</v>
      </c>
      <c r="C756" s="407">
        <f t="shared" si="66"/>
        <v>3456</v>
      </c>
      <c r="D756" s="407">
        <f t="shared" si="67"/>
        <v>1024</v>
      </c>
      <c r="E756" s="483">
        <f t="shared" si="68"/>
        <v>-0.703703703703704</v>
      </c>
      <c r="F756" s="473">
        <f t="shared" si="69"/>
        <v>3456</v>
      </c>
      <c r="G756" s="217">
        <f t="shared" si="70"/>
        <v>5</v>
      </c>
      <c r="H756" s="655"/>
      <c r="I756" s="217">
        <v>2101016</v>
      </c>
      <c r="J756" s="217" t="s">
        <v>2236</v>
      </c>
      <c r="K756" s="217">
        <v>57</v>
      </c>
      <c r="L756" s="217">
        <f t="shared" si="71"/>
        <v>2101016</v>
      </c>
      <c r="R756" s="217">
        <v>2110101</v>
      </c>
      <c r="S756" s="217" t="s">
        <v>595</v>
      </c>
      <c r="T756" s="217">
        <v>200</v>
      </c>
    </row>
    <row r="757" ht="18.9" customHeight="1" spans="1:20">
      <c r="A757" s="668" t="s">
        <v>2237</v>
      </c>
      <c r="B757" s="497">
        <v>2110301</v>
      </c>
      <c r="C757" s="407">
        <f t="shared" si="66"/>
        <v>10</v>
      </c>
      <c r="D757" s="407">
        <f t="shared" si="67"/>
        <v>0</v>
      </c>
      <c r="E757" s="483">
        <f t="shared" si="68"/>
        <v>-1</v>
      </c>
      <c r="F757" s="473">
        <f t="shared" si="69"/>
        <v>0</v>
      </c>
      <c r="G757" s="217">
        <f t="shared" si="70"/>
        <v>7</v>
      </c>
      <c r="H757" s="655"/>
      <c r="I757" s="217">
        <v>2101050</v>
      </c>
      <c r="J757" s="217" t="s">
        <v>615</v>
      </c>
      <c r="L757" s="217" t="e">
        <f t="shared" si="71"/>
        <v>#N/A</v>
      </c>
      <c r="R757" s="217">
        <v>2110102</v>
      </c>
      <c r="S757" s="217" t="s">
        <v>598</v>
      </c>
      <c r="T757" s="217">
        <v>0</v>
      </c>
    </row>
    <row r="758" ht="18.9" customHeight="1" spans="1:20">
      <c r="A758" s="668" t="s">
        <v>2238</v>
      </c>
      <c r="B758" s="497">
        <v>2110302</v>
      </c>
      <c r="C758" s="407">
        <f t="shared" si="66"/>
        <v>3232</v>
      </c>
      <c r="D758" s="407">
        <f t="shared" si="67"/>
        <v>944</v>
      </c>
      <c r="E758" s="483">
        <f t="shared" si="68"/>
        <v>-0.707920792079208</v>
      </c>
      <c r="F758" s="473">
        <f t="shared" si="69"/>
        <v>0</v>
      </c>
      <c r="G758" s="217">
        <f t="shared" si="70"/>
        <v>7</v>
      </c>
      <c r="H758" s="397"/>
      <c r="I758" s="217">
        <v>2101099</v>
      </c>
      <c r="J758" s="217" t="s">
        <v>2239</v>
      </c>
      <c r="K758" s="217">
        <v>34</v>
      </c>
      <c r="L758" s="217">
        <f t="shared" si="71"/>
        <v>2101099</v>
      </c>
      <c r="R758" s="217">
        <v>2110103</v>
      </c>
      <c r="S758" s="217" t="s">
        <v>601</v>
      </c>
      <c r="T758" s="217">
        <v>0</v>
      </c>
    </row>
    <row r="759" ht="18.9" customHeight="1" spans="1:20">
      <c r="A759" s="668" t="s">
        <v>2240</v>
      </c>
      <c r="B759" s="497">
        <v>2110303</v>
      </c>
      <c r="C759" s="407">
        <f t="shared" si="66"/>
        <v>0</v>
      </c>
      <c r="D759" s="407">
        <f t="shared" si="67"/>
        <v>0</v>
      </c>
      <c r="E759" s="483" t="str">
        <f t="shared" si="68"/>
        <v/>
      </c>
      <c r="F759" s="473">
        <f t="shared" si="69"/>
        <v>0</v>
      </c>
      <c r="G759" s="217">
        <f t="shared" si="70"/>
        <v>7</v>
      </c>
      <c r="H759" s="397"/>
      <c r="I759" s="217">
        <v>21011</v>
      </c>
      <c r="J759" s="217" t="s">
        <v>2241</v>
      </c>
      <c r="K759" s="217">
        <v>9966</v>
      </c>
      <c r="L759" s="217">
        <f t="shared" si="71"/>
        <v>21011</v>
      </c>
      <c r="R759" s="217">
        <v>2110104</v>
      </c>
      <c r="S759" s="217" t="s">
        <v>2242</v>
      </c>
      <c r="T759" s="217">
        <v>0</v>
      </c>
    </row>
    <row r="760" ht="18.9" customHeight="1" spans="1:20">
      <c r="A760" s="668" t="s">
        <v>2243</v>
      </c>
      <c r="B760" s="497">
        <v>2110304</v>
      </c>
      <c r="C760" s="407">
        <f t="shared" si="66"/>
        <v>0</v>
      </c>
      <c r="D760" s="407">
        <f t="shared" si="67"/>
        <v>0</v>
      </c>
      <c r="E760" s="483" t="str">
        <f t="shared" si="68"/>
        <v/>
      </c>
      <c r="F760" s="473">
        <f t="shared" si="69"/>
        <v>0</v>
      </c>
      <c r="G760" s="217">
        <f t="shared" si="70"/>
        <v>7</v>
      </c>
      <c r="H760" s="397"/>
      <c r="I760" s="217">
        <v>2101101</v>
      </c>
      <c r="J760" s="217" t="s">
        <v>2244</v>
      </c>
      <c r="K760" s="217">
        <v>1924</v>
      </c>
      <c r="L760" s="217">
        <f t="shared" si="71"/>
        <v>2101101</v>
      </c>
      <c r="R760" s="217">
        <v>2110105</v>
      </c>
      <c r="S760" s="217" t="s">
        <v>2245</v>
      </c>
      <c r="T760" s="217">
        <v>0</v>
      </c>
    </row>
    <row r="761" ht="18.9" customHeight="1" spans="1:20">
      <c r="A761" s="668" t="s">
        <v>2246</v>
      </c>
      <c r="B761" s="497">
        <v>2110305</v>
      </c>
      <c r="C761" s="407">
        <f t="shared" si="66"/>
        <v>0</v>
      </c>
      <c r="D761" s="407">
        <f t="shared" si="67"/>
        <v>0</v>
      </c>
      <c r="E761" s="483" t="str">
        <f t="shared" si="68"/>
        <v/>
      </c>
      <c r="F761" s="473">
        <f t="shared" si="69"/>
        <v>0</v>
      </c>
      <c r="G761" s="217">
        <f t="shared" si="70"/>
        <v>7</v>
      </c>
      <c r="H761" s="397"/>
      <c r="I761" s="217">
        <v>2101102</v>
      </c>
      <c r="J761" s="217" t="s">
        <v>2247</v>
      </c>
      <c r="K761" s="217">
        <v>4160</v>
      </c>
      <c r="L761" s="217">
        <f t="shared" si="71"/>
        <v>2101102</v>
      </c>
      <c r="R761" s="217">
        <v>2110106</v>
      </c>
      <c r="S761" s="217" t="s">
        <v>2248</v>
      </c>
      <c r="T761" s="217">
        <v>0</v>
      </c>
    </row>
    <row r="762" ht="18.9" customHeight="1" spans="1:20">
      <c r="A762" s="668" t="s">
        <v>2249</v>
      </c>
      <c r="B762" s="497">
        <v>2110306</v>
      </c>
      <c r="C762" s="407">
        <f t="shared" si="66"/>
        <v>0</v>
      </c>
      <c r="D762" s="407">
        <f t="shared" si="67"/>
        <v>0</v>
      </c>
      <c r="E762" s="483" t="str">
        <f t="shared" si="68"/>
        <v/>
      </c>
      <c r="F762" s="473">
        <f t="shared" si="69"/>
        <v>0</v>
      </c>
      <c r="G762" s="217">
        <f t="shared" si="70"/>
        <v>7</v>
      </c>
      <c r="H762" s="397"/>
      <c r="I762" s="217">
        <v>2101103</v>
      </c>
      <c r="J762" s="217" t="s">
        <v>2250</v>
      </c>
      <c r="K762" s="217">
        <v>3474</v>
      </c>
      <c r="L762" s="217">
        <f t="shared" si="71"/>
        <v>2101103</v>
      </c>
      <c r="R762" s="217">
        <v>2110107</v>
      </c>
      <c r="S762" s="217" t="s">
        <v>2251</v>
      </c>
      <c r="T762" s="217">
        <v>0</v>
      </c>
    </row>
    <row r="763" ht="18.9" customHeight="1" spans="1:20">
      <c r="A763" s="668" t="s">
        <v>2252</v>
      </c>
      <c r="B763" s="497">
        <v>2110399</v>
      </c>
      <c r="C763" s="407">
        <f t="shared" si="66"/>
        <v>214</v>
      </c>
      <c r="D763" s="407">
        <f t="shared" si="67"/>
        <v>80</v>
      </c>
      <c r="E763" s="483">
        <f t="shared" si="68"/>
        <v>-0.626168224299065</v>
      </c>
      <c r="F763" s="473">
        <f t="shared" si="69"/>
        <v>0</v>
      </c>
      <c r="G763" s="217">
        <f t="shared" si="70"/>
        <v>7</v>
      </c>
      <c r="H763" s="655"/>
      <c r="I763" s="217">
        <v>2101199</v>
      </c>
      <c r="J763" s="217" t="s">
        <v>2253</v>
      </c>
      <c r="K763" s="217">
        <v>408</v>
      </c>
      <c r="L763" s="217">
        <f t="shared" si="71"/>
        <v>2101199</v>
      </c>
      <c r="R763" s="217">
        <v>2110108</v>
      </c>
      <c r="S763" s="217" t="s">
        <v>2254</v>
      </c>
      <c r="T763" s="217">
        <v>0</v>
      </c>
    </row>
    <row r="764" ht="18.9" customHeight="1" spans="1:20">
      <c r="A764" s="668" t="s">
        <v>2255</v>
      </c>
      <c r="B764" s="497">
        <v>21104</v>
      </c>
      <c r="C764" s="407">
        <f t="shared" si="66"/>
        <v>294</v>
      </c>
      <c r="D764" s="407">
        <f t="shared" si="67"/>
        <v>495</v>
      </c>
      <c r="E764" s="483">
        <f t="shared" si="68"/>
        <v>0.683673469387755</v>
      </c>
      <c r="F764" s="473">
        <f t="shared" si="69"/>
        <v>294</v>
      </c>
      <c r="G764" s="217">
        <f t="shared" si="70"/>
        <v>5</v>
      </c>
      <c r="H764" s="655"/>
      <c r="I764" s="217">
        <v>21012</v>
      </c>
      <c r="J764" s="217" t="s">
        <v>2256</v>
      </c>
      <c r="K764" s="217">
        <v>14230</v>
      </c>
      <c r="L764" s="217">
        <f t="shared" si="71"/>
        <v>21012</v>
      </c>
      <c r="R764" s="217">
        <v>2110199</v>
      </c>
      <c r="S764" s="217" t="s">
        <v>2257</v>
      </c>
      <c r="T764" s="217">
        <v>200</v>
      </c>
    </row>
    <row r="765" ht="18.9" customHeight="1" spans="1:20">
      <c r="A765" s="668" t="s">
        <v>2258</v>
      </c>
      <c r="B765" s="497">
        <v>2110401</v>
      </c>
      <c r="C765" s="407">
        <f t="shared" si="66"/>
        <v>36</v>
      </c>
      <c r="D765" s="407">
        <f t="shared" si="67"/>
        <v>53</v>
      </c>
      <c r="E765" s="483">
        <f t="shared" si="68"/>
        <v>0.472222222222222</v>
      </c>
      <c r="F765" s="473">
        <f t="shared" si="69"/>
        <v>0</v>
      </c>
      <c r="G765" s="217">
        <f t="shared" si="70"/>
        <v>7</v>
      </c>
      <c r="H765" s="655"/>
      <c r="I765" s="217">
        <v>2101201</v>
      </c>
      <c r="J765" s="217" t="s">
        <v>2259</v>
      </c>
      <c r="L765" s="217">
        <f t="shared" si="71"/>
        <v>2101201</v>
      </c>
      <c r="R765" s="217">
        <v>21102</v>
      </c>
      <c r="S765" s="217" t="s">
        <v>2260</v>
      </c>
      <c r="T765" s="217">
        <v>107</v>
      </c>
    </row>
    <row r="766" ht="18.9" customHeight="1" spans="1:20">
      <c r="A766" s="668" t="s">
        <v>2261</v>
      </c>
      <c r="B766" s="497">
        <v>2110402</v>
      </c>
      <c r="C766" s="407">
        <f t="shared" si="66"/>
        <v>258</v>
      </c>
      <c r="D766" s="407">
        <f t="shared" si="67"/>
        <v>147</v>
      </c>
      <c r="E766" s="483">
        <f t="shared" si="68"/>
        <v>-0.430232558139535</v>
      </c>
      <c r="F766" s="473">
        <f t="shared" si="69"/>
        <v>0</v>
      </c>
      <c r="G766" s="217">
        <f t="shared" si="70"/>
        <v>7</v>
      </c>
      <c r="H766" s="397"/>
      <c r="I766" s="217">
        <v>2101202</v>
      </c>
      <c r="J766" s="217" t="s">
        <v>2262</v>
      </c>
      <c r="K766" s="217">
        <v>14230</v>
      </c>
      <c r="L766" s="217">
        <f t="shared" si="71"/>
        <v>2101202</v>
      </c>
      <c r="R766" s="217">
        <v>2110203</v>
      </c>
      <c r="S766" s="217" t="s">
        <v>2263</v>
      </c>
      <c r="T766" s="217">
        <v>0</v>
      </c>
    </row>
    <row r="767" ht="18.9" customHeight="1" spans="1:20">
      <c r="A767" s="668" t="s">
        <v>2264</v>
      </c>
      <c r="B767" s="497">
        <v>2110403</v>
      </c>
      <c r="C767" s="407">
        <f t="shared" si="66"/>
        <v>0</v>
      </c>
      <c r="D767" s="407">
        <f t="shared" si="67"/>
        <v>0</v>
      </c>
      <c r="E767" s="483" t="str">
        <f t="shared" si="68"/>
        <v/>
      </c>
      <c r="F767" s="473">
        <f t="shared" si="69"/>
        <v>0</v>
      </c>
      <c r="G767" s="217">
        <f t="shared" si="70"/>
        <v>7</v>
      </c>
      <c r="H767" s="397"/>
      <c r="I767" s="217">
        <v>2101203</v>
      </c>
      <c r="J767" s="217" t="s">
        <v>2265</v>
      </c>
      <c r="L767" s="217" t="e">
        <f t="shared" si="71"/>
        <v>#N/A</v>
      </c>
      <c r="R767" s="217">
        <v>2110204</v>
      </c>
      <c r="S767" s="217" t="s">
        <v>2266</v>
      </c>
      <c r="T767" s="217">
        <v>0</v>
      </c>
    </row>
    <row r="768" ht="18.9" customHeight="1" spans="1:20">
      <c r="A768" s="668" t="s">
        <v>2267</v>
      </c>
      <c r="B768" s="497">
        <v>2110404</v>
      </c>
      <c r="C768" s="407">
        <f t="shared" si="66"/>
        <v>0</v>
      </c>
      <c r="D768" s="407">
        <f t="shared" si="67"/>
        <v>30</v>
      </c>
      <c r="E768" s="483" t="str">
        <f t="shared" si="68"/>
        <v/>
      </c>
      <c r="F768" s="473">
        <f t="shared" si="69"/>
        <v>0</v>
      </c>
      <c r="G768" s="217">
        <f t="shared" si="70"/>
        <v>7</v>
      </c>
      <c r="H768" s="397"/>
      <c r="I768" s="217">
        <v>2101204</v>
      </c>
      <c r="J768" s="217" t="s">
        <v>2268</v>
      </c>
      <c r="L768" s="217" t="e">
        <f t="shared" si="71"/>
        <v>#N/A</v>
      </c>
      <c r="R768" s="217">
        <v>2110299</v>
      </c>
      <c r="S768" s="217" t="s">
        <v>2269</v>
      </c>
      <c r="T768" s="217">
        <v>107</v>
      </c>
    </row>
    <row r="769" ht="18.9" customHeight="1" spans="1:20">
      <c r="A769" s="668" t="s">
        <v>2270</v>
      </c>
      <c r="B769" s="497">
        <v>2110499</v>
      </c>
      <c r="C769" s="407">
        <f t="shared" si="66"/>
        <v>0</v>
      </c>
      <c r="D769" s="407">
        <f t="shared" si="67"/>
        <v>265</v>
      </c>
      <c r="E769" s="483" t="str">
        <f t="shared" si="68"/>
        <v/>
      </c>
      <c r="F769" s="473">
        <f t="shared" si="69"/>
        <v>0</v>
      </c>
      <c r="G769" s="217">
        <f t="shared" si="70"/>
        <v>7</v>
      </c>
      <c r="H769" s="397"/>
      <c r="I769" s="217">
        <v>2101299</v>
      </c>
      <c r="J769" s="217" t="s">
        <v>2271</v>
      </c>
      <c r="L769" s="217">
        <f t="shared" si="71"/>
        <v>2101299</v>
      </c>
      <c r="R769" s="217">
        <v>21103</v>
      </c>
      <c r="S769" s="217" t="s">
        <v>2272</v>
      </c>
      <c r="T769" s="217">
        <v>1024</v>
      </c>
    </row>
    <row r="770" ht="18.9" customHeight="1" spans="1:20">
      <c r="A770" s="668" t="s">
        <v>2273</v>
      </c>
      <c r="B770" s="497">
        <v>21105</v>
      </c>
      <c r="C770" s="407">
        <f t="shared" si="66"/>
        <v>944</v>
      </c>
      <c r="D770" s="407">
        <f t="shared" si="67"/>
        <v>2101</v>
      </c>
      <c r="E770" s="483">
        <f t="shared" si="68"/>
        <v>1.22563559322034</v>
      </c>
      <c r="F770" s="473">
        <f t="shared" si="69"/>
        <v>944</v>
      </c>
      <c r="G770" s="217">
        <f t="shared" si="70"/>
        <v>5</v>
      </c>
      <c r="H770" s="655"/>
      <c r="I770" s="217">
        <v>21013</v>
      </c>
      <c r="J770" s="217" t="s">
        <v>2274</v>
      </c>
      <c r="K770" s="217">
        <v>551</v>
      </c>
      <c r="L770" s="217">
        <f t="shared" si="71"/>
        <v>21013</v>
      </c>
      <c r="R770" s="217">
        <v>2110301</v>
      </c>
      <c r="S770" s="217" t="s">
        <v>2275</v>
      </c>
      <c r="T770" s="217">
        <v>0</v>
      </c>
    </row>
    <row r="771" ht="18.9" customHeight="1" spans="1:20">
      <c r="A771" s="668" t="s">
        <v>2276</v>
      </c>
      <c r="B771" s="497">
        <v>2110501</v>
      </c>
      <c r="C771" s="407">
        <f t="shared" si="66"/>
        <v>548</v>
      </c>
      <c r="D771" s="407">
        <f t="shared" si="67"/>
        <v>1900</v>
      </c>
      <c r="E771" s="483">
        <f t="shared" si="68"/>
        <v>2.46715328467153</v>
      </c>
      <c r="F771" s="473">
        <f t="shared" si="69"/>
        <v>0</v>
      </c>
      <c r="G771" s="217">
        <f t="shared" si="70"/>
        <v>7</v>
      </c>
      <c r="H771" s="397"/>
      <c r="I771" s="217">
        <v>2101301</v>
      </c>
      <c r="J771" s="217" t="s">
        <v>2277</v>
      </c>
      <c r="K771" s="217">
        <v>560</v>
      </c>
      <c r="L771" s="217">
        <f t="shared" si="71"/>
        <v>2101301</v>
      </c>
      <c r="R771" s="217">
        <v>2110302</v>
      </c>
      <c r="S771" s="217" t="s">
        <v>2278</v>
      </c>
      <c r="T771" s="217">
        <v>944</v>
      </c>
    </row>
    <row r="772" ht="18.9" customHeight="1" spans="1:20">
      <c r="A772" s="668" t="s">
        <v>2279</v>
      </c>
      <c r="B772" s="497">
        <v>2110502</v>
      </c>
      <c r="C772" s="407">
        <f t="shared" ref="C772:C835" si="72">_xlfn.IFNA(VLOOKUP(B772,I:K,3,0),)</f>
        <v>42</v>
      </c>
      <c r="D772" s="407">
        <f t="shared" ref="D772:D835" si="73">_xlfn.IFNA(VLOOKUP(B772,R:T,3,0),)</f>
        <v>92</v>
      </c>
      <c r="E772" s="483">
        <f t="shared" ref="E772:E835" si="74">IF(ISERROR(D772/C772-1),"",D772/C772-1)</f>
        <v>1.19047619047619</v>
      </c>
      <c r="F772" s="473">
        <f t="shared" ref="F772:F835" si="75">SUMIFS(C$4:C$1309,B$4:B$1309,"&gt;"&amp;B772*100,B$4:B$1309,"&lt;"&amp;B772*100+100)</f>
        <v>0</v>
      </c>
      <c r="G772" s="217">
        <f t="shared" ref="G772:G835" si="76">LEN(B772)</f>
        <v>7</v>
      </c>
      <c r="H772" s="397"/>
      <c r="I772" s="217">
        <v>2101302</v>
      </c>
      <c r="J772" s="217" t="s">
        <v>2280</v>
      </c>
      <c r="L772" s="217">
        <f t="shared" ref="L772:L835" si="77">VLOOKUP(I772,B$4:B$11056,1,0)</f>
        <v>2101302</v>
      </c>
      <c r="R772" s="217">
        <v>2110303</v>
      </c>
      <c r="S772" s="217" t="s">
        <v>2281</v>
      </c>
      <c r="T772" s="217">
        <v>0</v>
      </c>
    </row>
    <row r="773" ht="18.9" customHeight="1" spans="1:20">
      <c r="A773" s="668" t="s">
        <v>2282</v>
      </c>
      <c r="B773" s="497">
        <v>2110503</v>
      </c>
      <c r="C773" s="407">
        <f t="shared" si="72"/>
        <v>0</v>
      </c>
      <c r="D773" s="407">
        <f t="shared" si="73"/>
        <v>0</v>
      </c>
      <c r="E773" s="483" t="str">
        <f t="shared" si="74"/>
        <v/>
      </c>
      <c r="F773" s="473">
        <f t="shared" si="75"/>
        <v>0</v>
      </c>
      <c r="G773" s="217">
        <f t="shared" si="76"/>
        <v>7</v>
      </c>
      <c r="H773" s="397"/>
      <c r="I773" s="217">
        <v>2101399</v>
      </c>
      <c r="J773" s="217" t="s">
        <v>2283</v>
      </c>
      <c r="K773" s="217">
        <v>-9</v>
      </c>
      <c r="L773" s="217">
        <f t="shared" si="77"/>
        <v>2101399</v>
      </c>
      <c r="R773" s="217">
        <v>2110304</v>
      </c>
      <c r="S773" s="217" t="s">
        <v>2284</v>
      </c>
      <c r="T773" s="217">
        <v>0</v>
      </c>
    </row>
    <row r="774" ht="18.9" customHeight="1" spans="1:20">
      <c r="A774" s="668" t="s">
        <v>2285</v>
      </c>
      <c r="B774" s="497">
        <v>2110506</v>
      </c>
      <c r="C774" s="407">
        <f t="shared" si="72"/>
        <v>354</v>
      </c>
      <c r="D774" s="407">
        <f t="shared" si="73"/>
        <v>64</v>
      </c>
      <c r="E774" s="483">
        <f t="shared" si="74"/>
        <v>-0.819209039548023</v>
      </c>
      <c r="F774" s="473">
        <f t="shared" si="75"/>
        <v>0</v>
      </c>
      <c r="G774" s="217">
        <f t="shared" si="76"/>
        <v>7</v>
      </c>
      <c r="H774" s="397"/>
      <c r="I774" s="217">
        <v>21014</v>
      </c>
      <c r="J774" s="217" t="s">
        <v>2286</v>
      </c>
      <c r="K774" s="217">
        <v>30</v>
      </c>
      <c r="L774" s="217">
        <f t="shared" si="77"/>
        <v>21014</v>
      </c>
      <c r="R774" s="217">
        <v>2110305</v>
      </c>
      <c r="S774" s="217" t="s">
        <v>2287</v>
      </c>
      <c r="T774" s="217">
        <v>0</v>
      </c>
    </row>
    <row r="775" ht="18.9" customHeight="1" spans="1:20">
      <c r="A775" s="668" t="s">
        <v>2288</v>
      </c>
      <c r="B775" s="497">
        <v>2110507</v>
      </c>
      <c r="C775" s="407">
        <f t="shared" si="72"/>
        <v>0</v>
      </c>
      <c r="D775" s="407">
        <f t="shared" si="73"/>
        <v>0</v>
      </c>
      <c r="E775" s="483" t="str">
        <f t="shared" si="74"/>
        <v/>
      </c>
      <c r="F775" s="473">
        <f t="shared" si="75"/>
        <v>0</v>
      </c>
      <c r="G775" s="217">
        <f t="shared" si="76"/>
        <v>7</v>
      </c>
      <c r="H775" s="397"/>
      <c r="I775" s="217">
        <v>2101401</v>
      </c>
      <c r="J775" s="217" t="s">
        <v>2289</v>
      </c>
      <c r="K775" s="217">
        <v>30</v>
      </c>
      <c r="L775" s="217">
        <f t="shared" si="77"/>
        <v>2101401</v>
      </c>
      <c r="R775" s="217">
        <v>2110306</v>
      </c>
      <c r="S775" s="217" t="s">
        <v>2290</v>
      </c>
      <c r="T775" s="217">
        <v>0</v>
      </c>
    </row>
    <row r="776" ht="18.9" customHeight="1" spans="1:20">
      <c r="A776" s="668" t="s">
        <v>2291</v>
      </c>
      <c r="B776" s="497">
        <v>2110599</v>
      </c>
      <c r="C776" s="407">
        <f t="shared" si="72"/>
        <v>0</v>
      </c>
      <c r="D776" s="407">
        <f t="shared" si="73"/>
        <v>45</v>
      </c>
      <c r="E776" s="483" t="str">
        <f t="shared" si="74"/>
        <v/>
      </c>
      <c r="F776" s="473">
        <f t="shared" si="75"/>
        <v>0</v>
      </c>
      <c r="G776" s="217">
        <f t="shared" si="76"/>
        <v>7</v>
      </c>
      <c r="H776" s="397"/>
      <c r="I776" s="217">
        <v>2101499</v>
      </c>
      <c r="J776" s="217" t="s">
        <v>2292</v>
      </c>
      <c r="L776" s="217">
        <f t="shared" si="77"/>
        <v>2101499</v>
      </c>
      <c r="R776" s="217">
        <v>2110399</v>
      </c>
      <c r="S776" s="217" t="s">
        <v>2293</v>
      </c>
      <c r="T776" s="217">
        <v>80</v>
      </c>
    </row>
    <row r="777" ht="18.9" customHeight="1" spans="1:20">
      <c r="A777" s="668" t="s">
        <v>2294</v>
      </c>
      <c r="B777" s="497">
        <v>21106</v>
      </c>
      <c r="C777" s="407">
        <f t="shared" si="72"/>
        <v>2120</v>
      </c>
      <c r="D777" s="407">
        <f t="shared" si="73"/>
        <v>1962</v>
      </c>
      <c r="E777" s="483">
        <f t="shared" si="74"/>
        <v>-0.0745283018867925</v>
      </c>
      <c r="F777" s="473">
        <f t="shared" si="75"/>
        <v>2120</v>
      </c>
      <c r="G777" s="217">
        <f t="shared" si="76"/>
        <v>5</v>
      </c>
      <c r="H777" s="655"/>
      <c r="I777" s="217">
        <v>21099</v>
      </c>
      <c r="J777" s="217" t="s">
        <v>2295</v>
      </c>
      <c r="K777" s="217">
        <v>10</v>
      </c>
      <c r="L777" s="217">
        <f t="shared" si="77"/>
        <v>21099</v>
      </c>
      <c r="R777" s="217">
        <v>21104</v>
      </c>
      <c r="S777" s="217" t="s">
        <v>2296</v>
      </c>
      <c r="T777" s="217">
        <v>495</v>
      </c>
    </row>
    <row r="778" ht="18.9" customHeight="1" spans="1:20">
      <c r="A778" s="668" t="s">
        <v>2297</v>
      </c>
      <c r="B778" s="497">
        <v>2110602</v>
      </c>
      <c r="C778" s="407">
        <f t="shared" si="72"/>
        <v>1500</v>
      </c>
      <c r="D778" s="407">
        <f t="shared" si="73"/>
        <v>1141</v>
      </c>
      <c r="E778" s="483">
        <f t="shared" si="74"/>
        <v>-0.239333333333333</v>
      </c>
      <c r="F778" s="473">
        <f t="shared" si="75"/>
        <v>0</v>
      </c>
      <c r="G778" s="217">
        <f t="shared" si="76"/>
        <v>7</v>
      </c>
      <c r="H778" s="397"/>
      <c r="I778" s="217">
        <v>2109901</v>
      </c>
      <c r="J778" s="217" t="s">
        <v>2298</v>
      </c>
      <c r="K778" s="217">
        <v>10</v>
      </c>
      <c r="L778" s="217">
        <f t="shared" si="77"/>
        <v>2109901</v>
      </c>
      <c r="R778" s="217">
        <v>2110401</v>
      </c>
      <c r="S778" s="217" t="s">
        <v>2299</v>
      </c>
      <c r="T778" s="217">
        <v>53</v>
      </c>
    </row>
    <row r="779" ht="18.9" customHeight="1" spans="1:20">
      <c r="A779" s="668" t="s">
        <v>2300</v>
      </c>
      <c r="B779" s="497">
        <v>2110603</v>
      </c>
      <c r="C779" s="407">
        <f t="shared" si="72"/>
        <v>0</v>
      </c>
      <c r="D779" s="407">
        <f t="shared" si="73"/>
        <v>0</v>
      </c>
      <c r="E779" s="483" t="str">
        <f t="shared" si="74"/>
        <v/>
      </c>
      <c r="F779" s="473">
        <f t="shared" si="75"/>
        <v>0</v>
      </c>
      <c r="G779" s="217">
        <f t="shared" si="76"/>
        <v>7</v>
      </c>
      <c r="H779" s="397"/>
      <c r="I779" s="217">
        <v>211</v>
      </c>
      <c r="J779" s="217" t="s">
        <v>56</v>
      </c>
      <c r="K779" s="217">
        <v>7301</v>
      </c>
      <c r="L779" s="217">
        <f t="shared" si="77"/>
        <v>211</v>
      </c>
      <c r="R779" s="217">
        <v>2110402</v>
      </c>
      <c r="S779" s="217" t="s">
        <v>2301</v>
      </c>
      <c r="T779" s="217">
        <v>147</v>
      </c>
    </row>
    <row r="780" ht="18.9" customHeight="1" spans="1:20">
      <c r="A780" s="668" t="s">
        <v>2302</v>
      </c>
      <c r="B780" s="497">
        <v>2110604</v>
      </c>
      <c r="C780" s="407">
        <f t="shared" si="72"/>
        <v>0</v>
      </c>
      <c r="D780" s="407">
        <f t="shared" si="73"/>
        <v>0</v>
      </c>
      <c r="E780" s="483" t="str">
        <f t="shared" si="74"/>
        <v/>
      </c>
      <c r="F780" s="473">
        <f t="shared" si="75"/>
        <v>0</v>
      </c>
      <c r="G780" s="217">
        <f t="shared" si="76"/>
        <v>7</v>
      </c>
      <c r="H780" s="655"/>
      <c r="I780" s="217">
        <v>21101</v>
      </c>
      <c r="J780" s="217" t="s">
        <v>2303</v>
      </c>
      <c r="K780" s="217">
        <v>182</v>
      </c>
      <c r="L780" s="217">
        <f t="shared" si="77"/>
        <v>21101</v>
      </c>
      <c r="R780" s="217">
        <v>2110403</v>
      </c>
      <c r="S780" s="217" t="s">
        <v>2304</v>
      </c>
      <c r="T780" s="217">
        <v>0</v>
      </c>
    </row>
    <row r="781" ht="18.9" customHeight="1" spans="1:20">
      <c r="A781" s="668" t="s">
        <v>2305</v>
      </c>
      <c r="B781" s="497">
        <v>2110605</v>
      </c>
      <c r="C781" s="407">
        <f t="shared" si="72"/>
        <v>400</v>
      </c>
      <c r="D781" s="407">
        <f t="shared" si="73"/>
        <v>400</v>
      </c>
      <c r="E781" s="483">
        <f t="shared" si="74"/>
        <v>0</v>
      </c>
      <c r="F781" s="473">
        <f t="shared" si="75"/>
        <v>0</v>
      </c>
      <c r="G781" s="217">
        <f t="shared" si="76"/>
        <v>7</v>
      </c>
      <c r="H781" s="655"/>
      <c r="I781" s="217">
        <v>2110101</v>
      </c>
      <c r="J781" s="217" t="s">
        <v>588</v>
      </c>
      <c r="K781" s="217">
        <v>182</v>
      </c>
      <c r="L781" s="217">
        <f t="shared" si="77"/>
        <v>2110101</v>
      </c>
      <c r="R781" s="217">
        <v>2110404</v>
      </c>
      <c r="S781" s="217" t="s">
        <v>2306</v>
      </c>
      <c r="T781" s="217">
        <v>30</v>
      </c>
    </row>
    <row r="782" ht="18.9" customHeight="1" spans="1:20">
      <c r="A782" s="668" t="s">
        <v>2307</v>
      </c>
      <c r="B782" s="497">
        <v>2110699</v>
      </c>
      <c r="C782" s="407">
        <f t="shared" si="72"/>
        <v>220</v>
      </c>
      <c r="D782" s="407">
        <f t="shared" si="73"/>
        <v>421</v>
      </c>
      <c r="E782" s="483">
        <f t="shared" si="74"/>
        <v>0.913636363636364</v>
      </c>
      <c r="F782" s="473">
        <f t="shared" si="75"/>
        <v>0</v>
      </c>
      <c r="G782" s="217">
        <f t="shared" si="76"/>
        <v>7</v>
      </c>
      <c r="H782" s="655"/>
      <c r="I782" s="217">
        <v>2110102</v>
      </c>
      <c r="J782" s="217" t="s">
        <v>591</v>
      </c>
      <c r="L782" s="217">
        <f t="shared" si="77"/>
        <v>2110102</v>
      </c>
      <c r="R782" s="217">
        <v>2110499</v>
      </c>
      <c r="S782" s="217" t="s">
        <v>2308</v>
      </c>
      <c r="T782" s="217">
        <v>265</v>
      </c>
    </row>
    <row r="783" ht="18.9" customHeight="1" spans="1:20">
      <c r="A783" s="668" t="s">
        <v>2309</v>
      </c>
      <c r="B783" s="497">
        <v>21107</v>
      </c>
      <c r="C783" s="407">
        <f t="shared" si="72"/>
        <v>0</v>
      </c>
      <c r="D783" s="407">
        <f t="shared" si="73"/>
        <v>0</v>
      </c>
      <c r="E783" s="483" t="str">
        <f t="shared" si="74"/>
        <v/>
      </c>
      <c r="F783" s="473">
        <f t="shared" si="75"/>
        <v>0</v>
      </c>
      <c r="G783" s="217">
        <f t="shared" si="76"/>
        <v>5</v>
      </c>
      <c r="H783" s="655"/>
      <c r="I783" s="217">
        <v>2110103</v>
      </c>
      <c r="J783" s="217" t="s">
        <v>594</v>
      </c>
      <c r="L783" s="217">
        <f t="shared" si="77"/>
        <v>2110103</v>
      </c>
      <c r="R783" s="217">
        <v>21105</v>
      </c>
      <c r="S783" s="217" t="s">
        <v>2310</v>
      </c>
      <c r="T783" s="217">
        <v>2101</v>
      </c>
    </row>
    <row r="784" ht="18.9" customHeight="1" spans="1:20">
      <c r="A784" s="668" t="s">
        <v>2311</v>
      </c>
      <c r="B784" s="497">
        <v>2110704</v>
      </c>
      <c r="C784" s="407">
        <f t="shared" si="72"/>
        <v>0</v>
      </c>
      <c r="D784" s="407">
        <f t="shared" si="73"/>
        <v>0</v>
      </c>
      <c r="E784" s="483" t="str">
        <f t="shared" si="74"/>
        <v/>
      </c>
      <c r="F784" s="473">
        <f t="shared" si="75"/>
        <v>0</v>
      </c>
      <c r="G784" s="217">
        <f t="shared" si="76"/>
        <v>7</v>
      </c>
      <c r="H784" s="397"/>
      <c r="I784" s="217">
        <v>2110104</v>
      </c>
      <c r="J784" s="217" t="s">
        <v>2312</v>
      </c>
      <c r="L784" s="217">
        <f t="shared" si="77"/>
        <v>2110104</v>
      </c>
      <c r="R784" s="217">
        <v>2110501</v>
      </c>
      <c r="S784" s="217" t="s">
        <v>2313</v>
      </c>
      <c r="T784" s="217">
        <v>1900</v>
      </c>
    </row>
    <row r="785" ht="18.9" customHeight="1" spans="1:20">
      <c r="A785" s="668" t="s">
        <v>2314</v>
      </c>
      <c r="B785" s="497">
        <v>2110799</v>
      </c>
      <c r="C785" s="407">
        <f t="shared" si="72"/>
        <v>0</v>
      </c>
      <c r="D785" s="407">
        <f t="shared" si="73"/>
        <v>0</v>
      </c>
      <c r="E785" s="483" t="str">
        <f t="shared" si="74"/>
        <v/>
      </c>
      <c r="F785" s="473">
        <f t="shared" si="75"/>
        <v>0</v>
      </c>
      <c r="G785" s="217">
        <f t="shared" si="76"/>
        <v>7</v>
      </c>
      <c r="H785" s="397"/>
      <c r="I785" s="217">
        <v>2110105</v>
      </c>
      <c r="J785" s="217" t="s">
        <v>2315</v>
      </c>
      <c r="L785" s="217">
        <f t="shared" si="77"/>
        <v>2110105</v>
      </c>
      <c r="R785" s="217">
        <v>2110502</v>
      </c>
      <c r="S785" s="217" t="s">
        <v>2316</v>
      </c>
      <c r="T785" s="217">
        <v>92</v>
      </c>
    </row>
    <row r="786" ht="18.9" customHeight="1" spans="1:20">
      <c r="A786" s="668" t="s">
        <v>2317</v>
      </c>
      <c r="B786" s="497">
        <v>21108</v>
      </c>
      <c r="C786" s="407">
        <f t="shared" si="72"/>
        <v>0</v>
      </c>
      <c r="D786" s="407">
        <f t="shared" si="73"/>
        <v>0</v>
      </c>
      <c r="E786" s="483" t="str">
        <f t="shared" si="74"/>
        <v/>
      </c>
      <c r="F786" s="473">
        <f t="shared" si="75"/>
        <v>0</v>
      </c>
      <c r="G786" s="217">
        <f t="shared" si="76"/>
        <v>5</v>
      </c>
      <c r="H786" s="655"/>
      <c r="I786" s="217">
        <v>2110106</v>
      </c>
      <c r="J786" s="217" t="s">
        <v>2318</v>
      </c>
      <c r="L786" s="217">
        <f t="shared" si="77"/>
        <v>2110106</v>
      </c>
      <c r="R786" s="217">
        <v>2110503</v>
      </c>
      <c r="S786" s="217" t="s">
        <v>2319</v>
      </c>
      <c r="T786" s="217">
        <v>0</v>
      </c>
    </row>
    <row r="787" ht="18.9" customHeight="1" spans="1:20">
      <c r="A787" s="668" t="s">
        <v>2320</v>
      </c>
      <c r="B787" s="497">
        <v>2110804</v>
      </c>
      <c r="C787" s="407">
        <f t="shared" si="72"/>
        <v>0</v>
      </c>
      <c r="D787" s="407">
        <f t="shared" si="73"/>
        <v>0</v>
      </c>
      <c r="E787" s="483" t="str">
        <f t="shared" si="74"/>
        <v/>
      </c>
      <c r="F787" s="473">
        <f t="shared" si="75"/>
        <v>0</v>
      </c>
      <c r="G787" s="217">
        <f t="shared" si="76"/>
        <v>7</v>
      </c>
      <c r="H787" s="397"/>
      <c r="I787" s="217">
        <v>2110107</v>
      </c>
      <c r="J787" s="217" t="s">
        <v>2321</v>
      </c>
      <c r="L787" s="217">
        <f t="shared" si="77"/>
        <v>2110107</v>
      </c>
      <c r="R787" s="217">
        <v>2110506</v>
      </c>
      <c r="S787" s="217" t="s">
        <v>2322</v>
      </c>
      <c r="T787" s="217">
        <v>64</v>
      </c>
    </row>
    <row r="788" ht="18.9" customHeight="1" spans="1:20">
      <c r="A788" s="668" t="s">
        <v>2323</v>
      </c>
      <c r="B788" s="497">
        <v>2110899</v>
      </c>
      <c r="C788" s="407">
        <f t="shared" si="72"/>
        <v>0</v>
      </c>
      <c r="D788" s="407">
        <f t="shared" si="73"/>
        <v>0</v>
      </c>
      <c r="E788" s="483" t="str">
        <f t="shared" si="74"/>
        <v/>
      </c>
      <c r="F788" s="473">
        <f t="shared" si="75"/>
        <v>0</v>
      </c>
      <c r="G788" s="217">
        <f t="shared" si="76"/>
        <v>7</v>
      </c>
      <c r="H788" s="397"/>
      <c r="I788" s="217">
        <v>2110199</v>
      </c>
      <c r="J788" s="217" t="s">
        <v>2324</v>
      </c>
      <c r="L788" s="217">
        <f t="shared" si="77"/>
        <v>2110199</v>
      </c>
      <c r="R788" s="217">
        <v>2110507</v>
      </c>
      <c r="S788" s="217" t="s">
        <v>2325</v>
      </c>
      <c r="T788" s="217">
        <v>0</v>
      </c>
    </row>
    <row r="789" ht="18.9" customHeight="1" spans="1:20">
      <c r="A789" s="668" t="s">
        <v>2326</v>
      </c>
      <c r="B789" s="497">
        <v>21109</v>
      </c>
      <c r="C789" s="407">
        <f t="shared" si="72"/>
        <v>0</v>
      </c>
      <c r="D789" s="407">
        <f t="shared" si="73"/>
        <v>0</v>
      </c>
      <c r="E789" s="483" t="str">
        <f t="shared" si="74"/>
        <v/>
      </c>
      <c r="F789" s="473">
        <f t="shared" si="75"/>
        <v>0</v>
      </c>
      <c r="G789" s="217">
        <f t="shared" si="76"/>
        <v>5</v>
      </c>
      <c r="H789" s="655"/>
      <c r="I789" s="217">
        <v>21102</v>
      </c>
      <c r="J789" s="217" t="s">
        <v>2327</v>
      </c>
      <c r="K789" s="217">
        <v>79</v>
      </c>
      <c r="L789" s="217">
        <f t="shared" si="77"/>
        <v>21102</v>
      </c>
      <c r="R789" s="217">
        <v>2110599</v>
      </c>
      <c r="S789" s="217" t="s">
        <v>2328</v>
      </c>
      <c r="T789" s="217">
        <v>45</v>
      </c>
    </row>
    <row r="790" ht="18.9" customHeight="1" spans="1:20">
      <c r="A790" s="668" t="s">
        <v>2329</v>
      </c>
      <c r="B790" s="497">
        <v>21110</v>
      </c>
      <c r="C790" s="407">
        <f t="shared" si="72"/>
        <v>14</v>
      </c>
      <c r="D790" s="407">
        <f t="shared" si="73"/>
        <v>0</v>
      </c>
      <c r="E790" s="483">
        <f t="shared" si="74"/>
        <v>-1</v>
      </c>
      <c r="F790" s="473">
        <f t="shared" si="75"/>
        <v>14</v>
      </c>
      <c r="G790" s="217">
        <f t="shared" si="76"/>
        <v>5</v>
      </c>
      <c r="H790" s="655"/>
      <c r="I790" s="217">
        <v>2110203</v>
      </c>
      <c r="J790" s="217" t="s">
        <v>2330</v>
      </c>
      <c r="L790" s="217">
        <f t="shared" si="77"/>
        <v>2110203</v>
      </c>
      <c r="R790" s="217">
        <v>21106</v>
      </c>
      <c r="S790" s="217" t="s">
        <v>2331</v>
      </c>
      <c r="T790" s="217">
        <v>1962</v>
      </c>
    </row>
    <row r="791" ht="18.9" customHeight="1" spans="1:20">
      <c r="A791" s="668" t="s">
        <v>2332</v>
      </c>
      <c r="B791" s="497">
        <v>2111001</v>
      </c>
      <c r="C791" s="407">
        <f t="shared" si="72"/>
        <v>14</v>
      </c>
      <c r="D791" s="407">
        <f t="shared" si="73"/>
        <v>0</v>
      </c>
      <c r="E791" s="483">
        <f t="shared" si="74"/>
        <v>-1</v>
      </c>
      <c r="F791" s="473">
        <f t="shared" si="75"/>
        <v>0</v>
      </c>
      <c r="G791" s="217">
        <f t="shared" si="76"/>
        <v>7</v>
      </c>
      <c r="H791" s="397"/>
      <c r="I791" s="217">
        <v>2110204</v>
      </c>
      <c r="J791" s="217" t="s">
        <v>2333</v>
      </c>
      <c r="L791" s="217">
        <f t="shared" si="77"/>
        <v>2110204</v>
      </c>
      <c r="R791" s="217">
        <v>2110602</v>
      </c>
      <c r="S791" s="217" t="s">
        <v>2334</v>
      </c>
      <c r="T791" s="217">
        <v>1141</v>
      </c>
    </row>
    <row r="792" ht="18.9" customHeight="1" spans="1:20">
      <c r="A792" s="668" t="s">
        <v>2335</v>
      </c>
      <c r="B792" s="497">
        <v>21111</v>
      </c>
      <c r="C792" s="407">
        <f t="shared" si="72"/>
        <v>4</v>
      </c>
      <c r="D792" s="407">
        <f t="shared" si="73"/>
        <v>13</v>
      </c>
      <c r="E792" s="483">
        <f t="shared" si="74"/>
        <v>2.25</v>
      </c>
      <c r="F792" s="473">
        <f t="shared" si="75"/>
        <v>4</v>
      </c>
      <c r="G792" s="217">
        <f t="shared" si="76"/>
        <v>5</v>
      </c>
      <c r="H792" s="655"/>
      <c r="I792" s="217">
        <v>2110299</v>
      </c>
      <c r="J792" s="217" t="s">
        <v>2336</v>
      </c>
      <c r="K792" s="217">
        <v>79</v>
      </c>
      <c r="L792" s="217">
        <f t="shared" si="77"/>
        <v>2110299</v>
      </c>
      <c r="R792" s="217">
        <v>2110603</v>
      </c>
      <c r="S792" s="217" t="s">
        <v>2337</v>
      </c>
      <c r="T792" s="217">
        <v>0</v>
      </c>
    </row>
    <row r="793" ht="18.9" customHeight="1" spans="1:20">
      <c r="A793" s="668" t="s">
        <v>2338</v>
      </c>
      <c r="B793" s="497">
        <v>2111101</v>
      </c>
      <c r="C793" s="407">
        <f t="shared" si="72"/>
        <v>4</v>
      </c>
      <c r="D793" s="407">
        <f t="shared" si="73"/>
        <v>13</v>
      </c>
      <c r="E793" s="483">
        <f t="shared" si="74"/>
        <v>2.25</v>
      </c>
      <c r="F793" s="473">
        <f t="shared" si="75"/>
        <v>0</v>
      </c>
      <c r="G793" s="217">
        <f t="shared" si="76"/>
        <v>7</v>
      </c>
      <c r="H793" s="655"/>
      <c r="I793" s="217">
        <v>21103</v>
      </c>
      <c r="J793" s="217" t="s">
        <v>2339</v>
      </c>
      <c r="K793" s="217">
        <v>3456</v>
      </c>
      <c r="L793" s="217">
        <f t="shared" si="77"/>
        <v>21103</v>
      </c>
      <c r="R793" s="217">
        <v>2110604</v>
      </c>
      <c r="S793" s="217" t="s">
        <v>2340</v>
      </c>
      <c r="T793" s="217">
        <v>0</v>
      </c>
    </row>
    <row r="794" ht="18.9" customHeight="1" spans="1:20">
      <c r="A794" s="668" t="s">
        <v>2341</v>
      </c>
      <c r="B794" s="497">
        <v>2111102</v>
      </c>
      <c r="C794" s="407">
        <f t="shared" si="72"/>
        <v>0</v>
      </c>
      <c r="D794" s="407">
        <f t="shared" si="73"/>
        <v>0</v>
      </c>
      <c r="E794" s="483" t="str">
        <f t="shared" si="74"/>
        <v/>
      </c>
      <c r="F794" s="473">
        <f t="shared" si="75"/>
        <v>0</v>
      </c>
      <c r="G794" s="217">
        <f t="shared" si="76"/>
        <v>7</v>
      </c>
      <c r="H794" s="655"/>
      <c r="I794" s="217">
        <v>2110301</v>
      </c>
      <c r="J794" s="217" t="s">
        <v>2342</v>
      </c>
      <c r="K794" s="217">
        <v>10</v>
      </c>
      <c r="L794" s="217">
        <f t="shared" si="77"/>
        <v>2110301</v>
      </c>
      <c r="R794" s="217">
        <v>2110605</v>
      </c>
      <c r="S794" s="217" t="s">
        <v>2343</v>
      </c>
      <c r="T794" s="217">
        <v>400</v>
      </c>
    </row>
    <row r="795" ht="18.9" customHeight="1" spans="1:20">
      <c r="A795" s="668" t="s">
        <v>2344</v>
      </c>
      <c r="B795" s="497">
        <v>2111103</v>
      </c>
      <c r="C795" s="407">
        <f t="shared" si="72"/>
        <v>0</v>
      </c>
      <c r="D795" s="407">
        <f t="shared" si="73"/>
        <v>0</v>
      </c>
      <c r="E795" s="483" t="str">
        <f t="shared" si="74"/>
        <v/>
      </c>
      <c r="F795" s="473">
        <f t="shared" si="75"/>
        <v>0</v>
      </c>
      <c r="G795" s="217">
        <f t="shared" si="76"/>
        <v>7</v>
      </c>
      <c r="H795" s="397"/>
      <c r="I795" s="217">
        <v>2110302</v>
      </c>
      <c r="J795" s="217" t="s">
        <v>2345</v>
      </c>
      <c r="K795" s="217">
        <v>3232</v>
      </c>
      <c r="L795" s="217">
        <f t="shared" si="77"/>
        <v>2110302</v>
      </c>
      <c r="R795" s="217">
        <v>2110699</v>
      </c>
      <c r="S795" s="217" t="s">
        <v>2346</v>
      </c>
      <c r="T795" s="217">
        <v>421</v>
      </c>
    </row>
    <row r="796" ht="18.9" customHeight="1" spans="1:20">
      <c r="A796" s="668" t="s">
        <v>2347</v>
      </c>
      <c r="B796" s="497">
        <v>2111104</v>
      </c>
      <c r="C796" s="407">
        <f t="shared" si="72"/>
        <v>0</v>
      </c>
      <c r="D796" s="407">
        <f t="shared" si="73"/>
        <v>0</v>
      </c>
      <c r="E796" s="483" t="str">
        <f t="shared" si="74"/>
        <v/>
      </c>
      <c r="F796" s="473">
        <f t="shared" si="75"/>
        <v>0</v>
      </c>
      <c r="G796" s="217">
        <f t="shared" si="76"/>
        <v>7</v>
      </c>
      <c r="H796" s="397"/>
      <c r="I796" s="217">
        <v>2110303</v>
      </c>
      <c r="J796" s="217" t="s">
        <v>2348</v>
      </c>
      <c r="L796" s="217">
        <f t="shared" si="77"/>
        <v>2110303</v>
      </c>
      <c r="R796" s="217">
        <v>21107</v>
      </c>
      <c r="S796" s="217" t="s">
        <v>2349</v>
      </c>
      <c r="T796" s="217">
        <v>0</v>
      </c>
    </row>
    <row r="797" ht="18.9" customHeight="1" spans="1:20">
      <c r="A797" s="668" t="s">
        <v>2350</v>
      </c>
      <c r="B797" s="497">
        <v>2111199</v>
      </c>
      <c r="C797" s="407">
        <f t="shared" si="72"/>
        <v>0</v>
      </c>
      <c r="D797" s="407">
        <f t="shared" si="73"/>
        <v>0</v>
      </c>
      <c r="E797" s="483" t="str">
        <f t="shared" si="74"/>
        <v/>
      </c>
      <c r="F797" s="473">
        <f t="shared" si="75"/>
        <v>0</v>
      </c>
      <c r="G797" s="217">
        <f t="shared" si="76"/>
        <v>7</v>
      </c>
      <c r="H797" s="655"/>
      <c r="I797" s="217">
        <v>2110304</v>
      </c>
      <c r="J797" s="217" t="s">
        <v>2351</v>
      </c>
      <c r="L797" s="217">
        <f t="shared" si="77"/>
        <v>2110304</v>
      </c>
      <c r="R797" s="217">
        <v>2110704</v>
      </c>
      <c r="S797" s="217" t="s">
        <v>2352</v>
      </c>
      <c r="T797" s="217">
        <v>0</v>
      </c>
    </row>
    <row r="798" ht="18.9" customHeight="1" spans="1:20">
      <c r="A798" s="668" t="s">
        <v>2353</v>
      </c>
      <c r="B798" s="497">
        <v>21112</v>
      </c>
      <c r="C798" s="407">
        <f t="shared" si="72"/>
        <v>15</v>
      </c>
      <c r="D798" s="407">
        <f t="shared" si="73"/>
        <v>0</v>
      </c>
      <c r="E798" s="483">
        <f t="shared" si="74"/>
        <v>-1</v>
      </c>
      <c r="F798" s="473">
        <f t="shared" si="75"/>
        <v>15</v>
      </c>
      <c r="G798" s="217">
        <f t="shared" si="76"/>
        <v>5</v>
      </c>
      <c r="H798" s="655"/>
      <c r="I798" s="217">
        <v>2110305</v>
      </c>
      <c r="J798" s="217" t="s">
        <v>2354</v>
      </c>
      <c r="L798" s="217">
        <f t="shared" si="77"/>
        <v>2110305</v>
      </c>
      <c r="R798" s="217">
        <v>2110799</v>
      </c>
      <c r="S798" s="217" t="s">
        <v>2355</v>
      </c>
      <c r="T798" s="217">
        <v>0</v>
      </c>
    </row>
    <row r="799" ht="18.9" customHeight="1" spans="1:20">
      <c r="A799" s="668" t="s">
        <v>2356</v>
      </c>
      <c r="B799" s="497">
        <v>2111201</v>
      </c>
      <c r="C799" s="407">
        <f t="shared" si="72"/>
        <v>15</v>
      </c>
      <c r="D799" s="407">
        <f t="shared" si="73"/>
        <v>0</v>
      </c>
      <c r="E799" s="483">
        <f t="shared" si="74"/>
        <v>-1</v>
      </c>
      <c r="F799" s="473">
        <f t="shared" si="75"/>
        <v>0</v>
      </c>
      <c r="G799" s="217">
        <f t="shared" si="76"/>
        <v>7</v>
      </c>
      <c r="H799" s="655"/>
      <c r="I799" s="217">
        <v>2110306</v>
      </c>
      <c r="J799" s="217" t="s">
        <v>2357</v>
      </c>
      <c r="L799" s="217">
        <f t="shared" si="77"/>
        <v>2110306</v>
      </c>
      <c r="R799" s="217">
        <v>21108</v>
      </c>
      <c r="S799" s="217" t="s">
        <v>2358</v>
      </c>
      <c r="T799" s="217">
        <v>0</v>
      </c>
    </row>
    <row r="800" ht="18.9" customHeight="1" spans="1:20">
      <c r="A800" s="668" t="s">
        <v>2359</v>
      </c>
      <c r="B800" s="497">
        <v>21113</v>
      </c>
      <c r="C800" s="407">
        <f t="shared" si="72"/>
        <v>0</v>
      </c>
      <c r="D800" s="407">
        <f t="shared" si="73"/>
        <v>0</v>
      </c>
      <c r="E800" s="483" t="str">
        <f t="shared" si="74"/>
        <v/>
      </c>
      <c r="F800" s="473">
        <f t="shared" si="75"/>
        <v>0</v>
      </c>
      <c r="G800" s="217">
        <f t="shared" si="76"/>
        <v>5</v>
      </c>
      <c r="H800" s="655"/>
      <c r="I800" s="217">
        <v>2110399</v>
      </c>
      <c r="J800" s="217" t="s">
        <v>2360</v>
      </c>
      <c r="K800" s="217">
        <v>214</v>
      </c>
      <c r="L800" s="217">
        <f t="shared" si="77"/>
        <v>2110399</v>
      </c>
      <c r="R800" s="217">
        <v>2110804</v>
      </c>
      <c r="S800" s="217" t="s">
        <v>2361</v>
      </c>
      <c r="T800" s="217">
        <v>0</v>
      </c>
    </row>
    <row r="801" ht="18.9" customHeight="1" spans="1:20">
      <c r="A801" s="668" t="s">
        <v>2362</v>
      </c>
      <c r="B801" s="497">
        <v>21114</v>
      </c>
      <c r="C801" s="407">
        <f t="shared" si="72"/>
        <v>0</v>
      </c>
      <c r="D801" s="407">
        <f t="shared" si="73"/>
        <v>0</v>
      </c>
      <c r="E801" s="483" t="str">
        <f t="shared" si="74"/>
        <v/>
      </c>
      <c r="F801" s="473">
        <f t="shared" si="75"/>
        <v>0</v>
      </c>
      <c r="G801" s="217">
        <f t="shared" si="76"/>
        <v>5</v>
      </c>
      <c r="H801" s="655"/>
      <c r="I801" s="217">
        <v>21104</v>
      </c>
      <c r="J801" s="217" t="s">
        <v>2363</v>
      </c>
      <c r="K801" s="217">
        <v>294</v>
      </c>
      <c r="L801" s="217">
        <f t="shared" si="77"/>
        <v>21104</v>
      </c>
      <c r="R801" s="217">
        <v>2110899</v>
      </c>
      <c r="S801" s="217" t="s">
        <v>2364</v>
      </c>
      <c r="T801" s="217">
        <v>0</v>
      </c>
    </row>
    <row r="802" ht="18.9" customHeight="1" spans="1:20">
      <c r="A802" s="668" t="s">
        <v>587</v>
      </c>
      <c r="B802" s="497">
        <v>2111401</v>
      </c>
      <c r="C802" s="407">
        <f t="shared" si="72"/>
        <v>0</v>
      </c>
      <c r="D802" s="407">
        <f t="shared" si="73"/>
        <v>0</v>
      </c>
      <c r="E802" s="483" t="str">
        <f t="shared" si="74"/>
        <v/>
      </c>
      <c r="F802" s="473">
        <f t="shared" si="75"/>
        <v>0</v>
      </c>
      <c r="G802" s="217">
        <f t="shared" si="76"/>
        <v>7</v>
      </c>
      <c r="H802" s="397"/>
      <c r="I802" s="217">
        <v>2110401</v>
      </c>
      <c r="J802" s="217" t="s">
        <v>2365</v>
      </c>
      <c r="K802" s="217">
        <v>36</v>
      </c>
      <c r="L802" s="217">
        <f t="shared" si="77"/>
        <v>2110401</v>
      </c>
      <c r="R802" s="217">
        <v>21109</v>
      </c>
      <c r="S802" s="217" t="s">
        <v>2366</v>
      </c>
      <c r="T802" s="217">
        <v>0</v>
      </c>
    </row>
    <row r="803" ht="18.9" customHeight="1" spans="1:20">
      <c r="A803" s="668" t="s">
        <v>590</v>
      </c>
      <c r="B803" s="497">
        <v>2111402</v>
      </c>
      <c r="C803" s="407">
        <f t="shared" si="72"/>
        <v>0</v>
      </c>
      <c r="D803" s="407">
        <f t="shared" si="73"/>
        <v>0</v>
      </c>
      <c r="E803" s="483" t="str">
        <f t="shared" si="74"/>
        <v/>
      </c>
      <c r="F803" s="473">
        <f t="shared" si="75"/>
        <v>0</v>
      </c>
      <c r="G803" s="217">
        <f t="shared" si="76"/>
        <v>7</v>
      </c>
      <c r="H803" s="397"/>
      <c r="I803" s="217">
        <v>2110402</v>
      </c>
      <c r="J803" s="217" t="s">
        <v>2367</v>
      </c>
      <c r="K803" s="217">
        <v>258</v>
      </c>
      <c r="L803" s="217">
        <f t="shared" si="77"/>
        <v>2110402</v>
      </c>
      <c r="R803" s="217">
        <v>2110901</v>
      </c>
      <c r="S803" s="217" t="s">
        <v>2368</v>
      </c>
      <c r="T803" s="217">
        <v>0</v>
      </c>
    </row>
    <row r="804" ht="18.9" customHeight="1" spans="1:20">
      <c r="A804" s="668" t="s">
        <v>593</v>
      </c>
      <c r="B804" s="497">
        <v>2111403</v>
      </c>
      <c r="C804" s="407">
        <f t="shared" si="72"/>
        <v>0</v>
      </c>
      <c r="D804" s="407">
        <f t="shared" si="73"/>
        <v>0</v>
      </c>
      <c r="E804" s="483" t="str">
        <f t="shared" si="74"/>
        <v/>
      </c>
      <c r="F804" s="473">
        <f t="shared" si="75"/>
        <v>0</v>
      </c>
      <c r="G804" s="217">
        <f t="shared" si="76"/>
        <v>7</v>
      </c>
      <c r="H804" s="397"/>
      <c r="I804" s="217">
        <v>2110403</v>
      </c>
      <c r="J804" s="217" t="s">
        <v>2369</v>
      </c>
      <c r="L804" s="217">
        <f t="shared" si="77"/>
        <v>2110403</v>
      </c>
      <c r="R804" s="217">
        <v>21110</v>
      </c>
      <c r="S804" s="217" t="s">
        <v>2370</v>
      </c>
      <c r="T804" s="217">
        <v>0</v>
      </c>
    </row>
    <row r="805" ht="18.9" customHeight="1" spans="1:20">
      <c r="A805" s="668" t="s">
        <v>2371</v>
      </c>
      <c r="B805" s="497">
        <v>2111404</v>
      </c>
      <c r="C805" s="407">
        <f t="shared" si="72"/>
        <v>0</v>
      </c>
      <c r="D805" s="407">
        <f t="shared" si="73"/>
        <v>0</v>
      </c>
      <c r="E805" s="483" t="str">
        <f t="shared" si="74"/>
        <v/>
      </c>
      <c r="F805" s="473">
        <f t="shared" si="75"/>
        <v>0</v>
      </c>
      <c r="G805" s="217">
        <f t="shared" si="76"/>
        <v>7</v>
      </c>
      <c r="H805" s="397"/>
      <c r="I805" s="217">
        <v>2110404</v>
      </c>
      <c r="J805" s="217" t="s">
        <v>2372</v>
      </c>
      <c r="L805" s="217">
        <f t="shared" si="77"/>
        <v>2110404</v>
      </c>
      <c r="R805" s="217">
        <v>2111001</v>
      </c>
      <c r="S805" s="217" t="s">
        <v>2373</v>
      </c>
      <c r="T805" s="217">
        <v>0</v>
      </c>
    </row>
    <row r="806" ht="18.9" customHeight="1" spans="1:20">
      <c r="A806" s="668" t="s">
        <v>2374</v>
      </c>
      <c r="B806" s="497">
        <v>2111405</v>
      </c>
      <c r="C806" s="407">
        <f t="shared" si="72"/>
        <v>0</v>
      </c>
      <c r="D806" s="407">
        <f t="shared" si="73"/>
        <v>0</v>
      </c>
      <c r="E806" s="483" t="str">
        <f t="shared" si="74"/>
        <v/>
      </c>
      <c r="F806" s="473">
        <f t="shared" si="75"/>
        <v>0</v>
      </c>
      <c r="G806" s="217">
        <f t="shared" si="76"/>
        <v>7</v>
      </c>
      <c r="H806" s="397"/>
      <c r="I806" s="217">
        <v>2110499</v>
      </c>
      <c r="J806" s="217" t="s">
        <v>2375</v>
      </c>
      <c r="L806" s="217">
        <f t="shared" si="77"/>
        <v>2110499</v>
      </c>
      <c r="R806" s="217">
        <v>21111</v>
      </c>
      <c r="S806" s="217" t="s">
        <v>2376</v>
      </c>
      <c r="T806" s="217">
        <v>13</v>
      </c>
    </row>
    <row r="807" ht="18.9" customHeight="1" spans="1:20">
      <c r="A807" s="668" t="s">
        <v>2377</v>
      </c>
      <c r="B807" s="497">
        <v>2111406</v>
      </c>
      <c r="C807" s="407">
        <f t="shared" si="72"/>
        <v>0</v>
      </c>
      <c r="D807" s="407">
        <f t="shared" si="73"/>
        <v>0</v>
      </c>
      <c r="E807" s="483" t="str">
        <f t="shared" si="74"/>
        <v/>
      </c>
      <c r="F807" s="473">
        <f t="shared" si="75"/>
        <v>0</v>
      </c>
      <c r="G807" s="217">
        <f t="shared" si="76"/>
        <v>7</v>
      </c>
      <c r="H807" s="397"/>
      <c r="I807" s="217">
        <v>21105</v>
      </c>
      <c r="J807" s="217" t="s">
        <v>2378</v>
      </c>
      <c r="K807" s="217">
        <v>944</v>
      </c>
      <c r="L807" s="217">
        <f t="shared" si="77"/>
        <v>21105</v>
      </c>
      <c r="R807" s="217">
        <v>2111101</v>
      </c>
      <c r="S807" s="217" t="s">
        <v>2379</v>
      </c>
      <c r="T807" s="217">
        <v>13</v>
      </c>
    </row>
    <row r="808" ht="18.9" customHeight="1" spans="1:20">
      <c r="A808" s="668" t="s">
        <v>2380</v>
      </c>
      <c r="B808" s="497">
        <v>2111407</v>
      </c>
      <c r="C808" s="407">
        <f t="shared" si="72"/>
        <v>0</v>
      </c>
      <c r="D808" s="407">
        <f t="shared" si="73"/>
        <v>0</v>
      </c>
      <c r="E808" s="483" t="str">
        <f t="shared" si="74"/>
        <v/>
      </c>
      <c r="F808" s="473">
        <f t="shared" si="75"/>
        <v>0</v>
      </c>
      <c r="G808" s="217">
        <f t="shared" si="76"/>
        <v>7</v>
      </c>
      <c r="H808" s="397"/>
      <c r="I808" s="217">
        <v>2110501</v>
      </c>
      <c r="J808" s="217" t="s">
        <v>2381</v>
      </c>
      <c r="K808" s="217">
        <v>548</v>
      </c>
      <c r="L808" s="217">
        <f t="shared" si="77"/>
        <v>2110501</v>
      </c>
      <c r="R808" s="217">
        <v>2111102</v>
      </c>
      <c r="S808" s="217" t="s">
        <v>2382</v>
      </c>
      <c r="T808" s="217">
        <v>0</v>
      </c>
    </row>
    <row r="809" ht="18.9" customHeight="1" spans="1:20">
      <c r="A809" s="668" t="s">
        <v>2383</v>
      </c>
      <c r="B809" s="497">
        <v>2111408</v>
      </c>
      <c r="C809" s="407">
        <f t="shared" si="72"/>
        <v>0</v>
      </c>
      <c r="D809" s="407">
        <f t="shared" si="73"/>
        <v>0</v>
      </c>
      <c r="E809" s="483" t="str">
        <f t="shared" si="74"/>
        <v/>
      </c>
      <c r="F809" s="473">
        <f t="shared" si="75"/>
        <v>0</v>
      </c>
      <c r="G809" s="217">
        <f t="shared" si="76"/>
        <v>7</v>
      </c>
      <c r="H809" s="397"/>
      <c r="I809" s="217">
        <v>2110502</v>
      </c>
      <c r="J809" s="217" t="s">
        <v>2384</v>
      </c>
      <c r="K809" s="217">
        <v>42</v>
      </c>
      <c r="L809" s="217">
        <f t="shared" si="77"/>
        <v>2110502</v>
      </c>
      <c r="R809" s="217">
        <v>2111103</v>
      </c>
      <c r="S809" s="217" t="s">
        <v>2385</v>
      </c>
      <c r="T809" s="217">
        <v>0</v>
      </c>
    </row>
    <row r="810" ht="18.9" customHeight="1" spans="1:20">
      <c r="A810" s="668" t="s">
        <v>2386</v>
      </c>
      <c r="B810" s="497">
        <v>2111409</v>
      </c>
      <c r="C810" s="407">
        <f t="shared" si="72"/>
        <v>0</v>
      </c>
      <c r="D810" s="407">
        <f t="shared" si="73"/>
        <v>0</v>
      </c>
      <c r="E810" s="483" t="str">
        <f t="shared" si="74"/>
        <v/>
      </c>
      <c r="F810" s="473">
        <f t="shared" si="75"/>
        <v>0</v>
      </c>
      <c r="G810" s="217">
        <f t="shared" si="76"/>
        <v>7</v>
      </c>
      <c r="H810" s="397"/>
      <c r="I810" s="217">
        <v>2110503</v>
      </c>
      <c r="J810" s="217" t="s">
        <v>2387</v>
      </c>
      <c r="L810" s="217">
        <f t="shared" si="77"/>
        <v>2110503</v>
      </c>
      <c r="R810" s="217">
        <v>2111104</v>
      </c>
      <c r="S810" s="217" t="s">
        <v>2388</v>
      </c>
      <c r="T810" s="217">
        <v>0</v>
      </c>
    </row>
    <row r="811" ht="18.9" customHeight="1" spans="1:20">
      <c r="A811" s="668" t="s">
        <v>2389</v>
      </c>
      <c r="B811" s="497">
        <v>2111410</v>
      </c>
      <c r="C811" s="407">
        <f t="shared" si="72"/>
        <v>0</v>
      </c>
      <c r="D811" s="407">
        <f t="shared" si="73"/>
        <v>0</v>
      </c>
      <c r="E811" s="483" t="str">
        <f t="shared" si="74"/>
        <v/>
      </c>
      <c r="F811" s="473">
        <f t="shared" si="75"/>
        <v>0</v>
      </c>
      <c r="G811" s="217">
        <f t="shared" si="76"/>
        <v>7</v>
      </c>
      <c r="H811" s="397"/>
      <c r="I811" s="217">
        <v>2110506</v>
      </c>
      <c r="J811" s="217" t="s">
        <v>2390</v>
      </c>
      <c r="K811" s="217">
        <v>354</v>
      </c>
      <c r="L811" s="217">
        <f t="shared" si="77"/>
        <v>2110506</v>
      </c>
      <c r="R811" s="217">
        <v>2111199</v>
      </c>
      <c r="S811" s="217" t="s">
        <v>2391</v>
      </c>
      <c r="T811" s="217">
        <v>0</v>
      </c>
    </row>
    <row r="812" ht="18.9" customHeight="1" spans="1:20">
      <c r="A812" s="668" t="s">
        <v>713</v>
      </c>
      <c r="B812" s="497">
        <v>2111411</v>
      </c>
      <c r="C812" s="407">
        <f t="shared" si="72"/>
        <v>0</v>
      </c>
      <c r="D812" s="407">
        <f t="shared" si="73"/>
        <v>0</v>
      </c>
      <c r="E812" s="483" t="str">
        <f t="shared" si="74"/>
        <v/>
      </c>
      <c r="F812" s="473">
        <f t="shared" si="75"/>
        <v>0</v>
      </c>
      <c r="G812" s="217">
        <f t="shared" si="76"/>
        <v>7</v>
      </c>
      <c r="H812" s="397"/>
      <c r="I812" s="217">
        <v>2110507</v>
      </c>
      <c r="J812" s="217" t="s">
        <v>2392</v>
      </c>
      <c r="L812" s="217">
        <f t="shared" si="77"/>
        <v>2110507</v>
      </c>
      <c r="R812" s="217">
        <v>21112</v>
      </c>
      <c r="S812" s="217" t="s">
        <v>2393</v>
      </c>
      <c r="T812" s="217">
        <v>0</v>
      </c>
    </row>
    <row r="813" ht="18.9" customHeight="1" spans="1:20">
      <c r="A813" s="668" t="s">
        <v>2394</v>
      </c>
      <c r="B813" s="497">
        <v>2111413</v>
      </c>
      <c r="C813" s="407">
        <f t="shared" si="72"/>
        <v>0</v>
      </c>
      <c r="D813" s="407">
        <f t="shared" si="73"/>
        <v>0</v>
      </c>
      <c r="E813" s="483" t="str">
        <f t="shared" si="74"/>
        <v/>
      </c>
      <c r="F813" s="473">
        <f t="shared" si="75"/>
        <v>0</v>
      </c>
      <c r="G813" s="217">
        <f t="shared" si="76"/>
        <v>7</v>
      </c>
      <c r="H813" s="397"/>
      <c r="I813" s="217">
        <v>2110599</v>
      </c>
      <c r="J813" s="217" t="s">
        <v>2395</v>
      </c>
      <c r="L813" s="217">
        <f t="shared" si="77"/>
        <v>2110599</v>
      </c>
      <c r="R813" s="217">
        <v>2111201</v>
      </c>
      <c r="S813" s="217" t="s">
        <v>2396</v>
      </c>
      <c r="T813" s="217">
        <v>0</v>
      </c>
    </row>
    <row r="814" ht="18.9" customHeight="1" spans="1:20">
      <c r="A814" s="668" t="s">
        <v>614</v>
      </c>
      <c r="B814" s="497">
        <v>2111450</v>
      </c>
      <c r="C814" s="407">
        <f t="shared" si="72"/>
        <v>0</v>
      </c>
      <c r="D814" s="407">
        <f t="shared" si="73"/>
        <v>0</v>
      </c>
      <c r="E814" s="483" t="str">
        <f t="shared" si="74"/>
        <v/>
      </c>
      <c r="F814" s="473">
        <f t="shared" si="75"/>
        <v>0</v>
      </c>
      <c r="G814" s="217">
        <f t="shared" si="76"/>
        <v>7</v>
      </c>
      <c r="H814" s="397"/>
      <c r="I814" s="217">
        <v>21106</v>
      </c>
      <c r="J814" s="217" t="s">
        <v>2397</v>
      </c>
      <c r="K814" s="217">
        <v>2120</v>
      </c>
      <c r="L814" s="217">
        <f t="shared" si="77"/>
        <v>21106</v>
      </c>
      <c r="R814" s="217">
        <v>21113</v>
      </c>
      <c r="S814" s="217" t="s">
        <v>2398</v>
      </c>
      <c r="T814" s="217">
        <v>0</v>
      </c>
    </row>
    <row r="815" ht="18.9" customHeight="1" spans="1:20">
      <c r="A815" s="668" t="s">
        <v>2399</v>
      </c>
      <c r="B815" s="497">
        <v>2111499</v>
      </c>
      <c r="C815" s="407">
        <f t="shared" si="72"/>
        <v>0</v>
      </c>
      <c r="D815" s="407">
        <f t="shared" si="73"/>
        <v>0</v>
      </c>
      <c r="E815" s="483" t="str">
        <f t="shared" si="74"/>
        <v/>
      </c>
      <c r="F815" s="473">
        <f t="shared" si="75"/>
        <v>0</v>
      </c>
      <c r="G815" s="217">
        <f t="shared" si="76"/>
        <v>7</v>
      </c>
      <c r="H815" s="397"/>
      <c r="I815" s="217">
        <v>2110602</v>
      </c>
      <c r="J815" s="217" t="s">
        <v>2400</v>
      </c>
      <c r="K815" s="217">
        <v>1500</v>
      </c>
      <c r="L815" s="217">
        <f t="shared" si="77"/>
        <v>2110602</v>
      </c>
      <c r="R815" s="217">
        <v>2111301</v>
      </c>
      <c r="S815" s="217" t="s">
        <v>2401</v>
      </c>
      <c r="T815" s="217">
        <v>0</v>
      </c>
    </row>
    <row r="816" ht="18.9" customHeight="1" spans="1:20">
      <c r="A816" s="668" t="s">
        <v>2402</v>
      </c>
      <c r="B816" s="497">
        <v>21199</v>
      </c>
      <c r="C816" s="407">
        <f t="shared" si="72"/>
        <v>193</v>
      </c>
      <c r="D816" s="407">
        <f t="shared" si="73"/>
        <v>118</v>
      </c>
      <c r="E816" s="483">
        <f t="shared" si="74"/>
        <v>-0.38860103626943</v>
      </c>
      <c r="F816" s="473">
        <f t="shared" si="75"/>
        <v>193</v>
      </c>
      <c r="G816" s="217">
        <f t="shared" si="76"/>
        <v>5</v>
      </c>
      <c r="H816" s="655"/>
      <c r="I816" s="217">
        <v>2110603</v>
      </c>
      <c r="J816" s="217" t="s">
        <v>2403</v>
      </c>
      <c r="L816" s="217">
        <f t="shared" si="77"/>
        <v>2110603</v>
      </c>
      <c r="R816" s="217">
        <v>21114</v>
      </c>
      <c r="S816" s="217" t="s">
        <v>2404</v>
      </c>
      <c r="T816" s="217">
        <v>0</v>
      </c>
    </row>
    <row r="817" ht="18.9" customHeight="1" spans="1:20">
      <c r="A817" s="668" t="s">
        <v>2405</v>
      </c>
      <c r="B817" s="497">
        <v>2119901</v>
      </c>
      <c r="C817" s="407">
        <f t="shared" si="72"/>
        <v>193</v>
      </c>
      <c r="D817" s="407">
        <f t="shared" si="73"/>
        <v>118</v>
      </c>
      <c r="E817" s="483">
        <f t="shared" si="74"/>
        <v>-0.38860103626943</v>
      </c>
      <c r="F817" s="473">
        <f t="shared" si="75"/>
        <v>0</v>
      </c>
      <c r="G817" s="217">
        <f t="shared" si="76"/>
        <v>7</v>
      </c>
      <c r="H817" s="397"/>
      <c r="I817" s="217">
        <v>2110604</v>
      </c>
      <c r="J817" s="217" t="s">
        <v>2406</v>
      </c>
      <c r="L817" s="217">
        <f t="shared" si="77"/>
        <v>2110604</v>
      </c>
      <c r="R817" s="217">
        <v>2111401</v>
      </c>
      <c r="S817" s="217" t="s">
        <v>595</v>
      </c>
      <c r="T817" s="217">
        <v>0</v>
      </c>
    </row>
    <row r="818" ht="18.9" customHeight="1" spans="1:20">
      <c r="A818" s="666" t="s">
        <v>2407</v>
      </c>
      <c r="B818" s="667">
        <v>212</v>
      </c>
      <c r="C818" s="411">
        <f t="shared" si="72"/>
        <v>24852</v>
      </c>
      <c r="D818" s="411">
        <f t="shared" si="73"/>
        <v>43529</v>
      </c>
      <c r="E818" s="481">
        <f t="shared" si="74"/>
        <v>0.751529051987768</v>
      </c>
      <c r="F818" s="473">
        <f t="shared" si="75"/>
        <v>24852</v>
      </c>
      <c r="G818" s="217">
        <f t="shared" si="76"/>
        <v>3</v>
      </c>
      <c r="H818" s="655"/>
      <c r="I818" s="217">
        <v>2110605</v>
      </c>
      <c r="J818" s="217" t="s">
        <v>2408</v>
      </c>
      <c r="K818" s="217">
        <v>400</v>
      </c>
      <c r="L818" s="217">
        <f t="shared" si="77"/>
        <v>2110605</v>
      </c>
      <c r="R818" s="217">
        <v>2111402</v>
      </c>
      <c r="S818" s="217" t="s">
        <v>598</v>
      </c>
      <c r="T818" s="217">
        <v>0</v>
      </c>
    </row>
    <row r="819" ht="18.9" customHeight="1" spans="1:20">
      <c r="A819" s="668" t="s">
        <v>2409</v>
      </c>
      <c r="B819" s="497">
        <v>21201</v>
      </c>
      <c r="C819" s="407">
        <f t="shared" si="72"/>
        <v>1762</v>
      </c>
      <c r="D819" s="407">
        <f t="shared" si="73"/>
        <v>1984</v>
      </c>
      <c r="E819" s="483">
        <f t="shared" si="74"/>
        <v>0.125993189557321</v>
      </c>
      <c r="F819" s="473">
        <f t="shared" si="75"/>
        <v>1762</v>
      </c>
      <c r="G819" s="217">
        <f t="shared" si="76"/>
        <v>5</v>
      </c>
      <c r="H819" s="655"/>
      <c r="I819" s="217">
        <v>2110699</v>
      </c>
      <c r="J819" s="217" t="s">
        <v>2410</v>
      </c>
      <c r="K819" s="217">
        <v>220</v>
      </c>
      <c r="L819" s="217">
        <f t="shared" si="77"/>
        <v>2110699</v>
      </c>
      <c r="R819" s="217">
        <v>2111403</v>
      </c>
      <c r="S819" s="217" t="s">
        <v>601</v>
      </c>
      <c r="T819" s="217">
        <v>0</v>
      </c>
    </row>
    <row r="820" ht="18.9" customHeight="1" spans="1:20">
      <c r="A820" s="668" t="s">
        <v>587</v>
      </c>
      <c r="B820" s="497">
        <v>2120101</v>
      </c>
      <c r="C820" s="407">
        <f t="shared" si="72"/>
        <v>168</v>
      </c>
      <c r="D820" s="407">
        <f t="shared" si="73"/>
        <v>185</v>
      </c>
      <c r="E820" s="483">
        <f t="shared" si="74"/>
        <v>0.101190476190476</v>
      </c>
      <c r="F820" s="473">
        <f t="shared" si="75"/>
        <v>0</v>
      </c>
      <c r="G820" s="217">
        <f t="shared" si="76"/>
        <v>7</v>
      </c>
      <c r="H820" s="397"/>
      <c r="I820" s="217">
        <v>21107</v>
      </c>
      <c r="J820" s="217" t="s">
        <v>2411</v>
      </c>
      <c r="L820" s="217">
        <f t="shared" si="77"/>
        <v>21107</v>
      </c>
      <c r="R820" s="217">
        <v>2111404</v>
      </c>
      <c r="S820" s="217" t="s">
        <v>2412</v>
      </c>
      <c r="T820" s="217">
        <v>0</v>
      </c>
    </row>
    <row r="821" ht="18.9" customHeight="1" spans="1:20">
      <c r="A821" s="668" t="s">
        <v>590</v>
      </c>
      <c r="B821" s="497">
        <v>2120102</v>
      </c>
      <c r="C821" s="407">
        <f t="shared" si="72"/>
        <v>0</v>
      </c>
      <c r="D821" s="407">
        <f t="shared" si="73"/>
        <v>0</v>
      </c>
      <c r="E821" s="483" t="str">
        <f t="shared" si="74"/>
        <v/>
      </c>
      <c r="F821" s="473">
        <f t="shared" si="75"/>
        <v>0</v>
      </c>
      <c r="G821" s="217">
        <f t="shared" si="76"/>
        <v>7</v>
      </c>
      <c r="H821" s="397"/>
      <c r="I821" s="217">
        <v>2110704</v>
      </c>
      <c r="J821" s="217" t="s">
        <v>2413</v>
      </c>
      <c r="L821" s="217">
        <f t="shared" si="77"/>
        <v>2110704</v>
      </c>
      <c r="R821" s="217">
        <v>2111405</v>
      </c>
      <c r="S821" s="217" t="s">
        <v>2414</v>
      </c>
      <c r="T821" s="217">
        <v>0</v>
      </c>
    </row>
    <row r="822" ht="18.9" customHeight="1" spans="1:20">
      <c r="A822" s="668" t="s">
        <v>593</v>
      </c>
      <c r="B822" s="497">
        <v>2120103</v>
      </c>
      <c r="C822" s="407">
        <f t="shared" si="72"/>
        <v>0</v>
      </c>
      <c r="D822" s="407">
        <f t="shared" si="73"/>
        <v>0</v>
      </c>
      <c r="E822" s="483" t="str">
        <f t="shared" si="74"/>
        <v/>
      </c>
      <c r="F822" s="473">
        <f t="shared" si="75"/>
        <v>0</v>
      </c>
      <c r="G822" s="217">
        <f t="shared" si="76"/>
        <v>7</v>
      </c>
      <c r="H822" s="397"/>
      <c r="I822" s="217">
        <v>2110799</v>
      </c>
      <c r="J822" s="217" t="s">
        <v>2415</v>
      </c>
      <c r="L822" s="217">
        <f t="shared" si="77"/>
        <v>2110799</v>
      </c>
      <c r="R822" s="217">
        <v>2111406</v>
      </c>
      <c r="S822" s="217" t="s">
        <v>2416</v>
      </c>
      <c r="T822" s="217">
        <v>0</v>
      </c>
    </row>
    <row r="823" ht="18.9" customHeight="1" spans="1:20">
      <c r="A823" s="668" t="s">
        <v>2417</v>
      </c>
      <c r="B823" s="497">
        <v>2120104</v>
      </c>
      <c r="C823" s="407">
        <f t="shared" si="72"/>
        <v>0</v>
      </c>
      <c r="D823" s="407">
        <f t="shared" si="73"/>
        <v>0</v>
      </c>
      <c r="E823" s="483" t="str">
        <f t="shared" si="74"/>
        <v/>
      </c>
      <c r="F823" s="473">
        <f t="shared" si="75"/>
        <v>0</v>
      </c>
      <c r="G823" s="217">
        <f t="shared" si="76"/>
        <v>7</v>
      </c>
      <c r="H823" s="397"/>
      <c r="I823" s="217">
        <v>21108</v>
      </c>
      <c r="J823" s="217" t="s">
        <v>2418</v>
      </c>
      <c r="L823" s="217">
        <f t="shared" si="77"/>
        <v>21108</v>
      </c>
      <c r="R823" s="217">
        <v>2111407</v>
      </c>
      <c r="S823" s="217" t="s">
        <v>2419</v>
      </c>
      <c r="T823" s="217">
        <v>0</v>
      </c>
    </row>
    <row r="824" ht="18.9" customHeight="1" spans="1:20">
      <c r="A824" s="668" t="s">
        <v>2420</v>
      </c>
      <c r="B824" s="497">
        <v>2120105</v>
      </c>
      <c r="C824" s="407">
        <f t="shared" si="72"/>
        <v>0</v>
      </c>
      <c r="D824" s="407">
        <f t="shared" si="73"/>
        <v>0</v>
      </c>
      <c r="E824" s="483" t="str">
        <f t="shared" si="74"/>
        <v/>
      </c>
      <c r="F824" s="473">
        <f t="shared" si="75"/>
        <v>0</v>
      </c>
      <c r="G824" s="217">
        <f t="shared" si="76"/>
        <v>7</v>
      </c>
      <c r="H824" s="397"/>
      <c r="I824" s="217">
        <v>2110804</v>
      </c>
      <c r="J824" s="217" t="s">
        <v>2421</v>
      </c>
      <c r="L824" s="217">
        <f t="shared" si="77"/>
        <v>2110804</v>
      </c>
      <c r="R824" s="217">
        <v>2111408</v>
      </c>
      <c r="S824" s="217" t="s">
        <v>2422</v>
      </c>
      <c r="T824" s="217">
        <v>0</v>
      </c>
    </row>
    <row r="825" ht="18.9" customHeight="1" spans="1:20">
      <c r="A825" s="668" t="s">
        <v>2423</v>
      </c>
      <c r="B825" s="497">
        <v>2120106</v>
      </c>
      <c r="C825" s="407">
        <f t="shared" si="72"/>
        <v>0</v>
      </c>
      <c r="D825" s="407">
        <f t="shared" si="73"/>
        <v>0</v>
      </c>
      <c r="E825" s="483" t="str">
        <f t="shared" si="74"/>
        <v/>
      </c>
      <c r="F825" s="473">
        <f t="shared" si="75"/>
        <v>0</v>
      </c>
      <c r="G825" s="217">
        <f t="shared" si="76"/>
        <v>7</v>
      </c>
      <c r="H825" s="397"/>
      <c r="I825" s="217">
        <v>2110899</v>
      </c>
      <c r="J825" s="217" t="s">
        <v>2424</v>
      </c>
      <c r="L825" s="217">
        <f t="shared" si="77"/>
        <v>2110899</v>
      </c>
      <c r="R825" s="217">
        <v>2111409</v>
      </c>
      <c r="S825" s="217" t="s">
        <v>2425</v>
      </c>
      <c r="T825" s="217">
        <v>0</v>
      </c>
    </row>
    <row r="826" ht="18.9" customHeight="1" spans="1:20">
      <c r="A826" s="668" t="s">
        <v>2426</v>
      </c>
      <c r="B826" s="497">
        <v>2120107</v>
      </c>
      <c r="C826" s="407">
        <f t="shared" si="72"/>
        <v>0</v>
      </c>
      <c r="D826" s="407">
        <f t="shared" si="73"/>
        <v>0</v>
      </c>
      <c r="E826" s="483" t="str">
        <f t="shared" si="74"/>
        <v/>
      </c>
      <c r="F826" s="473">
        <f t="shared" si="75"/>
        <v>0</v>
      </c>
      <c r="G826" s="217">
        <f t="shared" si="76"/>
        <v>7</v>
      </c>
      <c r="H826" s="655"/>
      <c r="I826" s="217">
        <v>21109</v>
      </c>
      <c r="J826" s="217" t="s">
        <v>2427</v>
      </c>
      <c r="L826" s="217">
        <f t="shared" si="77"/>
        <v>21109</v>
      </c>
      <c r="R826" s="217">
        <v>2111410</v>
      </c>
      <c r="S826" s="217" t="s">
        <v>2428</v>
      </c>
      <c r="T826" s="217">
        <v>0</v>
      </c>
    </row>
    <row r="827" ht="18.9" customHeight="1" spans="1:20">
      <c r="A827" s="668" t="s">
        <v>2429</v>
      </c>
      <c r="B827" s="497">
        <v>2120109</v>
      </c>
      <c r="C827" s="407">
        <f t="shared" si="72"/>
        <v>0</v>
      </c>
      <c r="D827" s="407">
        <f t="shared" si="73"/>
        <v>0</v>
      </c>
      <c r="E827" s="483" t="str">
        <f t="shared" si="74"/>
        <v/>
      </c>
      <c r="F827" s="473">
        <f t="shared" si="75"/>
        <v>0</v>
      </c>
      <c r="G827" s="217">
        <f t="shared" si="76"/>
        <v>7</v>
      </c>
      <c r="H827" s="397"/>
      <c r="I827" s="217">
        <v>2110901</v>
      </c>
      <c r="J827" s="217" t="s">
        <v>2430</v>
      </c>
      <c r="L827" s="217" t="e">
        <f t="shared" si="77"/>
        <v>#N/A</v>
      </c>
      <c r="R827" s="217">
        <v>2111411</v>
      </c>
      <c r="S827" s="217" t="s">
        <v>718</v>
      </c>
      <c r="T827" s="217">
        <v>0</v>
      </c>
    </row>
    <row r="828" ht="18.9" customHeight="1" spans="1:20">
      <c r="A828" s="668" t="s">
        <v>2431</v>
      </c>
      <c r="B828" s="497">
        <v>2120110</v>
      </c>
      <c r="C828" s="407">
        <f t="shared" si="72"/>
        <v>0</v>
      </c>
      <c r="D828" s="407">
        <f t="shared" si="73"/>
        <v>0</v>
      </c>
      <c r="E828" s="483" t="str">
        <f t="shared" si="74"/>
        <v/>
      </c>
      <c r="F828" s="473">
        <f t="shared" si="75"/>
        <v>0</v>
      </c>
      <c r="G828" s="217">
        <f t="shared" si="76"/>
        <v>7</v>
      </c>
      <c r="H828" s="397"/>
      <c r="I828" s="217">
        <v>21110</v>
      </c>
      <c r="J828" s="217" t="s">
        <v>2432</v>
      </c>
      <c r="K828" s="217">
        <v>14</v>
      </c>
      <c r="L828" s="217">
        <f t="shared" si="77"/>
        <v>21110</v>
      </c>
      <c r="R828" s="217">
        <v>2111413</v>
      </c>
      <c r="S828" s="217" t="s">
        <v>2433</v>
      </c>
      <c r="T828" s="217">
        <v>0</v>
      </c>
    </row>
    <row r="829" ht="18.9" customHeight="1" spans="1:20">
      <c r="A829" s="668" t="s">
        <v>2434</v>
      </c>
      <c r="B829" s="497">
        <v>2120199</v>
      </c>
      <c r="C829" s="407">
        <f t="shared" si="72"/>
        <v>1594</v>
      </c>
      <c r="D829" s="407">
        <f t="shared" si="73"/>
        <v>1799</v>
      </c>
      <c r="E829" s="483">
        <f t="shared" si="74"/>
        <v>0.128607277289837</v>
      </c>
      <c r="F829" s="473">
        <f t="shared" si="75"/>
        <v>0</v>
      </c>
      <c r="G829" s="217">
        <f t="shared" si="76"/>
        <v>7</v>
      </c>
      <c r="H829" s="397"/>
      <c r="I829" s="217">
        <v>2111001</v>
      </c>
      <c r="J829" s="217" t="s">
        <v>2435</v>
      </c>
      <c r="K829" s="217">
        <v>14</v>
      </c>
      <c r="L829" s="217">
        <f t="shared" si="77"/>
        <v>2111001</v>
      </c>
      <c r="R829" s="217">
        <v>2111450</v>
      </c>
      <c r="S829" s="217" t="s">
        <v>622</v>
      </c>
      <c r="T829" s="217">
        <v>0</v>
      </c>
    </row>
    <row r="830" ht="18.9" customHeight="1" spans="1:20">
      <c r="A830" s="668" t="s">
        <v>2436</v>
      </c>
      <c r="B830" s="497">
        <v>21202</v>
      </c>
      <c r="C830" s="407">
        <f t="shared" si="72"/>
        <v>364</v>
      </c>
      <c r="D830" s="407">
        <f t="shared" si="73"/>
        <v>281</v>
      </c>
      <c r="E830" s="483">
        <f t="shared" si="74"/>
        <v>-0.228021978021978</v>
      </c>
      <c r="F830" s="473">
        <f t="shared" si="75"/>
        <v>364</v>
      </c>
      <c r="G830" s="217">
        <f t="shared" si="76"/>
        <v>5</v>
      </c>
      <c r="H830" s="655"/>
      <c r="I830" s="217">
        <v>21111</v>
      </c>
      <c r="J830" s="217" t="s">
        <v>2437</v>
      </c>
      <c r="K830" s="217">
        <v>4</v>
      </c>
      <c r="L830" s="217">
        <f t="shared" si="77"/>
        <v>21111</v>
      </c>
      <c r="R830" s="217">
        <v>2111499</v>
      </c>
      <c r="S830" s="217" t="s">
        <v>2438</v>
      </c>
      <c r="T830" s="217">
        <v>0</v>
      </c>
    </row>
    <row r="831" ht="18.9" customHeight="1" spans="1:20">
      <c r="A831" s="668" t="s">
        <v>2439</v>
      </c>
      <c r="B831" s="497">
        <v>2120201</v>
      </c>
      <c r="C831" s="407">
        <f t="shared" si="72"/>
        <v>364</v>
      </c>
      <c r="D831" s="407">
        <f t="shared" si="73"/>
        <v>281</v>
      </c>
      <c r="E831" s="483">
        <f t="shared" si="74"/>
        <v>-0.228021978021978</v>
      </c>
      <c r="F831" s="473">
        <f t="shared" si="75"/>
        <v>0</v>
      </c>
      <c r="G831" s="217">
        <f t="shared" si="76"/>
        <v>7</v>
      </c>
      <c r="H831" s="397"/>
      <c r="I831" s="217">
        <v>2111101</v>
      </c>
      <c r="J831" s="217" t="s">
        <v>2440</v>
      </c>
      <c r="K831" s="217">
        <v>4</v>
      </c>
      <c r="L831" s="217">
        <f t="shared" si="77"/>
        <v>2111101</v>
      </c>
      <c r="R831" s="217">
        <v>21199</v>
      </c>
      <c r="S831" s="217" t="s">
        <v>2441</v>
      </c>
      <c r="T831" s="217">
        <v>118</v>
      </c>
    </row>
    <row r="832" ht="18.9" customHeight="1" spans="1:20">
      <c r="A832" s="668" t="s">
        <v>2442</v>
      </c>
      <c r="B832" s="497">
        <v>21203</v>
      </c>
      <c r="C832" s="407">
        <f t="shared" si="72"/>
        <v>14653</v>
      </c>
      <c r="D832" s="407">
        <f t="shared" si="73"/>
        <v>17250</v>
      </c>
      <c r="E832" s="483">
        <f t="shared" si="74"/>
        <v>0.177233331058486</v>
      </c>
      <c r="F832" s="473">
        <f t="shared" si="75"/>
        <v>14653</v>
      </c>
      <c r="G832" s="217">
        <f t="shared" si="76"/>
        <v>5</v>
      </c>
      <c r="H832" s="655"/>
      <c r="I832" s="217">
        <v>2111102</v>
      </c>
      <c r="J832" s="217" t="s">
        <v>2443</v>
      </c>
      <c r="L832" s="217">
        <f t="shared" si="77"/>
        <v>2111102</v>
      </c>
      <c r="R832" s="217">
        <v>2119901</v>
      </c>
      <c r="S832" s="217" t="s">
        <v>2444</v>
      </c>
      <c r="T832" s="217">
        <v>118</v>
      </c>
    </row>
    <row r="833" ht="18.9" customHeight="1" spans="1:20">
      <c r="A833" s="668" t="s">
        <v>2445</v>
      </c>
      <c r="B833" s="497">
        <v>2120303</v>
      </c>
      <c r="C833" s="407">
        <f t="shared" si="72"/>
        <v>14735</v>
      </c>
      <c r="D833" s="407">
        <f t="shared" si="73"/>
        <v>15818</v>
      </c>
      <c r="E833" s="483">
        <f t="shared" si="74"/>
        <v>0.0734984730234136</v>
      </c>
      <c r="F833" s="473">
        <f t="shared" si="75"/>
        <v>0</v>
      </c>
      <c r="G833" s="217">
        <f t="shared" si="76"/>
        <v>7</v>
      </c>
      <c r="H833" s="397"/>
      <c r="I833" s="217">
        <v>2111103</v>
      </c>
      <c r="J833" s="217" t="s">
        <v>2446</v>
      </c>
      <c r="L833" s="217">
        <f t="shared" si="77"/>
        <v>2111103</v>
      </c>
      <c r="R833" s="217">
        <v>212</v>
      </c>
      <c r="S833" s="217" t="s">
        <v>2447</v>
      </c>
      <c r="T833" s="217">
        <v>43529</v>
      </c>
    </row>
    <row r="834" ht="18.9" customHeight="1" spans="1:20">
      <c r="A834" s="668" t="s">
        <v>2448</v>
      </c>
      <c r="B834" s="497">
        <v>2120399</v>
      </c>
      <c r="C834" s="407">
        <f t="shared" si="72"/>
        <v>-82</v>
      </c>
      <c r="D834" s="407">
        <f t="shared" si="73"/>
        <v>1432</v>
      </c>
      <c r="E834" s="483">
        <f t="shared" si="74"/>
        <v>-18.4634146341463</v>
      </c>
      <c r="F834" s="473">
        <f t="shared" si="75"/>
        <v>0</v>
      </c>
      <c r="G834" s="217">
        <f t="shared" si="76"/>
        <v>7</v>
      </c>
      <c r="H834" s="397"/>
      <c r="I834" s="217">
        <v>2111104</v>
      </c>
      <c r="J834" s="217" t="s">
        <v>2449</v>
      </c>
      <c r="L834" s="217">
        <f t="shared" si="77"/>
        <v>2111104</v>
      </c>
      <c r="R834" s="217">
        <v>21201</v>
      </c>
      <c r="S834" s="217" t="s">
        <v>2450</v>
      </c>
      <c r="T834" s="217">
        <v>1984</v>
      </c>
    </row>
    <row r="835" ht="18.9" customHeight="1" spans="1:20">
      <c r="A835" s="668" t="s">
        <v>2451</v>
      </c>
      <c r="B835" s="497">
        <v>21205</v>
      </c>
      <c r="C835" s="407">
        <f t="shared" si="72"/>
        <v>1333</v>
      </c>
      <c r="D835" s="407">
        <f t="shared" si="73"/>
        <v>1681</v>
      </c>
      <c r="E835" s="483">
        <f t="shared" si="74"/>
        <v>0.261065266316579</v>
      </c>
      <c r="F835" s="473">
        <f t="shared" si="75"/>
        <v>1333</v>
      </c>
      <c r="G835" s="217">
        <f t="shared" si="76"/>
        <v>5</v>
      </c>
      <c r="H835" s="655"/>
      <c r="I835" s="217">
        <v>2111199</v>
      </c>
      <c r="J835" s="217" t="s">
        <v>2452</v>
      </c>
      <c r="L835" s="217">
        <f t="shared" si="77"/>
        <v>2111199</v>
      </c>
      <c r="R835" s="217">
        <v>2120101</v>
      </c>
      <c r="S835" s="217" t="s">
        <v>595</v>
      </c>
      <c r="T835" s="217">
        <v>185</v>
      </c>
    </row>
    <row r="836" ht="18.9" customHeight="1" spans="1:20">
      <c r="A836" s="668" t="s">
        <v>2453</v>
      </c>
      <c r="B836" s="497">
        <v>2120501</v>
      </c>
      <c r="C836" s="407">
        <f t="shared" ref="C836:C899" si="78">_xlfn.IFNA(VLOOKUP(B836,I:K,3,0),)</f>
        <v>1333</v>
      </c>
      <c r="D836" s="407">
        <f t="shared" ref="D836:D899" si="79">_xlfn.IFNA(VLOOKUP(B836,R:T,3,0),)</f>
        <v>1681</v>
      </c>
      <c r="E836" s="483">
        <f t="shared" ref="E836:E899" si="80">IF(ISERROR(D836/C836-1),"",D836/C836-1)</f>
        <v>0.261065266316579</v>
      </c>
      <c r="F836" s="473">
        <f t="shared" ref="F836:F899" si="81">SUMIFS(C$4:C$1309,B$4:B$1309,"&gt;"&amp;B836*100,B$4:B$1309,"&lt;"&amp;B836*100+100)</f>
        <v>0</v>
      </c>
      <c r="G836" s="217">
        <f t="shared" ref="G836:G899" si="82">LEN(B836)</f>
        <v>7</v>
      </c>
      <c r="H836" s="397"/>
      <c r="I836" s="217">
        <v>21112</v>
      </c>
      <c r="J836" s="217" t="s">
        <v>2454</v>
      </c>
      <c r="K836" s="217">
        <v>15</v>
      </c>
      <c r="L836" s="217">
        <f t="shared" ref="L836:L899" si="83">VLOOKUP(I836,B$4:B$11056,1,0)</f>
        <v>21112</v>
      </c>
      <c r="R836" s="217">
        <v>2120102</v>
      </c>
      <c r="S836" s="217" t="s">
        <v>598</v>
      </c>
      <c r="T836" s="217">
        <v>0</v>
      </c>
    </row>
    <row r="837" ht="18.9" customHeight="1" spans="1:20">
      <c r="A837" s="668" t="s">
        <v>2455</v>
      </c>
      <c r="B837" s="497">
        <v>21206</v>
      </c>
      <c r="C837" s="407">
        <f t="shared" si="78"/>
        <v>0</v>
      </c>
      <c r="D837" s="407">
        <f t="shared" si="79"/>
        <v>0</v>
      </c>
      <c r="E837" s="483" t="str">
        <f t="shared" si="80"/>
        <v/>
      </c>
      <c r="F837" s="473">
        <f t="shared" si="81"/>
        <v>0</v>
      </c>
      <c r="G837" s="217">
        <f t="shared" si="82"/>
        <v>5</v>
      </c>
      <c r="H837" s="655"/>
      <c r="I837" s="217">
        <v>2111201</v>
      </c>
      <c r="J837" s="217" t="s">
        <v>2456</v>
      </c>
      <c r="K837" s="217">
        <v>15</v>
      </c>
      <c r="L837" s="217">
        <f t="shared" si="83"/>
        <v>2111201</v>
      </c>
      <c r="R837" s="217">
        <v>2120103</v>
      </c>
      <c r="S837" s="217" t="s">
        <v>601</v>
      </c>
      <c r="T837" s="217">
        <v>0</v>
      </c>
    </row>
    <row r="838" ht="18.9" customHeight="1" spans="1:20">
      <c r="A838" s="668" t="s">
        <v>2457</v>
      </c>
      <c r="B838" s="497">
        <v>21299</v>
      </c>
      <c r="C838" s="407">
        <f t="shared" si="78"/>
        <v>6740</v>
      </c>
      <c r="D838" s="407">
        <f t="shared" si="79"/>
        <v>22333</v>
      </c>
      <c r="E838" s="483">
        <f t="shared" si="80"/>
        <v>2.31350148367953</v>
      </c>
      <c r="F838" s="473">
        <f t="shared" si="81"/>
        <v>6740</v>
      </c>
      <c r="G838" s="217">
        <f t="shared" si="82"/>
        <v>5</v>
      </c>
      <c r="H838" s="655"/>
      <c r="I838" s="217">
        <v>21113</v>
      </c>
      <c r="J838" s="217" t="s">
        <v>2458</v>
      </c>
      <c r="L838" s="217">
        <f t="shared" si="83"/>
        <v>21113</v>
      </c>
      <c r="R838" s="217">
        <v>2120104</v>
      </c>
      <c r="S838" s="217" t="s">
        <v>2459</v>
      </c>
      <c r="T838" s="217">
        <v>0</v>
      </c>
    </row>
    <row r="839" ht="18.9" customHeight="1" spans="1:20">
      <c r="A839" s="668" t="s">
        <v>2460</v>
      </c>
      <c r="B839" s="497">
        <v>2129999</v>
      </c>
      <c r="C839" s="407">
        <f t="shared" si="78"/>
        <v>6740</v>
      </c>
      <c r="D839" s="407">
        <f t="shared" si="79"/>
        <v>0</v>
      </c>
      <c r="E839" s="483">
        <f t="shared" si="80"/>
        <v>-1</v>
      </c>
      <c r="F839" s="473">
        <f t="shared" si="81"/>
        <v>0</v>
      </c>
      <c r="G839" s="217">
        <f t="shared" si="82"/>
        <v>7</v>
      </c>
      <c r="H839" s="397"/>
      <c r="I839" s="217">
        <v>2111301</v>
      </c>
      <c r="J839" s="217" t="s">
        <v>2461</v>
      </c>
      <c r="L839" s="217" t="e">
        <f t="shared" si="83"/>
        <v>#N/A</v>
      </c>
      <c r="R839" s="217">
        <v>2120105</v>
      </c>
      <c r="S839" s="217" t="s">
        <v>2462</v>
      </c>
      <c r="T839" s="217">
        <v>0</v>
      </c>
    </row>
    <row r="840" ht="18.9" customHeight="1" spans="1:20">
      <c r="A840" s="666" t="s">
        <v>2463</v>
      </c>
      <c r="B840" s="667">
        <v>213</v>
      </c>
      <c r="C840" s="411">
        <f t="shared" si="78"/>
        <v>68536</v>
      </c>
      <c r="D840" s="411">
        <f t="shared" si="79"/>
        <v>66815</v>
      </c>
      <c r="E840" s="481">
        <f t="shared" si="80"/>
        <v>-0.0251108906268238</v>
      </c>
      <c r="F840" s="473">
        <f t="shared" si="81"/>
        <v>68536</v>
      </c>
      <c r="G840" s="217">
        <f t="shared" si="82"/>
        <v>3</v>
      </c>
      <c r="H840" s="655"/>
      <c r="I840" s="217">
        <v>21114</v>
      </c>
      <c r="J840" s="217" t="s">
        <v>2464</v>
      </c>
      <c r="L840" s="217">
        <f t="shared" si="83"/>
        <v>21114</v>
      </c>
      <c r="R840" s="217">
        <v>2120106</v>
      </c>
      <c r="S840" s="217" t="s">
        <v>2465</v>
      </c>
      <c r="T840" s="217">
        <v>0</v>
      </c>
    </row>
    <row r="841" ht="18.9" customHeight="1" spans="1:20">
      <c r="A841" s="668" t="s">
        <v>2466</v>
      </c>
      <c r="B841" s="497">
        <v>21301</v>
      </c>
      <c r="C841" s="407">
        <f t="shared" si="78"/>
        <v>20114</v>
      </c>
      <c r="D841" s="407">
        <f t="shared" si="79"/>
        <v>19675</v>
      </c>
      <c r="E841" s="483">
        <f t="shared" si="80"/>
        <v>-0.0218255941135528</v>
      </c>
      <c r="F841" s="473">
        <f t="shared" si="81"/>
        <v>20114</v>
      </c>
      <c r="G841" s="217">
        <f t="shared" si="82"/>
        <v>5</v>
      </c>
      <c r="H841" s="655"/>
      <c r="I841" s="217">
        <v>2111401</v>
      </c>
      <c r="J841" s="217" t="s">
        <v>588</v>
      </c>
      <c r="L841" s="217">
        <f t="shared" si="83"/>
        <v>2111401</v>
      </c>
      <c r="R841" s="217">
        <v>2120107</v>
      </c>
      <c r="S841" s="217" t="s">
        <v>2467</v>
      </c>
      <c r="T841" s="217">
        <v>0</v>
      </c>
    </row>
    <row r="842" ht="18.9" customHeight="1" spans="1:20">
      <c r="A842" s="668" t="s">
        <v>587</v>
      </c>
      <c r="B842" s="497">
        <v>2130101</v>
      </c>
      <c r="C842" s="407">
        <f t="shared" si="78"/>
        <v>497</v>
      </c>
      <c r="D842" s="407">
        <f t="shared" si="79"/>
        <v>632</v>
      </c>
      <c r="E842" s="483">
        <f t="shared" si="80"/>
        <v>0.271629778672032</v>
      </c>
      <c r="F842" s="473">
        <f t="shared" si="81"/>
        <v>0</v>
      </c>
      <c r="G842" s="217">
        <f t="shared" si="82"/>
        <v>7</v>
      </c>
      <c r="H842" s="397"/>
      <c r="I842" s="217">
        <v>2111402</v>
      </c>
      <c r="J842" s="217" t="s">
        <v>591</v>
      </c>
      <c r="L842" s="217">
        <f t="shared" si="83"/>
        <v>2111402</v>
      </c>
      <c r="R842" s="217">
        <v>2120109</v>
      </c>
      <c r="S842" s="217" t="s">
        <v>2468</v>
      </c>
      <c r="T842" s="217">
        <v>0</v>
      </c>
    </row>
    <row r="843" ht="18.9" customHeight="1" spans="1:20">
      <c r="A843" s="668" t="s">
        <v>590</v>
      </c>
      <c r="B843" s="497">
        <v>2130102</v>
      </c>
      <c r="C843" s="407">
        <f t="shared" si="78"/>
        <v>0</v>
      </c>
      <c r="D843" s="407">
        <f t="shared" si="79"/>
        <v>0</v>
      </c>
      <c r="E843" s="483" t="str">
        <f t="shared" si="80"/>
        <v/>
      </c>
      <c r="F843" s="473">
        <f t="shared" si="81"/>
        <v>0</v>
      </c>
      <c r="G843" s="217">
        <f t="shared" si="82"/>
        <v>7</v>
      </c>
      <c r="H843" s="397"/>
      <c r="I843" s="217">
        <v>2111403</v>
      </c>
      <c r="J843" s="217" t="s">
        <v>594</v>
      </c>
      <c r="L843" s="217">
        <f t="shared" si="83"/>
        <v>2111403</v>
      </c>
      <c r="R843" s="217">
        <v>2120110</v>
      </c>
      <c r="S843" s="217" t="s">
        <v>2469</v>
      </c>
      <c r="T843" s="217">
        <v>0</v>
      </c>
    </row>
    <row r="844" ht="18.9" customHeight="1" spans="1:20">
      <c r="A844" s="668" t="s">
        <v>593</v>
      </c>
      <c r="B844" s="497">
        <v>2130103</v>
      </c>
      <c r="C844" s="407">
        <f t="shared" si="78"/>
        <v>0</v>
      </c>
      <c r="D844" s="407">
        <f t="shared" si="79"/>
        <v>0</v>
      </c>
      <c r="E844" s="483" t="str">
        <f t="shared" si="80"/>
        <v/>
      </c>
      <c r="F844" s="473">
        <f t="shared" si="81"/>
        <v>0</v>
      </c>
      <c r="G844" s="217">
        <f t="shared" si="82"/>
        <v>7</v>
      </c>
      <c r="H844" s="397"/>
      <c r="I844" s="217">
        <v>2111404</v>
      </c>
      <c r="J844" s="217" t="s">
        <v>2470</v>
      </c>
      <c r="L844" s="217">
        <f t="shared" si="83"/>
        <v>2111404</v>
      </c>
      <c r="R844" s="217">
        <v>2120199</v>
      </c>
      <c r="S844" s="217" t="s">
        <v>2471</v>
      </c>
      <c r="T844" s="217">
        <v>1799</v>
      </c>
    </row>
    <row r="845" ht="18.9" customHeight="1" spans="1:20">
      <c r="A845" s="668" t="s">
        <v>614</v>
      </c>
      <c r="B845" s="497">
        <v>2130104</v>
      </c>
      <c r="C845" s="407">
        <f t="shared" si="78"/>
        <v>5550</v>
      </c>
      <c r="D845" s="407">
        <f t="shared" si="79"/>
        <v>5477</v>
      </c>
      <c r="E845" s="483">
        <f t="shared" si="80"/>
        <v>-0.0131531531531531</v>
      </c>
      <c r="F845" s="473">
        <f t="shared" si="81"/>
        <v>0</v>
      </c>
      <c r="G845" s="217">
        <f t="shared" si="82"/>
        <v>7</v>
      </c>
      <c r="H845" s="397"/>
      <c r="I845" s="217">
        <v>2111405</v>
      </c>
      <c r="J845" s="217" t="s">
        <v>2472</v>
      </c>
      <c r="L845" s="217">
        <f t="shared" si="83"/>
        <v>2111405</v>
      </c>
      <c r="R845" s="217">
        <v>21202</v>
      </c>
      <c r="S845" s="217" t="s">
        <v>2473</v>
      </c>
      <c r="T845" s="217">
        <v>281</v>
      </c>
    </row>
    <row r="846" ht="18.9" customHeight="1" spans="1:20">
      <c r="A846" s="668" t="s">
        <v>2474</v>
      </c>
      <c r="B846" s="497">
        <v>2130105</v>
      </c>
      <c r="C846" s="407">
        <f t="shared" si="78"/>
        <v>1799</v>
      </c>
      <c r="D846" s="407">
        <f t="shared" si="79"/>
        <v>1503</v>
      </c>
      <c r="E846" s="483">
        <f t="shared" si="80"/>
        <v>-0.164535853251807</v>
      </c>
      <c r="F846" s="473">
        <f t="shared" si="81"/>
        <v>0</v>
      </c>
      <c r="G846" s="217">
        <f t="shared" si="82"/>
        <v>7</v>
      </c>
      <c r="H846" s="397"/>
      <c r="I846" s="217">
        <v>2111406</v>
      </c>
      <c r="J846" s="217" t="s">
        <v>2475</v>
      </c>
      <c r="L846" s="217">
        <f t="shared" si="83"/>
        <v>2111406</v>
      </c>
      <c r="R846" s="217">
        <v>2120201</v>
      </c>
      <c r="S846" s="217" t="s">
        <v>2476</v>
      </c>
      <c r="T846" s="217">
        <v>281</v>
      </c>
    </row>
    <row r="847" ht="18.9" customHeight="1" spans="1:20">
      <c r="A847" s="668" t="s">
        <v>2477</v>
      </c>
      <c r="B847" s="497">
        <v>2130106</v>
      </c>
      <c r="C847" s="407">
        <f t="shared" si="78"/>
        <v>1428</v>
      </c>
      <c r="D847" s="407">
        <f t="shared" si="79"/>
        <v>1021</v>
      </c>
      <c r="E847" s="483">
        <f t="shared" si="80"/>
        <v>-0.285014005602241</v>
      </c>
      <c r="F847" s="473">
        <f t="shared" si="81"/>
        <v>0</v>
      </c>
      <c r="G847" s="217">
        <f t="shared" si="82"/>
        <v>7</v>
      </c>
      <c r="H847" s="397"/>
      <c r="I847" s="217">
        <v>2111407</v>
      </c>
      <c r="J847" s="217" t="s">
        <v>2478</v>
      </c>
      <c r="L847" s="217">
        <f t="shared" si="83"/>
        <v>2111407</v>
      </c>
      <c r="R847" s="217">
        <v>21203</v>
      </c>
      <c r="S847" s="217" t="s">
        <v>2479</v>
      </c>
      <c r="T847" s="217">
        <v>17250</v>
      </c>
    </row>
    <row r="848" ht="18.9" customHeight="1" spans="1:20">
      <c r="A848" s="668" t="s">
        <v>2480</v>
      </c>
      <c r="B848" s="497">
        <v>2130108</v>
      </c>
      <c r="C848" s="407">
        <f t="shared" si="78"/>
        <v>63</v>
      </c>
      <c r="D848" s="407">
        <f t="shared" si="79"/>
        <v>36</v>
      </c>
      <c r="E848" s="483">
        <f t="shared" si="80"/>
        <v>-0.428571428571429</v>
      </c>
      <c r="F848" s="473">
        <f t="shared" si="81"/>
        <v>0</v>
      </c>
      <c r="G848" s="217">
        <f t="shared" si="82"/>
        <v>7</v>
      </c>
      <c r="H848" s="397"/>
      <c r="I848" s="217">
        <v>2111408</v>
      </c>
      <c r="J848" s="217" t="s">
        <v>2481</v>
      </c>
      <c r="L848" s="217">
        <f t="shared" si="83"/>
        <v>2111408</v>
      </c>
      <c r="R848" s="217">
        <v>2120303</v>
      </c>
      <c r="S848" s="217" t="s">
        <v>2482</v>
      </c>
      <c r="T848" s="217">
        <v>15818</v>
      </c>
    </row>
    <row r="849" ht="18.9" customHeight="1" spans="1:20">
      <c r="A849" s="668" t="s">
        <v>2483</v>
      </c>
      <c r="B849" s="497">
        <v>2130109</v>
      </c>
      <c r="C849" s="407">
        <f t="shared" si="78"/>
        <v>0</v>
      </c>
      <c r="D849" s="407">
        <f t="shared" si="79"/>
        <v>0</v>
      </c>
      <c r="E849" s="483" t="str">
        <f t="shared" si="80"/>
        <v/>
      </c>
      <c r="F849" s="473">
        <f t="shared" si="81"/>
        <v>0</v>
      </c>
      <c r="G849" s="217">
        <f t="shared" si="82"/>
        <v>7</v>
      </c>
      <c r="H849" s="397"/>
      <c r="I849" s="217">
        <v>2111409</v>
      </c>
      <c r="J849" s="217" t="s">
        <v>2484</v>
      </c>
      <c r="L849" s="217">
        <f t="shared" si="83"/>
        <v>2111409</v>
      </c>
      <c r="R849" s="217">
        <v>2120399</v>
      </c>
      <c r="S849" s="217" t="s">
        <v>2485</v>
      </c>
      <c r="T849" s="217">
        <v>1432</v>
      </c>
    </row>
    <row r="850" ht="18.9" customHeight="1" spans="1:20">
      <c r="A850" s="668" t="s">
        <v>2486</v>
      </c>
      <c r="B850" s="497">
        <v>2130110</v>
      </c>
      <c r="C850" s="407">
        <f t="shared" si="78"/>
        <v>0</v>
      </c>
      <c r="D850" s="407">
        <f t="shared" si="79"/>
        <v>0</v>
      </c>
      <c r="E850" s="483" t="str">
        <f t="shared" si="80"/>
        <v/>
      </c>
      <c r="F850" s="473">
        <f t="shared" si="81"/>
        <v>0</v>
      </c>
      <c r="G850" s="217">
        <f t="shared" si="82"/>
        <v>7</v>
      </c>
      <c r="H850" s="397"/>
      <c r="I850" s="217">
        <v>2111410</v>
      </c>
      <c r="J850" s="217" t="s">
        <v>2487</v>
      </c>
      <c r="L850" s="217">
        <f t="shared" si="83"/>
        <v>2111410</v>
      </c>
      <c r="R850" s="217">
        <v>21205</v>
      </c>
      <c r="S850" s="217" t="s">
        <v>2488</v>
      </c>
      <c r="T850" s="217">
        <v>1681</v>
      </c>
    </row>
    <row r="851" ht="18.9" customHeight="1" spans="1:20">
      <c r="A851" s="668" t="s">
        <v>2489</v>
      </c>
      <c r="B851" s="497">
        <v>2130111</v>
      </c>
      <c r="C851" s="407">
        <f t="shared" si="78"/>
        <v>0</v>
      </c>
      <c r="D851" s="407">
        <f t="shared" si="79"/>
        <v>0</v>
      </c>
      <c r="E851" s="483" t="str">
        <f t="shared" si="80"/>
        <v/>
      </c>
      <c r="F851" s="473">
        <f t="shared" si="81"/>
        <v>0</v>
      </c>
      <c r="G851" s="217">
        <f t="shared" si="82"/>
        <v>7</v>
      </c>
      <c r="H851" s="655"/>
      <c r="I851" s="217">
        <v>2111411</v>
      </c>
      <c r="J851" s="217" t="s">
        <v>717</v>
      </c>
      <c r="L851" s="217">
        <f t="shared" si="83"/>
        <v>2111411</v>
      </c>
      <c r="R851" s="217">
        <v>2120501</v>
      </c>
      <c r="S851" s="217" t="s">
        <v>2490</v>
      </c>
      <c r="T851" s="217">
        <v>1681</v>
      </c>
    </row>
    <row r="852" ht="18.9" customHeight="1" spans="1:20">
      <c r="A852" s="668" t="s">
        <v>2491</v>
      </c>
      <c r="B852" s="497">
        <v>2130112</v>
      </c>
      <c r="C852" s="407">
        <f t="shared" si="78"/>
        <v>0</v>
      </c>
      <c r="D852" s="407">
        <f t="shared" si="79"/>
        <v>0</v>
      </c>
      <c r="E852" s="483" t="str">
        <f t="shared" si="80"/>
        <v/>
      </c>
      <c r="F852" s="473">
        <f t="shared" si="81"/>
        <v>0</v>
      </c>
      <c r="G852" s="217">
        <f t="shared" si="82"/>
        <v>7</v>
      </c>
      <c r="H852" s="397"/>
      <c r="I852" s="217">
        <v>2111413</v>
      </c>
      <c r="J852" s="217" t="s">
        <v>2492</v>
      </c>
      <c r="L852" s="217">
        <f t="shared" si="83"/>
        <v>2111413</v>
      </c>
      <c r="R852" s="217">
        <v>21206</v>
      </c>
      <c r="S852" s="217" t="s">
        <v>2493</v>
      </c>
      <c r="T852" s="217">
        <v>0</v>
      </c>
    </row>
    <row r="853" ht="18.9" customHeight="1" spans="1:20">
      <c r="A853" s="668" t="s">
        <v>2494</v>
      </c>
      <c r="B853" s="497">
        <v>2130114</v>
      </c>
      <c r="C853" s="407">
        <f t="shared" si="78"/>
        <v>0</v>
      </c>
      <c r="D853" s="407">
        <f t="shared" si="79"/>
        <v>0</v>
      </c>
      <c r="E853" s="483" t="str">
        <f t="shared" si="80"/>
        <v/>
      </c>
      <c r="F853" s="473">
        <f t="shared" si="81"/>
        <v>0</v>
      </c>
      <c r="G853" s="217">
        <f t="shared" si="82"/>
        <v>7</v>
      </c>
      <c r="H853" s="397"/>
      <c r="I853" s="217">
        <v>2111450</v>
      </c>
      <c r="J853" s="217" t="s">
        <v>615</v>
      </c>
      <c r="L853" s="217">
        <f t="shared" si="83"/>
        <v>2111450</v>
      </c>
      <c r="R853" s="217">
        <v>2120601</v>
      </c>
      <c r="S853" s="217" t="s">
        <v>2495</v>
      </c>
      <c r="T853" s="217">
        <v>0</v>
      </c>
    </row>
    <row r="854" ht="18.9" customHeight="1" spans="1:20">
      <c r="A854" s="668" t="s">
        <v>2496</v>
      </c>
      <c r="B854" s="497">
        <v>2130119</v>
      </c>
      <c r="C854" s="407">
        <f t="shared" si="78"/>
        <v>10</v>
      </c>
      <c r="D854" s="407">
        <f t="shared" si="79"/>
        <v>116</v>
      </c>
      <c r="E854" s="483">
        <f t="shared" si="80"/>
        <v>10.6</v>
      </c>
      <c r="F854" s="473">
        <f t="shared" si="81"/>
        <v>0</v>
      </c>
      <c r="G854" s="217">
        <f t="shared" si="82"/>
        <v>7</v>
      </c>
      <c r="H854" s="397"/>
      <c r="I854" s="217">
        <v>2111499</v>
      </c>
      <c r="J854" s="217" t="s">
        <v>2497</v>
      </c>
      <c r="L854" s="217">
        <f t="shared" si="83"/>
        <v>2111499</v>
      </c>
      <c r="R854" s="217">
        <v>21299</v>
      </c>
      <c r="S854" s="217" t="s">
        <v>2498</v>
      </c>
      <c r="T854" s="217">
        <v>22333</v>
      </c>
    </row>
    <row r="855" ht="18.9" customHeight="1" spans="1:20">
      <c r="A855" s="668" t="s">
        <v>2499</v>
      </c>
      <c r="B855" s="497">
        <v>2130120</v>
      </c>
      <c r="C855" s="407">
        <f t="shared" si="78"/>
        <v>0</v>
      </c>
      <c r="D855" s="407">
        <f t="shared" si="79"/>
        <v>0</v>
      </c>
      <c r="E855" s="483" t="str">
        <f t="shared" si="80"/>
        <v/>
      </c>
      <c r="F855" s="473">
        <f t="shared" si="81"/>
        <v>0</v>
      </c>
      <c r="G855" s="217">
        <f t="shared" si="82"/>
        <v>7</v>
      </c>
      <c r="H855" s="397"/>
      <c r="I855" s="217">
        <v>21199</v>
      </c>
      <c r="J855" s="217" t="s">
        <v>2500</v>
      </c>
      <c r="K855" s="217">
        <v>193</v>
      </c>
      <c r="L855" s="217">
        <f t="shared" si="83"/>
        <v>21199</v>
      </c>
      <c r="R855" s="217">
        <v>2129901</v>
      </c>
      <c r="S855" s="217" t="s">
        <v>2501</v>
      </c>
      <c r="T855" s="217">
        <v>22333</v>
      </c>
    </row>
    <row r="856" ht="18.9" customHeight="1" spans="1:20">
      <c r="A856" s="668" t="s">
        <v>2502</v>
      </c>
      <c r="B856" s="497">
        <v>2130121</v>
      </c>
      <c r="C856" s="407">
        <f t="shared" si="78"/>
        <v>0</v>
      </c>
      <c r="D856" s="407">
        <f t="shared" si="79"/>
        <v>0</v>
      </c>
      <c r="E856" s="483" t="str">
        <f t="shared" si="80"/>
        <v/>
      </c>
      <c r="F856" s="473">
        <f t="shared" si="81"/>
        <v>0</v>
      </c>
      <c r="G856" s="217">
        <f t="shared" si="82"/>
        <v>7</v>
      </c>
      <c r="H856" s="397"/>
      <c r="I856" s="217">
        <v>2119901</v>
      </c>
      <c r="J856" s="217" t="s">
        <v>2503</v>
      </c>
      <c r="K856" s="217">
        <v>193</v>
      </c>
      <c r="L856" s="217">
        <f t="shared" si="83"/>
        <v>2119901</v>
      </c>
      <c r="R856" s="217">
        <v>213</v>
      </c>
      <c r="S856" s="217" t="s">
        <v>2504</v>
      </c>
      <c r="T856" s="217">
        <v>66815</v>
      </c>
    </row>
    <row r="857" ht="18.9" customHeight="1" spans="1:20">
      <c r="A857" s="668" t="s">
        <v>2505</v>
      </c>
      <c r="B857" s="497">
        <v>2130122</v>
      </c>
      <c r="C857" s="407">
        <f t="shared" si="78"/>
        <v>784</v>
      </c>
      <c r="D857" s="407">
        <f t="shared" si="79"/>
        <v>804</v>
      </c>
      <c r="E857" s="483">
        <f t="shared" si="80"/>
        <v>0.0255102040816326</v>
      </c>
      <c r="F857" s="473">
        <f t="shared" si="81"/>
        <v>0</v>
      </c>
      <c r="G857" s="217">
        <f t="shared" si="82"/>
        <v>7</v>
      </c>
      <c r="H857" s="397"/>
      <c r="I857" s="217">
        <v>212</v>
      </c>
      <c r="J857" s="217" t="s">
        <v>57</v>
      </c>
      <c r="K857" s="217">
        <v>24852</v>
      </c>
      <c r="L857" s="217">
        <f t="shared" si="83"/>
        <v>212</v>
      </c>
      <c r="R857" s="217">
        <v>21301</v>
      </c>
      <c r="S857" s="217" t="s">
        <v>2506</v>
      </c>
      <c r="T857" s="217">
        <v>19675</v>
      </c>
    </row>
    <row r="858" ht="18.9" customHeight="1" spans="1:20">
      <c r="A858" s="668" t="s">
        <v>2507</v>
      </c>
      <c r="B858" s="497">
        <v>2130124</v>
      </c>
      <c r="C858" s="407">
        <f t="shared" si="78"/>
        <v>672</v>
      </c>
      <c r="D858" s="407">
        <f t="shared" si="79"/>
        <v>94</v>
      </c>
      <c r="E858" s="483">
        <f t="shared" si="80"/>
        <v>-0.860119047619048</v>
      </c>
      <c r="F858" s="473">
        <f t="shared" si="81"/>
        <v>0</v>
      </c>
      <c r="G858" s="217">
        <f t="shared" si="82"/>
        <v>7</v>
      </c>
      <c r="H858" s="397"/>
      <c r="I858" s="217">
        <v>21201</v>
      </c>
      <c r="J858" s="217" t="s">
        <v>2508</v>
      </c>
      <c r="K858" s="217">
        <v>1762</v>
      </c>
      <c r="L858" s="217">
        <f t="shared" si="83"/>
        <v>21201</v>
      </c>
      <c r="R858" s="217">
        <v>2130101</v>
      </c>
      <c r="S858" s="217" t="s">
        <v>595</v>
      </c>
      <c r="T858" s="217">
        <v>632</v>
      </c>
    </row>
    <row r="859" ht="18.9" customHeight="1" spans="1:20">
      <c r="A859" s="668" t="s">
        <v>2509</v>
      </c>
      <c r="B859" s="497">
        <v>2130125</v>
      </c>
      <c r="C859" s="407">
        <f t="shared" si="78"/>
        <v>310</v>
      </c>
      <c r="D859" s="407">
        <f t="shared" si="79"/>
        <v>320</v>
      </c>
      <c r="E859" s="483">
        <f t="shared" si="80"/>
        <v>0.032258064516129</v>
      </c>
      <c r="F859" s="473">
        <f t="shared" si="81"/>
        <v>0</v>
      </c>
      <c r="G859" s="217">
        <f t="shared" si="82"/>
        <v>7</v>
      </c>
      <c r="H859" s="397"/>
      <c r="I859" s="217">
        <v>2120101</v>
      </c>
      <c r="J859" s="217" t="s">
        <v>588</v>
      </c>
      <c r="K859" s="217">
        <v>168</v>
      </c>
      <c r="L859" s="217">
        <f t="shared" si="83"/>
        <v>2120101</v>
      </c>
      <c r="R859" s="217">
        <v>2130102</v>
      </c>
      <c r="S859" s="217" t="s">
        <v>598</v>
      </c>
      <c r="T859" s="217">
        <v>0</v>
      </c>
    </row>
    <row r="860" ht="18.9" customHeight="1" spans="1:20">
      <c r="A860" s="668" t="s">
        <v>2510</v>
      </c>
      <c r="B860" s="497">
        <v>2130126</v>
      </c>
      <c r="C860" s="407">
        <f t="shared" si="78"/>
        <v>-11</v>
      </c>
      <c r="D860" s="407">
        <f t="shared" si="79"/>
        <v>0</v>
      </c>
      <c r="E860" s="483">
        <f t="shared" si="80"/>
        <v>-1</v>
      </c>
      <c r="F860" s="473">
        <f t="shared" si="81"/>
        <v>0</v>
      </c>
      <c r="G860" s="217">
        <f t="shared" si="82"/>
        <v>7</v>
      </c>
      <c r="H860" s="397"/>
      <c r="I860" s="217">
        <v>2120102</v>
      </c>
      <c r="J860" s="217" t="s">
        <v>591</v>
      </c>
      <c r="L860" s="217">
        <f t="shared" si="83"/>
        <v>2120102</v>
      </c>
      <c r="R860" s="217">
        <v>2130103</v>
      </c>
      <c r="S860" s="217" t="s">
        <v>601</v>
      </c>
      <c r="T860" s="217">
        <v>0</v>
      </c>
    </row>
    <row r="861" ht="18.9" customHeight="1" spans="1:20">
      <c r="A861" s="668" t="s">
        <v>2511</v>
      </c>
      <c r="B861" s="497">
        <v>2130135</v>
      </c>
      <c r="C861" s="407">
        <f t="shared" si="78"/>
        <v>6</v>
      </c>
      <c r="D861" s="407">
        <f t="shared" si="79"/>
        <v>0</v>
      </c>
      <c r="E861" s="483">
        <f t="shared" si="80"/>
        <v>-1</v>
      </c>
      <c r="F861" s="473">
        <f t="shared" si="81"/>
        <v>0</v>
      </c>
      <c r="G861" s="217">
        <f t="shared" si="82"/>
        <v>7</v>
      </c>
      <c r="H861" s="397"/>
      <c r="I861" s="217">
        <v>2120103</v>
      </c>
      <c r="J861" s="217" t="s">
        <v>594</v>
      </c>
      <c r="L861" s="217">
        <f t="shared" si="83"/>
        <v>2120103</v>
      </c>
      <c r="R861" s="217">
        <v>2130104</v>
      </c>
      <c r="S861" s="217" t="s">
        <v>622</v>
      </c>
      <c r="T861" s="217">
        <v>5477</v>
      </c>
    </row>
    <row r="862" ht="18.9" customHeight="1" spans="1:20">
      <c r="A862" s="668" t="s">
        <v>2512</v>
      </c>
      <c r="B862" s="497">
        <v>2130142</v>
      </c>
      <c r="C862" s="407">
        <f t="shared" si="78"/>
        <v>6920</v>
      </c>
      <c r="D862" s="407">
        <f t="shared" si="79"/>
        <v>9232</v>
      </c>
      <c r="E862" s="483">
        <f t="shared" si="80"/>
        <v>0.334104046242775</v>
      </c>
      <c r="F862" s="473">
        <f t="shared" si="81"/>
        <v>0</v>
      </c>
      <c r="G862" s="217">
        <f t="shared" si="82"/>
        <v>7</v>
      </c>
      <c r="H862" s="397"/>
      <c r="I862" s="217">
        <v>2120104</v>
      </c>
      <c r="J862" s="217" t="s">
        <v>2513</v>
      </c>
      <c r="L862" s="217">
        <f t="shared" si="83"/>
        <v>2120104</v>
      </c>
      <c r="R862" s="217">
        <v>2130105</v>
      </c>
      <c r="S862" s="217" t="s">
        <v>2514</v>
      </c>
      <c r="T862" s="217">
        <v>1503</v>
      </c>
    </row>
    <row r="863" ht="18.9" customHeight="1" spans="1:20">
      <c r="A863" s="668" t="s">
        <v>2515</v>
      </c>
      <c r="B863" s="497">
        <v>2130148</v>
      </c>
      <c r="C863" s="407">
        <f t="shared" si="78"/>
        <v>0</v>
      </c>
      <c r="D863" s="407">
        <f t="shared" si="79"/>
        <v>0</v>
      </c>
      <c r="E863" s="483" t="str">
        <f t="shared" si="80"/>
        <v/>
      </c>
      <c r="F863" s="473">
        <f t="shared" si="81"/>
        <v>0</v>
      </c>
      <c r="G863" s="217">
        <f t="shared" si="82"/>
        <v>7</v>
      </c>
      <c r="H863" s="397"/>
      <c r="I863" s="217">
        <v>2120105</v>
      </c>
      <c r="J863" s="217" t="s">
        <v>2516</v>
      </c>
      <c r="L863" s="217">
        <f t="shared" si="83"/>
        <v>2120105</v>
      </c>
      <c r="R863" s="217">
        <v>2130106</v>
      </c>
      <c r="S863" s="217" t="s">
        <v>2517</v>
      </c>
      <c r="T863" s="217">
        <v>1021</v>
      </c>
    </row>
    <row r="864" ht="18.9" customHeight="1" spans="1:20">
      <c r="A864" s="668" t="s">
        <v>2518</v>
      </c>
      <c r="B864" s="497">
        <v>2130152</v>
      </c>
      <c r="C864" s="407">
        <f t="shared" si="78"/>
        <v>192</v>
      </c>
      <c r="D864" s="407">
        <f t="shared" si="79"/>
        <v>139</v>
      </c>
      <c r="E864" s="483">
        <f t="shared" si="80"/>
        <v>-0.276041666666667</v>
      </c>
      <c r="F864" s="473">
        <f t="shared" si="81"/>
        <v>0</v>
      </c>
      <c r="G864" s="217">
        <f t="shared" si="82"/>
        <v>7</v>
      </c>
      <c r="H864" s="397"/>
      <c r="I864" s="217">
        <v>2120106</v>
      </c>
      <c r="J864" s="217" t="s">
        <v>2519</v>
      </c>
      <c r="L864" s="217">
        <f t="shared" si="83"/>
        <v>2120106</v>
      </c>
      <c r="R864" s="217">
        <v>2130108</v>
      </c>
      <c r="S864" s="217" t="s">
        <v>2520</v>
      </c>
      <c r="T864" s="217">
        <v>36</v>
      </c>
    </row>
    <row r="865" ht="18.9" customHeight="1" spans="1:20">
      <c r="A865" s="668" t="s">
        <v>2521</v>
      </c>
      <c r="B865" s="497">
        <v>2130199</v>
      </c>
      <c r="C865" s="407">
        <f t="shared" si="78"/>
        <v>1894</v>
      </c>
      <c r="D865" s="407">
        <f t="shared" si="79"/>
        <v>301</v>
      </c>
      <c r="E865" s="483">
        <f t="shared" si="80"/>
        <v>-0.841077085533263</v>
      </c>
      <c r="F865" s="473">
        <f t="shared" si="81"/>
        <v>0</v>
      </c>
      <c r="G865" s="217">
        <f t="shared" si="82"/>
        <v>7</v>
      </c>
      <c r="H865" s="397"/>
      <c r="I865" s="217">
        <v>2120107</v>
      </c>
      <c r="J865" s="217" t="s">
        <v>2522</v>
      </c>
      <c r="L865" s="217">
        <f t="shared" si="83"/>
        <v>2120107</v>
      </c>
      <c r="R865" s="217">
        <v>2130109</v>
      </c>
      <c r="S865" s="217" t="s">
        <v>2523</v>
      </c>
      <c r="T865" s="217">
        <v>0</v>
      </c>
    </row>
    <row r="866" ht="18.9" customHeight="1" spans="1:20">
      <c r="A866" s="668" t="s">
        <v>2524</v>
      </c>
      <c r="B866" s="497">
        <v>21302</v>
      </c>
      <c r="C866" s="407">
        <f t="shared" si="78"/>
        <v>6763</v>
      </c>
      <c r="D866" s="407">
        <f t="shared" si="79"/>
        <v>5382</v>
      </c>
      <c r="E866" s="483">
        <f t="shared" si="80"/>
        <v>-0.204199319828478</v>
      </c>
      <c r="F866" s="473">
        <f t="shared" si="81"/>
        <v>6763</v>
      </c>
      <c r="G866" s="217">
        <f t="shared" si="82"/>
        <v>5</v>
      </c>
      <c r="H866" s="655"/>
      <c r="I866" s="217">
        <v>2120108</v>
      </c>
      <c r="J866" s="217" t="s">
        <v>2525</v>
      </c>
      <c r="L866" s="217" t="e">
        <f t="shared" si="83"/>
        <v>#N/A</v>
      </c>
      <c r="R866" s="217">
        <v>2130110</v>
      </c>
      <c r="S866" s="217" t="s">
        <v>2526</v>
      </c>
      <c r="T866" s="217">
        <v>0</v>
      </c>
    </row>
    <row r="867" ht="18.9" customHeight="1" spans="1:20">
      <c r="A867" s="668" t="s">
        <v>587</v>
      </c>
      <c r="B867" s="497">
        <v>2130201</v>
      </c>
      <c r="C867" s="407">
        <f t="shared" si="78"/>
        <v>353</v>
      </c>
      <c r="D867" s="407">
        <f t="shared" si="79"/>
        <v>279</v>
      </c>
      <c r="E867" s="483">
        <f t="shared" si="80"/>
        <v>-0.209631728045326</v>
      </c>
      <c r="F867" s="473">
        <f t="shared" si="81"/>
        <v>0</v>
      </c>
      <c r="G867" s="217">
        <f t="shared" si="82"/>
        <v>7</v>
      </c>
      <c r="H867" s="397"/>
      <c r="I867" s="217">
        <v>2120109</v>
      </c>
      <c r="J867" s="217" t="s">
        <v>2527</v>
      </c>
      <c r="L867" s="217">
        <f t="shared" si="83"/>
        <v>2120109</v>
      </c>
      <c r="R867" s="217">
        <v>2130111</v>
      </c>
      <c r="S867" s="217" t="s">
        <v>2528</v>
      </c>
      <c r="T867" s="217">
        <v>0</v>
      </c>
    </row>
    <row r="868" ht="18.9" customHeight="1" spans="1:20">
      <c r="A868" s="668" t="s">
        <v>590</v>
      </c>
      <c r="B868" s="497">
        <v>2130202</v>
      </c>
      <c r="C868" s="407">
        <f t="shared" si="78"/>
        <v>0</v>
      </c>
      <c r="D868" s="407">
        <f t="shared" si="79"/>
        <v>3</v>
      </c>
      <c r="E868" s="483" t="str">
        <f t="shared" si="80"/>
        <v/>
      </c>
      <c r="F868" s="473">
        <f t="shared" si="81"/>
        <v>0</v>
      </c>
      <c r="G868" s="217">
        <f t="shared" si="82"/>
        <v>7</v>
      </c>
      <c r="H868" s="397"/>
      <c r="I868" s="217">
        <v>2120110</v>
      </c>
      <c r="J868" s="217" t="s">
        <v>2529</v>
      </c>
      <c r="L868" s="217">
        <f t="shared" si="83"/>
        <v>2120110</v>
      </c>
      <c r="R868" s="217">
        <v>2130112</v>
      </c>
      <c r="S868" s="217" t="s">
        <v>2530</v>
      </c>
      <c r="T868" s="217">
        <v>0</v>
      </c>
    </row>
    <row r="869" ht="18.9" customHeight="1" spans="1:20">
      <c r="A869" s="668" t="s">
        <v>593</v>
      </c>
      <c r="B869" s="497">
        <v>2130203</v>
      </c>
      <c r="C869" s="407">
        <f t="shared" si="78"/>
        <v>0</v>
      </c>
      <c r="D869" s="407">
        <f t="shared" si="79"/>
        <v>0</v>
      </c>
      <c r="E869" s="483" t="str">
        <f t="shared" si="80"/>
        <v/>
      </c>
      <c r="F869" s="473">
        <f t="shared" si="81"/>
        <v>0</v>
      </c>
      <c r="G869" s="217">
        <f t="shared" si="82"/>
        <v>7</v>
      </c>
      <c r="H869" s="397"/>
      <c r="I869" s="217">
        <v>2120199</v>
      </c>
      <c r="J869" s="217" t="s">
        <v>2531</v>
      </c>
      <c r="K869" s="217">
        <v>1594</v>
      </c>
      <c r="L869" s="217">
        <f t="shared" si="83"/>
        <v>2120199</v>
      </c>
      <c r="R869" s="217">
        <v>2130114</v>
      </c>
      <c r="S869" s="217" t="s">
        <v>2532</v>
      </c>
      <c r="T869" s="217">
        <v>0</v>
      </c>
    </row>
    <row r="870" ht="18.9" customHeight="1" spans="1:20">
      <c r="A870" s="668" t="s">
        <v>2533</v>
      </c>
      <c r="B870" s="497">
        <v>2130204</v>
      </c>
      <c r="C870" s="407">
        <f t="shared" si="78"/>
        <v>1640</v>
      </c>
      <c r="D870" s="407">
        <f t="shared" si="79"/>
        <v>1620</v>
      </c>
      <c r="E870" s="483">
        <f t="shared" si="80"/>
        <v>-0.0121951219512195</v>
      </c>
      <c r="F870" s="473">
        <f t="shared" si="81"/>
        <v>0</v>
      </c>
      <c r="G870" s="217">
        <f t="shared" si="82"/>
        <v>7</v>
      </c>
      <c r="H870" s="397"/>
      <c r="I870" s="217">
        <v>21202</v>
      </c>
      <c r="J870" s="217" t="s">
        <v>2534</v>
      </c>
      <c r="K870" s="217">
        <v>364</v>
      </c>
      <c r="L870" s="217">
        <f t="shared" si="83"/>
        <v>21202</v>
      </c>
      <c r="R870" s="217">
        <v>2130119</v>
      </c>
      <c r="S870" s="217" t="s">
        <v>2535</v>
      </c>
      <c r="T870" s="217">
        <v>116</v>
      </c>
    </row>
    <row r="871" ht="18.9" customHeight="1" spans="1:20">
      <c r="A871" s="668" t="s">
        <v>2536</v>
      </c>
      <c r="B871" s="497">
        <v>2130205</v>
      </c>
      <c r="C871" s="407">
        <f t="shared" si="78"/>
        <v>1190</v>
      </c>
      <c r="D871" s="407">
        <f t="shared" si="79"/>
        <v>388</v>
      </c>
      <c r="E871" s="483">
        <f t="shared" si="80"/>
        <v>-0.673949579831933</v>
      </c>
      <c r="F871" s="473">
        <f t="shared" si="81"/>
        <v>0</v>
      </c>
      <c r="G871" s="217">
        <f t="shared" si="82"/>
        <v>7</v>
      </c>
      <c r="H871" s="397"/>
      <c r="I871" s="217">
        <v>2120201</v>
      </c>
      <c r="J871" s="217" t="s">
        <v>2537</v>
      </c>
      <c r="K871" s="217">
        <v>364</v>
      </c>
      <c r="L871" s="217">
        <f t="shared" si="83"/>
        <v>2120201</v>
      </c>
      <c r="R871" s="217">
        <v>2130120</v>
      </c>
      <c r="S871" s="217" t="s">
        <v>2538</v>
      </c>
      <c r="T871" s="217">
        <v>0</v>
      </c>
    </row>
    <row r="872" ht="18.9" customHeight="1" spans="1:20">
      <c r="A872" s="668" t="s">
        <v>2539</v>
      </c>
      <c r="B872" s="497">
        <v>2130206</v>
      </c>
      <c r="C872" s="407">
        <f t="shared" si="78"/>
        <v>0</v>
      </c>
      <c r="D872" s="407">
        <f t="shared" si="79"/>
        <v>0</v>
      </c>
      <c r="E872" s="483" t="str">
        <f t="shared" si="80"/>
        <v/>
      </c>
      <c r="F872" s="473">
        <f t="shared" si="81"/>
        <v>0</v>
      </c>
      <c r="G872" s="217">
        <f t="shared" si="82"/>
        <v>7</v>
      </c>
      <c r="H872" s="397"/>
      <c r="I872" s="217">
        <v>21203</v>
      </c>
      <c r="J872" s="217" t="s">
        <v>2540</v>
      </c>
      <c r="K872" s="217">
        <v>14653</v>
      </c>
      <c r="L872" s="217">
        <f t="shared" si="83"/>
        <v>21203</v>
      </c>
      <c r="R872" s="217">
        <v>2130121</v>
      </c>
      <c r="S872" s="217" t="s">
        <v>2541</v>
      </c>
      <c r="T872" s="217">
        <v>0</v>
      </c>
    </row>
    <row r="873" ht="18.9" customHeight="1" spans="1:20">
      <c r="A873" s="668" t="s">
        <v>2542</v>
      </c>
      <c r="B873" s="497">
        <v>2130207</v>
      </c>
      <c r="C873" s="407">
        <f t="shared" si="78"/>
        <v>949</v>
      </c>
      <c r="D873" s="407">
        <f t="shared" si="79"/>
        <v>1681</v>
      </c>
      <c r="E873" s="483">
        <f t="shared" si="80"/>
        <v>0.771338250790305</v>
      </c>
      <c r="F873" s="473">
        <f t="shared" si="81"/>
        <v>0</v>
      </c>
      <c r="G873" s="217">
        <f t="shared" si="82"/>
        <v>7</v>
      </c>
      <c r="H873" s="397"/>
      <c r="I873" s="217">
        <v>2120303</v>
      </c>
      <c r="J873" s="217" t="s">
        <v>2543</v>
      </c>
      <c r="K873" s="217">
        <v>14735</v>
      </c>
      <c r="L873" s="217">
        <f t="shared" si="83"/>
        <v>2120303</v>
      </c>
      <c r="R873" s="217">
        <v>2130122</v>
      </c>
      <c r="S873" s="217" t="s">
        <v>2544</v>
      </c>
      <c r="T873" s="217">
        <v>804</v>
      </c>
    </row>
    <row r="874" ht="18.9" customHeight="1" spans="1:20">
      <c r="A874" s="668" t="s">
        <v>2545</v>
      </c>
      <c r="B874" s="497">
        <v>2130209</v>
      </c>
      <c r="C874" s="407">
        <f t="shared" si="78"/>
        <v>1094</v>
      </c>
      <c r="D874" s="407">
        <f t="shared" si="79"/>
        <v>210</v>
      </c>
      <c r="E874" s="483">
        <f t="shared" si="80"/>
        <v>-0.808043875685558</v>
      </c>
      <c r="F874" s="473">
        <f t="shared" si="81"/>
        <v>0</v>
      </c>
      <c r="G874" s="217">
        <f t="shared" si="82"/>
        <v>7</v>
      </c>
      <c r="H874" s="397"/>
      <c r="I874" s="217">
        <v>2120399</v>
      </c>
      <c r="J874" s="217" t="s">
        <v>2546</v>
      </c>
      <c r="K874" s="217">
        <v>-82</v>
      </c>
      <c r="L874" s="217">
        <f t="shared" si="83"/>
        <v>2120399</v>
      </c>
      <c r="R874" s="217">
        <v>2130124</v>
      </c>
      <c r="S874" s="217" t="s">
        <v>2547</v>
      </c>
      <c r="T874" s="217">
        <v>94</v>
      </c>
    </row>
    <row r="875" ht="18.9" customHeight="1" spans="1:20">
      <c r="A875" s="668" t="s">
        <v>2548</v>
      </c>
      <c r="B875" s="497">
        <v>2130210</v>
      </c>
      <c r="C875" s="407">
        <f t="shared" si="78"/>
        <v>0</v>
      </c>
      <c r="D875" s="407">
        <f t="shared" si="79"/>
        <v>0</v>
      </c>
      <c r="E875" s="483" t="str">
        <f t="shared" si="80"/>
        <v/>
      </c>
      <c r="F875" s="473">
        <f t="shared" si="81"/>
        <v>0</v>
      </c>
      <c r="G875" s="217">
        <f t="shared" si="82"/>
        <v>7</v>
      </c>
      <c r="H875" s="397"/>
      <c r="I875" s="217">
        <v>21205</v>
      </c>
      <c r="J875" s="217" t="s">
        <v>2549</v>
      </c>
      <c r="K875" s="217">
        <v>1333</v>
      </c>
      <c r="L875" s="217">
        <f t="shared" si="83"/>
        <v>21205</v>
      </c>
      <c r="R875" s="217">
        <v>2130125</v>
      </c>
      <c r="S875" s="217" t="s">
        <v>2550</v>
      </c>
      <c r="T875" s="217">
        <v>320</v>
      </c>
    </row>
    <row r="876" ht="18.9" customHeight="1" spans="1:20">
      <c r="A876" s="668" t="s">
        <v>2551</v>
      </c>
      <c r="B876" s="497">
        <v>2130211</v>
      </c>
      <c r="C876" s="407">
        <f t="shared" si="78"/>
        <v>180</v>
      </c>
      <c r="D876" s="407">
        <f t="shared" si="79"/>
        <v>110</v>
      </c>
      <c r="E876" s="483">
        <f t="shared" si="80"/>
        <v>-0.388888888888889</v>
      </c>
      <c r="F876" s="473">
        <f t="shared" si="81"/>
        <v>0</v>
      </c>
      <c r="G876" s="217">
        <f t="shared" si="82"/>
        <v>7</v>
      </c>
      <c r="H876" s="397"/>
      <c r="I876" s="217">
        <v>2120501</v>
      </c>
      <c r="J876" s="217" t="s">
        <v>2552</v>
      </c>
      <c r="K876" s="217">
        <v>1333</v>
      </c>
      <c r="L876" s="217">
        <f t="shared" si="83"/>
        <v>2120501</v>
      </c>
      <c r="R876" s="217">
        <v>2130126</v>
      </c>
      <c r="S876" s="217" t="s">
        <v>2553</v>
      </c>
      <c r="T876" s="217">
        <v>0</v>
      </c>
    </row>
    <row r="877" ht="18.9" customHeight="1" spans="1:20">
      <c r="A877" s="668" t="s">
        <v>2554</v>
      </c>
      <c r="B877" s="497">
        <v>2130212</v>
      </c>
      <c r="C877" s="407">
        <f t="shared" si="78"/>
        <v>0</v>
      </c>
      <c r="D877" s="407">
        <f t="shared" si="79"/>
        <v>20</v>
      </c>
      <c r="E877" s="483" t="str">
        <f t="shared" si="80"/>
        <v/>
      </c>
      <c r="F877" s="473">
        <f t="shared" si="81"/>
        <v>0</v>
      </c>
      <c r="G877" s="217">
        <f t="shared" si="82"/>
        <v>7</v>
      </c>
      <c r="H877" s="655"/>
      <c r="I877" s="217">
        <v>21206</v>
      </c>
      <c r="J877" s="217" t="s">
        <v>2555</v>
      </c>
      <c r="L877" s="217">
        <f t="shared" si="83"/>
        <v>21206</v>
      </c>
      <c r="R877" s="217">
        <v>2130135</v>
      </c>
      <c r="S877" s="217" t="s">
        <v>2556</v>
      </c>
      <c r="T877" s="217">
        <v>0</v>
      </c>
    </row>
    <row r="878" ht="18.9" customHeight="1" spans="1:20">
      <c r="A878" s="668" t="s">
        <v>2557</v>
      </c>
      <c r="B878" s="497">
        <v>2130213</v>
      </c>
      <c r="C878" s="407">
        <f t="shared" si="78"/>
        <v>584</v>
      </c>
      <c r="D878" s="407">
        <f t="shared" si="79"/>
        <v>599</v>
      </c>
      <c r="E878" s="483">
        <f t="shared" si="80"/>
        <v>0.0256849315068493</v>
      </c>
      <c r="F878" s="473">
        <f t="shared" si="81"/>
        <v>0</v>
      </c>
      <c r="G878" s="217">
        <f t="shared" si="82"/>
        <v>7</v>
      </c>
      <c r="H878" s="397"/>
      <c r="I878" s="217">
        <v>2120601</v>
      </c>
      <c r="J878" s="217" t="s">
        <v>2558</v>
      </c>
      <c r="L878" s="217" t="e">
        <f t="shared" si="83"/>
        <v>#N/A</v>
      </c>
      <c r="R878" s="217">
        <v>2130142</v>
      </c>
      <c r="S878" s="217" t="s">
        <v>2559</v>
      </c>
      <c r="T878" s="217">
        <v>9232</v>
      </c>
    </row>
    <row r="879" ht="18.9" customHeight="1" spans="1:20">
      <c r="A879" s="668" t="s">
        <v>2560</v>
      </c>
      <c r="B879" s="497">
        <v>2130217</v>
      </c>
      <c r="C879" s="407">
        <f t="shared" si="78"/>
        <v>0</v>
      </c>
      <c r="D879" s="407">
        <f t="shared" si="79"/>
        <v>0</v>
      </c>
      <c r="E879" s="483" t="str">
        <f t="shared" si="80"/>
        <v/>
      </c>
      <c r="F879" s="473">
        <f t="shared" si="81"/>
        <v>0</v>
      </c>
      <c r="G879" s="217">
        <f t="shared" si="82"/>
        <v>7</v>
      </c>
      <c r="H879" s="397"/>
      <c r="I879" s="217">
        <v>21299</v>
      </c>
      <c r="J879" s="217" t="s">
        <v>2561</v>
      </c>
      <c r="K879" s="217">
        <v>6740</v>
      </c>
      <c r="L879" s="217">
        <f t="shared" si="83"/>
        <v>21299</v>
      </c>
      <c r="R879" s="217">
        <v>2130148</v>
      </c>
      <c r="S879" s="217" t="s">
        <v>2562</v>
      </c>
      <c r="T879" s="217">
        <v>0</v>
      </c>
    </row>
    <row r="880" ht="18.9" customHeight="1" spans="1:20">
      <c r="A880" s="668" t="s">
        <v>2563</v>
      </c>
      <c r="B880" s="497">
        <v>2130220</v>
      </c>
      <c r="C880" s="407">
        <f t="shared" si="78"/>
        <v>0</v>
      </c>
      <c r="D880" s="407">
        <f t="shared" si="79"/>
        <v>0</v>
      </c>
      <c r="E880" s="483" t="str">
        <f t="shared" si="80"/>
        <v/>
      </c>
      <c r="F880" s="473">
        <f t="shared" si="81"/>
        <v>0</v>
      </c>
      <c r="G880" s="217">
        <f t="shared" si="82"/>
        <v>7</v>
      </c>
      <c r="H880" s="397"/>
      <c r="I880" s="217">
        <v>2129999</v>
      </c>
      <c r="J880" s="217" t="s">
        <v>2564</v>
      </c>
      <c r="K880" s="217">
        <v>6740</v>
      </c>
      <c r="L880" s="217">
        <f t="shared" si="83"/>
        <v>2129999</v>
      </c>
      <c r="R880" s="217">
        <v>2130152</v>
      </c>
      <c r="S880" s="217" t="s">
        <v>2565</v>
      </c>
      <c r="T880" s="217">
        <v>139</v>
      </c>
    </row>
    <row r="881" ht="18.9" customHeight="1" spans="1:20">
      <c r="A881" s="668" t="s">
        <v>2566</v>
      </c>
      <c r="B881" s="497">
        <v>2130221</v>
      </c>
      <c r="C881" s="407">
        <f t="shared" si="78"/>
        <v>0</v>
      </c>
      <c r="D881" s="407">
        <f t="shared" si="79"/>
        <v>0</v>
      </c>
      <c r="E881" s="483" t="str">
        <f t="shared" si="80"/>
        <v/>
      </c>
      <c r="F881" s="473">
        <f t="shared" si="81"/>
        <v>0</v>
      </c>
      <c r="G881" s="217">
        <f t="shared" si="82"/>
        <v>7</v>
      </c>
      <c r="H881" s="397"/>
      <c r="I881" s="217">
        <v>213</v>
      </c>
      <c r="J881" s="217" t="s">
        <v>58</v>
      </c>
      <c r="K881" s="217">
        <v>68536</v>
      </c>
      <c r="L881" s="217">
        <f t="shared" si="83"/>
        <v>213</v>
      </c>
      <c r="R881" s="217">
        <v>2130199</v>
      </c>
      <c r="S881" s="217" t="s">
        <v>2567</v>
      </c>
      <c r="T881" s="217">
        <v>301</v>
      </c>
    </row>
    <row r="882" ht="18.9" customHeight="1" spans="1:20">
      <c r="A882" s="668" t="s">
        <v>2568</v>
      </c>
      <c r="B882" s="497">
        <v>2130223</v>
      </c>
      <c r="C882" s="407">
        <f t="shared" si="78"/>
        <v>0</v>
      </c>
      <c r="D882" s="407">
        <f t="shared" si="79"/>
        <v>0</v>
      </c>
      <c r="E882" s="483" t="str">
        <f t="shared" si="80"/>
        <v/>
      </c>
      <c r="F882" s="473">
        <f t="shared" si="81"/>
        <v>0</v>
      </c>
      <c r="G882" s="217">
        <f t="shared" si="82"/>
        <v>7</v>
      </c>
      <c r="H882" s="397"/>
      <c r="I882" s="217">
        <v>21301</v>
      </c>
      <c r="J882" s="217" t="s">
        <v>2569</v>
      </c>
      <c r="K882" s="217">
        <v>20114</v>
      </c>
      <c r="L882" s="217">
        <f t="shared" si="83"/>
        <v>21301</v>
      </c>
      <c r="R882" s="217">
        <v>21302</v>
      </c>
      <c r="S882" s="217" t="s">
        <v>2570</v>
      </c>
      <c r="T882" s="217">
        <v>5382</v>
      </c>
    </row>
    <row r="883" ht="18.9" customHeight="1" spans="1:20">
      <c r="A883" s="668" t="s">
        <v>2571</v>
      </c>
      <c r="B883" s="497">
        <v>2130226</v>
      </c>
      <c r="C883" s="407">
        <f t="shared" si="78"/>
        <v>0</v>
      </c>
      <c r="D883" s="407">
        <f t="shared" si="79"/>
        <v>0</v>
      </c>
      <c r="E883" s="483" t="str">
        <f t="shared" si="80"/>
        <v/>
      </c>
      <c r="F883" s="473">
        <f t="shared" si="81"/>
        <v>0</v>
      </c>
      <c r="G883" s="217">
        <f t="shared" si="82"/>
        <v>7</v>
      </c>
      <c r="H883" s="397"/>
      <c r="I883" s="217">
        <v>2130101</v>
      </c>
      <c r="J883" s="217" t="s">
        <v>588</v>
      </c>
      <c r="K883" s="217">
        <v>497</v>
      </c>
      <c r="L883" s="217">
        <f t="shared" si="83"/>
        <v>2130101</v>
      </c>
      <c r="R883" s="217">
        <v>2130201</v>
      </c>
      <c r="S883" s="217" t="s">
        <v>595</v>
      </c>
      <c r="T883" s="217">
        <v>279</v>
      </c>
    </row>
    <row r="884" ht="18.9" customHeight="1" spans="1:20">
      <c r="A884" s="668" t="s">
        <v>2572</v>
      </c>
      <c r="B884" s="497">
        <v>2130227</v>
      </c>
      <c r="C884" s="407">
        <f t="shared" si="78"/>
        <v>52</v>
      </c>
      <c r="D884" s="407">
        <f t="shared" si="79"/>
        <v>62</v>
      </c>
      <c r="E884" s="483">
        <f t="shared" si="80"/>
        <v>0.192307692307692</v>
      </c>
      <c r="F884" s="473">
        <f t="shared" si="81"/>
        <v>0</v>
      </c>
      <c r="G884" s="217">
        <f t="shared" si="82"/>
        <v>7</v>
      </c>
      <c r="H884" s="397"/>
      <c r="I884" s="217">
        <v>2130102</v>
      </c>
      <c r="J884" s="217" t="s">
        <v>591</v>
      </c>
      <c r="L884" s="217">
        <f t="shared" si="83"/>
        <v>2130102</v>
      </c>
      <c r="R884" s="217">
        <v>2130202</v>
      </c>
      <c r="S884" s="217" t="s">
        <v>598</v>
      </c>
      <c r="T884" s="217">
        <v>3</v>
      </c>
    </row>
    <row r="885" ht="18.9" customHeight="1" spans="1:20">
      <c r="A885" s="668" t="s">
        <v>2573</v>
      </c>
      <c r="B885" s="497">
        <v>2130232</v>
      </c>
      <c r="C885" s="407">
        <f t="shared" si="78"/>
        <v>0</v>
      </c>
      <c r="D885" s="407">
        <f t="shared" si="79"/>
        <v>0</v>
      </c>
      <c r="E885" s="483" t="str">
        <f t="shared" si="80"/>
        <v/>
      </c>
      <c r="F885" s="473">
        <f t="shared" si="81"/>
        <v>0</v>
      </c>
      <c r="G885" s="217">
        <f t="shared" si="82"/>
        <v>7</v>
      </c>
      <c r="H885" s="397"/>
      <c r="I885" s="217">
        <v>2130103</v>
      </c>
      <c r="J885" s="217" t="s">
        <v>594</v>
      </c>
      <c r="L885" s="217">
        <f t="shared" si="83"/>
        <v>2130103</v>
      </c>
      <c r="R885" s="217">
        <v>2130203</v>
      </c>
      <c r="S885" s="217" t="s">
        <v>601</v>
      </c>
      <c r="T885" s="217">
        <v>0</v>
      </c>
    </row>
    <row r="886" ht="18.9" customHeight="1" spans="1:20">
      <c r="A886" s="668" t="s">
        <v>2574</v>
      </c>
      <c r="B886" s="497">
        <v>2130234</v>
      </c>
      <c r="C886" s="407">
        <f t="shared" si="78"/>
        <v>543</v>
      </c>
      <c r="D886" s="407">
        <f t="shared" si="79"/>
        <v>273</v>
      </c>
      <c r="E886" s="483">
        <f t="shared" si="80"/>
        <v>-0.497237569060773</v>
      </c>
      <c r="F886" s="473">
        <f t="shared" si="81"/>
        <v>0</v>
      </c>
      <c r="G886" s="217">
        <f t="shared" si="82"/>
        <v>7</v>
      </c>
      <c r="H886" s="397"/>
      <c r="I886" s="217">
        <v>2130104</v>
      </c>
      <c r="J886" s="217" t="s">
        <v>615</v>
      </c>
      <c r="K886" s="217">
        <v>5550</v>
      </c>
      <c r="L886" s="217">
        <f t="shared" si="83"/>
        <v>2130104</v>
      </c>
      <c r="R886" s="217">
        <v>2130204</v>
      </c>
      <c r="S886" s="217" t="s">
        <v>2575</v>
      </c>
      <c r="T886" s="217">
        <v>1620</v>
      </c>
    </row>
    <row r="887" ht="18.9" customHeight="1" spans="1:20">
      <c r="A887" s="668" t="s">
        <v>2576</v>
      </c>
      <c r="B887" s="497">
        <v>2130235</v>
      </c>
      <c r="C887" s="407">
        <f t="shared" si="78"/>
        <v>0</v>
      </c>
      <c r="D887" s="407">
        <f t="shared" si="79"/>
        <v>0</v>
      </c>
      <c r="E887" s="483" t="str">
        <f t="shared" si="80"/>
        <v/>
      </c>
      <c r="F887" s="473">
        <f t="shared" si="81"/>
        <v>0</v>
      </c>
      <c r="G887" s="217">
        <f t="shared" si="82"/>
        <v>7</v>
      </c>
      <c r="H887" s="397"/>
      <c r="I887" s="217">
        <v>2130105</v>
      </c>
      <c r="J887" s="217" t="s">
        <v>2577</v>
      </c>
      <c r="K887" s="217">
        <v>1799</v>
      </c>
      <c r="L887" s="217">
        <f t="shared" si="83"/>
        <v>2130105</v>
      </c>
      <c r="R887" s="217">
        <v>2130205</v>
      </c>
      <c r="S887" s="217" t="s">
        <v>2578</v>
      </c>
      <c r="T887" s="217">
        <v>388</v>
      </c>
    </row>
    <row r="888" ht="18.9" customHeight="1" spans="1:20">
      <c r="A888" s="668" t="s">
        <v>2579</v>
      </c>
      <c r="B888" s="497">
        <v>2130236</v>
      </c>
      <c r="C888" s="407">
        <f t="shared" si="78"/>
        <v>0</v>
      </c>
      <c r="D888" s="407">
        <f t="shared" si="79"/>
        <v>0</v>
      </c>
      <c r="E888" s="483" t="str">
        <f t="shared" si="80"/>
        <v/>
      </c>
      <c r="F888" s="473">
        <f t="shared" si="81"/>
        <v>0</v>
      </c>
      <c r="G888" s="217">
        <f t="shared" si="82"/>
        <v>7</v>
      </c>
      <c r="H888" s="655"/>
      <c r="I888" s="217">
        <v>2130106</v>
      </c>
      <c r="J888" s="217" t="s">
        <v>2580</v>
      </c>
      <c r="K888" s="217">
        <v>1428</v>
      </c>
      <c r="L888" s="217">
        <f t="shared" si="83"/>
        <v>2130106</v>
      </c>
      <c r="R888" s="217">
        <v>2130206</v>
      </c>
      <c r="S888" s="217" t="s">
        <v>2581</v>
      </c>
      <c r="T888" s="217">
        <v>0</v>
      </c>
    </row>
    <row r="889" ht="18.9" customHeight="1" spans="1:20">
      <c r="A889" s="668" t="s">
        <v>2582</v>
      </c>
      <c r="B889" s="497">
        <v>2130237</v>
      </c>
      <c r="C889" s="407">
        <f t="shared" si="78"/>
        <v>0</v>
      </c>
      <c r="D889" s="407">
        <f t="shared" si="79"/>
        <v>0</v>
      </c>
      <c r="E889" s="483" t="str">
        <f t="shared" si="80"/>
        <v/>
      </c>
      <c r="F889" s="473">
        <f t="shared" si="81"/>
        <v>0</v>
      </c>
      <c r="G889" s="217">
        <f t="shared" si="82"/>
        <v>7</v>
      </c>
      <c r="H889" s="397"/>
      <c r="I889" s="217">
        <v>2130108</v>
      </c>
      <c r="J889" s="217" t="s">
        <v>2583</v>
      </c>
      <c r="K889" s="217">
        <v>63</v>
      </c>
      <c r="L889" s="217">
        <f t="shared" si="83"/>
        <v>2130108</v>
      </c>
      <c r="R889" s="217">
        <v>2130207</v>
      </c>
      <c r="S889" s="217" t="s">
        <v>2584</v>
      </c>
      <c r="T889" s="217">
        <v>1681</v>
      </c>
    </row>
    <row r="890" ht="18.9" customHeight="1" spans="1:20">
      <c r="A890" s="668" t="s">
        <v>2585</v>
      </c>
      <c r="B890" s="497">
        <v>2130299</v>
      </c>
      <c r="C890" s="407">
        <f t="shared" si="78"/>
        <v>178</v>
      </c>
      <c r="D890" s="407">
        <f t="shared" si="79"/>
        <v>137</v>
      </c>
      <c r="E890" s="483">
        <f t="shared" si="80"/>
        <v>-0.230337078651685</v>
      </c>
      <c r="F890" s="473">
        <f t="shared" si="81"/>
        <v>0</v>
      </c>
      <c r="G890" s="217">
        <f t="shared" si="82"/>
        <v>7</v>
      </c>
      <c r="H890" s="397"/>
      <c r="I890" s="217">
        <v>2130109</v>
      </c>
      <c r="J890" s="217" t="s">
        <v>2586</v>
      </c>
      <c r="L890" s="217">
        <f t="shared" si="83"/>
        <v>2130109</v>
      </c>
      <c r="R890" s="217">
        <v>2130209</v>
      </c>
      <c r="S890" s="217" t="s">
        <v>2587</v>
      </c>
      <c r="T890" s="217">
        <v>210</v>
      </c>
    </row>
    <row r="891" ht="18.9" customHeight="1" spans="1:20">
      <c r="A891" s="668" t="s">
        <v>2588</v>
      </c>
      <c r="B891" s="497">
        <v>21303</v>
      </c>
      <c r="C891" s="407">
        <f t="shared" si="78"/>
        <v>4277</v>
      </c>
      <c r="D891" s="407">
        <f t="shared" si="79"/>
        <v>4575</v>
      </c>
      <c r="E891" s="483">
        <f t="shared" si="80"/>
        <v>0.0696750058452187</v>
      </c>
      <c r="F891" s="473">
        <f t="shared" si="81"/>
        <v>4277</v>
      </c>
      <c r="G891" s="217">
        <f t="shared" si="82"/>
        <v>5</v>
      </c>
      <c r="H891" s="655"/>
      <c r="I891" s="217">
        <v>2130110</v>
      </c>
      <c r="J891" s="217" t="s">
        <v>2589</v>
      </c>
      <c r="L891" s="217">
        <f t="shared" si="83"/>
        <v>2130110</v>
      </c>
      <c r="R891" s="217">
        <v>2130210</v>
      </c>
      <c r="S891" s="217" t="s">
        <v>2590</v>
      </c>
      <c r="T891" s="217">
        <v>0</v>
      </c>
    </row>
    <row r="892" ht="18.9" customHeight="1" spans="1:20">
      <c r="A892" s="668" t="s">
        <v>587</v>
      </c>
      <c r="B892" s="497">
        <v>2130301</v>
      </c>
      <c r="C892" s="407">
        <f t="shared" si="78"/>
        <v>208</v>
      </c>
      <c r="D892" s="407">
        <f t="shared" si="79"/>
        <v>213</v>
      </c>
      <c r="E892" s="483">
        <f t="shared" si="80"/>
        <v>0.0240384615384615</v>
      </c>
      <c r="F892" s="473">
        <f t="shared" si="81"/>
        <v>0</v>
      </c>
      <c r="G892" s="217">
        <f t="shared" si="82"/>
        <v>7</v>
      </c>
      <c r="H892" s="397"/>
      <c r="I892" s="217">
        <v>2130111</v>
      </c>
      <c r="J892" s="217" t="s">
        <v>2591</v>
      </c>
      <c r="L892" s="217">
        <f t="shared" si="83"/>
        <v>2130111</v>
      </c>
      <c r="R892" s="217">
        <v>2130211</v>
      </c>
      <c r="S892" s="217" t="s">
        <v>2592</v>
      </c>
      <c r="T892" s="217">
        <v>110</v>
      </c>
    </row>
    <row r="893" ht="18.9" customHeight="1" spans="1:20">
      <c r="A893" s="668" t="s">
        <v>590</v>
      </c>
      <c r="B893" s="497">
        <v>2130302</v>
      </c>
      <c r="C893" s="407">
        <f t="shared" si="78"/>
        <v>0</v>
      </c>
      <c r="D893" s="407">
        <f t="shared" si="79"/>
        <v>0</v>
      </c>
      <c r="E893" s="483" t="str">
        <f t="shared" si="80"/>
        <v/>
      </c>
      <c r="F893" s="473">
        <f t="shared" si="81"/>
        <v>0</v>
      </c>
      <c r="G893" s="217">
        <f t="shared" si="82"/>
        <v>7</v>
      </c>
      <c r="H893" s="397"/>
      <c r="I893" s="217">
        <v>2130112</v>
      </c>
      <c r="J893" s="217" t="s">
        <v>2593</v>
      </c>
      <c r="L893" s="217">
        <f t="shared" si="83"/>
        <v>2130112</v>
      </c>
      <c r="R893" s="217">
        <v>2130212</v>
      </c>
      <c r="S893" s="217" t="s">
        <v>2594</v>
      </c>
      <c r="T893" s="217">
        <v>20</v>
      </c>
    </row>
    <row r="894" ht="18.9" customHeight="1" spans="1:20">
      <c r="A894" s="668" t="s">
        <v>593</v>
      </c>
      <c r="B894" s="497">
        <v>2130303</v>
      </c>
      <c r="C894" s="407">
        <f t="shared" si="78"/>
        <v>0</v>
      </c>
      <c r="D894" s="407">
        <f t="shared" si="79"/>
        <v>0</v>
      </c>
      <c r="E894" s="483" t="str">
        <f t="shared" si="80"/>
        <v/>
      </c>
      <c r="F894" s="473">
        <f t="shared" si="81"/>
        <v>0</v>
      </c>
      <c r="G894" s="217">
        <f t="shared" si="82"/>
        <v>7</v>
      </c>
      <c r="H894" s="397"/>
      <c r="I894" s="217">
        <v>2130114</v>
      </c>
      <c r="J894" s="217" t="s">
        <v>2595</v>
      </c>
      <c r="L894" s="217">
        <f t="shared" si="83"/>
        <v>2130114</v>
      </c>
      <c r="R894" s="217">
        <v>2130213</v>
      </c>
      <c r="S894" s="217" t="s">
        <v>2596</v>
      </c>
      <c r="T894" s="217">
        <v>599</v>
      </c>
    </row>
    <row r="895" ht="18.9" customHeight="1" spans="1:20">
      <c r="A895" s="668" t="s">
        <v>2597</v>
      </c>
      <c r="B895" s="497">
        <v>2130304</v>
      </c>
      <c r="C895" s="407">
        <f t="shared" si="78"/>
        <v>0</v>
      </c>
      <c r="D895" s="407">
        <f t="shared" si="79"/>
        <v>0</v>
      </c>
      <c r="E895" s="483" t="str">
        <f t="shared" si="80"/>
        <v/>
      </c>
      <c r="F895" s="473">
        <f t="shared" si="81"/>
        <v>0</v>
      </c>
      <c r="G895" s="217">
        <f t="shared" si="82"/>
        <v>7</v>
      </c>
      <c r="H895" s="397"/>
      <c r="I895" s="217">
        <v>2130119</v>
      </c>
      <c r="J895" s="217" t="s">
        <v>2598</v>
      </c>
      <c r="K895" s="217">
        <v>10</v>
      </c>
      <c r="L895" s="217">
        <f t="shared" si="83"/>
        <v>2130119</v>
      </c>
      <c r="R895" s="217">
        <v>2130217</v>
      </c>
      <c r="S895" s="217" t="s">
        <v>2599</v>
      </c>
      <c r="T895" s="217">
        <v>0</v>
      </c>
    </row>
    <row r="896" ht="18.9" customHeight="1" spans="1:20">
      <c r="A896" s="668" t="s">
        <v>2600</v>
      </c>
      <c r="B896" s="497">
        <v>2130305</v>
      </c>
      <c r="C896" s="407">
        <f t="shared" si="78"/>
        <v>2064</v>
      </c>
      <c r="D896" s="407">
        <f t="shared" si="79"/>
        <v>2713</v>
      </c>
      <c r="E896" s="483">
        <f t="shared" si="80"/>
        <v>0.314437984496124</v>
      </c>
      <c r="F896" s="473">
        <f t="shared" si="81"/>
        <v>0</v>
      </c>
      <c r="G896" s="217">
        <f t="shared" si="82"/>
        <v>7</v>
      </c>
      <c r="H896" s="397"/>
      <c r="I896" s="217">
        <v>2130120</v>
      </c>
      <c r="J896" s="217" t="s">
        <v>2601</v>
      </c>
      <c r="L896" s="217">
        <f t="shared" si="83"/>
        <v>2130120</v>
      </c>
      <c r="R896" s="217">
        <v>2130220</v>
      </c>
      <c r="S896" s="217" t="s">
        <v>2602</v>
      </c>
      <c r="T896" s="217">
        <v>0</v>
      </c>
    </row>
    <row r="897" ht="18.9" customHeight="1" spans="1:20">
      <c r="A897" s="668" t="s">
        <v>2603</v>
      </c>
      <c r="B897" s="497">
        <v>2130306</v>
      </c>
      <c r="C897" s="407">
        <f t="shared" si="78"/>
        <v>0</v>
      </c>
      <c r="D897" s="407">
        <f t="shared" si="79"/>
        <v>0</v>
      </c>
      <c r="E897" s="483" t="str">
        <f t="shared" si="80"/>
        <v/>
      </c>
      <c r="F897" s="473">
        <f t="shared" si="81"/>
        <v>0</v>
      </c>
      <c r="G897" s="217">
        <f t="shared" si="82"/>
        <v>7</v>
      </c>
      <c r="H897" s="397"/>
      <c r="I897" s="217">
        <v>2130121</v>
      </c>
      <c r="J897" s="217" t="s">
        <v>2604</v>
      </c>
      <c r="L897" s="217">
        <f t="shared" si="83"/>
        <v>2130121</v>
      </c>
      <c r="R897" s="217">
        <v>2130221</v>
      </c>
      <c r="S897" s="217" t="s">
        <v>2605</v>
      </c>
      <c r="T897" s="217">
        <v>0</v>
      </c>
    </row>
    <row r="898" ht="18.9" customHeight="1" spans="1:20">
      <c r="A898" s="668" t="s">
        <v>2606</v>
      </c>
      <c r="B898" s="497">
        <v>2130307</v>
      </c>
      <c r="C898" s="407">
        <f t="shared" si="78"/>
        <v>0</v>
      </c>
      <c r="D898" s="407">
        <f t="shared" si="79"/>
        <v>0</v>
      </c>
      <c r="E898" s="483" t="str">
        <f t="shared" si="80"/>
        <v/>
      </c>
      <c r="F898" s="473">
        <f t="shared" si="81"/>
        <v>0</v>
      </c>
      <c r="G898" s="217">
        <f t="shared" si="82"/>
        <v>7</v>
      </c>
      <c r="H898" s="397"/>
      <c r="I898" s="217">
        <v>2130122</v>
      </c>
      <c r="J898" s="217" t="s">
        <v>2607</v>
      </c>
      <c r="K898" s="217">
        <v>784</v>
      </c>
      <c r="L898" s="217">
        <f t="shared" si="83"/>
        <v>2130122</v>
      </c>
      <c r="R898" s="217">
        <v>2130223</v>
      </c>
      <c r="S898" s="217" t="s">
        <v>2608</v>
      </c>
      <c r="T898" s="217">
        <v>0</v>
      </c>
    </row>
    <row r="899" ht="18.9" customHeight="1" spans="1:20">
      <c r="A899" s="668" t="s">
        <v>2609</v>
      </c>
      <c r="B899" s="497">
        <v>2130308</v>
      </c>
      <c r="C899" s="407">
        <f t="shared" si="78"/>
        <v>420</v>
      </c>
      <c r="D899" s="407">
        <f t="shared" si="79"/>
        <v>-12</v>
      </c>
      <c r="E899" s="483">
        <f t="shared" si="80"/>
        <v>-1.02857142857143</v>
      </c>
      <c r="F899" s="473">
        <f t="shared" si="81"/>
        <v>0</v>
      </c>
      <c r="G899" s="217">
        <f t="shared" si="82"/>
        <v>7</v>
      </c>
      <c r="H899" s="655"/>
      <c r="I899" s="217">
        <v>2130124</v>
      </c>
      <c r="J899" s="217" t="s">
        <v>2610</v>
      </c>
      <c r="K899" s="217">
        <v>672</v>
      </c>
      <c r="L899" s="217">
        <f t="shared" si="83"/>
        <v>2130124</v>
      </c>
      <c r="R899" s="217">
        <v>2130226</v>
      </c>
      <c r="S899" s="217" t="s">
        <v>2611</v>
      </c>
      <c r="T899" s="217">
        <v>0</v>
      </c>
    </row>
    <row r="900" ht="18.9" customHeight="1" spans="1:20">
      <c r="A900" s="668" t="s">
        <v>2612</v>
      </c>
      <c r="B900" s="497">
        <v>2130309</v>
      </c>
      <c r="C900" s="407">
        <f t="shared" ref="C900:C963" si="84">_xlfn.IFNA(VLOOKUP(B900,I:K,3,0),)</f>
        <v>0</v>
      </c>
      <c r="D900" s="407">
        <f t="shared" ref="D900:D963" si="85">_xlfn.IFNA(VLOOKUP(B900,R:T,3,0),)</f>
        <v>0</v>
      </c>
      <c r="E900" s="483" t="str">
        <f t="shared" ref="E900:E963" si="86">IF(ISERROR(D900/C900-1),"",D900/C900-1)</f>
        <v/>
      </c>
      <c r="F900" s="473">
        <f t="shared" ref="F900:F963" si="87">SUMIFS(C$4:C$1309,B$4:B$1309,"&gt;"&amp;B900*100,B$4:B$1309,"&lt;"&amp;B900*100+100)</f>
        <v>0</v>
      </c>
      <c r="G900" s="217">
        <f t="shared" ref="G900:G963" si="88">LEN(B900)</f>
        <v>7</v>
      </c>
      <c r="H900" s="397"/>
      <c r="I900" s="217">
        <v>2130125</v>
      </c>
      <c r="J900" s="217" t="s">
        <v>2613</v>
      </c>
      <c r="K900" s="217">
        <v>310</v>
      </c>
      <c r="L900" s="217">
        <f t="shared" ref="L900:L963" si="89">VLOOKUP(I900,B$4:B$11056,1,0)</f>
        <v>2130125</v>
      </c>
      <c r="R900" s="217">
        <v>2130227</v>
      </c>
      <c r="S900" s="217" t="s">
        <v>2614</v>
      </c>
      <c r="T900" s="217">
        <v>62</v>
      </c>
    </row>
    <row r="901" ht="18.9" customHeight="1" spans="1:20">
      <c r="A901" s="668" t="s">
        <v>2615</v>
      </c>
      <c r="B901" s="497">
        <v>2130310</v>
      </c>
      <c r="C901" s="407">
        <f t="shared" si="84"/>
        <v>742</v>
      </c>
      <c r="D901" s="407">
        <f t="shared" si="85"/>
        <v>637</v>
      </c>
      <c r="E901" s="483">
        <f t="shared" si="86"/>
        <v>-0.141509433962264</v>
      </c>
      <c r="F901" s="473">
        <f t="shared" si="87"/>
        <v>0</v>
      </c>
      <c r="G901" s="217">
        <f t="shared" si="88"/>
        <v>7</v>
      </c>
      <c r="H901" s="397"/>
      <c r="I901" s="217">
        <v>2130126</v>
      </c>
      <c r="J901" s="217" t="s">
        <v>2616</v>
      </c>
      <c r="K901" s="217">
        <v>-11</v>
      </c>
      <c r="L901" s="217">
        <f t="shared" si="89"/>
        <v>2130126</v>
      </c>
      <c r="R901" s="217">
        <v>2130232</v>
      </c>
      <c r="S901" s="217" t="s">
        <v>2617</v>
      </c>
      <c r="T901" s="217">
        <v>0</v>
      </c>
    </row>
    <row r="902" ht="18.9" customHeight="1" spans="1:20">
      <c r="A902" s="668" t="s">
        <v>2618</v>
      </c>
      <c r="B902" s="497">
        <v>2130311</v>
      </c>
      <c r="C902" s="407">
        <f t="shared" si="84"/>
        <v>0</v>
      </c>
      <c r="D902" s="407">
        <f t="shared" si="85"/>
        <v>0</v>
      </c>
      <c r="E902" s="483" t="str">
        <f t="shared" si="86"/>
        <v/>
      </c>
      <c r="F902" s="473">
        <f t="shared" si="87"/>
        <v>0</v>
      </c>
      <c r="G902" s="217">
        <f t="shared" si="88"/>
        <v>7</v>
      </c>
      <c r="H902" s="397"/>
      <c r="I902" s="217">
        <v>2130135</v>
      </c>
      <c r="J902" s="217" t="s">
        <v>2619</v>
      </c>
      <c r="K902" s="217">
        <v>6</v>
      </c>
      <c r="L902" s="217">
        <f t="shared" si="89"/>
        <v>2130135</v>
      </c>
      <c r="R902" s="217">
        <v>2130234</v>
      </c>
      <c r="S902" s="217" t="s">
        <v>2620</v>
      </c>
      <c r="T902" s="217">
        <v>273</v>
      </c>
    </row>
    <row r="903" ht="18.9" customHeight="1" spans="1:20">
      <c r="A903" s="668" t="s">
        <v>2621</v>
      </c>
      <c r="B903" s="497">
        <v>2130312</v>
      </c>
      <c r="C903" s="407">
        <f t="shared" si="84"/>
        <v>0</v>
      </c>
      <c r="D903" s="407">
        <f t="shared" si="85"/>
        <v>0</v>
      </c>
      <c r="E903" s="483" t="str">
        <f t="shared" si="86"/>
        <v/>
      </c>
      <c r="F903" s="473">
        <f t="shared" si="87"/>
        <v>0</v>
      </c>
      <c r="G903" s="217">
        <f t="shared" si="88"/>
        <v>7</v>
      </c>
      <c r="H903" s="397"/>
      <c r="I903" s="217">
        <v>2130142</v>
      </c>
      <c r="J903" s="217" t="s">
        <v>2622</v>
      </c>
      <c r="K903" s="217">
        <v>6920</v>
      </c>
      <c r="L903" s="217">
        <f t="shared" si="89"/>
        <v>2130142</v>
      </c>
      <c r="R903" s="217">
        <v>2130235</v>
      </c>
      <c r="S903" s="217" t="s">
        <v>2623</v>
      </c>
      <c r="T903" s="217">
        <v>0</v>
      </c>
    </row>
    <row r="904" ht="18.9" customHeight="1" spans="1:20">
      <c r="A904" s="668" t="s">
        <v>2624</v>
      </c>
      <c r="B904" s="497">
        <v>2130313</v>
      </c>
      <c r="C904" s="407">
        <f t="shared" si="84"/>
        <v>0</v>
      </c>
      <c r="D904" s="407">
        <f t="shared" si="85"/>
        <v>0</v>
      </c>
      <c r="E904" s="483" t="str">
        <f t="shared" si="86"/>
        <v/>
      </c>
      <c r="F904" s="473">
        <f t="shared" si="87"/>
        <v>0</v>
      </c>
      <c r="G904" s="217">
        <f t="shared" si="88"/>
        <v>7</v>
      </c>
      <c r="H904" s="397"/>
      <c r="I904" s="217">
        <v>2130148</v>
      </c>
      <c r="J904" s="217" t="s">
        <v>2625</v>
      </c>
      <c r="L904" s="217">
        <f t="shared" si="89"/>
        <v>2130148</v>
      </c>
      <c r="R904" s="217">
        <v>2130236</v>
      </c>
      <c r="S904" s="217" t="s">
        <v>2626</v>
      </c>
      <c r="T904" s="217">
        <v>0</v>
      </c>
    </row>
    <row r="905" ht="18.9" customHeight="1" spans="1:20">
      <c r="A905" s="668" t="s">
        <v>2627</v>
      </c>
      <c r="B905" s="497">
        <v>2130314</v>
      </c>
      <c r="C905" s="407">
        <f t="shared" si="84"/>
        <v>140</v>
      </c>
      <c r="D905" s="407">
        <f t="shared" si="85"/>
        <v>86</v>
      </c>
      <c r="E905" s="483">
        <f t="shared" si="86"/>
        <v>-0.385714285714286</v>
      </c>
      <c r="F905" s="473">
        <f t="shared" si="87"/>
        <v>0</v>
      </c>
      <c r="G905" s="217">
        <f t="shared" si="88"/>
        <v>7</v>
      </c>
      <c r="H905" s="655"/>
      <c r="I905" s="217">
        <v>2130152</v>
      </c>
      <c r="J905" s="217" t="s">
        <v>2628</v>
      </c>
      <c r="K905" s="217">
        <v>192</v>
      </c>
      <c r="L905" s="217">
        <f t="shared" si="89"/>
        <v>2130152</v>
      </c>
      <c r="R905" s="217">
        <v>2130237</v>
      </c>
      <c r="S905" s="217" t="s">
        <v>2629</v>
      </c>
      <c r="T905" s="217">
        <v>0</v>
      </c>
    </row>
    <row r="906" ht="18.9" customHeight="1" spans="1:20">
      <c r="A906" s="668" t="s">
        <v>2630</v>
      </c>
      <c r="B906" s="497">
        <v>2130315</v>
      </c>
      <c r="C906" s="407">
        <f t="shared" si="84"/>
        <v>20</v>
      </c>
      <c r="D906" s="407">
        <f t="shared" si="85"/>
        <v>165</v>
      </c>
      <c r="E906" s="483">
        <f t="shared" si="86"/>
        <v>7.25</v>
      </c>
      <c r="F906" s="473">
        <f t="shared" si="87"/>
        <v>0</v>
      </c>
      <c r="G906" s="217">
        <f t="shared" si="88"/>
        <v>7</v>
      </c>
      <c r="H906" s="397"/>
      <c r="I906" s="217">
        <v>2130199</v>
      </c>
      <c r="J906" s="217" t="s">
        <v>2631</v>
      </c>
      <c r="K906" s="217">
        <v>1894</v>
      </c>
      <c r="L906" s="217">
        <f t="shared" si="89"/>
        <v>2130199</v>
      </c>
      <c r="R906" s="217">
        <v>2130299</v>
      </c>
      <c r="S906" s="217" t="s">
        <v>2632</v>
      </c>
      <c r="T906" s="217">
        <v>137</v>
      </c>
    </row>
    <row r="907" ht="18.9" customHeight="1" spans="1:20">
      <c r="A907" s="668" t="s">
        <v>2633</v>
      </c>
      <c r="B907" s="497">
        <v>2130316</v>
      </c>
      <c r="C907" s="407">
        <f t="shared" si="84"/>
        <v>142</v>
      </c>
      <c r="D907" s="407">
        <f t="shared" si="85"/>
        <v>-18</v>
      </c>
      <c r="E907" s="483">
        <f t="shared" si="86"/>
        <v>-1.12676056338028</v>
      </c>
      <c r="F907" s="473">
        <f t="shared" si="87"/>
        <v>0</v>
      </c>
      <c r="G907" s="217">
        <f t="shared" si="88"/>
        <v>7</v>
      </c>
      <c r="H907" s="397"/>
      <c r="I907" s="217">
        <v>21302</v>
      </c>
      <c r="J907" s="217" t="s">
        <v>2634</v>
      </c>
      <c r="K907" s="217">
        <v>6763</v>
      </c>
      <c r="L907" s="217">
        <f t="shared" si="89"/>
        <v>21302</v>
      </c>
      <c r="R907" s="217">
        <v>21303</v>
      </c>
      <c r="S907" s="217" t="s">
        <v>2635</v>
      </c>
      <c r="T907" s="217">
        <v>4575</v>
      </c>
    </row>
    <row r="908" ht="18.9" customHeight="1" spans="1:20">
      <c r="A908" s="668" t="s">
        <v>2636</v>
      </c>
      <c r="B908" s="497">
        <v>2130317</v>
      </c>
      <c r="C908" s="407">
        <f t="shared" si="84"/>
        <v>0</v>
      </c>
      <c r="D908" s="407">
        <f t="shared" si="85"/>
        <v>0</v>
      </c>
      <c r="E908" s="483" t="str">
        <f t="shared" si="86"/>
        <v/>
      </c>
      <c r="F908" s="473">
        <f t="shared" si="87"/>
        <v>0</v>
      </c>
      <c r="G908" s="217">
        <f t="shared" si="88"/>
        <v>7</v>
      </c>
      <c r="H908" s="397"/>
      <c r="I908" s="217">
        <v>2130201</v>
      </c>
      <c r="J908" s="217" t="s">
        <v>588</v>
      </c>
      <c r="K908" s="217">
        <v>353</v>
      </c>
      <c r="L908" s="217">
        <f t="shared" si="89"/>
        <v>2130201</v>
      </c>
      <c r="R908" s="217">
        <v>2130301</v>
      </c>
      <c r="S908" s="217" t="s">
        <v>595</v>
      </c>
      <c r="T908" s="217">
        <v>213</v>
      </c>
    </row>
    <row r="909" ht="18.9" customHeight="1" spans="1:20">
      <c r="A909" s="668" t="s">
        <v>2637</v>
      </c>
      <c r="B909" s="497">
        <v>2130318</v>
      </c>
      <c r="C909" s="407">
        <f t="shared" si="84"/>
        <v>0</v>
      </c>
      <c r="D909" s="407">
        <f t="shared" si="85"/>
        <v>0</v>
      </c>
      <c r="E909" s="483" t="str">
        <f t="shared" si="86"/>
        <v/>
      </c>
      <c r="F909" s="473">
        <f t="shared" si="87"/>
        <v>0</v>
      </c>
      <c r="G909" s="217">
        <f t="shared" si="88"/>
        <v>7</v>
      </c>
      <c r="H909" s="397"/>
      <c r="I909" s="217">
        <v>2130202</v>
      </c>
      <c r="J909" s="217" t="s">
        <v>591</v>
      </c>
      <c r="L909" s="217">
        <f t="shared" si="89"/>
        <v>2130202</v>
      </c>
      <c r="R909" s="217">
        <v>2130302</v>
      </c>
      <c r="S909" s="217" t="s">
        <v>598</v>
      </c>
      <c r="T909" s="217">
        <v>0</v>
      </c>
    </row>
    <row r="910" ht="18.9" customHeight="1" spans="1:20">
      <c r="A910" s="668" t="s">
        <v>2638</v>
      </c>
      <c r="B910" s="497">
        <v>2130319</v>
      </c>
      <c r="C910" s="407">
        <f t="shared" si="84"/>
        <v>0</v>
      </c>
      <c r="D910" s="407">
        <f t="shared" si="85"/>
        <v>0</v>
      </c>
      <c r="E910" s="483" t="str">
        <f t="shared" si="86"/>
        <v/>
      </c>
      <c r="F910" s="473">
        <f t="shared" si="87"/>
        <v>0</v>
      </c>
      <c r="G910" s="217">
        <f t="shared" si="88"/>
        <v>7</v>
      </c>
      <c r="H910" s="397"/>
      <c r="I910" s="217">
        <v>2130203</v>
      </c>
      <c r="J910" s="217" t="s">
        <v>594</v>
      </c>
      <c r="L910" s="217">
        <f t="shared" si="89"/>
        <v>2130203</v>
      </c>
      <c r="R910" s="217">
        <v>2130303</v>
      </c>
      <c r="S910" s="217" t="s">
        <v>601</v>
      </c>
      <c r="T910" s="217">
        <v>0</v>
      </c>
    </row>
    <row r="911" ht="18.9" customHeight="1" spans="1:20">
      <c r="A911" s="668" t="s">
        <v>2639</v>
      </c>
      <c r="B911" s="497">
        <v>2130321</v>
      </c>
      <c r="C911" s="407">
        <f t="shared" si="84"/>
        <v>-1</v>
      </c>
      <c r="D911" s="407">
        <f t="shared" si="85"/>
        <v>0</v>
      </c>
      <c r="E911" s="483">
        <f t="shared" si="86"/>
        <v>-1</v>
      </c>
      <c r="F911" s="473">
        <f t="shared" si="87"/>
        <v>0</v>
      </c>
      <c r="G911" s="217">
        <f t="shared" si="88"/>
        <v>7</v>
      </c>
      <c r="H911" s="397"/>
      <c r="I911" s="217">
        <v>2130204</v>
      </c>
      <c r="J911" s="217" t="s">
        <v>2640</v>
      </c>
      <c r="K911" s="217">
        <v>1640</v>
      </c>
      <c r="L911" s="217">
        <f t="shared" si="89"/>
        <v>2130204</v>
      </c>
      <c r="R911" s="217">
        <v>2130304</v>
      </c>
      <c r="S911" s="217" t="s">
        <v>2641</v>
      </c>
      <c r="T911" s="217">
        <v>0</v>
      </c>
    </row>
    <row r="912" ht="18.9" customHeight="1" spans="1:20">
      <c r="A912" s="668" t="s">
        <v>2642</v>
      </c>
      <c r="B912" s="497">
        <v>2130322</v>
      </c>
      <c r="C912" s="407">
        <f t="shared" si="84"/>
        <v>0</v>
      </c>
      <c r="D912" s="407">
        <f t="shared" si="85"/>
        <v>0</v>
      </c>
      <c r="E912" s="483" t="str">
        <f t="shared" si="86"/>
        <v/>
      </c>
      <c r="F912" s="473">
        <f t="shared" si="87"/>
        <v>0</v>
      </c>
      <c r="G912" s="217">
        <f t="shared" si="88"/>
        <v>7</v>
      </c>
      <c r="H912" s="655"/>
      <c r="I912" s="217">
        <v>2130205</v>
      </c>
      <c r="J912" s="217" t="s">
        <v>2643</v>
      </c>
      <c r="K912" s="217">
        <v>1190</v>
      </c>
      <c r="L912" s="217">
        <f t="shared" si="89"/>
        <v>2130205</v>
      </c>
      <c r="R912" s="217">
        <v>2130305</v>
      </c>
      <c r="S912" s="217" t="s">
        <v>2644</v>
      </c>
      <c r="T912" s="217">
        <v>2713</v>
      </c>
    </row>
    <row r="913" ht="18.9" customHeight="1" spans="1:20">
      <c r="A913" s="668" t="s">
        <v>2568</v>
      </c>
      <c r="B913" s="497">
        <v>2130333</v>
      </c>
      <c r="C913" s="407">
        <f t="shared" si="84"/>
        <v>0</v>
      </c>
      <c r="D913" s="407">
        <f t="shared" si="85"/>
        <v>0</v>
      </c>
      <c r="E913" s="483" t="str">
        <f t="shared" si="86"/>
        <v/>
      </c>
      <c r="F913" s="473">
        <f t="shared" si="87"/>
        <v>0</v>
      </c>
      <c r="G913" s="217">
        <f t="shared" si="88"/>
        <v>7</v>
      </c>
      <c r="H913" s="397"/>
      <c r="I913" s="217">
        <v>2130206</v>
      </c>
      <c r="J913" s="217" t="s">
        <v>2645</v>
      </c>
      <c r="L913" s="217">
        <f t="shared" si="89"/>
        <v>2130206</v>
      </c>
      <c r="R913" s="217">
        <v>2130306</v>
      </c>
      <c r="S913" s="217" t="s">
        <v>2646</v>
      </c>
      <c r="T913" s="217">
        <v>0</v>
      </c>
    </row>
    <row r="914" ht="18.9" customHeight="1" spans="1:20">
      <c r="A914" s="668" t="s">
        <v>2647</v>
      </c>
      <c r="B914" s="497">
        <v>2130334</v>
      </c>
      <c r="C914" s="407">
        <f t="shared" si="84"/>
        <v>0</v>
      </c>
      <c r="D914" s="407">
        <f t="shared" si="85"/>
        <v>296</v>
      </c>
      <c r="E914" s="483" t="str">
        <f t="shared" si="86"/>
        <v/>
      </c>
      <c r="F914" s="473">
        <f t="shared" si="87"/>
        <v>0</v>
      </c>
      <c r="G914" s="217">
        <f t="shared" si="88"/>
        <v>7</v>
      </c>
      <c r="H914" s="397"/>
      <c r="I914" s="217">
        <v>2130207</v>
      </c>
      <c r="J914" s="217" t="s">
        <v>2648</v>
      </c>
      <c r="K914" s="217">
        <v>949</v>
      </c>
      <c r="L914" s="217">
        <f t="shared" si="89"/>
        <v>2130207</v>
      </c>
      <c r="R914" s="217">
        <v>2130307</v>
      </c>
      <c r="S914" s="217" t="s">
        <v>2649</v>
      </c>
      <c r="T914" s="217">
        <v>0</v>
      </c>
    </row>
    <row r="915" ht="18.9" customHeight="1" spans="1:20">
      <c r="A915" s="668" t="s">
        <v>2650</v>
      </c>
      <c r="B915" s="497">
        <v>2130335</v>
      </c>
      <c r="C915" s="407">
        <f t="shared" si="84"/>
        <v>127</v>
      </c>
      <c r="D915" s="407">
        <f t="shared" si="85"/>
        <v>45</v>
      </c>
      <c r="E915" s="483">
        <f t="shared" si="86"/>
        <v>-0.645669291338583</v>
      </c>
      <c r="F915" s="473">
        <f t="shared" si="87"/>
        <v>0</v>
      </c>
      <c r="G915" s="217">
        <f t="shared" si="88"/>
        <v>7</v>
      </c>
      <c r="H915" s="397"/>
      <c r="I915" s="217">
        <v>2130208</v>
      </c>
      <c r="J915" s="217" t="s">
        <v>2651</v>
      </c>
      <c r="L915" s="217" t="e">
        <f t="shared" si="89"/>
        <v>#N/A</v>
      </c>
      <c r="R915" s="217">
        <v>2130308</v>
      </c>
      <c r="S915" s="217" t="s">
        <v>2652</v>
      </c>
      <c r="T915" s="217">
        <v>-12</v>
      </c>
    </row>
    <row r="916" ht="18.9" customHeight="1" spans="1:20">
      <c r="A916" s="668" t="s">
        <v>2653</v>
      </c>
      <c r="B916" s="497">
        <v>2130399</v>
      </c>
      <c r="C916" s="407">
        <f t="shared" si="84"/>
        <v>415</v>
      </c>
      <c r="D916" s="407">
        <f t="shared" si="85"/>
        <v>450</v>
      </c>
      <c r="E916" s="483">
        <f t="shared" si="86"/>
        <v>0.0843373493975903</v>
      </c>
      <c r="F916" s="473">
        <f t="shared" si="87"/>
        <v>0</v>
      </c>
      <c r="G916" s="217">
        <f t="shared" si="88"/>
        <v>7</v>
      </c>
      <c r="H916" s="397"/>
      <c r="I916" s="217">
        <v>2130209</v>
      </c>
      <c r="J916" s="217" t="s">
        <v>2654</v>
      </c>
      <c r="K916" s="217">
        <v>1094</v>
      </c>
      <c r="L916" s="217">
        <f t="shared" si="89"/>
        <v>2130209</v>
      </c>
      <c r="R916" s="217">
        <v>2130309</v>
      </c>
      <c r="S916" s="217" t="s">
        <v>2655</v>
      </c>
      <c r="T916" s="217">
        <v>0</v>
      </c>
    </row>
    <row r="917" ht="18.9" customHeight="1" spans="1:20">
      <c r="A917" s="668" t="s">
        <v>2656</v>
      </c>
      <c r="B917" s="497">
        <v>21304</v>
      </c>
      <c r="C917" s="407">
        <f t="shared" si="84"/>
        <v>0</v>
      </c>
      <c r="D917" s="407">
        <f t="shared" si="85"/>
        <v>0</v>
      </c>
      <c r="E917" s="483" t="str">
        <f t="shared" si="86"/>
        <v/>
      </c>
      <c r="F917" s="473">
        <f t="shared" si="87"/>
        <v>0</v>
      </c>
      <c r="G917" s="217">
        <f t="shared" si="88"/>
        <v>5</v>
      </c>
      <c r="H917" s="655"/>
      <c r="I917" s="217">
        <v>2130210</v>
      </c>
      <c r="J917" s="217" t="s">
        <v>2657</v>
      </c>
      <c r="L917" s="217">
        <f t="shared" si="89"/>
        <v>2130210</v>
      </c>
      <c r="R917" s="217">
        <v>2130310</v>
      </c>
      <c r="S917" s="217" t="s">
        <v>2658</v>
      </c>
      <c r="T917" s="217">
        <v>637</v>
      </c>
    </row>
    <row r="918" ht="18.9" customHeight="1" spans="1:20">
      <c r="A918" s="668" t="s">
        <v>587</v>
      </c>
      <c r="B918" s="497">
        <v>2130401</v>
      </c>
      <c r="C918" s="407">
        <f t="shared" si="84"/>
        <v>0</v>
      </c>
      <c r="D918" s="407">
        <f t="shared" si="85"/>
        <v>0</v>
      </c>
      <c r="E918" s="483" t="str">
        <f t="shared" si="86"/>
        <v/>
      </c>
      <c r="F918" s="473">
        <f t="shared" si="87"/>
        <v>0</v>
      </c>
      <c r="G918" s="217">
        <f t="shared" si="88"/>
        <v>7</v>
      </c>
      <c r="H918" s="397"/>
      <c r="I918" s="217">
        <v>2130211</v>
      </c>
      <c r="J918" s="217" t="s">
        <v>2659</v>
      </c>
      <c r="K918" s="217">
        <v>180</v>
      </c>
      <c r="L918" s="217">
        <f t="shared" si="89"/>
        <v>2130211</v>
      </c>
      <c r="R918" s="217">
        <v>2130311</v>
      </c>
      <c r="S918" s="217" t="s">
        <v>2660</v>
      </c>
      <c r="T918" s="217">
        <v>0</v>
      </c>
    </row>
    <row r="919" ht="18.9" customHeight="1" spans="1:20">
      <c r="A919" s="668" t="s">
        <v>590</v>
      </c>
      <c r="B919" s="497">
        <v>2130402</v>
      </c>
      <c r="C919" s="407">
        <f t="shared" si="84"/>
        <v>0</v>
      </c>
      <c r="D919" s="407">
        <f t="shared" si="85"/>
        <v>0</v>
      </c>
      <c r="E919" s="483" t="str">
        <f t="shared" si="86"/>
        <v/>
      </c>
      <c r="F919" s="473">
        <f t="shared" si="87"/>
        <v>0</v>
      </c>
      <c r="G919" s="217">
        <f t="shared" si="88"/>
        <v>7</v>
      </c>
      <c r="H919" s="655"/>
      <c r="I919" s="217">
        <v>2130212</v>
      </c>
      <c r="J919" s="217" t="s">
        <v>2661</v>
      </c>
      <c r="L919" s="217">
        <f t="shared" si="89"/>
        <v>2130212</v>
      </c>
      <c r="R919" s="217">
        <v>2130312</v>
      </c>
      <c r="S919" s="217" t="s">
        <v>2662</v>
      </c>
      <c r="T919" s="217">
        <v>0</v>
      </c>
    </row>
    <row r="920" ht="18.9" customHeight="1" spans="1:20">
      <c r="A920" s="668" t="s">
        <v>593</v>
      </c>
      <c r="B920" s="497">
        <v>2130403</v>
      </c>
      <c r="C920" s="407">
        <f t="shared" si="84"/>
        <v>0</v>
      </c>
      <c r="D920" s="407">
        <f t="shared" si="85"/>
        <v>0</v>
      </c>
      <c r="E920" s="483" t="str">
        <f t="shared" si="86"/>
        <v/>
      </c>
      <c r="F920" s="473">
        <f t="shared" si="87"/>
        <v>0</v>
      </c>
      <c r="G920" s="217">
        <f t="shared" si="88"/>
        <v>7</v>
      </c>
      <c r="H920" s="397"/>
      <c r="I920" s="217">
        <v>2130213</v>
      </c>
      <c r="J920" s="217" t="s">
        <v>2663</v>
      </c>
      <c r="K920" s="217">
        <v>584</v>
      </c>
      <c r="L920" s="217">
        <f t="shared" si="89"/>
        <v>2130213</v>
      </c>
      <c r="R920" s="217">
        <v>2130313</v>
      </c>
      <c r="S920" s="217" t="s">
        <v>2664</v>
      </c>
      <c r="T920" s="217">
        <v>0</v>
      </c>
    </row>
    <row r="921" ht="18.9" customHeight="1" spans="1:20">
      <c r="A921" s="668" t="s">
        <v>2665</v>
      </c>
      <c r="B921" s="497">
        <v>2130404</v>
      </c>
      <c r="C921" s="407">
        <f t="shared" si="84"/>
        <v>0</v>
      </c>
      <c r="D921" s="407">
        <f t="shared" si="85"/>
        <v>0</v>
      </c>
      <c r="E921" s="483" t="str">
        <f t="shared" si="86"/>
        <v/>
      </c>
      <c r="F921" s="473">
        <f t="shared" si="87"/>
        <v>0</v>
      </c>
      <c r="G921" s="217">
        <f t="shared" si="88"/>
        <v>7</v>
      </c>
      <c r="H921" s="397"/>
      <c r="I921" s="217">
        <v>2130216</v>
      </c>
      <c r="J921" s="217" t="s">
        <v>2666</v>
      </c>
      <c r="L921" s="217" t="e">
        <f t="shared" si="89"/>
        <v>#N/A</v>
      </c>
      <c r="R921" s="217">
        <v>2130314</v>
      </c>
      <c r="S921" s="217" t="s">
        <v>2667</v>
      </c>
      <c r="T921" s="217">
        <v>86</v>
      </c>
    </row>
    <row r="922" ht="18.9" customHeight="1" spans="1:20">
      <c r="A922" s="668" t="s">
        <v>2668</v>
      </c>
      <c r="B922" s="497">
        <v>2130405</v>
      </c>
      <c r="C922" s="407">
        <f t="shared" si="84"/>
        <v>0</v>
      </c>
      <c r="D922" s="407">
        <f t="shared" si="85"/>
        <v>0</v>
      </c>
      <c r="E922" s="483" t="str">
        <f t="shared" si="86"/>
        <v/>
      </c>
      <c r="F922" s="473">
        <f t="shared" si="87"/>
        <v>0</v>
      </c>
      <c r="G922" s="217">
        <f t="shared" si="88"/>
        <v>7</v>
      </c>
      <c r="H922" s="655"/>
      <c r="I922" s="217">
        <v>2130217</v>
      </c>
      <c r="J922" s="217" t="s">
        <v>2669</v>
      </c>
      <c r="L922" s="217">
        <f t="shared" si="89"/>
        <v>2130217</v>
      </c>
      <c r="R922" s="217">
        <v>2130315</v>
      </c>
      <c r="S922" s="217" t="s">
        <v>2670</v>
      </c>
      <c r="T922" s="217">
        <v>165</v>
      </c>
    </row>
    <row r="923" ht="18.9" customHeight="1" spans="1:20">
      <c r="A923" s="668" t="s">
        <v>2671</v>
      </c>
      <c r="B923" s="497">
        <v>2130406</v>
      </c>
      <c r="C923" s="407">
        <f t="shared" si="84"/>
        <v>0</v>
      </c>
      <c r="D923" s="407">
        <f t="shared" si="85"/>
        <v>0</v>
      </c>
      <c r="E923" s="483" t="str">
        <f t="shared" si="86"/>
        <v/>
      </c>
      <c r="F923" s="473">
        <f t="shared" si="87"/>
        <v>0</v>
      </c>
      <c r="G923" s="217">
        <f t="shared" si="88"/>
        <v>7</v>
      </c>
      <c r="H923" s="397"/>
      <c r="I923" s="217">
        <v>2130218</v>
      </c>
      <c r="J923" s="217" t="s">
        <v>2672</v>
      </c>
      <c r="L923" s="217" t="e">
        <f t="shared" si="89"/>
        <v>#N/A</v>
      </c>
      <c r="R923" s="217">
        <v>2130316</v>
      </c>
      <c r="S923" s="217" t="s">
        <v>2673</v>
      </c>
      <c r="T923" s="217">
        <v>-18</v>
      </c>
    </row>
    <row r="924" ht="18.9" customHeight="1" spans="1:20">
      <c r="A924" s="668" t="s">
        <v>2674</v>
      </c>
      <c r="B924" s="497">
        <v>2130407</v>
      </c>
      <c r="C924" s="407">
        <f t="shared" si="84"/>
        <v>0</v>
      </c>
      <c r="D924" s="407">
        <f t="shared" si="85"/>
        <v>0</v>
      </c>
      <c r="E924" s="483" t="str">
        <f t="shared" si="86"/>
        <v/>
      </c>
      <c r="F924" s="473">
        <f t="shared" si="87"/>
        <v>0</v>
      </c>
      <c r="G924" s="217">
        <f t="shared" si="88"/>
        <v>7</v>
      </c>
      <c r="H924" s="397"/>
      <c r="I924" s="217">
        <v>2130219</v>
      </c>
      <c r="J924" s="217" t="s">
        <v>2675</v>
      </c>
      <c r="L924" s="217" t="e">
        <f t="shared" si="89"/>
        <v>#N/A</v>
      </c>
      <c r="R924" s="217">
        <v>2130317</v>
      </c>
      <c r="S924" s="217" t="s">
        <v>2676</v>
      </c>
      <c r="T924" s="217">
        <v>0</v>
      </c>
    </row>
    <row r="925" ht="18.9" customHeight="1" spans="1:20">
      <c r="A925" s="668" t="s">
        <v>2677</v>
      </c>
      <c r="B925" s="497">
        <v>2130408</v>
      </c>
      <c r="C925" s="407">
        <f t="shared" si="84"/>
        <v>0</v>
      </c>
      <c r="D925" s="407">
        <f t="shared" si="85"/>
        <v>0</v>
      </c>
      <c r="E925" s="483" t="str">
        <f t="shared" si="86"/>
        <v/>
      </c>
      <c r="F925" s="473">
        <f t="shared" si="87"/>
        <v>0</v>
      </c>
      <c r="G925" s="217">
        <f t="shared" si="88"/>
        <v>7</v>
      </c>
      <c r="H925" s="655"/>
      <c r="I925" s="217">
        <v>2130220</v>
      </c>
      <c r="J925" s="217" t="s">
        <v>2678</v>
      </c>
      <c r="L925" s="217">
        <f t="shared" si="89"/>
        <v>2130220</v>
      </c>
      <c r="R925" s="217">
        <v>2130318</v>
      </c>
      <c r="S925" s="217" t="s">
        <v>2679</v>
      </c>
      <c r="T925" s="217">
        <v>0</v>
      </c>
    </row>
    <row r="926" ht="18.9" customHeight="1" spans="1:20">
      <c r="A926" s="668" t="s">
        <v>2680</v>
      </c>
      <c r="B926" s="497">
        <v>2130409</v>
      </c>
      <c r="C926" s="407">
        <f t="shared" si="84"/>
        <v>0</v>
      </c>
      <c r="D926" s="407">
        <f t="shared" si="85"/>
        <v>0</v>
      </c>
      <c r="E926" s="483" t="str">
        <f t="shared" si="86"/>
        <v/>
      </c>
      <c r="F926" s="473">
        <f t="shared" si="87"/>
        <v>0</v>
      </c>
      <c r="G926" s="217">
        <f t="shared" si="88"/>
        <v>7</v>
      </c>
      <c r="H926" s="655"/>
      <c r="I926" s="217">
        <v>2130221</v>
      </c>
      <c r="J926" s="217" t="s">
        <v>2681</v>
      </c>
      <c r="L926" s="217">
        <f t="shared" si="89"/>
        <v>2130221</v>
      </c>
      <c r="R926" s="217">
        <v>2130319</v>
      </c>
      <c r="S926" s="217" t="s">
        <v>2682</v>
      </c>
      <c r="T926" s="217">
        <v>0</v>
      </c>
    </row>
    <row r="927" ht="18.9" customHeight="1" spans="1:20">
      <c r="A927" s="668" t="s">
        <v>2683</v>
      </c>
      <c r="B927" s="497">
        <v>2130499</v>
      </c>
      <c r="C927" s="407">
        <f t="shared" si="84"/>
        <v>0</v>
      </c>
      <c r="D927" s="407">
        <f t="shared" si="85"/>
        <v>0</v>
      </c>
      <c r="E927" s="483" t="str">
        <f t="shared" si="86"/>
        <v/>
      </c>
      <c r="F927" s="473">
        <f t="shared" si="87"/>
        <v>0</v>
      </c>
      <c r="G927" s="217">
        <f t="shared" si="88"/>
        <v>7</v>
      </c>
      <c r="H927" s="397"/>
      <c r="I927" s="217">
        <v>2130223</v>
      </c>
      <c r="J927" s="217" t="s">
        <v>2684</v>
      </c>
      <c r="L927" s="217">
        <f t="shared" si="89"/>
        <v>2130223</v>
      </c>
      <c r="R927" s="217">
        <v>2130321</v>
      </c>
      <c r="S927" s="217" t="s">
        <v>2685</v>
      </c>
      <c r="T927" s="217">
        <v>0</v>
      </c>
    </row>
    <row r="928" ht="18.9" customHeight="1" spans="1:20">
      <c r="A928" s="668" t="s">
        <v>2686</v>
      </c>
      <c r="B928" s="497">
        <v>21305</v>
      </c>
      <c r="C928" s="407">
        <f t="shared" si="84"/>
        <v>31726</v>
      </c>
      <c r="D928" s="407">
        <f t="shared" si="85"/>
        <v>31238</v>
      </c>
      <c r="E928" s="483">
        <f t="shared" si="86"/>
        <v>-0.0153817058563954</v>
      </c>
      <c r="F928" s="473">
        <f t="shared" si="87"/>
        <v>31726</v>
      </c>
      <c r="G928" s="217">
        <f t="shared" si="88"/>
        <v>5</v>
      </c>
      <c r="H928" s="655"/>
      <c r="I928" s="217">
        <v>2130224</v>
      </c>
      <c r="J928" s="217" t="s">
        <v>2687</v>
      </c>
      <c r="L928" s="217" t="e">
        <f t="shared" si="89"/>
        <v>#N/A</v>
      </c>
      <c r="R928" s="217">
        <v>2130322</v>
      </c>
      <c r="S928" s="217" t="s">
        <v>2688</v>
      </c>
      <c r="T928" s="217">
        <v>0</v>
      </c>
    </row>
    <row r="929" ht="18.9" customHeight="1" spans="1:20">
      <c r="A929" s="668" t="s">
        <v>587</v>
      </c>
      <c r="B929" s="497">
        <v>2130501</v>
      </c>
      <c r="C929" s="407">
        <f t="shared" si="84"/>
        <v>118</v>
      </c>
      <c r="D929" s="407">
        <f t="shared" si="85"/>
        <v>182</v>
      </c>
      <c r="E929" s="483">
        <f t="shared" si="86"/>
        <v>0.542372881355932</v>
      </c>
      <c r="F929" s="473">
        <f t="shared" si="87"/>
        <v>0</v>
      </c>
      <c r="G929" s="217">
        <f t="shared" si="88"/>
        <v>7</v>
      </c>
      <c r="H929" s="397"/>
      <c r="I929" s="217">
        <v>2130225</v>
      </c>
      <c r="J929" s="217" t="s">
        <v>2689</v>
      </c>
      <c r="L929" s="217" t="e">
        <f t="shared" si="89"/>
        <v>#N/A</v>
      </c>
      <c r="R929" s="217">
        <v>2130333</v>
      </c>
      <c r="S929" s="217" t="s">
        <v>2608</v>
      </c>
      <c r="T929" s="217">
        <v>0</v>
      </c>
    </row>
    <row r="930" ht="18.9" customHeight="1" spans="1:20">
      <c r="A930" s="668" t="s">
        <v>590</v>
      </c>
      <c r="B930" s="497">
        <v>2130502</v>
      </c>
      <c r="C930" s="407">
        <f t="shared" si="84"/>
        <v>0</v>
      </c>
      <c r="D930" s="407">
        <f t="shared" si="85"/>
        <v>0</v>
      </c>
      <c r="E930" s="483" t="str">
        <f t="shared" si="86"/>
        <v/>
      </c>
      <c r="F930" s="473">
        <f t="shared" si="87"/>
        <v>0</v>
      </c>
      <c r="G930" s="217">
        <f t="shared" si="88"/>
        <v>7</v>
      </c>
      <c r="H930" s="397"/>
      <c r="I930" s="217">
        <v>2130226</v>
      </c>
      <c r="J930" s="217" t="s">
        <v>2690</v>
      </c>
      <c r="L930" s="217">
        <f t="shared" si="89"/>
        <v>2130226</v>
      </c>
      <c r="R930" s="217">
        <v>2130334</v>
      </c>
      <c r="S930" s="217" t="s">
        <v>2691</v>
      </c>
      <c r="T930" s="217">
        <v>296</v>
      </c>
    </row>
    <row r="931" ht="18.9" customHeight="1" spans="1:20">
      <c r="A931" s="668" t="s">
        <v>593</v>
      </c>
      <c r="B931" s="497">
        <v>2130503</v>
      </c>
      <c r="C931" s="407">
        <f t="shared" si="84"/>
        <v>0</v>
      </c>
      <c r="D931" s="407">
        <f t="shared" si="85"/>
        <v>0</v>
      </c>
      <c r="E931" s="483" t="str">
        <f t="shared" si="86"/>
        <v/>
      </c>
      <c r="F931" s="473">
        <f t="shared" si="87"/>
        <v>0</v>
      </c>
      <c r="G931" s="217">
        <f t="shared" si="88"/>
        <v>7</v>
      </c>
      <c r="H931" s="397"/>
      <c r="I931" s="217">
        <v>2130227</v>
      </c>
      <c r="J931" s="217" t="s">
        <v>2692</v>
      </c>
      <c r="K931" s="217">
        <v>52</v>
      </c>
      <c r="L931" s="217">
        <f t="shared" si="89"/>
        <v>2130227</v>
      </c>
      <c r="R931" s="217">
        <v>2130335</v>
      </c>
      <c r="S931" s="217" t="s">
        <v>2693</v>
      </c>
      <c r="T931" s="217">
        <v>45</v>
      </c>
    </row>
    <row r="932" ht="18.9" customHeight="1" spans="1:20">
      <c r="A932" s="668" t="s">
        <v>2694</v>
      </c>
      <c r="B932" s="497">
        <v>2130504</v>
      </c>
      <c r="C932" s="407">
        <f t="shared" si="84"/>
        <v>26589</v>
      </c>
      <c r="D932" s="407">
        <f t="shared" si="85"/>
        <v>24362</v>
      </c>
      <c r="E932" s="483">
        <f t="shared" si="86"/>
        <v>-0.0837564406333446</v>
      </c>
      <c r="F932" s="473">
        <f t="shared" si="87"/>
        <v>0</v>
      </c>
      <c r="G932" s="217">
        <f t="shared" si="88"/>
        <v>7</v>
      </c>
      <c r="H932" s="397"/>
      <c r="I932" s="217">
        <v>2130232</v>
      </c>
      <c r="J932" s="217" t="s">
        <v>2695</v>
      </c>
      <c r="L932" s="217">
        <f t="shared" si="89"/>
        <v>2130232</v>
      </c>
      <c r="R932" s="217">
        <v>2130399</v>
      </c>
      <c r="S932" s="217" t="s">
        <v>2696</v>
      </c>
      <c r="T932" s="217">
        <v>450</v>
      </c>
    </row>
    <row r="933" ht="18.9" customHeight="1" spans="1:20">
      <c r="A933" s="668" t="s">
        <v>2697</v>
      </c>
      <c r="B933" s="497">
        <v>2130505</v>
      </c>
      <c r="C933" s="407">
        <f t="shared" si="84"/>
        <v>1463</v>
      </c>
      <c r="D933" s="407">
        <f t="shared" si="85"/>
        <v>3083</v>
      </c>
      <c r="E933" s="483">
        <f t="shared" si="86"/>
        <v>1.10731373889269</v>
      </c>
      <c r="F933" s="473">
        <f t="shared" si="87"/>
        <v>0</v>
      </c>
      <c r="G933" s="217">
        <f t="shared" si="88"/>
        <v>7</v>
      </c>
      <c r="H933" s="397"/>
      <c r="I933" s="217">
        <v>2130234</v>
      </c>
      <c r="J933" s="217" t="s">
        <v>2698</v>
      </c>
      <c r="K933" s="217">
        <v>543</v>
      </c>
      <c r="L933" s="217">
        <f t="shared" si="89"/>
        <v>2130234</v>
      </c>
      <c r="R933" s="217">
        <v>21304</v>
      </c>
      <c r="S933" s="217" t="s">
        <v>2699</v>
      </c>
      <c r="T933" s="217">
        <v>0</v>
      </c>
    </row>
    <row r="934" ht="18.9" customHeight="1" spans="1:20">
      <c r="A934" s="668" t="s">
        <v>2700</v>
      </c>
      <c r="B934" s="497">
        <v>2130506</v>
      </c>
      <c r="C934" s="407">
        <f t="shared" si="84"/>
        <v>360</v>
      </c>
      <c r="D934" s="407">
        <f t="shared" si="85"/>
        <v>24</v>
      </c>
      <c r="E934" s="483">
        <f t="shared" si="86"/>
        <v>-0.933333333333333</v>
      </c>
      <c r="F934" s="473">
        <f t="shared" si="87"/>
        <v>0</v>
      </c>
      <c r="G934" s="217">
        <f t="shared" si="88"/>
        <v>7</v>
      </c>
      <c r="H934" s="397"/>
      <c r="I934" s="217">
        <v>2130299</v>
      </c>
      <c r="J934" s="217" t="s">
        <v>2701</v>
      </c>
      <c r="K934" s="217">
        <v>178</v>
      </c>
      <c r="L934" s="217">
        <f t="shared" si="89"/>
        <v>2130299</v>
      </c>
      <c r="R934" s="217">
        <v>2130401</v>
      </c>
      <c r="S934" s="217" t="s">
        <v>595</v>
      </c>
      <c r="T934" s="217">
        <v>0</v>
      </c>
    </row>
    <row r="935" ht="18.9" customHeight="1" spans="1:20">
      <c r="A935" s="668" t="s">
        <v>2702</v>
      </c>
      <c r="B935" s="497">
        <v>2130507</v>
      </c>
      <c r="C935" s="407">
        <f t="shared" si="84"/>
        <v>79</v>
      </c>
      <c r="D935" s="407">
        <f t="shared" si="85"/>
        <v>162</v>
      </c>
      <c r="E935" s="483">
        <f t="shared" si="86"/>
        <v>1.0506329113924</v>
      </c>
      <c r="F935" s="473">
        <f t="shared" si="87"/>
        <v>0</v>
      </c>
      <c r="G935" s="217">
        <f t="shared" si="88"/>
        <v>7</v>
      </c>
      <c r="H935" s="397"/>
      <c r="I935" s="217">
        <v>21303</v>
      </c>
      <c r="J935" s="217" t="s">
        <v>2703</v>
      </c>
      <c r="K935" s="217">
        <v>4277</v>
      </c>
      <c r="L935" s="217">
        <f t="shared" si="89"/>
        <v>21303</v>
      </c>
      <c r="R935" s="217">
        <v>2130402</v>
      </c>
      <c r="S935" s="217" t="s">
        <v>598</v>
      </c>
      <c r="T935" s="217">
        <v>0</v>
      </c>
    </row>
    <row r="936" ht="18.9" customHeight="1" spans="1:20">
      <c r="A936" s="668" t="s">
        <v>2704</v>
      </c>
      <c r="B936" s="497">
        <v>2130508</v>
      </c>
      <c r="C936" s="407">
        <f t="shared" si="84"/>
        <v>0</v>
      </c>
      <c r="D936" s="407">
        <f t="shared" si="85"/>
        <v>0</v>
      </c>
      <c r="E936" s="483" t="str">
        <f t="shared" si="86"/>
        <v/>
      </c>
      <c r="F936" s="473">
        <f t="shared" si="87"/>
        <v>0</v>
      </c>
      <c r="G936" s="217">
        <f t="shared" si="88"/>
        <v>7</v>
      </c>
      <c r="H936" s="397"/>
      <c r="I936" s="217">
        <v>2130301</v>
      </c>
      <c r="J936" s="217" t="s">
        <v>588</v>
      </c>
      <c r="K936" s="217">
        <v>208</v>
      </c>
      <c r="L936" s="217">
        <f t="shared" si="89"/>
        <v>2130301</v>
      </c>
      <c r="R936" s="217">
        <v>2130403</v>
      </c>
      <c r="S936" s="217" t="s">
        <v>601</v>
      </c>
      <c r="T936" s="217">
        <v>0</v>
      </c>
    </row>
    <row r="937" ht="18.9" customHeight="1" spans="1:20">
      <c r="A937" s="668" t="s">
        <v>2705</v>
      </c>
      <c r="B937" s="497">
        <v>2130550</v>
      </c>
      <c r="C937" s="407">
        <f t="shared" si="84"/>
        <v>0</v>
      </c>
      <c r="D937" s="407">
        <f t="shared" si="85"/>
        <v>0</v>
      </c>
      <c r="E937" s="483" t="str">
        <f t="shared" si="86"/>
        <v/>
      </c>
      <c r="F937" s="473">
        <f t="shared" si="87"/>
        <v>0</v>
      </c>
      <c r="G937" s="217">
        <f t="shared" si="88"/>
        <v>7</v>
      </c>
      <c r="H937" s="397"/>
      <c r="I937" s="217">
        <v>2130302</v>
      </c>
      <c r="J937" s="217" t="s">
        <v>591</v>
      </c>
      <c r="L937" s="217">
        <f t="shared" si="89"/>
        <v>2130302</v>
      </c>
      <c r="R937" s="217">
        <v>2130404</v>
      </c>
      <c r="S937" s="217" t="s">
        <v>2706</v>
      </c>
      <c r="T937" s="217">
        <v>0</v>
      </c>
    </row>
    <row r="938" ht="18.9" customHeight="1" spans="1:20">
      <c r="A938" s="668" t="s">
        <v>2707</v>
      </c>
      <c r="B938" s="497">
        <v>2130599</v>
      </c>
      <c r="C938" s="407">
        <f t="shared" si="84"/>
        <v>3117</v>
      </c>
      <c r="D938" s="407">
        <f t="shared" si="85"/>
        <v>3425</v>
      </c>
      <c r="E938" s="483">
        <f t="shared" si="86"/>
        <v>0.0988129611806223</v>
      </c>
      <c r="F938" s="473">
        <f t="shared" si="87"/>
        <v>0</v>
      </c>
      <c r="G938" s="217">
        <f t="shared" si="88"/>
        <v>7</v>
      </c>
      <c r="H938" s="397"/>
      <c r="I938" s="217">
        <v>2130303</v>
      </c>
      <c r="J938" s="217" t="s">
        <v>594</v>
      </c>
      <c r="L938" s="217">
        <f t="shared" si="89"/>
        <v>2130303</v>
      </c>
      <c r="R938" s="217">
        <v>2130405</v>
      </c>
      <c r="S938" s="217" t="s">
        <v>2708</v>
      </c>
      <c r="T938" s="217">
        <v>0</v>
      </c>
    </row>
    <row r="939" ht="18.9" customHeight="1" spans="1:20">
      <c r="A939" s="668" t="s">
        <v>2709</v>
      </c>
      <c r="B939" s="497">
        <v>21306</v>
      </c>
      <c r="C939" s="407">
        <f t="shared" si="84"/>
        <v>40</v>
      </c>
      <c r="D939" s="407">
        <f t="shared" si="85"/>
        <v>-1</v>
      </c>
      <c r="E939" s="483">
        <f t="shared" si="86"/>
        <v>-1.025</v>
      </c>
      <c r="F939" s="473">
        <f t="shared" si="87"/>
        <v>40</v>
      </c>
      <c r="G939" s="217">
        <f t="shared" si="88"/>
        <v>5</v>
      </c>
      <c r="H939" s="655"/>
      <c r="I939" s="217">
        <v>2130304</v>
      </c>
      <c r="J939" s="217" t="s">
        <v>2710</v>
      </c>
      <c r="L939" s="217">
        <f t="shared" si="89"/>
        <v>2130304</v>
      </c>
      <c r="R939" s="217">
        <v>2130406</v>
      </c>
      <c r="S939" s="217" t="s">
        <v>2711</v>
      </c>
      <c r="T939" s="217">
        <v>0</v>
      </c>
    </row>
    <row r="940" ht="18.9" customHeight="1" spans="1:20">
      <c r="A940" s="668" t="s">
        <v>1417</v>
      </c>
      <c r="B940" s="497">
        <v>2130601</v>
      </c>
      <c r="C940" s="407">
        <f t="shared" si="84"/>
        <v>20</v>
      </c>
      <c r="D940" s="407">
        <f t="shared" si="85"/>
        <v>0</v>
      </c>
      <c r="E940" s="483">
        <f t="shared" si="86"/>
        <v>-1</v>
      </c>
      <c r="F940" s="473">
        <f t="shared" si="87"/>
        <v>0</v>
      </c>
      <c r="G940" s="217">
        <f t="shared" si="88"/>
        <v>7</v>
      </c>
      <c r="H940" s="397"/>
      <c r="I940" s="217">
        <v>2130305</v>
      </c>
      <c r="J940" s="217" t="s">
        <v>2712</v>
      </c>
      <c r="K940" s="217">
        <v>2064</v>
      </c>
      <c r="L940" s="217">
        <f t="shared" si="89"/>
        <v>2130305</v>
      </c>
      <c r="R940" s="217">
        <v>2130407</v>
      </c>
      <c r="S940" s="217" t="s">
        <v>2713</v>
      </c>
      <c r="T940" s="217">
        <v>0</v>
      </c>
    </row>
    <row r="941" ht="18.9" customHeight="1" spans="1:20">
      <c r="A941" s="668" t="s">
        <v>2714</v>
      </c>
      <c r="B941" s="497">
        <v>2130602</v>
      </c>
      <c r="C941" s="407">
        <f t="shared" si="84"/>
        <v>20</v>
      </c>
      <c r="D941" s="407">
        <f t="shared" si="85"/>
        <v>-1</v>
      </c>
      <c r="E941" s="483">
        <f t="shared" si="86"/>
        <v>-1.05</v>
      </c>
      <c r="F941" s="473">
        <f t="shared" si="87"/>
        <v>0</v>
      </c>
      <c r="G941" s="217">
        <f t="shared" si="88"/>
        <v>7</v>
      </c>
      <c r="H941" s="397"/>
      <c r="I941" s="217">
        <v>2130306</v>
      </c>
      <c r="J941" s="217" t="s">
        <v>2715</v>
      </c>
      <c r="L941" s="217">
        <f t="shared" si="89"/>
        <v>2130306</v>
      </c>
      <c r="R941" s="217">
        <v>2130408</v>
      </c>
      <c r="S941" s="217" t="s">
        <v>2716</v>
      </c>
      <c r="T941" s="217">
        <v>0</v>
      </c>
    </row>
    <row r="942" ht="18.9" customHeight="1" spans="1:20">
      <c r="A942" s="668" t="s">
        <v>2717</v>
      </c>
      <c r="B942" s="497">
        <v>2130603</v>
      </c>
      <c r="C942" s="407">
        <f t="shared" si="84"/>
        <v>0</v>
      </c>
      <c r="D942" s="407">
        <f t="shared" si="85"/>
        <v>0</v>
      </c>
      <c r="E942" s="483" t="str">
        <f t="shared" si="86"/>
        <v/>
      </c>
      <c r="F942" s="473">
        <f t="shared" si="87"/>
        <v>0</v>
      </c>
      <c r="G942" s="217">
        <f t="shared" si="88"/>
        <v>7</v>
      </c>
      <c r="H942" s="397"/>
      <c r="I942" s="217">
        <v>2130307</v>
      </c>
      <c r="J942" s="217" t="s">
        <v>2718</v>
      </c>
      <c r="L942" s="217">
        <f t="shared" si="89"/>
        <v>2130307</v>
      </c>
      <c r="R942" s="217">
        <v>2130409</v>
      </c>
      <c r="S942" s="217" t="s">
        <v>2719</v>
      </c>
      <c r="T942" s="217">
        <v>0</v>
      </c>
    </row>
    <row r="943" ht="18.9" customHeight="1" spans="1:20">
      <c r="A943" s="668" t="s">
        <v>2720</v>
      </c>
      <c r="B943" s="497">
        <v>2130604</v>
      </c>
      <c r="C943" s="407">
        <f t="shared" si="84"/>
        <v>0</v>
      </c>
      <c r="D943" s="407">
        <f t="shared" si="85"/>
        <v>0</v>
      </c>
      <c r="E943" s="483" t="str">
        <f t="shared" si="86"/>
        <v/>
      </c>
      <c r="F943" s="473">
        <f t="shared" si="87"/>
        <v>0</v>
      </c>
      <c r="G943" s="217">
        <f t="shared" si="88"/>
        <v>7</v>
      </c>
      <c r="H943" s="397"/>
      <c r="I943" s="217">
        <v>2130308</v>
      </c>
      <c r="J943" s="217" t="s">
        <v>2721</v>
      </c>
      <c r="K943" s="217">
        <v>420</v>
      </c>
      <c r="L943" s="217">
        <f t="shared" si="89"/>
        <v>2130308</v>
      </c>
      <c r="R943" s="217">
        <v>2130499</v>
      </c>
      <c r="S943" s="217" t="s">
        <v>2722</v>
      </c>
      <c r="T943" s="217">
        <v>0</v>
      </c>
    </row>
    <row r="944" ht="18.9" customHeight="1" spans="1:20">
      <c r="A944" s="668" t="s">
        <v>2723</v>
      </c>
      <c r="B944" s="497">
        <v>2130699</v>
      </c>
      <c r="C944" s="407">
        <f t="shared" si="84"/>
        <v>0</v>
      </c>
      <c r="D944" s="407">
        <f t="shared" si="85"/>
        <v>0</v>
      </c>
      <c r="E944" s="483" t="str">
        <f t="shared" si="86"/>
        <v/>
      </c>
      <c r="F944" s="473">
        <f t="shared" si="87"/>
        <v>0</v>
      </c>
      <c r="G944" s="217">
        <f t="shared" si="88"/>
        <v>7</v>
      </c>
      <c r="H944" s="397"/>
      <c r="I944" s="217">
        <v>2130309</v>
      </c>
      <c r="J944" s="217" t="s">
        <v>2724</v>
      </c>
      <c r="L944" s="217">
        <f t="shared" si="89"/>
        <v>2130309</v>
      </c>
      <c r="R944" s="217">
        <v>21305</v>
      </c>
      <c r="S944" s="217" t="s">
        <v>2725</v>
      </c>
      <c r="T944" s="217">
        <v>31238</v>
      </c>
    </row>
    <row r="945" ht="18.9" customHeight="1" spans="1:20">
      <c r="A945" s="668" t="s">
        <v>2726</v>
      </c>
      <c r="B945" s="497">
        <v>21307</v>
      </c>
      <c r="C945" s="407">
        <f t="shared" si="84"/>
        <v>3068</v>
      </c>
      <c r="D945" s="407">
        <f t="shared" si="85"/>
        <v>3110</v>
      </c>
      <c r="E945" s="483">
        <f t="shared" si="86"/>
        <v>0.0136897001303782</v>
      </c>
      <c r="F945" s="473">
        <f t="shared" si="87"/>
        <v>3068</v>
      </c>
      <c r="G945" s="217">
        <f t="shared" si="88"/>
        <v>5</v>
      </c>
      <c r="H945" s="655"/>
      <c r="I945" s="217">
        <v>2130310</v>
      </c>
      <c r="J945" s="217" t="s">
        <v>2727</v>
      </c>
      <c r="K945" s="217">
        <v>742</v>
      </c>
      <c r="L945" s="217">
        <f t="shared" si="89"/>
        <v>2130310</v>
      </c>
      <c r="R945" s="217">
        <v>2130501</v>
      </c>
      <c r="S945" s="217" t="s">
        <v>595</v>
      </c>
      <c r="T945" s="217">
        <v>182</v>
      </c>
    </row>
    <row r="946" ht="18.9" customHeight="1" spans="1:20">
      <c r="A946" s="668" t="s">
        <v>2728</v>
      </c>
      <c r="B946" s="497">
        <v>2130701</v>
      </c>
      <c r="C946" s="407">
        <f t="shared" si="84"/>
        <v>739</v>
      </c>
      <c r="D946" s="407">
        <f t="shared" si="85"/>
        <v>478</v>
      </c>
      <c r="E946" s="483">
        <f t="shared" si="86"/>
        <v>-0.353179972936401</v>
      </c>
      <c r="F946" s="473">
        <f t="shared" si="87"/>
        <v>0</v>
      </c>
      <c r="G946" s="217">
        <f t="shared" si="88"/>
        <v>7</v>
      </c>
      <c r="H946" s="397"/>
      <c r="I946" s="217">
        <v>2130311</v>
      </c>
      <c r="J946" s="217" t="s">
        <v>2729</v>
      </c>
      <c r="L946" s="217">
        <f t="shared" si="89"/>
        <v>2130311</v>
      </c>
      <c r="R946" s="217">
        <v>2130502</v>
      </c>
      <c r="S946" s="217" t="s">
        <v>598</v>
      </c>
      <c r="T946" s="217">
        <v>0</v>
      </c>
    </row>
    <row r="947" ht="18.9" customHeight="1" spans="1:20">
      <c r="A947" s="668" t="s">
        <v>2730</v>
      </c>
      <c r="B947" s="497">
        <v>2130704</v>
      </c>
      <c r="C947" s="407">
        <f t="shared" si="84"/>
        <v>0</v>
      </c>
      <c r="D947" s="407">
        <f t="shared" si="85"/>
        <v>0</v>
      </c>
      <c r="E947" s="483" t="str">
        <f t="shared" si="86"/>
        <v/>
      </c>
      <c r="F947" s="473">
        <f t="shared" si="87"/>
        <v>0</v>
      </c>
      <c r="G947" s="217">
        <f t="shared" si="88"/>
        <v>7</v>
      </c>
      <c r="H947" s="397"/>
      <c r="I947" s="217">
        <v>2130312</v>
      </c>
      <c r="J947" s="217" t="s">
        <v>2731</v>
      </c>
      <c r="L947" s="217">
        <f t="shared" si="89"/>
        <v>2130312</v>
      </c>
      <c r="R947" s="217">
        <v>2130503</v>
      </c>
      <c r="S947" s="217" t="s">
        <v>601</v>
      </c>
      <c r="T947" s="217">
        <v>0</v>
      </c>
    </row>
    <row r="948" ht="18.9" customHeight="1" spans="1:20">
      <c r="A948" s="668" t="s">
        <v>2732</v>
      </c>
      <c r="B948" s="497">
        <v>2130705</v>
      </c>
      <c r="C948" s="407">
        <f t="shared" si="84"/>
        <v>2329</v>
      </c>
      <c r="D948" s="407">
        <f t="shared" si="85"/>
        <v>2632</v>
      </c>
      <c r="E948" s="483">
        <f t="shared" si="86"/>
        <v>0.130098754830399</v>
      </c>
      <c r="F948" s="473">
        <f t="shared" si="87"/>
        <v>0</v>
      </c>
      <c r="G948" s="217">
        <f t="shared" si="88"/>
        <v>7</v>
      </c>
      <c r="H948" s="397"/>
      <c r="I948" s="217">
        <v>2130313</v>
      </c>
      <c r="J948" s="217" t="s">
        <v>2733</v>
      </c>
      <c r="L948" s="217">
        <f t="shared" si="89"/>
        <v>2130313</v>
      </c>
      <c r="R948" s="217">
        <v>2130504</v>
      </c>
      <c r="S948" s="217" t="s">
        <v>2734</v>
      </c>
      <c r="T948" s="217">
        <v>24362</v>
      </c>
    </row>
    <row r="949" ht="18.9" customHeight="1" spans="1:20">
      <c r="A949" s="668" t="s">
        <v>2735</v>
      </c>
      <c r="B949" s="497">
        <v>2130706</v>
      </c>
      <c r="C949" s="407">
        <f t="shared" si="84"/>
        <v>0</v>
      </c>
      <c r="D949" s="407">
        <f t="shared" si="85"/>
        <v>0</v>
      </c>
      <c r="E949" s="483" t="str">
        <f t="shared" si="86"/>
        <v/>
      </c>
      <c r="F949" s="473">
        <f t="shared" si="87"/>
        <v>0</v>
      </c>
      <c r="G949" s="217">
        <f t="shared" si="88"/>
        <v>7</v>
      </c>
      <c r="H949" s="655"/>
      <c r="I949" s="217">
        <v>2130314</v>
      </c>
      <c r="J949" s="217" t="s">
        <v>2736</v>
      </c>
      <c r="K949" s="217">
        <v>140</v>
      </c>
      <c r="L949" s="217">
        <f t="shared" si="89"/>
        <v>2130314</v>
      </c>
      <c r="R949" s="217">
        <v>2130505</v>
      </c>
      <c r="S949" s="217" t="s">
        <v>2737</v>
      </c>
      <c r="T949" s="217">
        <v>3083</v>
      </c>
    </row>
    <row r="950" ht="18.9" customHeight="1" spans="1:20">
      <c r="A950" s="668" t="s">
        <v>2738</v>
      </c>
      <c r="B950" s="497">
        <v>2130707</v>
      </c>
      <c r="C950" s="407">
        <f t="shared" si="84"/>
        <v>0</v>
      </c>
      <c r="D950" s="407">
        <f t="shared" si="85"/>
        <v>0</v>
      </c>
      <c r="E950" s="483" t="str">
        <f t="shared" si="86"/>
        <v/>
      </c>
      <c r="F950" s="473">
        <f t="shared" si="87"/>
        <v>0</v>
      </c>
      <c r="G950" s="217">
        <f t="shared" si="88"/>
        <v>7</v>
      </c>
      <c r="H950" s="397"/>
      <c r="I950" s="217">
        <v>2130315</v>
      </c>
      <c r="J950" s="217" t="s">
        <v>2739</v>
      </c>
      <c r="K950" s="217">
        <v>20</v>
      </c>
      <c r="L950" s="217">
        <f t="shared" si="89"/>
        <v>2130315</v>
      </c>
      <c r="R950" s="217">
        <v>2130506</v>
      </c>
      <c r="S950" s="217" t="s">
        <v>2740</v>
      </c>
      <c r="T950" s="217">
        <v>24</v>
      </c>
    </row>
    <row r="951" ht="18.9" customHeight="1" spans="1:20">
      <c r="A951" s="668" t="s">
        <v>2741</v>
      </c>
      <c r="B951" s="497">
        <v>2130799</v>
      </c>
      <c r="C951" s="407">
        <f t="shared" si="84"/>
        <v>0</v>
      </c>
      <c r="D951" s="407">
        <f t="shared" si="85"/>
        <v>0</v>
      </c>
      <c r="E951" s="483" t="str">
        <f t="shared" si="86"/>
        <v/>
      </c>
      <c r="F951" s="473">
        <f t="shared" si="87"/>
        <v>0</v>
      </c>
      <c r="G951" s="217">
        <f t="shared" si="88"/>
        <v>7</v>
      </c>
      <c r="H951" s="397"/>
      <c r="I951" s="217">
        <v>2130316</v>
      </c>
      <c r="J951" s="217" t="s">
        <v>2742</v>
      </c>
      <c r="K951" s="217">
        <v>142</v>
      </c>
      <c r="L951" s="217">
        <f t="shared" si="89"/>
        <v>2130316</v>
      </c>
      <c r="R951" s="217">
        <v>2130507</v>
      </c>
      <c r="S951" s="217" t="s">
        <v>2743</v>
      </c>
      <c r="T951" s="217">
        <v>162</v>
      </c>
    </row>
    <row r="952" ht="18.9" customHeight="1" spans="1:20">
      <c r="A952" s="668" t="s">
        <v>2744</v>
      </c>
      <c r="B952" s="497">
        <v>21308</v>
      </c>
      <c r="C952" s="407">
        <f t="shared" si="84"/>
        <v>2522</v>
      </c>
      <c r="D952" s="407">
        <f t="shared" si="85"/>
        <v>2813</v>
      </c>
      <c r="E952" s="483">
        <f t="shared" si="86"/>
        <v>0.115384615384615</v>
      </c>
      <c r="F952" s="473">
        <f t="shared" si="87"/>
        <v>2522</v>
      </c>
      <c r="G952" s="217">
        <f t="shared" si="88"/>
        <v>5</v>
      </c>
      <c r="H952" s="655"/>
      <c r="I952" s="217">
        <v>2130317</v>
      </c>
      <c r="J952" s="217" t="s">
        <v>2745</v>
      </c>
      <c r="L952" s="217">
        <f t="shared" si="89"/>
        <v>2130317</v>
      </c>
      <c r="R952" s="217">
        <v>2130508</v>
      </c>
      <c r="S952" s="217" t="s">
        <v>2746</v>
      </c>
      <c r="T952" s="217">
        <v>0</v>
      </c>
    </row>
    <row r="953" ht="18.9" customHeight="1" spans="1:20">
      <c r="A953" s="668" t="s">
        <v>2747</v>
      </c>
      <c r="B953" s="497">
        <v>2130801</v>
      </c>
      <c r="C953" s="407">
        <f t="shared" si="84"/>
        <v>441</v>
      </c>
      <c r="D953" s="407">
        <f t="shared" si="85"/>
        <v>0</v>
      </c>
      <c r="E953" s="483">
        <f t="shared" si="86"/>
        <v>-1</v>
      </c>
      <c r="F953" s="473">
        <f t="shared" si="87"/>
        <v>0</v>
      </c>
      <c r="G953" s="217">
        <f t="shared" si="88"/>
        <v>7</v>
      </c>
      <c r="H953" s="397"/>
      <c r="I953" s="217">
        <v>2130318</v>
      </c>
      <c r="J953" s="217" t="s">
        <v>2748</v>
      </c>
      <c r="L953" s="217">
        <f t="shared" si="89"/>
        <v>2130318</v>
      </c>
      <c r="R953" s="217">
        <v>2130550</v>
      </c>
      <c r="S953" s="217" t="s">
        <v>2749</v>
      </c>
      <c r="T953" s="217">
        <v>0</v>
      </c>
    </row>
    <row r="954" ht="18.9" customHeight="1" spans="1:20">
      <c r="A954" s="668" t="s">
        <v>2750</v>
      </c>
      <c r="B954" s="497">
        <v>2130802</v>
      </c>
      <c r="C954" s="407">
        <f t="shared" si="84"/>
        <v>56</v>
      </c>
      <c r="D954" s="407">
        <f t="shared" si="85"/>
        <v>0</v>
      </c>
      <c r="E954" s="483">
        <f t="shared" si="86"/>
        <v>-1</v>
      </c>
      <c r="F954" s="473">
        <f t="shared" si="87"/>
        <v>0</v>
      </c>
      <c r="G954" s="217">
        <f t="shared" si="88"/>
        <v>7</v>
      </c>
      <c r="H954" s="397"/>
      <c r="I954" s="217">
        <v>2130319</v>
      </c>
      <c r="J954" s="217" t="s">
        <v>2751</v>
      </c>
      <c r="L954" s="217">
        <f t="shared" si="89"/>
        <v>2130319</v>
      </c>
      <c r="R954" s="217">
        <v>2130599</v>
      </c>
      <c r="S954" s="217" t="s">
        <v>2752</v>
      </c>
      <c r="T954" s="217">
        <v>3425</v>
      </c>
    </row>
    <row r="955" ht="18.9" customHeight="1" spans="1:20">
      <c r="A955" s="668" t="s">
        <v>2753</v>
      </c>
      <c r="B955" s="497">
        <v>2130803</v>
      </c>
      <c r="C955" s="407">
        <f t="shared" si="84"/>
        <v>892</v>
      </c>
      <c r="D955" s="407">
        <f t="shared" si="85"/>
        <v>1525</v>
      </c>
      <c r="E955" s="483">
        <f t="shared" si="86"/>
        <v>0.709641255605381</v>
      </c>
      <c r="F955" s="473">
        <f t="shared" si="87"/>
        <v>0</v>
      </c>
      <c r="G955" s="217">
        <f t="shared" si="88"/>
        <v>7</v>
      </c>
      <c r="H955" s="397"/>
      <c r="I955" s="217">
        <v>2130321</v>
      </c>
      <c r="J955" s="217" t="s">
        <v>2754</v>
      </c>
      <c r="K955" s="217">
        <v>-1</v>
      </c>
      <c r="L955" s="217">
        <f t="shared" si="89"/>
        <v>2130321</v>
      </c>
      <c r="R955" s="217">
        <v>21306</v>
      </c>
      <c r="S955" s="217" t="s">
        <v>2755</v>
      </c>
      <c r="T955" s="217">
        <v>-1</v>
      </c>
    </row>
    <row r="956" ht="18.9" customHeight="1" spans="1:20">
      <c r="A956" s="668" t="s">
        <v>2756</v>
      </c>
      <c r="B956" s="497">
        <v>2130804</v>
      </c>
      <c r="C956" s="407">
        <f t="shared" si="84"/>
        <v>1133</v>
      </c>
      <c r="D956" s="407">
        <f t="shared" si="85"/>
        <v>1288</v>
      </c>
      <c r="E956" s="483">
        <f t="shared" si="86"/>
        <v>0.136804942630185</v>
      </c>
      <c r="F956" s="473">
        <f t="shared" si="87"/>
        <v>0</v>
      </c>
      <c r="G956" s="217">
        <f t="shared" si="88"/>
        <v>7</v>
      </c>
      <c r="H956" s="397"/>
      <c r="I956" s="217">
        <v>2130322</v>
      </c>
      <c r="J956" s="217" t="s">
        <v>2757</v>
      </c>
      <c r="L956" s="217">
        <f t="shared" si="89"/>
        <v>2130322</v>
      </c>
      <c r="R956" s="217">
        <v>2130601</v>
      </c>
      <c r="S956" s="217" t="s">
        <v>1479</v>
      </c>
      <c r="T956" s="217">
        <v>0</v>
      </c>
    </row>
    <row r="957" ht="18.9" customHeight="1" spans="1:20">
      <c r="A957" s="668" t="s">
        <v>2758</v>
      </c>
      <c r="B957" s="497">
        <v>2130805</v>
      </c>
      <c r="C957" s="407">
        <f t="shared" si="84"/>
        <v>0</v>
      </c>
      <c r="D957" s="407">
        <f t="shared" si="85"/>
        <v>0</v>
      </c>
      <c r="E957" s="483" t="str">
        <f t="shared" si="86"/>
        <v/>
      </c>
      <c r="F957" s="473">
        <f t="shared" si="87"/>
        <v>0</v>
      </c>
      <c r="G957" s="217">
        <f t="shared" si="88"/>
        <v>7</v>
      </c>
      <c r="H957" s="397"/>
      <c r="I957" s="217">
        <v>2130332</v>
      </c>
      <c r="J957" s="217" t="s">
        <v>2759</v>
      </c>
      <c r="L957" s="217" t="e">
        <f t="shared" si="89"/>
        <v>#N/A</v>
      </c>
      <c r="R957" s="217">
        <v>2130602</v>
      </c>
      <c r="S957" s="217" t="s">
        <v>2760</v>
      </c>
      <c r="T957" s="217">
        <v>-1</v>
      </c>
    </row>
    <row r="958" ht="18.9" customHeight="1" spans="1:20">
      <c r="A958" s="668" t="s">
        <v>2761</v>
      </c>
      <c r="B958" s="497">
        <v>2130899</v>
      </c>
      <c r="C958" s="407">
        <f t="shared" si="84"/>
        <v>0</v>
      </c>
      <c r="D958" s="407">
        <f t="shared" si="85"/>
        <v>0</v>
      </c>
      <c r="E958" s="483" t="str">
        <f t="shared" si="86"/>
        <v/>
      </c>
      <c r="F958" s="473">
        <f t="shared" si="87"/>
        <v>0</v>
      </c>
      <c r="G958" s="217">
        <f t="shared" si="88"/>
        <v>7</v>
      </c>
      <c r="H958" s="397"/>
      <c r="I958" s="217">
        <v>2130333</v>
      </c>
      <c r="J958" s="217" t="s">
        <v>2684</v>
      </c>
      <c r="L958" s="217">
        <f t="shared" si="89"/>
        <v>2130333</v>
      </c>
      <c r="R958" s="217">
        <v>2130603</v>
      </c>
      <c r="S958" s="217" t="s">
        <v>2762</v>
      </c>
      <c r="T958" s="217">
        <v>0</v>
      </c>
    </row>
    <row r="959" ht="18.9" customHeight="1" spans="1:20">
      <c r="A959" s="668" t="s">
        <v>2763</v>
      </c>
      <c r="B959" s="497">
        <v>21309</v>
      </c>
      <c r="C959" s="407">
        <f t="shared" si="84"/>
        <v>0</v>
      </c>
      <c r="D959" s="407">
        <f t="shared" si="85"/>
        <v>0</v>
      </c>
      <c r="E959" s="483" t="str">
        <f t="shared" si="86"/>
        <v/>
      </c>
      <c r="F959" s="473">
        <f t="shared" si="87"/>
        <v>0</v>
      </c>
      <c r="G959" s="217">
        <f t="shared" si="88"/>
        <v>5</v>
      </c>
      <c r="H959" s="655"/>
      <c r="I959" s="217">
        <v>2130334</v>
      </c>
      <c r="J959" s="217" t="s">
        <v>2764</v>
      </c>
      <c r="L959" s="217">
        <f t="shared" si="89"/>
        <v>2130334</v>
      </c>
      <c r="R959" s="217">
        <v>2130604</v>
      </c>
      <c r="S959" s="217" t="s">
        <v>2765</v>
      </c>
      <c r="T959" s="217">
        <v>0</v>
      </c>
    </row>
    <row r="960" ht="18.9" customHeight="1" spans="1:20">
      <c r="A960" s="668" t="s">
        <v>2766</v>
      </c>
      <c r="B960" s="497">
        <v>2130901</v>
      </c>
      <c r="C960" s="407">
        <f t="shared" si="84"/>
        <v>0</v>
      </c>
      <c r="D960" s="407">
        <f t="shared" si="85"/>
        <v>0</v>
      </c>
      <c r="E960" s="483" t="str">
        <f t="shared" si="86"/>
        <v/>
      </c>
      <c r="F960" s="473">
        <f t="shared" si="87"/>
        <v>0</v>
      </c>
      <c r="G960" s="217">
        <f t="shared" si="88"/>
        <v>7</v>
      </c>
      <c r="H960" s="397"/>
      <c r="I960" s="217">
        <v>2130335</v>
      </c>
      <c r="J960" s="217" t="s">
        <v>2767</v>
      </c>
      <c r="K960" s="217">
        <v>127</v>
      </c>
      <c r="L960" s="217">
        <f t="shared" si="89"/>
        <v>2130335</v>
      </c>
      <c r="R960" s="217">
        <v>2130699</v>
      </c>
      <c r="S960" s="217" t="s">
        <v>2768</v>
      </c>
      <c r="T960" s="217">
        <v>0</v>
      </c>
    </row>
    <row r="961" ht="18.9" customHeight="1" spans="1:20">
      <c r="A961" s="668" t="s">
        <v>2769</v>
      </c>
      <c r="B961" s="497">
        <v>2130999</v>
      </c>
      <c r="C961" s="407">
        <f t="shared" si="84"/>
        <v>0</v>
      </c>
      <c r="D961" s="407">
        <f t="shared" si="85"/>
        <v>0</v>
      </c>
      <c r="E961" s="483" t="str">
        <f t="shared" si="86"/>
        <v/>
      </c>
      <c r="F961" s="473">
        <f t="shared" si="87"/>
        <v>0</v>
      </c>
      <c r="G961" s="217">
        <f t="shared" si="88"/>
        <v>7</v>
      </c>
      <c r="H961" s="397"/>
      <c r="I961" s="217">
        <v>2130399</v>
      </c>
      <c r="J961" s="217" t="s">
        <v>2770</v>
      </c>
      <c r="K961" s="217">
        <v>415</v>
      </c>
      <c r="L961" s="217">
        <f t="shared" si="89"/>
        <v>2130399</v>
      </c>
      <c r="R961" s="217">
        <v>21307</v>
      </c>
      <c r="S961" s="217" t="s">
        <v>2771</v>
      </c>
      <c r="T961" s="217">
        <v>3110</v>
      </c>
    </row>
    <row r="962" ht="18.9" customHeight="1" spans="1:20">
      <c r="A962" s="668" t="s">
        <v>2772</v>
      </c>
      <c r="B962" s="497">
        <v>21399</v>
      </c>
      <c r="C962" s="407">
        <f t="shared" si="84"/>
        <v>26</v>
      </c>
      <c r="D962" s="407">
        <f t="shared" si="85"/>
        <v>23</v>
      </c>
      <c r="E962" s="483">
        <f t="shared" si="86"/>
        <v>-0.115384615384615</v>
      </c>
      <c r="F962" s="473">
        <f t="shared" si="87"/>
        <v>26</v>
      </c>
      <c r="G962" s="217">
        <f t="shared" si="88"/>
        <v>5</v>
      </c>
      <c r="H962" s="655"/>
      <c r="I962" s="217">
        <v>21304</v>
      </c>
      <c r="J962" s="217" t="s">
        <v>2773</v>
      </c>
      <c r="L962" s="217">
        <f t="shared" si="89"/>
        <v>21304</v>
      </c>
      <c r="R962" s="217">
        <v>2130701</v>
      </c>
      <c r="S962" s="217" t="s">
        <v>2774</v>
      </c>
      <c r="T962" s="217">
        <v>478</v>
      </c>
    </row>
    <row r="963" ht="18.9" customHeight="1" spans="1:20">
      <c r="A963" s="668" t="s">
        <v>2775</v>
      </c>
      <c r="B963" s="497">
        <v>2139901</v>
      </c>
      <c r="C963" s="407">
        <f t="shared" si="84"/>
        <v>0</v>
      </c>
      <c r="D963" s="407">
        <f t="shared" si="85"/>
        <v>0</v>
      </c>
      <c r="E963" s="483" t="str">
        <f t="shared" si="86"/>
        <v/>
      </c>
      <c r="F963" s="473">
        <f t="shared" si="87"/>
        <v>0</v>
      </c>
      <c r="G963" s="217">
        <f t="shared" si="88"/>
        <v>7</v>
      </c>
      <c r="H963" s="397"/>
      <c r="I963" s="217">
        <v>2130401</v>
      </c>
      <c r="J963" s="217" t="s">
        <v>588</v>
      </c>
      <c r="L963" s="217">
        <f t="shared" si="89"/>
        <v>2130401</v>
      </c>
      <c r="R963" s="217">
        <v>2130704</v>
      </c>
      <c r="S963" s="217" t="s">
        <v>2776</v>
      </c>
      <c r="T963" s="217">
        <v>0</v>
      </c>
    </row>
    <row r="964" ht="18.9" customHeight="1" spans="1:20">
      <c r="A964" s="668" t="s">
        <v>2777</v>
      </c>
      <c r="B964" s="497">
        <v>2139999</v>
      </c>
      <c r="C964" s="407">
        <f t="shared" ref="C964:C1027" si="90">_xlfn.IFNA(VLOOKUP(B964,I:K,3,0),)</f>
        <v>26</v>
      </c>
      <c r="D964" s="407">
        <f t="shared" ref="D964:D1027" si="91">_xlfn.IFNA(VLOOKUP(B964,R:T,3,0),)</f>
        <v>23</v>
      </c>
      <c r="E964" s="483">
        <f t="shared" ref="E964:E1027" si="92">IF(ISERROR(D964/C964-1),"",D964/C964-1)</f>
        <v>-0.115384615384615</v>
      </c>
      <c r="F964" s="473">
        <f t="shared" ref="F964:F1027" si="93">SUMIFS(C$4:C$1309,B$4:B$1309,"&gt;"&amp;B964*100,B$4:B$1309,"&lt;"&amp;B964*100+100)</f>
        <v>0</v>
      </c>
      <c r="G964" s="217">
        <f t="shared" ref="G964:G1027" si="94">LEN(B964)</f>
        <v>7</v>
      </c>
      <c r="H964" s="397"/>
      <c r="I964" s="217">
        <v>2130402</v>
      </c>
      <c r="J964" s="217" t="s">
        <v>591</v>
      </c>
      <c r="L964" s="217">
        <f t="shared" ref="L964:L1027" si="95">VLOOKUP(I964,B$4:B$11056,1,0)</f>
        <v>2130402</v>
      </c>
      <c r="R964" s="217">
        <v>2130705</v>
      </c>
      <c r="S964" s="217" t="s">
        <v>2778</v>
      </c>
      <c r="T964" s="217">
        <v>2632</v>
      </c>
    </row>
    <row r="965" ht="18.9" customHeight="1" spans="1:20">
      <c r="A965" s="666" t="s">
        <v>2779</v>
      </c>
      <c r="B965" s="667">
        <v>214</v>
      </c>
      <c r="C965" s="411">
        <f t="shared" si="90"/>
        <v>10450</v>
      </c>
      <c r="D965" s="411">
        <f t="shared" si="91"/>
        <v>7047</v>
      </c>
      <c r="E965" s="481">
        <f t="shared" si="92"/>
        <v>-0.325645933014354</v>
      </c>
      <c r="F965" s="473">
        <f t="shared" si="93"/>
        <v>10450</v>
      </c>
      <c r="G965" s="217">
        <f t="shared" si="94"/>
        <v>3</v>
      </c>
      <c r="H965" s="655"/>
      <c r="I965" s="217">
        <v>2130403</v>
      </c>
      <c r="J965" s="217" t="s">
        <v>594</v>
      </c>
      <c r="L965" s="217">
        <f t="shared" si="95"/>
        <v>2130403</v>
      </c>
      <c r="R965" s="217">
        <v>2130706</v>
      </c>
      <c r="S965" s="217" t="s">
        <v>2780</v>
      </c>
      <c r="T965" s="217">
        <v>0</v>
      </c>
    </row>
    <row r="966" ht="18.9" customHeight="1" spans="1:20">
      <c r="A966" s="668" t="s">
        <v>2781</v>
      </c>
      <c r="B966" s="497">
        <v>21401</v>
      </c>
      <c r="C966" s="407">
        <f t="shared" si="90"/>
        <v>2492</v>
      </c>
      <c r="D966" s="407">
        <f t="shared" si="91"/>
        <v>4168</v>
      </c>
      <c r="E966" s="483">
        <f t="shared" si="92"/>
        <v>0.672552166934189</v>
      </c>
      <c r="F966" s="473">
        <f t="shared" si="93"/>
        <v>2492</v>
      </c>
      <c r="G966" s="217">
        <f t="shared" si="94"/>
        <v>5</v>
      </c>
      <c r="H966" s="655"/>
      <c r="I966" s="217">
        <v>2130404</v>
      </c>
      <c r="J966" s="217" t="s">
        <v>2782</v>
      </c>
      <c r="L966" s="217">
        <f t="shared" si="95"/>
        <v>2130404</v>
      </c>
      <c r="R966" s="217">
        <v>2130707</v>
      </c>
      <c r="S966" s="217" t="s">
        <v>2783</v>
      </c>
      <c r="T966" s="217">
        <v>0</v>
      </c>
    </row>
    <row r="967" ht="18.9" customHeight="1" spans="1:20">
      <c r="A967" s="668" t="s">
        <v>587</v>
      </c>
      <c r="B967" s="497">
        <v>2140101</v>
      </c>
      <c r="C967" s="407">
        <f t="shared" si="90"/>
        <v>217</v>
      </c>
      <c r="D967" s="407">
        <f t="shared" si="91"/>
        <v>219</v>
      </c>
      <c r="E967" s="483">
        <f t="shared" si="92"/>
        <v>0.00921658986175111</v>
      </c>
      <c r="F967" s="473">
        <f t="shared" si="93"/>
        <v>0</v>
      </c>
      <c r="G967" s="217">
        <f t="shared" si="94"/>
        <v>7</v>
      </c>
      <c r="H967" s="397"/>
      <c r="I967" s="217">
        <v>2130405</v>
      </c>
      <c r="J967" s="217" t="s">
        <v>2784</v>
      </c>
      <c r="L967" s="217">
        <f t="shared" si="95"/>
        <v>2130405</v>
      </c>
      <c r="R967" s="217">
        <v>2130799</v>
      </c>
      <c r="S967" s="217" t="s">
        <v>2785</v>
      </c>
      <c r="T967" s="217">
        <v>0</v>
      </c>
    </row>
    <row r="968" ht="18.9" customHeight="1" spans="1:20">
      <c r="A968" s="668" t="s">
        <v>590</v>
      </c>
      <c r="B968" s="497">
        <v>2140102</v>
      </c>
      <c r="C968" s="407">
        <f t="shared" si="90"/>
        <v>0</v>
      </c>
      <c r="D968" s="407">
        <f t="shared" si="91"/>
        <v>0</v>
      </c>
      <c r="E968" s="483" t="str">
        <f t="shared" si="92"/>
        <v/>
      </c>
      <c r="F968" s="473">
        <f t="shared" si="93"/>
        <v>0</v>
      </c>
      <c r="G968" s="217">
        <f t="shared" si="94"/>
        <v>7</v>
      </c>
      <c r="H968" s="397"/>
      <c r="I968" s="217">
        <v>2130406</v>
      </c>
      <c r="J968" s="217" t="s">
        <v>2786</v>
      </c>
      <c r="L968" s="217">
        <f t="shared" si="95"/>
        <v>2130406</v>
      </c>
      <c r="R968" s="217">
        <v>21308</v>
      </c>
      <c r="S968" s="217" t="s">
        <v>2787</v>
      </c>
      <c r="T968" s="217">
        <v>2813</v>
      </c>
    </row>
    <row r="969" ht="18.9" customHeight="1" spans="1:20">
      <c r="A969" s="668" t="s">
        <v>593</v>
      </c>
      <c r="B969" s="497">
        <v>2140103</v>
      </c>
      <c r="C969" s="407">
        <f t="shared" si="90"/>
        <v>0</v>
      </c>
      <c r="D969" s="407">
        <f t="shared" si="91"/>
        <v>0</v>
      </c>
      <c r="E969" s="483" t="str">
        <f t="shared" si="92"/>
        <v/>
      </c>
      <c r="F969" s="473">
        <f t="shared" si="93"/>
        <v>0</v>
      </c>
      <c r="G969" s="217">
        <f t="shared" si="94"/>
        <v>7</v>
      </c>
      <c r="H969" s="655"/>
      <c r="I969" s="217">
        <v>2130407</v>
      </c>
      <c r="J969" s="217" t="s">
        <v>2788</v>
      </c>
      <c r="L969" s="217">
        <f t="shared" si="95"/>
        <v>2130407</v>
      </c>
      <c r="R969" s="217">
        <v>2130801</v>
      </c>
      <c r="S969" s="217" t="s">
        <v>2789</v>
      </c>
      <c r="T969" s="217">
        <v>0</v>
      </c>
    </row>
    <row r="970" ht="18.9" customHeight="1" spans="1:20">
      <c r="A970" s="668" t="s">
        <v>2790</v>
      </c>
      <c r="B970" s="497">
        <v>2140104</v>
      </c>
      <c r="C970" s="407">
        <f t="shared" si="90"/>
        <v>0</v>
      </c>
      <c r="D970" s="407">
        <f t="shared" si="91"/>
        <v>0</v>
      </c>
      <c r="E970" s="483" t="str">
        <f t="shared" si="92"/>
        <v/>
      </c>
      <c r="F970" s="473">
        <f t="shared" si="93"/>
        <v>0</v>
      </c>
      <c r="G970" s="217">
        <f t="shared" si="94"/>
        <v>7</v>
      </c>
      <c r="H970" s="397"/>
      <c r="I970" s="217">
        <v>2130408</v>
      </c>
      <c r="J970" s="217" t="s">
        <v>2791</v>
      </c>
      <c r="L970" s="217">
        <f t="shared" si="95"/>
        <v>2130408</v>
      </c>
      <c r="R970" s="217">
        <v>2130802</v>
      </c>
      <c r="S970" s="217" t="s">
        <v>2792</v>
      </c>
      <c r="T970" s="217">
        <v>0</v>
      </c>
    </row>
    <row r="971" ht="18.9" customHeight="1" spans="1:20">
      <c r="A971" s="668" t="s">
        <v>2793</v>
      </c>
      <c r="B971" s="497">
        <v>2140106</v>
      </c>
      <c r="C971" s="407">
        <f t="shared" si="90"/>
        <v>2319</v>
      </c>
      <c r="D971" s="407">
        <f t="shared" si="91"/>
        <v>3308</v>
      </c>
      <c r="E971" s="483">
        <f t="shared" si="92"/>
        <v>0.426476929711082</v>
      </c>
      <c r="F971" s="473">
        <f t="shared" si="93"/>
        <v>0</v>
      </c>
      <c r="G971" s="217">
        <f t="shared" si="94"/>
        <v>7</v>
      </c>
      <c r="H971" s="397"/>
      <c r="I971" s="217">
        <v>2130409</v>
      </c>
      <c r="J971" s="217" t="s">
        <v>2794</v>
      </c>
      <c r="L971" s="217">
        <f t="shared" si="95"/>
        <v>2130409</v>
      </c>
      <c r="R971" s="217">
        <v>2130803</v>
      </c>
      <c r="S971" s="217" t="s">
        <v>2795</v>
      </c>
      <c r="T971" s="217">
        <v>1525</v>
      </c>
    </row>
    <row r="972" ht="18.9" customHeight="1" spans="1:20">
      <c r="A972" s="668" t="s">
        <v>2796</v>
      </c>
      <c r="B972" s="497">
        <v>2140109</v>
      </c>
      <c r="C972" s="407">
        <f t="shared" si="90"/>
        <v>0</v>
      </c>
      <c r="D972" s="407">
        <f t="shared" si="91"/>
        <v>0</v>
      </c>
      <c r="E972" s="483" t="str">
        <f t="shared" si="92"/>
        <v/>
      </c>
      <c r="F972" s="473">
        <f t="shared" si="93"/>
        <v>0</v>
      </c>
      <c r="G972" s="217">
        <f t="shared" si="94"/>
        <v>7</v>
      </c>
      <c r="H972" s="397"/>
      <c r="I972" s="217">
        <v>2130499</v>
      </c>
      <c r="J972" s="217" t="s">
        <v>2797</v>
      </c>
      <c r="L972" s="217">
        <f t="shared" si="95"/>
        <v>2130499</v>
      </c>
      <c r="R972" s="217">
        <v>2130804</v>
      </c>
      <c r="S972" s="217" t="s">
        <v>2798</v>
      </c>
      <c r="T972" s="217">
        <v>1288</v>
      </c>
    </row>
    <row r="973" ht="18.9" customHeight="1" spans="1:20">
      <c r="A973" s="668" t="s">
        <v>2799</v>
      </c>
      <c r="B973" s="497">
        <v>2140110</v>
      </c>
      <c r="C973" s="407">
        <f t="shared" si="90"/>
        <v>0</v>
      </c>
      <c r="D973" s="407">
        <f t="shared" si="91"/>
        <v>0</v>
      </c>
      <c r="E973" s="483" t="str">
        <f t="shared" si="92"/>
        <v/>
      </c>
      <c r="F973" s="473">
        <f t="shared" si="93"/>
        <v>0</v>
      </c>
      <c r="G973" s="217">
        <f t="shared" si="94"/>
        <v>7</v>
      </c>
      <c r="H973" s="397"/>
      <c r="I973" s="217">
        <v>21305</v>
      </c>
      <c r="J973" s="217" t="s">
        <v>2800</v>
      </c>
      <c r="K973" s="217">
        <v>31726</v>
      </c>
      <c r="L973" s="217">
        <f t="shared" si="95"/>
        <v>21305</v>
      </c>
      <c r="R973" s="217">
        <v>2130805</v>
      </c>
      <c r="S973" s="217" t="s">
        <v>2801</v>
      </c>
      <c r="T973" s="217">
        <v>0</v>
      </c>
    </row>
    <row r="974" ht="18.9" customHeight="1" spans="1:20">
      <c r="A974" s="668" t="s">
        <v>2802</v>
      </c>
      <c r="B974" s="497">
        <v>2140111</v>
      </c>
      <c r="C974" s="407">
        <f t="shared" si="90"/>
        <v>0</v>
      </c>
      <c r="D974" s="407">
        <f t="shared" si="91"/>
        <v>0</v>
      </c>
      <c r="E974" s="483" t="str">
        <f t="shared" si="92"/>
        <v/>
      </c>
      <c r="F974" s="473">
        <f t="shared" si="93"/>
        <v>0</v>
      </c>
      <c r="G974" s="217">
        <f t="shared" si="94"/>
        <v>7</v>
      </c>
      <c r="H974" s="655"/>
      <c r="I974" s="217">
        <v>2130501</v>
      </c>
      <c r="J974" s="217" t="s">
        <v>588</v>
      </c>
      <c r="K974" s="217">
        <v>118</v>
      </c>
      <c r="L974" s="217">
        <f t="shared" si="95"/>
        <v>2130501</v>
      </c>
      <c r="R974" s="217">
        <v>2130899</v>
      </c>
      <c r="S974" s="217" t="s">
        <v>2803</v>
      </c>
      <c r="T974" s="217">
        <v>0</v>
      </c>
    </row>
    <row r="975" ht="18.9" customHeight="1" spans="1:20">
      <c r="A975" s="668" t="s">
        <v>2804</v>
      </c>
      <c r="B975" s="497">
        <v>2140112</v>
      </c>
      <c r="C975" s="407">
        <f t="shared" si="90"/>
        <v>223</v>
      </c>
      <c r="D975" s="407">
        <f t="shared" si="91"/>
        <v>159</v>
      </c>
      <c r="E975" s="483">
        <f t="shared" si="92"/>
        <v>-0.286995515695067</v>
      </c>
      <c r="F975" s="473">
        <f t="shared" si="93"/>
        <v>0</v>
      </c>
      <c r="G975" s="217">
        <f t="shared" si="94"/>
        <v>7</v>
      </c>
      <c r="H975" s="397"/>
      <c r="I975" s="217">
        <v>2130502</v>
      </c>
      <c r="J975" s="217" t="s">
        <v>591</v>
      </c>
      <c r="L975" s="217">
        <f t="shared" si="95"/>
        <v>2130502</v>
      </c>
      <c r="R975" s="217">
        <v>21309</v>
      </c>
      <c r="S975" s="217" t="s">
        <v>2805</v>
      </c>
      <c r="T975" s="217">
        <v>0</v>
      </c>
    </row>
    <row r="976" ht="18.9" customHeight="1" spans="1:20">
      <c r="A976" s="668" t="s">
        <v>2806</v>
      </c>
      <c r="B976" s="497">
        <v>2140114</v>
      </c>
      <c r="C976" s="407">
        <f t="shared" si="90"/>
        <v>0</v>
      </c>
      <c r="D976" s="407">
        <f t="shared" si="91"/>
        <v>0</v>
      </c>
      <c r="E976" s="483" t="str">
        <f t="shared" si="92"/>
        <v/>
      </c>
      <c r="F976" s="473">
        <f t="shared" si="93"/>
        <v>0</v>
      </c>
      <c r="G976" s="217">
        <f t="shared" si="94"/>
        <v>7</v>
      </c>
      <c r="H976" s="397"/>
      <c r="I976" s="217">
        <v>2130503</v>
      </c>
      <c r="J976" s="217" t="s">
        <v>594</v>
      </c>
      <c r="L976" s="217">
        <f t="shared" si="95"/>
        <v>2130503</v>
      </c>
      <c r="R976" s="217">
        <v>2130901</v>
      </c>
      <c r="S976" s="217" t="s">
        <v>2807</v>
      </c>
      <c r="T976" s="217">
        <v>0</v>
      </c>
    </row>
    <row r="977" ht="18.9" customHeight="1" spans="1:20">
      <c r="A977" s="668" t="s">
        <v>2808</v>
      </c>
      <c r="B977" s="497">
        <v>2140122</v>
      </c>
      <c r="C977" s="407">
        <f t="shared" si="90"/>
        <v>0</v>
      </c>
      <c r="D977" s="407">
        <f t="shared" si="91"/>
        <v>0</v>
      </c>
      <c r="E977" s="483" t="str">
        <f t="shared" si="92"/>
        <v/>
      </c>
      <c r="F977" s="473">
        <f t="shared" si="93"/>
        <v>0</v>
      </c>
      <c r="G977" s="217">
        <f t="shared" si="94"/>
        <v>7</v>
      </c>
      <c r="H977" s="397"/>
      <c r="I977" s="217">
        <v>2130504</v>
      </c>
      <c r="J977" s="217" t="s">
        <v>2809</v>
      </c>
      <c r="K977" s="217">
        <v>26589</v>
      </c>
      <c r="L977" s="217">
        <f t="shared" si="95"/>
        <v>2130504</v>
      </c>
      <c r="R977" s="217">
        <v>2130999</v>
      </c>
      <c r="S977" s="217" t="s">
        <v>2810</v>
      </c>
      <c r="T977" s="217">
        <v>0</v>
      </c>
    </row>
    <row r="978" ht="18.9" customHeight="1" spans="1:20">
      <c r="A978" s="668" t="s">
        <v>2811</v>
      </c>
      <c r="B978" s="497">
        <v>2140123</v>
      </c>
      <c r="C978" s="407">
        <f t="shared" si="90"/>
        <v>0</v>
      </c>
      <c r="D978" s="407">
        <f t="shared" si="91"/>
        <v>0</v>
      </c>
      <c r="E978" s="483" t="str">
        <f t="shared" si="92"/>
        <v/>
      </c>
      <c r="F978" s="473">
        <f t="shared" si="93"/>
        <v>0</v>
      </c>
      <c r="G978" s="217">
        <f t="shared" si="94"/>
        <v>7</v>
      </c>
      <c r="H978" s="397"/>
      <c r="I978" s="217">
        <v>2130505</v>
      </c>
      <c r="J978" s="217" t="s">
        <v>2812</v>
      </c>
      <c r="K978" s="217">
        <v>1463</v>
      </c>
      <c r="L978" s="217">
        <f t="shared" si="95"/>
        <v>2130505</v>
      </c>
      <c r="R978" s="217">
        <v>21399</v>
      </c>
      <c r="S978" s="217" t="s">
        <v>2813</v>
      </c>
      <c r="T978" s="217">
        <v>23</v>
      </c>
    </row>
    <row r="979" ht="18.9" customHeight="1" spans="1:20">
      <c r="A979" s="668" t="s">
        <v>2814</v>
      </c>
      <c r="B979" s="497">
        <v>2140127</v>
      </c>
      <c r="C979" s="407">
        <f t="shared" si="90"/>
        <v>0</v>
      </c>
      <c r="D979" s="407">
        <f t="shared" si="91"/>
        <v>0</v>
      </c>
      <c r="E979" s="483" t="str">
        <f t="shared" si="92"/>
        <v/>
      </c>
      <c r="F979" s="473">
        <f t="shared" si="93"/>
        <v>0</v>
      </c>
      <c r="G979" s="217">
        <f t="shared" si="94"/>
        <v>7</v>
      </c>
      <c r="H979" s="397"/>
      <c r="I979" s="217">
        <v>2130506</v>
      </c>
      <c r="J979" s="217" t="s">
        <v>2815</v>
      </c>
      <c r="K979" s="217">
        <v>360</v>
      </c>
      <c r="L979" s="217">
        <f t="shared" si="95"/>
        <v>2130506</v>
      </c>
      <c r="R979" s="217">
        <v>2139901</v>
      </c>
      <c r="S979" s="217" t="s">
        <v>2816</v>
      </c>
      <c r="T979" s="217">
        <v>0</v>
      </c>
    </row>
    <row r="980" ht="18.9" customHeight="1" spans="1:20">
      <c r="A980" s="668" t="s">
        <v>2817</v>
      </c>
      <c r="B980" s="497">
        <v>2140128</v>
      </c>
      <c r="C980" s="407">
        <f t="shared" si="90"/>
        <v>0</v>
      </c>
      <c r="D980" s="407">
        <f t="shared" si="91"/>
        <v>0</v>
      </c>
      <c r="E980" s="483" t="str">
        <f t="shared" si="92"/>
        <v/>
      </c>
      <c r="F980" s="473">
        <f t="shared" si="93"/>
        <v>0</v>
      </c>
      <c r="G980" s="217">
        <f t="shared" si="94"/>
        <v>7</v>
      </c>
      <c r="H980" s="397"/>
      <c r="I980" s="217">
        <v>2130507</v>
      </c>
      <c r="J980" s="217" t="s">
        <v>2818</v>
      </c>
      <c r="K980" s="217">
        <v>79</v>
      </c>
      <c r="L980" s="217">
        <f t="shared" si="95"/>
        <v>2130507</v>
      </c>
      <c r="R980" s="217">
        <v>2139999</v>
      </c>
      <c r="S980" s="217" t="s">
        <v>2819</v>
      </c>
      <c r="T980" s="217">
        <v>23</v>
      </c>
    </row>
    <row r="981" ht="18.9" customHeight="1" spans="1:20">
      <c r="A981" s="668" t="s">
        <v>2820</v>
      </c>
      <c r="B981" s="497">
        <v>2140129</v>
      </c>
      <c r="C981" s="407">
        <f t="shared" si="90"/>
        <v>0</v>
      </c>
      <c r="D981" s="407">
        <f t="shared" si="91"/>
        <v>0</v>
      </c>
      <c r="E981" s="483" t="str">
        <f t="shared" si="92"/>
        <v/>
      </c>
      <c r="F981" s="473">
        <f t="shared" si="93"/>
        <v>0</v>
      </c>
      <c r="G981" s="217">
        <f t="shared" si="94"/>
        <v>7</v>
      </c>
      <c r="H981" s="655"/>
      <c r="I981" s="217">
        <v>2130508</v>
      </c>
      <c r="J981" s="217" t="s">
        <v>2821</v>
      </c>
      <c r="L981" s="217">
        <f t="shared" si="95"/>
        <v>2130508</v>
      </c>
      <c r="R981" s="217">
        <v>214</v>
      </c>
      <c r="S981" s="217" t="s">
        <v>2822</v>
      </c>
      <c r="T981" s="217">
        <v>7047</v>
      </c>
    </row>
    <row r="982" ht="18.9" customHeight="1" spans="1:20">
      <c r="A982" s="668" t="s">
        <v>2823</v>
      </c>
      <c r="B982" s="497">
        <v>2140130</v>
      </c>
      <c r="C982" s="407">
        <f t="shared" si="90"/>
        <v>0</v>
      </c>
      <c r="D982" s="407">
        <f t="shared" si="91"/>
        <v>0</v>
      </c>
      <c r="E982" s="483" t="str">
        <f t="shared" si="92"/>
        <v/>
      </c>
      <c r="F982" s="473">
        <f t="shared" si="93"/>
        <v>0</v>
      </c>
      <c r="G982" s="217">
        <f t="shared" si="94"/>
        <v>7</v>
      </c>
      <c r="H982" s="397"/>
      <c r="I982" s="217">
        <v>2130550</v>
      </c>
      <c r="J982" s="217" t="s">
        <v>2824</v>
      </c>
      <c r="L982" s="217">
        <f t="shared" si="95"/>
        <v>2130550</v>
      </c>
      <c r="R982" s="217">
        <v>21401</v>
      </c>
      <c r="S982" s="217" t="s">
        <v>2825</v>
      </c>
      <c r="T982" s="217">
        <v>4168</v>
      </c>
    </row>
    <row r="983" ht="18.9" customHeight="1" spans="1:20">
      <c r="A983" s="668" t="s">
        <v>2826</v>
      </c>
      <c r="B983" s="497">
        <v>2140131</v>
      </c>
      <c r="C983" s="407">
        <f t="shared" si="90"/>
        <v>0</v>
      </c>
      <c r="D983" s="407">
        <f t="shared" si="91"/>
        <v>0</v>
      </c>
      <c r="E983" s="483" t="str">
        <f t="shared" si="92"/>
        <v/>
      </c>
      <c r="F983" s="473">
        <f t="shared" si="93"/>
        <v>0</v>
      </c>
      <c r="G983" s="217">
        <f t="shared" si="94"/>
        <v>7</v>
      </c>
      <c r="H983" s="397"/>
      <c r="I983" s="217">
        <v>2130599</v>
      </c>
      <c r="J983" s="217" t="s">
        <v>2827</v>
      </c>
      <c r="K983" s="217">
        <v>3117</v>
      </c>
      <c r="L983" s="217">
        <f t="shared" si="95"/>
        <v>2130599</v>
      </c>
      <c r="R983" s="217">
        <v>2140101</v>
      </c>
      <c r="S983" s="217" t="s">
        <v>595</v>
      </c>
      <c r="T983" s="217">
        <v>219</v>
      </c>
    </row>
    <row r="984" ht="18.9" customHeight="1" spans="1:20">
      <c r="A984" s="668" t="s">
        <v>2828</v>
      </c>
      <c r="B984" s="497">
        <v>2140133</v>
      </c>
      <c r="C984" s="407">
        <f t="shared" si="90"/>
        <v>0</v>
      </c>
      <c r="D984" s="407">
        <f t="shared" si="91"/>
        <v>0</v>
      </c>
      <c r="E984" s="483" t="str">
        <f t="shared" si="92"/>
        <v/>
      </c>
      <c r="F984" s="473">
        <f t="shared" si="93"/>
        <v>0</v>
      </c>
      <c r="G984" s="217">
        <f t="shared" si="94"/>
        <v>7</v>
      </c>
      <c r="H984" s="397"/>
      <c r="I984" s="217">
        <v>21306</v>
      </c>
      <c r="J984" s="217" t="s">
        <v>2829</v>
      </c>
      <c r="K984" s="217">
        <v>40</v>
      </c>
      <c r="L984" s="217">
        <f t="shared" si="95"/>
        <v>21306</v>
      </c>
      <c r="R984" s="217">
        <v>2140102</v>
      </c>
      <c r="S984" s="217" t="s">
        <v>598</v>
      </c>
      <c r="T984" s="217">
        <v>0</v>
      </c>
    </row>
    <row r="985" ht="18.9" customHeight="1" spans="1:20">
      <c r="A985" s="668" t="s">
        <v>2830</v>
      </c>
      <c r="B985" s="497">
        <v>2140136</v>
      </c>
      <c r="C985" s="407">
        <f t="shared" si="90"/>
        <v>0</v>
      </c>
      <c r="D985" s="407">
        <f t="shared" si="91"/>
        <v>0</v>
      </c>
      <c r="E985" s="483" t="str">
        <f t="shared" si="92"/>
        <v/>
      </c>
      <c r="F985" s="473">
        <f t="shared" si="93"/>
        <v>0</v>
      </c>
      <c r="G985" s="217">
        <f t="shared" si="94"/>
        <v>7</v>
      </c>
      <c r="H985" s="397"/>
      <c r="I985" s="217">
        <v>2130601</v>
      </c>
      <c r="J985" s="217" t="s">
        <v>1562</v>
      </c>
      <c r="K985" s="217">
        <v>20</v>
      </c>
      <c r="L985" s="217">
        <f t="shared" si="95"/>
        <v>2130601</v>
      </c>
      <c r="R985" s="217">
        <v>2140103</v>
      </c>
      <c r="S985" s="217" t="s">
        <v>601</v>
      </c>
      <c r="T985" s="217">
        <v>0</v>
      </c>
    </row>
    <row r="986" ht="18.9" customHeight="1" spans="1:20">
      <c r="A986" s="668" t="s">
        <v>2831</v>
      </c>
      <c r="B986" s="497">
        <v>2140138</v>
      </c>
      <c r="C986" s="407">
        <f t="shared" si="90"/>
        <v>-269</v>
      </c>
      <c r="D986" s="407">
        <f t="shared" si="91"/>
        <v>480</v>
      </c>
      <c r="E986" s="483">
        <f t="shared" si="92"/>
        <v>-2.78438661710037</v>
      </c>
      <c r="F986" s="473">
        <f t="shared" si="93"/>
        <v>0</v>
      </c>
      <c r="G986" s="217">
        <f t="shared" si="94"/>
        <v>7</v>
      </c>
      <c r="H986" s="655"/>
      <c r="I986" s="217">
        <v>2130602</v>
      </c>
      <c r="J986" s="217" t="s">
        <v>2832</v>
      </c>
      <c r="K986" s="217">
        <v>20</v>
      </c>
      <c r="L986" s="217">
        <f t="shared" si="95"/>
        <v>2130602</v>
      </c>
      <c r="R986" s="217">
        <v>2140104</v>
      </c>
      <c r="S986" s="217" t="s">
        <v>2833</v>
      </c>
      <c r="T986" s="217">
        <v>0</v>
      </c>
    </row>
    <row r="987" ht="18.9" customHeight="1" spans="1:20">
      <c r="A987" s="668" t="s">
        <v>2834</v>
      </c>
      <c r="B987" s="497">
        <v>2140139</v>
      </c>
      <c r="C987" s="407">
        <f t="shared" si="90"/>
        <v>0</v>
      </c>
      <c r="D987" s="407">
        <f t="shared" si="91"/>
        <v>0</v>
      </c>
      <c r="E987" s="483" t="str">
        <f t="shared" si="92"/>
        <v/>
      </c>
      <c r="F987" s="473">
        <f t="shared" si="93"/>
        <v>0</v>
      </c>
      <c r="G987" s="217">
        <f t="shared" si="94"/>
        <v>7</v>
      </c>
      <c r="H987" s="397"/>
      <c r="I987" s="217">
        <v>2130603</v>
      </c>
      <c r="J987" s="217" t="s">
        <v>2835</v>
      </c>
      <c r="L987" s="217">
        <f t="shared" si="95"/>
        <v>2130603</v>
      </c>
      <c r="R987" s="217">
        <v>2140106</v>
      </c>
      <c r="S987" s="217" t="s">
        <v>2836</v>
      </c>
      <c r="T987" s="217">
        <v>3308</v>
      </c>
    </row>
    <row r="988" ht="18.9" customHeight="1" spans="1:20">
      <c r="A988" s="668" t="s">
        <v>2837</v>
      </c>
      <c r="B988" s="497">
        <v>2140199</v>
      </c>
      <c r="C988" s="407">
        <f t="shared" si="90"/>
        <v>2</v>
      </c>
      <c r="D988" s="407">
        <f t="shared" si="91"/>
        <v>2</v>
      </c>
      <c r="E988" s="483">
        <f t="shared" si="92"/>
        <v>0</v>
      </c>
      <c r="F988" s="473">
        <f t="shared" si="93"/>
        <v>0</v>
      </c>
      <c r="G988" s="217">
        <f t="shared" si="94"/>
        <v>7</v>
      </c>
      <c r="H988" s="397"/>
      <c r="I988" s="217">
        <v>2130604</v>
      </c>
      <c r="J988" s="217" t="s">
        <v>2838</v>
      </c>
      <c r="L988" s="217">
        <f t="shared" si="95"/>
        <v>2130604</v>
      </c>
      <c r="R988" s="217">
        <v>2140109</v>
      </c>
      <c r="S988" s="217" t="s">
        <v>2839</v>
      </c>
      <c r="T988" s="217">
        <v>0</v>
      </c>
    </row>
    <row r="989" ht="18.9" customHeight="1" spans="1:20">
      <c r="A989" s="668" t="s">
        <v>2840</v>
      </c>
      <c r="B989" s="497">
        <v>21402</v>
      </c>
      <c r="C989" s="407">
        <f t="shared" si="90"/>
        <v>0</v>
      </c>
      <c r="D989" s="407">
        <f t="shared" si="91"/>
        <v>0</v>
      </c>
      <c r="E989" s="483" t="str">
        <f t="shared" si="92"/>
        <v/>
      </c>
      <c r="F989" s="473">
        <f t="shared" si="93"/>
        <v>0</v>
      </c>
      <c r="G989" s="217">
        <f t="shared" si="94"/>
        <v>5</v>
      </c>
      <c r="H989" s="655"/>
      <c r="I989" s="217">
        <v>2130699</v>
      </c>
      <c r="J989" s="217" t="s">
        <v>2841</v>
      </c>
      <c r="L989" s="217">
        <f t="shared" si="95"/>
        <v>2130699</v>
      </c>
      <c r="R989" s="217">
        <v>2140110</v>
      </c>
      <c r="S989" s="217" t="s">
        <v>2842</v>
      </c>
      <c r="T989" s="217">
        <v>0</v>
      </c>
    </row>
    <row r="990" ht="18.9" customHeight="1" spans="1:20">
      <c r="A990" s="668" t="s">
        <v>587</v>
      </c>
      <c r="B990" s="497">
        <v>2140201</v>
      </c>
      <c r="C990" s="407">
        <f t="shared" si="90"/>
        <v>0</v>
      </c>
      <c r="D990" s="407">
        <f t="shared" si="91"/>
        <v>0</v>
      </c>
      <c r="E990" s="483" t="str">
        <f t="shared" si="92"/>
        <v/>
      </c>
      <c r="F990" s="473">
        <f t="shared" si="93"/>
        <v>0</v>
      </c>
      <c r="G990" s="217">
        <f t="shared" si="94"/>
        <v>7</v>
      </c>
      <c r="H990" s="655"/>
      <c r="I990" s="217">
        <v>21307</v>
      </c>
      <c r="J990" s="217" t="s">
        <v>2843</v>
      </c>
      <c r="K990" s="217">
        <v>3068</v>
      </c>
      <c r="L990" s="217">
        <f t="shared" si="95"/>
        <v>21307</v>
      </c>
      <c r="R990" s="217">
        <v>2140111</v>
      </c>
      <c r="S990" s="217" t="s">
        <v>2844</v>
      </c>
      <c r="T990" s="217">
        <v>0</v>
      </c>
    </row>
    <row r="991" ht="18.9" customHeight="1" spans="1:20">
      <c r="A991" s="668" t="s">
        <v>590</v>
      </c>
      <c r="B991" s="497">
        <v>2140202</v>
      </c>
      <c r="C991" s="407">
        <f t="shared" si="90"/>
        <v>0</v>
      </c>
      <c r="D991" s="407">
        <f t="shared" si="91"/>
        <v>0</v>
      </c>
      <c r="E991" s="483" t="str">
        <f t="shared" si="92"/>
        <v/>
      </c>
      <c r="F991" s="473">
        <f t="shared" si="93"/>
        <v>0</v>
      </c>
      <c r="G991" s="217">
        <f t="shared" si="94"/>
        <v>7</v>
      </c>
      <c r="H991" s="397"/>
      <c r="I991" s="217">
        <v>2130701</v>
      </c>
      <c r="J991" s="217" t="s">
        <v>2845</v>
      </c>
      <c r="K991" s="217">
        <v>739</v>
      </c>
      <c r="L991" s="217">
        <f t="shared" si="95"/>
        <v>2130701</v>
      </c>
      <c r="R991" s="217">
        <v>2140112</v>
      </c>
      <c r="S991" s="217" t="s">
        <v>2846</v>
      </c>
      <c r="T991" s="217">
        <v>159</v>
      </c>
    </row>
    <row r="992" ht="18.9" customHeight="1" spans="1:20">
      <c r="A992" s="668" t="s">
        <v>593</v>
      </c>
      <c r="B992" s="497">
        <v>2140203</v>
      </c>
      <c r="C992" s="407">
        <f t="shared" si="90"/>
        <v>0</v>
      </c>
      <c r="D992" s="407">
        <f t="shared" si="91"/>
        <v>0</v>
      </c>
      <c r="E992" s="483" t="str">
        <f t="shared" si="92"/>
        <v/>
      </c>
      <c r="F992" s="473">
        <f t="shared" si="93"/>
        <v>0</v>
      </c>
      <c r="G992" s="217">
        <f t="shared" si="94"/>
        <v>7</v>
      </c>
      <c r="H992" s="397"/>
      <c r="I992" s="217">
        <v>2130704</v>
      </c>
      <c r="J992" s="217" t="s">
        <v>2847</v>
      </c>
      <c r="L992" s="217">
        <f t="shared" si="95"/>
        <v>2130704</v>
      </c>
      <c r="R992" s="217">
        <v>2140114</v>
      </c>
      <c r="S992" s="217" t="s">
        <v>2848</v>
      </c>
      <c r="T992" s="217">
        <v>0</v>
      </c>
    </row>
    <row r="993" ht="18.9" customHeight="1" spans="1:20">
      <c r="A993" s="668" t="s">
        <v>2849</v>
      </c>
      <c r="B993" s="497">
        <v>2140204</v>
      </c>
      <c r="C993" s="407">
        <f t="shared" si="90"/>
        <v>0</v>
      </c>
      <c r="D993" s="407">
        <f t="shared" si="91"/>
        <v>0</v>
      </c>
      <c r="E993" s="483" t="str">
        <f t="shared" si="92"/>
        <v/>
      </c>
      <c r="F993" s="473">
        <f t="shared" si="93"/>
        <v>0</v>
      </c>
      <c r="G993" s="217">
        <f t="shared" si="94"/>
        <v>7</v>
      </c>
      <c r="H993" s="397"/>
      <c r="I993" s="217">
        <v>2130705</v>
      </c>
      <c r="J993" s="217" t="s">
        <v>2850</v>
      </c>
      <c r="K993" s="217">
        <v>2329</v>
      </c>
      <c r="L993" s="217">
        <f t="shared" si="95"/>
        <v>2130705</v>
      </c>
      <c r="R993" s="217">
        <v>2140122</v>
      </c>
      <c r="S993" s="217" t="s">
        <v>2851</v>
      </c>
      <c r="T993" s="217">
        <v>0</v>
      </c>
    </row>
    <row r="994" ht="18.9" customHeight="1" spans="1:20">
      <c r="A994" s="668" t="s">
        <v>2852</v>
      </c>
      <c r="B994" s="497">
        <v>2140205</v>
      </c>
      <c r="C994" s="407">
        <f t="shared" si="90"/>
        <v>0</v>
      </c>
      <c r="D994" s="407">
        <f t="shared" si="91"/>
        <v>0</v>
      </c>
      <c r="E994" s="483" t="str">
        <f t="shared" si="92"/>
        <v/>
      </c>
      <c r="F994" s="473">
        <f t="shared" si="93"/>
        <v>0</v>
      </c>
      <c r="G994" s="217">
        <f t="shared" si="94"/>
        <v>7</v>
      </c>
      <c r="H994" s="397"/>
      <c r="I994" s="217">
        <v>2130706</v>
      </c>
      <c r="J994" s="217" t="s">
        <v>2853</v>
      </c>
      <c r="L994" s="217">
        <f t="shared" si="95"/>
        <v>2130706</v>
      </c>
      <c r="R994" s="217">
        <v>2140123</v>
      </c>
      <c r="S994" s="217" t="s">
        <v>2854</v>
      </c>
      <c r="T994" s="217">
        <v>0</v>
      </c>
    </row>
    <row r="995" ht="18.9" customHeight="1" spans="1:20">
      <c r="A995" s="668" t="s">
        <v>2855</v>
      </c>
      <c r="B995" s="497">
        <v>2140206</v>
      </c>
      <c r="C995" s="407">
        <f t="shared" si="90"/>
        <v>0</v>
      </c>
      <c r="D995" s="407">
        <f t="shared" si="91"/>
        <v>0</v>
      </c>
      <c r="E995" s="483" t="str">
        <f t="shared" si="92"/>
        <v/>
      </c>
      <c r="F995" s="473">
        <f t="shared" si="93"/>
        <v>0</v>
      </c>
      <c r="G995" s="217">
        <f t="shared" si="94"/>
        <v>7</v>
      </c>
      <c r="H995" s="397"/>
      <c r="I995" s="217">
        <v>2130707</v>
      </c>
      <c r="J995" s="217" t="s">
        <v>2856</v>
      </c>
      <c r="L995" s="217">
        <f t="shared" si="95"/>
        <v>2130707</v>
      </c>
      <c r="R995" s="217">
        <v>2140127</v>
      </c>
      <c r="S995" s="217" t="s">
        <v>2857</v>
      </c>
      <c r="T995" s="217">
        <v>0</v>
      </c>
    </row>
    <row r="996" ht="18.9" customHeight="1" spans="1:20">
      <c r="A996" s="668" t="s">
        <v>2858</v>
      </c>
      <c r="B996" s="497">
        <v>2140207</v>
      </c>
      <c r="C996" s="407">
        <f t="shared" si="90"/>
        <v>0</v>
      </c>
      <c r="D996" s="407">
        <f t="shared" si="91"/>
        <v>0</v>
      </c>
      <c r="E996" s="483" t="str">
        <f t="shared" si="92"/>
        <v/>
      </c>
      <c r="F996" s="473">
        <f t="shared" si="93"/>
        <v>0</v>
      </c>
      <c r="G996" s="217">
        <f t="shared" si="94"/>
        <v>7</v>
      </c>
      <c r="H996" s="397"/>
      <c r="I996" s="217">
        <v>2130799</v>
      </c>
      <c r="J996" s="217" t="s">
        <v>2859</v>
      </c>
      <c r="L996" s="217">
        <f t="shared" si="95"/>
        <v>2130799</v>
      </c>
      <c r="R996" s="217">
        <v>2140128</v>
      </c>
      <c r="S996" s="217" t="s">
        <v>2860</v>
      </c>
      <c r="T996" s="217">
        <v>0</v>
      </c>
    </row>
    <row r="997" ht="18.9" customHeight="1" spans="1:20">
      <c r="A997" s="668" t="s">
        <v>2861</v>
      </c>
      <c r="B997" s="497">
        <v>2140208</v>
      </c>
      <c r="C997" s="407">
        <f t="shared" si="90"/>
        <v>0</v>
      </c>
      <c r="D997" s="407">
        <f t="shared" si="91"/>
        <v>0</v>
      </c>
      <c r="E997" s="483" t="str">
        <f t="shared" si="92"/>
        <v/>
      </c>
      <c r="F997" s="473">
        <f t="shared" si="93"/>
        <v>0</v>
      </c>
      <c r="G997" s="217">
        <f t="shared" si="94"/>
        <v>7</v>
      </c>
      <c r="H997" s="397"/>
      <c r="I997" s="217">
        <v>21308</v>
      </c>
      <c r="J997" s="217" t="s">
        <v>2862</v>
      </c>
      <c r="K997" s="217">
        <v>2522</v>
      </c>
      <c r="L997" s="217">
        <f t="shared" si="95"/>
        <v>21308</v>
      </c>
      <c r="R997" s="217">
        <v>2140129</v>
      </c>
      <c r="S997" s="217" t="s">
        <v>2863</v>
      </c>
      <c r="T997" s="217">
        <v>0</v>
      </c>
    </row>
    <row r="998" ht="18.9" customHeight="1" spans="1:20">
      <c r="A998" s="668" t="s">
        <v>2864</v>
      </c>
      <c r="B998" s="497">
        <v>2140299</v>
      </c>
      <c r="C998" s="407">
        <f t="shared" si="90"/>
        <v>0</v>
      </c>
      <c r="D998" s="407">
        <f t="shared" si="91"/>
        <v>0</v>
      </c>
      <c r="E998" s="483" t="str">
        <f t="shared" si="92"/>
        <v/>
      </c>
      <c r="F998" s="473">
        <f t="shared" si="93"/>
        <v>0</v>
      </c>
      <c r="G998" s="217">
        <f t="shared" si="94"/>
        <v>7</v>
      </c>
      <c r="H998" s="397"/>
      <c r="I998" s="217">
        <v>2130801</v>
      </c>
      <c r="J998" s="217" t="s">
        <v>2865</v>
      </c>
      <c r="K998" s="217">
        <v>441</v>
      </c>
      <c r="L998" s="217">
        <f t="shared" si="95"/>
        <v>2130801</v>
      </c>
      <c r="R998" s="217">
        <v>2140130</v>
      </c>
      <c r="S998" s="217" t="s">
        <v>2866</v>
      </c>
      <c r="T998" s="217">
        <v>0</v>
      </c>
    </row>
    <row r="999" ht="18.9" customHeight="1" spans="1:20">
      <c r="A999" s="668" t="s">
        <v>2867</v>
      </c>
      <c r="B999" s="497">
        <v>21403</v>
      </c>
      <c r="C999" s="407">
        <f t="shared" si="90"/>
        <v>430</v>
      </c>
      <c r="D999" s="407">
        <f t="shared" si="91"/>
        <v>-250</v>
      </c>
      <c r="E999" s="483">
        <f t="shared" si="92"/>
        <v>-1.58139534883721</v>
      </c>
      <c r="F999" s="473">
        <f t="shared" si="93"/>
        <v>430</v>
      </c>
      <c r="G999" s="217">
        <f t="shared" si="94"/>
        <v>5</v>
      </c>
      <c r="H999" s="655"/>
      <c r="I999" s="217">
        <v>2130802</v>
      </c>
      <c r="J999" s="217" t="s">
        <v>2868</v>
      </c>
      <c r="K999" s="217">
        <v>56</v>
      </c>
      <c r="L999" s="217">
        <f t="shared" si="95"/>
        <v>2130802</v>
      </c>
      <c r="R999" s="217">
        <v>2140131</v>
      </c>
      <c r="S999" s="217" t="s">
        <v>2869</v>
      </c>
      <c r="T999" s="217">
        <v>0</v>
      </c>
    </row>
    <row r="1000" ht="18.9" customHeight="1" spans="1:20">
      <c r="A1000" s="668" t="s">
        <v>587</v>
      </c>
      <c r="B1000" s="497">
        <v>2140301</v>
      </c>
      <c r="C1000" s="407">
        <f t="shared" si="90"/>
        <v>0</v>
      </c>
      <c r="D1000" s="407">
        <f t="shared" si="91"/>
        <v>0</v>
      </c>
      <c r="E1000" s="483" t="str">
        <f t="shared" si="92"/>
        <v/>
      </c>
      <c r="F1000" s="473">
        <f t="shared" si="93"/>
        <v>0</v>
      </c>
      <c r="G1000" s="217">
        <f t="shared" si="94"/>
        <v>7</v>
      </c>
      <c r="H1000" s="655"/>
      <c r="I1000" s="217">
        <v>2130803</v>
      </c>
      <c r="J1000" s="217" t="s">
        <v>2870</v>
      </c>
      <c r="K1000" s="217">
        <v>892</v>
      </c>
      <c r="L1000" s="217">
        <f t="shared" si="95"/>
        <v>2130803</v>
      </c>
      <c r="R1000" s="217">
        <v>2140133</v>
      </c>
      <c r="S1000" s="217" t="s">
        <v>2871</v>
      </c>
      <c r="T1000" s="217">
        <v>0</v>
      </c>
    </row>
    <row r="1001" ht="18.9" customHeight="1" spans="1:20">
      <c r="A1001" s="668" t="s">
        <v>590</v>
      </c>
      <c r="B1001" s="497">
        <v>2140302</v>
      </c>
      <c r="C1001" s="407">
        <f t="shared" si="90"/>
        <v>0</v>
      </c>
      <c r="D1001" s="407">
        <f t="shared" si="91"/>
        <v>0</v>
      </c>
      <c r="E1001" s="483" t="str">
        <f t="shared" si="92"/>
        <v/>
      </c>
      <c r="F1001" s="473">
        <f t="shared" si="93"/>
        <v>0</v>
      </c>
      <c r="G1001" s="217">
        <f t="shared" si="94"/>
        <v>7</v>
      </c>
      <c r="H1001" s="397"/>
      <c r="I1001" s="217">
        <v>2130804</v>
      </c>
      <c r="J1001" s="217" t="s">
        <v>2872</v>
      </c>
      <c r="K1001" s="217">
        <v>1133</v>
      </c>
      <c r="L1001" s="217">
        <f t="shared" si="95"/>
        <v>2130804</v>
      </c>
      <c r="R1001" s="217">
        <v>2140136</v>
      </c>
      <c r="S1001" s="217" t="s">
        <v>2873</v>
      </c>
      <c r="T1001" s="217">
        <v>0</v>
      </c>
    </row>
    <row r="1002" ht="18.9" customHeight="1" spans="1:20">
      <c r="A1002" s="668" t="s">
        <v>593</v>
      </c>
      <c r="B1002" s="497">
        <v>2140303</v>
      </c>
      <c r="C1002" s="407">
        <f t="shared" si="90"/>
        <v>0</v>
      </c>
      <c r="D1002" s="407">
        <f t="shared" si="91"/>
        <v>0</v>
      </c>
      <c r="E1002" s="483" t="str">
        <f t="shared" si="92"/>
        <v/>
      </c>
      <c r="F1002" s="473">
        <f t="shared" si="93"/>
        <v>0</v>
      </c>
      <c r="G1002" s="217">
        <f t="shared" si="94"/>
        <v>7</v>
      </c>
      <c r="H1002" s="397"/>
      <c r="I1002" s="217">
        <v>2130805</v>
      </c>
      <c r="J1002" s="217" t="s">
        <v>2874</v>
      </c>
      <c r="L1002" s="217">
        <f t="shared" si="95"/>
        <v>2130805</v>
      </c>
      <c r="R1002" s="217">
        <v>2140138</v>
      </c>
      <c r="S1002" s="217" t="s">
        <v>2875</v>
      </c>
      <c r="T1002" s="217">
        <v>480</v>
      </c>
    </row>
    <row r="1003" ht="18.9" customHeight="1" spans="1:20">
      <c r="A1003" s="668" t="s">
        <v>2876</v>
      </c>
      <c r="B1003" s="497">
        <v>2140304</v>
      </c>
      <c r="C1003" s="407">
        <f t="shared" si="90"/>
        <v>430</v>
      </c>
      <c r="D1003" s="407">
        <f t="shared" si="91"/>
        <v>-250</v>
      </c>
      <c r="E1003" s="483">
        <f t="shared" si="92"/>
        <v>-1.58139534883721</v>
      </c>
      <c r="F1003" s="473">
        <f t="shared" si="93"/>
        <v>0</v>
      </c>
      <c r="G1003" s="217">
        <f t="shared" si="94"/>
        <v>7</v>
      </c>
      <c r="H1003" s="397"/>
      <c r="I1003" s="217">
        <v>2130899</v>
      </c>
      <c r="J1003" s="217" t="s">
        <v>2877</v>
      </c>
      <c r="L1003" s="217">
        <f t="shared" si="95"/>
        <v>2130899</v>
      </c>
      <c r="R1003" s="217">
        <v>2140139</v>
      </c>
      <c r="S1003" s="217" t="s">
        <v>2878</v>
      </c>
      <c r="T1003" s="217">
        <v>0</v>
      </c>
    </row>
    <row r="1004" ht="18.9" customHeight="1" spans="1:20">
      <c r="A1004" s="668" t="s">
        <v>2879</v>
      </c>
      <c r="B1004" s="497">
        <v>2140305</v>
      </c>
      <c r="C1004" s="407">
        <f t="shared" si="90"/>
        <v>0</v>
      </c>
      <c r="D1004" s="407">
        <f t="shared" si="91"/>
        <v>0</v>
      </c>
      <c r="E1004" s="483" t="str">
        <f t="shared" si="92"/>
        <v/>
      </c>
      <c r="F1004" s="473">
        <f t="shared" si="93"/>
        <v>0</v>
      </c>
      <c r="G1004" s="217">
        <f t="shared" si="94"/>
        <v>7</v>
      </c>
      <c r="H1004" s="397"/>
      <c r="I1004" s="217">
        <v>21309</v>
      </c>
      <c r="J1004" s="217" t="s">
        <v>2880</v>
      </c>
      <c r="L1004" s="217">
        <f t="shared" si="95"/>
        <v>21309</v>
      </c>
      <c r="R1004" s="217">
        <v>2140199</v>
      </c>
      <c r="S1004" s="217" t="s">
        <v>2881</v>
      </c>
      <c r="T1004" s="217">
        <v>2</v>
      </c>
    </row>
    <row r="1005" ht="18.9" customHeight="1" spans="1:20">
      <c r="A1005" s="668" t="s">
        <v>2882</v>
      </c>
      <c r="B1005" s="497">
        <v>2140306</v>
      </c>
      <c r="C1005" s="407">
        <f t="shared" si="90"/>
        <v>0</v>
      </c>
      <c r="D1005" s="407">
        <f t="shared" si="91"/>
        <v>0</v>
      </c>
      <c r="E1005" s="483" t="str">
        <f t="shared" si="92"/>
        <v/>
      </c>
      <c r="F1005" s="473">
        <f t="shared" si="93"/>
        <v>0</v>
      </c>
      <c r="G1005" s="217">
        <f t="shared" si="94"/>
        <v>7</v>
      </c>
      <c r="H1005" s="397"/>
      <c r="I1005" s="217">
        <v>2130901</v>
      </c>
      <c r="J1005" s="217" t="s">
        <v>2883</v>
      </c>
      <c r="L1005" s="217">
        <f t="shared" si="95"/>
        <v>2130901</v>
      </c>
      <c r="R1005" s="217">
        <v>21402</v>
      </c>
      <c r="S1005" s="217" t="s">
        <v>2884</v>
      </c>
      <c r="T1005" s="217">
        <v>0</v>
      </c>
    </row>
    <row r="1006" ht="18.9" customHeight="1" spans="1:20">
      <c r="A1006" s="668" t="s">
        <v>2885</v>
      </c>
      <c r="B1006" s="497">
        <v>2140307</v>
      </c>
      <c r="C1006" s="407">
        <f t="shared" si="90"/>
        <v>0</v>
      </c>
      <c r="D1006" s="407">
        <f t="shared" si="91"/>
        <v>0</v>
      </c>
      <c r="E1006" s="483" t="str">
        <f t="shared" si="92"/>
        <v/>
      </c>
      <c r="F1006" s="473">
        <f t="shared" si="93"/>
        <v>0</v>
      </c>
      <c r="G1006" s="217">
        <f t="shared" si="94"/>
        <v>7</v>
      </c>
      <c r="H1006" s="397"/>
      <c r="I1006" s="217">
        <v>2130902</v>
      </c>
      <c r="J1006" s="217" t="s">
        <v>2886</v>
      </c>
      <c r="L1006" s="217" t="e">
        <f t="shared" si="95"/>
        <v>#N/A</v>
      </c>
      <c r="R1006" s="217">
        <v>2140201</v>
      </c>
      <c r="S1006" s="217" t="s">
        <v>595</v>
      </c>
      <c r="T1006" s="217">
        <v>0</v>
      </c>
    </row>
    <row r="1007" ht="18.9" customHeight="1" spans="1:20">
      <c r="A1007" s="668" t="s">
        <v>2887</v>
      </c>
      <c r="B1007" s="497">
        <v>2140308</v>
      </c>
      <c r="C1007" s="407">
        <f t="shared" si="90"/>
        <v>0</v>
      </c>
      <c r="D1007" s="407">
        <f t="shared" si="91"/>
        <v>0</v>
      </c>
      <c r="E1007" s="483" t="str">
        <f t="shared" si="92"/>
        <v/>
      </c>
      <c r="F1007" s="473">
        <f t="shared" si="93"/>
        <v>0</v>
      </c>
      <c r="G1007" s="217">
        <f t="shared" si="94"/>
        <v>7</v>
      </c>
      <c r="H1007" s="397"/>
      <c r="I1007" s="217">
        <v>2130999</v>
      </c>
      <c r="J1007" s="217" t="s">
        <v>2888</v>
      </c>
      <c r="L1007" s="217">
        <f t="shared" si="95"/>
        <v>2130999</v>
      </c>
      <c r="R1007" s="217">
        <v>2140202</v>
      </c>
      <c r="S1007" s="217" t="s">
        <v>598</v>
      </c>
      <c r="T1007" s="217">
        <v>0</v>
      </c>
    </row>
    <row r="1008" ht="18.9" customHeight="1" spans="1:20">
      <c r="A1008" s="668" t="s">
        <v>2889</v>
      </c>
      <c r="B1008" s="497">
        <v>2140399</v>
      </c>
      <c r="C1008" s="407">
        <f t="shared" si="90"/>
        <v>0</v>
      </c>
      <c r="D1008" s="407">
        <f t="shared" si="91"/>
        <v>0</v>
      </c>
      <c r="E1008" s="483" t="str">
        <f t="shared" si="92"/>
        <v/>
      </c>
      <c r="F1008" s="473">
        <f t="shared" si="93"/>
        <v>0</v>
      </c>
      <c r="G1008" s="217">
        <f t="shared" si="94"/>
        <v>7</v>
      </c>
      <c r="H1008" s="397"/>
      <c r="I1008" s="217">
        <v>21399</v>
      </c>
      <c r="J1008" s="217" t="s">
        <v>2890</v>
      </c>
      <c r="K1008" s="217">
        <v>26</v>
      </c>
      <c r="L1008" s="217">
        <f t="shared" si="95"/>
        <v>21399</v>
      </c>
      <c r="R1008" s="217">
        <v>2140203</v>
      </c>
      <c r="S1008" s="217" t="s">
        <v>601</v>
      </c>
      <c r="T1008" s="217">
        <v>0</v>
      </c>
    </row>
    <row r="1009" ht="18.9" customHeight="1" spans="1:20">
      <c r="A1009" s="668" t="s">
        <v>2891</v>
      </c>
      <c r="B1009" s="497">
        <v>21404</v>
      </c>
      <c r="C1009" s="407">
        <f t="shared" si="90"/>
        <v>-4</v>
      </c>
      <c r="D1009" s="407">
        <f t="shared" si="91"/>
        <v>711</v>
      </c>
      <c r="E1009" s="483">
        <f t="shared" si="92"/>
        <v>-178.75</v>
      </c>
      <c r="F1009" s="473">
        <f t="shared" si="93"/>
        <v>-4</v>
      </c>
      <c r="G1009" s="217">
        <f t="shared" si="94"/>
        <v>5</v>
      </c>
      <c r="H1009" s="655"/>
      <c r="I1009" s="217">
        <v>2139901</v>
      </c>
      <c r="J1009" s="217" t="s">
        <v>2892</v>
      </c>
      <c r="L1009" s="217">
        <f t="shared" si="95"/>
        <v>2139901</v>
      </c>
      <c r="R1009" s="217">
        <v>2140204</v>
      </c>
      <c r="S1009" s="217" t="s">
        <v>2893</v>
      </c>
      <c r="T1009" s="217">
        <v>0</v>
      </c>
    </row>
    <row r="1010" ht="18.9" customHeight="1" spans="1:20">
      <c r="A1010" s="668" t="s">
        <v>2894</v>
      </c>
      <c r="B1010" s="497">
        <v>2140401</v>
      </c>
      <c r="C1010" s="407">
        <f t="shared" si="90"/>
        <v>0</v>
      </c>
      <c r="D1010" s="407">
        <f t="shared" si="91"/>
        <v>182</v>
      </c>
      <c r="E1010" s="483" t="str">
        <f t="shared" si="92"/>
        <v/>
      </c>
      <c r="F1010" s="473">
        <f t="shared" si="93"/>
        <v>0</v>
      </c>
      <c r="G1010" s="217">
        <f t="shared" si="94"/>
        <v>7</v>
      </c>
      <c r="H1010" s="397"/>
      <c r="I1010" s="217">
        <v>2139999</v>
      </c>
      <c r="J1010" s="217" t="s">
        <v>2895</v>
      </c>
      <c r="K1010" s="217">
        <v>26</v>
      </c>
      <c r="L1010" s="217">
        <f t="shared" si="95"/>
        <v>2139999</v>
      </c>
      <c r="R1010" s="217">
        <v>2140205</v>
      </c>
      <c r="S1010" s="217" t="s">
        <v>2896</v>
      </c>
      <c r="T1010" s="217">
        <v>0</v>
      </c>
    </row>
    <row r="1011" ht="18.9" customHeight="1" spans="1:20">
      <c r="A1011" s="668" t="s">
        <v>2897</v>
      </c>
      <c r="B1011" s="497">
        <v>2140402</v>
      </c>
      <c r="C1011" s="407">
        <f t="shared" si="90"/>
        <v>0</v>
      </c>
      <c r="D1011" s="407">
        <f t="shared" si="91"/>
        <v>477</v>
      </c>
      <c r="E1011" s="483" t="str">
        <f t="shared" si="92"/>
        <v/>
      </c>
      <c r="F1011" s="473">
        <f t="shared" si="93"/>
        <v>0</v>
      </c>
      <c r="G1011" s="217">
        <f t="shared" si="94"/>
        <v>7</v>
      </c>
      <c r="H1011" s="397"/>
      <c r="I1011" s="217">
        <v>214</v>
      </c>
      <c r="J1011" s="217" t="s">
        <v>59</v>
      </c>
      <c r="K1011" s="217">
        <v>10450</v>
      </c>
      <c r="L1011" s="217">
        <f t="shared" si="95"/>
        <v>214</v>
      </c>
      <c r="R1011" s="217">
        <v>2140206</v>
      </c>
      <c r="S1011" s="217" t="s">
        <v>2898</v>
      </c>
      <c r="T1011" s="217">
        <v>0</v>
      </c>
    </row>
    <row r="1012" ht="18.9" customHeight="1" spans="1:20">
      <c r="A1012" s="668" t="s">
        <v>2899</v>
      </c>
      <c r="B1012" s="497">
        <v>2140403</v>
      </c>
      <c r="C1012" s="407">
        <f t="shared" si="90"/>
        <v>-4</v>
      </c>
      <c r="D1012" s="407">
        <f t="shared" si="91"/>
        <v>52</v>
      </c>
      <c r="E1012" s="483">
        <f t="shared" si="92"/>
        <v>-14</v>
      </c>
      <c r="F1012" s="473">
        <f t="shared" si="93"/>
        <v>0</v>
      </c>
      <c r="G1012" s="217">
        <f t="shared" si="94"/>
        <v>7</v>
      </c>
      <c r="H1012" s="397"/>
      <c r="I1012" s="217">
        <v>21401</v>
      </c>
      <c r="J1012" s="217" t="s">
        <v>2900</v>
      </c>
      <c r="K1012" s="217">
        <v>2492</v>
      </c>
      <c r="L1012" s="217">
        <f t="shared" si="95"/>
        <v>21401</v>
      </c>
      <c r="R1012" s="217">
        <v>2140207</v>
      </c>
      <c r="S1012" s="217" t="s">
        <v>2901</v>
      </c>
      <c r="T1012" s="217">
        <v>0</v>
      </c>
    </row>
    <row r="1013" ht="18.9" customHeight="1" spans="1:20">
      <c r="A1013" s="668" t="s">
        <v>2902</v>
      </c>
      <c r="B1013" s="497">
        <v>2140499</v>
      </c>
      <c r="C1013" s="407">
        <f t="shared" si="90"/>
        <v>0</v>
      </c>
      <c r="D1013" s="407">
        <f t="shared" si="91"/>
        <v>0</v>
      </c>
      <c r="E1013" s="483" t="str">
        <f t="shared" si="92"/>
        <v/>
      </c>
      <c r="F1013" s="473">
        <f t="shared" si="93"/>
        <v>0</v>
      </c>
      <c r="G1013" s="217">
        <f t="shared" si="94"/>
        <v>7</v>
      </c>
      <c r="H1013" s="397"/>
      <c r="I1013" s="217">
        <v>2140101</v>
      </c>
      <c r="J1013" s="217" t="s">
        <v>588</v>
      </c>
      <c r="K1013" s="217">
        <v>217</v>
      </c>
      <c r="L1013" s="217">
        <f t="shared" si="95"/>
        <v>2140101</v>
      </c>
      <c r="R1013" s="217">
        <v>2140208</v>
      </c>
      <c r="S1013" s="217" t="s">
        <v>2903</v>
      </c>
      <c r="T1013" s="217">
        <v>0</v>
      </c>
    </row>
    <row r="1014" ht="18.9" customHeight="1" spans="1:20">
      <c r="A1014" s="668" t="s">
        <v>2904</v>
      </c>
      <c r="B1014" s="497">
        <v>21405</v>
      </c>
      <c r="C1014" s="407">
        <f t="shared" si="90"/>
        <v>11</v>
      </c>
      <c r="D1014" s="407">
        <f t="shared" si="91"/>
        <v>0</v>
      </c>
      <c r="E1014" s="483">
        <f t="shared" si="92"/>
        <v>-1</v>
      </c>
      <c r="F1014" s="473">
        <f t="shared" si="93"/>
        <v>11</v>
      </c>
      <c r="G1014" s="217">
        <f t="shared" si="94"/>
        <v>5</v>
      </c>
      <c r="H1014" s="655"/>
      <c r="I1014" s="217">
        <v>2140102</v>
      </c>
      <c r="J1014" s="217" t="s">
        <v>591</v>
      </c>
      <c r="L1014" s="217">
        <f t="shared" si="95"/>
        <v>2140102</v>
      </c>
      <c r="R1014" s="217">
        <v>2140299</v>
      </c>
      <c r="S1014" s="217" t="s">
        <v>2905</v>
      </c>
      <c r="T1014" s="217">
        <v>0</v>
      </c>
    </row>
    <row r="1015" ht="18.9" customHeight="1" spans="1:20">
      <c r="A1015" s="668" t="s">
        <v>587</v>
      </c>
      <c r="B1015" s="497">
        <v>2140501</v>
      </c>
      <c r="C1015" s="407">
        <f t="shared" si="90"/>
        <v>0</v>
      </c>
      <c r="D1015" s="407">
        <f t="shared" si="91"/>
        <v>0</v>
      </c>
      <c r="E1015" s="483" t="str">
        <f t="shared" si="92"/>
        <v/>
      </c>
      <c r="F1015" s="473">
        <f t="shared" si="93"/>
        <v>0</v>
      </c>
      <c r="G1015" s="217">
        <f t="shared" si="94"/>
        <v>7</v>
      </c>
      <c r="H1015" s="397"/>
      <c r="I1015" s="217">
        <v>2140103</v>
      </c>
      <c r="J1015" s="217" t="s">
        <v>594</v>
      </c>
      <c r="L1015" s="217">
        <f t="shared" si="95"/>
        <v>2140103</v>
      </c>
      <c r="R1015" s="217">
        <v>21403</v>
      </c>
      <c r="S1015" s="217" t="s">
        <v>2906</v>
      </c>
      <c r="T1015" s="217">
        <v>-250</v>
      </c>
    </row>
    <row r="1016" ht="18.9" customHeight="1" spans="1:20">
      <c r="A1016" s="668" t="s">
        <v>590</v>
      </c>
      <c r="B1016" s="497">
        <v>2140502</v>
      </c>
      <c r="C1016" s="407">
        <f t="shared" si="90"/>
        <v>0</v>
      </c>
      <c r="D1016" s="407">
        <f t="shared" si="91"/>
        <v>0</v>
      </c>
      <c r="E1016" s="483" t="str">
        <f t="shared" si="92"/>
        <v/>
      </c>
      <c r="F1016" s="473">
        <f t="shared" si="93"/>
        <v>0</v>
      </c>
      <c r="G1016" s="217">
        <f t="shared" si="94"/>
        <v>7</v>
      </c>
      <c r="H1016" s="655"/>
      <c r="I1016" s="217">
        <v>2140104</v>
      </c>
      <c r="J1016" s="217" t="s">
        <v>2907</v>
      </c>
      <c r="L1016" s="217">
        <f t="shared" si="95"/>
        <v>2140104</v>
      </c>
      <c r="R1016" s="217">
        <v>2140301</v>
      </c>
      <c r="S1016" s="217" t="s">
        <v>595</v>
      </c>
      <c r="T1016" s="217">
        <v>0</v>
      </c>
    </row>
    <row r="1017" ht="18.9" customHeight="1" spans="1:20">
      <c r="A1017" s="668" t="s">
        <v>593</v>
      </c>
      <c r="B1017" s="497">
        <v>2140503</v>
      </c>
      <c r="C1017" s="407">
        <f t="shared" si="90"/>
        <v>0</v>
      </c>
      <c r="D1017" s="407">
        <f t="shared" si="91"/>
        <v>0</v>
      </c>
      <c r="E1017" s="483" t="str">
        <f t="shared" si="92"/>
        <v/>
      </c>
      <c r="F1017" s="473">
        <f t="shared" si="93"/>
        <v>0</v>
      </c>
      <c r="G1017" s="217">
        <f t="shared" si="94"/>
        <v>7</v>
      </c>
      <c r="H1017" s="397"/>
      <c r="I1017" s="217">
        <v>2140106</v>
      </c>
      <c r="J1017" s="217" t="s">
        <v>2908</v>
      </c>
      <c r="K1017" s="217">
        <v>2319</v>
      </c>
      <c r="L1017" s="217">
        <f t="shared" si="95"/>
        <v>2140106</v>
      </c>
      <c r="R1017" s="217">
        <v>2140302</v>
      </c>
      <c r="S1017" s="217" t="s">
        <v>598</v>
      </c>
      <c r="T1017" s="217">
        <v>0</v>
      </c>
    </row>
    <row r="1018" ht="18.9" customHeight="1" spans="1:20">
      <c r="A1018" s="668" t="s">
        <v>2861</v>
      </c>
      <c r="B1018" s="497">
        <v>2140504</v>
      </c>
      <c r="C1018" s="407">
        <f t="shared" si="90"/>
        <v>0</v>
      </c>
      <c r="D1018" s="407">
        <f t="shared" si="91"/>
        <v>0</v>
      </c>
      <c r="E1018" s="483" t="str">
        <f t="shared" si="92"/>
        <v/>
      </c>
      <c r="F1018" s="473">
        <f t="shared" si="93"/>
        <v>0</v>
      </c>
      <c r="G1018" s="217">
        <f t="shared" si="94"/>
        <v>7</v>
      </c>
      <c r="H1018" s="397"/>
      <c r="I1018" s="217">
        <v>2140109</v>
      </c>
      <c r="J1018" s="217" t="s">
        <v>2909</v>
      </c>
      <c r="L1018" s="217">
        <f t="shared" si="95"/>
        <v>2140109</v>
      </c>
      <c r="R1018" s="217">
        <v>2140303</v>
      </c>
      <c r="S1018" s="217" t="s">
        <v>601</v>
      </c>
      <c r="T1018" s="217">
        <v>0</v>
      </c>
    </row>
    <row r="1019" ht="18.9" customHeight="1" spans="1:20">
      <c r="A1019" s="668" t="s">
        <v>2910</v>
      </c>
      <c r="B1019" s="497">
        <v>2140505</v>
      </c>
      <c r="C1019" s="407">
        <f t="shared" si="90"/>
        <v>0</v>
      </c>
      <c r="D1019" s="407">
        <f t="shared" si="91"/>
        <v>0</v>
      </c>
      <c r="E1019" s="483" t="str">
        <f t="shared" si="92"/>
        <v/>
      </c>
      <c r="F1019" s="473">
        <f t="shared" si="93"/>
        <v>0</v>
      </c>
      <c r="G1019" s="217">
        <f t="shared" si="94"/>
        <v>7</v>
      </c>
      <c r="H1019" s="397"/>
      <c r="I1019" s="217">
        <v>2140110</v>
      </c>
      <c r="J1019" s="217" t="s">
        <v>2911</v>
      </c>
      <c r="L1019" s="217">
        <f t="shared" si="95"/>
        <v>2140110</v>
      </c>
      <c r="R1019" s="217">
        <v>2140304</v>
      </c>
      <c r="S1019" s="217" t="s">
        <v>2912</v>
      </c>
      <c r="T1019" s="217">
        <v>-250</v>
      </c>
    </row>
    <row r="1020" ht="18.9" customHeight="1" spans="1:20">
      <c r="A1020" s="668" t="s">
        <v>2913</v>
      </c>
      <c r="B1020" s="497">
        <v>2140599</v>
      </c>
      <c r="C1020" s="407">
        <f t="shared" si="90"/>
        <v>11</v>
      </c>
      <c r="D1020" s="407">
        <f t="shared" si="91"/>
        <v>0</v>
      </c>
      <c r="E1020" s="483">
        <f t="shared" si="92"/>
        <v>-1</v>
      </c>
      <c r="F1020" s="473">
        <f t="shared" si="93"/>
        <v>0</v>
      </c>
      <c r="G1020" s="217">
        <f t="shared" si="94"/>
        <v>7</v>
      </c>
      <c r="H1020" s="397"/>
      <c r="I1020" s="217">
        <v>2140111</v>
      </c>
      <c r="J1020" s="217" t="s">
        <v>2914</v>
      </c>
      <c r="L1020" s="217">
        <f t="shared" si="95"/>
        <v>2140111</v>
      </c>
      <c r="R1020" s="217">
        <v>2140305</v>
      </c>
      <c r="S1020" s="217" t="s">
        <v>2915</v>
      </c>
      <c r="T1020" s="217">
        <v>0</v>
      </c>
    </row>
    <row r="1021" ht="18.9" customHeight="1" spans="1:20">
      <c r="A1021" s="668" t="s">
        <v>2916</v>
      </c>
      <c r="B1021" s="497">
        <v>21406</v>
      </c>
      <c r="C1021" s="407">
        <f t="shared" si="90"/>
        <v>7521</v>
      </c>
      <c r="D1021" s="407">
        <f t="shared" si="91"/>
        <v>2418</v>
      </c>
      <c r="E1021" s="483">
        <f t="shared" si="92"/>
        <v>-0.678500199441564</v>
      </c>
      <c r="F1021" s="473">
        <f t="shared" si="93"/>
        <v>7521</v>
      </c>
      <c r="G1021" s="217">
        <f t="shared" si="94"/>
        <v>5</v>
      </c>
      <c r="H1021" s="655"/>
      <c r="I1021" s="217">
        <v>2140112</v>
      </c>
      <c r="J1021" s="217" t="s">
        <v>2917</v>
      </c>
      <c r="K1021" s="217">
        <v>223</v>
      </c>
      <c r="L1021" s="217">
        <f t="shared" si="95"/>
        <v>2140112</v>
      </c>
      <c r="R1021" s="217">
        <v>2140306</v>
      </c>
      <c r="S1021" s="217" t="s">
        <v>2918</v>
      </c>
      <c r="T1021" s="217">
        <v>0</v>
      </c>
    </row>
    <row r="1022" ht="28.8" spans="1:20">
      <c r="A1022" s="668" t="s">
        <v>2919</v>
      </c>
      <c r="B1022" s="497">
        <v>2140601</v>
      </c>
      <c r="C1022" s="407">
        <f t="shared" si="90"/>
        <v>0</v>
      </c>
      <c r="D1022" s="407">
        <f t="shared" si="91"/>
        <v>0</v>
      </c>
      <c r="E1022" s="483" t="str">
        <f t="shared" si="92"/>
        <v/>
      </c>
      <c r="F1022" s="473">
        <f t="shared" si="93"/>
        <v>0</v>
      </c>
      <c r="G1022" s="217">
        <f t="shared" si="94"/>
        <v>7</v>
      </c>
      <c r="H1022" s="397"/>
      <c r="I1022" s="217">
        <v>2140114</v>
      </c>
      <c r="J1022" s="217" t="s">
        <v>2920</v>
      </c>
      <c r="L1022" s="217">
        <f t="shared" si="95"/>
        <v>2140114</v>
      </c>
      <c r="R1022" s="217">
        <v>2140307</v>
      </c>
      <c r="S1022" s="217" t="s">
        <v>2921</v>
      </c>
      <c r="T1022" s="217">
        <v>0</v>
      </c>
    </row>
    <row r="1023" ht="18.9" customHeight="1" spans="1:20">
      <c r="A1023" s="668" t="s">
        <v>2922</v>
      </c>
      <c r="B1023" s="497">
        <v>2140602</v>
      </c>
      <c r="C1023" s="407">
        <f t="shared" si="90"/>
        <v>7521</v>
      </c>
      <c r="D1023" s="407">
        <f t="shared" si="91"/>
        <v>2418</v>
      </c>
      <c r="E1023" s="483">
        <f t="shared" si="92"/>
        <v>-0.678500199441564</v>
      </c>
      <c r="F1023" s="473">
        <f t="shared" si="93"/>
        <v>0</v>
      </c>
      <c r="G1023" s="217">
        <f t="shared" si="94"/>
        <v>7</v>
      </c>
      <c r="H1023" s="397"/>
      <c r="I1023" s="217">
        <v>2140122</v>
      </c>
      <c r="J1023" s="217" t="s">
        <v>2923</v>
      </c>
      <c r="L1023" s="217">
        <f t="shared" si="95"/>
        <v>2140122</v>
      </c>
      <c r="R1023" s="217">
        <v>2140308</v>
      </c>
      <c r="S1023" s="217" t="s">
        <v>2924</v>
      </c>
      <c r="T1023" s="217">
        <v>0</v>
      </c>
    </row>
    <row r="1024" ht="18.9" customHeight="1" spans="1:20">
      <c r="A1024" s="668" t="s">
        <v>2925</v>
      </c>
      <c r="B1024" s="497">
        <v>2140603</v>
      </c>
      <c r="C1024" s="407">
        <f t="shared" si="90"/>
        <v>0</v>
      </c>
      <c r="D1024" s="407">
        <f t="shared" si="91"/>
        <v>0</v>
      </c>
      <c r="E1024" s="483" t="str">
        <f t="shared" si="92"/>
        <v/>
      </c>
      <c r="F1024" s="473">
        <f t="shared" si="93"/>
        <v>0</v>
      </c>
      <c r="G1024" s="217">
        <f t="shared" si="94"/>
        <v>7</v>
      </c>
      <c r="H1024" s="397"/>
      <c r="I1024" s="217">
        <v>2140123</v>
      </c>
      <c r="J1024" s="217" t="s">
        <v>2926</v>
      </c>
      <c r="L1024" s="217">
        <f t="shared" si="95"/>
        <v>2140123</v>
      </c>
      <c r="R1024" s="217">
        <v>2140399</v>
      </c>
      <c r="S1024" s="217" t="s">
        <v>2927</v>
      </c>
      <c r="T1024" s="217">
        <v>0</v>
      </c>
    </row>
    <row r="1025" ht="18.9" customHeight="1" spans="1:20">
      <c r="A1025" s="668" t="s">
        <v>2928</v>
      </c>
      <c r="B1025" s="497">
        <v>2140699</v>
      </c>
      <c r="C1025" s="407">
        <f t="shared" si="90"/>
        <v>0</v>
      </c>
      <c r="D1025" s="407">
        <f t="shared" si="91"/>
        <v>0</v>
      </c>
      <c r="E1025" s="483" t="str">
        <f t="shared" si="92"/>
        <v/>
      </c>
      <c r="F1025" s="473">
        <f t="shared" si="93"/>
        <v>0</v>
      </c>
      <c r="G1025" s="217">
        <f t="shared" si="94"/>
        <v>7</v>
      </c>
      <c r="H1025" s="397"/>
      <c r="I1025" s="217">
        <v>2140127</v>
      </c>
      <c r="J1025" s="217" t="s">
        <v>2929</v>
      </c>
      <c r="L1025" s="217">
        <f t="shared" si="95"/>
        <v>2140127</v>
      </c>
      <c r="R1025" s="217">
        <v>21404</v>
      </c>
      <c r="S1025" s="217" t="s">
        <v>2930</v>
      </c>
      <c r="T1025" s="217">
        <v>711</v>
      </c>
    </row>
    <row r="1026" ht="18.9" customHeight="1" spans="1:20">
      <c r="A1026" s="668" t="s">
        <v>2931</v>
      </c>
      <c r="B1026" s="497">
        <v>21499</v>
      </c>
      <c r="C1026" s="407">
        <f t="shared" si="90"/>
        <v>0</v>
      </c>
      <c r="D1026" s="407">
        <f t="shared" si="91"/>
        <v>0</v>
      </c>
      <c r="E1026" s="483" t="str">
        <f t="shared" si="92"/>
        <v/>
      </c>
      <c r="F1026" s="473">
        <f t="shared" si="93"/>
        <v>0</v>
      </c>
      <c r="G1026" s="217">
        <f t="shared" si="94"/>
        <v>5</v>
      </c>
      <c r="H1026" s="655"/>
      <c r="I1026" s="217">
        <v>2140128</v>
      </c>
      <c r="J1026" s="217" t="s">
        <v>2932</v>
      </c>
      <c r="L1026" s="217">
        <f t="shared" si="95"/>
        <v>2140128</v>
      </c>
      <c r="R1026" s="217">
        <v>2140401</v>
      </c>
      <c r="S1026" s="217" t="s">
        <v>2933</v>
      </c>
      <c r="T1026" s="217">
        <v>182</v>
      </c>
    </row>
    <row r="1027" ht="18.9" customHeight="1" spans="1:20">
      <c r="A1027" s="668" t="s">
        <v>2934</v>
      </c>
      <c r="B1027" s="497">
        <v>2149901</v>
      </c>
      <c r="C1027" s="407">
        <f t="shared" si="90"/>
        <v>0</v>
      </c>
      <c r="D1027" s="407">
        <f t="shared" si="91"/>
        <v>0</v>
      </c>
      <c r="E1027" s="483" t="str">
        <f t="shared" si="92"/>
        <v/>
      </c>
      <c r="F1027" s="473">
        <f t="shared" si="93"/>
        <v>0</v>
      </c>
      <c r="G1027" s="217">
        <f t="shared" si="94"/>
        <v>7</v>
      </c>
      <c r="H1027" s="397"/>
      <c r="I1027" s="217">
        <v>2140129</v>
      </c>
      <c r="J1027" s="217" t="s">
        <v>2935</v>
      </c>
      <c r="L1027" s="217">
        <f t="shared" si="95"/>
        <v>2140129</v>
      </c>
      <c r="R1027" s="217">
        <v>2140402</v>
      </c>
      <c r="S1027" s="217" t="s">
        <v>2936</v>
      </c>
      <c r="T1027" s="217">
        <v>477</v>
      </c>
    </row>
    <row r="1028" ht="18.9" customHeight="1" spans="1:20">
      <c r="A1028" s="668" t="s">
        <v>2937</v>
      </c>
      <c r="B1028" s="497">
        <v>2149999</v>
      </c>
      <c r="C1028" s="407">
        <f t="shared" ref="C1028:C1091" si="96">_xlfn.IFNA(VLOOKUP(B1028,I:K,3,0),)</f>
        <v>0</v>
      </c>
      <c r="D1028" s="407">
        <f t="shared" ref="D1028:D1091" si="97">_xlfn.IFNA(VLOOKUP(B1028,R:T,3,0),)</f>
        <v>0</v>
      </c>
      <c r="E1028" s="483" t="str">
        <f t="shared" ref="E1028:E1091" si="98">IF(ISERROR(D1028/C1028-1),"",D1028/C1028-1)</f>
        <v/>
      </c>
      <c r="F1028" s="473">
        <f t="shared" ref="F1028:F1091" si="99">SUMIFS(C$4:C$1309,B$4:B$1309,"&gt;"&amp;B1028*100,B$4:B$1309,"&lt;"&amp;B1028*100+100)</f>
        <v>0</v>
      </c>
      <c r="G1028" s="217">
        <f t="shared" ref="G1028:G1091" si="100">LEN(B1028)</f>
        <v>7</v>
      </c>
      <c r="H1028" s="397"/>
      <c r="I1028" s="217">
        <v>2140130</v>
      </c>
      <c r="J1028" s="217" t="s">
        <v>2938</v>
      </c>
      <c r="L1028" s="217">
        <f t="shared" ref="L1028:L1091" si="101">VLOOKUP(I1028,B$4:B$11056,1,0)</f>
        <v>2140130</v>
      </c>
      <c r="R1028" s="217">
        <v>2140403</v>
      </c>
      <c r="S1028" s="217" t="s">
        <v>2939</v>
      </c>
      <c r="T1028" s="217">
        <v>52</v>
      </c>
    </row>
    <row r="1029" ht="18.9" customHeight="1" spans="1:20">
      <c r="A1029" s="666" t="s">
        <v>2940</v>
      </c>
      <c r="B1029" s="667">
        <v>215</v>
      </c>
      <c r="C1029" s="411">
        <f t="shared" si="96"/>
        <v>724</v>
      </c>
      <c r="D1029" s="411">
        <f t="shared" si="97"/>
        <v>422</v>
      </c>
      <c r="E1029" s="481">
        <f t="shared" si="98"/>
        <v>-0.417127071823204</v>
      </c>
      <c r="F1029" s="473">
        <f t="shared" si="99"/>
        <v>724</v>
      </c>
      <c r="G1029" s="217">
        <f t="shared" si="100"/>
        <v>3</v>
      </c>
      <c r="H1029" s="655"/>
      <c r="I1029" s="217">
        <v>2140131</v>
      </c>
      <c r="J1029" s="217" t="s">
        <v>2941</v>
      </c>
      <c r="L1029" s="217">
        <f t="shared" si="101"/>
        <v>2140131</v>
      </c>
      <c r="R1029" s="217">
        <v>2140499</v>
      </c>
      <c r="S1029" s="217" t="s">
        <v>2942</v>
      </c>
      <c r="T1029" s="217">
        <v>0</v>
      </c>
    </row>
    <row r="1030" ht="18.9" customHeight="1" spans="1:20">
      <c r="A1030" s="668" t="s">
        <v>2943</v>
      </c>
      <c r="B1030" s="497">
        <v>21501</v>
      </c>
      <c r="C1030" s="407">
        <f t="shared" si="96"/>
        <v>0</v>
      </c>
      <c r="D1030" s="407">
        <f t="shared" si="97"/>
        <v>0</v>
      </c>
      <c r="E1030" s="483" t="str">
        <f t="shared" si="98"/>
        <v/>
      </c>
      <c r="F1030" s="473">
        <f t="shared" si="99"/>
        <v>0</v>
      </c>
      <c r="G1030" s="217">
        <f t="shared" si="100"/>
        <v>5</v>
      </c>
      <c r="H1030" s="655"/>
      <c r="I1030" s="217">
        <v>2140133</v>
      </c>
      <c r="J1030" s="217" t="s">
        <v>2944</v>
      </c>
      <c r="L1030" s="217">
        <f t="shared" si="101"/>
        <v>2140133</v>
      </c>
      <c r="R1030" s="217">
        <v>21405</v>
      </c>
      <c r="S1030" s="217" t="s">
        <v>2945</v>
      </c>
      <c r="T1030" s="217">
        <v>0</v>
      </c>
    </row>
    <row r="1031" ht="18.9" customHeight="1" spans="1:20">
      <c r="A1031" s="668" t="s">
        <v>587</v>
      </c>
      <c r="B1031" s="497">
        <v>2150101</v>
      </c>
      <c r="C1031" s="407">
        <f t="shared" si="96"/>
        <v>0</v>
      </c>
      <c r="D1031" s="407">
        <f t="shared" si="97"/>
        <v>0</v>
      </c>
      <c r="E1031" s="483" t="str">
        <f t="shared" si="98"/>
        <v/>
      </c>
      <c r="F1031" s="473">
        <f t="shared" si="99"/>
        <v>0</v>
      </c>
      <c r="G1031" s="217">
        <f t="shared" si="100"/>
        <v>7</v>
      </c>
      <c r="H1031" s="397"/>
      <c r="I1031" s="217">
        <v>2140136</v>
      </c>
      <c r="J1031" s="217" t="s">
        <v>2946</v>
      </c>
      <c r="L1031" s="217">
        <f t="shared" si="101"/>
        <v>2140136</v>
      </c>
      <c r="R1031" s="217">
        <v>2140501</v>
      </c>
      <c r="S1031" s="217" t="s">
        <v>595</v>
      </c>
      <c r="T1031" s="217">
        <v>0</v>
      </c>
    </row>
    <row r="1032" ht="18.9" customHeight="1" spans="1:20">
      <c r="A1032" s="668" t="s">
        <v>590</v>
      </c>
      <c r="B1032" s="497">
        <v>2150102</v>
      </c>
      <c r="C1032" s="407">
        <f t="shared" si="96"/>
        <v>0</v>
      </c>
      <c r="D1032" s="407">
        <f t="shared" si="97"/>
        <v>0</v>
      </c>
      <c r="E1032" s="483" t="str">
        <f t="shared" si="98"/>
        <v/>
      </c>
      <c r="F1032" s="473">
        <f t="shared" si="99"/>
        <v>0</v>
      </c>
      <c r="G1032" s="217">
        <f t="shared" si="100"/>
        <v>7</v>
      </c>
      <c r="H1032" s="397"/>
      <c r="I1032" s="217">
        <v>2140138</v>
      </c>
      <c r="J1032" s="217" t="s">
        <v>2947</v>
      </c>
      <c r="K1032" s="217">
        <v>-269</v>
      </c>
      <c r="L1032" s="217">
        <f t="shared" si="101"/>
        <v>2140138</v>
      </c>
      <c r="R1032" s="217">
        <v>2140502</v>
      </c>
      <c r="S1032" s="217" t="s">
        <v>598</v>
      </c>
      <c r="T1032" s="217">
        <v>0</v>
      </c>
    </row>
    <row r="1033" ht="18.9" customHeight="1" spans="1:20">
      <c r="A1033" s="668" t="s">
        <v>593</v>
      </c>
      <c r="B1033" s="497">
        <v>2150103</v>
      </c>
      <c r="C1033" s="407">
        <f t="shared" si="96"/>
        <v>0</v>
      </c>
      <c r="D1033" s="407">
        <f t="shared" si="97"/>
        <v>0</v>
      </c>
      <c r="E1033" s="483" t="str">
        <f t="shared" si="98"/>
        <v/>
      </c>
      <c r="F1033" s="473">
        <f t="shared" si="99"/>
        <v>0</v>
      </c>
      <c r="G1033" s="217">
        <f t="shared" si="100"/>
        <v>7</v>
      </c>
      <c r="H1033" s="397"/>
      <c r="I1033" s="217">
        <v>2140139</v>
      </c>
      <c r="J1033" s="217" t="s">
        <v>2948</v>
      </c>
      <c r="L1033" s="217">
        <f t="shared" si="101"/>
        <v>2140139</v>
      </c>
      <c r="R1033" s="217">
        <v>2140503</v>
      </c>
      <c r="S1033" s="217" t="s">
        <v>601</v>
      </c>
      <c r="T1033" s="217">
        <v>0</v>
      </c>
    </row>
    <row r="1034" ht="18.9" customHeight="1" spans="1:20">
      <c r="A1034" s="668" t="s">
        <v>2949</v>
      </c>
      <c r="B1034" s="497">
        <v>2150104</v>
      </c>
      <c r="C1034" s="407">
        <f t="shared" si="96"/>
        <v>0</v>
      </c>
      <c r="D1034" s="407">
        <f t="shared" si="97"/>
        <v>0</v>
      </c>
      <c r="E1034" s="483" t="str">
        <f t="shared" si="98"/>
        <v/>
      </c>
      <c r="F1034" s="473">
        <f t="shared" si="99"/>
        <v>0</v>
      </c>
      <c r="G1034" s="217">
        <f t="shared" si="100"/>
        <v>7</v>
      </c>
      <c r="H1034" s="397"/>
      <c r="I1034" s="217">
        <v>2140199</v>
      </c>
      <c r="J1034" s="217" t="s">
        <v>2950</v>
      </c>
      <c r="K1034" s="217">
        <v>2</v>
      </c>
      <c r="L1034" s="217">
        <f t="shared" si="101"/>
        <v>2140199</v>
      </c>
      <c r="R1034" s="217">
        <v>2140504</v>
      </c>
      <c r="S1034" s="217" t="s">
        <v>2903</v>
      </c>
      <c r="T1034" s="217">
        <v>0</v>
      </c>
    </row>
    <row r="1035" ht="18.9" customHeight="1" spans="1:20">
      <c r="A1035" s="668" t="s">
        <v>2951</v>
      </c>
      <c r="B1035" s="497">
        <v>2150105</v>
      </c>
      <c r="C1035" s="407">
        <f t="shared" si="96"/>
        <v>0</v>
      </c>
      <c r="D1035" s="407">
        <f t="shared" si="97"/>
        <v>0</v>
      </c>
      <c r="E1035" s="483" t="str">
        <f t="shared" si="98"/>
        <v/>
      </c>
      <c r="F1035" s="473">
        <f t="shared" si="99"/>
        <v>0</v>
      </c>
      <c r="G1035" s="217">
        <f t="shared" si="100"/>
        <v>7</v>
      </c>
      <c r="H1035" s="655"/>
      <c r="I1035" s="217">
        <v>21402</v>
      </c>
      <c r="J1035" s="217" t="s">
        <v>2952</v>
      </c>
      <c r="L1035" s="217">
        <f t="shared" si="101"/>
        <v>21402</v>
      </c>
      <c r="R1035" s="217">
        <v>2140505</v>
      </c>
      <c r="S1035" s="217" t="s">
        <v>2953</v>
      </c>
      <c r="T1035" s="217">
        <v>0</v>
      </c>
    </row>
    <row r="1036" ht="18.9" customHeight="1" spans="1:20">
      <c r="A1036" s="668" t="s">
        <v>2954</v>
      </c>
      <c r="B1036" s="497">
        <v>2150106</v>
      </c>
      <c r="C1036" s="407">
        <f t="shared" si="96"/>
        <v>0</v>
      </c>
      <c r="D1036" s="407">
        <f t="shared" si="97"/>
        <v>0</v>
      </c>
      <c r="E1036" s="483" t="str">
        <f t="shared" si="98"/>
        <v/>
      </c>
      <c r="F1036" s="473">
        <f t="shared" si="99"/>
        <v>0</v>
      </c>
      <c r="G1036" s="217">
        <f t="shared" si="100"/>
        <v>7</v>
      </c>
      <c r="H1036" s="397"/>
      <c r="I1036" s="217">
        <v>2140201</v>
      </c>
      <c r="J1036" s="217" t="s">
        <v>588</v>
      </c>
      <c r="L1036" s="217">
        <f t="shared" si="101"/>
        <v>2140201</v>
      </c>
      <c r="R1036" s="217">
        <v>2140599</v>
      </c>
      <c r="S1036" s="217" t="s">
        <v>2955</v>
      </c>
      <c r="T1036" s="217">
        <v>0</v>
      </c>
    </row>
    <row r="1037" ht="18.9" customHeight="1" spans="1:20">
      <c r="A1037" s="668" t="s">
        <v>2956</v>
      </c>
      <c r="B1037" s="497">
        <v>2150107</v>
      </c>
      <c r="C1037" s="407">
        <f t="shared" si="96"/>
        <v>0</v>
      </c>
      <c r="D1037" s="407">
        <f t="shared" si="97"/>
        <v>0</v>
      </c>
      <c r="E1037" s="483" t="str">
        <f t="shared" si="98"/>
        <v/>
      </c>
      <c r="F1037" s="473">
        <f t="shared" si="99"/>
        <v>0</v>
      </c>
      <c r="G1037" s="217">
        <f t="shared" si="100"/>
        <v>7</v>
      </c>
      <c r="H1037" s="397"/>
      <c r="I1037" s="217">
        <v>2140202</v>
      </c>
      <c r="J1037" s="217" t="s">
        <v>591</v>
      </c>
      <c r="L1037" s="217">
        <f t="shared" si="101"/>
        <v>2140202</v>
      </c>
      <c r="R1037" s="217">
        <v>21406</v>
      </c>
      <c r="S1037" s="217" t="s">
        <v>2957</v>
      </c>
      <c r="T1037" s="217">
        <v>2418</v>
      </c>
    </row>
    <row r="1038" ht="18.9" customHeight="1" spans="1:20">
      <c r="A1038" s="668" t="s">
        <v>2958</v>
      </c>
      <c r="B1038" s="497">
        <v>2150108</v>
      </c>
      <c r="C1038" s="407">
        <f t="shared" si="96"/>
        <v>0</v>
      </c>
      <c r="D1038" s="407">
        <f t="shared" si="97"/>
        <v>0</v>
      </c>
      <c r="E1038" s="483" t="str">
        <f t="shared" si="98"/>
        <v/>
      </c>
      <c r="F1038" s="473">
        <f t="shared" si="99"/>
        <v>0</v>
      </c>
      <c r="G1038" s="217">
        <f t="shared" si="100"/>
        <v>7</v>
      </c>
      <c r="H1038" s="397"/>
      <c r="I1038" s="217">
        <v>2140203</v>
      </c>
      <c r="J1038" s="217" t="s">
        <v>594</v>
      </c>
      <c r="L1038" s="217">
        <f t="shared" si="101"/>
        <v>2140203</v>
      </c>
      <c r="R1038" s="217">
        <v>2140601</v>
      </c>
      <c r="S1038" s="217" t="s">
        <v>2959</v>
      </c>
      <c r="T1038" s="217">
        <v>0</v>
      </c>
    </row>
    <row r="1039" ht="18.9" customHeight="1" spans="1:20">
      <c r="A1039" s="668" t="s">
        <v>2960</v>
      </c>
      <c r="B1039" s="497">
        <v>2150199</v>
      </c>
      <c r="C1039" s="407">
        <f t="shared" si="96"/>
        <v>0</v>
      </c>
      <c r="D1039" s="407">
        <f t="shared" si="97"/>
        <v>0</v>
      </c>
      <c r="E1039" s="483" t="str">
        <f t="shared" si="98"/>
        <v/>
      </c>
      <c r="F1039" s="473">
        <f t="shared" si="99"/>
        <v>0</v>
      </c>
      <c r="G1039" s="217">
        <f t="shared" si="100"/>
        <v>7</v>
      </c>
      <c r="H1039" s="397"/>
      <c r="I1039" s="217">
        <v>2140204</v>
      </c>
      <c r="J1039" s="217" t="s">
        <v>2961</v>
      </c>
      <c r="L1039" s="217">
        <f t="shared" si="101"/>
        <v>2140204</v>
      </c>
      <c r="R1039" s="217">
        <v>2140602</v>
      </c>
      <c r="S1039" s="217" t="s">
        <v>2962</v>
      </c>
      <c r="T1039" s="217">
        <v>2418</v>
      </c>
    </row>
    <row r="1040" ht="18.9" customHeight="1" spans="1:20">
      <c r="A1040" s="668" t="s">
        <v>2963</v>
      </c>
      <c r="B1040" s="497">
        <v>21502</v>
      </c>
      <c r="C1040" s="407">
        <f t="shared" si="96"/>
        <v>0</v>
      </c>
      <c r="D1040" s="407">
        <f t="shared" si="97"/>
        <v>0</v>
      </c>
      <c r="E1040" s="483" t="str">
        <f t="shared" si="98"/>
        <v/>
      </c>
      <c r="F1040" s="473">
        <f t="shared" si="99"/>
        <v>0</v>
      </c>
      <c r="G1040" s="217">
        <f t="shared" si="100"/>
        <v>5</v>
      </c>
      <c r="H1040" s="655"/>
      <c r="I1040" s="217">
        <v>2140205</v>
      </c>
      <c r="J1040" s="217" t="s">
        <v>2964</v>
      </c>
      <c r="L1040" s="217">
        <f t="shared" si="101"/>
        <v>2140205</v>
      </c>
      <c r="R1040" s="217">
        <v>2140603</v>
      </c>
      <c r="S1040" s="217" t="s">
        <v>2965</v>
      </c>
      <c r="T1040" s="217">
        <v>0</v>
      </c>
    </row>
    <row r="1041" ht="18.9" customHeight="1" spans="1:20">
      <c r="A1041" s="668" t="s">
        <v>587</v>
      </c>
      <c r="B1041" s="497">
        <v>2150201</v>
      </c>
      <c r="C1041" s="407">
        <f t="shared" si="96"/>
        <v>0</v>
      </c>
      <c r="D1041" s="407">
        <f t="shared" si="97"/>
        <v>0</v>
      </c>
      <c r="E1041" s="483" t="str">
        <f t="shared" si="98"/>
        <v/>
      </c>
      <c r="F1041" s="473">
        <f t="shared" si="99"/>
        <v>0</v>
      </c>
      <c r="G1041" s="217">
        <f t="shared" si="100"/>
        <v>7</v>
      </c>
      <c r="H1041" s="397"/>
      <c r="I1041" s="217">
        <v>2140206</v>
      </c>
      <c r="J1041" s="217" t="s">
        <v>2966</v>
      </c>
      <c r="L1041" s="217">
        <f t="shared" si="101"/>
        <v>2140206</v>
      </c>
      <c r="R1041" s="217">
        <v>2140699</v>
      </c>
      <c r="S1041" s="217" t="s">
        <v>2967</v>
      </c>
      <c r="T1041" s="217">
        <v>0</v>
      </c>
    </row>
    <row r="1042" ht="18.9" customHeight="1" spans="1:20">
      <c r="A1042" s="668" t="s">
        <v>590</v>
      </c>
      <c r="B1042" s="497">
        <v>2150202</v>
      </c>
      <c r="C1042" s="407">
        <f t="shared" si="96"/>
        <v>0</v>
      </c>
      <c r="D1042" s="407">
        <f t="shared" si="97"/>
        <v>0</v>
      </c>
      <c r="E1042" s="483" t="str">
        <f t="shared" si="98"/>
        <v/>
      </c>
      <c r="F1042" s="473">
        <f t="shared" si="99"/>
        <v>0</v>
      </c>
      <c r="G1042" s="217">
        <f t="shared" si="100"/>
        <v>7</v>
      </c>
      <c r="H1042" s="655"/>
      <c r="I1042" s="217">
        <v>2140207</v>
      </c>
      <c r="J1042" s="217" t="s">
        <v>2968</v>
      </c>
      <c r="L1042" s="217">
        <f t="shared" si="101"/>
        <v>2140207</v>
      </c>
      <c r="R1042" s="217">
        <v>21499</v>
      </c>
      <c r="S1042" s="217" t="s">
        <v>2969</v>
      </c>
      <c r="T1042" s="217">
        <v>0</v>
      </c>
    </row>
    <row r="1043" ht="18.9" customHeight="1" spans="1:20">
      <c r="A1043" s="668" t="s">
        <v>593</v>
      </c>
      <c r="B1043" s="497">
        <v>2150203</v>
      </c>
      <c r="C1043" s="407">
        <f t="shared" si="96"/>
        <v>0</v>
      </c>
      <c r="D1043" s="407">
        <f t="shared" si="97"/>
        <v>0</v>
      </c>
      <c r="E1043" s="483" t="str">
        <f t="shared" si="98"/>
        <v/>
      </c>
      <c r="F1043" s="473">
        <f t="shared" si="99"/>
        <v>0</v>
      </c>
      <c r="G1043" s="217">
        <f t="shared" si="100"/>
        <v>7</v>
      </c>
      <c r="H1043" s="397"/>
      <c r="I1043" s="217">
        <v>2140208</v>
      </c>
      <c r="J1043" s="217" t="s">
        <v>2970</v>
      </c>
      <c r="L1043" s="217">
        <f t="shared" si="101"/>
        <v>2140208</v>
      </c>
      <c r="R1043" s="217">
        <v>2149901</v>
      </c>
      <c r="S1043" s="217" t="s">
        <v>2971</v>
      </c>
      <c r="T1043" s="217">
        <v>0</v>
      </c>
    </row>
    <row r="1044" ht="18.9" customHeight="1" spans="1:20">
      <c r="A1044" s="668" t="s">
        <v>2972</v>
      </c>
      <c r="B1044" s="497">
        <v>2150204</v>
      </c>
      <c r="C1044" s="407">
        <f t="shared" si="96"/>
        <v>0</v>
      </c>
      <c r="D1044" s="407">
        <f t="shared" si="97"/>
        <v>0</v>
      </c>
      <c r="E1044" s="483" t="str">
        <f t="shared" si="98"/>
        <v/>
      </c>
      <c r="F1044" s="473">
        <f t="shared" si="99"/>
        <v>0</v>
      </c>
      <c r="G1044" s="217">
        <f t="shared" si="100"/>
        <v>7</v>
      </c>
      <c r="H1044" s="397"/>
      <c r="I1044" s="217">
        <v>2140299</v>
      </c>
      <c r="J1044" s="217" t="s">
        <v>2973</v>
      </c>
      <c r="L1044" s="217">
        <f t="shared" si="101"/>
        <v>2140299</v>
      </c>
      <c r="R1044" s="217">
        <v>2149999</v>
      </c>
      <c r="S1044" s="217" t="s">
        <v>2974</v>
      </c>
      <c r="T1044" s="217">
        <v>0</v>
      </c>
    </row>
    <row r="1045" ht="18.9" customHeight="1" spans="1:20">
      <c r="A1045" s="668" t="s">
        <v>2975</v>
      </c>
      <c r="B1045" s="497">
        <v>2150205</v>
      </c>
      <c r="C1045" s="407">
        <f t="shared" si="96"/>
        <v>0</v>
      </c>
      <c r="D1045" s="407">
        <f t="shared" si="97"/>
        <v>0</v>
      </c>
      <c r="E1045" s="483" t="str">
        <f t="shared" si="98"/>
        <v/>
      </c>
      <c r="F1045" s="473">
        <f t="shared" si="99"/>
        <v>0</v>
      </c>
      <c r="G1045" s="217">
        <f t="shared" si="100"/>
        <v>7</v>
      </c>
      <c r="H1045" s="397"/>
      <c r="I1045" s="217">
        <v>21403</v>
      </c>
      <c r="J1045" s="217" t="s">
        <v>2976</v>
      </c>
      <c r="K1045" s="217">
        <v>430</v>
      </c>
      <c r="L1045" s="217">
        <f t="shared" si="101"/>
        <v>21403</v>
      </c>
      <c r="R1045" s="217">
        <v>215</v>
      </c>
      <c r="S1045" s="217" t="s">
        <v>2977</v>
      </c>
      <c r="T1045" s="217">
        <v>422</v>
      </c>
    </row>
    <row r="1046" ht="18.9" customHeight="1" spans="1:20">
      <c r="A1046" s="668" t="s">
        <v>2978</v>
      </c>
      <c r="B1046" s="497">
        <v>2150206</v>
      </c>
      <c r="C1046" s="407">
        <f t="shared" si="96"/>
        <v>0</v>
      </c>
      <c r="D1046" s="407">
        <f t="shared" si="97"/>
        <v>0</v>
      </c>
      <c r="E1046" s="483" t="str">
        <f t="shared" si="98"/>
        <v/>
      </c>
      <c r="F1046" s="473">
        <f t="shared" si="99"/>
        <v>0</v>
      </c>
      <c r="G1046" s="217">
        <f t="shared" si="100"/>
        <v>7</v>
      </c>
      <c r="H1046" s="397"/>
      <c r="I1046" s="217">
        <v>2140301</v>
      </c>
      <c r="J1046" s="217" t="s">
        <v>588</v>
      </c>
      <c r="L1046" s="217">
        <f t="shared" si="101"/>
        <v>2140301</v>
      </c>
      <c r="R1046" s="217">
        <v>21501</v>
      </c>
      <c r="S1046" s="217" t="s">
        <v>2979</v>
      </c>
      <c r="T1046" s="217">
        <v>0</v>
      </c>
    </row>
    <row r="1047" ht="28.8" spans="1:20">
      <c r="A1047" s="668" t="s">
        <v>2980</v>
      </c>
      <c r="B1047" s="497">
        <v>2150207</v>
      </c>
      <c r="C1047" s="407">
        <f t="shared" si="96"/>
        <v>0</v>
      </c>
      <c r="D1047" s="407">
        <f t="shared" si="97"/>
        <v>0</v>
      </c>
      <c r="E1047" s="483" t="str">
        <f t="shared" si="98"/>
        <v/>
      </c>
      <c r="F1047" s="473">
        <f t="shared" si="99"/>
        <v>0</v>
      </c>
      <c r="G1047" s="217">
        <f t="shared" si="100"/>
        <v>7</v>
      </c>
      <c r="H1047" s="397"/>
      <c r="I1047" s="217">
        <v>2140302</v>
      </c>
      <c r="J1047" s="217" t="s">
        <v>591</v>
      </c>
      <c r="L1047" s="217">
        <f t="shared" si="101"/>
        <v>2140302</v>
      </c>
      <c r="R1047" s="217">
        <v>2150101</v>
      </c>
      <c r="S1047" s="217" t="s">
        <v>595</v>
      </c>
      <c r="T1047" s="217">
        <v>0</v>
      </c>
    </row>
    <row r="1048" ht="18.9" customHeight="1" spans="1:20">
      <c r="A1048" s="668" t="s">
        <v>2981</v>
      </c>
      <c r="B1048" s="497">
        <v>2150208</v>
      </c>
      <c r="C1048" s="407">
        <f t="shared" si="96"/>
        <v>0</v>
      </c>
      <c r="D1048" s="407">
        <f t="shared" si="97"/>
        <v>0</v>
      </c>
      <c r="E1048" s="483" t="str">
        <f t="shared" si="98"/>
        <v/>
      </c>
      <c r="F1048" s="473">
        <f t="shared" si="99"/>
        <v>0</v>
      </c>
      <c r="G1048" s="217">
        <f t="shared" si="100"/>
        <v>7</v>
      </c>
      <c r="H1048" s="397"/>
      <c r="I1048" s="217">
        <v>2140303</v>
      </c>
      <c r="J1048" s="217" t="s">
        <v>594</v>
      </c>
      <c r="L1048" s="217">
        <f t="shared" si="101"/>
        <v>2140303</v>
      </c>
      <c r="R1048" s="217">
        <v>2150102</v>
      </c>
      <c r="S1048" s="217" t="s">
        <v>598</v>
      </c>
      <c r="T1048" s="217">
        <v>0</v>
      </c>
    </row>
    <row r="1049" ht="18.9" customHeight="1" spans="1:20">
      <c r="A1049" s="668" t="s">
        <v>2982</v>
      </c>
      <c r="B1049" s="497">
        <v>2150209</v>
      </c>
      <c r="C1049" s="407">
        <f t="shared" si="96"/>
        <v>0</v>
      </c>
      <c r="D1049" s="407">
        <f t="shared" si="97"/>
        <v>0</v>
      </c>
      <c r="E1049" s="483" t="str">
        <f t="shared" si="98"/>
        <v/>
      </c>
      <c r="F1049" s="473">
        <f t="shared" si="99"/>
        <v>0</v>
      </c>
      <c r="G1049" s="217">
        <f t="shared" si="100"/>
        <v>7</v>
      </c>
      <c r="H1049" s="655"/>
      <c r="I1049" s="217">
        <v>2140304</v>
      </c>
      <c r="J1049" s="217" t="s">
        <v>2983</v>
      </c>
      <c r="K1049" s="217">
        <v>430</v>
      </c>
      <c r="L1049" s="217">
        <f t="shared" si="101"/>
        <v>2140304</v>
      </c>
      <c r="R1049" s="217">
        <v>2150103</v>
      </c>
      <c r="S1049" s="217" t="s">
        <v>601</v>
      </c>
      <c r="T1049" s="217">
        <v>0</v>
      </c>
    </row>
    <row r="1050" ht="18.9" customHeight="1" spans="1:20">
      <c r="A1050" s="668" t="s">
        <v>2984</v>
      </c>
      <c r="B1050" s="497">
        <v>2150210</v>
      </c>
      <c r="C1050" s="407">
        <f t="shared" si="96"/>
        <v>0</v>
      </c>
      <c r="D1050" s="407">
        <f t="shared" si="97"/>
        <v>0</v>
      </c>
      <c r="E1050" s="483" t="str">
        <f t="shared" si="98"/>
        <v/>
      </c>
      <c r="F1050" s="473">
        <f t="shared" si="99"/>
        <v>0</v>
      </c>
      <c r="G1050" s="217">
        <f t="shared" si="100"/>
        <v>7</v>
      </c>
      <c r="H1050" s="397"/>
      <c r="I1050" s="217">
        <v>2140305</v>
      </c>
      <c r="J1050" s="217" t="s">
        <v>2985</v>
      </c>
      <c r="L1050" s="217">
        <f t="shared" si="101"/>
        <v>2140305</v>
      </c>
      <c r="R1050" s="217">
        <v>2150104</v>
      </c>
      <c r="S1050" s="217" t="s">
        <v>2986</v>
      </c>
      <c r="T1050" s="217">
        <v>0</v>
      </c>
    </row>
    <row r="1051" ht="18.9" customHeight="1" spans="1:20">
      <c r="A1051" s="668" t="s">
        <v>2987</v>
      </c>
      <c r="B1051" s="497">
        <v>2150212</v>
      </c>
      <c r="C1051" s="407">
        <f t="shared" si="96"/>
        <v>0</v>
      </c>
      <c r="D1051" s="407">
        <f t="shared" si="97"/>
        <v>0</v>
      </c>
      <c r="E1051" s="483" t="str">
        <f t="shared" si="98"/>
        <v/>
      </c>
      <c r="F1051" s="473">
        <f t="shared" si="99"/>
        <v>0</v>
      </c>
      <c r="G1051" s="217">
        <f t="shared" si="100"/>
        <v>7</v>
      </c>
      <c r="H1051" s="397"/>
      <c r="I1051" s="217">
        <v>2140306</v>
      </c>
      <c r="J1051" s="217" t="s">
        <v>2988</v>
      </c>
      <c r="L1051" s="217">
        <f t="shared" si="101"/>
        <v>2140306</v>
      </c>
      <c r="R1051" s="217">
        <v>2150105</v>
      </c>
      <c r="S1051" s="217" t="s">
        <v>2989</v>
      </c>
      <c r="T1051" s="217">
        <v>0</v>
      </c>
    </row>
    <row r="1052" ht="18.9" customHeight="1" spans="1:20">
      <c r="A1052" s="668" t="s">
        <v>2990</v>
      </c>
      <c r="B1052" s="497">
        <v>2150213</v>
      </c>
      <c r="C1052" s="407">
        <f t="shared" si="96"/>
        <v>0</v>
      </c>
      <c r="D1052" s="407">
        <f t="shared" si="97"/>
        <v>0</v>
      </c>
      <c r="E1052" s="483" t="str">
        <f t="shared" si="98"/>
        <v/>
      </c>
      <c r="F1052" s="473">
        <f t="shared" si="99"/>
        <v>0</v>
      </c>
      <c r="G1052" s="217">
        <f t="shared" si="100"/>
        <v>7</v>
      </c>
      <c r="H1052" s="397"/>
      <c r="I1052" s="217">
        <v>2140307</v>
      </c>
      <c r="J1052" s="217" t="s">
        <v>2991</v>
      </c>
      <c r="L1052" s="217">
        <f t="shared" si="101"/>
        <v>2140307</v>
      </c>
      <c r="R1052" s="217">
        <v>2150106</v>
      </c>
      <c r="S1052" s="217" t="s">
        <v>2992</v>
      </c>
      <c r="T1052" s="217">
        <v>0</v>
      </c>
    </row>
    <row r="1053" ht="18.9" customHeight="1" spans="1:20">
      <c r="A1053" s="668" t="s">
        <v>2993</v>
      </c>
      <c r="B1053" s="497">
        <v>2150214</v>
      </c>
      <c r="C1053" s="407">
        <f t="shared" si="96"/>
        <v>0</v>
      </c>
      <c r="D1053" s="407">
        <f t="shared" si="97"/>
        <v>0</v>
      </c>
      <c r="E1053" s="483" t="str">
        <f t="shared" si="98"/>
        <v/>
      </c>
      <c r="F1053" s="473">
        <f t="shared" si="99"/>
        <v>0</v>
      </c>
      <c r="G1053" s="217">
        <f t="shared" si="100"/>
        <v>7</v>
      </c>
      <c r="H1053" s="397"/>
      <c r="I1053" s="217">
        <v>2140308</v>
      </c>
      <c r="J1053" s="217" t="s">
        <v>2994</v>
      </c>
      <c r="L1053" s="217">
        <f t="shared" si="101"/>
        <v>2140308</v>
      </c>
      <c r="R1053" s="217">
        <v>2150107</v>
      </c>
      <c r="S1053" s="217" t="s">
        <v>2995</v>
      </c>
      <c r="T1053" s="217">
        <v>0</v>
      </c>
    </row>
    <row r="1054" ht="18.9" customHeight="1" spans="1:20">
      <c r="A1054" s="668" t="s">
        <v>2996</v>
      </c>
      <c r="B1054" s="497">
        <v>2150215</v>
      </c>
      <c r="C1054" s="407">
        <f t="shared" si="96"/>
        <v>0</v>
      </c>
      <c r="D1054" s="407">
        <f t="shared" si="97"/>
        <v>0</v>
      </c>
      <c r="E1054" s="483" t="str">
        <f t="shared" si="98"/>
        <v/>
      </c>
      <c r="F1054" s="473">
        <f t="shared" si="99"/>
        <v>0</v>
      </c>
      <c r="G1054" s="217">
        <f t="shared" si="100"/>
        <v>7</v>
      </c>
      <c r="H1054" s="397"/>
      <c r="I1054" s="217">
        <v>2140399</v>
      </c>
      <c r="J1054" s="217" t="s">
        <v>2997</v>
      </c>
      <c r="L1054" s="217">
        <f t="shared" si="101"/>
        <v>2140399</v>
      </c>
      <c r="R1054" s="217">
        <v>2150108</v>
      </c>
      <c r="S1054" s="217" t="s">
        <v>2998</v>
      </c>
      <c r="T1054" s="217">
        <v>0</v>
      </c>
    </row>
    <row r="1055" ht="18.9" customHeight="1" spans="1:20">
      <c r="A1055" s="668" t="s">
        <v>2999</v>
      </c>
      <c r="B1055" s="497">
        <v>2150299</v>
      </c>
      <c r="C1055" s="407">
        <f t="shared" si="96"/>
        <v>0</v>
      </c>
      <c r="D1055" s="407">
        <f t="shared" si="97"/>
        <v>0</v>
      </c>
      <c r="E1055" s="483" t="str">
        <f t="shared" si="98"/>
        <v/>
      </c>
      <c r="F1055" s="473">
        <f t="shared" si="99"/>
        <v>0</v>
      </c>
      <c r="G1055" s="217">
        <f t="shared" si="100"/>
        <v>7</v>
      </c>
      <c r="H1055" s="655"/>
      <c r="I1055" s="217">
        <v>21404</v>
      </c>
      <c r="J1055" s="217" t="s">
        <v>3000</v>
      </c>
      <c r="K1055" s="217">
        <v>-4</v>
      </c>
      <c r="L1055" s="217">
        <f t="shared" si="101"/>
        <v>21404</v>
      </c>
      <c r="R1055" s="217">
        <v>2150199</v>
      </c>
      <c r="S1055" s="217" t="s">
        <v>3001</v>
      </c>
      <c r="T1055" s="217">
        <v>0</v>
      </c>
    </row>
    <row r="1056" ht="18.9" customHeight="1" spans="1:20">
      <c r="A1056" s="668" t="s">
        <v>3002</v>
      </c>
      <c r="B1056" s="497">
        <v>21503</v>
      </c>
      <c r="C1056" s="407">
        <f t="shared" si="96"/>
        <v>0</v>
      </c>
      <c r="D1056" s="407">
        <f t="shared" si="97"/>
        <v>0</v>
      </c>
      <c r="E1056" s="483" t="str">
        <f t="shared" si="98"/>
        <v/>
      </c>
      <c r="F1056" s="473">
        <f t="shared" si="99"/>
        <v>0</v>
      </c>
      <c r="G1056" s="217">
        <f t="shared" si="100"/>
        <v>5</v>
      </c>
      <c r="H1056" s="655"/>
      <c r="I1056" s="217">
        <v>2140401</v>
      </c>
      <c r="J1056" s="217" t="s">
        <v>3003</v>
      </c>
      <c r="L1056" s="217">
        <f t="shared" si="101"/>
        <v>2140401</v>
      </c>
      <c r="R1056" s="217">
        <v>21502</v>
      </c>
      <c r="S1056" s="217" t="s">
        <v>3004</v>
      </c>
      <c r="T1056" s="217">
        <v>0</v>
      </c>
    </row>
    <row r="1057" ht="18.9" customHeight="1" spans="1:20">
      <c r="A1057" s="668" t="s">
        <v>587</v>
      </c>
      <c r="B1057" s="497">
        <v>2150301</v>
      </c>
      <c r="C1057" s="407">
        <f t="shared" si="96"/>
        <v>0</v>
      </c>
      <c r="D1057" s="407">
        <f t="shared" si="97"/>
        <v>0</v>
      </c>
      <c r="E1057" s="483" t="str">
        <f t="shared" si="98"/>
        <v/>
      </c>
      <c r="F1057" s="473">
        <f t="shared" si="99"/>
        <v>0</v>
      </c>
      <c r="G1057" s="217">
        <f t="shared" si="100"/>
        <v>7</v>
      </c>
      <c r="H1057" s="397"/>
      <c r="I1057" s="217">
        <v>2140402</v>
      </c>
      <c r="J1057" s="217" t="s">
        <v>3005</v>
      </c>
      <c r="L1057" s="217">
        <f t="shared" si="101"/>
        <v>2140402</v>
      </c>
      <c r="R1057" s="217">
        <v>2150201</v>
      </c>
      <c r="S1057" s="217" t="s">
        <v>595</v>
      </c>
      <c r="T1057" s="217">
        <v>0</v>
      </c>
    </row>
    <row r="1058" ht="18.9" customHeight="1" spans="1:20">
      <c r="A1058" s="668" t="s">
        <v>590</v>
      </c>
      <c r="B1058" s="497">
        <v>2150302</v>
      </c>
      <c r="C1058" s="407">
        <f t="shared" si="96"/>
        <v>0</v>
      </c>
      <c r="D1058" s="407">
        <f t="shared" si="97"/>
        <v>0</v>
      </c>
      <c r="E1058" s="483" t="str">
        <f t="shared" si="98"/>
        <v/>
      </c>
      <c r="F1058" s="473">
        <f t="shared" si="99"/>
        <v>0</v>
      </c>
      <c r="G1058" s="217">
        <f t="shared" si="100"/>
        <v>7</v>
      </c>
      <c r="H1058" s="397"/>
      <c r="I1058" s="217">
        <v>2140403</v>
      </c>
      <c r="J1058" s="217" t="s">
        <v>3006</v>
      </c>
      <c r="K1058" s="217">
        <v>-4</v>
      </c>
      <c r="L1058" s="217">
        <f t="shared" si="101"/>
        <v>2140403</v>
      </c>
      <c r="R1058" s="217">
        <v>2150202</v>
      </c>
      <c r="S1058" s="217" t="s">
        <v>598</v>
      </c>
      <c r="T1058" s="217">
        <v>0</v>
      </c>
    </row>
    <row r="1059" ht="18.9" customHeight="1" spans="1:20">
      <c r="A1059" s="668" t="s">
        <v>593</v>
      </c>
      <c r="B1059" s="497">
        <v>2150303</v>
      </c>
      <c r="C1059" s="407">
        <f t="shared" si="96"/>
        <v>0</v>
      </c>
      <c r="D1059" s="407">
        <f t="shared" si="97"/>
        <v>0</v>
      </c>
      <c r="E1059" s="483" t="str">
        <f t="shared" si="98"/>
        <v/>
      </c>
      <c r="F1059" s="473">
        <f t="shared" si="99"/>
        <v>0</v>
      </c>
      <c r="G1059" s="217">
        <f t="shared" si="100"/>
        <v>7</v>
      </c>
      <c r="H1059" s="397"/>
      <c r="I1059" s="217">
        <v>2140499</v>
      </c>
      <c r="J1059" s="217" t="s">
        <v>3007</v>
      </c>
      <c r="L1059" s="217">
        <f t="shared" si="101"/>
        <v>2140499</v>
      </c>
      <c r="R1059" s="217">
        <v>2150203</v>
      </c>
      <c r="S1059" s="217" t="s">
        <v>601</v>
      </c>
      <c r="T1059" s="217">
        <v>0</v>
      </c>
    </row>
    <row r="1060" ht="18.9" customHeight="1" spans="1:20">
      <c r="A1060" s="668" t="s">
        <v>3008</v>
      </c>
      <c r="B1060" s="497">
        <v>2150399</v>
      </c>
      <c r="C1060" s="407">
        <f t="shared" si="96"/>
        <v>0</v>
      </c>
      <c r="D1060" s="407">
        <f t="shared" si="97"/>
        <v>0</v>
      </c>
      <c r="E1060" s="483" t="str">
        <f t="shared" si="98"/>
        <v/>
      </c>
      <c r="F1060" s="473">
        <f t="shared" si="99"/>
        <v>0</v>
      </c>
      <c r="G1060" s="217">
        <f t="shared" si="100"/>
        <v>7</v>
      </c>
      <c r="H1060" s="397"/>
      <c r="I1060" s="217">
        <v>21405</v>
      </c>
      <c r="J1060" s="217" t="s">
        <v>3009</v>
      </c>
      <c r="K1060" s="217">
        <v>11</v>
      </c>
      <c r="L1060" s="217">
        <f t="shared" si="101"/>
        <v>21405</v>
      </c>
      <c r="R1060" s="217">
        <v>2150204</v>
      </c>
      <c r="S1060" s="217" t="s">
        <v>3010</v>
      </c>
      <c r="T1060" s="217">
        <v>0</v>
      </c>
    </row>
    <row r="1061" ht="18.9" customHeight="1" spans="1:20">
      <c r="A1061" s="668" t="s">
        <v>3011</v>
      </c>
      <c r="B1061" s="497">
        <v>21505</v>
      </c>
      <c r="C1061" s="407">
        <f t="shared" si="96"/>
        <v>287</v>
      </c>
      <c r="D1061" s="407">
        <f t="shared" si="97"/>
        <v>267</v>
      </c>
      <c r="E1061" s="483">
        <f t="shared" si="98"/>
        <v>-0.0696864111498258</v>
      </c>
      <c r="F1061" s="473">
        <f t="shared" si="99"/>
        <v>287</v>
      </c>
      <c r="G1061" s="217">
        <f t="shared" si="100"/>
        <v>5</v>
      </c>
      <c r="H1061" s="655"/>
      <c r="I1061" s="217">
        <v>2140501</v>
      </c>
      <c r="J1061" s="217" t="s">
        <v>588</v>
      </c>
      <c r="L1061" s="217">
        <f t="shared" si="101"/>
        <v>2140501</v>
      </c>
      <c r="R1061" s="217">
        <v>2150205</v>
      </c>
      <c r="S1061" s="217" t="s">
        <v>3012</v>
      </c>
      <c r="T1061" s="217">
        <v>0</v>
      </c>
    </row>
    <row r="1062" ht="18.9" customHeight="1" spans="1:20">
      <c r="A1062" s="668" t="s">
        <v>587</v>
      </c>
      <c r="B1062" s="497">
        <v>2150501</v>
      </c>
      <c r="C1062" s="407">
        <f t="shared" si="96"/>
        <v>0</v>
      </c>
      <c r="D1062" s="407">
        <f t="shared" si="97"/>
        <v>0</v>
      </c>
      <c r="E1062" s="483" t="str">
        <f t="shared" si="98"/>
        <v/>
      </c>
      <c r="F1062" s="473">
        <f t="shared" si="99"/>
        <v>0</v>
      </c>
      <c r="G1062" s="217">
        <f t="shared" si="100"/>
        <v>7</v>
      </c>
      <c r="H1062" s="397"/>
      <c r="I1062" s="217">
        <v>2140502</v>
      </c>
      <c r="J1062" s="217" t="s">
        <v>591</v>
      </c>
      <c r="L1062" s="217">
        <f t="shared" si="101"/>
        <v>2140502</v>
      </c>
      <c r="R1062" s="217">
        <v>2150206</v>
      </c>
      <c r="S1062" s="217" t="s">
        <v>3013</v>
      </c>
      <c r="T1062" s="217">
        <v>0</v>
      </c>
    </row>
    <row r="1063" ht="18.9" customHeight="1" spans="1:20">
      <c r="A1063" s="668" t="s">
        <v>590</v>
      </c>
      <c r="B1063" s="497">
        <v>2150502</v>
      </c>
      <c r="C1063" s="407">
        <f t="shared" si="96"/>
        <v>0</v>
      </c>
      <c r="D1063" s="407">
        <f t="shared" si="97"/>
        <v>0</v>
      </c>
      <c r="E1063" s="483" t="str">
        <f t="shared" si="98"/>
        <v/>
      </c>
      <c r="F1063" s="473">
        <f t="shared" si="99"/>
        <v>0</v>
      </c>
      <c r="G1063" s="217">
        <f t="shared" si="100"/>
        <v>7</v>
      </c>
      <c r="H1063" s="397"/>
      <c r="I1063" s="217">
        <v>2140503</v>
      </c>
      <c r="J1063" s="217" t="s">
        <v>594</v>
      </c>
      <c r="L1063" s="217">
        <f t="shared" si="101"/>
        <v>2140503</v>
      </c>
      <c r="R1063" s="217">
        <v>2150207</v>
      </c>
      <c r="S1063" s="217" t="s">
        <v>3014</v>
      </c>
      <c r="T1063" s="217">
        <v>0</v>
      </c>
    </row>
    <row r="1064" ht="18.9" customHeight="1" spans="1:20">
      <c r="A1064" s="668" t="s">
        <v>593</v>
      </c>
      <c r="B1064" s="497">
        <v>2150503</v>
      </c>
      <c r="C1064" s="407">
        <f t="shared" si="96"/>
        <v>0</v>
      </c>
      <c r="D1064" s="407">
        <f t="shared" si="97"/>
        <v>0</v>
      </c>
      <c r="E1064" s="483" t="str">
        <f t="shared" si="98"/>
        <v/>
      </c>
      <c r="F1064" s="473">
        <f t="shared" si="99"/>
        <v>0</v>
      </c>
      <c r="G1064" s="217">
        <f t="shared" si="100"/>
        <v>7</v>
      </c>
      <c r="H1064" s="397"/>
      <c r="I1064" s="217">
        <v>2140504</v>
      </c>
      <c r="J1064" s="217" t="s">
        <v>2970</v>
      </c>
      <c r="L1064" s="217">
        <f t="shared" si="101"/>
        <v>2140504</v>
      </c>
      <c r="R1064" s="217">
        <v>2150208</v>
      </c>
      <c r="S1064" s="217" t="s">
        <v>3015</v>
      </c>
      <c r="T1064" s="217">
        <v>0</v>
      </c>
    </row>
    <row r="1065" ht="18.9" customHeight="1" spans="1:20">
      <c r="A1065" s="668" t="s">
        <v>3016</v>
      </c>
      <c r="B1065" s="497">
        <v>2150505</v>
      </c>
      <c r="C1065" s="407">
        <f t="shared" si="96"/>
        <v>0</v>
      </c>
      <c r="D1065" s="407">
        <f t="shared" si="97"/>
        <v>0</v>
      </c>
      <c r="E1065" s="483" t="str">
        <f t="shared" si="98"/>
        <v/>
      </c>
      <c r="F1065" s="473">
        <f t="shared" si="99"/>
        <v>0</v>
      </c>
      <c r="G1065" s="217">
        <f t="shared" si="100"/>
        <v>7</v>
      </c>
      <c r="H1065" s="397"/>
      <c r="I1065" s="217">
        <v>2140505</v>
      </c>
      <c r="J1065" s="217" t="s">
        <v>3017</v>
      </c>
      <c r="L1065" s="217">
        <f t="shared" si="101"/>
        <v>2140505</v>
      </c>
      <c r="R1065" s="217">
        <v>2150209</v>
      </c>
      <c r="S1065" s="217" t="s">
        <v>3018</v>
      </c>
      <c r="T1065" s="217">
        <v>0</v>
      </c>
    </row>
    <row r="1066" ht="18.9" customHeight="1" spans="1:20">
      <c r="A1066" s="668" t="s">
        <v>3019</v>
      </c>
      <c r="B1066" s="497">
        <v>2150506</v>
      </c>
      <c r="C1066" s="407">
        <f t="shared" si="96"/>
        <v>0</v>
      </c>
      <c r="D1066" s="407">
        <f t="shared" si="97"/>
        <v>0</v>
      </c>
      <c r="E1066" s="483" t="str">
        <f t="shared" si="98"/>
        <v/>
      </c>
      <c r="F1066" s="473">
        <f t="shared" si="99"/>
        <v>0</v>
      </c>
      <c r="G1066" s="217">
        <f t="shared" si="100"/>
        <v>7</v>
      </c>
      <c r="H1066" s="655"/>
      <c r="I1066" s="217">
        <v>2140599</v>
      </c>
      <c r="J1066" s="217" t="s">
        <v>3020</v>
      </c>
      <c r="K1066" s="217">
        <v>11</v>
      </c>
      <c r="L1066" s="217">
        <f t="shared" si="101"/>
        <v>2140599</v>
      </c>
      <c r="R1066" s="217">
        <v>2150210</v>
      </c>
      <c r="S1066" s="217" t="s">
        <v>3021</v>
      </c>
      <c r="T1066" s="217">
        <v>0</v>
      </c>
    </row>
    <row r="1067" ht="18.9" customHeight="1" spans="1:20">
      <c r="A1067" s="668" t="s">
        <v>3022</v>
      </c>
      <c r="B1067" s="497">
        <v>2150507</v>
      </c>
      <c r="C1067" s="407">
        <f t="shared" si="96"/>
        <v>0</v>
      </c>
      <c r="D1067" s="407">
        <f t="shared" si="97"/>
        <v>0</v>
      </c>
      <c r="E1067" s="483" t="str">
        <f t="shared" si="98"/>
        <v/>
      </c>
      <c r="F1067" s="473">
        <f t="shared" si="99"/>
        <v>0</v>
      </c>
      <c r="G1067" s="217">
        <f t="shared" si="100"/>
        <v>7</v>
      </c>
      <c r="H1067" s="397"/>
      <c r="I1067" s="217">
        <v>21406</v>
      </c>
      <c r="J1067" s="217" t="s">
        <v>3023</v>
      </c>
      <c r="K1067" s="217">
        <v>7521</v>
      </c>
      <c r="L1067" s="217">
        <f t="shared" si="101"/>
        <v>21406</v>
      </c>
      <c r="R1067" s="217">
        <v>2150212</v>
      </c>
      <c r="S1067" s="217" t="s">
        <v>3024</v>
      </c>
      <c r="T1067" s="217">
        <v>0</v>
      </c>
    </row>
    <row r="1068" ht="18.9" customHeight="1" spans="1:20">
      <c r="A1068" s="668" t="s">
        <v>3025</v>
      </c>
      <c r="B1068" s="497">
        <v>2150508</v>
      </c>
      <c r="C1068" s="407">
        <f t="shared" si="96"/>
        <v>0</v>
      </c>
      <c r="D1068" s="407">
        <f t="shared" si="97"/>
        <v>0</v>
      </c>
      <c r="E1068" s="483" t="str">
        <f t="shared" si="98"/>
        <v/>
      </c>
      <c r="F1068" s="473">
        <f t="shared" si="99"/>
        <v>0</v>
      </c>
      <c r="G1068" s="217">
        <f t="shared" si="100"/>
        <v>7</v>
      </c>
      <c r="H1068" s="397"/>
      <c r="I1068" s="217">
        <v>2140601</v>
      </c>
      <c r="J1068" s="217" t="s">
        <v>3026</v>
      </c>
      <c r="L1068" s="217">
        <f t="shared" si="101"/>
        <v>2140601</v>
      </c>
      <c r="R1068" s="217">
        <v>2150213</v>
      </c>
      <c r="S1068" s="217" t="s">
        <v>3027</v>
      </c>
      <c r="T1068" s="217">
        <v>0</v>
      </c>
    </row>
    <row r="1069" ht="18.9" customHeight="1" spans="1:20">
      <c r="A1069" s="668" t="s">
        <v>3028</v>
      </c>
      <c r="B1069" s="497">
        <v>2150509</v>
      </c>
      <c r="C1069" s="407">
        <f t="shared" si="96"/>
        <v>0</v>
      </c>
      <c r="D1069" s="407">
        <f t="shared" si="97"/>
        <v>0</v>
      </c>
      <c r="E1069" s="483" t="str">
        <f t="shared" si="98"/>
        <v/>
      </c>
      <c r="F1069" s="473">
        <f t="shared" si="99"/>
        <v>0</v>
      </c>
      <c r="G1069" s="217">
        <f t="shared" si="100"/>
        <v>7</v>
      </c>
      <c r="H1069" s="397"/>
      <c r="I1069" s="217">
        <v>2140602</v>
      </c>
      <c r="J1069" s="217" t="s">
        <v>3029</v>
      </c>
      <c r="K1069" s="217">
        <v>7521</v>
      </c>
      <c r="L1069" s="217">
        <f t="shared" si="101"/>
        <v>2140602</v>
      </c>
      <c r="R1069" s="217">
        <v>2150214</v>
      </c>
      <c r="S1069" s="217" t="s">
        <v>3030</v>
      </c>
      <c r="T1069" s="217">
        <v>0</v>
      </c>
    </row>
    <row r="1070" ht="18.9" customHeight="1" spans="1:20">
      <c r="A1070" s="668" t="s">
        <v>3031</v>
      </c>
      <c r="B1070" s="497">
        <v>2150510</v>
      </c>
      <c r="C1070" s="407">
        <f t="shared" si="96"/>
        <v>57</v>
      </c>
      <c r="D1070" s="407">
        <f t="shared" si="97"/>
        <v>267</v>
      </c>
      <c r="E1070" s="483">
        <f t="shared" si="98"/>
        <v>3.68421052631579</v>
      </c>
      <c r="F1070" s="473">
        <f t="shared" si="99"/>
        <v>0</v>
      </c>
      <c r="G1070" s="217">
        <f t="shared" si="100"/>
        <v>7</v>
      </c>
      <c r="H1070" s="397"/>
      <c r="I1070" s="217">
        <v>2140603</v>
      </c>
      <c r="J1070" s="217" t="s">
        <v>3032</v>
      </c>
      <c r="L1070" s="217">
        <f t="shared" si="101"/>
        <v>2140603</v>
      </c>
      <c r="R1070" s="217">
        <v>2150215</v>
      </c>
      <c r="S1070" s="217" t="s">
        <v>3033</v>
      </c>
      <c r="T1070" s="217">
        <v>0</v>
      </c>
    </row>
    <row r="1071" ht="18.9" customHeight="1" spans="1:20">
      <c r="A1071" s="668" t="s">
        <v>3034</v>
      </c>
      <c r="B1071" s="497">
        <v>2150511</v>
      </c>
      <c r="C1071" s="407">
        <f t="shared" si="96"/>
        <v>0</v>
      </c>
      <c r="D1071" s="407">
        <f t="shared" si="97"/>
        <v>0</v>
      </c>
      <c r="E1071" s="483" t="str">
        <f t="shared" si="98"/>
        <v/>
      </c>
      <c r="F1071" s="473">
        <f t="shared" si="99"/>
        <v>0</v>
      </c>
      <c r="G1071" s="217">
        <f t="shared" si="100"/>
        <v>7</v>
      </c>
      <c r="H1071" s="397"/>
      <c r="I1071" s="217">
        <v>2140699</v>
      </c>
      <c r="J1071" s="217" t="s">
        <v>3035</v>
      </c>
      <c r="L1071" s="217">
        <f t="shared" si="101"/>
        <v>2140699</v>
      </c>
      <c r="R1071" s="217">
        <v>2150299</v>
      </c>
      <c r="S1071" s="217" t="s">
        <v>3036</v>
      </c>
      <c r="T1071" s="217">
        <v>0</v>
      </c>
    </row>
    <row r="1072" ht="18.9" customHeight="1" spans="1:20">
      <c r="A1072" s="668" t="s">
        <v>2861</v>
      </c>
      <c r="B1072" s="497">
        <v>2150513</v>
      </c>
      <c r="C1072" s="407">
        <f t="shared" si="96"/>
        <v>0</v>
      </c>
      <c r="D1072" s="407">
        <f t="shared" si="97"/>
        <v>0</v>
      </c>
      <c r="E1072" s="483" t="str">
        <f t="shared" si="98"/>
        <v/>
      </c>
      <c r="F1072" s="473">
        <f t="shared" si="99"/>
        <v>0</v>
      </c>
      <c r="G1072" s="217">
        <f t="shared" si="100"/>
        <v>7</v>
      </c>
      <c r="H1072" s="655"/>
      <c r="I1072" s="217">
        <v>21499</v>
      </c>
      <c r="J1072" s="217" t="s">
        <v>3037</v>
      </c>
      <c r="L1072" s="217">
        <f t="shared" si="101"/>
        <v>21499</v>
      </c>
      <c r="R1072" s="217">
        <v>21503</v>
      </c>
      <c r="S1072" s="217" t="s">
        <v>3038</v>
      </c>
      <c r="T1072" s="217">
        <v>0</v>
      </c>
    </row>
    <row r="1073" ht="18.9" customHeight="1" spans="1:20">
      <c r="A1073" s="668" t="s">
        <v>3039</v>
      </c>
      <c r="B1073" s="497">
        <v>2150515</v>
      </c>
      <c r="C1073" s="407">
        <f t="shared" si="96"/>
        <v>0</v>
      </c>
      <c r="D1073" s="407">
        <f t="shared" si="97"/>
        <v>0</v>
      </c>
      <c r="E1073" s="483" t="str">
        <f t="shared" si="98"/>
        <v/>
      </c>
      <c r="F1073" s="473">
        <f t="shared" si="99"/>
        <v>0</v>
      </c>
      <c r="G1073" s="217">
        <f t="shared" si="100"/>
        <v>7</v>
      </c>
      <c r="H1073" s="397"/>
      <c r="I1073" s="217">
        <v>2149901</v>
      </c>
      <c r="J1073" s="217" t="s">
        <v>3040</v>
      </c>
      <c r="L1073" s="217">
        <f t="shared" si="101"/>
        <v>2149901</v>
      </c>
      <c r="R1073" s="217">
        <v>2150301</v>
      </c>
      <c r="S1073" s="217" t="s">
        <v>595</v>
      </c>
      <c r="T1073" s="217">
        <v>0</v>
      </c>
    </row>
    <row r="1074" ht="18.9" customHeight="1" spans="1:20">
      <c r="A1074" s="668" t="s">
        <v>3041</v>
      </c>
      <c r="B1074" s="497">
        <v>2150599</v>
      </c>
      <c r="C1074" s="407">
        <f t="shared" si="96"/>
        <v>230</v>
      </c>
      <c r="D1074" s="407">
        <f t="shared" si="97"/>
        <v>0</v>
      </c>
      <c r="E1074" s="483">
        <f t="shared" si="98"/>
        <v>-1</v>
      </c>
      <c r="F1074" s="473">
        <f t="shared" si="99"/>
        <v>0</v>
      </c>
      <c r="G1074" s="217">
        <f t="shared" si="100"/>
        <v>7</v>
      </c>
      <c r="H1074" s="397"/>
      <c r="I1074" s="217">
        <v>2149999</v>
      </c>
      <c r="J1074" s="217" t="s">
        <v>3042</v>
      </c>
      <c r="L1074" s="217">
        <f t="shared" si="101"/>
        <v>2149999</v>
      </c>
      <c r="R1074" s="217">
        <v>2150302</v>
      </c>
      <c r="S1074" s="217" t="s">
        <v>598</v>
      </c>
      <c r="T1074" s="217">
        <v>0</v>
      </c>
    </row>
    <row r="1075" ht="18.9" customHeight="1" spans="1:20">
      <c r="A1075" s="668" t="s">
        <v>3043</v>
      </c>
      <c r="B1075" s="497">
        <v>21506</v>
      </c>
      <c r="C1075" s="407">
        <f t="shared" si="96"/>
        <v>261</v>
      </c>
      <c r="D1075" s="407">
        <f t="shared" si="97"/>
        <v>0</v>
      </c>
      <c r="E1075" s="483">
        <f t="shared" si="98"/>
        <v>-1</v>
      </c>
      <c r="F1075" s="473">
        <f t="shared" si="99"/>
        <v>261</v>
      </c>
      <c r="G1075" s="217">
        <f t="shared" si="100"/>
        <v>5</v>
      </c>
      <c r="H1075" s="655"/>
      <c r="I1075" s="217">
        <v>215</v>
      </c>
      <c r="J1075" s="217" t="s">
        <v>60</v>
      </c>
      <c r="K1075" s="217">
        <v>724</v>
      </c>
      <c r="L1075" s="217">
        <f t="shared" si="101"/>
        <v>215</v>
      </c>
      <c r="R1075" s="217">
        <v>2150303</v>
      </c>
      <c r="S1075" s="217" t="s">
        <v>601</v>
      </c>
      <c r="T1075" s="217">
        <v>0</v>
      </c>
    </row>
    <row r="1076" ht="18.9" customHeight="1" spans="1:20">
      <c r="A1076" s="668" t="s">
        <v>587</v>
      </c>
      <c r="B1076" s="497">
        <v>2150601</v>
      </c>
      <c r="C1076" s="407">
        <f t="shared" si="96"/>
        <v>189</v>
      </c>
      <c r="D1076" s="407">
        <f t="shared" si="97"/>
        <v>0</v>
      </c>
      <c r="E1076" s="483">
        <f t="shared" si="98"/>
        <v>-1</v>
      </c>
      <c r="F1076" s="473">
        <f t="shared" si="99"/>
        <v>0</v>
      </c>
      <c r="G1076" s="217">
        <f t="shared" si="100"/>
        <v>7</v>
      </c>
      <c r="H1076" s="655"/>
      <c r="I1076" s="217">
        <v>21501</v>
      </c>
      <c r="J1076" s="217" t="s">
        <v>3044</v>
      </c>
      <c r="L1076" s="217">
        <f t="shared" si="101"/>
        <v>21501</v>
      </c>
      <c r="R1076" s="217">
        <v>2150399</v>
      </c>
      <c r="S1076" s="217" t="s">
        <v>3045</v>
      </c>
      <c r="T1076" s="217">
        <v>0</v>
      </c>
    </row>
    <row r="1077" ht="18.9" customHeight="1" spans="1:20">
      <c r="A1077" s="670" t="s">
        <v>3046</v>
      </c>
      <c r="B1077" s="497">
        <v>2150605</v>
      </c>
      <c r="C1077" s="407">
        <f t="shared" si="96"/>
        <v>10</v>
      </c>
      <c r="D1077" s="407">
        <f t="shared" si="97"/>
        <v>0</v>
      </c>
      <c r="E1077" s="483">
        <f t="shared" si="98"/>
        <v>-1</v>
      </c>
      <c r="F1077" s="473">
        <f t="shared" si="99"/>
        <v>0</v>
      </c>
      <c r="G1077" s="217">
        <f t="shared" si="100"/>
        <v>7</v>
      </c>
      <c r="H1077" s="397"/>
      <c r="I1077" s="217">
        <v>2150101</v>
      </c>
      <c r="J1077" s="217" t="s">
        <v>588</v>
      </c>
      <c r="L1077" s="217">
        <f t="shared" si="101"/>
        <v>2150101</v>
      </c>
      <c r="R1077" s="217">
        <v>21505</v>
      </c>
      <c r="S1077" s="217" t="s">
        <v>3047</v>
      </c>
      <c r="T1077" s="217">
        <v>267</v>
      </c>
    </row>
    <row r="1078" ht="18.9" customHeight="1" spans="1:20">
      <c r="A1078" s="668" t="s">
        <v>3048</v>
      </c>
      <c r="B1078" s="497">
        <v>2150699</v>
      </c>
      <c r="C1078" s="407">
        <f t="shared" si="96"/>
        <v>62</v>
      </c>
      <c r="D1078" s="407">
        <f t="shared" si="97"/>
        <v>0</v>
      </c>
      <c r="E1078" s="483">
        <f t="shared" si="98"/>
        <v>-1</v>
      </c>
      <c r="F1078" s="473">
        <f t="shared" si="99"/>
        <v>0</v>
      </c>
      <c r="G1078" s="217">
        <f t="shared" si="100"/>
        <v>7</v>
      </c>
      <c r="H1078" s="397"/>
      <c r="I1078" s="217">
        <v>2150102</v>
      </c>
      <c r="J1078" s="217" t="s">
        <v>591</v>
      </c>
      <c r="L1078" s="217">
        <f t="shared" si="101"/>
        <v>2150102</v>
      </c>
      <c r="R1078" s="217">
        <v>2150501</v>
      </c>
      <c r="S1078" s="217" t="s">
        <v>595</v>
      </c>
      <c r="T1078" s="217">
        <v>0</v>
      </c>
    </row>
    <row r="1079" ht="18.9" customHeight="1" spans="1:20">
      <c r="A1079" s="668" t="s">
        <v>3049</v>
      </c>
      <c r="B1079" s="497">
        <v>21507</v>
      </c>
      <c r="C1079" s="407">
        <f t="shared" si="96"/>
        <v>0</v>
      </c>
      <c r="D1079" s="407">
        <f t="shared" si="97"/>
        <v>0</v>
      </c>
      <c r="E1079" s="483" t="str">
        <f t="shared" si="98"/>
        <v/>
      </c>
      <c r="F1079" s="473">
        <f t="shared" si="99"/>
        <v>0</v>
      </c>
      <c r="G1079" s="217">
        <f t="shared" si="100"/>
        <v>5</v>
      </c>
      <c r="H1079" s="655"/>
      <c r="I1079" s="217">
        <v>2150103</v>
      </c>
      <c r="J1079" s="217" t="s">
        <v>594</v>
      </c>
      <c r="L1079" s="217">
        <f t="shared" si="101"/>
        <v>2150103</v>
      </c>
      <c r="R1079" s="217">
        <v>2150502</v>
      </c>
      <c r="S1079" s="217" t="s">
        <v>598</v>
      </c>
      <c r="T1079" s="217">
        <v>0</v>
      </c>
    </row>
    <row r="1080" ht="18.9" customHeight="1" spans="1:20">
      <c r="A1080" s="668" t="s">
        <v>587</v>
      </c>
      <c r="B1080" s="497">
        <v>2150701</v>
      </c>
      <c r="C1080" s="407">
        <f t="shared" si="96"/>
        <v>0</v>
      </c>
      <c r="D1080" s="407">
        <f t="shared" si="97"/>
        <v>0</v>
      </c>
      <c r="E1080" s="483" t="str">
        <f t="shared" si="98"/>
        <v/>
      </c>
      <c r="F1080" s="473">
        <f t="shared" si="99"/>
        <v>0</v>
      </c>
      <c r="G1080" s="217">
        <f t="shared" si="100"/>
        <v>7</v>
      </c>
      <c r="H1080" s="397"/>
      <c r="I1080" s="217">
        <v>2150104</v>
      </c>
      <c r="J1080" s="217" t="s">
        <v>3050</v>
      </c>
      <c r="L1080" s="217">
        <f t="shared" si="101"/>
        <v>2150104</v>
      </c>
      <c r="R1080" s="217">
        <v>2150503</v>
      </c>
      <c r="S1080" s="217" t="s">
        <v>601</v>
      </c>
      <c r="T1080" s="217">
        <v>0</v>
      </c>
    </row>
    <row r="1081" ht="18.9" customHeight="1" spans="1:20">
      <c r="A1081" s="668" t="s">
        <v>590</v>
      </c>
      <c r="B1081" s="497">
        <v>2150702</v>
      </c>
      <c r="C1081" s="407">
        <f t="shared" si="96"/>
        <v>0</v>
      </c>
      <c r="D1081" s="407">
        <f t="shared" si="97"/>
        <v>0</v>
      </c>
      <c r="E1081" s="483" t="str">
        <f t="shared" si="98"/>
        <v/>
      </c>
      <c r="F1081" s="473">
        <f t="shared" si="99"/>
        <v>0</v>
      </c>
      <c r="G1081" s="217">
        <f t="shared" si="100"/>
        <v>7</v>
      </c>
      <c r="H1081" s="397"/>
      <c r="I1081" s="217">
        <v>2150105</v>
      </c>
      <c r="J1081" s="217" t="s">
        <v>3051</v>
      </c>
      <c r="L1081" s="217">
        <f t="shared" si="101"/>
        <v>2150105</v>
      </c>
      <c r="R1081" s="217">
        <v>2150505</v>
      </c>
      <c r="S1081" s="217" t="s">
        <v>3052</v>
      </c>
      <c r="T1081" s="217">
        <v>0</v>
      </c>
    </row>
    <row r="1082" ht="18.9" customHeight="1" spans="1:20">
      <c r="A1082" s="668" t="s">
        <v>593</v>
      </c>
      <c r="B1082" s="497">
        <v>2150703</v>
      </c>
      <c r="C1082" s="407">
        <f t="shared" si="96"/>
        <v>0</v>
      </c>
      <c r="D1082" s="407">
        <f t="shared" si="97"/>
        <v>0</v>
      </c>
      <c r="E1082" s="483" t="str">
        <f t="shared" si="98"/>
        <v/>
      </c>
      <c r="F1082" s="473">
        <f t="shared" si="99"/>
        <v>0</v>
      </c>
      <c r="G1082" s="217">
        <f t="shared" si="100"/>
        <v>7</v>
      </c>
      <c r="H1082" s="397"/>
      <c r="I1082" s="217">
        <v>2150106</v>
      </c>
      <c r="J1082" s="217" t="s">
        <v>3053</v>
      </c>
      <c r="L1082" s="217">
        <f t="shared" si="101"/>
        <v>2150106</v>
      </c>
      <c r="R1082" s="217">
        <v>2150506</v>
      </c>
      <c r="S1082" s="217" t="s">
        <v>3054</v>
      </c>
      <c r="T1082" s="217">
        <v>0</v>
      </c>
    </row>
    <row r="1083" ht="18.9" customHeight="1" spans="1:20">
      <c r="A1083" s="668" t="s">
        <v>3055</v>
      </c>
      <c r="B1083" s="497">
        <v>2150704</v>
      </c>
      <c r="C1083" s="407">
        <f t="shared" si="96"/>
        <v>0</v>
      </c>
      <c r="D1083" s="407">
        <f t="shared" si="97"/>
        <v>0</v>
      </c>
      <c r="E1083" s="483" t="str">
        <f t="shared" si="98"/>
        <v/>
      </c>
      <c r="F1083" s="473">
        <f t="shared" si="99"/>
        <v>0</v>
      </c>
      <c r="G1083" s="217">
        <f t="shared" si="100"/>
        <v>7</v>
      </c>
      <c r="H1083" s="655"/>
      <c r="I1083" s="217">
        <v>2150107</v>
      </c>
      <c r="J1083" s="217" t="s">
        <v>3056</v>
      </c>
      <c r="L1083" s="217">
        <f t="shared" si="101"/>
        <v>2150107</v>
      </c>
      <c r="R1083" s="217">
        <v>2150507</v>
      </c>
      <c r="S1083" s="217" t="s">
        <v>3057</v>
      </c>
      <c r="T1083" s="217">
        <v>0</v>
      </c>
    </row>
    <row r="1084" ht="18.9" customHeight="1" spans="1:20">
      <c r="A1084" s="668" t="s">
        <v>3058</v>
      </c>
      <c r="B1084" s="497">
        <v>2150705</v>
      </c>
      <c r="C1084" s="407">
        <f t="shared" si="96"/>
        <v>0</v>
      </c>
      <c r="D1084" s="407">
        <f t="shared" si="97"/>
        <v>0</v>
      </c>
      <c r="E1084" s="483" t="str">
        <f t="shared" si="98"/>
        <v/>
      </c>
      <c r="F1084" s="473">
        <f t="shared" si="99"/>
        <v>0</v>
      </c>
      <c r="G1084" s="217">
        <f t="shared" si="100"/>
        <v>7</v>
      </c>
      <c r="H1084" s="397"/>
      <c r="I1084" s="217">
        <v>2150108</v>
      </c>
      <c r="J1084" s="217" t="s">
        <v>3059</v>
      </c>
      <c r="L1084" s="217">
        <f t="shared" si="101"/>
        <v>2150108</v>
      </c>
      <c r="R1084" s="217">
        <v>2150508</v>
      </c>
      <c r="S1084" s="217" t="s">
        <v>3060</v>
      </c>
      <c r="T1084" s="217">
        <v>0</v>
      </c>
    </row>
    <row r="1085" ht="18.9" customHeight="1" spans="1:20">
      <c r="A1085" s="668" t="s">
        <v>3061</v>
      </c>
      <c r="B1085" s="497">
        <v>2150799</v>
      </c>
      <c r="C1085" s="407">
        <f t="shared" si="96"/>
        <v>0</v>
      </c>
      <c r="D1085" s="407">
        <f t="shared" si="97"/>
        <v>0</v>
      </c>
      <c r="E1085" s="483" t="str">
        <f t="shared" si="98"/>
        <v/>
      </c>
      <c r="F1085" s="473">
        <f t="shared" si="99"/>
        <v>0</v>
      </c>
      <c r="G1085" s="217">
        <f t="shared" si="100"/>
        <v>7</v>
      </c>
      <c r="H1085" s="397"/>
      <c r="I1085" s="217">
        <v>2150199</v>
      </c>
      <c r="J1085" s="217" t="s">
        <v>3062</v>
      </c>
      <c r="L1085" s="217">
        <f t="shared" si="101"/>
        <v>2150199</v>
      </c>
      <c r="R1085" s="217">
        <v>2150509</v>
      </c>
      <c r="S1085" s="217" t="s">
        <v>3063</v>
      </c>
      <c r="T1085" s="217">
        <v>0</v>
      </c>
    </row>
    <row r="1086" ht="18.9" customHeight="1" spans="1:20">
      <c r="A1086" s="668" t="s">
        <v>3064</v>
      </c>
      <c r="B1086" s="497">
        <v>21508</v>
      </c>
      <c r="C1086" s="407">
        <f t="shared" si="96"/>
        <v>176</v>
      </c>
      <c r="D1086" s="407">
        <f t="shared" si="97"/>
        <v>33</v>
      </c>
      <c r="E1086" s="483">
        <f t="shared" si="98"/>
        <v>-0.8125</v>
      </c>
      <c r="F1086" s="473">
        <f t="shared" si="99"/>
        <v>176</v>
      </c>
      <c r="G1086" s="217">
        <f t="shared" si="100"/>
        <v>5</v>
      </c>
      <c r="H1086" s="655"/>
      <c r="I1086" s="217">
        <v>21502</v>
      </c>
      <c r="J1086" s="217" t="s">
        <v>3065</v>
      </c>
      <c r="L1086" s="217">
        <f t="shared" si="101"/>
        <v>21502</v>
      </c>
      <c r="R1086" s="217">
        <v>2150510</v>
      </c>
      <c r="S1086" s="217" t="s">
        <v>3066</v>
      </c>
      <c r="T1086" s="217">
        <v>267</v>
      </c>
    </row>
    <row r="1087" ht="18.9" customHeight="1" spans="1:20">
      <c r="A1087" s="668" t="s">
        <v>587</v>
      </c>
      <c r="B1087" s="497">
        <v>2150801</v>
      </c>
      <c r="C1087" s="407">
        <f t="shared" si="96"/>
        <v>0</v>
      </c>
      <c r="D1087" s="407">
        <f t="shared" si="97"/>
        <v>0</v>
      </c>
      <c r="E1087" s="483" t="str">
        <f t="shared" si="98"/>
        <v/>
      </c>
      <c r="F1087" s="473">
        <f t="shared" si="99"/>
        <v>0</v>
      </c>
      <c r="G1087" s="217">
        <f t="shared" si="100"/>
        <v>7</v>
      </c>
      <c r="H1087" s="397"/>
      <c r="I1087" s="217">
        <v>2150201</v>
      </c>
      <c r="J1087" s="217" t="s">
        <v>588</v>
      </c>
      <c r="L1087" s="217">
        <f t="shared" si="101"/>
        <v>2150201</v>
      </c>
      <c r="R1087" s="217">
        <v>2150511</v>
      </c>
      <c r="S1087" s="217" t="s">
        <v>3067</v>
      </c>
      <c r="T1087" s="217">
        <v>0</v>
      </c>
    </row>
    <row r="1088" ht="18.9" customHeight="1" spans="1:20">
      <c r="A1088" s="668" t="s">
        <v>590</v>
      </c>
      <c r="B1088" s="497">
        <v>2150802</v>
      </c>
      <c r="C1088" s="407">
        <f t="shared" si="96"/>
        <v>0</v>
      </c>
      <c r="D1088" s="407">
        <f t="shared" si="97"/>
        <v>0</v>
      </c>
      <c r="E1088" s="483" t="str">
        <f t="shared" si="98"/>
        <v/>
      </c>
      <c r="F1088" s="473">
        <f t="shared" si="99"/>
        <v>0</v>
      </c>
      <c r="G1088" s="217">
        <f t="shared" si="100"/>
        <v>7</v>
      </c>
      <c r="H1088" s="397"/>
      <c r="I1088" s="217">
        <v>2150202</v>
      </c>
      <c r="J1088" s="217" t="s">
        <v>591</v>
      </c>
      <c r="L1088" s="217">
        <f t="shared" si="101"/>
        <v>2150202</v>
      </c>
      <c r="R1088" s="217">
        <v>2150513</v>
      </c>
      <c r="S1088" s="217" t="s">
        <v>2903</v>
      </c>
      <c r="T1088" s="217">
        <v>0</v>
      </c>
    </row>
    <row r="1089" ht="18.9" customHeight="1" spans="1:20">
      <c r="A1089" s="668" t="s">
        <v>593</v>
      </c>
      <c r="B1089" s="497">
        <v>2150803</v>
      </c>
      <c r="C1089" s="407">
        <f t="shared" si="96"/>
        <v>0</v>
      </c>
      <c r="D1089" s="407">
        <f t="shared" si="97"/>
        <v>0</v>
      </c>
      <c r="E1089" s="483" t="str">
        <f t="shared" si="98"/>
        <v/>
      </c>
      <c r="F1089" s="473">
        <f t="shared" si="99"/>
        <v>0</v>
      </c>
      <c r="G1089" s="217">
        <f t="shared" si="100"/>
        <v>7</v>
      </c>
      <c r="H1089" s="655"/>
      <c r="I1089" s="217">
        <v>2150203</v>
      </c>
      <c r="J1089" s="217" t="s">
        <v>594</v>
      </c>
      <c r="L1089" s="217">
        <f t="shared" si="101"/>
        <v>2150203</v>
      </c>
      <c r="R1089" s="217">
        <v>2150515</v>
      </c>
      <c r="S1089" s="217" t="s">
        <v>3068</v>
      </c>
      <c r="T1089" s="217">
        <v>0</v>
      </c>
    </row>
    <row r="1090" ht="18.9" customHeight="1" spans="1:20">
      <c r="A1090" s="668" t="s">
        <v>3069</v>
      </c>
      <c r="B1090" s="497">
        <v>2150804</v>
      </c>
      <c r="C1090" s="407">
        <f t="shared" si="96"/>
        <v>0</v>
      </c>
      <c r="D1090" s="407">
        <f t="shared" si="97"/>
        <v>0</v>
      </c>
      <c r="E1090" s="483" t="str">
        <f t="shared" si="98"/>
        <v/>
      </c>
      <c r="F1090" s="473">
        <f t="shared" si="99"/>
        <v>0</v>
      </c>
      <c r="G1090" s="217">
        <f t="shared" si="100"/>
        <v>7</v>
      </c>
      <c r="H1090" s="655"/>
      <c r="I1090" s="217">
        <v>2150204</v>
      </c>
      <c r="J1090" s="217" t="s">
        <v>3070</v>
      </c>
      <c r="L1090" s="217">
        <f t="shared" si="101"/>
        <v>2150204</v>
      </c>
      <c r="R1090" s="217">
        <v>2150599</v>
      </c>
      <c r="S1090" s="217" t="s">
        <v>3071</v>
      </c>
      <c r="T1090" s="217">
        <v>0</v>
      </c>
    </row>
    <row r="1091" ht="18.9" customHeight="1" spans="1:20">
      <c r="A1091" s="668" t="s">
        <v>3072</v>
      </c>
      <c r="B1091" s="497">
        <v>2150805</v>
      </c>
      <c r="C1091" s="407">
        <f t="shared" si="96"/>
        <v>176</v>
      </c>
      <c r="D1091" s="407">
        <f t="shared" si="97"/>
        <v>33</v>
      </c>
      <c r="E1091" s="483">
        <f t="shared" si="98"/>
        <v>-0.8125</v>
      </c>
      <c r="F1091" s="473">
        <f t="shared" si="99"/>
        <v>0</v>
      </c>
      <c r="G1091" s="217">
        <f t="shared" si="100"/>
        <v>7</v>
      </c>
      <c r="H1091" s="655"/>
      <c r="I1091" s="217">
        <v>2150205</v>
      </c>
      <c r="J1091" s="217" t="s">
        <v>3073</v>
      </c>
      <c r="L1091" s="217">
        <f t="shared" si="101"/>
        <v>2150205</v>
      </c>
      <c r="R1091" s="217">
        <v>21507</v>
      </c>
      <c r="S1091" s="217" t="s">
        <v>3074</v>
      </c>
      <c r="T1091" s="217">
        <v>0</v>
      </c>
    </row>
    <row r="1092" ht="18.9" customHeight="1" spans="1:20">
      <c r="A1092" s="668" t="s">
        <v>3075</v>
      </c>
      <c r="B1092" s="497">
        <v>2150899</v>
      </c>
      <c r="C1092" s="407">
        <f t="shared" ref="C1092:C1155" si="102">_xlfn.IFNA(VLOOKUP(B1092,I:K,3,0),)</f>
        <v>0</v>
      </c>
      <c r="D1092" s="407">
        <f t="shared" ref="D1092:D1155" si="103">_xlfn.IFNA(VLOOKUP(B1092,R:T,3,0),)</f>
        <v>0</v>
      </c>
      <c r="E1092" s="483" t="str">
        <f t="shared" ref="E1092:E1155" si="104">IF(ISERROR(D1092/C1092-1),"",D1092/C1092-1)</f>
        <v/>
      </c>
      <c r="F1092" s="473">
        <f t="shared" ref="F1092:F1155" si="105">SUMIFS(C$4:C$1309,B$4:B$1309,"&gt;"&amp;B1092*100,B$4:B$1309,"&lt;"&amp;B1092*100+100)</f>
        <v>0</v>
      </c>
      <c r="G1092" s="217">
        <f t="shared" ref="G1092:G1155" si="106">LEN(B1092)</f>
        <v>7</v>
      </c>
      <c r="H1092" s="655"/>
      <c r="I1092" s="217">
        <v>2150206</v>
      </c>
      <c r="J1092" s="217" t="s">
        <v>3076</v>
      </c>
      <c r="L1092" s="217">
        <f t="shared" ref="L1092:L1155" si="107">VLOOKUP(I1092,B$4:B$11056,1,0)</f>
        <v>2150206</v>
      </c>
      <c r="R1092" s="217">
        <v>2150701</v>
      </c>
      <c r="S1092" s="217" t="s">
        <v>595</v>
      </c>
      <c r="T1092" s="217">
        <v>0</v>
      </c>
    </row>
    <row r="1093" ht="18.9" customHeight="1" spans="1:20">
      <c r="A1093" s="668" t="s">
        <v>3077</v>
      </c>
      <c r="B1093" s="497">
        <v>21599</v>
      </c>
      <c r="C1093" s="407">
        <f t="shared" si="102"/>
        <v>0</v>
      </c>
      <c r="D1093" s="407">
        <f t="shared" si="103"/>
        <v>122</v>
      </c>
      <c r="E1093" s="483" t="str">
        <f t="shared" si="104"/>
        <v/>
      </c>
      <c r="F1093" s="473">
        <f t="shared" si="105"/>
        <v>0</v>
      </c>
      <c r="G1093" s="217">
        <f t="shared" si="106"/>
        <v>5</v>
      </c>
      <c r="H1093" s="655"/>
      <c r="I1093" s="217">
        <v>2150207</v>
      </c>
      <c r="J1093" s="217" t="s">
        <v>3078</v>
      </c>
      <c r="L1093" s="217">
        <f t="shared" si="107"/>
        <v>2150207</v>
      </c>
      <c r="R1093" s="217">
        <v>2150702</v>
      </c>
      <c r="S1093" s="217" t="s">
        <v>598</v>
      </c>
      <c r="T1093" s="217">
        <v>0</v>
      </c>
    </row>
    <row r="1094" ht="18.9" customHeight="1" spans="1:20">
      <c r="A1094" s="668" t="s">
        <v>3079</v>
      </c>
      <c r="B1094" s="497">
        <v>2159901</v>
      </c>
      <c r="C1094" s="407">
        <f t="shared" si="102"/>
        <v>0</v>
      </c>
      <c r="D1094" s="407">
        <f t="shared" si="103"/>
        <v>0</v>
      </c>
      <c r="E1094" s="483" t="str">
        <f t="shared" si="104"/>
        <v/>
      </c>
      <c r="F1094" s="473">
        <f t="shared" si="105"/>
        <v>0</v>
      </c>
      <c r="G1094" s="217">
        <f t="shared" si="106"/>
        <v>7</v>
      </c>
      <c r="H1094" s="655"/>
      <c r="I1094" s="217">
        <v>2150208</v>
      </c>
      <c r="J1094" s="217" t="s">
        <v>3080</v>
      </c>
      <c r="L1094" s="217">
        <f t="shared" si="107"/>
        <v>2150208</v>
      </c>
      <c r="R1094" s="217">
        <v>2150703</v>
      </c>
      <c r="S1094" s="217" t="s">
        <v>601</v>
      </c>
      <c r="T1094" s="217">
        <v>0</v>
      </c>
    </row>
    <row r="1095" ht="18.9" customHeight="1" spans="1:20">
      <c r="A1095" s="668" t="s">
        <v>3081</v>
      </c>
      <c r="B1095" s="497">
        <v>2159904</v>
      </c>
      <c r="C1095" s="407">
        <f t="shared" si="102"/>
        <v>0</v>
      </c>
      <c r="D1095" s="407">
        <f t="shared" si="103"/>
        <v>0</v>
      </c>
      <c r="E1095" s="483" t="str">
        <f t="shared" si="104"/>
        <v/>
      </c>
      <c r="F1095" s="473">
        <f t="shared" si="105"/>
        <v>0</v>
      </c>
      <c r="G1095" s="217">
        <f t="shared" si="106"/>
        <v>7</v>
      </c>
      <c r="H1095" s="655"/>
      <c r="I1095" s="217">
        <v>2150209</v>
      </c>
      <c r="J1095" s="217" t="s">
        <v>3082</v>
      </c>
      <c r="L1095" s="217">
        <f t="shared" si="107"/>
        <v>2150209</v>
      </c>
      <c r="R1095" s="217">
        <v>2150704</v>
      </c>
      <c r="S1095" s="217" t="s">
        <v>3083</v>
      </c>
      <c r="T1095" s="217">
        <v>0</v>
      </c>
    </row>
    <row r="1096" ht="18.9" customHeight="1" spans="1:20">
      <c r="A1096" s="668" t="s">
        <v>3084</v>
      </c>
      <c r="B1096" s="497">
        <v>2159905</v>
      </c>
      <c r="C1096" s="407">
        <f t="shared" si="102"/>
        <v>0</v>
      </c>
      <c r="D1096" s="407">
        <f t="shared" si="103"/>
        <v>0</v>
      </c>
      <c r="E1096" s="483" t="str">
        <f t="shared" si="104"/>
        <v/>
      </c>
      <c r="F1096" s="473">
        <f t="shared" si="105"/>
        <v>0</v>
      </c>
      <c r="G1096" s="217">
        <f t="shared" si="106"/>
        <v>7</v>
      </c>
      <c r="H1096" s="655"/>
      <c r="I1096" s="217">
        <v>2150210</v>
      </c>
      <c r="J1096" s="217" t="s">
        <v>3085</v>
      </c>
      <c r="L1096" s="217">
        <f t="shared" si="107"/>
        <v>2150210</v>
      </c>
      <c r="R1096" s="217">
        <v>2150705</v>
      </c>
      <c r="S1096" s="217" t="s">
        <v>3086</v>
      </c>
      <c r="T1096" s="217">
        <v>0</v>
      </c>
    </row>
    <row r="1097" ht="18.9" customHeight="1" spans="1:20">
      <c r="A1097" s="668" t="s">
        <v>3087</v>
      </c>
      <c r="B1097" s="497">
        <v>2159906</v>
      </c>
      <c r="C1097" s="407">
        <f t="shared" si="102"/>
        <v>0</v>
      </c>
      <c r="D1097" s="407">
        <f t="shared" si="103"/>
        <v>0</v>
      </c>
      <c r="E1097" s="483" t="str">
        <f t="shared" si="104"/>
        <v/>
      </c>
      <c r="F1097" s="473">
        <f t="shared" si="105"/>
        <v>0</v>
      </c>
      <c r="G1097" s="217">
        <f t="shared" si="106"/>
        <v>7</v>
      </c>
      <c r="H1097" s="655"/>
      <c r="I1097" s="217">
        <v>2150212</v>
      </c>
      <c r="J1097" s="217" t="s">
        <v>3088</v>
      </c>
      <c r="L1097" s="217">
        <f t="shared" si="107"/>
        <v>2150212</v>
      </c>
      <c r="R1097" s="217">
        <v>2150799</v>
      </c>
      <c r="S1097" s="217" t="s">
        <v>3089</v>
      </c>
      <c r="T1097" s="217">
        <v>0</v>
      </c>
    </row>
    <row r="1098" ht="18.9" customHeight="1" spans="1:20">
      <c r="A1098" s="668" t="s">
        <v>3090</v>
      </c>
      <c r="B1098" s="497">
        <v>2159999</v>
      </c>
      <c r="C1098" s="407">
        <f t="shared" si="102"/>
        <v>0</v>
      </c>
      <c r="D1098" s="407">
        <f t="shared" si="103"/>
        <v>122</v>
      </c>
      <c r="E1098" s="483" t="str">
        <f t="shared" si="104"/>
        <v/>
      </c>
      <c r="F1098" s="473">
        <f t="shared" si="105"/>
        <v>0</v>
      </c>
      <c r="G1098" s="217">
        <f t="shared" si="106"/>
        <v>7</v>
      </c>
      <c r="H1098" s="655"/>
      <c r="I1098" s="217">
        <v>2150213</v>
      </c>
      <c r="J1098" s="217" t="s">
        <v>3091</v>
      </c>
      <c r="L1098" s="217">
        <f t="shared" si="107"/>
        <v>2150213</v>
      </c>
      <c r="R1098" s="217">
        <v>21508</v>
      </c>
      <c r="S1098" s="217" t="s">
        <v>3092</v>
      </c>
      <c r="T1098" s="217">
        <v>33</v>
      </c>
    </row>
    <row r="1099" ht="18.9" customHeight="1" spans="1:20">
      <c r="A1099" s="666" t="s">
        <v>3093</v>
      </c>
      <c r="B1099" s="667">
        <v>216</v>
      </c>
      <c r="C1099" s="411">
        <f t="shared" si="102"/>
        <v>517</v>
      </c>
      <c r="D1099" s="411">
        <f t="shared" si="103"/>
        <v>473</v>
      </c>
      <c r="E1099" s="481">
        <f t="shared" si="104"/>
        <v>-0.0851063829787234</v>
      </c>
      <c r="F1099" s="473">
        <f t="shared" si="105"/>
        <v>517</v>
      </c>
      <c r="G1099" s="217">
        <f t="shared" si="106"/>
        <v>3</v>
      </c>
      <c r="H1099" s="655"/>
      <c r="I1099" s="217">
        <v>2150214</v>
      </c>
      <c r="J1099" s="217" t="s">
        <v>3094</v>
      </c>
      <c r="L1099" s="217">
        <f t="shared" si="107"/>
        <v>2150214</v>
      </c>
      <c r="R1099" s="217">
        <v>2150801</v>
      </c>
      <c r="S1099" s="217" t="s">
        <v>595</v>
      </c>
      <c r="T1099" s="217">
        <v>0</v>
      </c>
    </row>
    <row r="1100" ht="18.9" customHeight="1" spans="1:20">
      <c r="A1100" s="668" t="s">
        <v>3095</v>
      </c>
      <c r="B1100" s="497">
        <v>21602</v>
      </c>
      <c r="C1100" s="407">
        <f t="shared" si="102"/>
        <v>141</v>
      </c>
      <c r="D1100" s="407">
        <f t="shared" si="103"/>
        <v>261</v>
      </c>
      <c r="E1100" s="483">
        <f t="shared" si="104"/>
        <v>0.851063829787234</v>
      </c>
      <c r="F1100" s="473">
        <f t="shared" si="105"/>
        <v>141</v>
      </c>
      <c r="G1100" s="217">
        <f t="shared" si="106"/>
        <v>5</v>
      </c>
      <c r="H1100" s="655"/>
      <c r="I1100" s="217">
        <v>2150215</v>
      </c>
      <c r="J1100" s="217" t="s">
        <v>3096</v>
      </c>
      <c r="L1100" s="217">
        <f t="shared" si="107"/>
        <v>2150215</v>
      </c>
      <c r="R1100" s="217">
        <v>2150802</v>
      </c>
      <c r="S1100" s="217" t="s">
        <v>598</v>
      </c>
      <c r="T1100" s="217">
        <v>0</v>
      </c>
    </row>
    <row r="1101" ht="18.9" customHeight="1" spans="1:20">
      <c r="A1101" s="668" t="s">
        <v>587</v>
      </c>
      <c r="B1101" s="497">
        <v>2160201</v>
      </c>
      <c r="C1101" s="407">
        <f t="shared" si="102"/>
        <v>96</v>
      </c>
      <c r="D1101" s="407">
        <f t="shared" si="103"/>
        <v>103</v>
      </c>
      <c r="E1101" s="483">
        <f t="shared" si="104"/>
        <v>0.0729166666666667</v>
      </c>
      <c r="F1101" s="473">
        <f t="shared" si="105"/>
        <v>0</v>
      </c>
      <c r="G1101" s="217">
        <f t="shared" si="106"/>
        <v>7</v>
      </c>
      <c r="H1101" s="655"/>
      <c r="I1101" s="217">
        <v>2150299</v>
      </c>
      <c r="J1101" s="217" t="s">
        <v>3097</v>
      </c>
      <c r="L1101" s="217">
        <f t="shared" si="107"/>
        <v>2150299</v>
      </c>
      <c r="R1101" s="217">
        <v>2150803</v>
      </c>
      <c r="S1101" s="217" t="s">
        <v>601</v>
      </c>
      <c r="T1101" s="217">
        <v>0</v>
      </c>
    </row>
    <row r="1102" ht="18.9" customHeight="1" spans="1:20">
      <c r="A1102" s="668" t="s">
        <v>590</v>
      </c>
      <c r="B1102" s="497">
        <v>2160202</v>
      </c>
      <c r="C1102" s="407">
        <f t="shared" si="102"/>
        <v>0</v>
      </c>
      <c r="D1102" s="407">
        <f t="shared" si="103"/>
        <v>0</v>
      </c>
      <c r="E1102" s="483" t="str">
        <f t="shared" si="104"/>
        <v/>
      </c>
      <c r="F1102" s="473">
        <f t="shared" si="105"/>
        <v>0</v>
      </c>
      <c r="G1102" s="217">
        <f t="shared" si="106"/>
        <v>7</v>
      </c>
      <c r="H1102" s="397"/>
      <c r="I1102" s="217">
        <v>21503</v>
      </c>
      <c r="J1102" s="217" t="s">
        <v>3098</v>
      </c>
      <c r="L1102" s="217">
        <f t="shared" si="107"/>
        <v>21503</v>
      </c>
      <c r="R1102" s="217">
        <v>2150804</v>
      </c>
      <c r="S1102" s="217" t="s">
        <v>3099</v>
      </c>
      <c r="T1102" s="217">
        <v>0</v>
      </c>
    </row>
    <row r="1103" ht="18.9" customHeight="1" spans="1:20">
      <c r="A1103" s="668" t="s">
        <v>593</v>
      </c>
      <c r="B1103" s="497">
        <v>2160203</v>
      </c>
      <c r="C1103" s="407">
        <f t="shared" si="102"/>
        <v>0</v>
      </c>
      <c r="D1103" s="407">
        <f t="shared" si="103"/>
        <v>0</v>
      </c>
      <c r="E1103" s="483" t="str">
        <f t="shared" si="104"/>
        <v/>
      </c>
      <c r="F1103" s="473">
        <f t="shared" si="105"/>
        <v>0</v>
      </c>
      <c r="G1103" s="217">
        <f t="shared" si="106"/>
        <v>7</v>
      </c>
      <c r="H1103" s="397"/>
      <c r="I1103" s="217">
        <v>2150301</v>
      </c>
      <c r="J1103" s="217" t="s">
        <v>588</v>
      </c>
      <c r="L1103" s="217">
        <f t="shared" si="107"/>
        <v>2150301</v>
      </c>
      <c r="R1103" s="217">
        <v>2150805</v>
      </c>
      <c r="S1103" s="217" t="s">
        <v>3100</v>
      </c>
      <c r="T1103" s="217">
        <v>33</v>
      </c>
    </row>
    <row r="1104" ht="18.9" customHeight="1" spans="1:20">
      <c r="A1104" s="668" t="s">
        <v>3101</v>
      </c>
      <c r="B1104" s="497">
        <v>2160216</v>
      </c>
      <c r="C1104" s="407">
        <f t="shared" si="102"/>
        <v>0</v>
      </c>
      <c r="D1104" s="407">
        <f t="shared" si="103"/>
        <v>0</v>
      </c>
      <c r="E1104" s="483" t="str">
        <f t="shared" si="104"/>
        <v/>
      </c>
      <c r="F1104" s="473">
        <f t="shared" si="105"/>
        <v>0</v>
      </c>
      <c r="G1104" s="217">
        <f t="shared" si="106"/>
        <v>7</v>
      </c>
      <c r="H1104" s="397"/>
      <c r="I1104" s="217">
        <v>2150302</v>
      </c>
      <c r="J1104" s="217" t="s">
        <v>591</v>
      </c>
      <c r="L1104" s="217">
        <f t="shared" si="107"/>
        <v>2150302</v>
      </c>
      <c r="R1104" s="217">
        <v>2150899</v>
      </c>
      <c r="S1104" s="217" t="s">
        <v>3102</v>
      </c>
      <c r="T1104" s="217">
        <v>0</v>
      </c>
    </row>
    <row r="1105" ht="18.9" customHeight="1" spans="1:20">
      <c r="A1105" s="668" t="s">
        <v>3103</v>
      </c>
      <c r="B1105" s="497">
        <v>2160217</v>
      </c>
      <c r="C1105" s="407">
        <f t="shared" si="102"/>
        <v>0</v>
      </c>
      <c r="D1105" s="407">
        <f t="shared" si="103"/>
        <v>0</v>
      </c>
      <c r="E1105" s="483" t="str">
        <f t="shared" si="104"/>
        <v/>
      </c>
      <c r="F1105" s="473">
        <f t="shared" si="105"/>
        <v>0</v>
      </c>
      <c r="G1105" s="217">
        <f t="shared" si="106"/>
        <v>7</v>
      </c>
      <c r="H1105" s="397"/>
      <c r="I1105" s="217">
        <v>2150303</v>
      </c>
      <c r="J1105" s="217" t="s">
        <v>594</v>
      </c>
      <c r="L1105" s="217">
        <f t="shared" si="107"/>
        <v>2150303</v>
      </c>
      <c r="R1105" s="217">
        <v>21599</v>
      </c>
      <c r="S1105" s="217" t="s">
        <v>3104</v>
      </c>
      <c r="T1105" s="217">
        <v>122</v>
      </c>
    </row>
    <row r="1106" ht="18.9" customHeight="1" spans="1:20">
      <c r="A1106" s="668" t="s">
        <v>3105</v>
      </c>
      <c r="B1106" s="497">
        <v>2160218</v>
      </c>
      <c r="C1106" s="407">
        <f t="shared" si="102"/>
        <v>0</v>
      </c>
      <c r="D1106" s="407">
        <f t="shared" si="103"/>
        <v>0</v>
      </c>
      <c r="E1106" s="483" t="str">
        <f t="shared" si="104"/>
        <v/>
      </c>
      <c r="F1106" s="473">
        <f t="shared" si="105"/>
        <v>0</v>
      </c>
      <c r="G1106" s="217">
        <f t="shared" si="106"/>
        <v>7</v>
      </c>
      <c r="H1106" s="397"/>
      <c r="I1106" s="217">
        <v>2150399</v>
      </c>
      <c r="J1106" s="217" t="s">
        <v>3106</v>
      </c>
      <c r="L1106" s="217">
        <f t="shared" si="107"/>
        <v>2150399</v>
      </c>
      <c r="R1106" s="217">
        <v>2159901</v>
      </c>
      <c r="S1106" s="217" t="s">
        <v>3107</v>
      </c>
      <c r="T1106" s="217">
        <v>0</v>
      </c>
    </row>
    <row r="1107" ht="18.9" customHeight="1" spans="1:20">
      <c r="A1107" s="668" t="s">
        <v>3108</v>
      </c>
      <c r="B1107" s="497">
        <v>2160219</v>
      </c>
      <c r="C1107" s="407">
        <f t="shared" si="102"/>
        <v>0</v>
      </c>
      <c r="D1107" s="407">
        <f t="shared" si="103"/>
        <v>0</v>
      </c>
      <c r="E1107" s="483" t="str">
        <f t="shared" si="104"/>
        <v/>
      </c>
      <c r="F1107" s="473">
        <f t="shared" si="105"/>
        <v>0</v>
      </c>
      <c r="G1107" s="217">
        <f t="shared" si="106"/>
        <v>7</v>
      </c>
      <c r="H1107" s="397"/>
      <c r="I1107" s="217">
        <v>21505</v>
      </c>
      <c r="J1107" s="217" t="s">
        <v>3109</v>
      </c>
      <c r="K1107" s="217">
        <v>287</v>
      </c>
      <c r="L1107" s="217">
        <f t="shared" si="107"/>
        <v>21505</v>
      </c>
      <c r="R1107" s="217">
        <v>2159904</v>
      </c>
      <c r="S1107" s="217" t="s">
        <v>3110</v>
      </c>
      <c r="T1107" s="217">
        <v>0</v>
      </c>
    </row>
    <row r="1108" ht="18.9" customHeight="1" spans="1:20">
      <c r="A1108" s="668" t="s">
        <v>614</v>
      </c>
      <c r="B1108" s="497">
        <v>2160250</v>
      </c>
      <c r="C1108" s="407">
        <f t="shared" si="102"/>
        <v>0</v>
      </c>
      <c r="D1108" s="407">
        <f t="shared" si="103"/>
        <v>0</v>
      </c>
      <c r="E1108" s="483" t="str">
        <f t="shared" si="104"/>
        <v/>
      </c>
      <c r="F1108" s="473">
        <f t="shared" si="105"/>
        <v>0</v>
      </c>
      <c r="G1108" s="217">
        <f t="shared" si="106"/>
        <v>7</v>
      </c>
      <c r="H1108" s="397"/>
      <c r="I1108" s="217">
        <v>2150501</v>
      </c>
      <c r="J1108" s="217" t="s">
        <v>588</v>
      </c>
      <c r="L1108" s="217">
        <f t="shared" si="107"/>
        <v>2150501</v>
      </c>
      <c r="R1108" s="217">
        <v>2159905</v>
      </c>
      <c r="S1108" s="217" t="s">
        <v>3111</v>
      </c>
      <c r="T1108" s="217">
        <v>0</v>
      </c>
    </row>
    <row r="1109" ht="18.9" customHeight="1" spans="1:20">
      <c r="A1109" s="668" t="s">
        <v>3112</v>
      </c>
      <c r="B1109" s="497">
        <v>2160299</v>
      </c>
      <c r="C1109" s="407">
        <f t="shared" si="102"/>
        <v>45</v>
      </c>
      <c r="D1109" s="407">
        <f t="shared" si="103"/>
        <v>158</v>
      </c>
      <c r="E1109" s="483">
        <f t="shared" si="104"/>
        <v>2.51111111111111</v>
      </c>
      <c r="F1109" s="473">
        <f t="shared" si="105"/>
        <v>0</v>
      </c>
      <c r="G1109" s="217">
        <f t="shared" si="106"/>
        <v>7</v>
      </c>
      <c r="H1109" s="397"/>
      <c r="I1109" s="217">
        <v>2150502</v>
      </c>
      <c r="J1109" s="217" t="s">
        <v>591</v>
      </c>
      <c r="L1109" s="217">
        <f t="shared" si="107"/>
        <v>2150502</v>
      </c>
      <c r="R1109" s="217">
        <v>2159906</v>
      </c>
      <c r="S1109" s="217" t="s">
        <v>3113</v>
      </c>
      <c r="T1109" s="217">
        <v>0</v>
      </c>
    </row>
    <row r="1110" ht="18.9" customHeight="1" spans="1:20">
      <c r="A1110" s="668" t="s">
        <v>3114</v>
      </c>
      <c r="B1110" s="497">
        <v>21605</v>
      </c>
      <c r="C1110" s="407">
        <f t="shared" si="102"/>
        <v>376</v>
      </c>
      <c r="D1110" s="407">
        <f t="shared" si="103"/>
        <v>0</v>
      </c>
      <c r="E1110" s="483">
        <f t="shared" si="104"/>
        <v>-1</v>
      </c>
      <c r="F1110" s="473">
        <f t="shared" si="105"/>
        <v>376</v>
      </c>
      <c r="G1110" s="217">
        <f t="shared" si="106"/>
        <v>5</v>
      </c>
      <c r="H1110" s="655"/>
      <c r="I1110" s="217">
        <v>2150503</v>
      </c>
      <c r="J1110" s="217" t="s">
        <v>594</v>
      </c>
      <c r="L1110" s="217">
        <f t="shared" si="107"/>
        <v>2150503</v>
      </c>
      <c r="R1110" s="217">
        <v>2159999</v>
      </c>
      <c r="S1110" s="217" t="s">
        <v>3115</v>
      </c>
      <c r="T1110" s="217">
        <v>122</v>
      </c>
    </row>
    <row r="1111" ht="18.9" customHeight="1" spans="1:20">
      <c r="A1111" s="668" t="s">
        <v>1588</v>
      </c>
      <c r="B1111" s="497">
        <v>2160504</v>
      </c>
      <c r="C1111" s="407">
        <f t="shared" si="102"/>
        <v>50</v>
      </c>
      <c r="D1111" s="407">
        <f t="shared" si="103"/>
        <v>0</v>
      </c>
      <c r="E1111" s="483">
        <f t="shared" si="104"/>
        <v>-1</v>
      </c>
      <c r="F1111" s="473">
        <f t="shared" si="105"/>
        <v>0</v>
      </c>
      <c r="G1111" s="217">
        <f t="shared" si="106"/>
        <v>7</v>
      </c>
      <c r="H1111" s="397"/>
      <c r="I1111" s="217">
        <v>2150505</v>
      </c>
      <c r="J1111" s="217" t="s">
        <v>3116</v>
      </c>
      <c r="L1111" s="217">
        <f t="shared" si="107"/>
        <v>2150505</v>
      </c>
      <c r="R1111" s="217">
        <v>216</v>
      </c>
      <c r="S1111" s="217" t="s">
        <v>3117</v>
      </c>
      <c r="T1111" s="217">
        <v>473</v>
      </c>
    </row>
    <row r="1112" ht="18.9" customHeight="1" spans="1:20">
      <c r="A1112" s="668" t="s">
        <v>3118</v>
      </c>
      <c r="B1112" s="497">
        <v>2160599</v>
      </c>
      <c r="C1112" s="407">
        <f t="shared" si="102"/>
        <v>326</v>
      </c>
      <c r="D1112" s="407">
        <f t="shared" si="103"/>
        <v>0</v>
      </c>
      <c r="E1112" s="483">
        <f t="shared" si="104"/>
        <v>-1</v>
      </c>
      <c r="F1112" s="473">
        <f t="shared" si="105"/>
        <v>0</v>
      </c>
      <c r="G1112" s="217">
        <f t="shared" si="106"/>
        <v>7</v>
      </c>
      <c r="H1112" s="397"/>
      <c r="I1112" s="217">
        <v>2150506</v>
      </c>
      <c r="J1112" s="217" t="s">
        <v>3119</v>
      </c>
      <c r="L1112" s="217">
        <f t="shared" si="107"/>
        <v>2150506</v>
      </c>
      <c r="R1112" s="217">
        <v>21602</v>
      </c>
      <c r="S1112" s="217" t="s">
        <v>3120</v>
      </c>
      <c r="T1112" s="217">
        <v>261</v>
      </c>
    </row>
    <row r="1113" ht="18.9" customHeight="1" spans="1:20">
      <c r="A1113" s="668" t="s">
        <v>3121</v>
      </c>
      <c r="B1113" s="497">
        <v>21606</v>
      </c>
      <c r="C1113" s="407">
        <f t="shared" si="102"/>
        <v>0</v>
      </c>
      <c r="D1113" s="407">
        <f t="shared" si="103"/>
        <v>212</v>
      </c>
      <c r="E1113" s="483" t="str">
        <f t="shared" si="104"/>
        <v/>
      </c>
      <c r="F1113" s="473">
        <f t="shared" si="105"/>
        <v>0</v>
      </c>
      <c r="G1113" s="217">
        <f t="shared" si="106"/>
        <v>5</v>
      </c>
      <c r="H1113" s="655"/>
      <c r="I1113" s="217">
        <v>2150507</v>
      </c>
      <c r="J1113" s="217" t="s">
        <v>3122</v>
      </c>
      <c r="L1113" s="217">
        <f t="shared" si="107"/>
        <v>2150507</v>
      </c>
      <c r="R1113" s="217">
        <v>2160201</v>
      </c>
      <c r="S1113" s="217" t="s">
        <v>595</v>
      </c>
      <c r="T1113" s="217">
        <v>103</v>
      </c>
    </row>
    <row r="1114" ht="18.9" customHeight="1" spans="1:20">
      <c r="A1114" s="668" t="s">
        <v>587</v>
      </c>
      <c r="B1114" s="497">
        <v>2160601</v>
      </c>
      <c r="C1114" s="407">
        <f t="shared" si="102"/>
        <v>0</v>
      </c>
      <c r="D1114" s="407">
        <f t="shared" si="103"/>
        <v>0</v>
      </c>
      <c r="E1114" s="483" t="str">
        <f t="shared" si="104"/>
        <v/>
      </c>
      <c r="F1114" s="473">
        <f t="shared" si="105"/>
        <v>0</v>
      </c>
      <c r="G1114" s="217">
        <f t="shared" si="106"/>
        <v>7</v>
      </c>
      <c r="H1114" s="397"/>
      <c r="I1114" s="217">
        <v>2150508</v>
      </c>
      <c r="J1114" s="217" t="s">
        <v>3123</v>
      </c>
      <c r="L1114" s="217">
        <f t="shared" si="107"/>
        <v>2150508</v>
      </c>
      <c r="R1114" s="217">
        <v>2160202</v>
      </c>
      <c r="S1114" s="217" t="s">
        <v>598</v>
      </c>
      <c r="T1114" s="217">
        <v>0</v>
      </c>
    </row>
    <row r="1115" ht="18.9" customHeight="1" spans="1:20">
      <c r="A1115" s="668" t="s">
        <v>590</v>
      </c>
      <c r="B1115" s="497">
        <v>2160602</v>
      </c>
      <c r="C1115" s="407">
        <f t="shared" si="102"/>
        <v>0</v>
      </c>
      <c r="D1115" s="407">
        <f t="shared" si="103"/>
        <v>0</v>
      </c>
      <c r="E1115" s="483" t="str">
        <f t="shared" si="104"/>
        <v/>
      </c>
      <c r="F1115" s="473">
        <f t="shared" si="105"/>
        <v>0</v>
      </c>
      <c r="G1115" s="217">
        <f t="shared" si="106"/>
        <v>7</v>
      </c>
      <c r="H1115" s="397"/>
      <c r="I1115" s="217">
        <v>2150509</v>
      </c>
      <c r="J1115" s="217" t="s">
        <v>3124</v>
      </c>
      <c r="L1115" s="217">
        <f t="shared" si="107"/>
        <v>2150509</v>
      </c>
      <c r="R1115" s="217">
        <v>2160203</v>
      </c>
      <c r="S1115" s="217" t="s">
        <v>601</v>
      </c>
      <c r="T1115" s="217">
        <v>0</v>
      </c>
    </row>
    <row r="1116" ht="18.9" customHeight="1" spans="1:20">
      <c r="A1116" s="668" t="s">
        <v>593</v>
      </c>
      <c r="B1116" s="497">
        <v>2160603</v>
      </c>
      <c r="C1116" s="407">
        <f t="shared" si="102"/>
        <v>0</v>
      </c>
      <c r="D1116" s="407">
        <f t="shared" si="103"/>
        <v>0</v>
      </c>
      <c r="E1116" s="483" t="str">
        <f t="shared" si="104"/>
        <v/>
      </c>
      <c r="F1116" s="473">
        <f t="shared" si="105"/>
        <v>0</v>
      </c>
      <c r="G1116" s="217">
        <f t="shared" si="106"/>
        <v>7</v>
      </c>
      <c r="H1116" s="397"/>
      <c r="I1116" s="217">
        <v>2150510</v>
      </c>
      <c r="J1116" s="217" t="s">
        <v>3125</v>
      </c>
      <c r="K1116" s="217">
        <v>57</v>
      </c>
      <c r="L1116" s="217">
        <f t="shared" si="107"/>
        <v>2150510</v>
      </c>
      <c r="R1116" s="217">
        <v>2160216</v>
      </c>
      <c r="S1116" s="217" t="s">
        <v>3126</v>
      </c>
      <c r="T1116" s="217">
        <v>0</v>
      </c>
    </row>
    <row r="1117" ht="18.9" customHeight="1" spans="1:20">
      <c r="A1117" s="668" t="s">
        <v>3127</v>
      </c>
      <c r="B1117" s="497">
        <v>2160607</v>
      </c>
      <c r="C1117" s="407">
        <f t="shared" si="102"/>
        <v>0</v>
      </c>
      <c r="D1117" s="407">
        <f t="shared" si="103"/>
        <v>0</v>
      </c>
      <c r="E1117" s="483" t="str">
        <f t="shared" si="104"/>
        <v/>
      </c>
      <c r="F1117" s="473">
        <f t="shared" si="105"/>
        <v>0</v>
      </c>
      <c r="G1117" s="217">
        <f t="shared" si="106"/>
        <v>7</v>
      </c>
      <c r="H1117" s="397"/>
      <c r="I1117" s="217">
        <v>2150511</v>
      </c>
      <c r="J1117" s="217" t="s">
        <v>3128</v>
      </c>
      <c r="L1117" s="217">
        <f t="shared" si="107"/>
        <v>2150511</v>
      </c>
      <c r="R1117" s="217">
        <v>2160217</v>
      </c>
      <c r="S1117" s="217" t="s">
        <v>3129</v>
      </c>
      <c r="T1117" s="217">
        <v>0</v>
      </c>
    </row>
    <row r="1118" ht="18.9" customHeight="1" spans="1:20">
      <c r="A1118" s="668" t="s">
        <v>3130</v>
      </c>
      <c r="B1118" s="497">
        <v>2160699</v>
      </c>
      <c r="C1118" s="407">
        <f t="shared" si="102"/>
        <v>0</v>
      </c>
      <c r="D1118" s="407">
        <f t="shared" si="103"/>
        <v>212</v>
      </c>
      <c r="E1118" s="483" t="str">
        <f t="shared" si="104"/>
        <v/>
      </c>
      <c r="F1118" s="473">
        <f t="shared" si="105"/>
        <v>0</v>
      </c>
      <c r="G1118" s="217">
        <f t="shared" si="106"/>
        <v>7</v>
      </c>
      <c r="H1118" s="397"/>
      <c r="I1118" s="217">
        <v>2150513</v>
      </c>
      <c r="J1118" s="217" t="s">
        <v>2970</v>
      </c>
      <c r="L1118" s="217">
        <f t="shared" si="107"/>
        <v>2150513</v>
      </c>
      <c r="R1118" s="217">
        <v>2160218</v>
      </c>
      <c r="S1118" s="217" t="s">
        <v>3131</v>
      </c>
      <c r="T1118" s="217">
        <v>0</v>
      </c>
    </row>
    <row r="1119" ht="18.9" customHeight="1" spans="1:20">
      <c r="A1119" s="668" t="s">
        <v>3132</v>
      </c>
      <c r="B1119" s="497">
        <v>21699</v>
      </c>
      <c r="C1119" s="407">
        <f t="shared" si="102"/>
        <v>0</v>
      </c>
      <c r="D1119" s="407">
        <f t="shared" si="103"/>
        <v>0</v>
      </c>
      <c r="E1119" s="483" t="str">
        <f t="shared" si="104"/>
        <v/>
      </c>
      <c r="F1119" s="473">
        <f t="shared" si="105"/>
        <v>0</v>
      </c>
      <c r="G1119" s="217">
        <f t="shared" si="106"/>
        <v>5</v>
      </c>
      <c r="H1119" s="655"/>
      <c r="I1119" s="217">
        <v>2150515</v>
      </c>
      <c r="J1119" s="217" t="s">
        <v>3133</v>
      </c>
      <c r="L1119" s="217">
        <f t="shared" si="107"/>
        <v>2150515</v>
      </c>
      <c r="R1119" s="217">
        <v>2160219</v>
      </c>
      <c r="S1119" s="217" t="s">
        <v>3134</v>
      </c>
      <c r="T1119" s="217">
        <v>0</v>
      </c>
    </row>
    <row r="1120" ht="18.9" customHeight="1" spans="1:20">
      <c r="A1120" s="668" t="s">
        <v>3135</v>
      </c>
      <c r="B1120" s="497">
        <v>2169901</v>
      </c>
      <c r="C1120" s="407">
        <f t="shared" si="102"/>
        <v>0</v>
      </c>
      <c r="D1120" s="407">
        <f t="shared" si="103"/>
        <v>0</v>
      </c>
      <c r="E1120" s="483" t="str">
        <f t="shared" si="104"/>
        <v/>
      </c>
      <c r="F1120" s="473">
        <f t="shared" si="105"/>
        <v>0</v>
      </c>
      <c r="G1120" s="217">
        <f t="shared" si="106"/>
        <v>7</v>
      </c>
      <c r="H1120" s="655"/>
      <c r="I1120" s="217">
        <v>2150599</v>
      </c>
      <c r="J1120" s="217" t="s">
        <v>3136</v>
      </c>
      <c r="K1120" s="217">
        <v>230</v>
      </c>
      <c r="L1120" s="217">
        <f t="shared" si="107"/>
        <v>2150599</v>
      </c>
      <c r="R1120" s="217">
        <v>2160250</v>
      </c>
      <c r="S1120" s="217" t="s">
        <v>622</v>
      </c>
      <c r="T1120" s="217">
        <v>0</v>
      </c>
    </row>
    <row r="1121" ht="18.9" customHeight="1" spans="1:20">
      <c r="A1121" s="668" t="s">
        <v>3137</v>
      </c>
      <c r="B1121" s="497">
        <v>2169999</v>
      </c>
      <c r="C1121" s="407">
        <f t="shared" si="102"/>
        <v>0</v>
      </c>
      <c r="D1121" s="407">
        <f t="shared" si="103"/>
        <v>0</v>
      </c>
      <c r="E1121" s="483" t="str">
        <f t="shared" si="104"/>
        <v/>
      </c>
      <c r="F1121" s="473">
        <f t="shared" si="105"/>
        <v>0</v>
      </c>
      <c r="G1121" s="217">
        <f t="shared" si="106"/>
        <v>7</v>
      </c>
      <c r="H1121" s="397"/>
      <c r="I1121" s="217">
        <v>21506</v>
      </c>
      <c r="J1121" s="217" t="s">
        <v>3138</v>
      </c>
      <c r="K1121" s="217">
        <v>261</v>
      </c>
      <c r="L1121" s="217">
        <f t="shared" si="107"/>
        <v>21506</v>
      </c>
      <c r="R1121" s="217">
        <v>2160299</v>
      </c>
      <c r="S1121" s="217" t="s">
        <v>3139</v>
      </c>
      <c r="T1121" s="217">
        <v>158</v>
      </c>
    </row>
    <row r="1122" ht="18.9" customHeight="1" spans="1:20">
      <c r="A1122" s="666" t="s">
        <v>3140</v>
      </c>
      <c r="B1122" s="667">
        <v>217</v>
      </c>
      <c r="C1122" s="411">
        <f t="shared" si="102"/>
        <v>46</v>
      </c>
      <c r="D1122" s="411">
        <f t="shared" si="103"/>
        <v>0</v>
      </c>
      <c r="E1122" s="481">
        <f t="shared" si="104"/>
        <v>-1</v>
      </c>
      <c r="F1122" s="473">
        <f t="shared" si="105"/>
        <v>46</v>
      </c>
      <c r="G1122" s="217">
        <f t="shared" si="106"/>
        <v>3</v>
      </c>
      <c r="H1122" s="655"/>
      <c r="I1122" s="217">
        <v>2150601</v>
      </c>
      <c r="J1122" s="217" t="s">
        <v>588</v>
      </c>
      <c r="K1122" s="217">
        <v>189</v>
      </c>
      <c r="L1122" s="217">
        <f t="shared" si="107"/>
        <v>2150601</v>
      </c>
      <c r="R1122" s="217">
        <v>21606</v>
      </c>
      <c r="S1122" s="217" t="s">
        <v>3141</v>
      </c>
      <c r="T1122" s="217">
        <v>212</v>
      </c>
    </row>
    <row r="1123" ht="18.9" customHeight="1" spans="1:20">
      <c r="A1123" s="668" t="s">
        <v>3142</v>
      </c>
      <c r="B1123" s="497">
        <v>21701</v>
      </c>
      <c r="C1123" s="407">
        <f t="shared" si="102"/>
        <v>0</v>
      </c>
      <c r="D1123" s="407">
        <f t="shared" si="103"/>
        <v>0</v>
      </c>
      <c r="E1123" s="483" t="str">
        <f t="shared" si="104"/>
        <v/>
      </c>
      <c r="F1123" s="473">
        <f t="shared" si="105"/>
        <v>0</v>
      </c>
      <c r="G1123" s="217">
        <f t="shared" si="106"/>
        <v>5</v>
      </c>
      <c r="H1123" s="655"/>
      <c r="I1123" s="217">
        <v>2150602</v>
      </c>
      <c r="J1123" s="217" t="s">
        <v>591</v>
      </c>
      <c r="L1123" s="217" t="e">
        <f t="shared" si="107"/>
        <v>#N/A</v>
      </c>
      <c r="R1123" s="217">
        <v>2160601</v>
      </c>
      <c r="S1123" s="217" t="s">
        <v>595</v>
      </c>
      <c r="T1123" s="217">
        <v>0</v>
      </c>
    </row>
    <row r="1124" ht="18.9" customHeight="1" spans="1:20">
      <c r="A1124" s="668" t="s">
        <v>587</v>
      </c>
      <c r="B1124" s="497">
        <v>2170101</v>
      </c>
      <c r="C1124" s="407">
        <f t="shared" si="102"/>
        <v>0</v>
      </c>
      <c r="D1124" s="407">
        <f t="shared" si="103"/>
        <v>0</v>
      </c>
      <c r="E1124" s="483" t="str">
        <f t="shared" si="104"/>
        <v/>
      </c>
      <c r="F1124" s="473">
        <f t="shared" si="105"/>
        <v>0</v>
      </c>
      <c r="G1124" s="217">
        <f t="shared" si="106"/>
        <v>7</v>
      </c>
      <c r="H1124" s="397"/>
      <c r="I1124" s="217">
        <v>2150603</v>
      </c>
      <c r="J1124" s="217" t="s">
        <v>594</v>
      </c>
      <c r="L1124" s="217" t="e">
        <f t="shared" si="107"/>
        <v>#N/A</v>
      </c>
      <c r="R1124" s="217">
        <v>2160602</v>
      </c>
      <c r="S1124" s="217" t="s">
        <v>598</v>
      </c>
      <c r="T1124" s="217">
        <v>0</v>
      </c>
    </row>
    <row r="1125" ht="18.9" customHeight="1" spans="1:20">
      <c r="A1125" s="668" t="s">
        <v>590</v>
      </c>
      <c r="B1125" s="497">
        <v>2170102</v>
      </c>
      <c r="C1125" s="407">
        <f t="shared" si="102"/>
        <v>0</v>
      </c>
      <c r="D1125" s="407">
        <f t="shared" si="103"/>
        <v>0</v>
      </c>
      <c r="E1125" s="483" t="str">
        <f t="shared" si="104"/>
        <v/>
      </c>
      <c r="F1125" s="473">
        <f t="shared" si="105"/>
        <v>0</v>
      </c>
      <c r="G1125" s="217">
        <f t="shared" si="106"/>
        <v>7</v>
      </c>
      <c r="H1125" s="397"/>
      <c r="I1125" s="217">
        <v>2150604</v>
      </c>
      <c r="J1125" s="217" t="s">
        <v>3143</v>
      </c>
      <c r="L1125" s="217" t="e">
        <f t="shared" si="107"/>
        <v>#N/A</v>
      </c>
      <c r="R1125" s="217">
        <v>2160603</v>
      </c>
      <c r="S1125" s="217" t="s">
        <v>601</v>
      </c>
      <c r="T1125" s="217">
        <v>0</v>
      </c>
    </row>
    <row r="1126" ht="18.9" customHeight="1" spans="1:20">
      <c r="A1126" s="668" t="s">
        <v>593</v>
      </c>
      <c r="B1126" s="497">
        <v>2170103</v>
      </c>
      <c r="C1126" s="407">
        <f t="shared" si="102"/>
        <v>0</v>
      </c>
      <c r="D1126" s="407">
        <f t="shared" si="103"/>
        <v>0</v>
      </c>
      <c r="E1126" s="483" t="str">
        <f t="shared" si="104"/>
        <v/>
      </c>
      <c r="F1126" s="473">
        <f t="shared" si="105"/>
        <v>0</v>
      </c>
      <c r="G1126" s="217">
        <f t="shared" si="106"/>
        <v>7</v>
      </c>
      <c r="H1126" s="397"/>
      <c r="I1126" s="217">
        <v>2150605</v>
      </c>
      <c r="J1126" s="217" t="s">
        <v>3144</v>
      </c>
      <c r="K1126" s="217">
        <v>10</v>
      </c>
      <c r="L1126" s="217">
        <f t="shared" si="107"/>
        <v>2150605</v>
      </c>
      <c r="R1126" s="217">
        <v>2160607</v>
      </c>
      <c r="S1126" s="217" t="s">
        <v>3145</v>
      </c>
      <c r="T1126" s="217">
        <v>0</v>
      </c>
    </row>
    <row r="1127" ht="18.9" customHeight="1" spans="1:20">
      <c r="A1127" s="668" t="s">
        <v>3146</v>
      </c>
      <c r="B1127" s="497">
        <v>2170104</v>
      </c>
      <c r="C1127" s="407">
        <f t="shared" si="102"/>
        <v>0</v>
      </c>
      <c r="D1127" s="407">
        <f t="shared" si="103"/>
        <v>0</v>
      </c>
      <c r="E1127" s="483" t="str">
        <f t="shared" si="104"/>
        <v/>
      </c>
      <c r="F1127" s="473">
        <f t="shared" si="105"/>
        <v>0</v>
      </c>
      <c r="G1127" s="217">
        <f t="shared" si="106"/>
        <v>7</v>
      </c>
      <c r="H1127" s="397"/>
      <c r="I1127" s="217">
        <v>2150606</v>
      </c>
      <c r="J1127" s="217" t="s">
        <v>3147</v>
      </c>
      <c r="L1127" s="217" t="e">
        <f t="shared" si="107"/>
        <v>#N/A</v>
      </c>
      <c r="R1127" s="217">
        <v>2160699</v>
      </c>
      <c r="S1127" s="217" t="s">
        <v>3148</v>
      </c>
      <c r="T1127" s="217">
        <v>212</v>
      </c>
    </row>
    <row r="1128" ht="18.9" customHeight="1" spans="1:20">
      <c r="A1128" s="668" t="s">
        <v>614</v>
      </c>
      <c r="B1128" s="497">
        <v>2170150</v>
      </c>
      <c r="C1128" s="407">
        <f t="shared" si="102"/>
        <v>0</v>
      </c>
      <c r="D1128" s="407">
        <f t="shared" si="103"/>
        <v>0</v>
      </c>
      <c r="E1128" s="483" t="str">
        <f t="shared" si="104"/>
        <v/>
      </c>
      <c r="F1128" s="473">
        <f t="shared" si="105"/>
        <v>0</v>
      </c>
      <c r="G1128" s="217">
        <f t="shared" si="106"/>
        <v>7</v>
      </c>
      <c r="H1128" s="397"/>
      <c r="I1128" s="217">
        <v>2150607</v>
      </c>
      <c r="J1128" s="217" t="s">
        <v>3149</v>
      </c>
      <c r="L1128" s="217" t="e">
        <f t="shared" si="107"/>
        <v>#N/A</v>
      </c>
      <c r="R1128" s="217">
        <v>21699</v>
      </c>
      <c r="S1128" s="217" t="s">
        <v>3150</v>
      </c>
      <c r="T1128" s="217">
        <v>0</v>
      </c>
    </row>
    <row r="1129" ht="18.9" customHeight="1" spans="1:20">
      <c r="A1129" s="668" t="s">
        <v>3151</v>
      </c>
      <c r="B1129" s="497">
        <v>2170199</v>
      </c>
      <c r="C1129" s="407">
        <f t="shared" si="102"/>
        <v>0</v>
      </c>
      <c r="D1129" s="407">
        <f t="shared" si="103"/>
        <v>0</v>
      </c>
      <c r="E1129" s="483" t="str">
        <f t="shared" si="104"/>
        <v/>
      </c>
      <c r="F1129" s="473">
        <f t="shared" si="105"/>
        <v>0</v>
      </c>
      <c r="G1129" s="217">
        <f t="shared" si="106"/>
        <v>7</v>
      </c>
      <c r="H1129" s="397"/>
      <c r="I1129" s="217">
        <v>2150699</v>
      </c>
      <c r="J1129" s="217" t="s">
        <v>3152</v>
      </c>
      <c r="K1129" s="217">
        <v>62</v>
      </c>
      <c r="L1129" s="217">
        <f t="shared" si="107"/>
        <v>2150699</v>
      </c>
      <c r="R1129" s="217">
        <v>2169901</v>
      </c>
      <c r="S1129" s="217" t="s">
        <v>3153</v>
      </c>
      <c r="T1129" s="217">
        <v>0</v>
      </c>
    </row>
    <row r="1130" ht="18.9" customHeight="1" spans="1:20">
      <c r="A1130" s="668" t="s">
        <v>3154</v>
      </c>
      <c r="B1130" s="497">
        <v>21702</v>
      </c>
      <c r="C1130" s="407">
        <f t="shared" si="102"/>
        <v>6</v>
      </c>
      <c r="D1130" s="407">
        <f t="shared" si="103"/>
        <v>0</v>
      </c>
      <c r="E1130" s="483">
        <f t="shared" si="104"/>
        <v>-1</v>
      </c>
      <c r="F1130" s="473">
        <f t="shared" si="105"/>
        <v>6</v>
      </c>
      <c r="G1130" s="217">
        <f t="shared" si="106"/>
        <v>5</v>
      </c>
      <c r="H1130" s="655"/>
      <c r="I1130" s="217">
        <v>21507</v>
      </c>
      <c r="J1130" s="217" t="s">
        <v>3155</v>
      </c>
      <c r="L1130" s="217">
        <f t="shared" si="107"/>
        <v>21507</v>
      </c>
      <c r="R1130" s="217">
        <v>2169999</v>
      </c>
      <c r="S1130" s="217" t="s">
        <v>3156</v>
      </c>
      <c r="T1130" s="217">
        <v>0</v>
      </c>
    </row>
    <row r="1131" ht="18.9" customHeight="1" spans="1:20">
      <c r="A1131" s="668" t="s">
        <v>3157</v>
      </c>
      <c r="B1131" s="497">
        <v>2170299</v>
      </c>
      <c r="C1131" s="407">
        <f t="shared" si="102"/>
        <v>6</v>
      </c>
      <c r="D1131" s="407">
        <f t="shared" si="103"/>
        <v>0</v>
      </c>
      <c r="E1131" s="483">
        <f t="shared" si="104"/>
        <v>-1</v>
      </c>
      <c r="F1131" s="473">
        <f t="shared" si="105"/>
        <v>0</v>
      </c>
      <c r="G1131" s="217">
        <f t="shared" si="106"/>
        <v>7</v>
      </c>
      <c r="H1131" s="397"/>
      <c r="I1131" s="217">
        <v>2150701</v>
      </c>
      <c r="J1131" s="217" t="s">
        <v>588</v>
      </c>
      <c r="L1131" s="217">
        <f t="shared" si="107"/>
        <v>2150701</v>
      </c>
      <c r="R1131" s="217">
        <v>217</v>
      </c>
      <c r="S1131" s="217" t="s">
        <v>3158</v>
      </c>
      <c r="T1131" s="217">
        <v>0</v>
      </c>
    </row>
    <row r="1132" ht="18.9" customHeight="1" spans="1:20">
      <c r="A1132" s="668" t="s">
        <v>3159</v>
      </c>
      <c r="B1132" s="497">
        <v>21703</v>
      </c>
      <c r="C1132" s="407">
        <f t="shared" si="102"/>
        <v>0</v>
      </c>
      <c r="D1132" s="407">
        <f t="shared" si="103"/>
        <v>0</v>
      </c>
      <c r="E1132" s="483" t="str">
        <f t="shared" si="104"/>
        <v/>
      </c>
      <c r="F1132" s="473">
        <f t="shared" si="105"/>
        <v>0</v>
      </c>
      <c r="G1132" s="217">
        <f t="shared" si="106"/>
        <v>5</v>
      </c>
      <c r="H1132" s="655"/>
      <c r="I1132" s="217">
        <v>2150702</v>
      </c>
      <c r="J1132" s="217" t="s">
        <v>591</v>
      </c>
      <c r="L1132" s="217">
        <f t="shared" si="107"/>
        <v>2150702</v>
      </c>
      <c r="R1132" s="217">
        <v>21701</v>
      </c>
      <c r="S1132" s="217" t="s">
        <v>3160</v>
      </c>
      <c r="T1132" s="217">
        <v>0</v>
      </c>
    </row>
    <row r="1133" ht="18.9" customHeight="1" spans="1:20">
      <c r="A1133" s="668" t="s">
        <v>3161</v>
      </c>
      <c r="B1133" s="497">
        <v>2170301</v>
      </c>
      <c r="C1133" s="407">
        <f t="shared" si="102"/>
        <v>0</v>
      </c>
      <c r="D1133" s="407">
        <f t="shared" si="103"/>
        <v>0</v>
      </c>
      <c r="E1133" s="483" t="str">
        <f t="shared" si="104"/>
        <v/>
      </c>
      <c r="F1133" s="473">
        <f t="shared" si="105"/>
        <v>0</v>
      </c>
      <c r="G1133" s="217">
        <f t="shared" si="106"/>
        <v>7</v>
      </c>
      <c r="H1133" s="397"/>
      <c r="I1133" s="217">
        <v>2150703</v>
      </c>
      <c r="J1133" s="217" t="s">
        <v>594</v>
      </c>
      <c r="L1133" s="217">
        <f t="shared" si="107"/>
        <v>2150703</v>
      </c>
      <c r="R1133" s="217">
        <v>2170101</v>
      </c>
      <c r="S1133" s="217" t="s">
        <v>595</v>
      </c>
      <c r="T1133" s="217">
        <v>0</v>
      </c>
    </row>
    <row r="1134" ht="18.9" customHeight="1" spans="1:20">
      <c r="A1134" s="668" t="s">
        <v>3162</v>
      </c>
      <c r="B1134" s="497">
        <v>2170302</v>
      </c>
      <c r="C1134" s="407">
        <f t="shared" si="102"/>
        <v>0</v>
      </c>
      <c r="D1134" s="407">
        <f t="shared" si="103"/>
        <v>0</v>
      </c>
      <c r="E1134" s="483" t="str">
        <f t="shared" si="104"/>
        <v/>
      </c>
      <c r="F1134" s="473">
        <f t="shared" si="105"/>
        <v>0</v>
      </c>
      <c r="G1134" s="217">
        <f t="shared" si="106"/>
        <v>7</v>
      </c>
      <c r="H1134" s="397"/>
      <c r="I1134" s="217">
        <v>2150704</v>
      </c>
      <c r="J1134" s="217" t="s">
        <v>3163</v>
      </c>
      <c r="L1134" s="217">
        <f t="shared" si="107"/>
        <v>2150704</v>
      </c>
      <c r="R1134" s="217">
        <v>2170102</v>
      </c>
      <c r="S1134" s="217" t="s">
        <v>598</v>
      </c>
      <c r="T1134" s="217">
        <v>0</v>
      </c>
    </row>
    <row r="1135" ht="18.9" customHeight="1" spans="1:20">
      <c r="A1135" s="668" t="s">
        <v>3164</v>
      </c>
      <c r="B1135" s="497">
        <v>2170303</v>
      </c>
      <c r="C1135" s="407">
        <f t="shared" si="102"/>
        <v>0</v>
      </c>
      <c r="D1135" s="407">
        <f t="shared" si="103"/>
        <v>0</v>
      </c>
      <c r="E1135" s="483" t="str">
        <f t="shared" si="104"/>
        <v/>
      </c>
      <c r="F1135" s="473">
        <f t="shared" si="105"/>
        <v>0</v>
      </c>
      <c r="G1135" s="217">
        <f t="shared" si="106"/>
        <v>7</v>
      </c>
      <c r="H1135" s="397"/>
      <c r="I1135" s="217">
        <v>2150705</v>
      </c>
      <c r="J1135" s="217" t="s">
        <v>3165</v>
      </c>
      <c r="L1135" s="217">
        <f t="shared" si="107"/>
        <v>2150705</v>
      </c>
      <c r="R1135" s="217">
        <v>2170103</v>
      </c>
      <c r="S1135" s="217" t="s">
        <v>601</v>
      </c>
      <c r="T1135" s="217">
        <v>0</v>
      </c>
    </row>
    <row r="1136" ht="18.9" customHeight="1" spans="1:20">
      <c r="A1136" s="668" t="s">
        <v>3166</v>
      </c>
      <c r="B1136" s="497">
        <v>2170304</v>
      </c>
      <c r="C1136" s="407">
        <f t="shared" si="102"/>
        <v>0</v>
      </c>
      <c r="D1136" s="407">
        <f t="shared" si="103"/>
        <v>0</v>
      </c>
      <c r="E1136" s="483" t="str">
        <f t="shared" si="104"/>
        <v/>
      </c>
      <c r="F1136" s="473">
        <f t="shared" si="105"/>
        <v>0</v>
      </c>
      <c r="G1136" s="217">
        <f t="shared" si="106"/>
        <v>7</v>
      </c>
      <c r="H1136" s="397"/>
      <c r="I1136" s="217">
        <v>2150799</v>
      </c>
      <c r="J1136" s="217" t="s">
        <v>3167</v>
      </c>
      <c r="L1136" s="217">
        <f t="shared" si="107"/>
        <v>2150799</v>
      </c>
      <c r="R1136" s="217">
        <v>2170104</v>
      </c>
      <c r="S1136" s="217" t="s">
        <v>3168</v>
      </c>
      <c r="T1136" s="217">
        <v>0</v>
      </c>
    </row>
    <row r="1137" ht="18.9" customHeight="1" spans="1:20">
      <c r="A1137" s="668" t="s">
        <v>3169</v>
      </c>
      <c r="B1137" s="497">
        <v>2170399</v>
      </c>
      <c r="C1137" s="407">
        <f t="shared" si="102"/>
        <v>0</v>
      </c>
      <c r="D1137" s="407">
        <f t="shared" si="103"/>
        <v>0</v>
      </c>
      <c r="E1137" s="483" t="str">
        <f t="shared" si="104"/>
        <v/>
      </c>
      <c r="F1137" s="473">
        <f t="shared" si="105"/>
        <v>0</v>
      </c>
      <c r="G1137" s="217">
        <f t="shared" si="106"/>
        <v>7</v>
      </c>
      <c r="H1137" s="397"/>
      <c r="I1137" s="217">
        <v>21508</v>
      </c>
      <c r="J1137" s="217" t="s">
        <v>3170</v>
      </c>
      <c r="K1137" s="217">
        <v>176</v>
      </c>
      <c r="L1137" s="217">
        <f t="shared" si="107"/>
        <v>21508</v>
      </c>
      <c r="R1137" s="217">
        <v>2170150</v>
      </c>
      <c r="S1137" s="217" t="s">
        <v>622</v>
      </c>
      <c r="T1137" s="217">
        <v>0</v>
      </c>
    </row>
    <row r="1138" ht="18.9" customHeight="1" spans="1:20">
      <c r="A1138" s="668" t="s">
        <v>3171</v>
      </c>
      <c r="B1138" s="497">
        <v>21799</v>
      </c>
      <c r="C1138" s="407">
        <f t="shared" si="102"/>
        <v>40</v>
      </c>
      <c r="D1138" s="407">
        <f t="shared" si="103"/>
        <v>0</v>
      </c>
      <c r="E1138" s="483">
        <f t="shared" si="104"/>
        <v>-1</v>
      </c>
      <c r="F1138" s="473">
        <f t="shared" si="105"/>
        <v>40</v>
      </c>
      <c r="G1138" s="217">
        <f t="shared" si="106"/>
        <v>5</v>
      </c>
      <c r="H1138" s="655"/>
      <c r="I1138" s="217">
        <v>2150801</v>
      </c>
      <c r="J1138" s="217" t="s">
        <v>588</v>
      </c>
      <c r="L1138" s="217">
        <f t="shared" si="107"/>
        <v>2150801</v>
      </c>
      <c r="R1138" s="217">
        <v>2170199</v>
      </c>
      <c r="S1138" s="217" t="s">
        <v>3172</v>
      </c>
      <c r="T1138" s="217">
        <v>0</v>
      </c>
    </row>
    <row r="1139" ht="18.9" customHeight="1" spans="1:20">
      <c r="A1139" s="668" t="s">
        <v>3173</v>
      </c>
      <c r="B1139" s="497">
        <v>2179901</v>
      </c>
      <c r="C1139" s="407">
        <f t="shared" si="102"/>
        <v>40</v>
      </c>
      <c r="D1139" s="407">
        <f t="shared" si="103"/>
        <v>0</v>
      </c>
      <c r="E1139" s="483">
        <f t="shared" si="104"/>
        <v>-1</v>
      </c>
      <c r="F1139" s="473">
        <f t="shared" si="105"/>
        <v>0</v>
      </c>
      <c r="G1139" s="217">
        <f t="shared" si="106"/>
        <v>7</v>
      </c>
      <c r="H1139" s="655"/>
      <c r="I1139" s="217">
        <v>2150802</v>
      </c>
      <c r="J1139" s="217" t="s">
        <v>591</v>
      </c>
      <c r="L1139" s="217">
        <f t="shared" si="107"/>
        <v>2150802</v>
      </c>
      <c r="R1139" s="217">
        <v>21702</v>
      </c>
      <c r="S1139" s="217" t="s">
        <v>3174</v>
      </c>
      <c r="T1139" s="217">
        <v>0</v>
      </c>
    </row>
    <row r="1140" ht="18.9" customHeight="1" spans="1:20">
      <c r="A1140" s="666" t="s">
        <v>3175</v>
      </c>
      <c r="B1140" s="667">
        <v>219</v>
      </c>
      <c r="C1140" s="411">
        <f t="shared" si="102"/>
        <v>0</v>
      </c>
      <c r="D1140" s="411">
        <f t="shared" si="103"/>
        <v>0</v>
      </c>
      <c r="E1140" s="481" t="str">
        <f t="shared" si="104"/>
        <v/>
      </c>
      <c r="F1140" s="473">
        <f t="shared" si="105"/>
        <v>0</v>
      </c>
      <c r="G1140" s="217">
        <f t="shared" si="106"/>
        <v>3</v>
      </c>
      <c r="H1140" s="655"/>
      <c r="I1140" s="217">
        <v>2150803</v>
      </c>
      <c r="J1140" s="217" t="s">
        <v>594</v>
      </c>
      <c r="L1140" s="217">
        <f t="shared" si="107"/>
        <v>2150803</v>
      </c>
      <c r="R1140" s="217">
        <v>2170201</v>
      </c>
      <c r="S1140" s="217" t="s">
        <v>3176</v>
      </c>
      <c r="T1140" s="217">
        <v>0</v>
      </c>
    </row>
    <row r="1141" ht="18.9" customHeight="1" spans="1:20">
      <c r="A1141" s="668" t="s">
        <v>3177</v>
      </c>
      <c r="B1141" s="497">
        <v>21901</v>
      </c>
      <c r="C1141" s="407">
        <f t="shared" si="102"/>
        <v>0</v>
      </c>
      <c r="D1141" s="407">
        <f t="shared" si="103"/>
        <v>0</v>
      </c>
      <c r="E1141" s="483" t="str">
        <f t="shared" si="104"/>
        <v/>
      </c>
      <c r="F1141" s="473">
        <f t="shared" si="105"/>
        <v>0</v>
      </c>
      <c r="G1141" s="217">
        <f t="shared" si="106"/>
        <v>5</v>
      </c>
      <c r="H1141" s="655"/>
      <c r="I1141" s="217">
        <v>2150804</v>
      </c>
      <c r="J1141" s="217" t="s">
        <v>3178</v>
      </c>
      <c r="L1141" s="217">
        <f t="shared" si="107"/>
        <v>2150804</v>
      </c>
      <c r="R1141" s="217">
        <v>2170202</v>
      </c>
      <c r="S1141" s="217" t="s">
        <v>3179</v>
      </c>
      <c r="T1141" s="217">
        <v>0</v>
      </c>
    </row>
    <row r="1142" ht="18.9" customHeight="1" spans="1:20">
      <c r="A1142" s="668" t="s">
        <v>3180</v>
      </c>
      <c r="B1142" s="497">
        <v>21902</v>
      </c>
      <c r="C1142" s="407">
        <f t="shared" si="102"/>
        <v>0</v>
      </c>
      <c r="D1142" s="407">
        <f t="shared" si="103"/>
        <v>0</v>
      </c>
      <c r="E1142" s="483" t="str">
        <f t="shared" si="104"/>
        <v/>
      </c>
      <c r="F1142" s="473">
        <f t="shared" si="105"/>
        <v>0</v>
      </c>
      <c r="G1142" s="217">
        <f t="shared" si="106"/>
        <v>5</v>
      </c>
      <c r="H1142" s="655"/>
      <c r="I1142" s="217">
        <v>2150805</v>
      </c>
      <c r="J1142" s="217" t="s">
        <v>3181</v>
      </c>
      <c r="K1142" s="217">
        <v>176</v>
      </c>
      <c r="L1142" s="217">
        <f t="shared" si="107"/>
        <v>2150805</v>
      </c>
      <c r="R1142" s="217">
        <v>2170203</v>
      </c>
      <c r="S1142" s="217" t="s">
        <v>3182</v>
      </c>
      <c r="T1142" s="217">
        <v>0</v>
      </c>
    </row>
    <row r="1143" ht="18.9" customHeight="1" spans="1:20">
      <c r="A1143" s="668" t="s">
        <v>3183</v>
      </c>
      <c r="B1143" s="497">
        <v>21903</v>
      </c>
      <c r="C1143" s="407">
        <f t="shared" si="102"/>
        <v>0</v>
      </c>
      <c r="D1143" s="407">
        <f t="shared" si="103"/>
        <v>0</v>
      </c>
      <c r="E1143" s="483" t="str">
        <f t="shared" si="104"/>
        <v/>
      </c>
      <c r="F1143" s="473">
        <f t="shared" si="105"/>
        <v>0</v>
      </c>
      <c r="G1143" s="217">
        <f t="shared" si="106"/>
        <v>5</v>
      </c>
      <c r="H1143" s="655"/>
      <c r="I1143" s="217">
        <v>2150899</v>
      </c>
      <c r="J1143" s="217" t="s">
        <v>3184</v>
      </c>
      <c r="L1143" s="217">
        <f t="shared" si="107"/>
        <v>2150899</v>
      </c>
      <c r="R1143" s="217">
        <v>2170204</v>
      </c>
      <c r="S1143" s="217" t="s">
        <v>3185</v>
      </c>
      <c r="T1143" s="217">
        <v>0</v>
      </c>
    </row>
    <row r="1144" ht="18.9" customHeight="1" spans="1:20">
      <c r="A1144" s="668" t="s">
        <v>3186</v>
      </c>
      <c r="B1144" s="497">
        <v>21904</v>
      </c>
      <c r="C1144" s="407">
        <f t="shared" si="102"/>
        <v>0</v>
      </c>
      <c r="D1144" s="407">
        <f t="shared" si="103"/>
        <v>0</v>
      </c>
      <c r="E1144" s="483" t="str">
        <f t="shared" si="104"/>
        <v/>
      </c>
      <c r="F1144" s="473">
        <f t="shared" si="105"/>
        <v>0</v>
      </c>
      <c r="G1144" s="217">
        <f t="shared" si="106"/>
        <v>5</v>
      </c>
      <c r="H1144" s="655"/>
      <c r="I1144" s="217">
        <v>21599</v>
      </c>
      <c r="J1144" s="217" t="s">
        <v>3187</v>
      </c>
      <c r="L1144" s="217">
        <f t="shared" si="107"/>
        <v>21599</v>
      </c>
      <c r="R1144" s="217">
        <v>2170205</v>
      </c>
      <c r="S1144" s="217" t="s">
        <v>3188</v>
      </c>
      <c r="T1144" s="217">
        <v>0</v>
      </c>
    </row>
    <row r="1145" ht="18.9" customHeight="1" spans="1:20">
      <c r="A1145" s="668" t="s">
        <v>3189</v>
      </c>
      <c r="B1145" s="497">
        <v>21905</v>
      </c>
      <c r="C1145" s="407">
        <f t="shared" si="102"/>
        <v>0</v>
      </c>
      <c r="D1145" s="407">
        <f t="shared" si="103"/>
        <v>0</v>
      </c>
      <c r="E1145" s="483" t="str">
        <f t="shared" si="104"/>
        <v/>
      </c>
      <c r="F1145" s="473">
        <f t="shared" si="105"/>
        <v>0</v>
      </c>
      <c r="G1145" s="217">
        <f t="shared" si="106"/>
        <v>5</v>
      </c>
      <c r="H1145" s="655"/>
      <c r="I1145" s="217">
        <v>2159901</v>
      </c>
      <c r="J1145" s="217" t="s">
        <v>3190</v>
      </c>
      <c r="L1145" s="217">
        <f t="shared" si="107"/>
        <v>2159901</v>
      </c>
      <c r="R1145" s="217">
        <v>2170206</v>
      </c>
      <c r="S1145" s="217" t="s">
        <v>3191</v>
      </c>
      <c r="T1145" s="217">
        <v>0</v>
      </c>
    </row>
    <row r="1146" ht="18.9" customHeight="1" spans="1:20">
      <c r="A1146" s="668" t="s">
        <v>2466</v>
      </c>
      <c r="B1146" s="497">
        <v>21906</v>
      </c>
      <c r="C1146" s="407">
        <f t="shared" si="102"/>
        <v>0</v>
      </c>
      <c r="D1146" s="407">
        <f t="shared" si="103"/>
        <v>0</v>
      </c>
      <c r="E1146" s="483" t="str">
        <f t="shared" si="104"/>
        <v/>
      </c>
      <c r="F1146" s="473">
        <f t="shared" si="105"/>
        <v>0</v>
      </c>
      <c r="G1146" s="217">
        <f t="shared" si="106"/>
        <v>5</v>
      </c>
      <c r="H1146" s="655"/>
      <c r="I1146" s="217">
        <v>2159902</v>
      </c>
      <c r="J1146" s="217" t="s">
        <v>3192</v>
      </c>
      <c r="L1146" s="217" t="e">
        <f t="shared" si="107"/>
        <v>#N/A</v>
      </c>
      <c r="R1146" s="217">
        <v>2170207</v>
      </c>
      <c r="S1146" s="217" t="s">
        <v>3193</v>
      </c>
      <c r="T1146" s="217">
        <v>0</v>
      </c>
    </row>
    <row r="1147" ht="18.9" customHeight="1" spans="1:20">
      <c r="A1147" s="668" t="s">
        <v>3194</v>
      </c>
      <c r="B1147" s="497">
        <v>21907</v>
      </c>
      <c r="C1147" s="407">
        <f t="shared" si="102"/>
        <v>0</v>
      </c>
      <c r="D1147" s="407">
        <f t="shared" si="103"/>
        <v>0</v>
      </c>
      <c r="E1147" s="483" t="str">
        <f t="shared" si="104"/>
        <v/>
      </c>
      <c r="F1147" s="473">
        <f t="shared" si="105"/>
        <v>0</v>
      </c>
      <c r="G1147" s="217">
        <f t="shared" si="106"/>
        <v>5</v>
      </c>
      <c r="H1147" s="655"/>
      <c r="I1147" s="217">
        <v>2159904</v>
      </c>
      <c r="J1147" s="217" t="s">
        <v>3195</v>
      </c>
      <c r="L1147" s="217">
        <f t="shared" si="107"/>
        <v>2159904</v>
      </c>
      <c r="R1147" s="217">
        <v>2170208</v>
      </c>
      <c r="S1147" s="217" t="s">
        <v>3196</v>
      </c>
      <c r="T1147" s="217">
        <v>0</v>
      </c>
    </row>
    <row r="1148" ht="18.9" customHeight="1" spans="1:20">
      <c r="A1148" s="668" t="s">
        <v>3197</v>
      </c>
      <c r="B1148" s="497">
        <v>21908</v>
      </c>
      <c r="C1148" s="407">
        <f t="shared" si="102"/>
        <v>0</v>
      </c>
      <c r="D1148" s="407">
        <f t="shared" si="103"/>
        <v>0</v>
      </c>
      <c r="E1148" s="483" t="str">
        <f t="shared" si="104"/>
        <v/>
      </c>
      <c r="F1148" s="473">
        <f t="shared" si="105"/>
        <v>0</v>
      </c>
      <c r="G1148" s="217">
        <f t="shared" si="106"/>
        <v>5</v>
      </c>
      <c r="H1148" s="655"/>
      <c r="I1148" s="217">
        <v>2159905</v>
      </c>
      <c r="J1148" s="217" t="s">
        <v>3198</v>
      </c>
      <c r="L1148" s="217">
        <f t="shared" si="107"/>
        <v>2159905</v>
      </c>
      <c r="R1148" s="217">
        <v>2170299</v>
      </c>
      <c r="S1148" s="217" t="s">
        <v>3199</v>
      </c>
      <c r="T1148" s="217">
        <v>0</v>
      </c>
    </row>
    <row r="1149" ht="18.9" customHeight="1" spans="1:20">
      <c r="A1149" s="668" t="s">
        <v>3200</v>
      </c>
      <c r="B1149" s="497">
        <v>21999</v>
      </c>
      <c r="C1149" s="407">
        <f t="shared" si="102"/>
        <v>0</v>
      </c>
      <c r="D1149" s="407">
        <f t="shared" si="103"/>
        <v>0</v>
      </c>
      <c r="E1149" s="483" t="str">
        <f t="shared" si="104"/>
        <v/>
      </c>
      <c r="F1149" s="473">
        <f t="shared" si="105"/>
        <v>0</v>
      </c>
      <c r="G1149" s="217">
        <f t="shared" si="106"/>
        <v>5</v>
      </c>
      <c r="H1149" s="655"/>
      <c r="I1149" s="217">
        <v>2159906</v>
      </c>
      <c r="J1149" s="217" t="s">
        <v>3201</v>
      </c>
      <c r="L1149" s="217">
        <f t="shared" si="107"/>
        <v>2159906</v>
      </c>
      <c r="R1149" s="217">
        <v>21703</v>
      </c>
      <c r="S1149" s="217" t="s">
        <v>3202</v>
      </c>
      <c r="T1149" s="217">
        <v>0</v>
      </c>
    </row>
    <row r="1150" ht="18.9" customHeight="1" spans="1:20">
      <c r="A1150" s="666" t="s">
        <v>3203</v>
      </c>
      <c r="B1150" s="667">
        <v>220</v>
      </c>
      <c r="C1150" s="411">
        <f t="shared" si="102"/>
        <v>2220</v>
      </c>
      <c r="D1150" s="411">
        <f t="shared" si="103"/>
        <v>4201</v>
      </c>
      <c r="E1150" s="481">
        <f t="shared" si="104"/>
        <v>0.892342342342342</v>
      </c>
      <c r="F1150" s="473">
        <f t="shared" si="105"/>
        <v>2220</v>
      </c>
      <c r="G1150" s="217">
        <f t="shared" si="106"/>
        <v>3</v>
      </c>
      <c r="H1150" s="655"/>
      <c r="I1150" s="217">
        <v>2159999</v>
      </c>
      <c r="J1150" s="217" t="s">
        <v>3204</v>
      </c>
      <c r="L1150" s="217">
        <f t="shared" si="107"/>
        <v>2159999</v>
      </c>
      <c r="R1150" s="217">
        <v>2170301</v>
      </c>
      <c r="S1150" s="217" t="s">
        <v>3205</v>
      </c>
      <c r="T1150" s="217">
        <v>0</v>
      </c>
    </row>
    <row r="1151" ht="18.9" customHeight="1" spans="1:20">
      <c r="A1151" s="668" t="s">
        <v>3206</v>
      </c>
      <c r="B1151" s="497">
        <v>22001</v>
      </c>
      <c r="C1151" s="407">
        <f t="shared" si="102"/>
        <v>1756</v>
      </c>
      <c r="D1151" s="407">
        <f t="shared" si="103"/>
        <v>4135</v>
      </c>
      <c r="E1151" s="483">
        <f t="shared" si="104"/>
        <v>1.35478359908884</v>
      </c>
      <c r="F1151" s="473">
        <f t="shared" si="105"/>
        <v>1756</v>
      </c>
      <c r="G1151" s="217">
        <f t="shared" si="106"/>
        <v>5</v>
      </c>
      <c r="H1151" s="655"/>
      <c r="I1151" s="217">
        <v>216</v>
      </c>
      <c r="J1151" s="217" t="s">
        <v>61</v>
      </c>
      <c r="K1151" s="217">
        <v>517</v>
      </c>
      <c r="L1151" s="217">
        <f t="shared" si="107"/>
        <v>216</v>
      </c>
      <c r="R1151" s="217">
        <v>2170302</v>
      </c>
      <c r="S1151" s="217" t="s">
        <v>3207</v>
      </c>
      <c r="T1151" s="217">
        <v>0</v>
      </c>
    </row>
    <row r="1152" ht="18.9" customHeight="1" spans="1:20">
      <c r="A1152" s="668" t="s">
        <v>587</v>
      </c>
      <c r="B1152" s="497">
        <v>2200101</v>
      </c>
      <c r="C1152" s="407">
        <f t="shared" si="102"/>
        <v>782</v>
      </c>
      <c r="D1152" s="407">
        <f t="shared" si="103"/>
        <v>900</v>
      </c>
      <c r="E1152" s="483">
        <f t="shared" si="104"/>
        <v>0.150895140664962</v>
      </c>
      <c r="F1152" s="473">
        <f t="shared" si="105"/>
        <v>0</v>
      </c>
      <c r="G1152" s="217">
        <f t="shared" si="106"/>
        <v>7</v>
      </c>
      <c r="H1152" s="397"/>
      <c r="I1152" s="217">
        <v>21602</v>
      </c>
      <c r="J1152" s="217" t="s">
        <v>3208</v>
      </c>
      <c r="K1152" s="217">
        <v>141</v>
      </c>
      <c r="L1152" s="217">
        <f t="shared" si="107"/>
        <v>21602</v>
      </c>
      <c r="R1152" s="217">
        <v>2170303</v>
      </c>
      <c r="S1152" s="217" t="s">
        <v>3209</v>
      </c>
      <c r="T1152" s="217">
        <v>0</v>
      </c>
    </row>
    <row r="1153" ht="18.9" customHeight="1" spans="1:20">
      <c r="A1153" s="668" t="s">
        <v>590</v>
      </c>
      <c r="B1153" s="497">
        <v>2200102</v>
      </c>
      <c r="C1153" s="407">
        <f t="shared" si="102"/>
        <v>3</v>
      </c>
      <c r="D1153" s="407">
        <f t="shared" si="103"/>
        <v>0</v>
      </c>
      <c r="E1153" s="483">
        <f t="shared" si="104"/>
        <v>-1</v>
      </c>
      <c r="F1153" s="473">
        <f t="shared" si="105"/>
        <v>0</v>
      </c>
      <c r="G1153" s="217">
        <f t="shared" si="106"/>
        <v>7</v>
      </c>
      <c r="H1153" s="397"/>
      <c r="I1153" s="217">
        <v>2160201</v>
      </c>
      <c r="J1153" s="217" t="s">
        <v>588</v>
      </c>
      <c r="K1153" s="217">
        <v>96</v>
      </c>
      <c r="L1153" s="217">
        <f t="shared" si="107"/>
        <v>2160201</v>
      </c>
      <c r="R1153" s="217">
        <v>2170304</v>
      </c>
      <c r="S1153" s="217" t="s">
        <v>3210</v>
      </c>
      <c r="T1153" s="217">
        <v>0</v>
      </c>
    </row>
    <row r="1154" ht="18.9" customHeight="1" spans="1:20">
      <c r="A1154" s="668" t="s">
        <v>593</v>
      </c>
      <c r="B1154" s="497">
        <v>2200103</v>
      </c>
      <c r="C1154" s="407">
        <f t="shared" si="102"/>
        <v>0</v>
      </c>
      <c r="D1154" s="407">
        <f t="shared" si="103"/>
        <v>0</v>
      </c>
      <c r="E1154" s="483" t="str">
        <f t="shared" si="104"/>
        <v/>
      </c>
      <c r="F1154" s="473">
        <f t="shared" si="105"/>
        <v>0</v>
      </c>
      <c r="G1154" s="217">
        <f t="shared" si="106"/>
        <v>7</v>
      </c>
      <c r="H1154" s="397"/>
      <c r="I1154" s="217">
        <v>2160202</v>
      </c>
      <c r="J1154" s="217" t="s">
        <v>591</v>
      </c>
      <c r="L1154" s="217">
        <f t="shared" si="107"/>
        <v>2160202</v>
      </c>
      <c r="R1154" s="217">
        <v>2170399</v>
      </c>
      <c r="S1154" s="217" t="s">
        <v>3211</v>
      </c>
      <c r="T1154" s="217">
        <v>0</v>
      </c>
    </row>
    <row r="1155" ht="18.9" customHeight="1" spans="1:20">
      <c r="A1155" s="668" t="s">
        <v>3212</v>
      </c>
      <c r="B1155" s="497">
        <v>2200104</v>
      </c>
      <c r="C1155" s="407">
        <f t="shared" si="102"/>
        <v>0</v>
      </c>
      <c r="D1155" s="407">
        <f t="shared" si="103"/>
        <v>0</v>
      </c>
      <c r="E1155" s="483" t="str">
        <f t="shared" si="104"/>
        <v/>
      </c>
      <c r="F1155" s="473">
        <f t="shared" si="105"/>
        <v>0</v>
      </c>
      <c r="G1155" s="217">
        <f t="shared" si="106"/>
        <v>7</v>
      </c>
      <c r="H1155" s="397"/>
      <c r="I1155" s="217">
        <v>2160203</v>
      </c>
      <c r="J1155" s="217" t="s">
        <v>594</v>
      </c>
      <c r="L1155" s="217">
        <f t="shared" si="107"/>
        <v>2160203</v>
      </c>
      <c r="R1155" s="217">
        <v>21704</v>
      </c>
      <c r="S1155" s="217" t="s">
        <v>3213</v>
      </c>
      <c r="T1155" s="217">
        <v>0</v>
      </c>
    </row>
    <row r="1156" ht="18.9" customHeight="1" spans="1:20">
      <c r="A1156" s="668" t="s">
        <v>3214</v>
      </c>
      <c r="B1156" s="497">
        <v>2200105</v>
      </c>
      <c r="C1156" s="407">
        <f t="shared" ref="C1156:C1219" si="108">_xlfn.IFNA(VLOOKUP(B1156,I:K,3,0),)</f>
        <v>0</v>
      </c>
      <c r="D1156" s="407">
        <f t="shared" ref="D1156:D1219" si="109">_xlfn.IFNA(VLOOKUP(B1156,R:T,3,0),)</f>
        <v>730</v>
      </c>
      <c r="E1156" s="483" t="str">
        <f t="shared" ref="E1156:E1219" si="110">IF(ISERROR(D1156/C1156-1),"",D1156/C1156-1)</f>
        <v/>
      </c>
      <c r="F1156" s="473">
        <f t="shared" ref="F1156:F1219" si="111">SUMIFS(C$4:C$1309,B$4:B$1309,"&gt;"&amp;B1156*100,B$4:B$1309,"&lt;"&amp;B1156*100+100)</f>
        <v>0</v>
      </c>
      <c r="G1156" s="217">
        <f t="shared" ref="G1156:G1219" si="112">LEN(B1156)</f>
        <v>7</v>
      </c>
      <c r="H1156" s="397"/>
      <c r="I1156" s="217">
        <v>2160216</v>
      </c>
      <c r="J1156" s="217" t="s">
        <v>3215</v>
      </c>
      <c r="L1156" s="217">
        <f t="shared" ref="L1156:L1219" si="113">VLOOKUP(I1156,B$4:B$11056,1,0)</f>
        <v>2160216</v>
      </c>
      <c r="R1156" s="217">
        <v>2170401</v>
      </c>
      <c r="S1156" s="217" t="s">
        <v>3216</v>
      </c>
      <c r="T1156" s="217">
        <v>0</v>
      </c>
    </row>
    <row r="1157" ht="18.9" customHeight="1" spans="1:20">
      <c r="A1157" s="668" t="s">
        <v>3217</v>
      </c>
      <c r="B1157" s="497">
        <v>2200106</v>
      </c>
      <c r="C1157" s="407">
        <f t="shared" si="108"/>
        <v>0</v>
      </c>
      <c r="D1157" s="407">
        <f t="shared" si="109"/>
        <v>31</v>
      </c>
      <c r="E1157" s="483" t="str">
        <f t="shared" si="110"/>
        <v/>
      </c>
      <c r="F1157" s="473">
        <f t="shared" si="111"/>
        <v>0</v>
      </c>
      <c r="G1157" s="217">
        <f t="shared" si="112"/>
        <v>7</v>
      </c>
      <c r="H1157" s="397"/>
      <c r="I1157" s="217">
        <v>2160217</v>
      </c>
      <c r="J1157" s="217" t="s">
        <v>3218</v>
      </c>
      <c r="L1157" s="217">
        <f t="shared" si="113"/>
        <v>2160217</v>
      </c>
      <c r="R1157" s="217">
        <v>2170499</v>
      </c>
      <c r="S1157" s="217" t="s">
        <v>3219</v>
      </c>
      <c r="T1157" s="217">
        <v>0</v>
      </c>
    </row>
    <row r="1158" ht="18.9" customHeight="1" spans="1:20">
      <c r="A1158" s="668" t="s">
        <v>3220</v>
      </c>
      <c r="B1158" s="497">
        <v>2200107</v>
      </c>
      <c r="C1158" s="407">
        <f t="shared" si="108"/>
        <v>0</v>
      </c>
      <c r="D1158" s="407">
        <f t="shared" si="109"/>
        <v>0</v>
      </c>
      <c r="E1158" s="483" t="str">
        <f t="shared" si="110"/>
        <v/>
      </c>
      <c r="F1158" s="473">
        <f t="shared" si="111"/>
        <v>0</v>
      </c>
      <c r="G1158" s="217">
        <f t="shared" si="112"/>
        <v>7</v>
      </c>
      <c r="H1158" s="397"/>
      <c r="I1158" s="217">
        <v>2160218</v>
      </c>
      <c r="J1158" s="217" t="s">
        <v>3221</v>
      </c>
      <c r="L1158" s="217">
        <f t="shared" si="113"/>
        <v>2160218</v>
      </c>
      <c r="R1158" s="217">
        <v>21799</v>
      </c>
      <c r="S1158" s="217" t="s">
        <v>3222</v>
      </c>
      <c r="T1158" s="217">
        <v>0</v>
      </c>
    </row>
    <row r="1159" ht="18.9" customHeight="1" spans="1:20">
      <c r="A1159" s="668" t="s">
        <v>3223</v>
      </c>
      <c r="B1159" s="497">
        <v>2200108</v>
      </c>
      <c r="C1159" s="407">
        <f t="shared" si="108"/>
        <v>0</v>
      </c>
      <c r="D1159" s="407">
        <f t="shared" si="109"/>
        <v>0</v>
      </c>
      <c r="E1159" s="483" t="str">
        <f t="shared" si="110"/>
        <v/>
      </c>
      <c r="F1159" s="473">
        <f t="shared" si="111"/>
        <v>0</v>
      </c>
      <c r="G1159" s="217">
        <f t="shared" si="112"/>
        <v>7</v>
      </c>
      <c r="H1159" s="397"/>
      <c r="I1159" s="217">
        <v>2160219</v>
      </c>
      <c r="J1159" s="217" t="s">
        <v>3224</v>
      </c>
      <c r="L1159" s="217">
        <f t="shared" si="113"/>
        <v>2160219</v>
      </c>
      <c r="R1159" s="217">
        <v>2179901</v>
      </c>
      <c r="S1159" s="217" t="s">
        <v>3225</v>
      </c>
      <c r="T1159" s="217">
        <v>0</v>
      </c>
    </row>
    <row r="1160" ht="18.9" customHeight="1" spans="1:20">
      <c r="A1160" s="668" t="s">
        <v>3226</v>
      </c>
      <c r="B1160" s="497">
        <v>2200109</v>
      </c>
      <c r="C1160" s="407">
        <f t="shared" si="108"/>
        <v>0</v>
      </c>
      <c r="D1160" s="407">
        <f t="shared" si="109"/>
        <v>0</v>
      </c>
      <c r="E1160" s="483" t="str">
        <f t="shared" si="110"/>
        <v/>
      </c>
      <c r="F1160" s="473">
        <f t="shared" si="111"/>
        <v>0</v>
      </c>
      <c r="G1160" s="217">
        <f t="shared" si="112"/>
        <v>7</v>
      </c>
      <c r="H1160" s="397"/>
      <c r="I1160" s="217">
        <v>2160250</v>
      </c>
      <c r="J1160" s="217" t="s">
        <v>615</v>
      </c>
      <c r="L1160" s="217">
        <f t="shared" si="113"/>
        <v>2160250</v>
      </c>
      <c r="R1160" s="217">
        <v>219</v>
      </c>
      <c r="S1160" s="217" t="s">
        <v>3227</v>
      </c>
      <c r="T1160" s="217">
        <v>0</v>
      </c>
    </row>
    <row r="1161" ht="18.9" customHeight="1" spans="1:20">
      <c r="A1161" s="668" t="s">
        <v>3228</v>
      </c>
      <c r="B1161" s="497">
        <v>2200110</v>
      </c>
      <c r="C1161" s="407">
        <f t="shared" si="108"/>
        <v>742</v>
      </c>
      <c r="D1161" s="407">
        <f t="shared" si="109"/>
        <v>1638</v>
      </c>
      <c r="E1161" s="483">
        <f t="shared" si="110"/>
        <v>1.20754716981132</v>
      </c>
      <c r="F1161" s="473">
        <f t="shared" si="111"/>
        <v>0</v>
      </c>
      <c r="G1161" s="217">
        <f t="shared" si="112"/>
        <v>7</v>
      </c>
      <c r="H1161" s="397"/>
      <c r="I1161" s="217">
        <v>2160299</v>
      </c>
      <c r="J1161" s="217" t="s">
        <v>3229</v>
      </c>
      <c r="K1161" s="217">
        <v>45</v>
      </c>
      <c r="L1161" s="217">
        <f t="shared" si="113"/>
        <v>2160299</v>
      </c>
      <c r="R1161" s="217">
        <v>21901</v>
      </c>
      <c r="S1161" s="217" t="s">
        <v>3230</v>
      </c>
      <c r="T1161" s="217">
        <v>0</v>
      </c>
    </row>
    <row r="1162" ht="18.9" customHeight="1" spans="1:20">
      <c r="A1162" s="668" t="s">
        <v>3231</v>
      </c>
      <c r="B1162" s="497">
        <v>2200111</v>
      </c>
      <c r="C1162" s="407">
        <f t="shared" si="108"/>
        <v>-30</v>
      </c>
      <c r="D1162" s="407">
        <f t="shared" si="109"/>
        <v>0</v>
      </c>
      <c r="E1162" s="483">
        <f t="shared" si="110"/>
        <v>-1</v>
      </c>
      <c r="F1162" s="473">
        <f t="shared" si="111"/>
        <v>0</v>
      </c>
      <c r="G1162" s="217">
        <f t="shared" si="112"/>
        <v>7</v>
      </c>
      <c r="H1162" s="397"/>
      <c r="I1162" s="217">
        <v>21605</v>
      </c>
      <c r="J1162" s="217" t="s">
        <v>3232</v>
      </c>
      <c r="K1162" s="217">
        <v>376</v>
      </c>
      <c r="L1162" s="217">
        <f t="shared" si="113"/>
        <v>21605</v>
      </c>
      <c r="R1162" s="217">
        <v>21902</v>
      </c>
      <c r="S1162" s="217" t="s">
        <v>3233</v>
      </c>
      <c r="T1162" s="217">
        <v>0</v>
      </c>
    </row>
    <row r="1163" ht="18.9" customHeight="1" spans="1:20">
      <c r="A1163" s="668" t="s">
        <v>3234</v>
      </c>
      <c r="B1163" s="497">
        <v>2200112</v>
      </c>
      <c r="C1163" s="407">
        <f t="shared" si="108"/>
        <v>0</v>
      </c>
      <c r="D1163" s="407">
        <f t="shared" si="109"/>
        <v>0</v>
      </c>
      <c r="E1163" s="483" t="str">
        <f t="shared" si="110"/>
        <v/>
      </c>
      <c r="F1163" s="473">
        <f t="shared" si="111"/>
        <v>0</v>
      </c>
      <c r="G1163" s="217">
        <f t="shared" si="112"/>
        <v>7</v>
      </c>
      <c r="H1163" s="655"/>
      <c r="I1163" s="217">
        <v>2160501</v>
      </c>
      <c r="J1163" s="217" t="s">
        <v>588</v>
      </c>
      <c r="L1163" s="217" t="e">
        <f t="shared" si="113"/>
        <v>#N/A</v>
      </c>
      <c r="R1163" s="217">
        <v>21903</v>
      </c>
      <c r="S1163" s="217" t="s">
        <v>3235</v>
      </c>
      <c r="T1163" s="217">
        <v>0</v>
      </c>
    </row>
    <row r="1164" ht="18.9" customHeight="1" spans="1:20">
      <c r="A1164" s="668" t="s">
        <v>3236</v>
      </c>
      <c r="B1164" s="497">
        <v>2200113</v>
      </c>
      <c r="C1164" s="407">
        <f t="shared" si="108"/>
        <v>0</v>
      </c>
      <c r="D1164" s="407">
        <f t="shared" si="109"/>
        <v>0</v>
      </c>
      <c r="E1164" s="483" t="str">
        <f t="shared" si="110"/>
        <v/>
      </c>
      <c r="F1164" s="473">
        <f t="shared" si="111"/>
        <v>0</v>
      </c>
      <c r="G1164" s="217">
        <f t="shared" si="112"/>
        <v>7</v>
      </c>
      <c r="H1164" s="655"/>
      <c r="I1164" s="217">
        <v>2160502</v>
      </c>
      <c r="J1164" s="217" t="s">
        <v>591</v>
      </c>
      <c r="L1164" s="217" t="e">
        <f t="shared" si="113"/>
        <v>#N/A</v>
      </c>
      <c r="R1164" s="217">
        <v>21904</v>
      </c>
      <c r="S1164" s="217" t="s">
        <v>3237</v>
      </c>
      <c r="T1164" s="217">
        <v>0</v>
      </c>
    </row>
    <row r="1165" ht="18.9" customHeight="1" spans="1:20">
      <c r="A1165" s="668" t="s">
        <v>3238</v>
      </c>
      <c r="B1165" s="497">
        <v>2200114</v>
      </c>
      <c r="C1165" s="407">
        <f t="shared" si="108"/>
        <v>16</v>
      </c>
      <c r="D1165" s="407">
        <f t="shared" si="109"/>
        <v>100</v>
      </c>
      <c r="E1165" s="483">
        <f t="shared" si="110"/>
        <v>5.25</v>
      </c>
      <c r="F1165" s="473">
        <f t="shared" si="111"/>
        <v>0</v>
      </c>
      <c r="G1165" s="217">
        <f t="shared" si="112"/>
        <v>7</v>
      </c>
      <c r="H1165" s="655"/>
      <c r="I1165" s="217">
        <v>2160503</v>
      </c>
      <c r="J1165" s="217" t="s">
        <v>594</v>
      </c>
      <c r="L1165" s="217" t="e">
        <f t="shared" si="113"/>
        <v>#N/A</v>
      </c>
      <c r="R1165" s="217">
        <v>21905</v>
      </c>
      <c r="S1165" s="217" t="s">
        <v>3239</v>
      </c>
      <c r="T1165" s="217">
        <v>0</v>
      </c>
    </row>
    <row r="1166" ht="18.9" customHeight="1" spans="1:20">
      <c r="A1166" s="668" t="s">
        <v>3240</v>
      </c>
      <c r="B1166" s="497">
        <v>2200115</v>
      </c>
      <c r="C1166" s="407">
        <f t="shared" si="108"/>
        <v>0</v>
      </c>
      <c r="D1166" s="407">
        <f t="shared" si="109"/>
        <v>0</v>
      </c>
      <c r="E1166" s="483" t="str">
        <f t="shared" si="110"/>
        <v/>
      </c>
      <c r="F1166" s="473">
        <f t="shared" si="111"/>
        <v>0</v>
      </c>
      <c r="G1166" s="217">
        <f t="shared" si="112"/>
        <v>7</v>
      </c>
      <c r="H1166" s="397"/>
      <c r="I1166" s="217">
        <v>2160504</v>
      </c>
      <c r="J1166" s="217" t="s">
        <v>3241</v>
      </c>
      <c r="K1166" s="217">
        <v>50</v>
      </c>
      <c r="L1166" s="217">
        <f t="shared" si="113"/>
        <v>2160504</v>
      </c>
      <c r="R1166" s="217">
        <v>21906</v>
      </c>
      <c r="S1166" s="217" t="s">
        <v>2506</v>
      </c>
      <c r="T1166" s="217">
        <v>0</v>
      </c>
    </row>
    <row r="1167" ht="18.9" customHeight="1" spans="1:20">
      <c r="A1167" s="668" t="s">
        <v>3242</v>
      </c>
      <c r="B1167" s="497">
        <v>2200116</v>
      </c>
      <c r="C1167" s="407">
        <f t="shared" si="108"/>
        <v>0</v>
      </c>
      <c r="D1167" s="407">
        <f t="shared" si="109"/>
        <v>0</v>
      </c>
      <c r="E1167" s="483" t="str">
        <f t="shared" si="110"/>
        <v/>
      </c>
      <c r="F1167" s="473">
        <f t="shared" si="111"/>
        <v>0</v>
      </c>
      <c r="G1167" s="217">
        <f t="shared" si="112"/>
        <v>7</v>
      </c>
      <c r="H1167" s="397"/>
      <c r="I1167" s="217">
        <v>2160505</v>
      </c>
      <c r="J1167" s="217" t="s">
        <v>3243</v>
      </c>
      <c r="L1167" s="217" t="e">
        <f t="shared" si="113"/>
        <v>#N/A</v>
      </c>
      <c r="R1167" s="217">
        <v>21907</v>
      </c>
      <c r="S1167" s="217" t="s">
        <v>3244</v>
      </c>
      <c r="T1167" s="217">
        <v>0</v>
      </c>
    </row>
    <row r="1168" ht="18.9" customHeight="1" spans="1:20">
      <c r="A1168" s="668" t="s">
        <v>3245</v>
      </c>
      <c r="B1168" s="497">
        <v>2200119</v>
      </c>
      <c r="C1168" s="407">
        <f t="shared" si="108"/>
        <v>0</v>
      </c>
      <c r="D1168" s="407">
        <f t="shared" si="109"/>
        <v>0</v>
      </c>
      <c r="E1168" s="483" t="str">
        <f t="shared" si="110"/>
        <v/>
      </c>
      <c r="F1168" s="473">
        <f t="shared" si="111"/>
        <v>0</v>
      </c>
      <c r="G1168" s="217">
        <f t="shared" si="112"/>
        <v>7</v>
      </c>
      <c r="H1168" s="397"/>
      <c r="I1168" s="217">
        <v>2160599</v>
      </c>
      <c r="J1168" s="217" t="s">
        <v>3246</v>
      </c>
      <c r="K1168" s="217">
        <v>326</v>
      </c>
      <c r="L1168" s="217">
        <f t="shared" si="113"/>
        <v>2160599</v>
      </c>
      <c r="R1168" s="217">
        <v>21908</v>
      </c>
      <c r="S1168" s="217" t="s">
        <v>3247</v>
      </c>
      <c r="T1168" s="217">
        <v>0</v>
      </c>
    </row>
    <row r="1169" ht="18.9" customHeight="1" spans="1:20">
      <c r="A1169" s="668" t="s">
        <v>614</v>
      </c>
      <c r="B1169" s="497">
        <v>2200150</v>
      </c>
      <c r="C1169" s="407">
        <f t="shared" si="108"/>
        <v>371</v>
      </c>
      <c r="D1169" s="407">
        <f t="shared" si="109"/>
        <v>425</v>
      </c>
      <c r="E1169" s="483">
        <f t="shared" si="110"/>
        <v>0.1455525606469</v>
      </c>
      <c r="F1169" s="473">
        <f t="shared" si="111"/>
        <v>0</v>
      </c>
      <c r="G1169" s="217">
        <f t="shared" si="112"/>
        <v>7</v>
      </c>
      <c r="H1169" s="397"/>
      <c r="I1169" s="217">
        <v>21606</v>
      </c>
      <c r="J1169" s="217" t="s">
        <v>3248</v>
      </c>
      <c r="L1169" s="217">
        <f t="shared" si="113"/>
        <v>21606</v>
      </c>
      <c r="R1169" s="217">
        <v>21999</v>
      </c>
      <c r="S1169" s="217" t="s">
        <v>1091</v>
      </c>
      <c r="T1169" s="217">
        <v>0</v>
      </c>
    </row>
    <row r="1170" ht="18.9" customHeight="1" spans="1:20">
      <c r="A1170" s="668" t="s">
        <v>3249</v>
      </c>
      <c r="B1170" s="497">
        <v>2200199</v>
      </c>
      <c r="C1170" s="407">
        <f t="shared" si="108"/>
        <v>-128</v>
      </c>
      <c r="D1170" s="407">
        <f t="shared" si="109"/>
        <v>311</v>
      </c>
      <c r="E1170" s="483">
        <f t="shared" si="110"/>
        <v>-3.4296875</v>
      </c>
      <c r="F1170" s="473">
        <f t="shared" si="111"/>
        <v>0</v>
      </c>
      <c r="G1170" s="217">
        <f t="shared" si="112"/>
        <v>7</v>
      </c>
      <c r="H1170" s="397"/>
      <c r="I1170" s="217">
        <v>2160601</v>
      </c>
      <c r="J1170" s="217" t="s">
        <v>588</v>
      </c>
      <c r="L1170" s="217">
        <f t="shared" si="113"/>
        <v>2160601</v>
      </c>
      <c r="R1170" s="217">
        <v>220</v>
      </c>
      <c r="S1170" s="217" t="s">
        <v>3250</v>
      </c>
      <c r="T1170" s="217">
        <v>4201</v>
      </c>
    </row>
    <row r="1171" ht="18.9" customHeight="1" spans="1:20">
      <c r="A1171" s="668" t="s">
        <v>3251</v>
      </c>
      <c r="B1171" s="497">
        <v>22002</v>
      </c>
      <c r="C1171" s="407">
        <f t="shared" si="108"/>
        <v>0</v>
      </c>
      <c r="D1171" s="407">
        <f t="shared" si="109"/>
        <v>0</v>
      </c>
      <c r="E1171" s="483" t="str">
        <f t="shared" si="110"/>
        <v/>
      </c>
      <c r="F1171" s="473">
        <f t="shared" si="111"/>
        <v>0</v>
      </c>
      <c r="G1171" s="217">
        <f t="shared" si="112"/>
        <v>5</v>
      </c>
      <c r="H1171" s="655"/>
      <c r="I1171" s="217">
        <v>2160602</v>
      </c>
      <c r="J1171" s="217" t="s">
        <v>591</v>
      </c>
      <c r="L1171" s="217">
        <f t="shared" si="113"/>
        <v>2160602</v>
      </c>
      <c r="R1171" s="217">
        <v>22001</v>
      </c>
      <c r="S1171" s="217" t="s">
        <v>3252</v>
      </c>
      <c r="T1171" s="217">
        <v>4135</v>
      </c>
    </row>
    <row r="1172" ht="18.9" customHeight="1" spans="1:20">
      <c r="A1172" s="668" t="s">
        <v>587</v>
      </c>
      <c r="B1172" s="497">
        <v>2200201</v>
      </c>
      <c r="C1172" s="407">
        <f t="shared" si="108"/>
        <v>0</v>
      </c>
      <c r="D1172" s="407">
        <f t="shared" si="109"/>
        <v>0</v>
      </c>
      <c r="E1172" s="483" t="str">
        <f t="shared" si="110"/>
        <v/>
      </c>
      <c r="F1172" s="473">
        <f t="shared" si="111"/>
        <v>0</v>
      </c>
      <c r="G1172" s="217">
        <f t="shared" si="112"/>
        <v>7</v>
      </c>
      <c r="H1172" s="397"/>
      <c r="I1172" s="217">
        <v>2160603</v>
      </c>
      <c r="J1172" s="217" t="s">
        <v>594</v>
      </c>
      <c r="L1172" s="217">
        <f t="shared" si="113"/>
        <v>2160603</v>
      </c>
      <c r="R1172" s="217">
        <v>2200101</v>
      </c>
      <c r="S1172" s="217" t="s">
        <v>595</v>
      </c>
      <c r="T1172" s="217">
        <v>900</v>
      </c>
    </row>
    <row r="1173" ht="18.9" customHeight="1" spans="1:20">
      <c r="A1173" s="668" t="s">
        <v>590</v>
      </c>
      <c r="B1173" s="497">
        <v>2200202</v>
      </c>
      <c r="C1173" s="407">
        <f t="shared" si="108"/>
        <v>0</v>
      </c>
      <c r="D1173" s="407">
        <f t="shared" si="109"/>
        <v>0</v>
      </c>
      <c r="E1173" s="483" t="str">
        <f t="shared" si="110"/>
        <v/>
      </c>
      <c r="F1173" s="473">
        <f t="shared" si="111"/>
        <v>0</v>
      </c>
      <c r="G1173" s="217">
        <f t="shared" si="112"/>
        <v>7</v>
      </c>
      <c r="H1173" s="397"/>
      <c r="I1173" s="217">
        <v>2160607</v>
      </c>
      <c r="J1173" s="217" t="s">
        <v>3253</v>
      </c>
      <c r="L1173" s="217">
        <f t="shared" si="113"/>
        <v>2160607</v>
      </c>
      <c r="R1173" s="217">
        <v>2200102</v>
      </c>
      <c r="S1173" s="217" t="s">
        <v>598</v>
      </c>
      <c r="T1173" s="217">
        <v>0</v>
      </c>
    </row>
    <row r="1174" ht="18.9" customHeight="1" spans="1:20">
      <c r="A1174" s="668" t="s">
        <v>593</v>
      </c>
      <c r="B1174" s="497">
        <v>2200203</v>
      </c>
      <c r="C1174" s="407">
        <f t="shared" si="108"/>
        <v>0</v>
      </c>
      <c r="D1174" s="407">
        <f t="shared" si="109"/>
        <v>0</v>
      </c>
      <c r="E1174" s="483" t="str">
        <f t="shared" si="110"/>
        <v/>
      </c>
      <c r="F1174" s="473">
        <f t="shared" si="111"/>
        <v>0</v>
      </c>
      <c r="G1174" s="217">
        <f t="shared" si="112"/>
        <v>7</v>
      </c>
      <c r="H1174" s="655"/>
      <c r="I1174" s="217">
        <v>2160699</v>
      </c>
      <c r="J1174" s="217" t="s">
        <v>3254</v>
      </c>
      <c r="L1174" s="217">
        <f t="shared" si="113"/>
        <v>2160699</v>
      </c>
      <c r="R1174" s="217">
        <v>2200103</v>
      </c>
      <c r="S1174" s="217" t="s">
        <v>601</v>
      </c>
      <c r="T1174" s="217">
        <v>0</v>
      </c>
    </row>
    <row r="1175" ht="18.9" customHeight="1" spans="1:20">
      <c r="A1175" s="668" t="s">
        <v>3255</v>
      </c>
      <c r="B1175" s="497">
        <v>2200204</v>
      </c>
      <c r="C1175" s="407">
        <f t="shared" si="108"/>
        <v>0</v>
      </c>
      <c r="D1175" s="407">
        <f t="shared" si="109"/>
        <v>0</v>
      </c>
      <c r="E1175" s="483" t="str">
        <f t="shared" si="110"/>
        <v/>
      </c>
      <c r="F1175" s="473">
        <f t="shared" si="111"/>
        <v>0</v>
      </c>
      <c r="G1175" s="217">
        <f t="shared" si="112"/>
        <v>7</v>
      </c>
      <c r="H1175" s="397"/>
      <c r="I1175" s="217">
        <v>21699</v>
      </c>
      <c r="J1175" s="217" t="s">
        <v>3256</v>
      </c>
      <c r="L1175" s="217">
        <f t="shared" si="113"/>
        <v>21699</v>
      </c>
      <c r="R1175" s="217">
        <v>2200104</v>
      </c>
      <c r="S1175" s="217" t="s">
        <v>3257</v>
      </c>
      <c r="T1175" s="217">
        <v>0</v>
      </c>
    </row>
    <row r="1176" ht="18.9" customHeight="1" spans="1:20">
      <c r="A1176" s="668" t="s">
        <v>3258</v>
      </c>
      <c r="B1176" s="497">
        <v>2200205</v>
      </c>
      <c r="C1176" s="407">
        <f t="shared" si="108"/>
        <v>0</v>
      </c>
      <c r="D1176" s="407">
        <f t="shared" si="109"/>
        <v>0</v>
      </c>
      <c r="E1176" s="483" t="str">
        <f t="shared" si="110"/>
        <v/>
      </c>
      <c r="F1176" s="473">
        <f t="shared" si="111"/>
        <v>0</v>
      </c>
      <c r="G1176" s="217">
        <f t="shared" si="112"/>
        <v>7</v>
      </c>
      <c r="H1176" s="397"/>
      <c r="I1176" s="217">
        <v>2169901</v>
      </c>
      <c r="J1176" s="217" t="s">
        <v>3259</v>
      </c>
      <c r="L1176" s="217">
        <f t="shared" si="113"/>
        <v>2169901</v>
      </c>
      <c r="R1176" s="217">
        <v>2200105</v>
      </c>
      <c r="S1176" s="217" t="s">
        <v>3260</v>
      </c>
      <c r="T1176" s="217">
        <v>730</v>
      </c>
    </row>
    <row r="1177" ht="18.9" customHeight="1" spans="1:20">
      <c r="A1177" s="668" t="s">
        <v>3261</v>
      </c>
      <c r="B1177" s="497">
        <v>2200206</v>
      </c>
      <c r="C1177" s="407">
        <f t="shared" si="108"/>
        <v>0</v>
      </c>
      <c r="D1177" s="407">
        <f t="shared" si="109"/>
        <v>0</v>
      </c>
      <c r="E1177" s="483" t="str">
        <f t="shared" si="110"/>
        <v/>
      </c>
      <c r="F1177" s="473">
        <f t="shared" si="111"/>
        <v>0</v>
      </c>
      <c r="G1177" s="217">
        <f t="shared" si="112"/>
        <v>7</v>
      </c>
      <c r="H1177" s="397"/>
      <c r="I1177" s="217">
        <v>2169999</v>
      </c>
      <c r="J1177" s="217" t="s">
        <v>3262</v>
      </c>
      <c r="L1177" s="217">
        <f t="shared" si="113"/>
        <v>2169999</v>
      </c>
      <c r="R1177" s="217">
        <v>2200106</v>
      </c>
      <c r="S1177" s="217" t="s">
        <v>3263</v>
      </c>
      <c r="T1177" s="217">
        <v>31</v>
      </c>
    </row>
    <row r="1178" ht="18.9" customHeight="1" spans="1:20">
      <c r="A1178" s="668" t="s">
        <v>3264</v>
      </c>
      <c r="B1178" s="497">
        <v>2200207</v>
      </c>
      <c r="C1178" s="407">
        <f t="shared" si="108"/>
        <v>0</v>
      </c>
      <c r="D1178" s="407">
        <f t="shared" si="109"/>
        <v>0</v>
      </c>
      <c r="E1178" s="483" t="str">
        <f t="shared" si="110"/>
        <v/>
      </c>
      <c r="F1178" s="473">
        <f t="shared" si="111"/>
        <v>0</v>
      </c>
      <c r="G1178" s="217">
        <f t="shared" si="112"/>
        <v>7</v>
      </c>
      <c r="H1178" s="655"/>
      <c r="I1178" s="217">
        <v>217</v>
      </c>
      <c r="J1178" s="217" t="s">
        <v>62</v>
      </c>
      <c r="K1178" s="217">
        <v>46</v>
      </c>
      <c r="L1178" s="217">
        <f t="shared" si="113"/>
        <v>217</v>
      </c>
      <c r="R1178" s="217">
        <v>2200107</v>
      </c>
      <c r="S1178" s="217" t="s">
        <v>3265</v>
      </c>
      <c r="T1178" s="217">
        <v>0</v>
      </c>
    </row>
    <row r="1179" ht="18.9" customHeight="1" spans="1:20">
      <c r="A1179" s="668" t="s">
        <v>3266</v>
      </c>
      <c r="B1179" s="497">
        <v>2200208</v>
      </c>
      <c r="C1179" s="407">
        <f t="shared" si="108"/>
        <v>0</v>
      </c>
      <c r="D1179" s="407">
        <f t="shared" si="109"/>
        <v>0</v>
      </c>
      <c r="E1179" s="483" t="str">
        <f t="shared" si="110"/>
        <v/>
      </c>
      <c r="F1179" s="473">
        <f t="shared" si="111"/>
        <v>0</v>
      </c>
      <c r="G1179" s="217">
        <f t="shared" si="112"/>
        <v>7</v>
      </c>
      <c r="H1179" s="397"/>
      <c r="I1179" s="217">
        <v>21701</v>
      </c>
      <c r="J1179" s="217" t="s">
        <v>3267</v>
      </c>
      <c r="L1179" s="217">
        <f t="shared" si="113"/>
        <v>21701</v>
      </c>
      <c r="R1179" s="217">
        <v>2200108</v>
      </c>
      <c r="S1179" s="217" t="s">
        <v>3268</v>
      </c>
      <c r="T1179" s="217">
        <v>0</v>
      </c>
    </row>
    <row r="1180" ht="18.9" customHeight="1" spans="1:20">
      <c r="A1180" s="668" t="s">
        <v>3269</v>
      </c>
      <c r="B1180" s="497">
        <v>2200209</v>
      </c>
      <c r="C1180" s="407">
        <f t="shared" si="108"/>
        <v>0</v>
      </c>
      <c r="D1180" s="407">
        <f t="shared" si="109"/>
        <v>0</v>
      </c>
      <c r="E1180" s="483" t="str">
        <f t="shared" si="110"/>
        <v/>
      </c>
      <c r="F1180" s="473">
        <f t="shared" si="111"/>
        <v>0</v>
      </c>
      <c r="G1180" s="217">
        <f t="shared" si="112"/>
        <v>7</v>
      </c>
      <c r="H1180" s="397"/>
      <c r="I1180" s="217">
        <v>2170101</v>
      </c>
      <c r="J1180" s="217" t="s">
        <v>588</v>
      </c>
      <c r="L1180" s="217">
        <f t="shared" si="113"/>
        <v>2170101</v>
      </c>
      <c r="R1180" s="217">
        <v>2200109</v>
      </c>
      <c r="S1180" s="217" t="s">
        <v>3270</v>
      </c>
      <c r="T1180" s="217">
        <v>0</v>
      </c>
    </row>
    <row r="1181" ht="18.9" customHeight="1" spans="1:20">
      <c r="A1181" s="668" t="s">
        <v>3271</v>
      </c>
      <c r="B1181" s="497">
        <v>2200210</v>
      </c>
      <c r="C1181" s="407">
        <f t="shared" si="108"/>
        <v>0</v>
      </c>
      <c r="D1181" s="407">
        <f t="shared" si="109"/>
        <v>0</v>
      </c>
      <c r="E1181" s="483" t="str">
        <f t="shared" si="110"/>
        <v/>
      </c>
      <c r="F1181" s="473">
        <f t="shared" si="111"/>
        <v>0</v>
      </c>
      <c r="G1181" s="217">
        <f t="shared" si="112"/>
        <v>7</v>
      </c>
      <c r="H1181" s="397"/>
      <c r="I1181" s="217">
        <v>2170102</v>
      </c>
      <c r="J1181" s="217" t="s">
        <v>591</v>
      </c>
      <c r="L1181" s="217">
        <f t="shared" si="113"/>
        <v>2170102</v>
      </c>
      <c r="R1181" s="217">
        <v>2200110</v>
      </c>
      <c r="S1181" s="217" t="s">
        <v>3272</v>
      </c>
      <c r="T1181" s="217">
        <v>1638</v>
      </c>
    </row>
    <row r="1182" ht="18.9" customHeight="1" spans="1:20">
      <c r="A1182" s="668" t="s">
        <v>3273</v>
      </c>
      <c r="B1182" s="497">
        <v>2200211</v>
      </c>
      <c r="C1182" s="407">
        <f t="shared" si="108"/>
        <v>0</v>
      </c>
      <c r="D1182" s="407">
        <f t="shared" si="109"/>
        <v>0</v>
      </c>
      <c r="E1182" s="483" t="str">
        <f t="shared" si="110"/>
        <v/>
      </c>
      <c r="F1182" s="473">
        <f t="shared" si="111"/>
        <v>0</v>
      </c>
      <c r="G1182" s="217">
        <f t="shared" si="112"/>
        <v>7</v>
      </c>
      <c r="H1182" s="655"/>
      <c r="I1182" s="217">
        <v>2170103</v>
      </c>
      <c r="J1182" s="217" t="s">
        <v>594</v>
      </c>
      <c r="L1182" s="217">
        <f t="shared" si="113"/>
        <v>2170103</v>
      </c>
      <c r="R1182" s="217">
        <v>2200112</v>
      </c>
      <c r="S1182" s="217" t="s">
        <v>3274</v>
      </c>
      <c r="T1182" s="217">
        <v>0</v>
      </c>
    </row>
    <row r="1183" ht="18.9" customHeight="1" spans="1:20">
      <c r="A1183" s="668" t="s">
        <v>3275</v>
      </c>
      <c r="B1183" s="497">
        <v>2200212</v>
      </c>
      <c r="C1183" s="407">
        <f t="shared" si="108"/>
        <v>0</v>
      </c>
      <c r="D1183" s="407">
        <f t="shared" si="109"/>
        <v>0</v>
      </c>
      <c r="E1183" s="483" t="str">
        <f t="shared" si="110"/>
        <v/>
      </c>
      <c r="F1183" s="473">
        <f t="shared" si="111"/>
        <v>0</v>
      </c>
      <c r="G1183" s="217">
        <f t="shared" si="112"/>
        <v>7</v>
      </c>
      <c r="H1183" s="655"/>
      <c r="I1183" s="217">
        <v>2170104</v>
      </c>
      <c r="J1183" s="217" t="s">
        <v>3276</v>
      </c>
      <c r="L1183" s="217">
        <f t="shared" si="113"/>
        <v>2170104</v>
      </c>
      <c r="R1183" s="217">
        <v>2200113</v>
      </c>
      <c r="S1183" s="217" t="s">
        <v>3277</v>
      </c>
      <c r="T1183" s="217">
        <v>0</v>
      </c>
    </row>
    <row r="1184" ht="18.9" customHeight="1" spans="1:20">
      <c r="A1184" s="668" t="s">
        <v>3278</v>
      </c>
      <c r="B1184" s="497">
        <v>2200213</v>
      </c>
      <c r="C1184" s="407">
        <f t="shared" si="108"/>
        <v>0</v>
      </c>
      <c r="D1184" s="407">
        <f t="shared" si="109"/>
        <v>0</v>
      </c>
      <c r="E1184" s="483" t="str">
        <f t="shared" si="110"/>
        <v/>
      </c>
      <c r="F1184" s="473">
        <f t="shared" si="111"/>
        <v>0</v>
      </c>
      <c r="G1184" s="217">
        <f t="shared" si="112"/>
        <v>7</v>
      </c>
      <c r="H1184" s="397"/>
      <c r="I1184" s="217">
        <v>2170150</v>
      </c>
      <c r="J1184" s="217" t="s">
        <v>615</v>
      </c>
      <c r="L1184" s="217">
        <f t="shared" si="113"/>
        <v>2170150</v>
      </c>
      <c r="R1184" s="217">
        <v>2200114</v>
      </c>
      <c r="S1184" s="217" t="s">
        <v>3279</v>
      </c>
      <c r="T1184" s="217">
        <v>100</v>
      </c>
    </row>
    <row r="1185" ht="18.9" customHeight="1" spans="1:20">
      <c r="A1185" s="668" t="s">
        <v>3280</v>
      </c>
      <c r="B1185" s="497">
        <v>2200215</v>
      </c>
      <c r="C1185" s="407">
        <f t="shared" si="108"/>
        <v>0</v>
      </c>
      <c r="D1185" s="407">
        <f t="shared" si="109"/>
        <v>0</v>
      </c>
      <c r="E1185" s="483" t="str">
        <f t="shared" si="110"/>
        <v/>
      </c>
      <c r="F1185" s="473">
        <f t="shared" si="111"/>
        <v>0</v>
      </c>
      <c r="G1185" s="217">
        <f t="shared" si="112"/>
        <v>7</v>
      </c>
      <c r="H1185" s="397"/>
      <c r="I1185" s="217">
        <v>2170199</v>
      </c>
      <c r="J1185" s="217" t="s">
        <v>3281</v>
      </c>
      <c r="L1185" s="217">
        <f t="shared" si="113"/>
        <v>2170199</v>
      </c>
      <c r="R1185" s="217">
        <v>2200115</v>
      </c>
      <c r="S1185" s="217" t="s">
        <v>3282</v>
      </c>
      <c r="T1185" s="217">
        <v>0</v>
      </c>
    </row>
    <row r="1186" ht="18.9" customHeight="1" spans="1:20">
      <c r="A1186" s="668" t="s">
        <v>3283</v>
      </c>
      <c r="B1186" s="497">
        <v>2200217</v>
      </c>
      <c r="C1186" s="407">
        <f t="shared" si="108"/>
        <v>0</v>
      </c>
      <c r="D1186" s="407">
        <f t="shared" si="109"/>
        <v>0</v>
      </c>
      <c r="E1186" s="483" t="str">
        <f t="shared" si="110"/>
        <v/>
      </c>
      <c r="F1186" s="473">
        <f t="shared" si="111"/>
        <v>0</v>
      </c>
      <c r="G1186" s="217">
        <f t="shared" si="112"/>
        <v>7</v>
      </c>
      <c r="H1186" s="397"/>
      <c r="I1186" s="217">
        <v>21702</v>
      </c>
      <c r="J1186" s="217" t="s">
        <v>3284</v>
      </c>
      <c r="K1186" s="217">
        <v>6</v>
      </c>
      <c r="L1186" s="217">
        <f t="shared" si="113"/>
        <v>21702</v>
      </c>
      <c r="R1186" s="217">
        <v>2200116</v>
      </c>
      <c r="S1186" s="217" t="s">
        <v>3285</v>
      </c>
      <c r="T1186" s="217">
        <v>0</v>
      </c>
    </row>
    <row r="1187" ht="18.9" customHeight="1" spans="1:20">
      <c r="A1187" s="668" t="s">
        <v>3286</v>
      </c>
      <c r="B1187" s="497">
        <v>2200218</v>
      </c>
      <c r="C1187" s="407">
        <f t="shared" si="108"/>
        <v>0</v>
      </c>
      <c r="D1187" s="407">
        <f t="shared" si="109"/>
        <v>0</v>
      </c>
      <c r="E1187" s="483" t="str">
        <f t="shared" si="110"/>
        <v/>
      </c>
      <c r="F1187" s="473">
        <f t="shared" si="111"/>
        <v>0</v>
      </c>
      <c r="G1187" s="217">
        <f t="shared" si="112"/>
        <v>7</v>
      </c>
      <c r="H1187" s="397"/>
      <c r="I1187" s="217">
        <v>2170201</v>
      </c>
      <c r="J1187" s="217" t="s">
        <v>3287</v>
      </c>
      <c r="L1187" s="217" t="e">
        <f t="shared" si="113"/>
        <v>#N/A</v>
      </c>
      <c r="R1187" s="217">
        <v>2200119</v>
      </c>
      <c r="S1187" s="217" t="s">
        <v>3288</v>
      </c>
      <c r="T1187" s="217">
        <v>0</v>
      </c>
    </row>
    <row r="1188" ht="18.9" customHeight="1" spans="1:20">
      <c r="A1188" s="668" t="s">
        <v>614</v>
      </c>
      <c r="B1188" s="497">
        <v>2200250</v>
      </c>
      <c r="C1188" s="407">
        <f t="shared" si="108"/>
        <v>0</v>
      </c>
      <c r="D1188" s="407">
        <f t="shared" si="109"/>
        <v>0</v>
      </c>
      <c r="E1188" s="483" t="str">
        <f t="shared" si="110"/>
        <v/>
      </c>
      <c r="F1188" s="473">
        <f t="shared" si="111"/>
        <v>0</v>
      </c>
      <c r="G1188" s="217">
        <f t="shared" si="112"/>
        <v>7</v>
      </c>
      <c r="H1188" s="397"/>
      <c r="I1188" s="217">
        <v>2170202</v>
      </c>
      <c r="J1188" s="217" t="s">
        <v>3289</v>
      </c>
      <c r="L1188" s="217" t="e">
        <f t="shared" si="113"/>
        <v>#N/A</v>
      </c>
      <c r="R1188" s="217">
        <v>2200150</v>
      </c>
      <c r="S1188" s="217" t="s">
        <v>622</v>
      </c>
      <c r="T1188" s="217">
        <v>425</v>
      </c>
    </row>
    <row r="1189" ht="18.9" customHeight="1" spans="1:20">
      <c r="A1189" s="668" t="s">
        <v>3290</v>
      </c>
      <c r="B1189" s="497">
        <v>2200299</v>
      </c>
      <c r="C1189" s="407">
        <f t="shared" si="108"/>
        <v>0</v>
      </c>
      <c r="D1189" s="407">
        <f t="shared" si="109"/>
        <v>0</v>
      </c>
      <c r="E1189" s="483" t="str">
        <f t="shared" si="110"/>
        <v/>
      </c>
      <c r="F1189" s="473">
        <f t="shared" si="111"/>
        <v>0</v>
      </c>
      <c r="G1189" s="217">
        <f t="shared" si="112"/>
        <v>7</v>
      </c>
      <c r="H1189" s="397"/>
      <c r="I1189" s="217">
        <v>2170203</v>
      </c>
      <c r="J1189" s="217" t="s">
        <v>3291</v>
      </c>
      <c r="L1189" s="217" t="e">
        <f t="shared" si="113"/>
        <v>#N/A</v>
      </c>
      <c r="R1189" s="217">
        <v>2200199</v>
      </c>
      <c r="S1189" s="217" t="s">
        <v>3292</v>
      </c>
      <c r="T1189" s="217">
        <v>311</v>
      </c>
    </row>
    <row r="1190" ht="18.9" customHeight="1" spans="1:20">
      <c r="A1190" s="668" t="s">
        <v>3293</v>
      </c>
      <c r="B1190" s="497">
        <v>22003</v>
      </c>
      <c r="C1190" s="407">
        <f t="shared" si="108"/>
        <v>0</v>
      </c>
      <c r="D1190" s="407">
        <f t="shared" si="109"/>
        <v>0</v>
      </c>
      <c r="E1190" s="483" t="str">
        <f t="shared" si="110"/>
        <v/>
      </c>
      <c r="F1190" s="473">
        <f t="shared" si="111"/>
        <v>0</v>
      </c>
      <c r="G1190" s="217">
        <f t="shared" si="112"/>
        <v>5</v>
      </c>
      <c r="H1190" s="655"/>
      <c r="I1190" s="217">
        <v>2170204</v>
      </c>
      <c r="J1190" s="217" t="s">
        <v>3294</v>
      </c>
      <c r="L1190" s="217" t="e">
        <f t="shared" si="113"/>
        <v>#N/A</v>
      </c>
      <c r="R1190" s="217">
        <v>22002</v>
      </c>
      <c r="S1190" s="217" t="s">
        <v>3295</v>
      </c>
      <c r="T1190" s="217">
        <v>0</v>
      </c>
    </row>
    <row r="1191" ht="18.9" customHeight="1" spans="1:20">
      <c r="A1191" s="668" t="s">
        <v>587</v>
      </c>
      <c r="B1191" s="497">
        <v>2200301</v>
      </c>
      <c r="C1191" s="407">
        <f t="shared" si="108"/>
        <v>0</v>
      </c>
      <c r="D1191" s="407">
        <f t="shared" si="109"/>
        <v>0</v>
      </c>
      <c r="E1191" s="483" t="str">
        <f t="shared" si="110"/>
        <v/>
      </c>
      <c r="F1191" s="473">
        <f t="shared" si="111"/>
        <v>0</v>
      </c>
      <c r="G1191" s="217">
        <f t="shared" si="112"/>
        <v>7</v>
      </c>
      <c r="H1191" s="397"/>
      <c r="I1191" s="217">
        <v>2170205</v>
      </c>
      <c r="J1191" s="217" t="s">
        <v>3296</v>
      </c>
      <c r="L1191" s="217" t="e">
        <f t="shared" si="113"/>
        <v>#N/A</v>
      </c>
      <c r="R1191" s="217">
        <v>2200201</v>
      </c>
      <c r="S1191" s="217" t="s">
        <v>595</v>
      </c>
      <c r="T1191" s="217">
        <v>0</v>
      </c>
    </row>
    <row r="1192" ht="18.9" customHeight="1" spans="1:20">
      <c r="A1192" s="668" t="s">
        <v>590</v>
      </c>
      <c r="B1192" s="497">
        <v>2200302</v>
      </c>
      <c r="C1192" s="407">
        <f t="shared" si="108"/>
        <v>0</v>
      </c>
      <c r="D1192" s="407">
        <f t="shared" si="109"/>
        <v>0</v>
      </c>
      <c r="E1192" s="483" t="str">
        <f t="shared" si="110"/>
        <v/>
      </c>
      <c r="F1192" s="473">
        <f t="shared" si="111"/>
        <v>0</v>
      </c>
      <c r="G1192" s="217">
        <f t="shared" si="112"/>
        <v>7</v>
      </c>
      <c r="H1192" s="397"/>
      <c r="I1192" s="217">
        <v>2170206</v>
      </c>
      <c r="J1192" s="217" t="s">
        <v>3297</v>
      </c>
      <c r="L1192" s="217" t="e">
        <f t="shared" si="113"/>
        <v>#N/A</v>
      </c>
      <c r="R1192" s="217">
        <v>2200202</v>
      </c>
      <c r="S1192" s="217" t="s">
        <v>598</v>
      </c>
      <c r="T1192" s="217">
        <v>0</v>
      </c>
    </row>
    <row r="1193" ht="18.9" customHeight="1" spans="1:20">
      <c r="A1193" s="668" t="s">
        <v>593</v>
      </c>
      <c r="B1193" s="497">
        <v>2200303</v>
      </c>
      <c r="C1193" s="407">
        <f t="shared" si="108"/>
        <v>0</v>
      </c>
      <c r="D1193" s="407">
        <f t="shared" si="109"/>
        <v>0</v>
      </c>
      <c r="E1193" s="483" t="str">
        <f t="shared" si="110"/>
        <v/>
      </c>
      <c r="F1193" s="473">
        <f t="shared" si="111"/>
        <v>0</v>
      </c>
      <c r="G1193" s="217">
        <f t="shared" si="112"/>
        <v>7</v>
      </c>
      <c r="H1193" s="397"/>
      <c r="I1193" s="217">
        <v>2170207</v>
      </c>
      <c r="J1193" s="217" t="s">
        <v>3298</v>
      </c>
      <c r="L1193" s="217" t="e">
        <f t="shared" si="113"/>
        <v>#N/A</v>
      </c>
      <c r="R1193" s="217">
        <v>2200203</v>
      </c>
      <c r="S1193" s="217" t="s">
        <v>601</v>
      </c>
      <c r="T1193" s="217">
        <v>0</v>
      </c>
    </row>
    <row r="1194" ht="18.9" customHeight="1" spans="1:20">
      <c r="A1194" s="668" t="s">
        <v>3299</v>
      </c>
      <c r="B1194" s="497">
        <v>2200304</v>
      </c>
      <c r="C1194" s="407">
        <f t="shared" si="108"/>
        <v>0</v>
      </c>
      <c r="D1194" s="407">
        <f t="shared" si="109"/>
        <v>0</v>
      </c>
      <c r="E1194" s="483" t="str">
        <f t="shared" si="110"/>
        <v/>
      </c>
      <c r="F1194" s="473">
        <f t="shared" si="111"/>
        <v>0</v>
      </c>
      <c r="G1194" s="217">
        <f t="shared" si="112"/>
        <v>7</v>
      </c>
      <c r="H1194" s="397"/>
      <c r="I1194" s="217">
        <v>2170208</v>
      </c>
      <c r="J1194" s="217" t="s">
        <v>3300</v>
      </c>
      <c r="L1194" s="217" t="e">
        <f t="shared" si="113"/>
        <v>#N/A</v>
      </c>
      <c r="R1194" s="217">
        <v>2200204</v>
      </c>
      <c r="S1194" s="217" t="s">
        <v>3301</v>
      </c>
      <c r="T1194" s="217">
        <v>0</v>
      </c>
    </row>
    <row r="1195" ht="18.9" customHeight="1" spans="1:20">
      <c r="A1195" s="668" t="s">
        <v>3302</v>
      </c>
      <c r="B1195" s="497">
        <v>2200305</v>
      </c>
      <c r="C1195" s="407">
        <f t="shared" si="108"/>
        <v>0</v>
      </c>
      <c r="D1195" s="407">
        <f t="shared" si="109"/>
        <v>0</v>
      </c>
      <c r="E1195" s="483" t="str">
        <f t="shared" si="110"/>
        <v/>
      </c>
      <c r="F1195" s="473">
        <f t="shared" si="111"/>
        <v>0</v>
      </c>
      <c r="G1195" s="217">
        <f t="shared" si="112"/>
        <v>7</v>
      </c>
      <c r="H1195" s="397"/>
      <c r="I1195" s="217">
        <v>2170299</v>
      </c>
      <c r="J1195" s="217" t="s">
        <v>3303</v>
      </c>
      <c r="K1195" s="217">
        <v>6</v>
      </c>
      <c r="L1195" s="217">
        <f t="shared" si="113"/>
        <v>2170299</v>
      </c>
      <c r="R1195" s="217">
        <v>2200205</v>
      </c>
      <c r="S1195" s="217" t="s">
        <v>3304</v>
      </c>
      <c r="T1195" s="217">
        <v>0</v>
      </c>
    </row>
    <row r="1196" ht="18.9" customHeight="1" spans="1:20">
      <c r="A1196" s="668" t="s">
        <v>3305</v>
      </c>
      <c r="B1196" s="497">
        <v>2200306</v>
      </c>
      <c r="C1196" s="407">
        <f t="shared" si="108"/>
        <v>0</v>
      </c>
      <c r="D1196" s="407">
        <f t="shared" si="109"/>
        <v>0</v>
      </c>
      <c r="E1196" s="483" t="str">
        <f t="shared" si="110"/>
        <v/>
      </c>
      <c r="F1196" s="473">
        <f t="shared" si="111"/>
        <v>0</v>
      </c>
      <c r="G1196" s="217">
        <f t="shared" si="112"/>
        <v>7</v>
      </c>
      <c r="H1196" s="397"/>
      <c r="I1196" s="217">
        <v>21703</v>
      </c>
      <c r="J1196" s="217" t="s">
        <v>3306</v>
      </c>
      <c r="L1196" s="217">
        <f t="shared" si="113"/>
        <v>21703</v>
      </c>
      <c r="R1196" s="217">
        <v>2200206</v>
      </c>
      <c r="S1196" s="217" t="s">
        <v>3307</v>
      </c>
      <c r="T1196" s="217">
        <v>0</v>
      </c>
    </row>
    <row r="1197" ht="18.9" customHeight="1" spans="1:20">
      <c r="A1197" s="668" t="s">
        <v>614</v>
      </c>
      <c r="B1197" s="497">
        <v>2200350</v>
      </c>
      <c r="C1197" s="407">
        <f t="shared" si="108"/>
        <v>0</v>
      </c>
      <c r="D1197" s="407">
        <f t="shared" si="109"/>
        <v>0</v>
      </c>
      <c r="E1197" s="483" t="str">
        <f t="shared" si="110"/>
        <v/>
      </c>
      <c r="F1197" s="473">
        <f t="shared" si="111"/>
        <v>0</v>
      </c>
      <c r="G1197" s="217">
        <f t="shared" si="112"/>
        <v>7</v>
      </c>
      <c r="H1197" s="397"/>
      <c r="I1197" s="217">
        <v>2170301</v>
      </c>
      <c r="J1197" s="217" t="s">
        <v>3308</v>
      </c>
      <c r="L1197" s="217">
        <f t="shared" si="113"/>
        <v>2170301</v>
      </c>
      <c r="R1197" s="217">
        <v>2200207</v>
      </c>
      <c r="S1197" s="217" t="s">
        <v>3309</v>
      </c>
      <c r="T1197" s="217">
        <v>0</v>
      </c>
    </row>
    <row r="1198" ht="18.9" customHeight="1" spans="1:20">
      <c r="A1198" s="668" t="s">
        <v>3310</v>
      </c>
      <c r="B1198" s="497">
        <v>2200399</v>
      </c>
      <c r="C1198" s="407">
        <f t="shared" si="108"/>
        <v>0</v>
      </c>
      <c r="D1198" s="407">
        <f t="shared" si="109"/>
        <v>0</v>
      </c>
      <c r="E1198" s="483" t="str">
        <f t="shared" si="110"/>
        <v/>
      </c>
      <c r="F1198" s="473">
        <f t="shared" si="111"/>
        <v>0</v>
      </c>
      <c r="G1198" s="217">
        <f t="shared" si="112"/>
        <v>7</v>
      </c>
      <c r="H1198" s="655"/>
      <c r="I1198" s="217">
        <v>2170302</v>
      </c>
      <c r="J1198" s="217" t="s">
        <v>3311</v>
      </c>
      <c r="L1198" s="217">
        <f t="shared" si="113"/>
        <v>2170302</v>
      </c>
      <c r="R1198" s="217">
        <v>2200208</v>
      </c>
      <c r="S1198" s="217" t="s">
        <v>3312</v>
      </c>
      <c r="T1198" s="217">
        <v>0</v>
      </c>
    </row>
    <row r="1199" ht="18.9" customHeight="1" spans="1:20">
      <c r="A1199" s="668" t="s">
        <v>3313</v>
      </c>
      <c r="B1199" s="497">
        <v>22004</v>
      </c>
      <c r="C1199" s="407">
        <f t="shared" si="108"/>
        <v>78</v>
      </c>
      <c r="D1199" s="407">
        <f t="shared" si="109"/>
        <v>0</v>
      </c>
      <c r="E1199" s="483">
        <f t="shared" si="110"/>
        <v>-1</v>
      </c>
      <c r="F1199" s="473">
        <f t="shared" si="111"/>
        <v>78</v>
      </c>
      <c r="G1199" s="217">
        <f t="shared" si="112"/>
        <v>5</v>
      </c>
      <c r="H1199" s="655"/>
      <c r="I1199" s="217">
        <v>2170303</v>
      </c>
      <c r="J1199" s="217" t="s">
        <v>3314</v>
      </c>
      <c r="L1199" s="217">
        <f t="shared" si="113"/>
        <v>2170303</v>
      </c>
      <c r="R1199" s="217">
        <v>2200209</v>
      </c>
      <c r="S1199" s="217" t="s">
        <v>3315</v>
      </c>
      <c r="T1199" s="217">
        <v>0</v>
      </c>
    </row>
    <row r="1200" ht="18.9" customHeight="1" spans="1:20">
      <c r="A1200" s="668" t="s">
        <v>3316</v>
      </c>
      <c r="B1200" s="497">
        <v>2200405</v>
      </c>
      <c r="C1200" s="407">
        <f t="shared" si="108"/>
        <v>2</v>
      </c>
      <c r="D1200" s="407">
        <f t="shared" si="109"/>
        <v>0</v>
      </c>
      <c r="E1200" s="483">
        <f t="shared" si="110"/>
        <v>-1</v>
      </c>
      <c r="F1200" s="473">
        <f t="shared" si="111"/>
        <v>0</v>
      </c>
      <c r="G1200" s="217">
        <f t="shared" si="112"/>
        <v>7</v>
      </c>
      <c r="H1200" s="397"/>
      <c r="I1200" s="217">
        <v>2170304</v>
      </c>
      <c r="J1200" s="217" t="s">
        <v>3317</v>
      </c>
      <c r="L1200" s="217">
        <f t="shared" si="113"/>
        <v>2170304</v>
      </c>
      <c r="R1200" s="217">
        <v>2200210</v>
      </c>
      <c r="S1200" s="217" t="s">
        <v>3318</v>
      </c>
      <c r="T1200" s="217">
        <v>0</v>
      </c>
    </row>
    <row r="1201" ht="18.9" customHeight="1" spans="1:20">
      <c r="A1201" s="668" t="s">
        <v>3319</v>
      </c>
      <c r="B1201" s="497">
        <v>2200450</v>
      </c>
      <c r="C1201" s="407">
        <f t="shared" si="108"/>
        <v>76</v>
      </c>
      <c r="D1201" s="407">
        <f t="shared" si="109"/>
        <v>0</v>
      </c>
      <c r="E1201" s="483">
        <f t="shared" si="110"/>
        <v>-1</v>
      </c>
      <c r="F1201" s="473">
        <f t="shared" si="111"/>
        <v>0</v>
      </c>
      <c r="G1201" s="217">
        <f t="shared" si="112"/>
        <v>7</v>
      </c>
      <c r="H1201" s="397"/>
      <c r="I1201" s="217">
        <v>2170399</v>
      </c>
      <c r="J1201" s="217" t="s">
        <v>3320</v>
      </c>
      <c r="L1201" s="217">
        <f t="shared" si="113"/>
        <v>2170399</v>
      </c>
      <c r="R1201" s="217">
        <v>2200211</v>
      </c>
      <c r="S1201" s="217" t="s">
        <v>3321</v>
      </c>
      <c r="T1201" s="217">
        <v>0</v>
      </c>
    </row>
    <row r="1202" ht="18.9" customHeight="1" spans="1:20">
      <c r="A1202" s="668" t="s">
        <v>3322</v>
      </c>
      <c r="B1202" s="497">
        <v>22005</v>
      </c>
      <c r="C1202" s="407">
        <f t="shared" si="108"/>
        <v>357</v>
      </c>
      <c r="D1202" s="407">
        <f t="shared" si="109"/>
        <v>20</v>
      </c>
      <c r="E1202" s="483">
        <f t="shared" si="110"/>
        <v>-0.943977591036415</v>
      </c>
      <c r="F1202" s="473">
        <f t="shared" si="111"/>
        <v>357</v>
      </c>
      <c r="G1202" s="217">
        <f t="shared" si="112"/>
        <v>5</v>
      </c>
      <c r="H1202" s="655"/>
      <c r="I1202" s="217">
        <v>21704</v>
      </c>
      <c r="J1202" s="217" t="s">
        <v>3323</v>
      </c>
      <c r="L1202" s="217" t="e">
        <f t="shared" si="113"/>
        <v>#N/A</v>
      </c>
      <c r="R1202" s="217">
        <v>2200212</v>
      </c>
      <c r="S1202" s="217" t="s">
        <v>3324</v>
      </c>
      <c r="T1202" s="217">
        <v>0</v>
      </c>
    </row>
    <row r="1203" ht="18.9" customHeight="1" spans="1:20">
      <c r="A1203" s="668" t="s">
        <v>587</v>
      </c>
      <c r="B1203" s="497">
        <v>2200501</v>
      </c>
      <c r="C1203" s="407">
        <f t="shared" si="108"/>
        <v>0</v>
      </c>
      <c r="D1203" s="407">
        <f t="shared" si="109"/>
        <v>0</v>
      </c>
      <c r="E1203" s="483" t="str">
        <f t="shared" si="110"/>
        <v/>
      </c>
      <c r="F1203" s="473">
        <f t="shared" si="111"/>
        <v>0</v>
      </c>
      <c r="G1203" s="217">
        <f t="shared" si="112"/>
        <v>7</v>
      </c>
      <c r="H1203" s="397"/>
      <c r="I1203" s="217">
        <v>2170401</v>
      </c>
      <c r="J1203" s="217" t="s">
        <v>3325</v>
      </c>
      <c r="L1203" s="217" t="e">
        <f t="shared" si="113"/>
        <v>#N/A</v>
      </c>
      <c r="R1203" s="217">
        <v>2200213</v>
      </c>
      <c r="S1203" s="217" t="s">
        <v>3326</v>
      </c>
      <c r="T1203" s="217">
        <v>0</v>
      </c>
    </row>
    <row r="1204" ht="18.9" customHeight="1" spans="1:20">
      <c r="A1204" s="668" t="s">
        <v>590</v>
      </c>
      <c r="B1204" s="497">
        <v>2200502</v>
      </c>
      <c r="C1204" s="407">
        <f t="shared" si="108"/>
        <v>0</v>
      </c>
      <c r="D1204" s="407">
        <f t="shared" si="109"/>
        <v>0</v>
      </c>
      <c r="E1204" s="483" t="str">
        <f t="shared" si="110"/>
        <v/>
      </c>
      <c r="F1204" s="473">
        <f t="shared" si="111"/>
        <v>0</v>
      </c>
      <c r="G1204" s="217">
        <f t="shared" si="112"/>
        <v>7</v>
      </c>
      <c r="H1204" s="397"/>
      <c r="I1204" s="217">
        <v>2170499</v>
      </c>
      <c r="J1204" s="217" t="s">
        <v>3327</v>
      </c>
      <c r="L1204" s="217" t="e">
        <f t="shared" si="113"/>
        <v>#N/A</v>
      </c>
      <c r="R1204" s="217">
        <v>2200215</v>
      </c>
      <c r="S1204" s="217" t="s">
        <v>3328</v>
      </c>
      <c r="T1204" s="217">
        <v>0</v>
      </c>
    </row>
    <row r="1205" ht="18.9" customHeight="1" spans="1:20">
      <c r="A1205" s="668" t="s">
        <v>593</v>
      </c>
      <c r="B1205" s="497">
        <v>2200503</v>
      </c>
      <c r="C1205" s="407">
        <f t="shared" si="108"/>
        <v>0</v>
      </c>
      <c r="D1205" s="407">
        <f t="shared" si="109"/>
        <v>0</v>
      </c>
      <c r="E1205" s="483" t="str">
        <f t="shared" si="110"/>
        <v/>
      </c>
      <c r="F1205" s="473">
        <f t="shared" si="111"/>
        <v>0</v>
      </c>
      <c r="G1205" s="217">
        <f t="shared" si="112"/>
        <v>7</v>
      </c>
      <c r="H1205" s="397"/>
      <c r="I1205" s="217">
        <v>21799</v>
      </c>
      <c r="J1205" s="217" t="s">
        <v>3329</v>
      </c>
      <c r="K1205" s="217">
        <v>40</v>
      </c>
      <c r="L1205" s="217">
        <f t="shared" si="113"/>
        <v>21799</v>
      </c>
      <c r="R1205" s="217">
        <v>2200217</v>
      </c>
      <c r="S1205" s="217" t="s">
        <v>3330</v>
      </c>
      <c r="T1205" s="217">
        <v>0</v>
      </c>
    </row>
    <row r="1206" ht="18.9" customHeight="1" spans="1:20">
      <c r="A1206" s="668" t="s">
        <v>3331</v>
      </c>
      <c r="B1206" s="497">
        <v>2200504</v>
      </c>
      <c r="C1206" s="407">
        <f t="shared" si="108"/>
        <v>5</v>
      </c>
      <c r="D1206" s="407">
        <f t="shared" si="109"/>
        <v>20</v>
      </c>
      <c r="E1206" s="483">
        <f t="shared" si="110"/>
        <v>3</v>
      </c>
      <c r="F1206" s="473">
        <f t="shared" si="111"/>
        <v>0</v>
      </c>
      <c r="G1206" s="217">
        <f t="shared" si="112"/>
        <v>7</v>
      </c>
      <c r="H1206" s="397"/>
      <c r="I1206" s="217">
        <v>2179901</v>
      </c>
      <c r="J1206" s="217" t="s">
        <v>3332</v>
      </c>
      <c r="K1206" s="217">
        <v>40</v>
      </c>
      <c r="L1206" s="217">
        <f t="shared" si="113"/>
        <v>2179901</v>
      </c>
      <c r="R1206" s="217">
        <v>2200218</v>
      </c>
      <c r="S1206" s="217" t="s">
        <v>3333</v>
      </c>
      <c r="T1206" s="217">
        <v>0</v>
      </c>
    </row>
    <row r="1207" ht="18.9" customHeight="1" spans="1:20">
      <c r="A1207" s="668" t="s">
        <v>3334</v>
      </c>
      <c r="B1207" s="497">
        <v>2200506</v>
      </c>
      <c r="C1207" s="407">
        <f t="shared" si="108"/>
        <v>0</v>
      </c>
      <c r="D1207" s="407">
        <f t="shared" si="109"/>
        <v>0</v>
      </c>
      <c r="E1207" s="483" t="str">
        <f t="shared" si="110"/>
        <v/>
      </c>
      <c r="F1207" s="473">
        <f t="shared" si="111"/>
        <v>0</v>
      </c>
      <c r="G1207" s="217">
        <f t="shared" si="112"/>
        <v>7</v>
      </c>
      <c r="H1207" s="397"/>
      <c r="I1207" s="217">
        <v>219</v>
      </c>
      <c r="J1207" s="217" t="s">
        <v>63</v>
      </c>
      <c r="L1207" s="217">
        <f t="shared" si="113"/>
        <v>219</v>
      </c>
      <c r="R1207" s="217">
        <v>2200250</v>
      </c>
      <c r="S1207" s="217" t="s">
        <v>622</v>
      </c>
      <c r="T1207" s="217">
        <v>0</v>
      </c>
    </row>
    <row r="1208" ht="18.9" customHeight="1" spans="1:20">
      <c r="A1208" s="668" t="s">
        <v>3335</v>
      </c>
      <c r="B1208" s="497">
        <v>2200507</v>
      </c>
      <c r="C1208" s="407">
        <f t="shared" si="108"/>
        <v>0</v>
      </c>
      <c r="D1208" s="407">
        <f t="shared" si="109"/>
        <v>0</v>
      </c>
      <c r="E1208" s="483" t="str">
        <f t="shared" si="110"/>
        <v/>
      </c>
      <c r="F1208" s="473">
        <f t="shared" si="111"/>
        <v>0</v>
      </c>
      <c r="G1208" s="217">
        <f t="shared" si="112"/>
        <v>7</v>
      </c>
      <c r="H1208" s="397"/>
      <c r="I1208" s="217">
        <v>21901</v>
      </c>
      <c r="J1208" s="217" t="s">
        <v>3336</v>
      </c>
      <c r="L1208" s="217">
        <f t="shared" si="113"/>
        <v>21901</v>
      </c>
      <c r="R1208" s="217">
        <v>2200299</v>
      </c>
      <c r="S1208" s="217" t="s">
        <v>3337</v>
      </c>
      <c r="T1208" s="217">
        <v>0</v>
      </c>
    </row>
    <row r="1209" ht="18.9" customHeight="1" spans="1:20">
      <c r="A1209" s="668" t="s">
        <v>3338</v>
      </c>
      <c r="B1209" s="497">
        <v>2200508</v>
      </c>
      <c r="C1209" s="407">
        <f t="shared" si="108"/>
        <v>0</v>
      </c>
      <c r="D1209" s="407">
        <f t="shared" si="109"/>
        <v>0</v>
      </c>
      <c r="E1209" s="483" t="str">
        <f t="shared" si="110"/>
        <v/>
      </c>
      <c r="F1209" s="473">
        <f t="shared" si="111"/>
        <v>0</v>
      </c>
      <c r="G1209" s="217">
        <f t="shared" si="112"/>
        <v>7</v>
      </c>
      <c r="H1209" s="397"/>
      <c r="I1209" s="217">
        <v>21902</v>
      </c>
      <c r="J1209" s="217" t="s">
        <v>3339</v>
      </c>
      <c r="L1209" s="217">
        <f t="shared" si="113"/>
        <v>21902</v>
      </c>
      <c r="R1209" s="217">
        <v>22003</v>
      </c>
      <c r="S1209" s="217" t="s">
        <v>3340</v>
      </c>
      <c r="T1209" s="217">
        <v>0</v>
      </c>
    </row>
    <row r="1210" ht="18.9" customHeight="1" spans="1:20">
      <c r="A1210" s="668" t="s">
        <v>3341</v>
      </c>
      <c r="B1210" s="497">
        <v>2200509</v>
      </c>
      <c r="C1210" s="407">
        <f t="shared" si="108"/>
        <v>0</v>
      </c>
      <c r="D1210" s="407">
        <f t="shared" si="109"/>
        <v>0</v>
      </c>
      <c r="E1210" s="483" t="str">
        <f t="shared" si="110"/>
        <v/>
      </c>
      <c r="F1210" s="473">
        <f t="shared" si="111"/>
        <v>0</v>
      </c>
      <c r="G1210" s="217">
        <f t="shared" si="112"/>
        <v>7</v>
      </c>
      <c r="H1210" s="397"/>
      <c r="I1210" s="217">
        <v>21903</v>
      </c>
      <c r="J1210" s="217" t="s">
        <v>3342</v>
      </c>
      <c r="L1210" s="217">
        <f t="shared" si="113"/>
        <v>21903</v>
      </c>
      <c r="R1210" s="217">
        <v>2200301</v>
      </c>
      <c r="S1210" s="217" t="s">
        <v>595</v>
      </c>
      <c r="T1210" s="217">
        <v>0</v>
      </c>
    </row>
    <row r="1211" ht="18.9" customHeight="1" spans="1:20">
      <c r="A1211" s="668" t="s">
        <v>3343</v>
      </c>
      <c r="B1211" s="497">
        <v>2200510</v>
      </c>
      <c r="C1211" s="407">
        <f t="shared" si="108"/>
        <v>0</v>
      </c>
      <c r="D1211" s="407">
        <f t="shared" si="109"/>
        <v>0</v>
      </c>
      <c r="E1211" s="483" t="str">
        <f t="shared" si="110"/>
        <v/>
      </c>
      <c r="F1211" s="473">
        <f t="shared" si="111"/>
        <v>0</v>
      </c>
      <c r="G1211" s="217">
        <f t="shared" si="112"/>
        <v>7</v>
      </c>
      <c r="H1211" s="397"/>
      <c r="I1211" s="217">
        <v>21904</v>
      </c>
      <c r="J1211" s="217" t="s">
        <v>3344</v>
      </c>
      <c r="L1211" s="217">
        <f t="shared" si="113"/>
        <v>21904</v>
      </c>
      <c r="R1211" s="217">
        <v>2200302</v>
      </c>
      <c r="S1211" s="217" t="s">
        <v>598</v>
      </c>
      <c r="T1211" s="217">
        <v>0</v>
      </c>
    </row>
    <row r="1212" ht="18.9" customHeight="1" spans="1:20">
      <c r="A1212" s="668" t="s">
        <v>3345</v>
      </c>
      <c r="B1212" s="497">
        <v>2200511</v>
      </c>
      <c r="C1212" s="407">
        <f t="shared" si="108"/>
        <v>352</v>
      </c>
      <c r="D1212" s="407">
        <f t="shared" si="109"/>
        <v>0</v>
      </c>
      <c r="E1212" s="483">
        <f t="shared" si="110"/>
        <v>-1</v>
      </c>
      <c r="F1212" s="473">
        <f t="shared" si="111"/>
        <v>0</v>
      </c>
      <c r="G1212" s="217">
        <f t="shared" si="112"/>
        <v>7</v>
      </c>
      <c r="H1212" s="655"/>
      <c r="I1212" s="217">
        <v>21905</v>
      </c>
      <c r="J1212" s="217" t="s">
        <v>3346</v>
      </c>
      <c r="L1212" s="217">
        <f t="shared" si="113"/>
        <v>21905</v>
      </c>
      <c r="R1212" s="217">
        <v>2200303</v>
      </c>
      <c r="S1212" s="217" t="s">
        <v>601</v>
      </c>
      <c r="T1212" s="217">
        <v>0</v>
      </c>
    </row>
    <row r="1213" ht="18.9" customHeight="1" spans="1:20">
      <c r="A1213" s="668" t="s">
        <v>3347</v>
      </c>
      <c r="B1213" s="497">
        <v>2200512</v>
      </c>
      <c r="C1213" s="407">
        <f t="shared" si="108"/>
        <v>0</v>
      </c>
      <c r="D1213" s="407">
        <f t="shared" si="109"/>
        <v>0</v>
      </c>
      <c r="E1213" s="483" t="str">
        <f t="shared" si="110"/>
        <v/>
      </c>
      <c r="F1213" s="473">
        <f t="shared" si="111"/>
        <v>0</v>
      </c>
      <c r="G1213" s="217">
        <f t="shared" si="112"/>
        <v>7</v>
      </c>
      <c r="H1213" s="397"/>
      <c r="I1213" s="217">
        <v>21906</v>
      </c>
      <c r="J1213" s="217" t="s">
        <v>2569</v>
      </c>
      <c r="L1213" s="217">
        <f t="shared" si="113"/>
        <v>21906</v>
      </c>
      <c r="R1213" s="217">
        <v>2200304</v>
      </c>
      <c r="S1213" s="217" t="s">
        <v>3348</v>
      </c>
      <c r="T1213" s="217">
        <v>0</v>
      </c>
    </row>
    <row r="1214" ht="18.9" customHeight="1" spans="1:20">
      <c r="A1214" s="668" t="s">
        <v>3349</v>
      </c>
      <c r="B1214" s="497">
        <v>2200513</v>
      </c>
      <c r="C1214" s="407">
        <f t="shared" si="108"/>
        <v>0</v>
      </c>
      <c r="D1214" s="407">
        <f t="shared" si="109"/>
        <v>0</v>
      </c>
      <c r="E1214" s="483" t="str">
        <f t="shared" si="110"/>
        <v/>
      </c>
      <c r="F1214" s="473">
        <f t="shared" si="111"/>
        <v>0</v>
      </c>
      <c r="G1214" s="217">
        <f t="shared" si="112"/>
        <v>7</v>
      </c>
      <c r="H1214" s="397"/>
      <c r="I1214" s="217">
        <v>21907</v>
      </c>
      <c r="J1214" s="217" t="s">
        <v>3350</v>
      </c>
      <c r="L1214" s="217">
        <f t="shared" si="113"/>
        <v>21907</v>
      </c>
      <c r="R1214" s="217">
        <v>2200305</v>
      </c>
      <c r="S1214" s="217" t="s">
        <v>3351</v>
      </c>
      <c r="T1214" s="217">
        <v>0</v>
      </c>
    </row>
    <row r="1215" ht="18.9" customHeight="1" spans="1:20">
      <c r="A1215" s="668" t="s">
        <v>3352</v>
      </c>
      <c r="B1215" s="497">
        <v>2200514</v>
      </c>
      <c r="C1215" s="407">
        <f t="shared" si="108"/>
        <v>0</v>
      </c>
      <c r="D1215" s="407">
        <f t="shared" si="109"/>
        <v>0</v>
      </c>
      <c r="E1215" s="483" t="str">
        <f t="shared" si="110"/>
        <v/>
      </c>
      <c r="F1215" s="473">
        <f t="shared" si="111"/>
        <v>0</v>
      </c>
      <c r="G1215" s="217">
        <f t="shared" si="112"/>
        <v>7</v>
      </c>
      <c r="H1215" s="397"/>
      <c r="I1215" s="217">
        <v>21908</v>
      </c>
      <c r="J1215" s="217" t="s">
        <v>3353</v>
      </c>
      <c r="L1215" s="217">
        <f t="shared" si="113"/>
        <v>21908</v>
      </c>
      <c r="R1215" s="217">
        <v>2200306</v>
      </c>
      <c r="S1215" s="217" t="s">
        <v>3354</v>
      </c>
      <c r="T1215" s="217">
        <v>0</v>
      </c>
    </row>
    <row r="1216" ht="18.9" customHeight="1" spans="1:20">
      <c r="A1216" s="668" t="s">
        <v>3355</v>
      </c>
      <c r="B1216" s="497">
        <v>2200599</v>
      </c>
      <c r="C1216" s="407">
        <f t="shared" si="108"/>
        <v>0</v>
      </c>
      <c r="D1216" s="407">
        <f t="shared" si="109"/>
        <v>0</v>
      </c>
      <c r="E1216" s="483" t="str">
        <f t="shared" si="110"/>
        <v/>
      </c>
      <c r="F1216" s="473">
        <f t="shared" si="111"/>
        <v>0</v>
      </c>
      <c r="G1216" s="217">
        <f t="shared" si="112"/>
        <v>7</v>
      </c>
      <c r="H1216" s="397"/>
      <c r="I1216" s="217">
        <v>21999</v>
      </c>
      <c r="J1216" s="217" t="s">
        <v>3356</v>
      </c>
      <c r="L1216" s="217">
        <f t="shared" si="113"/>
        <v>21999</v>
      </c>
      <c r="R1216" s="217">
        <v>2200350</v>
      </c>
      <c r="S1216" s="217" t="s">
        <v>622</v>
      </c>
      <c r="T1216" s="217">
        <v>0</v>
      </c>
    </row>
    <row r="1217" ht="18.9" customHeight="1" spans="1:20">
      <c r="A1217" s="668" t="s">
        <v>3357</v>
      </c>
      <c r="B1217" s="497">
        <v>22099</v>
      </c>
      <c r="C1217" s="407">
        <f t="shared" si="108"/>
        <v>29</v>
      </c>
      <c r="D1217" s="407">
        <f t="shared" si="109"/>
        <v>46</v>
      </c>
      <c r="E1217" s="483">
        <f t="shared" si="110"/>
        <v>0.586206896551724</v>
      </c>
      <c r="F1217" s="473">
        <f t="shared" si="111"/>
        <v>29</v>
      </c>
      <c r="G1217" s="217">
        <f t="shared" si="112"/>
        <v>5</v>
      </c>
      <c r="H1217" s="655"/>
      <c r="I1217" s="217">
        <v>220</v>
      </c>
      <c r="J1217" s="217" t="s">
        <v>3358</v>
      </c>
      <c r="K1217" s="217">
        <v>2220</v>
      </c>
      <c r="L1217" s="217">
        <f t="shared" si="113"/>
        <v>220</v>
      </c>
      <c r="R1217" s="217">
        <v>2200399</v>
      </c>
      <c r="S1217" s="217" t="s">
        <v>3359</v>
      </c>
      <c r="T1217" s="217">
        <v>0</v>
      </c>
    </row>
    <row r="1218" ht="18.9" customHeight="1" spans="1:20">
      <c r="A1218" s="668" t="s">
        <v>3360</v>
      </c>
      <c r="B1218" s="497">
        <v>2209901</v>
      </c>
      <c r="C1218" s="407">
        <f t="shared" si="108"/>
        <v>29</v>
      </c>
      <c r="D1218" s="407">
        <f t="shared" si="109"/>
        <v>46</v>
      </c>
      <c r="E1218" s="483">
        <f t="shared" si="110"/>
        <v>0.586206896551724</v>
      </c>
      <c r="F1218" s="473">
        <f t="shared" si="111"/>
        <v>0</v>
      </c>
      <c r="G1218" s="217">
        <f t="shared" si="112"/>
        <v>7</v>
      </c>
      <c r="H1218" s="397"/>
      <c r="I1218" s="217">
        <v>22001</v>
      </c>
      <c r="J1218" s="217" t="s">
        <v>3361</v>
      </c>
      <c r="K1218" s="217">
        <v>1756</v>
      </c>
      <c r="L1218" s="217">
        <f t="shared" si="113"/>
        <v>22001</v>
      </c>
      <c r="R1218" s="217">
        <v>22005</v>
      </c>
      <c r="S1218" s="217" t="s">
        <v>3362</v>
      </c>
      <c r="T1218" s="217">
        <v>20</v>
      </c>
    </row>
    <row r="1219" ht="18.9" customHeight="1" spans="1:20">
      <c r="A1219" s="666" t="s">
        <v>3363</v>
      </c>
      <c r="B1219" s="667">
        <v>221</v>
      </c>
      <c r="C1219" s="411">
        <f t="shared" si="108"/>
        <v>11434</v>
      </c>
      <c r="D1219" s="411">
        <f t="shared" si="109"/>
        <v>7532</v>
      </c>
      <c r="E1219" s="481">
        <f t="shared" si="110"/>
        <v>-0.341262900122442</v>
      </c>
      <c r="F1219" s="473">
        <f t="shared" si="111"/>
        <v>11434</v>
      </c>
      <c r="G1219" s="217">
        <f t="shared" si="112"/>
        <v>3</v>
      </c>
      <c r="H1219" s="655"/>
      <c r="I1219" s="217">
        <v>2200101</v>
      </c>
      <c r="J1219" s="217" t="s">
        <v>588</v>
      </c>
      <c r="K1219" s="217">
        <v>782</v>
      </c>
      <c r="L1219" s="217">
        <f t="shared" si="113"/>
        <v>2200101</v>
      </c>
      <c r="R1219" s="217">
        <v>2200501</v>
      </c>
      <c r="S1219" s="217" t="s">
        <v>595</v>
      </c>
      <c r="T1219" s="217">
        <v>0</v>
      </c>
    </row>
    <row r="1220" ht="18.9" customHeight="1" spans="1:20">
      <c r="A1220" s="668" t="s">
        <v>3364</v>
      </c>
      <c r="B1220" s="497">
        <v>22101</v>
      </c>
      <c r="C1220" s="407">
        <f t="shared" ref="C1220:C1283" si="114">_xlfn.IFNA(VLOOKUP(B1220,I:K,3,0),)</f>
        <v>4826</v>
      </c>
      <c r="D1220" s="407">
        <f t="shared" ref="D1220:D1283" si="115">_xlfn.IFNA(VLOOKUP(B1220,R:T,3,0),)</f>
        <v>1280</v>
      </c>
      <c r="E1220" s="483">
        <f t="shared" ref="E1220:E1283" si="116">IF(ISERROR(D1220/C1220-1),"",D1220/C1220-1)</f>
        <v>-0.734769995855781</v>
      </c>
      <c r="F1220" s="473">
        <f t="shared" ref="F1220:F1272" si="117">SUMIFS(C$4:C$1309,B$4:B$1309,"&gt;"&amp;B1220*100,B$4:B$1309,"&lt;"&amp;B1220*100+100)</f>
        <v>4826</v>
      </c>
      <c r="G1220" s="217">
        <f t="shared" ref="G1220:G1283" si="118">LEN(B1220)</f>
        <v>5</v>
      </c>
      <c r="H1220" s="655"/>
      <c r="I1220" s="217">
        <v>2200102</v>
      </c>
      <c r="J1220" s="217" t="s">
        <v>591</v>
      </c>
      <c r="K1220" s="217">
        <v>3</v>
      </c>
      <c r="L1220" s="217">
        <f t="shared" ref="L1220:L1283" si="119">VLOOKUP(I1220,B$4:B$11056,1,0)</f>
        <v>2200102</v>
      </c>
      <c r="R1220" s="217">
        <v>2200502</v>
      </c>
      <c r="S1220" s="217" t="s">
        <v>598</v>
      </c>
      <c r="T1220" s="217">
        <v>0</v>
      </c>
    </row>
    <row r="1221" ht="18.9" customHeight="1" spans="1:20">
      <c r="A1221" s="668" t="s">
        <v>3365</v>
      </c>
      <c r="B1221" s="497">
        <v>2210101</v>
      </c>
      <c r="C1221" s="407">
        <f t="shared" si="114"/>
        <v>-56</v>
      </c>
      <c r="D1221" s="407">
        <f t="shared" si="115"/>
        <v>0</v>
      </c>
      <c r="E1221" s="483">
        <f t="shared" si="116"/>
        <v>-1</v>
      </c>
      <c r="F1221" s="473">
        <f t="shared" si="117"/>
        <v>0</v>
      </c>
      <c r="G1221" s="217">
        <f t="shared" si="118"/>
        <v>7</v>
      </c>
      <c r="H1221" s="397"/>
      <c r="I1221" s="217">
        <v>2200103</v>
      </c>
      <c r="J1221" s="217" t="s">
        <v>594</v>
      </c>
      <c r="L1221" s="217">
        <f t="shared" si="119"/>
        <v>2200103</v>
      </c>
      <c r="R1221" s="217">
        <v>2200503</v>
      </c>
      <c r="S1221" s="217" t="s">
        <v>601</v>
      </c>
      <c r="T1221" s="217">
        <v>0</v>
      </c>
    </row>
    <row r="1222" ht="18.9" customHeight="1" spans="1:20">
      <c r="A1222" s="668" t="s">
        <v>3366</v>
      </c>
      <c r="B1222" s="497">
        <v>2210102</v>
      </c>
      <c r="C1222" s="407">
        <f t="shared" si="114"/>
        <v>0</v>
      </c>
      <c r="D1222" s="407">
        <f t="shared" si="115"/>
        <v>0</v>
      </c>
      <c r="E1222" s="483" t="str">
        <f t="shared" si="116"/>
        <v/>
      </c>
      <c r="F1222" s="473">
        <f t="shared" si="117"/>
        <v>0</v>
      </c>
      <c r="G1222" s="217">
        <f t="shared" si="118"/>
        <v>7</v>
      </c>
      <c r="H1222" s="397"/>
      <c r="I1222" s="217">
        <v>2200104</v>
      </c>
      <c r="J1222" s="217" t="s">
        <v>3367</v>
      </c>
      <c r="L1222" s="217">
        <f t="shared" si="119"/>
        <v>2200104</v>
      </c>
      <c r="R1222" s="217">
        <v>2200504</v>
      </c>
      <c r="S1222" s="217" t="s">
        <v>3368</v>
      </c>
      <c r="T1222" s="217">
        <v>20</v>
      </c>
    </row>
    <row r="1223" ht="18.9" customHeight="1" spans="1:20">
      <c r="A1223" s="668" t="s">
        <v>3369</v>
      </c>
      <c r="B1223" s="497">
        <v>2210103</v>
      </c>
      <c r="C1223" s="407">
        <f t="shared" si="114"/>
        <v>-104</v>
      </c>
      <c r="D1223" s="407">
        <f t="shared" si="115"/>
        <v>134</v>
      </c>
      <c r="E1223" s="483">
        <f t="shared" si="116"/>
        <v>-2.28846153846154</v>
      </c>
      <c r="F1223" s="473">
        <f t="shared" si="117"/>
        <v>0</v>
      </c>
      <c r="G1223" s="217">
        <f t="shared" si="118"/>
        <v>7</v>
      </c>
      <c r="H1223" s="655"/>
      <c r="I1223" s="217">
        <v>2200105</v>
      </c>
      <c r="J1223" s="217" t="s">
        <v>3370</v>
      </c>
      <c r="L1223" s="217">
        <f t="shared" si="119"/>
        <v>2200105</v>
      </c>
      <c r="R1223" s="217">
        <v>2200506</v>
      </c>
      <c r="S1223" s="217" t="s">
        <v>3371</v>
      </c>
      <c r="T1223" s="217">
        <v>0</v>
      </c>
    </row>
    <row r="1224" ht="18.9" customHeight="1" spans="1:20">
      <c r="A1224" s="668" t="s">
        <v>3372</v>
      </c>
      <c r="B1224" s="497">
        <v>2210104</v>
      </c>
      <c r="C1224" s="407">
        <f t="shared" si="114"/>
        <v>0</v>
      </c>
      <c r="D1224" s="407">
        <f t="shared" si="115"/>
        <v>0</v>
      </c>
      <c r="E1224" s="483" t="str">
        <f t="shared" si="116"/>
        <v/>
      </c>
      <c r="F1224" s="473">
        <f t="shared" si="117"/>
        <v>0</v>
      </c>
      <c r="G1224" s="217">
        <f t="shared" si="118"/>
        <v>7</v>
      </c>
      <c r="H1224" s="397"/>
      <c r="I1224" s="217">
        <v>2200106</v>
      </c>
      <c r="J1224" s="217" t="s">
        <v>3373</v>
      </c>
      <c r="L1224" s="217">
        <f t="shared" si="119"/>
        <v>2200106</v>
      </c>
      <c r="R1224" s="217">
        <v>2200507</v>
      </c>
      <c r="S1224" s="217" t="s">
        <v>3374</v>
      </c>
      <c r="T1224" s="217">
        <v>0</v>
      </c>
    </row>
    <row r="1225" ht="18.9" customHeight="1" spans="1:20">
      <c r="A1225" s="668" t="s">
        <v>3375</v>
      </c>
      <c r="B1225" s="497">
        <v>2210105</v>
      </c>
      <c r="C1225" s="407">
        <f t="shared" si="114"/>
        <v>5257</v>
      </c>
      <c r="D1225" s="407">
        <f t="shared" si="115"/>
        <v>941</v>
      </c>
      <c r="E1225" s="483">
        <f t="shared" si="116"/>
        <v>-0.821000570667681</v>
      </c>
      <c r="F1225" s="473">
        <f t="shared" si="117"/>
        <v>0</v>
      </c>
      <c r="G1225" s="217">
        <f t="shared" si="118"/>
        <v>7</v>
      </c>
      <c r="H1225" s="397"/>
      <c r="I1225" s="217">
        <v>2200107</v>
      </c>
      <c r="J1225" s="217" t="s">
        <v>3376</v>
      </c>
      <c r="L1225" s="217">
        <f t="shared" si="119"/>
        <v>2200107</v>
      </c>
      <c r="R1225" s="217">
        <v>2200508</v>
      </c>
      <c r="S1225" s="217" t="s">
        <v>3377</v>
      </c>
      <c r="T1225" s="217">
        <v>0</v>
      </c>
    </row>
    <row r="1226" ht="18.9" customHeight="1" spans="1:20">
      <c r="A1226" s="668" t="s">
        <v>3378</v>
      </c>
      <c r="B1226" s="497">
        <v>2210106</v>
      </c>
      <c r="C1226" s="407">
        <f t="shared" si="114"/>
        <v>0</v>
      </c>
      <c r="D1226" s="407">
        <f t="shared" si="115"/>
        <v>107</v>
      </c>
      <c r="E1226" s="483" t="str">
        <f t="shared" si="116"/>
        <v/>
      </c>
      <c r="F1226" s="473">
        <f t="shared" si="117"/>
        <v>0</v>
      </c>
      <c r="G1226" s="217">
        <f t="shared" si="118"/>
        <v>7</v>
      </c>
      <c r="H1226" s="397"/>
      <c r="I1226" s="217">
        <v>2200108</v>
      </c>
      <c r="J1226" s="217" t="s">
        <v>3379</v>
      </c>
      <c r="L1226" s="217">
        <f t="shared" si="119"/>
        <v>2200108</v>
      </c>
      <c r="R1226" s="217">
        <v>2200509</v>
      </c>
      <c r="S1226" s="217" t="s">
        <v>3380</v>
      </c>
      <c r="T1226" s="217">
        <v>0</v>
      </c>
    </row>
    <row r="1227" ht="18.9" customHeight="1" spans="1:20">
      <c r="A1227" s="668" t="s">
        <v>3381</v>
      </c>
      <c r="B1227" s="497">
        <v>2210107</v>
      </c>
      <c r="C1227" s="407">
        <f t="shared" si="114"/>
        <v>-45</v>
      </c>
      <c r="D1227" s="407">
        <f t="shared" si="115"/>
        <v>70</v>
      </c>
      <c r="E1227" s="483">
        <f t="shared" si="116"/>
        <v>-2.55555555555556</v>
      </c>
      <c r="F1227" s="473">
        <f t="shared" si="117"/>
        <v>0</v>
      </c>
      <c r="G1227" s="217">
        <f t="shared" si="118"/>
        <v>7</v>
      </c>
      <c r="H1227" s="397"/>
      <c r="I1227" s="217">
        <v>2200109</v>
      </c>
      <c r="J1227" s="217" t="s">
        <v>3382</v>
      </c>
      <c r="L1227" s="217">
        <f t="shared" si="119"/>
        <v>2200109</v>
      </c>
      <c r="R1227" s="217">
        <v>2200510</v>
      </c>
      <c r="S1227" s="217" t="s">
        <v>3383</v>
      </c>
      <c r="T1227" s="217">
        <v>0</v>
      </c>
    </row>
    <row r="1228" ht="18.9" customHeight="1" spans="1:20">
      <c r="A1228" s="668" t="s">
        <v>3384</v>
      </c>
      <c r="B1228" s="497">
        <v>2210199</v>
      </c>
      <c r="C1228" s="407">
        <f t="shared" si="114"/>
        <v>-226</v>
      </c>
      <c r="D1228" s="407">
        <f t="shared" si="115"/>
        <v>28</v>
      </c>
      <c r="E1228" s="483">
        <f t="shared" si="116"/>
        <v>-1.12389380530973</v>
      </c>
      <c r="F1228" s="473">
        <f t="shared" si="117"/>
        <v>0</v>
      </c>
      <c r="G1228" s="217">
        <f t="shared" si="118"/>
        <v>7</v>
      </c>
      <c r="H1228" s="397"/>
      <c r="I1228" s="217">
        <v>2200110</v>
      </c>
      <c r="J1228" s="217" t="s">
        <v>3385</v>
      </c>
      <c r="K1228" s="217">
        <v>742</v>
      </c>
      <c r="L1228" s="217">
        <f t="shared" si="119"/>
        <v>2200110</v>
      </c>
      <c r="R1228" s="217">
        <v>2200511</v>
      </c>
      <c r="S1228" s="217" t="s">
        <v>3386</v>
      </c>
      <c r="T1228" s="217">
        <v>0</v>
      </c>
    </row>
    <row r="1229" ht="18.9" customHeight="1" spans="1:20">
      <c r="A1229" s="668" t="s">
        <v>3387</v>
      </c>
      <c r="B1229" s="497">
        <v>22102</v>
      </c>
      <c r="C1229" s="407">
        <f t="shared" si="114"/>
        <v>6608</v>
      </c>
      <c r="D1229" s="407">
        <f t="shared" si="115"/>
        <v>6252</v>
      </c>
      <c r="E1229" s="483">
        <f t="shared" si="116"/>
        <v>-0.0538740920096852</v>
      </c>
      <c r="F1229" s="473">
        <f t="shared" si="117"/>
        <v>6608</v>
      </c>
      <c r="G1229" s="217">
        <f t="shared" si="118"/>
        <v>5</v>
      </c>
      <c r="H1229" s="655"/>
      <c r="I1229" s="217">
        <v>2200111</v>
      </c>
      <c r="J1229" s="217" t="s">
        <v>3388</v>
      </c>
      <c r="K1229" s="217">
        <v>-30</v>
      </c>
      <c r="L1229" s="217">
        <f t="shared" si="119"/>
        <v>2200111</v>
      </c>
      <c r="R1229" s="217">
        <v>2200512</v>
      </c>
      <c r="S1229" s="217" t="s">
        <v>3389</v>
      </c>
      <c r="T1229" s="217">
        <v>0</v>
      </c>
    </row>
    <row r="1230" ht="18.9" customHeight="1" spans="1:20">
      <c r="A1230" s="668" t="s">
        <v>3390</v>
      </c>
      <c r="B1230" s="497">
        <v>2210201</v>
      </c>
      <c r="C1230" s="407">
        <f t="shared" si="114"/>
        <v>6608</v>
      </c>
      <c r="D1230" s="407">
        <f t="shared" si="115"/>
        <v>5861</v>
      </c>
      <c r="E1230" s="483">
        <f t="shared" si="116"/>
        <v>-0.113044794188862</v>
      </c>
      <c r="F1230" s="473">
        <f t="shared" si="117"/>
        <v>0</v>
      </c>
      <c r="G1230" s="217">
        <f t="shared" si="118"/>
        <v>7</v>
      </c>
      <c r="H1230" s="397"/>
      <c r="I1230" s="217">
        <v>2200112</v>
      </c>
      <c r="J1230" s="217" t="s">
        <v>3391</v>
      </c>
      <c r="L1230" s="217">
        <f t="shared" si="119"/>
        <v>2200112</v>
      </c>
      <c r="R1230" s="217">
        <v>2200513</v>
      </c>
      <c r="S1230" s="217" t="s">
        <v>3392</v>
      </c>
      <c r="T1230" s="217">
        <v>0</v>
      </c>
    </row>
    <row r="1231" ht="18.9" customHeight="1" spans="1:20">
      <c r="A1231" s="668" t="s">
        <v>3393</v>
      </c>
      <c r="B1231" s="497">
        <v>2210202</v>
      </c>
      <c r="C1231" s="407">
        <f t="shared" si="114"/>
        <v>0</v>
      </c>
      <c r="D1231" s="407">
        <f t="shared" si="115"/>
        <v>0</v>
      </c>
      <c r="E1231" s="483" t="str">
        <f t="shared" si="116"/>
        <v/>
      </c>
      <c r="F1231" s="473">
        <f t="shared" si="117"/>
        <v>0</v>
      </c>
      <c r="G1231" s="217">
        <f t="shared" si="118"/>
        <v>7</v>
      </c>
      <c r="H1231" s="397"/>
      <c r="I1231" s="217">
        <v>2200113</v>
      </c>
      <c r="J1231" s="217" t="s">
        <v>3394</v>
      </c>
      <c r="L1231" s="217">
        <f t="shared" si="119"/>
        <v>2200113</v>
      </c>
      <c r="R1231" s="217">
        <v>2200514</v>
      </c>
      <c r="S1231" s="217" t="s">
        <v>3395</v>
      </c>
      <c r="T1231" s="217">
        <v>0</v>
      </c>
    </row>
    <row r="1232" ht="18.9" customHeight="1" spans="1:20">
      <c r="A1232" s="668" t="s">
        <v>3396</v>
      </c>
      <c r="B1232" s="497">
        <v>2210203</v>
      </c>
      <c r="C1232" s="407">
        <f t="shared" si="114"/>
        <v>0</v>
      </c>
      <c r="D1232" s="407">
        <f t="shared" si="115"/>
        <v>391</v>
      </c>
      <c r="E1232" s="483" t="str">
        <f t="shared" si="116"/>
        <v/>
      </c>
      <c r="F1232" s="473">
        <f t="shared" si="117"/>
        <v>0</v>
      </c>
      <c r="G1232" s="217">
        <f t="shared" si="118"/>
        <v>7</v>
      </c>
      <c r="H1232" s="397"/>
      <c r="I1232" s="217">
        <v>2200114</v>
      </c>
      <c r="J1232" s="217" t="s">
        <v>3397</v>
      </c>
      <c r="K1232" s="217">
        <v>16</v>
      </c>
      <c r="L1232" s="217">
        <f t="shared" si="119"/>
        <v>2200114</v>
      </c>
      <c r="R1232" s="217">
        <v>2200599</v>
      </c>
      <c r="S1232" s="217" t="s">
        <v>3398</v>
      </c>
      <c r="T1232" s="217">
        <v>0</v>
      </c>
    </row>
    <row r="1233" ht="18.9" customHeight="1" spans="1:20">
      <c r="A1233" s="668" t="s">
        <v>3399</v>
      </c>
      <c r="B1233" s="497">
        <v>22103</v>
      </c>
      <c r="C1233" s="407">
        <f t="shared" si="114"/>
        <v>0</v>
      </c>
      <c r="D1233" s="407">
        <f t="shared" si="115"/>
        <v>0</v>
      </c>
      <c r="E1233" s="483" t="str">
        <f t="shared" si="116"/>
        <v/>
      </c>
      <c r="F1233" s="473">
        <f t="shared" si="117"/>
        <v>0</v>
      </c>
      <c r="G1233" s="217">
        <f t="shared" si="118"/>
        <v>5</v>
      </c>
      <c r="H1233" s="655"/>
      <c r="I1233" s="217">
        <v>2200115</v>
      </c>
      <c r="J1233" s="217" t="s">
        <v>3400</v>
      </c>
      <c r="L1233" s="217">
        <f t="shared" si="119"/>
        <v>2200115</v>
      </c>
      <c r="R1233" s="217">
        <v>22099</v>
      </c>
      <c r="S1233" s="217" t="s">
        <v>3401</v>
      </c>
      <c r="T1233" s="217">
        <v>46</v>
      </c>
    </row>
    <row r="1234" ht="18.9" customHeight="1" spans="1:20">
      <c r="A1234" s="668" t="s">
        <v>3402</v>
      </c>
      <c r="B1234" s="497">
        <v>2210301</v>
      </c>
      <c r="C1234" s="407">
        <f t="shared" si="114"/>
        <v>0</v>
      </c>
      <c r="D1234" s="407">
        <f t="shared" si="115"/>
        <v>0</v>
      </c>
      <c r="E1234" s="483" t="str">
        <f t="shared" si="116"/>
        <v/>
      </c>
      <c r="F1234" s="473">
        <f t="shared" si="117"/>
        <v>0</v>
      </c>
      <c r="G1234" s="217">
        <f t="shared" si="118"/>
        <v>7</v>
      </c>
      <c r="H1234" s="397"/>
      <c r="I1234" s="217">
        <v>2200116</v>
      </c>
      <c r="J1234" s="217" t="s">
        <v>3403</v>
      </c>
      <c r="L1234" s="217">
        <f t="shared" si="119"/>
        <v>2200116</v>
      </c>
      <c r="R1234" s="217">
        <v>2209901</v>
      </c>
      <c r="S1234" s="217" t="s">
        <v>3404</v>
      </c>
      <c r="T1234" s="217">
        <v>46</v>
      </c>
    </row>
    <row r="1235" ht="18.9" customHeight="1" spans="1:20">
      <c r="A1235" s="668" t="s">
        <v>3405</v>
      </c>
      <c r="B1235" s="497">
        <v>2210302</v>
      </c>
      <c r="C1235" s="407">
        <f t="shared" si="114"/>
        <v>0</v>
      </c>
      <c r="D1235" s="407">
        <f t="shared" si="115"/>
        <v>0</v>
      </c>
      <c r="E1235" s="483" t="str">
        <f t="shared" si="116"/>
        <v/>
      </c>
      <c r="F1235" s="473">
        <f t="shared" si="117"/>
        <v>0</v>
      </c>
      <c r="G1235" s="217">
        <f t="shared" si="118"/>
        <v>7</v>
      </c>
      <c r="H1235" s="655"/>
      <c r="I1235" s="217">
        <v>2200119</v>
      </c>
      <c r="J1235" s="217" t="s">
        <v>3406</v>
      </c>
      <c r="L1235" s="217">
        <f t="shared" si="119"/>
        <v>2200119</v>
      </c>
      <c r="R1235" s="217">
        <v>221</v>
      </c>
      <c r="S1235" s="217" t="s">
        <v>3407</v>
      </c>
      <c r="T1235" s="217">
        <v>7532</v>
      </c>
    </row>
    <row r="1236" ht="18.9" customHeight="1" spans="1:20">
      <c r="A1236" s="668" t="s">
        <v>3408</v>
      </c>
      <c r="B1236" s="497">
        <v>2210399</v>
      </c>
      <c r="C1236" s="407">
        <f t="shared" si="114"/>
        <v>0</v>
      </c>
      <c r="D1236" s="407">
        <f t="shared" si="115"/>
        <v>0</v>
      </c>
      <c r="E1236" s="483" t="str">
        <f t="shared" si="116"/>
        <v/>
      </c>
      <c r="F1236" s="473">
        <f t="shared" si="117"/>
        <v>0</v>
      </c>
      <c r="G1236" s="217">
        <f t="shared" si="118"/>
        <v>7</v>
      </c>
      <c r="H1236" s="655"/>
      <c r="I1236" s="217">
        <v>2200150</v>
      </c>
      <c r="J1236" s="217" t="s">
        <v>615</v>
      </c>
      <c r="K1236" s="217">
        <v>371</v>
      </c>
      <c r="L1236" s="217">
        <f t="shared" si="119"/>
        <v>2200150</v>
      </c>
      <c r="R1236" s="217">
        <v>22101</v>
      </c>
      <c r="S1236" s="217" t="s">
        <v>3409</v>
      </c>
      <c r="T1236" s="217">
        <v>1280</v>
      </c>
    </row>
    <row r="1237" ht="18.9" customHeight="1" spans="1:20">
      <c r="A1237" s="666" t="s">
        <v>3410</v>
      </c>
      <c r="B1237" s="667">
        <v>222</v>
      </c>
      <c r="C1237" s="411">
        <f t="shared" si="114"/>
        <v>436</v>
      </c>
      <c r="D1237" s="411">
        <f t="shared" si="115"/>
        <v>506</v>
      </c>
      <c r="E1237" s="481">
        <f t="shared" si="116"/>
        <v>0.160550458715596</v>
      </c>
      <c r="F1237" s="473">
        <f t="shared" si="117"/>
        <v>436</v>
      </c>
      <c r="G1237" s="217">
        <f t="shared" si="118"/>
        <v>3</v>
      </c>
      <c r="H1237" s="655"/>
      <c r="I1237" s="217">
        <v>2200199</v>
      </c>
      <c r="J1237" s="217" t="s">
        <v>3411</v>
      </c>
      <c r="K1237" s="217">
        <v>-128</v>
      </c>
      <c r="L1237" s="217">
        <f t="shared" si="119"/>
        <v>2200199</v>
      </c>
      <c r="R1237" s="217">
        <v>2210101</v>
      </c>
      <c r="S1237" s="217" t="s">
        <v>3412</v>
      </c>
      <c r="T1237" s="217">
        <v>0</v>
      </c>
    </row>
    <row r="1238" ht="18.9" customHeight="1" spans="1:20">
      <c r="A1238" s="668" t="s">
        <v>3413</v>
      </c>
      <c r="B1238" s="497">
        <v>22201</v>
      </c>
      <c r="C1238" s="407">
        <f t="shared" si="114"/>
        <v>310</v>
      </c>
      <c r="D1238" s="407">
        <f t="shared" si="115"/>
        <v>284</v>
      </c>
      <c r="E1238" s="483">
        <f t="shared" si="116"/>
        <v>-0.0838709677419355</v>
      </c>
      <c r="F1238" s="473">
        <f t="shared" si="117"/>
        <v>310</v>
      </c>
      <c r="G1238" s="217">
        <f t="shared" si="118"/>
        <v>5</v>
      </c>
      <c r="H1238" s="655"/>
      <c r="I1238" s="217">
        <v>22002</v>
      </c>
      <c r="J1238" s="217" t="s">
        <v>3414</v>
      </c>
      <c r="L1238" s="217">
        <f t="shared" si="119"/>
        <v>22002</v>
      </c>
      <c r="R1238" s="217">
        <v>2210102</v>
      </c>
      <c r="S1238" s="217" t="s">
        <v>3415</v>
      </c>
      <c r="T1238" s="217">
        <v>0</v>
      </c>
    </row>
    <row r="1239" ht="18.9" customHeight="1" spans="1:20">
      <c r="A1239" s="668" t="s">
        <v>587</v>
      </c>
      <c r="B1239" s="497">
        <v>2220101</v>
      </c>
      <c r="C1239" s="407">
        <f t="shared" si="114"/>
        <v>4</v>
      </c>
      <c r="D1239" s="407">
        <f t="shared" si="115"/>
        <v>0</v>
      </c>
      <c r="E1239" s="483">
        <f t="shared" si="116"/>
        <v>-1</v>
      </c>
      <c r="F1239" s="473">
        <f t="shared" si="117"/>
        <v>0</v>
      </c>
      <c r="G1239" s="217">
        <f t="shared" si="118"/>
        <v>7</v>
      </c>
      <c r="H1239" s="397"/>
      <c r="I1239" s="217">
        <v>2200201</v>
      </c>
      <c r="J1239" s="217" t="s">
        <v>588</v>
      </c>
      <c r="L1239" s="217">
        <f t="shared" si="119"/>
        <v>2200201</v>
      </c>
      <c r="R1239" s="217">
        <v>2210103</v>
      </c>
      <c r="S1239" s="217" t="s">
        <v>3416</v>
      </c>
      <c r="T1239" s="217">
        <v>134</v>
      </c>
    </row>
    <row r="1240" ht="18.9" customHeight="1" spans="1:20">
      <c r="A1240" s="668" t="s">
        <v>590</v>
      </c>
      <c r="B1240" s="497">
        <v>2220102</v>
      </c>
      <c r="C1240" s="407">
        <f t="shared" si="114"/>
        <v>0</v>
      </c>
      <c r="D1240" s="407">
        <f t="shared" si="115"/>
        <v>2</v>
      </c>
      <c r="E1240" s="483" t="str">
        <f t="shared" si="116"/>
        <v/>
      </c>
      <c r="F1240" s="473">
        <f t="shared" si="117"/>
        <v>0</v>
      </c>
      <c r="G1240" s="217">
        <f t="shared" si="118"/>
        <v>7</v>
      </c>
      <c r="H1240" s="397"/>
      <c r="I1240" s="217">
        <v>2200202</v>
      </c>
      <c r="J1240" s="217" t="s">
        <v>591</v>
      </c>
      <c r="L1240" s="217">
        <f t="shared" si="119"/>
        <v>2200202</v>
      </c>
      <c r="R1240" s="217">
        <v>2210104</v>
      </c>
      <c r="S1240" s="217" t="s">
        <v>3417</v>
      </c>
      <c r="T1240" s="217">
        <v>0</v>
      </c>
    </row>
    <row r="1241" ht="18.9" customHeight="1" spans="1:20">
      <c r="A1241" s="668" t="s">
        <v>593</v>
      </c>
      <c r="B1241" s="497">
        <v>2220103</v>
      </c>
      <c r="C1241" s="407">
        <f t="shared" si="114"/>
        <v>0</v>
      </c>
      <c r="D1241" s="407">
        <f t="shared" si="115"/>
        <v>0</v>
      </c>
      <c r="E1241" s="483" t="str">
        <f t="shared" si="116"/>
        <v/>
      </c>
      <c r="F1241" s="473">
        <f t="shared" si="117"/>
        <v>0</v>
      </c>
      <c r="G1241" s="217">
        <f t="shared" si="118"/>
        <v>7</v>
      </c>
      <c r="H1241" s="397"/>
      <c r="I1241" s="217">
        <v>2200203</v>
      </c>
      <c r="J1241" s="217" t="s">
        <v>594</v>
      </c>
      <c r="L1241" s="217">
        <f t="shared" si="119"/>
        <v>2200203</v>
      </c>
      <c r="R1241" s="217">
        <v>2210105</v>
      </c>
      <c r="S1241" s="217" t="s">
        <v>3418</v>
      </c>
      <c r="T1241" s="217">
        <v>941</v>
      </c>
    </row>
    <row r="1242" ht="18.9" customHeight="1" spans="1:20">
      <c r="A1242" s="668" t="s">
        <v>3419</v>
      </c>
      <c r="B1242" s="497">
        <v>2220104</v>
      </c>
      <c r="C1242" s="407">
        <f t="shared" si="114"/>
        <v>0</v>
      </c>
      <c r="D1242" s="407">
        <f t="shared" si="115"/>
        <v>0</v>
      </c>
      <c r="E1242" s="483" t="str">
        <f t="shared" si="116"/>
        <v/>
      </c>
      <c r="F1242" s="473">
        <f t="shared" si="117"/>
        <v>0</v>
      </c>
      <c r="G1242" s="217">
        <f t="shared" si="118"/>
        <v>7</v>
      </c>
      <c r="H1242" s="397"/>
      <c r="I1242" s="217">
        <v>2200204</v>
      </c>
      <c r="J1242" s="217" t="s">
        <v>3420</v>
      </c>
      <c r="L1242" s="217">
        <f t="shared" si="119"/>
        <v>2200204</v>
      </c>
      <c r="R1242" s="217">
        <v>2210106</v>
      </c>
      <c r="S1242" s="217" t="s">
        <v>3421</v>
      </c>
      <c r="T1242" s="217">
        <v>107</v>
      </c>
    </row>
    <row r="1243" ht="18.9" customHeight="1" spans="1:20">
      <c r="A1243" s="668" t="s">
        <v>3422</v>
      </c>
      <c r="B1243" s="497">
        <v>2220105</v>
      </c>
      <c r="C1243" s="407">
        <f t="shared" si="114"/>
        <v>1</v>
      </c>
      <c r="D1243" s="407">
        <f t="shared" si="115"/>
        <v>0</v>
      </c>
      <c r="E1243" s="483">
        <f t="shared" si="116"/>
        <v>-1</v>
      </c>
      <c r="F1243" s="473">
        <f t="shared" si="117"/>
        <v>0</v>
      </c>
      <c r="G1243" s="217">
        <f t="shared" si="118"/>
        <v>7</v>
      </c>
      <c r="H1243" s="397"/>
      <c r="I1243" s="217">
        <v>2200205</v>
      </c>
      <c r="J1243" s="217" t="s">
        <v>3423</v>
      </c>
      <c r="L1243" s="217">
        <f t="shared" si="119"/>
        <v>2200205</v>
      </c>
      <c r="R1243" s="217">
        <v>2210107</v>
      </c>
      <c r="S1243" s="217" t="s">
        <v>3424</v>
      </c>
      <c r="T1243" s="217">
        <v>70</v>
      </c>
    </row>
    <row r="1244" ht="18.9" customHeight="1" spans="1:20">
      <c r="A1244" s="668" t="s">
        <v>3425</v>
      </c>
      <c r="B1244" s="497">
        <v>2220106</v>
      </c>
      <c r="C1244" s="407">
        <f t="shared" si="114"/>
        <v>12</v>
      </c>
      <c r="D1244" s="407">
        <f t="shared" si="115"/>
        <v>10</v>
      </c>
      <c r="E1244" s="483">
        <f t="shared" si="116"/>
        <v>-0.166666666666667</v>
      </c>
      <c r="F1244" s="473">
        <f t="shared" si="117"/>
        <v>0</v>
      </c>
      <c r="G1244" s="217">
        <f t="shared" si="118"/>
        <v>7</v>
      </c>
      <c r="H1244" s="397"/>
      <c r="I1244" s="217">
        <v>2200206</v>
      </c>
      <c r="J1244" s="217" t="s">
        <v>3426</v>
      </c>
      <c r="L1244" s="217">
        <f t="shared" si="119"/>
        <v>2200206</v>
      </c>
      <c r="R1244" s="217">
        <v>2210199</v>
      </c>
      <c r="S1244" s="217" t="s">
        <v>3427</v>
      </c>
      <c r="T1244" s="217">
        <v>28</v>
      </c>
    </row>
    <row r="1245" ht="18.9" customHeight="1" spans="1:20">
      <c r="A1245" s="668" t="s">
        <v>3428</v>
      </c>
      <c r="B1245" s="497">
        <v>2220107</v>
      </c>
      <c r="C1245" s="407">
        <f t="shared" si="114"/>
        <v>0</v>
      </c>
      <c r="D1245" s="407">
        <f t="shared" si="115"/>
        <v>0</v>
      </c>
      <c r="E1245" s="483" t="str">
        <f t="shared" si="116"/>
        <v/>
      </c>
      <c r="F1245" s="473">
        <f t="shared" si="117"/>
        <v>0</v>
      </c>
      <c r="G1245" s="217">
        <f t="shared" si="118"/>
        <v>7</v>
      </c>
      <c r="H1245" s="397"/>
      <c r="I1245" s="217">
        <v>2200207</v>
      </c>
      <c r="J1245" s="217" t="s">
        <v>3429</v>
      </c>
      <c r="L1245" s="217">
        <f t="shared" si="119"/>
        <v>2200207</v>
      </c>
      <c r="R1245" s="217">
        <v>22102</v>
      </c>
      <c r="S1245" s="217" t="s">
        <v>3430</v>
      </c>
      <c r="T1245" s="217">
        <v>6252</v>
      </c>
    </row>
    <row r="1246" ht="18.9" customHeight="1" spans="1:20">
      <c r="A1246" s="668" t="s">
        <v>3431</v>
      </c>
      <c r="B1246" s="497">
        <v>2220112</v>
      </c>
      <c r="C1246" s="407">
        <f t="shared" si="114"/>
        <v>27</v>
      </c>
      <c r="D1246" s="407">
        <f t="shared" si="115"/>
        <v>27</v>
      </c>
      <c r="E1246" s="483">
        <f t="shared" si="116"/>
        <v>0</v>
      </c>
      <c r="F1246" s="473">
        <f t="shared" si="117"/>
        <v>0</v>
      </c>
      <c r="G1246" s="217">
        <f t="shared" si="118"/>
        <v>7</v>
      </c>
      <c r="H1246" s="397"/>
      <c r="I1246" s="217">
        <v>2200208</v>
      </c>
      <c r="J1246" s="217" t="s">
        <v>3432</v>
      </c>
      <c r="L1246" s="217">
        <f t="shared" si="119"/>
        <v>2200208</v>
      </c>
      <c r="R1246" s="217">
        <v>2210201</v>
      </c>
      <c r="S1246" s="217" t="s">
        <v>3433</v>
      </c>
      <c r="T1246" s="217">
        <v>5861</v>
      </c>
    </row>
    <row r="1247" ht="18.9" customHeight="1" spans="1:20">
      <c r="A1247" s="668" t="s">
        <v>3434</v>
      </c>
      <c r="B1247" s="497">
        <v>2220113</v>
      </c>
      <c r="C1247" s="407">
        <f t="shared" si="114"/>
        <v>0</v>
      </c>
      <c r="D1247" s="407">
        <f t="shared" si="115"/>
        <v>0</v>
      </c>
      <c r="E1247" s="483" t="str">
        <f t="shared" si="116"/>
        <v/>
      </c>
      <c r="F1247" s="473">
        <f t="shared" si="117"/>
        <v>0</v>
      </c>
      <c r="G1247" s="217">
        <f t="shared" si="118"/>
        <v>7</v>
      </c>
      <c r="H1247" s="397"/>
      <c r="I1247" s="217">
        <v>2200209</v>
      </c>
      <c r="J1247" s="217" t="s">
        <v>3435</v>
      </c>
      <c r="L1247" s="217">
        <f t="shared" si="119"/>
        <v>2200209</v>
      </c>
      <c r="R1247" s="217">
        <v>2210202</v>
      </c>
      <c r="S1247" s="217" t="s">
        <v>3436</v>
      </c>
      <c r="T1247" s="217">
        <v>0</v>
      </c>
    </row>
    <row r="1248" ht="18.9" customHeight="1" spans="1:20">
      <c r="A1248" s="668" t="s">
        <v>3437</v>
      </c>
      <c r="B1248" s="497">
        <v>2220114</v>
      </c>
      <c r="C1248" s="407">
        <f t="shared" si="114"/>
        <v>0</v>
      </c>
      <c r="D1248" s="407">
        <f t="shared" si="115"/>
        <v>0</v>
      </c>
      <c r="E1248" s="483" t="str">
        <f t="shared" si="116"/>
        <v/>
      </c>
      <c r="F1248" s="473">
        <f t="shared" si="117"/>
        <v>0</v>
      </c>
      <c r="G1248" s="217">
        <f t="shared" si="118"/>
        <v>7</v>
      </c>
      <c r="H1248" s="655"/>
      <c r="I1248" s="217">
        <v>2200210</v>
      </c>
      <c r="J1248" s="217" t="s">
        <v>3438</v>
      </c>
      <c r="L1248" s="217">
        <f t="shared" si="119"/>
        <v>2200210</v>
      </c>
      <c r="R1248" s="217">
        <v>2210203</v>
      </c>
      <c r="S1248" s="217" t="s">
        <v>3439</v>
      </c>
      <c r="T1248" s="217">
        <v>391</v>
      </c>
    </row>
    <row r="1249" ht="18.9" customHeight="1" spans="1:20">
      <c r="A1249" s="668" t="s">
        <v>3440</v>
      </c>
      <c r="B1249" s="497">
        <v>2220115</v>
      </c>
      <c r="C1249" s="407">
        <f t="shared" si="114"/>
        <v>246</v>
      </c>
      <c r="D1249" s="407">
        <f t="shared" si="115"/>
        <v>246</v>
      </c>
      <c r="E1249" s="483">
        <f t="shared" si="116"/>
        <v>0</v>
      </c>
      <c r="F1249" s="473">
        <f t="shared" si="117"/>
        <v>0</v>
      </c>
      <c r="G1249" s="217">
        <f t="shared" si="118"/>
        <v>7</v>
      </c>
      <c r="H1249" s="397"/>
      <c r="I1249" s="217">
        <v>2200211</v>
      </c>
      <c r="J1249" s="217" t="s">
        <v>3441</v>
      </c>
      <c r="L1249" s="217">
        <f t="shared" si="119"/>
        <v>2200211</v>
      </c>
      <c r="R1249" s="217">
        <v>22103</v>
      </c>
      <c r="S1249" s="217" t="s">
        <v>3442</v>
      </c>
      <c r="T1249" s="217">
        <v>0</v>
      </c>
    </row>
    <row r="1250" ht="18.9" customHeight="1" spans="1:20">
      <c r="A1250" s="668" t="s">
        <v>3443</v>
      </c>
      <c r="B1250" s="497">
        <v>2220118</v>
      </c>
      <c r="C1250" s="407">
        <f t="shared" si="114"/>
        <v>0</v>
      </c>
      <c r="D1250" s="407">
        <f t="shared" si="115"/>
        <v>0</v>
      </c>
      <c r="E1250" s="483" t="str">
        <f t="shared" si="116"/>
        <v/>
      </c>
      <c r="F1250" s="473">
        <f t="shared" si="117"/>
        <v>0</v>
      </c>
      <c r="G1250" s="217">
        <f t="shared" si="118"/>
        <v>7</v>
      </c>
      <c r="H1250" s="397"/>
      <c r="I1250" s="217">
        <v>2200212</v>
      </c>
      <c r="J1250" s="217" t="s">
        <v>3444</v>
      </c>
      <c r="L1250" s="217">
        <f t="shared" si="119"/>
        <v>2200212</v>
      </c>
      <c r="R1250" s="217">
        <v>2210301</v>
      </c>
      <c r="S1250" s="217" t="s">
        <v>3445</v>
      </c>
      <c r="T1250" s="217">
        <v>0</v>
      </c>
    </row>
    <row r="1251" ht="18.9" customHeight="1" spans="1:20">
      <c r="A1251" s="668" t="s">
        <v>614</v>
      </c>
      <c r="B1251" s="497">
        <v>2220150</v>
      </c>
      <c r="C1251" s="407">
        <f t="shared" si="114"/>
        <v>0</v>
      </c>
      <c r="D1251" s="407">
        <f t="shared" si="115"/>
        <v>0</v>
      </c>
      <c r="E1251" s="483" t="str">
        <f t="shared" si="116"/>
        <v/>
      </c>
      <c r="F1251" s="473">
        <f t="shared" si="117"/>
        <v>0</v>
      </c>
      <c r="G1251" s="217">
        <f t="shared" si="118"/>
        <v>7</v>
      </c>
      <c r="H1251" s="397"/>
      <c r="I1251" s="217">
        <v>2200213</v>
      </c>
      <c r="J1251" s="217" t="s">
        <v>3446</v>
      </c>
      <c r="L1251" s="217">
        <f t="shared" si="119"/>
        <v>2200213</v>
      </c>
      <c r="R1251" s="217">
        <v>2210302</v>
      </c>
      <c r="S1251" s="217" t="s">
        <v>3447</v>
      </c>
      <c r="T1251" s="217">
        <v>0</v>
      </c>
    </row>
    <row r="1252" ht="18.9" customHeight="1" spans="1:20">
      <c r="A1252" s="668" t="s">
        <v>3448</v>
      </c>
      <c r="B1252" s="497">
        <v>2220199</v>
      </c>
      <c r="C1252" s="407">
        <f t="shared" si="114"/>
        <v>20</v>
      </c>
      <c r="D1252" s="407">
        <f t="shared" si="115"/>
        <v>-1</v>
      </c>
      <c r="E1252" s="483">
        <f t="shared" si="116"/>
        <v>-1.05</v>
      </c>
      <c r="F1252" s="473">
        <f t="shared" si="117"/>
        <v>0</v>
      </c>
      <c r="G1252" s="217">
        <f t="shared" si="118"/>
        <v>7</v>
      </c>
      <c r="H1252" s="397"/>
      <c r="I1252" s="217">
        <v>2200215</v>
      </c>
      <c r="J1252" s="217" t="s">
        <v>3449</v>
      </c>
      <c r="L1252" s="217">
        <f t="shared" si="119"/>
        <v>2200215</v>
      </c>
      <c r="R1252" s="217">
        <v>2210399</v>
      </c>
      <c r="S1252" s="217" t="s">
        <v>3450</v>
      </c>
      <c r="T1252" s="217">
        <v>0</v>
      </c>
    </row>
    <row r="1253" ht="18.9" customHeight="1" spans="1:20">
      <c r="A1253" s="668" t="s">
        <v>3451</v>
      </c>
      <c r="B1253" s="497">
        <v>22202</v>
      </c>
      <c r="C1253" s="407">
        <f t="shared" si="114"/>
        <v>0</v>
      </c>
      <c r="D1253" s="407">
        <f t="shared" si="115"/>
        <v>23</v>
      </c>
      <c r="E1253" s="483" t="str">
        <f t="shared" si="116"/>
        <v/>
      </c>
      <c r="F1253" s="473">
        <f t="shared" si="117"/>
        <v>0</v>
      </c>
      <c r="G1253" s="217">
        <f t="shared" si="118"/>
        <v>5</v>
      </c>
      <c r="H1253" s="655"/>
      <c r="I1253" s="217">
        <v>2200217</v>
      </c>
      <c r="J1253" s="217" t="s">
        <v>3452</v>
      </c>
      <c r="L1253" s="217">
        <f t="shared" si="119"/>
        <v>2200217</v>
      </c>
      <c r="R1253" s="217">
        <v>222</v>
      </c>
      <c r="S1253" s="217" t="s">
        <v>3453</v>
      </c>
      <c r="T1253" s="217">
        <v>506</v>
      </c>
    </row>
    <row r="1254" ht="18.9" customHeight="1" spans="1:20">
      <c r="A1254" s="668" t="s">
        <v>587</v>
      </c>
      <c r="B1254" s="497">
        <v>2220201</v>
      </c>
      <c r="C1254" s="407">
        <f t="shared" si="114"/>
        <v>0</v>
      </c>
      <c r="D1254" s="407">
        <f t="shared" si="115"/>
        <v>0</v>
      </c>
      <c r="E1254" s="483" t="str">
        <f t="shared" si="116"/>
        <v/>
      </c>
      <c r="F1254" s="473">
        <f t="shared" si="117"/>
        <v>0</v>
      </c>
      <c r="G1254" s="217">
        <f t="shared" si="118"/>
        <v>7</v>
      </c>
      <c r="H1254" s="655"/>
      <c r="I1254" s="217">
        <v>2200218</v>
      </c>
      <c r="J1254" s="217" t="s">
        <v>3454</v>
      </c>
      <c r="L1254" s="217">
        <f t="shared" si="119"/>
        <v>2200218</v>
      </c>
      <c r="R1254" s="217">
        <v>22201</v>
      </c>
      <c r="S1254" s="217" t="s">
        <v>3455</v>
      </c>
      <c r="T1254" s="217">
        <v>284</v>
      </c>
    </row>
    <row r="1255" ht="18.9" customHeight="1" spans="1:20">
      <c r="A1255" s="668" t="s">
        <v>590</v>
      </c>
      <c r="B1255" s="497">
        <v>2220202</v>
      </c>
      <c r="C1255" s="407">
        <f t="shared" si="114"/>
        <v>0</v>
      </c>
      <c r="D1255" s="407">
        <f t="shared" si="115"/>
        <v>0</v>
      </c>
      <c r="E1255" s="483" t="str">
        <f t="shared" si="116"/>
        <v/>
      </c>
      <c r="F1255" s="473">
        <f t="shared" si="117"/>
        <v>0</v>
      </c>
      <c r="G1255" s="217">
        <f t="shared" si="118"/>
        <v>7</v>
      </c>
      <c r="H1255" s="397"/>
      <c r="I1255" s="217">
        <v>2200250</v>
      </c>
      <c r="J1255" s="217" t="s">
        <v>615</v>
      </c>
      <c r="L1255" s="217">
        <f t="shared" si="119"/>
        <v>2200250</v>
      </c>
      <c r="R1255" s="217">
        <v>2220101</v>
      </c>
      <c r="S1255" s="217" t="s">
        <v>595</v>
      </c>
      <c r="T1255" s="217">
        <v>0</v>
      </c>
    </row>
    <row r="1256" ht="18.9" customHeight="1" spans="1:20">
      <c r="A1256" s="668" t="s">
        <v>593</v>
      </c>
      <c r="B1256" s="497">
        <v>2220203</v>
      </c>
      <c r="C1256" s="407">
        <f t="shared" si="114"/>
        <v>0</v>
      </c>
      <c r="D1256" s="407">
        <f t="shared" si="115"/>
        <v>0</v>
      </c>
      <c r="E1256" s="483" t="str">
        <f t="shared" si="116"/>
        <v/>
      </c>
      <c r="F1256" s="473">
        <f t="shared" si="117"/>
        <v>0</v>
      </c>
      <c r="G1256" s="217">
        <f t="shared" si="118"/>
        <v>7</v>
      </c>
      <c r="H1256" s="397"/>
      <c r="I1256" s="217">
        <v>2200299</v>
      </c>
      <c r="J1256" s="217" t="s">
        <v>3456</v>
      </c>
      <c r="L1256" s="217">
        <f t="shared" si="119"/>
        <v>2200299</v>
      </c>
      <c r="R1256" s="217">
        <v>2220102</v>
      </c>
      <c r="S1256" s="217" t="s">
        <v>598</v>
      </c>
      <c r="T1256" s="217">
        <v>2</v>
      </c>
    </row>
    <row r="1257" ht="18.9" customHeight="1" spans="1:20">
      <c r="A1257" s="668" t="s">
        <v>3457</v>
      </c>
      <c r="B1257" s="497">
        <v>2220204</v>
      </c>
      <c r="C1257" s="407">
        <f t="shared" si="114"/>
        <v>0</v>
      </c>
      <c r="D1257" s="407">
        <f t="shared" si="115"/>
        <v>0</v>
      </c>
      <c r="E1257" s="483" t="str">
        <f t="shared" si="116"/>
        <v/>
      </c>
      <c r="F1257" s="473">
        <f t="shared" si="117"/>
        <v>0</v>
      </c>
      <c r="G1257" s="217">
        <f t="shared" si="118"/>
        <v>7</v>
      </c>
      <c r="H1257" s="397"/>
      <c r="I1257" s="217">
        <v>22003</v>
      </c>
      <c r="J1257" s="217" t="s">
        <v>3458</v>
      </c>
      <c r="L1257" s="217">
        <f t="shared" si="119"/>
        <v>22003</v>
      </c>
      <c r="R1257" s="217">
        <v>2220103</v>
      </c>
      <c r="S1257" s="217" t="s">
        <v>601</v>
      </c>
      <c r="T1257" s="217">
        <v>0</v>
      </c>
    </row>
    <row r="1258" ht="18.9" customHeight="1" spans="1:20">
      <c r="A1258" s="668" t="s">
        <v>3459</v>
      </c>
      <c r="B1258" s="497">
        <v>2220205</v>
      </c>
      <c r="C1258" s="407">
        <f t="shared" si="114"/>
        <v>0</v>
      </c>
      <c r="D1258" s="407">
        <f t="shared" si="115"/>
        <v>0</v>
      </c>
      <c r="E1258" s="483" t="str">
        <f t="shared" si="116"/>
        <v/>
      </c>
      <c r="F1258" s="473">
        <f t="shared" si="117"/>
        <v>0</v>
      </c>
      <c r="G1258" s="217">
        <f t="shared" si="118"/>
        <v>7</v>
      </c>
      <c r="H1258" s="397"/>
      <c r="I1258" s="217">
        <v>2200301</v>
      </c>
      <c r="J1258" s="217" t="s">
        <v>588</v>
      </c>
      <c r="L1258" s="217">
        <f t="shared" si="119"/>
        <v>2200301</v>
      </c>
      <c r="R1258" s="217">
        <v>2220104</v>
      </c>
      <c r="S1258" s="217" t="s">
        <v>3460</v>
      </c>
      <c r="T1258" s="217">
        <v>0</v>
      </c>
    </row>
    <row r="1259" ht="18.9" customHeight="1" spans="1:20">
      <c r="A1259" s="668" t="s">
        <v>3461</v>
      </c>
      <c r="B1259" s="497">
        <v>2220206</v>
      </c>
      <c r="C1259" s="407">
        <f t="shared" si="114"/>
        <v>0</v>
      </c>
      <c r="D1259" s="407">
        <f t="shared" si="115"/>
        <v>0</v>
      </c>
      <c r="E1259" s="483" t="str">
        <f t="shared" si="116"/>
        <v/>
      </c>
      <c r="F1259" s="473">
        <f t="shared" si="117"/>
        <v>0</v>
      </c>
      <c r="G1259" s="217">
        <f t="shared" si="118"/>
        <v>7</v>
      </c>
      <c r="H1259" s="397"/>
      <c r="I1259" s="217">
        <v>2200302</v>
      </c>
      <c r="J1259" s="217" t="s">
        <v>591</v>
      </c>
      <c r="L1259" s="217">
        <f t="shared" si="119"/>
        <v>2200302</v>
      </c>
      <c r="R1259" s="217">
        <v>2220105</v>
      </c>
      <c r="S1259" s="217" t="s">
        <v>3462</v>
      </c>
      <c r="T1259" s="217">
        <v>0</v>
      </c>
    </row>
    <row r="1260" ht="18.9" customHeight="1" spans="1:20">
      <c r="A1260" s="668" t="s">
        <v>3463</v>
      </c>
      <c r="B1260" s="497">
        <v>2220207</v>
      </c>
      <c r="C1260" s="407">
        <f t="shared" si="114"/>
        <v>0</v>
      </c>
      <c r="D1260" s="407">
        <f t="shared" si="115"/>
        <v>0</v>
      </c>
      <c r="E1260" s="483" t="str">
        <f t="shared" si="116"/>
        <v/>
      </c>
      <c r="F1260" s="473">
        <f t="shared" si="117"/>
        <v>0</v>
      </c>
      <c r="G1260" s="217">
        <f t="shared" si="118"/>
        <v>7</v>
      </c>
      <c r="H1260" s="655"/>
      <c r="I1260" s="217">
        <v>2200303</v>
      </c>
      <c r="J1260" s="217" t="s">
        <v>594</v>
      </c>
      <c r="L1260" s="217">
        <f t="shared" si="119"/>
        <v>2200303</v>
      </c>
      <c r="R1260" s="217">
        <v>2220106</v>
      </c>
      <c r="S1260" s="217" t="s">
        <v>3464</v>
      </c>
      <c r="T1260" s="217">
        <v>10</v>
      </c>
    </row>
    <row r="1261" ht="18.9" customHeight="1" spans="1:20">
      <c r="A1261" s="668" t="s">
        <v>3465</v>
      </c>
      <c r="B1261" s="497">
        <v>2220209</v>
      </c>
      <c r="C1261" s="407">
        <f t="shared" si="114"/>
        <v>0</v>
      </c>
      <c r="D1261" s="407">
        <f t="shared" si="115"/>
        <v>0</v>
      </c>
      <c r="E1261" s="483" t="str">
        <f t="shared" si="116"/>
        <v/>
      </c>
      <c r="F1261" s="473">
        <f t="shared" si="117"/>
        <v>0</v>
      </c>
      <c r="G1261" s="217">
        <f t="shared" si="118"/>
        <v>7</v>
      </c>
      <c r="H1261" s="397"/>
      <c r="I1261" s="217">
        <v>2200304</v>
      </c>
      <c r="J1261" s="217" t="s">
        <v>3466</v>
      </c>
      <c r="L1261" s="217">
        <f t="shared" si="119"/>
        <v>2200304</v>
      </c>
      <c r="R1261" s="217">
        <v>2220107</v>
      </c>
      <c r="S1261" s="217" t="s">
        <v>3467</v>
      </c>
      <c r="T1261" s="217">
        <v>0</v>
      </c>
    </row>
    <row r="1262" ht="18.9" customHeight="1" spans="1:20">
      <c r="A1262" s="668" t="s">
        <v>3468</v>
      </c>
      <c r="B1262" s="497">
        <v>2220210</v>
      </c>
      <c r="C1262" s="407">
        <f t="shared" si="114"/>
        <v>0</v>
      </c>
      <c r="D1262" s="407">
        <f t="shared" si="115"/>
        <v>0</v>
      </c>
      <c r="E1262" s="483" t="str">
        <f t="shared" si="116"/>
        <v/>
      </c>
      <c r="F1262" s="473">
        <f t="shared" si="117"/>
        <v>0</v>
      </c>
      <c r="G1262" s="217">
        <f t="shared" si="118"/>
        <v>7</v>
      </c>
      <c r="H1262" s="397"/>
      <c r="I1262" s="217">
        <v>2200305</v>
      </c>
      <c r="J1262" s="217" t="s">
        <v>3469</v>
      </c>
      <c r="L1262" s="217">
        <f t="shared" si="119"/>
        <v>2200305</v>
      </c>
      <c r="R1262" s="217">
        <v>2220112</v>
      </c>
      <c r="S1262" s="217" t="s">
        <v>3470</v>
      </c>
      <c r="T1262" s="217">
        <v>27</v>
      </c>
    </row>
    <row r="1263" ht="18.9" customHeight="1" spans="1:20">
      <c r="A1263" s="668" t="s">
        <v>3471</v>
      </c>
      <c r="B1263" s="497">
        <v>2220211</v>
      </c>
      <c r="C1263" s="407">
        <f t="shared" si="114"/>
        <v>0</v>
      </c>
      <c r="D1263" s="407">
        <f t="shared" si="115"/>
        <v>23</v>
      </c>
      <c r="E1263" s="483" t="str">
        <f t="shared" si="116"/>
        <v/>
      </c>
      <c r="F1263" s="473">
        <f t="shared" si="117"/>
        <v>0</v>
      </c>
      <c r="G1263" s="217">
        <f t="shared" si="118"/>
        <v>7</v>
      </c>
      <c r="H1263" s="397"/>
      <c r="I1263" s="217">
        <v>2200306</v>
      </c>
      <c r="J1263" s="217" t="s">
        <v>3472</v>
      </c>
      <c r="L1263" s="217">
        <f t="shared" si="119"/>
        <v>2200306</v>
      </c>
      <c r="R1263" s="217">
        <v>2220113</v>
      </c>
      <c r="S1263" s="217" t="s">
        <v>3473</v>
      </c>
      <c r="T1263" s="217">
        <v>0</v>
      </c>
    </row>
    <row r="1264" ht="18.9" customHeight="1" spans="1:20">
      <c r="A1264" s="668" t="s">
        <v>3474</v>
      </c>
      <c r="B1264" s="497">
        <v>2220212</v>
      </c>
      <c r="C1264" s="407">
        <f t="shared" si="114"/>
        <v>0</v>
      </c>
      <c r="D1264" s="407">
        <f t="shared" si="115"/>
        <v>0</v>
      </c>
      <c r="E1264" s="483" t="str">
        <f t="shared" si="116"/>
        <v/>
      </c>
      <c r="F1264" s="473">
        <f t="shared" si="117"/>
        <v>0</v>
      </c>
      <c r="G1264" s="217">
        <f t="shared" si="118"/>
        <v>7</v>
      </c>
      <c r="H1264" s="397"/>
      <c r="I1264" s="217">
        <v>2200350</v>
      </c>
      <c r="J1264" s="217" t="s">
        <v>615</v>
      </c>
      <c r="L1264" s="217">
        <f t="shared" si="119"/>
        <v>2200350</v>
      </c>
      <c r="R1264" s="217">
        <v>2220114</v>
      </c>
      <c r="S1264" s="217" t="s">
        <v>3475</v>
      </c>
      <c r="T1264" s="217">
        <v>0</v>
      </c>
    </row>
    <row r="1265" ht="18.9" customHeight="1" spans="1:20">
      <c r="A1265" s="668" t="s">
        <v>614</v>
      </c>
      <c r="B1265" s="497">
        <v>2220250</v>
      </c>
      <c r="C1265" s="407">
        <f t="shared" si="114"/>
        <v>0</v>
      </c>
      <c r="D1265" s="407">
        <f t="shared" si="115"/>
        <v>0</v>
      </c>
      <c r="E1265" s="483" t="str">
        <f t="shared" si="116"/>
        <v/>
      </c>
      <c r="F1265" s="473">
        <f t="shared" si="117"/>
        <v>0</v>
      </c>
      <c r="G1265" s="217">
        <f t="shared" si="118"/>
        <v>7</v>
      </c>
      <c r="H1265" s="397"/>
      <c r="I1265" s="217">
        <v>2200399</v>
      </c>
      <c r="J1265" s="217" t="s">
        <v>3476</v>
      </c>
      <c r="L1265" s="217">
        <f t="shared" si="119"/>
        <v>2200399</v>
      </c>
      <c r="R1265" s="217">
        <v>2220115</v>
      </c>
      <c r="S1265" s="217" t="s">
        <v>3477</v>
      </c>
      <c r="T1265" s="217">
        <v>246</v>
      </c>
    </row>
    <row r="1266" ht="18.9" customHeight="1" spans="1:20">
      <c r="A1266" s="668" t="s">
        <v>3478</v>
      </c>
      <c r="B1266" s="497">
        <v>2220299</v>
      </c>
      <c r="C1266" s="407">
        <f t="shared" si="114"/>
        <v>0</v>
      </c>
      <c r="D1266" s="407">
        <f t="shared" si="115"/>
        <v>0</v>
      </c>
      <c r="E1266" s="483" t="str">
        <f t="shared" si="116"/>
        <v/>
      </c>
      <c r="F1266" s="473">
        <f t="shared" si="117"/>
        <v>0</v>
      </c>
      <c r="G1266" s="217">
        <f t="shared" si="118"/>
        <v>7</v>
      </c>
      <c r="H1266" s="397"/>
      <c r="I1266" s="217">
        <v>22004</v>
      </c>
      <c r="J1266" s="217" t="s">
        <v>3479</v>
      </c>
      <c r="K1266" s="217">
        <v>78</v>
      </c>
      <c r="L1266" s="217">
        <f t="shared" si="119"/>
        <v>22004</v>
      </c>
      <c r="R1266" s="217">
        <v>2220118</v>
      </c>
      <c r="S1266" s="217" t="s">
        <v>3480</v>
      </c>
      <c r="T1266" s="217">
        <v>0</v>
      </c>
    </row>
    <row r="1267" ht="18.9" customHeight="1" spans="1:20">
      <c r="A1267" s="668" t="s">
        <v>3481</v>
      </c>
      <c r="B1267" s="497">
        <v>22203</v>
      </c>
      <c r="C1267" s="407">
        <f t="shared" si="114"/>
        <v>0</v>
      </c>
      <c r="D1267" s="407">
        <f t="shared" si="115"/>
        <v>0</v>
      </c>
      <c r="E1267" s="483" t="str">
        <f t="shared" si="116"/>
        <v/>
      </c>
      <c r="F1267" s="473">
        <f t="shared" si="117"/>
        <v>0</v>
      </c>
      <c r="G1267" s="217">
        <f t="shared" si="118"/>
        <v>5</v>
      </c>
      <c r="H1267" s="655"/>
      <c r="I1267" s="217">
        <v>2200401</v>
      </c>
      <c r="J1267" s="217" t="s">
        <v>588</v>
      </c>
      <c r="L1267" s="217" t="e">
        <f t="shared" si="119"/>
        <v>#N/A</v>
      </c>
      <c r="R1267" s="217">
        <v>2220150</v>
      </c>
      <c r="S1267" s="217" t="s">
        <v>622</v>
      </c>
      <c r="T1267" s="217">
        <v>0</v>
      </c>
    </row>
    <row r="1268" ht="18.9" customHeight="1" spans="1:20">
      <c r="A1268" s="668" t="s">
        <v>3482</v>
      </c>
      <c r="B1268" s="497">
        <v>2220301</v>
      </c>
      <c r="C1268" s="407">
        <f t="shared" si="114"/>
        <v>0</v>
      </c>
      <c r="D1268" s="407">
        <f t="shared" si="115"/>
        <v>0</v>
      </c>
      <c r="E1268" s="483" t="str">
        <f t="shared" si="116"/>
        <v/>
      </c>
      <c r="F1268" s="473">
        <f t="shared" si="117"/>
        <v>0</v>
      </c>
      <c r="G1268" s="217">
        <f t="shared" si="118"/>
        <v>7</v>
      </c>
      <c r="H1268" s="655"/>
      <c r="I1268" s="217">
        <v>2200402</v>
      </c>
      <c r="J1268" s="217" t="s">
        <v>591</v>
      </c>
      <c r="L1268" s="217" t="e">
        <f t="shared" si="119"/>
        <v>#N/A</v>
      </c>
      <c r="R1268" s="217">
        <v>2220199</v>
      </c>
      <c r="S1268" s="217" t="s">
        <v>3483</v>
      </c>
      <c r="T1268" s="217">
        <v>-1</v>
      </c>
    </row>
    <row r="1269" ht="18.9" customHeight="1" spans="1:20">
      <c r="A1269" s="668" t="s">
        <v>3484</v>
      </c>
      <c r="B1269" s="497">
        <v>2220303</v>
      </c>
      <c r="C1269" s="407">
        <f t="shared" si="114"/>
        <v>0</v>
      </c>
      <c r="D1269" s="407">
        <f t="shared" si="115"/>
        <v>0</v>
      </c>
      <c r="E1269" s="483" t="str">
        <f t="shared" si="116"/>
        <v/>
      </c>
      <c r="F1269" s="473">
        <f t="shared" si="117"/>
        <v>0</v>
      </c>
      <c r="G1269" s="217">
        <f t="shared" si="118"/>
        <v>7</v>
      </c>
      <c r="H1269" s="397"/>
      <c r="I1269" s="217">
        <v>2200403</v>
      </c>
      <c r="J1269" s="217" t="s">
        <v>594</v>
      </c>
      <c r="L1269" s="217" t="e">
        <f t="shared" si="119"/>
        <v>#N/A</v>
      </c>
      <c r="R1269" s="217">
        <v>22202</v>
      </c>
      <c r="S1269" s="217" t="s">
        <v>3485</v>
      </c>
      <c r="T1269" s="217">
        <v>23</v>
      </c>
    </row>
    <row r="1270" ht="18.9" customHeight="1" spans="1:20">
      <c r="A1270" s="668" t="s">
        <v>3486</v>
      </c>
      <c r="B1270" s="497">
        <v>2220304</v>
      </c>
      <c r="C1270" s="407">
        <f t="shared" si="114"/>
        <v>0</v>
      </c>
      <c r="D1270" s="407">
        <f t="shared" si="115"/>
        <v>0</v>
      </c>
      <c r="E1270" s="483" t="str">
        <f t="shared" si="116"/>
        <v/>
      </c>
      <c r="F1270" s="473">
        <f t="shared" si="117"/>
        <v>0</v>
      </c>
      <c r="G1270" s="217">
        <f t="shared" si="118"/>
        <v>7</v>
      </c>
      <c r="H1270" s="397"/>
      <c r="I1270" s="217">
        <v>2200404</v>
      </c>
      <c r="J1270" s="217" t="s">
        <v>3487</v>
      </c>
      <c r="L1270" s="217" t="e">
        <f t="shared" si="119"/>
        <v>#N/A</v>
      </c>
      <c r="R1270" s="217">
        <v>2220201</v>
      </c>
      <c r="S1270" s="217" t="s">
        <v>595</v>
      </c>
      <c r="T1270" s="217">
        <v>0</v>
      </c>
    </row>
    <row r="1271" ht="18.9" customHeight="1" spans="1:20">
      <c r="A1271" s="668" t="s">
        <v>3488</v>
      </c>
      <c r="B1271" s="497">
        <v>2220399</v>
      </c>
      <c r="C1271" s="407">
        <f t="shared" si="114"/>
        <v>0</v>
      </c>
      <c r="D1271" s="407">
        <f t="shared" si="115"/>
        <v>0</v>
      </c>
      <c r="E1271" s="483" t="str">
        <f t="shared" si="116"/>
        <v/>
      </c>
      <c r="F1271" s="473">
        <f t="shared" si="117"/>
        <v>0</v>
      </c>
      <c r="G1271" s="217">
        <f t="shared" si="118"/>
        <v>7</v>
      </c>
      <c r="H1271" s="397"/>
      <c r="I1271" s="217">
        <v>2200405</v>
      </c>
      <c r="J1271" s="217" t="s">
        <v>3489</v>
      </c>
      <c r="K1271" s="217">
        <v>2</v>
      </c>
      <c r="L1271" s="217">
        <f t="shared" si="119"/>
        <v>2200405</v>
      </c>
      <c r="R1271" s="217">
        <v>2220202</v>
      </c>
      <c r="S1271" s="217" t="s">
        <v>598</v>
      </c>
      <c r="T1271" s="217">
        <v>0</v>
      </c>
    </row>
    <row r="1272" ht="18.9" customHeight="1" spans="1:20">
      <c r="A1272" s="668" t="s">
        <v>3490</v>
      </c>
      <c r="B1272" s="497">
        <v>22204</v>
      </c>
      <c r="C1272" s="407">
        <f t="shared" si="114"/>
        <v>126</v>
      </c>
      <c r="D1272" s="407">
        <f t="shared" si="115"/>
        <v>199</v>
      </c>
      <c r="E1272" s="483">
        <f t="shared" si="116"/>
        <v>0.579365079365079</v>
      </c>
      <c r="F1272" s="473">
        <f t="shared" si="117"/>
        <v>126</v>
      </c>
      <c r="G1272" s="217">
        <f t="shared" si="118"/>
        <v>5</v>
      </c>
      <c r="H1272" s="655"/>
      <c r="I1272" s="217">
        <v>2200406</v>
      </c>
      <c r="J1272" s="217" t="s">
        <v>3491</v>
      </c>
      <c r="L1272" s="217" t="e">
        <f t="shared" si="119"/>
        <v>#N/A</v>
      </c>
      <c r="R1272" s="217">
        <v>2220203</v>
      </c>
      <c r="S1272" s="217" t="s">
        <v>601</v>
      </c>
      <c r="T1272" s="217">
        <v>0</v>
      </c>
    </row>
    <row r="1273" ht="18.9" customHeight="1" spans="1:20">
      <c r="A1273" s="668" t="s">
        <v>3492</v>
      </c>
      <c r="B1273" s="497">
        <v>2220401</v>
      </c>
      <c r="C1273" s="407">
        <f t="shared" si="114"/>
        <v>0</v>
      </c>
      <c r="D1273" s="407">
        <f t="shared" si="115"/>
        <v>0</v>
      </c>
      <c r="E1273" s="483" t="str">
        <f t="shared" si="116"/>
        <v/>
      </c>
      <c r="F1273" s="473">
        <f t="shared" ref="F1273:F1336" si="120">SUMIFS(C$4:C$1309,B$4:B$1309,"&gt;"&amp;B1273*100,B$4:B$1309,"&lt;"&amp;B1273*100+100)</f>
        <v>0</v>
      </c>
      <c r="G1273" s="217">
        <f t="shared" si="118"/>
        <v>7</v>
      </c>
      <c r="H1273" s="397"/>
      <c r="I1273" s="217">
        <v>2200407</v>
      </c>
      <c r="J1273" s="217" t="s">
        <v>3493</v>
      </c>
      <c r="L1273" s="217" t="e">
        <f t="shared" si="119"/>
        <v>#N/A</v>
      </c>
      <c r="R1273" s="217">
        <v>2220204</v>
      </c>
      <c r="S1273" s="217" t="s">
        <v>3494</v>
      </c>
      <c r="T1273" s="217">
        <v>0</v>
      </c>
    </row>
    <row r="1274" ht="18.9" customHeight="1" spans="1:20">
      <c r="A1274" s="668" t="s">
        <v>3495</v>
      </c>
      <c r="B1274" s="497">
        <v>2220402</v>
      </c>
      <c r="C1274" s="407">
        <f t="shared" si="114"/>
        <v>126</v>
      </c>
      <c r="D1274" s="407">
        <f t="shared" si="115"/>
        <v>149</v>
      </c>
      <c r="E1274" s="483">
        <f t="shared" si="116"/>
        <v>0.182539682539683</v>
      </c>
      <c r="F1274" s="473">
        <f t="shared" si="120"/>
        <v>0</v>
      </c>
      <c r="G1274" s="217">
        <f t="shared" si="118"/>
        <v>7</v>
      </c>
      <c r="H1274" s="397"/>
      <c r="I1274" s="217">
        <v>2200408</v>
      </c>
      <c r="J1274" s="217" t="s">
        <v>3496</v>
      </c>
      <c r="L1274" s="217" t="e">
        <f t="shared" si="119"/>
        <v>#N/A</v>
      </c>
      <c r="R1274" s="217">
        <v>2220205</v>
      </c>
      <c r="S1274" s="217" t="s">
        <v>3497</v>
      </c>
      <c r="T1274" s="217">
        <v>0</v>
      </c>
    </row>
    <row r="1275" ht="18.9" customHeight="1" spans="1:20">
      <c r="A1275" s="668" t="s">
        <v>3498</v>
      </c>
      <c r="B1275" s="497">
        <v>2220403</v>
      </c>
      <c r="C1275" s="407">
        <f t="shared" si="114"/>
        <v>0</v>
      </c>
      <c r="D1275" s="407">
        <f t="shared" si="115"/>
        <v>50</v>
      </c>
      <c r="E1275" s="483" t="str">
        <f t="shared" si="116"/>
        <v/>
      </c>
      <c r="F1275" s="473">
        <f t="shared" si="120"/>
        <v>0</v>
      </c>
      <c r="G1275" s="217">
        <f t="shared" si="118"/>
        <v>7</v>
      </c>
      <c r="H1275" s="397"/>
      <c r="I1275" s="217">
        <v>2200409</v>
      </c>
      <c r="J1275" s="217" t="s">
        <v>3499</v>
      </c>
      <c r="L1275" s="217" t="e">
        <f t="shared" si="119"/>
        <v>#N/A</v>
      </c>
      <c r="R1275" s="217">
        <v>2220206</v>
      </c>
      <c r="S1275" s="217" t="s">
        <v>3500</v>
      </c>
      <c r="T1275" s="217">
        <v>0</v>
      </c>
    </row>
    <row r="1276" ht="18.9" customHeight="1" spans="1:20">
      <c r="A1276" s="668" t="s">
        <v>3501</v>
      </c>
      <c r="B1276" s="497">
        <v>2220404</v>
      </c>
      <c r="C1276" s="407">
        <f t="shared" si="114"/>
        <v>0</v>
      </c>
      <c r="D1276" s="407">
        <f t="shared" si="115"/>
        <v>0</v>
      </c>
      <c r="E1276" s="483" t="str">
        <f t="shared" si="116"/>
        <v/>
      </c>
      <c r="F1276" s="473">
        <f t="shared" si="120"/>
        <v>0</v>
      </c>
      <c r="G1276" s="217">
        <f t="shared" si="118"/>
        <v>7</v>
      </c>
      <c r="H1276" s="397"/>
      <c r="I1276" s="217">
        <v>2200410</v>
      </c>
      <c r="J1276" s="217" t="s">
        <v>3502</v>
      </c>
      <c r="L1276" s="217" t="e">
        <f t="shared" si="119"/>
        <v>#N/A</v>
      </c>
      <c r="R1276" s="217">
        <v>2220207</v>
      </c>
      <c r="S1276" s="217" t="s">
        <v>3503</v>
      </c>
      <c r="T1276" s="217">
        <v>0</v>
      </c>
    </row>
    <row r="1277" ht="18.9" customHeight="1" spans="1:20">
      <c r="A1277" s="668" t="s">
        <v>3504</v>
      </c>
      <c r="B1277" s="497">
        <v>2220499</v>
      </c>
      <c r="C1277" s="407">
        <f t="shared" si="114"/>
        <v>0</v>
      </c>
      <c r="D1277" s="407">
        <f t="shared" si="115"/>
        <v>0</v>
      </c>
      <c r="E1277" s="483" t="str">
        <f t="shared" si="116"/>
        <v/>
      </c>
      <c r="F1277" s="473">
        <f t="shared" si="120"/>
        <v>0</v>
      </c>
      <c r="G1277" s="217">
        <f t="shared" si="118"/>
        <v>7</v>
      </c>
      <c r="H1277" s="397"/>
      <c r="I1277" s="217">
        <v>2200450</v>
      </c>
      <c r="J1277" s="217" t="s">
        <v>3505</v>
      </c>
      <c r="K1277" s="217">
        <v>76</v>
      </c>
      <c r="L1277" s="217">
        <f t="shared" si="119"/>
        <v>2200450</v>
      </c>
      <c r="R1277" s="217">
        <v>2220209</v>
      </c>
      <c r="S1277" s="217" t="s">
        <v>3506</v>
      </c>
      <c r="T1277" s="217">
        <v>0</v>
      </c>
    </row>
    <row r="1278" ht="18.9" customHeight="1" spans="1:20">
      <c r="A1278" s="668" t="s">
        <v>3507</v>
      </c>
      <c r="B1278" s="497">
        <v>22205</v>
      </c>
      <c r="C1278" s="407">
        <f t="shared" si="114"/>
        <v>0</v>
      </c>
      <c r="D1278" s="407">
        <f t="shared" si="115"/>
        <v>0</v>
      </c>
      <c r="E1278" s="483" t="str">
        <f t="shared" si="116"/>
        <v/>
      </c>
      <c r="F1278" s="473">
        <f t="shared" si="120"/>
        <v>0</v>
      </c>
      <c r="G1278" s="217">
        <f t="shared" si="118"/>
        <v>5</v>
      </c>
      <c r="H1278" s="655"/>
      <c r="I1278" s="217">
        <v>2200499</v>
      </c>
      <c r="J1278" s="217" t="s">
        <v>3508</v>
      </c>
      <c r="L1278" s="217" t="e">
        <f t="shared" si="119"/>
        <v>#N/A</v>
      </c>
      <c r="R1278" s="217">
        <v>2220210</v>
      </c>
      <c r="S1278" s="217" t="s">
        <v>3509</v>
      </c>
      <c r="T1278" s="217">
        <v>0</v>
      </c>
    </row>
    <row r="1279" ht="18.9" customHeight="1" spans="1:20">
      <c r="A1279" s="668" t="s">
        <v>3510</v>
      </c>
      <c r="B1279" s="497">
        <v>2220501</v>
      </c>
      <c r="C1279" s="407">
        <f t="shared" si="114"/>
        <v>0</v>
      </c>
      <c r="D1279" s="407">
        <f t="shared" si="115"/>
        <v>0</v>
      </c>
      <c r="E1279" s="483" t="str">
        <f t="shared" si="116"/>
        <v/>
      </c>
      <c r="F1279" s="473">
        <f t="shared" si="120"/>
        <v>0</v>
      </c>
      <c r="G1279" s="217">
        <f t="shared" si="118"/>
        <v>7</v>
      </c>
      <c r="H1279" s="397"/>
      <c r="I1279" s="217">
        <v>22005</v>
      </c>
      <c r="J1279" s="217" t="s">
        <v>3511</v>
      </c>
      <c r="K1279" s="217">
        <v>357</v>
      </c>
      <c r="L1279" s="217">
        <f t="shared" si="119"/>
        <v>22005</v>
      </c>
      <c r="R1279" s="217">
        <v>2220211</v>
      </c>
      <c r="S1279" s="217" t="s">
        <v>3512</v>
      </c>
      <c r="T1279" s="217">
        <v>23</v>
      </c>
    </row>
    <row r="1280" ht="18.9" customHeight="1" spans="1:20">
      <c r="A1280" s="668" t="s">
        <v>3513</v>
      </c>
      <c r="B1280" s="497">
        <v>2220502</v>
      </c>
      <c r="C1280" s="407">
        <f t="shared" si="114"/>
        <v>0</v>
      </c>
      <c r="D1280" s="407">
        <f t="shared" si="115"/>
        <v>0</v>
      </c>
      <c r="E1280" s="483" t="str">
        <f t="shared" si="116"/>
        <v/>
      </c>
      <c r="F1280" s="473">
        <f t="shared" si="120"/>
        <v>0</v>
      </c>
      <c r="G1280" s="217">
        <f t="shared" si="118"/>
        <v>7</v>
      </c>
      <c r="H1280" s="397"/>
      <c r="I1280" s="217">
        <v>2200501</v>
      </c>
      <c r="J1280" s="217" t="s">
        <v>588</v>
      </c>
      <c r="L1280" s="217">
        <f t="shared" si="119"/>
        <v>2200501</v>
      </c>
      <c r="R1280" s="217">
        <v>2220212</v>
      </c>
      <c r="S1280" s="217" t="s">
        <v>3514</v>
      </c>
      <c r="T1280" s="217">
        <v>0</v>
      </c>
    </row>
    <row r="1281" ht="18.9" customHeight="1" spans="1:20">
      <c r="A1281" s="668" t="s">
        <v>3515</v>
      </c>
      <c r="B1281" s="497">
        <v>2220503</v>
      </c>
      <c r="C1281" s="407">
        <f t="shared" si="114"/>
        <v>0</v>
      </c>
      <c r="D1281" s="407">
        <f t="shared" si="115"/>
        <v>0</v>
      </c>
      <c r="E1281" s="483" t="str">
        <f t="shared" si="116"/>
        <v/>
      </c>
      <c r="F1281" s="473">
        <f t="shared" si="120"/>
        <v>0</v>
      </c>
      <c r="G1281" s="217">
        <f t="shared" si="118"/>
        <v>7</v>
      </c>
      <c r="H1281" s="655"/>
      <c r="I1281" s="217">
        <v>2200502</v>
      </c>
      <c r="J1281" s="217" t="s">
        <v>591</v>
      </c>
      <c r="L1281" s="217">
        <f t="shared" si="119"/>
        <v>2200502</v>
      </c>
      <c r="R1281" s="217">
        <v>2220250</v>
      </c>
      <c r="S1281" s="217" t="s">
        <v>622</v>
      </c>
      <c r="T1281" s="217">
        <v>0</v>
      </c>
    </row>
    <row r="1282" ht="18.9" customHeight="1" spans="1:20">
      <c r="A1282" s="668" t="s">
        <v>3516</v>
      </c>
      <c r="B1282" s="497">
        <v>2220504</v>
      </c>
      <c r="C1282" s="407">
        <f t="shared" si="114"/>
        <v>0</v>
      </c>
      <c r="D1282" s="407">
        <f t="shared" si="115"/>
        <v>0</v>
      </c>
      <c r="E1282" s="483" t="str">
        <f t="shared" si="116"/>
        <v/>
      </c>
      <c r="F1282" s="473">
        <f t="shared" si="120"/>
        <v>0</v>
      </c>
      <c r="G1282" s="217">
        <f t="shared" si="118"/>
        <v>7</v>
      </c>
      <c r="H1282" s="397"/>
      <c r="I1282" s="217">
        <v>2200503</v>
      </c>
      <c r="J1282" s="217" t="s">
        <v>594</v>
      </c>
      <c r="L1282" s="217">
        <f t="shared" si="119"/>
        <v>2200503</v>
      </c>
      <c r="R1282" s="217">
        <v>2220299</v>
      </c>
      <c r="S1282" s="217" t="s">
        <v>3517</v>
      </c>
      <c r="T1282" s="217">
        <v>0</v>
      </c>
    </row>
    <row r="1283" ht="18.9" customHeight="1" spans="1:20">
      <c r="A1283" s="668" t="s">
        <v>3518</v>
      </c>
      <c r="B1283" s="497">
        <v>2220505</v>
      </c>
      <c r="C1283" s="407">
        <f t="shared" si="114"/>
        <v>0</v>
      </c>
      <c r="D1283" s="407">
        <f t="shared" si="115"/>
        <v>0</v>
      </c>
      <c r="E1283" s="483" t="str">
        <f t="shared" si="116"/>
        <v/>
      </c>
      <c r="F1283" s="473">
        <f t="shared" si="120"/>
        <v>0</v>
      </c>
      <c r="G1283" s="217">
        <f t="shared" si="118"/>
        <v>7</v>
      </c>
      <c r="H1283" s="397"/>
      <c r="I1283" s="217">
        <v>2200504</v>
      </c>
      <c r="J1283" s="217" t="s">
        <v>3519</v>
      </c>
      <c r="K1283" s="217">
        <v>5</v>
      </c>
      <c r="L1283" s="217">
        <f t="shared" si="119"/>
        <v>2200504</v>
      </c>
      <c r="R1283" s="217">
        <v>22203</v>
      </c>
      <c r="S1283" s="217" t="s">
        <v>3520</v>
      </c>
      <c r="T1283" s="217">
        <v>0</v>
      </c>
    </row>
    <row r="1284" ht="18.9" customHeight="1" spans="1:20">
      <c r="A1284" s="668" t="s">
        <v>3521</v>
      </c>
      <c r="B1284" s="497">
        <v>2220506</v>
      </c>
      <c r="C1284" s="407">
        <f t="shared" ref="C1284:C1347" si="121">_xlfn.IFNA(VLOOKUP(B1284,I:K,3,0),)</f>
        <v>0</v>
      </c>
      <c r="D1284" s="407">
        <f t="shared" ref="D1284:D1347" si="122">_xlfn.IFNA(VLOOKUP(B1284,R:T,3,0),)</f>
        <v>0</v>
      </c>
      <c r="E1284" s="483" t="str">
        <f t="shared" ref="E1284:E1347" si="123">IF(ISERROR(D1284/C1284-1),"",D1284/C1284-1)</f>
        <v/>
      </c>
      <c r="F1284" s="473">
        <f t="shared" si="120"/>
        <v>0</v>
      </c>
      <c r="G1284" s="217">
        <f t="shared" ref="G1284:G1347" si="124">LEN(B1284)</f>
        <v>7</v>
      </c>
      <c r="H1284" s="397"/>
      <c r="I1284" s="217">
        <v>2200506</v>
      </c>
      <c r="J1284" s="217" t="s">
        <v>3522</v>
      </c>
      <c r="L1284" s="217">
        <f t="shared" ref="L1284:L1347" si="125">VLOOKUP(I1284,B$4:B$11056,1,0)</f>
        <v>2200506</v>
      </c>
      <c r="R1284" s="217">
        <v>2220301</v>
      </c>
      <c r="S1284" s="217" t="s">
        <v>3523</v>
      </c>
      <c r="T1284" s="217">
        <v>0</v>
      </c>
    </row>
    <row r="1285" ht="18.9" customHeight="1" spans="1:20">
      <c r="A1285" s="668" t="s">
        <v>3524</v>
      </c>
      <c r="B1285" s="497">
        <v>2220507</v>
      </c>
      <c r="C1285" s="407">
        <f t="shared" si="121"/>
        <v>0</v>
      </c>
      <c r="D1285" s="407">
        <f t="shared" si="122"/>
        <v>0</v>
      </c>
      <c r="E1285" s="483" t="str">
        <f t="shared" si="123"/>
        <v/>
      </c>
      <c r="F1285" s="473">
        <f t="shared" si="120"/>
        <v>0</v>
      </c>
      <c r="G1285" s="217">
        <f t="shared" si="124"/>
        <v>7</v>
      </c>
      <c r="H1285" s="655"/>
      <c r="I1285" s="217">
        <v>2200507</v>
      </c>
      <c r="J1285" s="217" t="s">
        <v>3525</v>
      </c>
      <c r="L1285" s="217">
        <f t="shared" si="125"/>
        <v>2200507</v>
      </c>
      <c r="R1285" s="217">
        <v>2220303</v>
      </c>
      <c r="S1285" s="217" t="s">
        <v>3526</v>
      </c>
      <c r="T1285" s="217">
        <v>0</v>
      </c>
    </row>
    <row r="1286" ht="18.9" customHeight="1" spans="1:20">
      <c r="A1286" s="668" t="s">
        <v>3527</v>
      </c>
      <c r="B1286" s="497">
        <v>2220508</v>
      </c>
      <c r="C1286" s="407">
        <f t="shared" si="121"/>
        <v>0</v>
      </c>
      <c r="D1286" s="407">
        <f t="shared" si="122"/>
        <v>0</v>
      </c>
      <c r="E1286" s="483" t="str">
        <f t="shared" si="123"/>
        <v/>
      </c>
      <c r="F1286" s="473">
        <f t="shared" si="120"/>
        <v>0</v>
      </c>
      <c r="G1286" s="217">
        <f t="shared" si="124"/>
        <v>7</v>
      </c>
      <c r="H1286" s="397"/>
      <c r="I1286" s="217">
        <v>2200508</v>
      </c>
      <c r="J1286" s="217" t="s">
        <v>3528</v>
      </c>
      <c r="L1286" s="217">
        <f t="shared" si="125"/>
        <v>2200508</v>
      </c>
      <c r="R1286" s="217">
        <v>2220304</v>
      </c>
      <c r="S1286" s="217" t="s">
        <v>3529</v>
      </c>
      <c r="T1286" s="217">
        <v>0</v>
      </c>
    </row>
    <row r="1287" ht="18.9" customHeight="1" spans="1:20">
      <c r="A1287" s="668" t="s">
        <v>3530</v>
      </c>
      <c r="B1287" s="497">
        <v>2220509</v>
      </c>
      <c r="C1287" s="407">
        <f t="shared" si="121"/>
        <v>0</v>
      </c>
      <c r="D1287" s="407">
        <f t="shared" si="122"/>
        <v>0</v>
      </c>
      <c r="E1287" s="483" t="str">
        <f t="shared" si="123"/>
        <v/>
      </c>
      <c r="F1287" s="473">
        <f t="shared" si="120"/>
        <v>0</v>
      </c>
      <c r="G1287" s="217">
        <f t="shared" si="124"/>
        <v>7</v>
      </c>
      <c r="H1287" s="397"/>
      <c r="I1287" s="217">
        <v>2200509</v>
      </c>
      <c r="J1287" s="217" t="s">
        <v>3531</v>
      </c>
      <c r="L1287" s="217">
        <f t="shared" si="125"/>
        <v>2200509</v>
      </c>
      <c r="R1287" s="217">
        <v>2220399</v>
      </c>
      <c r="S1287" s="217" t="s">
        <v>3532</v>
      </c>
      <c r="T1287" s="217">
        <v>0</v>
      </c>
    </row>
    <row r="1288" ht="18.9" customHeight="1" spans="1:20">
      <c r="A1288" s="668" t="s">
        <v>3533</v>
      </c>
      <c r="B1288" s="497">
        <v>2220510</v>
      </c>
      <c r="C1288" s="407">
        <f t="shared" si="121"/>
        <v>0</v>
      </c>
      <c r="D1288" s="407">
        <f t="shared" si="122"/>
        <v>0</v>
      </c>
      <c r="E1288" s="483" t="str">
        <f t="shared" si="123"/>
        <v/>
      </c>
      <c r="F1288" s="473">
        <f t="shared" si="120"/>
        <v>0</v>
      </c>
      <c r="G1288" s="217">
        <f t="shared" si="124"/>
        <v>7</v>
      </c>
      <c r="H1288" s="397"/>
      <c r="I1288" s="217">
        <v>2200510</v>
      </c>
      <c r="J1288" s="217" t="s">
        <v>3534</v>
      </c>
      <c r="L1288" s="217">
        <f t="shared" si="125"/>
        <v>2200510</v>
      </c>
      <c r="R1288" s="217">
        <v>22204</v>
      </c>
      <c r="S1288" s="217" t="s">
        <v>3535</v>
      </c>
      <c r="T1288" s="217">
        <v>199</v>
      </c>
    </row>
    <row r="1289" ht="18.9" customHeight="1" spans="1:20">
      <c r="A1289" s="668" t="s">
        <v>3536</v>
      </c>
      <c r="B1289" s="497">
        <v>2220599</v>
      </c>
      <c r="C1289" s="407">
        <f t="shared" si="121"/>
        <v>0</v>
      </c>
      <c r="D1289" s="407">
        <f t="shared" si="122"/>
        <v>0</v>
      </c>
      <c r="E1289" s="483" t="str">
        <f t="shared" si="123"/>
        <v/>
      </c>
      <c r="F1289" s="473">
        <f t="shared" si="120"/>
        <v>0</v>
      </c>
      <c r="G1289" s="217">
        <f t="shared" si="124"/>
        <v>7</v>
      </c>
      <c r="H1289" s="397"/>
      <c r="I1289" s="217">
        <v>2200511</v>
      </c>
      <c r="J1289" s="217" t="s">
        <v>3537</v>
      </c>
      <c r="K1289" s="217">
        <v>352</v>
      </c>
      <c r="L1289" s="217">
        <f t="shared" si="125"/>
        <v>2200511</v>
      </c>
      <c r="R1289" s="217">
        <v>2220401</v>
      </c>
      <c r="S1289" s="217" t="s">
        <v>3538</v>
      </c>
      <c r="T1289" s="217">
        <v>0</v>
      </c>
    </row>
    <row r="1290" ht="18.9" customHeight="1" spans="1:20">
      <c r="A1290" s="666" t="s">
        <v>3539</v>
      </c>
      <c r="B1290" s="667">
        <v>224</v>
      </c>
      <c r="C1290" s="411">
        <f t="shared" si="121"/>
        <v>0</v>
      </c>
      <c r="D1290" s="411">
        <f t="shared" si="122"/>
        <v>1452</v>
      </c>
      <c r="E1290" s="481" t="str">
        <f t="shared" si="123"/>
        <v/>
      </c>
      <c r="F1290" s="473">
        <f t="shared" si="120"/>
        <v>0</v>
      </c>
      <c r="G1290" s="217">
        <f t="shared" si="124"/>
        <v>3</v>
      </c>
      <c r="H1290" s="655"/>
      <c r="I1290" s="217">
        <v>2200512</v>
      </c>
      <c r="J1290" s="217" t="s">
        <v>3540</v>
      </c>
      <c r="L1290" s="217">
        <f t="shared" si="125"/>
        <v>2200512</v>
      </c>
      <c r="R1290" s="217">
        <v>2220402</v>
      </c>
      <c r="S1290" s="217" t="s">
        <v>3541</v>
      </c>
      <c r="T1290" s="217">
        <v>149</v>
      </c>
    </row>
    <row r="1291" ht="18.9" customHeight="1" spans="1:20">
      <c r="A1291" s="668" t="s">
        <v>3542</v>
      </c>
      <c r="B1291" s="497">
        <v>22401</v>
      </c>
      <c r="C1291" s="407">
        <f t="shared" si="121"/>
        <v>0</v>
      </c>
      <c r="D1291" s="407">
        <f t="shared" si="122"/>
        <v>324</v>
      </c>
      <c r="E1291" s="483" t="str">
        <f t="shared" si="123"/>
        <v/>
      </c>
      <c r="F1291" s="473">
        <f t="shared" si="120"/>
        <v>0</v>
      </c>
      <c r="G1291" s="217">
        <f t="shared" si="124"/>
        <v>5</v>
      </c>
      <c r="H1291" s="655"/>
      <c r="I1291" s="217">
        <v>2200513</v>
      </c>
      <c r="J1291" s="217" t="s">
        <v>3543</v>
      </c>
      <c r="L1291" s="217">
        <f t="shared" si="125"/>
        <v>2200513</v>
      </c>
      <c r="R1291" s="217">
        <v>2220403</v>
      </c>
      <c r="S1291" s="217" t="s">
        <v>3544</v>
      </c>
      <c r="T1291" s="217">
        <v>50</v>
      </c>
    </row>
    <row r="1292" ht="18.9" customHeight="1" spans="1:20">
      <c r="A1292" s="482" t="s">
        <v>587</v>
      </c>
      <c r="B1292" s="672">
        <v>2240101</v>
      </c>
      <c r="C1292" s="407">
        <f t="shared" si="121"/>
        <v>0</v>
      </c>
      <c r="D1292" s="407">
        <f t="shared" si="122"/>
        <v>252</v>
      </c>
      <c r="E1292" s="483" t="str">
        <f t="shared" si="123"/>
        <v/>
      </c>
      <c r="F1292" s="473">
        <f t="shared" si="120"/>
        <v>0</v>
      </c>
      <c r="G1292" s="217">
        <f t="shared" si="124"/>
        <v>7</v>
      </c>
      <c r="H1292" s="655"/>
      <c r="I1292" s="217">
        <v>2200514</v>
      </c>
      <c r="J1292" s="217" t="s">
        <v>3545</v>
      </c>
      <c r="L1292" s="217">
        <f t="shared" si="125"/>
        <v>2200514</v>
      </c>
      <c r="R1292" s="217">
        <v>2220404</v>
      </c>
      <c r="S1292" s="217" t="s">
        <v>3546</v>
      </c>
      <c r="T1292" s="217">
        <v>0</v>
      </c>
    </row>
    <row r="1293" ht="18.9" customHeight="1" spans="1:20">
      <c r="A1293" s="482" t="s">
        <v>590</v>
      </c>
      <c r="B1293" s="672">
        <v>2240102</v>
      </c>
      <c r="C1293" s="407">
        <f t="shared" si="121"/>
        <v>0</v>
      </c>
      <c r="D1293" s="407">
        <f t="shared" si="122"/>
        <v>0</v>
      </c>
      <c r="E1293" s="483" t="str">
        <f t="shared" si="123"/>
        <v/>
      </c>
      <c r="F1293" s="473">
        <f t="shared" si="120"/>
        <v>0</v>
      </c>
      <c r="G1293" s="217">
        <f t="shared" si="124"/>
        <v>7</v>
      </c>
      <c r="H1293" s="655"/>
      <c r="I1293" s="217">
        <v>2200599</v>
      </c>
      <c r="J1293" s="217" t="s">
        <v>3547</v>
      </c>
      <c r="L1293" s="217">
        <f t="shared" si="125"/>
        <v>2200599</v>
      </c>
      <c r="R1293" s="217">
        <v>2220499</v>
      </c>
      <c r="S1293" s="217" t="s">
        <v>3548</v>
      </c>
      <c r="T1293" s="217">
        <v>0</v>
      </c>
    </row>
    <row r="1294" ht="18.9" customHeight="1" spans="1:20">
      <c r="A1294" s="482" t="s">
        <v>593</v>
      </c>
      <c r="B1294" s="672">
        <v>2240103</v>
      </c>
      <c r="C1294" s="407">
        <f t="shared" si="121"/>
        <v>0</v>
      </c>
      <c r="D1294" s="407">
        <f t="shared" si="122"/>
        <v>0</v>
      </c>
      <c r="E1294" s="483" t="str">
        <f t="shared" si="123"/>
        <v/>
      </c>
      <c r="F1294" s="473">
        <f t="shared" si="120"/>
        <v>0</v>
      </c>
      <c r="G1294" s="217">
        <f t="shared" si="124"/>
        <v>7</v>
      </c>
      <c r="H1294" s="655"/>
      <c r="I1294" s="217">
        <v>22099</v>
      </c>
      <c r="J1294" s="217" t="s">
        <v>3549</v>
      </c>
      <c r="K1294" s="217">
        <v>29</v>
      </c>
      <c r="L1294" s="217">
        <f t="shared" si="125"/>
        <v>22099</v>
      </c>
      <c r="R1294" s="217">
        <v>22205</v>
      </c>
      <c r="S1294" s="217" t="s">
        <v>3550</v>
      </c>
      <c r="T1294" s="217">
        <v>0</v>
      </c>
    </row>
    <row r="1295" ht="18.9" customHeight="1" spans="1:20">
      <c r="A1295" s="482" t="s">
        <v>3551</v>
      </c>
      <c r="B1295" s="672">
        <v>2240104</v>
      </c>
      <c r="C1295" s="407">
        <f t="shared" si="121"/>
        <v>0</v>
      </c>
      <c r="D1295" s="407">
        <f t="shared" si="122"/>
        <v>0</v>
      </c>
      <c r="E1295" s="483" t="str">
        <f t="shared" si="123"/>
        <v/>
      </c>
      <c r="F1295" s="473">
        <f t="shared" si="120"/>
        <v>0</v>
      </c>
      <c r="G1295" s="217">
        <f t="shared" si="124"/>
        <v>7</v>
      </c>
      <c r="H1295" s="397"/>
      <c r="I1295" s="217">
        <v>2209901</v>
      </c>
      <c r="J1295" s="217" t="s">
        <v>3552</v>
      </c>
      <c r="K1295" s="217">
        <v>29</v>
      </c>
      <c r="L1295" s="217">
        <f t="shared" si="125"/>
        <v>2209901</v>
      </c>
      <c r="R1295" s="217">
        <v>2220501</v>
      </c>
      <c r="S1295" s="217" t="s">
        <v>3553</v>
      </c>
      <c r="T1295" s="217">
        <v>0</v>
      </c>
    </row>
    <row r="1296" ht="18.9" customHeight="1" spans="1:20">
      <c r="A1296" s="482" t="s">
        <v>3554</v>
      </c>
      <c r="B1296" s="672">
        <v>2240105</v>
      </c>
      <c r="C1296" s="407">
        <f t="shared" si="121"/>
        <v>0</v>
      </c>
      <c r="D1296" s="407">
        <f t="shared" si="122"/>
        <v>0</v>
      </c>
      <c r="E1296" s="483" t="str">
        <f t="shared" si="123"/>
        <v/>
      </c>
      <c r="F1296" s="473">
        <f t="shared" si="120"/>
        <v>0</v>
      </c>
      <c r="G1296" s="217">
        <f t="shared" si="124"/>
        <v>7</v>
      </c>
      <c r="H1296" s="397"/>
      <c r="I1296" s="217">
        <v>221</v>
      </c>
      <c r="J1296" s="217" t="s">
        <v>65</v>
      </c>
      <c r="K1296" s="217">
        <v>11434</v>
      </c>
      <c r="L1296" s="217">
        <f t="shared" si="125"/>
        <v>221</v>
      </c>
      <c r="R1296" s="217">
        <v>2220502</v>
      </c>
      <c r="S1296" s="217" t="s">
        <v>3555</v>
      </c>
      <c r="T1296" s="217">
        <v>0</v>
      </c>
    </row>
    <row r="1297" ht="18.9" customHeight="1" spans="1:20">
      <c r="A1297" s="482" t="s">
        <v>3556</v>
      </c>
      <c r="B1297" s="672">
        <v>2240106</v>
      </c>
      <c r="C1297" s="407">
        <f t="shared" si="121"/>
        <v>0</v>
      </c>
      <c r="D1297" s="407">
        <f t="shared" si="122"/>
        <v>6</v>
      </c>
      <c r="E1297" s="483" t="str">
        <f t="shared" si="123"/>
        <v/>
      </c>
      <c r="F1297" s="473">
        <f t="shared" si="120"/>
        <v>0</v>
      </c>
      <c r="G1297" s="217">
        <f t="shared" si="124"/>
        <v>7</v>
      </c>
      <c r="H1297" s="397"/>
      <c r="I1297" s="217">
        <v>22101</v>
      </c>
      <c r="J1297" s="217" t="s">
        <v>3557</v>
      </c>
      <c r="K1297" s="217">
        <v>4826</v>
      </c>
      <c r="L1297" s="217">
        <f t="shared" si="125"/>
        <v>22101</v>
      </c>
      <c r="R1297" s="217">
        <v>2220503</v>
      </c>
      <c r="S1297" s="217" t="s">
        <v>3558</v>
      </c>
      <c r="T1297" s="217">
        <v>0</v>
      </c>
    </row>
    <row r="1298" ht="18.9" customHeight="1" spans="1:20">
      <c r="A1298" s="482" t="s">
        <v>3559</v>
      </c>
      <c r="B1298" s="672">
        <v>2240107</v>
      </c>
      <c r="C1298" s="407">
        <f t="shared" si="121"/>
        <v>0</v>
      </c>
      <c r="D1298" s="407">
        <f t="shared" si="122"/>
        <v>0</v>
      </c>
      <c r="E1298" s="483" t="str">
        <f t="shared" si="123"/>
        <v/>
      </c>
      <c r="F1298" s="473">
        <f t="shared" si="120"/>
        <v>0</v>
      </c>
      <c r="G1298" s="217">
        <f t="shared" si="124"/>
        <v>7</v>
      </c>
      <c r="H1298" s="397"/>
      <c r="I1298" s="217">
        <v>2210101</v>
      </c>
      <c r="J1298" s="217" t="s">
        <v>3560</v>
      </c>
      <c r="K1298" s="217">
        <v>-56</v>
      </c>
      <c r="L1298" s="217">
        <f t="shared" si="125"/>
        <v>2210101</v>
      </c>
      <c r="R1298" s="217">
        <v>2220504</v>
      </c>
      <c r="S1298" s="217" t="s">
        <v>3561</v>
      </c>
      <c r="T1298" s="217">
        <v>0</v>
      </c>
    </row>
    <row r="1299" ht="18.9" customHeight="1" spans="1:20">
      <c r="A1299" s="482" t="s">
        <v>3562</v>
      </c>
      <c r="B1299" s="672">
        <v>2240108</v>
      </c>
      <c r="C1299" s="407">
        <f t="shared" si="121"/>
        <v>0</v>
      </c>
      <c r="D1299" s="407">
        <f t="shared" si="122"/>
        <v>0</v>
      </c>
      <c r="E1299" s="483" t="str">
        <f t="shared" si="123"/>
        <v/>
      </c>
      <c r="F1299" s="473">
        <f t="shared" si="120"/>
        <v>0</v>
      </c>
      <c r="G1299" s="217">
        <f t="shared" si="124"/>
        <v>7</v>
      </c>
      <c r="H1299" s="655"/>
      <c r="I1299" s="217">
        <v>2210102</v>
      </c>
      <c r="J1299" s="217" t="s">
        <v>3563</v>
      </c>
      <c r="L1299" s="217">
        <f t="shared" si="125"/>
        <v>2210102</v>
      </c>
      <c r="R1299" s="217">
        <v>2220505</v>
      </c>
      <c r="S1299" s="217" t="s">
        <v>3564</v>
      </c>
      <c r="T1299" s="217">
        <v>0</v>
      </c>
    </row>
    <row r="1300" ht="18.9" customHeight="1" spans="1:20">
      <c r="A1300" s="482" t="s">
        <v>3565</v>
      </c>
      <c r="B1300" s="672">
        <v>2240109</v>
      </c>
      <c r="C1300" s="407">
        <f t="shared" si="121"/>
        <v>0</v>
      </c>
      <c r="D1300" s="407">
        <f t="shared" si="122"/>
        <v>0</v>
      </c>
      <c r="E1300" s="483" t="str">
        <f t="shared" si="123"/>
        <v/>
      </c>
      <c r="F1300" s="473">
        <f t="shared" si="120"/>
        <v>0</v>
      </c>
      <c r="G1300" s="217">
        <f t="shared" si="124"/>
        <v>7</v>
      </c>
      <c r="H1300" s="655"/>
      <c r="I1300" s="217">
        <v>2210103</v>
      </c>
      <c r="J1300" s="217" t="s">
        <v>3566</v>
      </c>
      <c r="K1300" s="217">
        <v>-104</v>
      </c>
      <c r="L1300" s="217">
        <f t="shared" si="125"/>
        <v>2210103</v>
      </c>
      <c r="R1300" s="217">
        <v>2220506</v>
      </c>
      <c r="S1300" s="217" t="s">
        <v>3567</v>
      </c>
      <c r="T1300" s="217">
        <v>0</v>
      </c>
    </row>
    <row r="1301" ht="18.9" customHeight="1" spans="1:20">
      <c r="A1301" s="482" t="s">
        <v>614</v>
      </c>
      <c r="B1301" s="672">
        <v>2240150</v>
      </c>
      <c r="C1301" s="407">
        <f t="shared" si="121"/>
        <v>0</v>
      </c>
      <c r="D1301" s="407">
        <f t="shared" si="122"/>
        <v>60</v>
      </c>
      <c r="E1301" s="483" t="str">
        <f t="shared" si="123"/>
        <v/>
      </c>
      <c r="F1301" s="473">
        <f t="shared" si="120"/>
        <v>0</v>
      </c>
      <c r="G1301" s="217">
        <f t="shared" si="124"/>
        <v>7</v>
      </c>
      <c r="H1301" s="397"/>
      <c r="I1301" s="217">
        <v>2210104</v>
      </c>
      <c r="J1301" s="217" t="s">
        <v>3568</v>
      </c>
      <c r="L1301" s="217">
        <f t="shared" si="125"/>
        <v>2210104</v>
      </c>
      <c r="R1301" s="217">
        <v>2220507</v>
      </c>
      <c r="S1301" s="217" t="s">
        <v>3569</v>
      </c>
      <c r="T1301" s="217">
        <v>0</v>
      </c>
    </row>
    <row r="1302" ht="18.9" customHeight="1" spans="1:20">
      <c r="A1302" s="482" t="s">
        <v>3570</v>
      </c>
      <c r="B1302" s="672">
        <v>2240199</v>
      </c>
      <c r="C1302" s="407">
        <f t="shared" si="121"/>
        <v>0</v>
      </c>
      <c r="D1302" s="407">
        <f t="shared" si="122"/>
        <v>6</v>
      </c>
      <c r="E1302" s="483" t="str">
        <f t="shared" si="123"/>
        <v/>
      </c>
      <c r="F1302" s="473">
        <f t="shared" si="120"/>
        <v>0</v>
      </c>
      <c r="G1302" s="217">
        <f t="shared" si="124"/>
        <v>7</v>
      </c>
      <c r="H1302" s="397"/>
      <c r="I1302" s="217">
        <v>2210105</v>
      </c>
      <c r="J1302" s="217" t="s">
        <v>3571</v>
      </c>
      <c r="K1302" s="217">
        <v>5257</v>
      </c>
      <c r="L1302" s="217">
        <f t="shared" si="125"/>
        <v>2210105</v>
      </c>
      <c r="R1302" s="217">
        <v>2220508</v>
      </c>
      <c r="S1302" s="217" t="s">
        <v>3572</v>
      </c>
      <c r="T1302" s="217">
        <v>0</v>
      </c>
    </row>
    <row r="1303" ht="18.9" customHeight="1" spans="1:20">
      <c r="A1303" s="482" t="s">
        <v>3573</v>
      </c>
      <c r="B1303" s="672">
        <v>22402</v>
      </c>
      <c r="C1303" s="407">
        <f t="shared" si="121"/>
        <v>0</v>
      </c>
      <c r="D1303" s="407">
        <f t="shared" si="122"/>
        <v>563</v>
      </c>
      <c r="E1303" s="483" t="str">
        <f t="shared" si="123"/>
        <v/>
      </c>
      <c r="F1303" s="473">
        <f t="shared" si="120"/>
        <v>0</v>
      </c>
      <c r="G1303" s="217">
        <f t="shared" si="124"/>
        <v>5</v>
      </c>
      <c r="H1303" s="655"/>
      <c r="I1303" s="217">
        <v>2210106</v>
      </c>
      <c r="J1303" s="217" t="s">
        <v>3574</v>
      </c>
      <c r="L1303" s="217">
        <f t="shared" si="125"/>
        <v>2210106</v>
      </c>
      <c r="R1303" s="217">
        <v>2220509</v>
      </c>
      <c r="S1303" s="217" t="s">
        <v>3575</v>
      </c>
      <c r="T1303" s="217">
        <v>0</v>
      </c>
    </row>
    <row r="1304" ht="18.9" customHeight="1" spans="1:20">
      <c r="A1304" s="482" t="s">
        <v>587</v>
      </c>
      <c r="B1304" s="672">
        <v>2240201</v>
      </c>
      <c r="C1304" s="407">
        <f t="shared" si="121"/>
        <v>0</v>
      </c>
      <c r="D1304" s="407">
        <f t="shared" si="122"/>
        <v>0</v>
      </c>
      <c r="E1304" s="483" t="str">
        <f t="shared" si="123"/>
        <v/>
      </c>
      <c r="F1304" s="473">
        <f t="shared" si="120"/>
        <v>0</v>
      </c>
      <c r="G1304" s="217">
        <f t="shared" si="124"/>
        <v>7</v>
      </c>
      <c r="H1304" s="397"/>
      <c r="I1304" s="217">
        <v>2210107</v>
      </c>
      <c r="J1304" s="217" t="s">
        <v>3576</v>
      </c>
      <c r="K1304" s="217">
        <v>-45</v>
      </c>
      <c r="L1304" s="217">
        <f t="shared" si="125"/>
        <v>2210107</v>
      </c>
      <c r="R1304" s="217">
        <v>2220510</v>
      </c>
      <c r="S1304" s="217" t="s">
        <v>3577</v>
      </c>
      <c r="T1304" s="217">
        <v>0</v>
      </c>
    </row>
    <row r="1305" ht="18.9" customHeight="1" spans="1:20">
      <c r="A1305" s="482" t="s">
        <v>590</v>
      </c>
      <c r="B1305" s="672">
        <v>2240202</v>
      </c>
      <c r="C1305" s="407">
        <f t="shared" si="121"/>
        <v>0</v>
      </c>
      <c r="D1305" s="407">
        <f t="shared" si="122"/>
        <v>0</v>
      </c>
      <c r="E1305" s="483" t="str">
        <f t="shared" si="123"/>
        <v/>
      </c>
      <c r="F1305" s="473">
        <f t="shared" si="120"/>
        <v>0</v>
      </c>
      <c r="G1305" s="217">
        <f t="shared" si="124"/>
        <v>7</v>
      </c>
      <c r="H1305" s="655"/>
      <c r="I1305" s="217">
        <v>2210199</v>
      </c>
      <c r="J1305" s="217" t="s">
        <v>3578</v>
      </c>
      <c r="K1305" s="217">
        <v>-226</v>
      </c>
      <c r="L1305" s="217">
        <f t="shared" si="125"/>
        <v>2210199</v>
      </c>
      <c r="R1305" s="217">
        <v>2220599</v>
      </c>
      <c r="S1305" s="217" t="s">
        <v>3579</v>
      </c>
      <c r="T1305" s="217">
        <v>0</v>
      </c>
    </row>
    <row r="1306" ht="18.9" customHeight="1" spans="1:20">
      <c r="A1306" s="482" t="s">
        <v>593</v>
      </c>
      <c r="B1306" s="672">
        <v>2240203</v>
      </c>
      <c r="C1306" s="407">
        <f t="shared" si="121"/>
        <v>0</v>
      </c>
      <c r="D1306" s="407">
        <f t="shared" si="122"/>
        <v>0</v>
      </c>
      <c r="E1306" s="483" t="str">
        <f t="shared" si="123"/>
        <v/>
      </c>
      <c r="F1306" s="473">
        <f t="shared" si="120"/>
        <v>0</v>
      </c>
      <c r="G1306" s="217">
        <f t="shared" si="124"/>
        <v>7</v>
      </c>
      <c r="H1306" s="655"/>
      <c r="I1306" s="217">
        <v>22102</v>
      </c>
      <c r="J1306" s="217" t="s">
        <v>3580</v>
      </c>
      <c r="K1306" s="217">
        <v>6608</v>
      </c>
      <c r="L1306" s="217">
        <f t="shared" si="125"/>
        <v>22102</v>
      </c>
      <c r="R1306" s="217">
        <v>224</v>
      </c>
      <c r="S1306" s="217" t="s">
        <v>3581</v>
      </c>
      <c r="T1306" s="217">
        <v>1452</v>
      </c>
    </row>
    <row r="1307" ht="18.9" customHeight="1" spans="1:20">
      <c r="A1307" s="482" t="s">
        <v>3582</v>
      </c>
      <c r="B1307" s="672">
        <v>2240204</v>
      </c>
      <c r="C1307" s="407">
        <f t="shared" si="121"/>
        <v>0</v>
      </c>
      <c r="D1307" s="407">
        <f t="shared" si="122"/>
        <v>563</v>
      </c>
      <c r="E1307" s="483" t="str">
        <f t="shared" si="123"/>
        <v/>
      </c>
      <c r="F1307" s="473">
        <f t="shared" si="120"/>
        <v>0</v>
      </c>
      <c r="G1307" s="217">
        <f t="shared" si="124"/>
        <v>7</v>
      </c>
      <c r="H1307" s="655"/>
      <c r="I1307" s="217">
        <v>2210201</v>
      </c>
      <c r="J1307" s="217" t="s">
        <v>3583</v>
      </c>
      <c r="K1307" s="217">
        <v>6608</v>
      </c>
      <c r="L1307" s="217">
        <f t="shared" si="125"/>
        <v>2210201</v>
      </c>
      <c r="R1307" s="217">
        <v>22401</v>
      </c>
      <c r="S1307" s="217" t="s">
        <v>3584</v>
      </c>
      <c r="T1307" s="217">
        <v>324</v>
      </c>
    </row>
    <row r="1308" ht="18.9" customHeight="1" spans="1:20">
      <c r="A1308" s="482" t="s">
        <v>3585</v>
      </c>
      <c r="B1308" s="672">
        <v>2240299</v>
      </c>
      <c r="C1308" s="407">
        <f t="shared" si="121"/>
        <v>0</v>
      </c>
      <c r="D1308" s="407">
        <f t="shared" si="122"/>
        <v>0</v>
      </c>
      <c r="E1308" s="483" t="str">
        <f t="shared" si="123"/>
        <v/>
      </c>
      <c r="F1308" s="473">
        <f t="shared" si="120"/>
        <v>0</v>
      </c>
      <c r="G1308" s="217">
        <f t="shared" si="124"/>
        <v>7</v>
      </c>
      <c r="H1308" s="655"/>
      <c r="I1308" s="217">
        <v>2210202</v>
      </c>
      <c r="J1308" s="217" t="s">
        <v>3586</v>
      </c>
      <c r="L1308" s="217">
        <f t="shared" si="125"/>
        <v>2210202</v>
      </c>
      <c r="R1308" s="217">
        <v>2240101</v>
      </c>
      <c r="S1308" s="217" t="s">
        <v>595</v>
      </c>
      <c r="T1308" s="217">
        <v>252</v>
      </c>
    </row>
    <row r="1309" ht="18.9" customHeight="1" spans="1:20">
      <c r="A1309" s="482" t="s">
        <v>3587</v>
      </c>
      <c r="B1309" s="672">
        <v>22403</v>
      </c>
      <c r="C1309" s="407">
        <f t="shared" si="121"/>
        <v>0</v>
      </c>
      <c r="D1309" s="407">
        <f t="shared" si="122"/>
        <v>0</v>
      </c>
      <c r="E1309" s="483" t="str">
        <f t="shared" si="123"/>
        <v/>
      </c>
      <c r="F1309" s="473">
        <f t="shared" si="120"/>
        <v>0</v>
      </c>
      <c r="G1309" s="217">
        <f t="shared" si="124"/>
        <v>5</v>
      </c>
      <c r="H1309" s="655"/>
      <c r="I1309" s="217">
        <v>2210203</v>
      </c>
      <c r="J1309" s="217" t="s">
        <v>3588</v>
      </c>
      <c r="L1309" s="217">
        <f t="shared" si="125"/>
        <v>2210203</v>
      </c>
      <c r="R1309" s="217">
        <v>2240102</v>
      </c>
      <c r="S1309" s="217" t="s">
        <v>598</v>
      </c>
      <c r="T1309" s="217">
        <v>0</v>
      </c>
    </row>
    <row r="1310" ht="18.9" customHeight="1" spans="1:20">
      <c r="A1310" s="482" t="s">
        <v>587</v>
      </c>
      <c r="B1310" s="672">
        <v>2240301</v>
      </c>
      <c r="C1310" s="407">
        <f t="shared" si="121"/>
        <v>0</v>
      </c>
      <c r="D1310" s="407">
        <f t="shared" si="122"/>
        <v>0</v>
      </c>
      <c r="E1310" s="483" t="str">
        <f t="shared" si="123"/>
        <v/>
      </c>
      <c r="F1310" s="473">
        <f t="shared" si="120"/>
        <v>0</v>
      </c>
      <c r="G1310" s="217">
        <f t="shared" si="124"/>
        <v>7</v>
      </c>
      <c r="H1310" s="655"/>
      <c r="I1310" s="217">
        <v>22103</v>
      </c>
      <c r="J1310" s="217" t="s">
        <v>3589</v>
      </c>
      <c r="L1310" s="217">
        <f t="shared" si="125"/>
        <v>22103</v>
      </c>
      <c r="R1310" s="217">
        <v>2240103</v>
      </c>
      <c r="S1310" s="217" t="s">
        <v>601</v>
      </c>
      <c r="T1310" s="217">
        <v>0</v>
      </c>
    </row>
    <row r="1311" ht="18.9" customHeight="1" spans="1:20">
      <c r="A1311" s="482" t="s">
        <v>590</v>
      </c>
      <c r="B1311" s="672">
        <v>2240302</v>
      </c>
      <c r="C1311" s="407">
        <f t="shared" si="121"/>
        <v>0</v>
      </c>
      <c r="D1311" s="407">
        <f t="shared" si="122"/>
        <v>0</v>
      </c>
      <c r="E1311" s="483" t="str">
        <f t="shared" si="123"/>
        <v/>
      </c>
      <c r="F1311" s="473">
        <f t="shared" si="120"/>
        <v>0</v>
      </c>
      <c r="G1311" s="217">
        <f t="shared" si="124"/>
        <v>7</v>
      </c>
      <c r="H1311" s="655"/>
      <c r="I1311" s="217">
        <v>2210301</v>
      </c>
      <c r="J1311" s="217" t="s">
        <v>3590</v>
      </c>
      <c r="L1311" s="217">
        <f t="shared" si="125"/>
        <v>2210301</v>
      </c>
      <c r="R1311" s="217">
        <v>2240104</v>
      </c>
      <c r="S1311" s="217" t="s">
        <v>3591</v>
      </c>
      <c r="T1311" s="217">
        <v>0</v>
      </c>
    </row>
    <row r="1312" ht="18.9" customHeight="1" spans="1:20">
      <c r="A1312" s="482" t="s">
        <v>593</v>
      </c>
      <c r="B1312" s="672">
        <v>2240303</v>
      </c>
      <c r="C1312" s="407">
        <f t="shared" si="121"/>
        <v>0</v>
      </c>
      <c r="D1312" s="407">
        <f t="shared" si="122"/>
        <v>0</v>
      </c>
      <c r="E1312" s="483" t="str">
        <f t="shared" si="123"/>
        <v/>
      </c>
      <c r="F1312" s="473">
        <f t="shared" si="120"/>
        <v>0</v>
      </c>
      <c r="G1312" s="217">
        <f t="shared" si="124"/>
        <v>7</v>
      </c>
      <c r="H1312" s="655"/>
      <c r="I1312" s="217">
        <v>2210302</v>
      </c>
      <c r="J1312" s="217" t="s">
        <v>3592</v>
      </c>
      <c r="L1312" s="217">
        <f t="shared" si="125"/>
        <v>2210302</v>
      </c>
      <c r="R1312" s="217">
        <v>2240105</v>
      </c>
      <c r="S1312" s="217" t="s">
        <v>3593</v>
      </c>
      <c r="T1312" s="217">
        <v>0</v>
      </c>
    </row>
    <row r="1313" ht="18.9" customHeight="1" spans="1:20">
      <c r="A1313" s="482" t="s">
        <v>3594</v>
      </c>
      <c r="B1313" s="672">
        <v>2240304</v>
      </c>
      <c r="C1313" s="407">
        <f t="shared" si="121"/>
        <v>0</v>
      </c>
      <c r="D1313" s="407">
        <f t="shared" si="122"/>
        <v>0</v>
      </c>
      <c r="E1313" s="483" t="str">
        <f t="shared" si="123"/>
        <v/>
      </c>
      <c r="F1313" s="473">
        <f t="shared" si="120"/>
        <v>0</v>
      </c>
      <c r="G1313" s="217">
        <f t="shared" si="124"/>
        <v>7</v>
      </c>
      <c r="H1313" s="655"/>
      <c r="I1313" s="217">
        <v>2210399</v>
      </c>
      <c r="J1313" s="217" t="s">
        <v>3595</v>
      </c>
      <c r="L1313" s="217">
        <f t="shared" si="125"/>
        <v>2210399</v>
      </c>
      <c r="R1313" s="217">
        <v>2240106</v>
      </c>
      <c r="S1313" s="217" t="s">
        <v>3596</v>
      </c>
      <c r="T1313" s="217">
        <v>6</v>
      </c>
    </row>
    <row r="1314" ht="18.9" customHeight="1" spans="1:20">
      <c r="A1314" s="482" t="s">
        <v>3597</v>
      </c>
      <c r="B1314" s="672">
        <v>2240399</v>
      </c>
      <c r="C1314" s="407">
        <f t="shared" si="121"/>
        <v>0</v>
      </c>
      <c r="D1314" s="407">
        <f t="shared" si="122"/>
        <v>0</v>
      </c>
      <c r="E1314" s="483" t="str">
        <f t="shared" si="123"/>
        <v/>
      </c>
      <c r="F1314" s="473">
        <f t="shared" si="120"/>
        <v>0</v>
      </c>
      <c r="G1314" s="217">
        <f t="shared" si="124"/>
        <v>7</v>
      </c>
      <c r="H1314" s="655"/>
      <c r="I1314" s="217">
        <v>222</v>
      </c>
      <c r="J1314" s="217" t="s">
        <v>66</v>
      </c>
      <c r="K1314" s="217">
        <v>436</v>
      </c>
      <c r="L1314" s="217">
        <f t="shared" si="125"/>
        <v>222</v>
      </c>
      <c r="R1314" s="217">
        <v>2240107</v>
      </c>
      <c r="S1314" s="217" t="s">
        <v>3598</v>
      </c>
      <c r="T1314" s="217">
        <v>0</v>
      </c>
    </row>
    <row r="1315" ht="18.9" customHeight="1" spans="1:20">
      <c r="A1315" s="482" t="s">
        <v>3599</v>
      </c>
      <c r="B1315" s="672">
        <v>22404</v>
      </c>
      <c r="C1315" s="407">
        <f t="shared" si="121"/>
        <v>0</v>
      </c>
      <c r="D1315" s="407">
        <f t="shared" si="122"/>
        <v>0</v>
      </c>
      <c r="E1315" s="483" t="str">
        <f t="shared" si="123"/>
        <v/>
      </c>
      <c r="F1315" s="473">
        <f t="shared" si="120"/>
        <v>0</v>
      </c>
      <c r="G1315" s="217">
        <f t="shared" si="124"/>
        <v>5</v>
      </c>
      <c r="H1315" s="655"/>
      <c r="I1315" s="217">
        <v>22201</v>
      </c>
      <c r="J1315" s="217" t="s">
        <v>3600</v>
      </c>
      <c r="K1315" s="217">
        <v>310</v>
      </c>
      <c r="L1315" s="217">
        <f t="shared" si="125"/>
        <v>22201</v>
      </c>
      <c r="R1315" s="217">
        <v>2240108</v>
      </c>
      <c r="S1315" s="217" t="s">
        <v>3601</v>
      </c>
      <c r="T1315" s="217">
        <v>0</v>
      </c>
    </row>
    <row r="1316" ht="18.9" customHeight="1" spans="1:20">
      <c r="A1316" s="482" t="s">
        <v>587</v>
      </c>
      <c r="B1316" s="672">
        <v>2240401</v>
      </c>
      <c r="C1316" s="407">
        <f t="shared" si="121"/>
        <v>0</v>
      </c>
      <c r="D1316" s="407">
        <f t="shared" si="122"/>
        <v>0</v>
      </c>
      <c r="E1316" s="483" t="str">
        <f t="shared" si="123"/>
        <v/>
      </c>
      <c r="F1316" s="473">
        <f t="shared" si="120"/>
        <v>0</v>
      </c>
      <c r="G1316" s="217">
        <f t="shared" si="124"/>
        <v>7</v>
      </c>
      <c r="H1316" s="655"/>
      <c r="I1316" s="217">
        <v>2220101</v>
      </c>
      <c r="J1316" s="217" t="s">
        <v>588</v>
      </c>
      <c r="K1316" s="217">
        <v>4</v>
      </c>
      <c r="L1316" s="217">
        <f t="shared" si="125"/>
        <v>2220101</v>
      </c>
      <c r="R1316" s="217">
        <v>2240109</v>
      </c>
      <c r="S1316" s="217" t="s">
        <v>3602</v>
      </c>
      <c r="T1316" s="217">
        <v>0</v>
      </c>
    </row>
    <row r="1317" ht="18.9" customHeight="1" spans="1:20">
      <c r="A1317" s="482" t="s">
        <v>590</v>
      </c>
      <c r="B1317" s="672">
        <v>2240402</v>
      </c>
      <c r="C1317" s="407">
        <f t="shared" si="121"/>
        <v>0</v>
      </c>
      <c r="D1317" s="407">
        <f t="shared" si="122"/>
        <v>0</v>
      </c>
      <c r="E1317" s="483" t="str">
        <f t="shared" si="123"/>
        <v/>
      </c>
      <c r="F1317" s="473">
        <f t="shared" si="120"/>
        <v>0</v>
      </c>
      <c r="G1317" s="217">
        <f t="shared" si="124"/>
        <v>7</v>
      </c>
      <c r="H1317" s="655"/>
      <c r="I1317" s="217">
        <v>2220102</v>
      </c>
      <c r="J1317" s="217" t="s">
        <v>591</v>
      </c>
      <c r="L1317" s="217">
        <f t="shared" si="125"/>
        <v>2220102</v>
      </c>
      <c r="R1317" s="217">
        <v>2240150</v>
      </c>
      <c r="S1317" s="217" t="s">
        <v>622</v>
      </c>
      <c r="T1317" s="217">
        <v>60</v>
      </c>
    </row>
    <row r="1318" ht="18.9" customHeight="1" spans="1:20">
      <c r="A1318" s="482" t="s">
        <v>593</v>
      </c>
      <c r="B1318" s="672">
        <v>2240403</v>
      </c>
      <c r="C1318" s="407">
        <f t="shared" si="121"/>
        <v>0</v>
      </c>
      <c r="D1318" s="407">
        <f t="shared" si="122"/>
        <v>0</v>
      </c>
      <c r="E1318" s="483" t="str">
        <f t="shared" si="123"/>
        <v/>
      </c>
      <c r="F1318" s="473">
        <f t="shared" si="120"/>
        <v>0</v>
      </c>
      <c r="G1318" s="217">
        <f t="shared" si="124"/>
        <v>7</v>
      </c>
      <c r="H1318" s="655"/>
      <c r="I1318" s="217">
        <v>2220103</v>
      </c>
      <c r="J1318" s="217" t="s">
        <v>594</v>
      </c>
      <c r="L1318" s="217">
        <f t="shared" si="125"/>
        <v>2220103</v>
      </c>
      <c r="R1318" s="217">
        <v>2240199</v>
      </c>
      <c r="S1318" s="217" t="s">
        <v>3603</v>
      </c>
      <c r="T1318" s="217">
        <v>6</v>
      </c>
    </row>
    <row r="1319" ht="18.9" customHeight="1" spans="1:20">
      <c r="A1319" s="482" t="s">
        <v>3604</v>
      </c>
      <c r="B1319" s="672">
        <v>2240404</v>
      </c>
      <c r="C1319" s="407">
        <f t="shared" si="121"/>
        <v>0</v>
      </c>
      <c r="D1319" s="407">
        <f t="shared" si="122"/>
        <v>0</v>
      </c>
      <c r="E1319" s="483" t="str">
        <f t="shared" si="123"/>
        <v/>
      </c>
      <c r="F1319" s="473">
        <f t="shared" si="120"/>
        <v>0</v>
      </c>
      <c r="G1319" s="217">
        <f t="shared" si="124"/>
        <v>7</v>
      </c>
      <c r="H1319" s="655"/>
      <c r="I1319" s="217">
        <v>2220104</v>
      </c>
      <c r="J1319" s="217" t="s">
        <v>3605</v>
      </c>
      <c r="L1319" s="217">
        <f t="shared" si="125"/>
        <v>2220104</v>
      </c>
      <c r="R1319" s="217">
        <v>22402</v>
      </c>
      <c r="S1319" s="217" t="s">
        <v>3606</v>
      </c>
      <c r="T1319" s="217">
        <v>563</v>
      </c>
    </row>
    <row r="1320" ht="18.9" customHeight="1" spans="1:20">
      <c r="A1320" s="482" t="s">
        <v>3607</v>
      </c>
      <c r="B1320" s="672">
        <v>2240405</v>
      </c>
      <c r="C1320" s="407">
        <f t="shared" si="121"/>
        <v>0</v>
      </c>
      <c r="D1320" s="407">
        <f t="shared" si="122"/>
        <v>0</v>
      </c>
      <c r="E1320" s="483" t="str">
        <f t="shared" si="123"/>
        <v/>
      </c>
      <c r="F1320" s="473">
        <f t="shared" si="120"/>
        <v>0</v>
      </c>
      <c r="G1320" s="217">
        <f t="shared" si="124"/>
        <v>7</v>
      </c>
      <c r="H1320" s="655"/>
      <c r="I1320" s="217">
        <v>2220105</v>
      </c>
      <c r="J1320" s="217" t="s">
        <v>3608</v>
      </c>
      <c r="K1320" s="217">
        <v>1</v>
      </c>
      <c r="L1320" s="217">
        <f t="shared" si="125"/>
        <v>2220105</v>
      </c>
      <c r="R1320" s="217">
        <v>2240201</v>
      </c>
      <c r="S1320" s="217" t="s">
        <v>595</v>
      </c>
      <c r="T1320" s="217">
        <v>0</v>
      </c>
    </row>
    <row r="1321" ht="18.9" customHeight="1" spans="1:20">
      <c r="A1321" s="482" t="s">
        <v>614</v>
      </c>
      <c r="B1321" s="672">
        <v>2240450</v>
      </c>
      <c r="C1321" s="407">
        <f t="shared" si="121"/>
        <v>0</v>
      </c>
      <c r="D1321" s="407">
        <f t="shared" si="122"/>
        <v>0</v>
      </c>
      <c r="E1321" s="483" t="str">
        <f t="shared" si="123"/>
        <v/>
      </c>
      <c r="F1321" s="473">
        <f t="shared" si="120"/>
        <v>0</v>
      </c>
      <c r="G1321" s="217">
        <f t="shared" si="124"/>
        <v>7</v>
      </c>
      <c r="H1321" s="655"/>
      <c r="I1321" s="217">
        <v>2220106</v>
      </c>
      <c r="J1321" s="217" t="s">
        <v>3609</v>
      </c>
      <c r="K1321" s="217">
        <v>12</v>
      </c>
      <c r="L1321" s="217">
        <f t="shared" si="125"/>
        <v>2220106</v>
      </c>
      <c r="R1321" s="217">
        <v>2240202</v>
      </c>
      <c r="S1321" s="217" t="s">
        <v>598</v>
      </c>
      <c r="T1321" s="217">
        <v>0</v>
      </c>
    </row>
    <row r="1322" ht="18.9" customHeight="1" spans="1:20">
      <c r="A1322" s="482" t="s">
        <v>3610</v>
      </c>
      <c r="B1322" s="672">
        <v>2240499</v>
      </c>
      <c r="C1322" s="407">
        <f t="shared" si="121"/>
        <v>0</v>
      </c>
      <c r="D1322" s="407">
        <f t="shared" si="122"/>
        <v>0</v>
      </c>
      <c r="E1322" s="483" t="str">
        <f t="shared" si="123"/>
        <v/>
      </c>
      <c r="F1322" s="473">
        <f t="shared" si="120"/>
        <v>0</v>
      </c>
      <c r="G1322" s="217">
        <f t="shared" si="124"/>
        <v>7</v>
      </c>
      <c r="I1322" s="217">
        <v>2220107</v>
      </c>
      <c r="J1322" s="217" t="s">
        <v>3611</v>
      </c>
      <c r="L1322" s="217">
        <f t="shared" si="125"/>
        <v>2220107</v>
      </c>
      <c r="R1322" s="217">
        <v>2240203</v>
      </c>
      <c r="S1322" s="217" t="s">
        <v>601</v>
      </c>
      <c r="T1322" s="217">
        <v>0</v>
      </c>
    </row>
    <row r="1323" ht="18.9" customHeight="1" spans="1:20">
      <c r="A1323" s="482" t="s">
        <v>3313</v>
      </c>
      <c r="B1323" s="672">
        <v>22405</v>
      </c>
      <c r="C1323" s="407">
        <f t="shared" si="121"/>
        <v>0</v>
      </c>
      <c r="D1323" s="407">
        <f t="shared" si="122"/>
        <v>82</v>
      </c>
      <c r="E1323" s="483" t="str">
        <f t="shared" si="123"/>
        <v/>
      </c>
      <c r="F1323" s="473">
        <f t="shared" si="120"/>
        <v>0</v>
      </c>
      <c r="G1323" s="217">
        <f t="shared" si="124"/>
        <v>5</v>
      </c>
      <c r="H1323" s="655"/>
      <c r="I1323" s="217">
        <v>2220112</v>
      </c>
      <c r="J1323" s="217" t="s">
        <v>3612</v>
      </c>
      <c r="K1323" s="217">
        <v>27</v>
      </c>
      <c r="L1323" s="217">
        <f t="shared" si="125"/>
        <v>2220112</v>
      </c>
      <c r="R1323" s="217">
        <v>2240204</v>
      </c>
      <c r="S1323" s="217" t="s">
        <v>3613</v>
      </c>
      <c r="T1323" s="217">
        <v>563</v>
      </c>
    </row>
    <row r="1324" ht="18.9" customHeight="1" spans="1:20">
      <c r="A1324" s="482" t="s">
        <v>587</v>
      </c>
      <c r="B1324" s="672">
        <v>2240501</v>
      </c>
      <c r="C1324" s="407">
        <f t="shared" si="121"/>
        <v>0</v>
      </c>
      <c r="D1324" s="407">
        <f t="shared" si="122"/>
        <v>0</v>
      </c>
      <c r="E1324" s="483" t="str">
        <f t="shared" si="123"/>
        <v/>
      </c>
      <c r="F1324" s="473">
        <f t="shared" si="120"/>
        <v>0</v>
      </c>
      <c r="G1324" s="217">
        <f t="shared" si="124"/>
        <v>7</v>
      </c>
      <c r="I1324" s="217">
        <v>2220113</v>
      </c>
      <c r="J1324" s="217" t="s">
        <v>3614</v>
      </c>
      <c r="L1324" s="217">
        <f t="shared" si="125"/>
        <v>2220113</v>
      </c>
      <c r="R1324" s="217">
        <v>2240299</v>
      </c>
      <c r="S1324" s="217" t="s">
        <v>3615</v>
      </c>
      <c r="T1324" s="217">
        <v>0</v>
      </c>
    </row>
    <row r="1325" ht="18.9" customHeight="1" spans="1:20">
      <c r="A1325" s="482" t="s">
        <v>590</v>
      </c>
      <c r="B1325" s="672">
        <v>2240502</v>
      </c>
      <c r="C1325" s="407">
        <f t="shared" si="121"/>
        <v>0</v>
      </c>
      <c r="D1325" s="407">
        <f t="shared" si="122"/>
        <v>0</v>
      </c>
      <c r="E1325" s="483" t="str">
        <f t="shared" si="123"/>
        <v/>
      </c>
      <c r="F1325" s="473">
        <f t="shared" si="120"/>
        <v>0</v>
      </c>
      <c r="G1325" s="217">
        <f t="shared" si="124"/>
        <v>7</v>
      </c>
      <c r="I1325" s="217">
        <v>2220114</v>
      </c>
      <c r="J1325" s="217" t="s">
        <v>3616</v>
      </c>
      <c r="L1325" s="217">
        <f t="shared" si="125"/>
        <v>2220114</v>
      </c>
      <c r="R1325" s="217">
        <v>22403</v>
      </c>
      <c r="S1325" s="217" t="s">
        <v>3617</v>
      </c>
      <c r="T1325" s="217">
        <v>0</v>
      </c>
    </row>
    <row r="1326" ht="18.9" customHeight="1" spans="1:20">
      <c r="A1326" s="482" t="s">
        <v>593</v>
      </c>
      <c r="B1326" s="672">
        <v>2240503</v>
      </c>
      <c r="C1326" s="407">
        <f t="shared" si="121"/>
        <v>0</v>
      </c>
      <c r="D1326" s="407">
        <f t="shared" si="122"/>
        <v>0</v>
      </c>
      <c r="E1326" s="483" t="str">
        <f t="shared" si="123"/>
        <v/>
      </c>
      <c r="F1326" s="473">
        <f t="shared" si="120"/>
        <v>0</v>
      </c>
      <c r="G1326" s="217">
        <f t="shared" si="124"/>
        <v>7</v>
      </c>
      <c r="I1326" s="217">
        <v>2220115</v>
      </c>
      <c r="J1326" s="217" t="s">
        <v>3618</v>
      </c>
      <c r="K1326" s="217">
        <v>246</v>
      </c>
      <c r="L1326" s="217">
        <f t="shared" si="125"/>
        <v>2220115</v>
      </c>
      <c r="R1326" s="217">
        <v>2240301</v>
      </c>
      <c r="S1326" s="217" t="s">
        <v>595</v>
      </c>
      <c r="T1326" s="217">
        <v>0</v>
      </c>
    </row>
    <row r="1327" ht="18.9" customHeight="1" spans="1:20">
      <c r="A1327" s="482" t="s">
        <v>3619</v>
      </c>
      <c r="B1327" s="672">
        <v>2240504</v>
      </c>
      <c r="C1327" s="407">
        <f t="shared" si="121"/>
        <v>0</v>
      </c>
      <c r="D1327" s="407">
        <f t="shared" si="122"/>
        <v>0</v>
      </c>
      <c r="E1327" s="483" t="str">
        <f t="shared" si="123"/>
        <v/>
      </c>
      <c r="F1327" s="473">
        <f t="shared" si="120"/>
        <v>0</v>
      </c>
      <c r="G1327" s="217">
        <f t="shared" si="124"/>
        <v>7</v>
      </c>
      <c r="I1327" s="217">
        <v>2220118</v>
      </c>
      <c r="J1327" s="217" t="s">
        <v>3620</v>
      </c>
      <c r="L1327" s="217">
        <f t="shared" si="125"/>
        <v>2220118</v>
      </c>
      <c r="R1327" s="217">
        <v>2240302</v>
      </c>
      <c r="S1327" s="217" t="s">
        <v>598</v>
      </c>
      <c r="T1327" s="217">
        <v>0</v>
      </c>
    </row>
    <row r="1328" ht="18.9" customHeight="1" spans="1:20">
      <c r="A1328" s="482" t="s">
        <v>3316</v>
      </c>
      <c r="B1328" s="672">
        <v>2240505</v>
      </c>
      <c r="C1328" s="407">
        <f t="shared" si="121"/>
        <v>0</v>
      </c>
      <c r="D1328" s="407">
        <f t="shared" si="122"/>
        <v>6</v>
      </c>
      <c r="E1328" s="483" t="str">
        <f t="shared" si="123"/>
        <v/>
      </c>
      <c r="F1328" s="473">
        <f t="shared" si="120"/>
        <v>0</v>
      </c>
      <c r="G1328" s="217">
        <f t="shared" si="124"/>
        <v>7</v>
      </c>
      <c r="I1328" s="217">
        <v>2220150</v>
      </c>
      <c r="J1328" s="217" t="s">
        <v>615</v>
      </c>
      <c r="L1328" s="217">
        <f t="shared" si="125"/>
        <v>2220150</v>
      </c>
      <c r="R1328" s="217">
        <v>2240303</v>
      </c>
      <c r="S1328" s="217" t="s">
        <v>601</v>
      </c>
      <c r="T1328" s="217">
        <v>0</v>
      </c>
    </row>
    <row r="1329" ht="18.9" customHeight="1" spans="1:20">
      <c r="A1329" s="482" t="s">
        <v>3621</v>
      </c>
      <c r="B1329" s="672">
        <v>2240506</v>
      </c>
      <c r="C1329" s="407">
        <f t="shared" si="121"/>
        <v>0</v>
      </c>
      <c r="D1329" s="407">
        <f t="shared" si="122"/>
        <v>0</v>
      </c>
      <c r="E1329" s="483" t="str">
        <f t="shared" si="123"/>
        <v/>
      </c>
      <c r="F1329" s="473">
        <f t="shared" si="120"/>
        <v>0</v>
      </c>
      <c r="G1329" s="217">
        <f t="shared" si="124"/>
        <v>7</v>
      </c>
      <c r="I1329" s="217">
        <v>2220199</v>
      </c>
      <c r="J1329" s="217" t="s">
        <v>3622</v>
      </c>
      <c r="K1329" s="217">
        <v>20</v>
      </c>
      <c r="L1329" s="217">
        <f t="shared" si="125"/>
        <v>2220199</v>
      </c>
      <c r="R1329" s="217">
        <v>2240304</v>
      </c>
      <c r="S1329" s="217" t="s">
        <v>3623</v>
      </c>
      <c r="T1329" s="217">
        <v>0</v>
      </c>
    </row>
    <row r="1330" ht="18.9" customHeight="1" spans="1:20">
      <c r="A1330" s="482" t="s">
        <v>3624</v>
      </c>
      <c r="B1330" s="672">
        <v>2240507</v>
      </c>
      <c r="C1330" s="407">
        <f t="shared" si="121"/>
        <v>0</v>
      </c>
      <c r="D1330" s="407">
        <f t="shared" si="122"/>
        <v>0</v>
      </c>
      <c r="E1330" s="483" t="str">
        <f t="shared" si="123"/>
        <v/>
      </c>
      <c r="F1330" s="473">
        <f t="shared" si="120"/>
        <v>0</v>
      </c>
      <c r="G1330" s="217">
        <f t="shared" si="124"/>
        <v>7</v>
      </c>
      <c r="I1330" s="217">
        <v>22202</v>
      </c>
      <c r="J1330" s="217" t="s">
        <v>3625</v>
      </c>
      <c r="L1330" s="217">
        <f t="shared" si="125"/>
        <v>22202</v>
      </c>
      <c r="R1330" s="217">
        <v>2240399</v>
      </c>
      <c r="S1330" s="217" t="s">
        <v>3626</v>
      </c>
      <c r="T1330" s="217">
        <v>0</v>
      </c>
    </row>
    <row r="1331" ht="18.9" customHeight="1" spans="1:20">
      <c r="A1331" s="482" t="s">
        <v>3627</v>
      </c>
      <c r="B1331" s="672">
        <v>2240508</v>
      </c>
      <c r="C1331" s="407">
        <f t="shared" si="121"/>
        <v>0</v>
      </c>
      <c r="D1331" s="407">
        <f t="shared" si="122"/>
        <v>0</v>
      </c>
      <c r="E1331" s="483" t="str">
        <f t="shared" si="123"/>
        <v/>
      </c>
      <c r="F1331" s="473">
        <f t="shared" si="120"/>
        <v>0</v>
      </c>
      <c r="G1331" s="217">
        <f t="shared" si="124"/>
        <v>7</v>
      </c>
      <c r="I1331" s="217">
        <v>2220201</v>
      </c>
      <c r="J1331" s="217" t="s">
        <v>588</v>
      </c>
      <c r="L1331" s="217">
        <f t="shared" si="125"/>
        <v>2220201</v>
      </c>
      <c r="R1331" s="217">
        <v>22404</v>
      </c>
      <c r="S1331" s="217" t="s">
        <v>3628</v>
      </c>
      <c r="T1331" s="217">
        <v>0</v>
      </c>
    </row>
    <row r="1332" ht="18.9" customHeight="1" spans="1:20">
      <c r="A1332" s="482" t="s">
        <v>3629</v>
      </c>
      <c r="B1332" s="672">
        <v>2240509</v>
      </c>
      <c r="C1332" s="407">
        <f t="shared" si="121"/>
        <v>0</v>
      </c>
      <c r="D1332" s="407">
        <f t="shared" si="122"/>
        <v>0</v>
      </c>
      <c r="E1332" s="483" t="str">
        <f t="shared" si="123"/>
        <v/>
      </c>
      <c r="F1332" s="473">
        <f t="shared" si="120"/>
        <v>0</v>
      </c>
      <c r="G1332" s="217">
        <f t="shared" si="124"/>
        <v>7</v>
      </c>
      <c r="I1332" s="217">
        <v>2220202</v>
      </c>
      <c r="J1332" s="217" t="s">
        <v>591</v>
      </c>
      <c r="L1332" s="217">
        <f t="shared" si="125"/>
        <v>2220202</v>
      </c>
      <c r="R1332" s="217">
        <v>2240401</v>
      </c>
      <c r="S1332" s="217" t="s">
        <v>595</v>
      </c>
      <c r="T1332" s="217">
        <v>0</v>
      </c>
    </row>
    <row r="1333" ht="18.9" customHeight="1" spans="1:20">
      <c r="A1333" s="482" t="s">
        <v>3630</v>
      </c>
      <c r="B1333" s="672">
        <v>2240510</v>
      </c>
      <c r="C1333" s="407">
        <f t="shared" si="121"/>
        <v>0</v>
      </c>
      <c r="D1333" s="407">
        <f t="shared" si="122"/>
        <v>0</v>
      </c>
      <c r="E1333" s="483" t="str">
        <f t="shared" si="123"/>
        <v/>
      </c>
      <c r="F1333" s="473">
        <f t="shared" si="120"/>
        <v>0</v>
      </c>
      <c r="G1333" s="217">
        <f t="shared" si="124"/>
        <v>7</v>
      </c>
      <c r="I1333" s="217">
        <v>2220203</v>
      </c>
      <c r="J1333" s="217" t="s">
        <v>594</v>
      </c>
      <c r="L1333" s="217">
        <f t="shared" si="125"/>
        <v>2220203</v>
      </c>
      <c r="R1333" s="217">
        <v>2240402</v>
      </c>
      <c r="S1333" s="217" t="s">
        <v>598</v>
      </c>
      <c r="T1333" s="217">
        <v>0</v>
      </c>
    </row>
    <row r="1334" ht="18.9" customHeight="1" spans="1:20">
      <c r="A1334" s="482" t="s">
        <v>3319</v>
      </c>
      <c r="B1334" s="672">
        <v>2240550</v>
      </c>
      <c r="C1334" s="407">
        <f t="shared" si="121"/>
        <v>0</v>
      </c>
      <c r="D1334" s="407">
        <f t="shared" si="122"/>
        <v>76</v>
      </c>
      <c r="E1334" s="483" t="str">
        <f t="shared" si="123"/>
        <v/>
      </c>
      <c r="F1334" s="473">
        <f t="shared" si="120"/>
        <v>0</v>
      </c>
      <c r="G1334" s="217">
        <f t="shared" si="124"/>
        <v>7</v>
      </c>
      <c r="I1334" s="217">
        <v>2220204</v>
      </c>
      <c r="J1334" s="217" t="s">
        <v>3631</v>
      </c>
      <c r="L1334" s="217">
        <f t="shared" si="125"/>
        <v>2220204</v>
      </c>
      <c r="R1334" s="217">
        <v>2240403</v>
      </c>
      <c r="S1334" s="217" t="s">
        <v>601</v>
      </c>
      <c r="T1334" s="217">
        <v>0</v>
      </c>
    </row>
    <row r="1335" ht="18.9" customHeight="1" spans="1:20">
      <c r="A1335" s="482" t="s">
        <v>3632</v>
      </c>
      <c r="B1335" s="672">
        <v>2240599</v>
      </c>
      <c r="C1335" s="407">
        <f t="shared" si="121"/>
        <v>0</v>
      </c>
      <c r="D1335" s="407">
        <f t="shared" si="122"/>
        <v>0</v>
      </c>
      <c r="E1335" s="483" t="str">
        <f t="shared" si="123"/>
        <v/>
      </c>
      <c r="F1335" s="473">
        <f t="shared" si="120"/>
        <v>0</v>
      </c>
      <c r="G1335" s="217">
        <f t="shared" si="124"/>
        <v>7</v>
      </c>
      <c r="I1335" s="217">
        <v>2220205</v>
      </c>
      <c r="J1335" s="217" t="s">
        <v>3633</v>
      </c>
      <c r="L1335" s="217">
        <f t="shared" si="125"/>
        <v>2220205</v>
      </c>
      <c r="R1335" s="217">
        <v>2240404</v>
      </c>
      <c r="S1335" s="217" t="s">
        <v>3634</v>
      </c>
      <c r="T1335" s="217">
        <v>0</v>
      </c>
    </row>
    <row r="1336" ht="18.9" customHeight="1" spans="1:20">
      <c r="A1336" s="482" t="s">
        <v>3635</v>
      </c>
      <c r="B1336" s="672">
        <v>22406</v>
      </c>
      <c r="C1336" s="407">
        <f t="shared" si="121"/>
        <v>0</v>
      </c>
      <c r="D1336" s="407">
        <f t="shared" si="122"/>
        <v>176</v>
      </c>
      <c r="E1336" s="483" t="str">
        <f t="shared" si="123"/>
        <v/>
      </c>
      <c r="F1336" s="473">
        <f t="shared" si="120"/>
        <v>0</v>
      </c>
      <c r="G1336" s="217">
        <f t="shared" si="124"/>
        <v>5</v>
      </c>
      <c r="H1336" s="655"/>
      <c r="I1336" s="217">
        <v>2220206</v>
      </c>
      <c r="J1336" s="217" t="s">
        <v>3636</v>
      </c>
      <c r="L1336" s="217">
        <f t="shared" si="125"/>
        <v>2220206</v>
      </c>
      <c r="R1336" s="217">
        <v>2240405</v>
      </c>
      <c r="S1336" s="217" t="s">
        <v>3637</v>
      </c>
      <c r="T1336" s="217">
        <v>0</v>
      </c>
    </row>
    <row r="1337" ht="18.9" customHeight="1" spans="1:20">
      <c r="A1337" s="482" t="s">
        <v>3231</v>
      </c>
      <c r="B1337" s="672">
        <v>2240601</v>
      </c>
      <c r="C1337" s="407">
        <f t="shared" si="121"/>
        <v>0</v>
      </c>
      <c r="D1337" s="407">
        <f t="shared" si="122"/>
        <v>176</v>
      </c>
      <c r="E1337" s="483" t="str">
        <f t="shared" si="123"/>
        <v/>
      </c>
      <c r="F1337" s="473">
        <f t="shared" ref="F1337:F1369" si="126">SUMIFS(C$4:C$1309,B$4:B$1309,"&gt;"&amp;B1337*100,B$4:B$1309,"&lt;"&amp;B1337*100+100)</f>
        <v>0</v>
      </c>
      <c r="G1337" s="217">
        <f t="shared" si="124"/>
        <v>7</v>
      </c>
      <c r="I1337" s="217">
        <v>2220207</v>
      </c>
      <c r="J1337" s="217" t="s">
        <v>3638</v>
      </c>
      <c r="L1337" s="217">
        <f t="shared" si="125"/>
        <v>2220207</v>
      </c>
      <c r="R1337" s="217">
        <v>2240450</v>
      </c>
      <c r="S1337" s="217" t="s">
        <v>622</v>
      </c>
      <c r="T1337" s="217">
        <v>0</v>
      </c>
    </row>
    <row r="1338" ht="18.9" customHeight="1" spans="1:20">
      <c r="A1338" s="482" t="s">
        <v>3639</v>
      </c>
      <c r="B1338" s="672">
        <v>2240602</v>
      </c>
      <c r="C1338" s="407">
        <f t="shared" si="121"/>
        <v>0</v>
      </c>
      <c r="D1338" s="407">
        <f t="shared" si="122"/>
        <v>0</v>
      </c>
      <c r="E1338" s="483" t="str">
        <f t="shared" si="123"/>
        <v/>
      </c>
      <c r="F1338" s="473">
        <f t="shared" si="126"/>
        <v>0</v>
      </c>
      <c r="G1338" s="217">
        <f t="shared" si="124"/>
        <v>7</v>
      </c>
      <c r="I1338" s="217">
        <v>2220209</v>
      </c>
      <c r="J1338" s="217" t="s">
        <v>3640</v>
      </c>
      <c r="L1338" s="217">
        <f t="shared" si="125"/>
        <v>2220209</v>
      </c>
      <c r="R1338" s="217">
        <v>2240499</v>
      </c>
      <c r="S1338" s="217" t="s">
        <v>3641</v>
      </c>
      <c r="T1338" s="217">
        <v>0</v>
      </c>
    </row>
    <row r="1339" ht="18.9" customHeight="1" spans="1:20">
      <c r="A1339" s="482" t="s">
        <v>3642</v>
      </c>
      <c r="B1339" s="672">
        <v>2240699</v>
      </c>
      <c r="C1339" s="407">
        <f t="shared" si="121"/>
        <v>0</v>
      </c>
      <c r="D1339" s="407">
        <f t="shared" si="122"/>
        <v>0</v>
      </c>
      <c r="E1339" s="483" t="str">
        <f t="shared" si="123"/>
        <v/>
      </c>
      <c r="F1339" s="473">
        <f t="shared" si="126"/>
        <v>0</v>
      </c>
      <c r="G1339" s="217">
        <f t="shared" si="124"/>
        <v>7</v>
      </c>
      <c r="I1339" s="217">
        <v>2220210</v>
      </c>
      <c r="J1339" s="217" t="s">
        <v>3643</v>
      </c>
      <c r="L1339" s="217">
        <f t="shared" si="125"/>
        <v>2220210</v>
      </c>
      <c r="R1339" s="217">
        <v>22405</v>
      </c>
      <c r="S1339" s="217" t="s">
        <v>3644</v>
      </c>
      <c r="T1339" s="217">
        <v>82</v>
      </c>
    </row>
    <row r="1340" ht="18.9" customHeight="1" spans="1:20">
      <c r="A1340" s="482" t="s">
        <v>3645</v>
      </c>
      <c r="B1340" s="672">
        <v>22407</v>
      </c>
      <c r="C1340" s="407">
        <f t="shared" si="121"/>
        <v>0</v>
      </c>
      <c r="D1340" s="407">
        <f t="shared" si="122"/>
        <v>230</v>
      </c>
      <c r="E1340" s="483" t="str">
        <f t="shared" si="123"/>
        <v/>
      </c>
      <c r="F1340" s="473">
        <f t="shared" si="126"/>
        <v>0</v>
      </c>
      <c r="G1340" s="217">
        <f t="shared" si="124"/>
        <v>5</v>
      </c>
      <c r="H1340" s="655"/>
      <c r="I1340" s="217">
        <v>2220211</v>
      </c>
      <c r="J1340" s="217" t="s">
        <v>3646</v>
      </c>
      <c r="L1340" s="217">
        <f t="shared" si="125"/>
        <v>2220211</v>
      </c>
      <c r="R1340" s="217">
        <v>2240501</v>
      </c>
      <c r="S1340" s="217" t="s">
        <v>595</v>
      </c>
      <c r="T1340" s="217">
        <v>0</v>
      </c>
    </row>
    <row r="1341" ht="18.9" customHeight="1" spans="1:20">
      <c r="A1341" s="482" t="s">
        <v>1899</v>
      </c>
      <c r="B1341" s="672">
        <v>2240701</v>
      </c>
      <c r="C1341" s="407">
        <f t="shared" si="121"/>
        <v>0</v>
      </c>
      <c r="D1341" s="407">
        <f t="shared" si="122"/>
        <v>230</v>
      </c>
      <c r="E1341" s="483" t="str">
        <f t="shared" si="123"/>
        <v/>
      </c>
      <c r="F1341" s="473">
        <f t="shared" si="126"/>
        <v>0</v>
      </c>
      <c r="G1341" s="217">
        <f t="shared" si="124"/>
        <v>7</v>
      </c>
      <c r="I1341" s="217">
        <v>2220212</v>
      </c>
      <c r="J1341" s="217" t="s">
        <v>3647</v>
      </c>
      <c r="L1341" s="217">
        <f t="shared" si="125"/>
        <v>2220212</v>
      </c>
      <c r="R1341" s="217">
        <v>2240502</v>
      </c>
      <c r="S1341" s="217" t="s">
        <v>598</v>
      </c>
      <c r="T1341" s="217">
        <v>0</v>
      </c>
    </row>
    <row r="1342" ht="18.9" customHeight="1" spans="1:20">
      <c r="A1342" s="482" t="s">
        <v>3648</v>
      </c>
      <c r="B1342" s="672">
        <v>2240702</v>
      </c>
      <c r="C1342" s="407">
        <f t="shared" si="121"/>
        <v>0</v>
      </c>
      <c r="D1342" s="407">
        <f t="shared" si="122"/>
        <v>0</v>
      </c>
      <c r="E1342" s="483" t="str">
        <f t="shared" si="123"/>
        <v/>
      </c>
      <c r="F1342" s="473">
        <f t="shared" si="126"/>
        <v>0</v>
      </c>
      <c r="G1342" s="217">
        <f t="shared" si="124"/>
        <v>7</v>
      </c>
      <c r="I1342" s="217">
        <v>2220250</v>
      </c>
      <c r="J1342" s="217" t="s">
        <v>615</v>
      </c>
      <c r="L1342" s="217">
        <f t="shared" si="125"/>
        <v>2220250</v>
      </c>
      <c r="R1342" s="217">
        <v>2240503</v>
      </c>
      <c r="S1342" s="217" t="s">
        <v>601</v>
      </c>
      <c r="T1342" s="217">
        <v>0</v>
      </c>
    </row>
    <row r="1343" ht="18.9" customHeight="1" spans="1:20">
      <c r="A1343" s="482" t="s">
        <v>3649</v>
      </c>
      <c r="B1343" s="672">
        <v>2240703</v>
      </c>
      <c r="C1343" s="407">
        <f t="shared" si="121"/>
        <v>0</v>
      </c>
      <c r="D1343" s="407">
        <f t="shared" si="122"/>
        <v>0</v>
      </c>
      <c r="E1343" s="483" t="str">
        <f t="shared" si="123"/>
        <v/>
      </c>
      <c r="F1343" s="473">
        <f t="shared" si="126"/>
        <v>0</v>
      </c>
      <c r="G1343" s="217">
        <f t="shared" si="124"/>
        <v>7</v>
      </c>
      <c r="I1343" s="217">
        <v>2220299</v>
      </c>
      <c r="J1343" s="217" t="s">
        <v>3650</v>
      </c>
      <c r="L1343" s="217">
        <f t="shared" si="125"/>
        <v>2220299</v>
      </c>
      <c r="R1343" s="217">
        <v>2240504</v>
      </c>
      <c r="S1343" s="217" t="s">
        <v>3651</v>
      </c>
      <c r="T1343" s="217">
        <v>0</v>
      </c>
    </row>
    <row r="1344" ht="18.9" customHeight="1" spans="1:20">
      <c r="A1344" s="482" t="s">
        <v>3652</v>
      </c>
      <c r="B1344" s="672">
        <v>2240704</v>
      </c>
      <c r="C1344" s="407">
        <f t="shared" si="121"/>
        <v>0</v>
      </c>
      <c r="D1344" s="407">
        <f t="shared" si="122"/>
        <v>0</v>
      </c>
      <c r="E1344" s="483" t="str">
        <f t="shared" si="123"/>
        <v/>
      </c>
      <c r="F1344" s="473">
        <f t="shared" si="126"/>
        <v>0</v>
      </c>
      <c r="G1344" s="217">
        <f t="shared" si="124"/>
        <v>7</v>
      </c>
      <c r="I1344" s="217">
        <v>22203</v>
      </c>
      <c r="J1344" s="217" t="s">
        <v>3653</v>
      </c>
      <c r="L1344" s="217">
        <f t="shared" si="125"/>
        <v>22203</v>
      </c>
      <c r="R1344" s="217">
        <v>2240505</v>
      </c>
      <c r="S1344" s="217" t="s">
        <v>3654</v>
      </c>
      <c r="T1344" s="217">
        <v>6</v>
      </c>
    </row>
    <row r="1345" ht="18.9" customHeight="1" spans="1:20">
      <c r="A1345" s="482" t="s">
        <v>3655</v>
      </c>
      <c r="B1345" s="672">
        <v>2240799</v>
      </c>
      <c r="C1345" s="407">
        <f t="shared" si="121"/>
        <v>0</v>
      </c>
      <c r="D1345" s="407">
        <f t="shared" si="122"/>
        <v>0</v>
      </c>
      <c r="E1345" s="483" t="str">
        <f t="shared" si="123"/>
        <v/>
      </c>
      <c r="F1345" s="473">
        <f t="shared" si="126"/>
        <v>0</v>
      </c>
      <c r="G1345" s="217">
        <f t="shared" si="124"/>
        <v>7</v>
      </c>
      <c r="I1345" s="217">
        <v>2220301</v>
      </c>
      <c r="J1345" s="217" t="s">
        <v>3656</v>
      </c>
      <c r="L1345" s="217">
        <f t="shared" si="125"/>
        <v>2220301</v>
      </c>
      <c r="R1345" s="217">
        <v>2240506</v>
      </c>
      <c r="S1345" s="217" t="s">
        <v>3657</v>
      </c>
      <c r="T1345" s="217">
        <v>0</v>
      </c>
    </row>
    <row r="1346" ht="18.9" customHeight="1" spans="1:20">
      <c r="A1346" s="482" t="s">
        <v>3658</v>
      </c>
      <c r="B1346" s="672">
        <v>22499</v>
      </c>
      <c r="C1346" s="407">
        <f t="shared" si="121"/>
        <v>0</v>
      </c>
      <c r="D1346" s="407">
        <f t="shared" si="122"/>
        <v>77</v>
      </c>
      <c r="E1346" s="483" t="str">
        <f t="shared" si="123"/>
        <v/>
      </c>
      <c r="F1346" s="473">
        <f t="shared" si="126"/>
        <v>0</v>
      </c>
      <c r="G1346" s="217">
        <f t="shared" si="124"/>
        <v>5</v>
      </c>
      <c r="H1346" s="655"/>
      <c r="I1346" s="217">
        <v>2220303</v>
      </c>
      <c r="J1346" s="217" t="s">
        <v>3659</v>
      </c>
      <c r="L1346" s="217">
        <f t="shared" si="125"/>
        <v>2220303</v>
      </c>
      <c r="R1346" s="217">
        <v>2240507</v>
      </c>
      <c r="S1346" s="217" t="s">
        <v>3660</v>
      </c>
      <c r="T1346" s="217">
        <v>0</v>
      </c>
    </row>
    <row r="1347" ht="18.9" customHeight="1" spans="1:20">
      <c r="A1347" s="479" t="s">
        <v>3661</v>
      </c>
      <c r="B1347" s="673">
        <v>227</v>
      </c>
      <c r="C1347" s="411">
        <f t="shared" si="121"/>
        <v>0</v>
      </c>
      <c r="D1347" s="411">
        <f t="shared" si="122"/>
        <v>0</v>
      </c>
      <c r="E1347" s="481" t="str">
        <f t="shared" si="123"/>
        <v/>
      </c>
      <c r="F1347" s="473">
        <f t="shared" si="126"/>
        <v>0</v>
      </c>
      <c r="G1347" s="217">
        <f t="shared" si="124"/>
        <v>3</v>
      </c>
      <c r="H1347" s="655"/>
      <c r="I1347" s="217">
        <v>2220304</v>
      </c>
      <c r="J1347" s="217" t="s">
        <v>3662</v>
      </c>
      <c r="L1347" s="217">
        <f t="shared" si="125"/>
        <v>2220304</v>
      </c>
      <c r="R1347" s="217">
        <v>2240508</v>
      </c>
      <c r="S1347" s="217" t="s">
        <v>3663</v>
      </c>
      <c r="T1347" s="217">
        <v>0</v>
      </c>
    </row>
    <row r="1348" ht="18.9" customHeight="1" spans="1:20">
      <c r="A1348" s="479" t="s">
        <v>3664</v>
      </c>
      <c r="B1348" s="673">
        <v>231</v>
      </c>
      <c r="C1348" s="411">
        <f t="shared" ref="C1348:C1365" si="127">_xlfn.IFNA(VLOOKUP(B1348,I:K,3,0),)</f>
        <v>0</v>
      </c>
      <c r="D1348" s="411"/>
      <c r="E1348" s="481" t="str">
        <f t="shared" ref="E1348:E1377" si="128">IF(ISERROR(D1348/C1348-1),"",D1348/C1348-1)</f>
        <v/>
      </c>
      <c r="F1348" s="473">
        <f t="shared" si="126"/>
        <v>0</v>
      </c>
      <c r="G1348" s="217">
        <f t="shared" ref="G1348:G1365" si="129">LEN(B1348)</f>
        <v>3</v>
      </c>
      <c r="H1348" s="655"/>
      <c r="I1348" s="217">
        <v>2220399</v>
      </c>
      <c r="J1348" s="217" t="s">
        <v>3665</v>
      </c>
      <c r="L1348" s="217">
        <f t="shared" ref="L1348:L1381" si="130">VLOOKUP(I1348,B$4:B$11056,1,0)</f>
        <v>2220399</v>
      </c>
      <c r="R1348" s="217">
        <v>2240509</v>
      </c>
      <c r="S1348" s="217" t="s">
        <v>3666</v>
      </c>
      <c r="T1348" s="217">
        <v>0</v>
      </c>
    </row>
    <row r="1349" ht="18.9" customHeight="1" spans="1:20">
      <c r="A1349" s="482" t="s">
        <v>3667</v>
      </c>
      <c r="B1349" s="672">
        <v>23103</v>
      </c>
      <c r="C1349" s="407">
        <f t="shared" si="127"/>
        <v>0</v>
      </c>
      <c r="D1349" s="407"/>
      <c r="E1349" s="483" t="str">
        <f t="shared" si="128"/>
        <v/>
      </c>
      <c r="F1349" s="473">
        <f t="shared" si="126"/>
        <v>0</v>
      </c>
      <c r="G1349" s="217">
        <f t="shared" si="129"/>
        <v>5</v>
      </c>
      <c r="H1349" s="655"/>
      <c r="I1349" s="217">
        <v>22204</v>
      </c>
      <c r="J1349" s="217" t="s">
        <v>3668</v>
      </c>
      <c r="K1349" s="217">
        <v>126</v>
      </c>
      <c r="L1349" s="217">
        <f t="shared" si="130"/>
        <v>22204</v>
      </c>
      <c r="R1349" s="217">
        <v>2240510</v>
      </c>
      <c r="S1349" s="217" t="s">
        <v>3669</v>
      </c>
      <c r="T1349" s="217">
        <v>0</v>
      </c>
    </row>
    <row r="1350" ht="18.9" customHeight="1" spans="1:20">
      <c r="A1350" s="482" t="s">
        <v>3670</v>
      </c>
      <c r="B1350" s="672">
        <v>2310301</v>
      </c>
      <c r="C1350" s="407">
        <f t="shared" si="127"/>
        <v>0</v>
      </c>
      <c r="D1350" s="407"/>
      <c r="E1350" s="483" t="str">
        <f t="shared" si="128"/>
        <v/>
      </c>
      <c r="F1350" s="473">
        <f t="shared" si="126"/>
        <v>0</v>
      </c>
      <c r="G1350" s="217">
        <f t="shared" si="129"/>
        <v>7</v>
      </c>
      <c r="I1350" s="217">
        <v>2220401</v>
      </c>
      <c r="J1350" s="217" t="s">
        <v>3671</v>
      </c>
      <c r="L1350" s="217">
        <f t="shared" si="130"/>
        <v>2220401</v>
      </c>
      <c r="R1350" s="217">
        <v>2240550</v>
      </c>
      <c r="S1350" s="217" t="s">
        <v>3672</v>
      </c>
      <c r="T1350" s="217">
        <v>76</v>
      </c>
    </row>
    <row r="1351" ht="18.9" customHeight="1" spans="1:20">
      <c r="A1351" s="482" t="s">
        <v>3673</v>
      </c>
      <c r="B1351" s="672">
        <v>2310302</v>
      </c>
      <c r="C1351" s="407">
        <f t="shared" si="127"/>
        <v>0</v>
      </c>
      <c r="D1351" s="407"/>
      <c r="E1351" s="483" t="str">
        <f t="shared" si="128"/>
        <v/>
      </c>
      <c r="F1351" s="473">
        <f t="shared" si="126"/>
        <v>0</v>
      </c>
      <c r="G1351" s="217">
        <f t="shared" si="129"/>
        <v>7</v>
      </c>
      <c r="I1351" s="217">
        <v>2220402</v>
      </c>
      <c r="J1351" s="217" t="s">
        <v>3674</v>
      </c>
      <c r="K1351" s="217">
        <v>126</v>
      </c>
      <c r="L1351" s="217">
        <f t="shared" si="130"/>
        <v>2220402</v>
      </c>
      <c r="R1351" s="217">
        <v>2240599</v>
      </c>
      <c r="S1351" s="217" t="s">
        <v>3675</v>
      </c>
      <c r="T1351" s="217">
        <v>0</v>
      </c>
    </row>
    <row r="1352" ht="18.9" customHeight="1" spans="1:20">
      <c r="A1352" s="482" t="s">
        <v>3676</v>
      </c>
      <c r="B1352" s="672">
        <v>2310303</v>
      </c>
      <c r="C1352" s="407">
        <f t="shared" si="127"/>
        <v>0</v>
      </c>
      <c r="D1352" s="407">
        <f t="shared" ref="D1352:D1365" si="131">_xlfn.IFNA(VLOOKUP(B1352,R:T,3,0),)</f>
        <v>0</v>
      </c>
      <c r="E1352" s="483" t="str">
        <f t="shared" si="128"/>
        <v/>
      </c>
      <c r="F1352" s="473">
        <f t="shared" si="126"/>
        <v>0</v>
      </c>
      <c r="G1352" s="217">
        <f t="shared" si="129"/>
        <v>7</v>
      </c>
      <c r="I1352" s="217">
        <v>2220403</v>
      </c>
      <c r="J1352" s="217" t="s">
        <v>3677</v>
      </c>
      <c r="L1352" s="217">
        <f t="shared" si="130"/>
        <v>2220403</v>
      </c>
      <c r="R1352" s="217">
        <v>22406</v>
      </c>
      <c r="S1352" s="217" t="s">
        <v>3678</v>
      </c>
      <c r="T1352" s="217">
        <v>176</v>
      </c>
    </row>
    <row r="1353" ht="18.9" customHeight="1" spans="1:20">
      <c r="A1353" s="482" t="s">
        <v>3679</v>
      </c>
      <c r="B1353" s="672">
        <v>2310399</v>
      </c>
      <c r="C1353" s="407">
        <f t="shared" si="127"/>
        <v>0</v>
      </c>
      <c r="D1353" s="407">
        <f t="shared" si="131"/>
        <v>0</v>
      </c>
      <c r="E1353" s="483" t="str">
        <f t="shared" si="128"/>
        <v/>
      </c>
      <c r="F1353" s="473">
        <f t="shared" si="126"/>
        <v>0</v>
      </c>
      <c r="G1353" s="217">
        <f t="shared" si="129"/>
        <v>7</v>
      </c>
      <c r="I1353" s="217">
        <v>2220404</v>
      </c>
      <c r="J1353" s="217" t="s">
        <v>3680</v>
      </c>
      <c r="L1353" s="217">
        <f t="shared" si="130"/>
        <v>2220404</v>
      </c>
      <c r="R1353" s="217">
        <v>2240601</v>
      </c>
      <c r="S1353" s="217" t="s">
        <v>3681</v>
      </c>
      <c r="T1353" s="217">
        <v>176</v>
      </c>
    </row>
    <row r="1354" ht="18.9" customHeight="1" spans="1:20">
      <c r="A1354" s="479" t="s">
        <v>3682</v>
      </c>
      <c r="B1354" s="673">
        <v>232</v>
      </c>
      <c r="C1354" s="411">
        <f t="shared" si="127"/>
        <v>3438</v>
      </c>
      <c r="D1354" s="411">
        <f t="shared" si="131"/>
        <v>4034</v>
      </c>
      <c r="E1354" s="481">
        <f t="shared" si="128"/>
        <v>0.173356602675974</v>
      </c>
      <c r="F1354" s="473">
        <f t="shared" si="126"/>
        <v>0</v>
      </c>
      <c r="G1354" s="217">
        <f t="shared" si="129"/>
        <v>3</v>
      </c>
      <c r="H1354" s="655"/>
      <c r="I1354" s="217">
        <v>2220499</v>
      </c>
      <c r="J1354" s="217" t="s">
        <v>3683</v>
      </c>
      <c r="L1354" s="217">
        <f t="shared" si="130"/>
        <v>2220499</v>
      </c>
      <c r="R1354" s="217">
        <v>2240602</v>
      </c>
      <c r="S1354" s="217" t="s">
        <v>3684</v>
      </c>
      <c r="T1354" s="217">
        <v>0</v>
      </c>
    </row>
    <row r="1355" ht="18.9" customHeight="1" spans="1:20">
      <c r="A1355" s="482" t="s">
        <v>3685</v>
      </c>
      <c r="B1355" s="672">
        <v>23203</v>
      </c>
      <c r="C1355" s="407">
        <f t="shared" si="127"/>
        <v>3438</v>
      </c>
      <c r="D1355" s="407">
        <f t="shared" si="131"/>
        <v>4034</v>
      </c>
      <c r="E1355" s="483">
        <f t="shared" si="128"/>
        <v>0.173356602675974</v>
      </c>
      <c r="F1355" s="473">
        <f t="shared" si="126"/>
        <v>0</v>
      </c>
      <c r="G1355" s="217">
        <f t="shared" si="129"/>
        <v>5</v>
      </c>
      <c r="H1355" s="655"/>
      <c r="I1355" s="217">
        <v>22205</v>
      </c>
      <c r="J1355" s="217" t="s">
        <v>3686</v>
      </c>
      <c r="L1355" s="217">
        <f t="shared" si="130"/>
        <v>22205</v>
      </c>
      <c r="R1355" s="217">
        <v>2240699</v>
      </c>
      <c r="S1355" s="217" t="s">
        <v>3687</v>
      </c>
      <c r="T1355" s="217">
        <v>0</v>
      </c>
    </row>
    <row r="1356" ht="18.9" customHeight="1" spans="1:20">
      <c r="A1356" s="482" t="s">
        <v>3688</v>
      </c>
      <c r="B1356" s="672">
        <v>2320301</v>
      </c>
      <c r="C1356" s="407">
        <f t="shared" si="127"/>
        <v>3438</v>
      </c>
      <c r="D1356" s="407">
        <f t="shared" si="131"/>
        <v>4034</v>
      </c>
      <c r="E1356" s="483">
        <f t="shared" si="128"/>
        <v>0.173356602675974</v>
      </c>
      <c r="F1356" s="473">
        <f t="shared" si="126"/>
        <v>0</v>
      </c>
      <c r="G1356" s="217">
        <f t="shared" si="129"/>
        <v>7</v>
      </c>
      <c r="I1356" s="217">
        <v>2220501</v>
      </c>
      <c r="J1356" s="217" t="s">
        <v>3689</v>
      </c>
      <c r="L1356" s="217">
        <f t="shared" si="130"/>
        <v>2220501</v>
      </c>
      <c r="R1356" s="217">
        <v>22407</v>
      </c>
      <c r="S1356" s="217" t="s">
        <v>3690</v>
      </c>
      <c r="T1356" s="217">
        <v>230</v>
      </c>
    </row>
    <row r="1357" ht="18.9" customHeight="1" spans="1:20">
      <c r="A1357" s="482" t="s">
        <v>3691</v>
      </c>
      <c r="B1357" s="672">
        <v>2320302</v>
      </c>
      <c r="C1357" s="407">
        <f t="shared" si="127"/>
        <v>0</v>
      </c>
      <c r="D1357" s="407">
        <f t="shared" si="131"/>
        <v>0</v>
      </c>
      <c r="E1357" s="483" t="str">
        <f t="shared" si="128"/>
        <v/>
      </c>
      <c r="F1357" s="473">
        <f t="shared" si="126"/>
        <v>0</v>
      </c>
      <c r="G1357" s="217">
        <f t="shared" si="129"/>
        <v>7</v>
      </c>
      <c r="I1357" s="217">
        <v>2220502</v>
      </c>
      <c r="J1357" s="217" t="s">
        <v>3692</v>
      </c>
      <c r="L1357" s="217">
        <f t="shared" si="130"/>
        <v>2220502</v>
      </c>
      <c r="R1357" s="217">
        <v>2240701</v>
      </c>
      <c r="S1357" s="217" t="s">
        <v>3693</v>
      </c>
      <c r="T1357" s="217">
        <v>230</v>
      </c>
    </row>
    <row r="1358" ht="18.9" customHeight="1" spans="1:20">
      <c r="A1358" s="482" t="s">
        <v>3694</v>
      </c>
      <c r="B1358" s="672">
        <v>2320303</v>
      </c>
      <c r="C1358" s="407">
        <f t="shared" si="127"/>
        <v>0</v>
      </c>
      <c r="D1358" s="407">
        <f t="shared" si="131"/>
        <v>0</v>
      </c>
      <c r="E1358" s="483" t="str">
        <f t="shared" si="128"/>
        <v/>
      </c>
      <c r="F1358" s="473">
        <f t="shared" si="126"/>
        <v>0</v>
      </c>
      <c r="G1358" s="217">
        <f t="shared" si="129"/>
        <v>7</v>
      </c>
      <c r="I1358" s="217">
        <v>2220503</v>
      </c>
      <c r="J1358" s="217" t="s">
        <v>3695</v>
      </c>
      <c r="L1358" s="217">
        <f t="shared" si="130"/>
        <v>2220503</v>
      </c>
      <c r="R1358" s="217">
        <v>2240702</v>
      </c>
      <c r="S1358" s="217" t="s">
        <v>3696</v>
      </c>
      <c r="T1358" s="217">
        <v>0</v>
      </c>
    </row>
    <row r="1359" ht="18.9" customHeight="1" spans="1:20">
      <c r="A1359" s="482" t="s">
        <v>3697</v>
      </c>
      <c r="B1359" s="672">
        <v>2320304</v>
      </c>
      <c r="C1359" s="407">
        <f t="shared" si="127"/>
        <v>0</v>
      </c>
      <c r="D1359" s="407">
        <f t="shared" si="131"/>
        <v>0</v>
      </c>
      <c r="E1359" s="483" t="str">
        <f t="shared" si="128"/>
        <v/>
      </c>
      <c r="F1359" s="473">
        <f t="shared" si="126"/>
        <v>0</v>
      </c>
      <c r="G1359" s="217">
        <f t="shared" si="129"/>
        <v>7</v>
      </c>
      <c r="I1359" s="217">
        <v>2220504</v>
      </c>
      <c r="J1359" s="217" t="s">
        <v>3698</v>
      </c>
      <c r="L1359" s="217">
        <f t="shared" si="130"/>
        <v>2220504</v>
      </c>
      <c r="R1359" s="217">
        <v>2240703</v>
      </c>
      <c r="S1359" s="217" t="s">
        <v>3699</v>
      </c>
      <c r="T1359" s="217">
        <v>0</v>
      </c>
    </row>
    <row r="1360" ht="18.9" customHeight="1" spans="1:20">
      <c r="A1360" s="479" t="s">
        <v>3700</v>
      </c>
      <c r="B1360" s="673">
        <v>233</v>
      </c>
      <c r="C1360" s="411">
        <f t="shared" si="127"/>
        <v>13</v>
      </c>
      <c r="D1360" s="411">
        <f t="shared" si="131"/>
        <v>18</v>
      </c>
      <c r="E1360" s="481">
        <f t="shared" si="128"/>
        <v>0.384615384615385</v>
      </c>
      <c r="F1360" s="473">
        <f t="shared" si="126"/>
        <v>0</v>
      </c>
      <c r="G1360" s="217">
        <f t="shared" si="129"/>
        <v>3</v>
      </c>
      <c r="H1360" s="655"/>
      <c r="I1360" s="217">
        <v>2220505</v>
      </c>
      <c r="J1360" s="217" t="s">
        <v>3701</v>
      </c>
      <c r="L1360" s="217">
        <f t="shared" si="130"/>
        <v>2220505</v>
      </c>
      <c r="R1360" s="217">
        <v>2240704</v>
      </c>
      <c r="S1360" s="217" t="s">
        <v>3702</v>
      </c>
      <c r="T1360" s="217">
        <v>0</v>
      </c>
    </row>
    <row r="1361" ht="18.9" customHeight="1" spans="1:20">
      <c r="A1361" s="482" t="s">
        <v>3703</v>
      </c>
      <c r="B1361" s="672">
        <v>23303</v>
      </c>
      <c r="C1361" s="407">
        <f t="shared" si="127"/>
        <v>13</v>
      </c>
      <c r="D1361" s="407">
        <f t="shared" si="131"/>
        <v>18</v>
      </c>
      <c r="E1361" s="483">
        <f t="shared" si="128"/>
        <v>0.384615384615385</v>
      </c>
      <c r="F1361" s="473">
        <f t="shared" si="126"/>
        <v>0</v>
      </c>
      <c r="G1361" s="217">
        <f t="shared" si="129"/>
        <v>5</v>
      </c>
      <c r="H1361" s="655"/>
      <c r="I1361" s="217">
        <v>2220506</v>
      </c>
      <c r="J1361" s="217" t="s">
        <v>3704</v>
      </c>
      <c r="L1361" s="217">
        <f t="shared" si="130"/>
        <v>2220506</v>
      </c>
      <c r="R1361" s="217">
        <v>2240799</v>
      </c>
      <c r="S1361" s="217" t="s">
        <v>3705</v>
      </c>
      <c r="T1361" s="217">
        <v>0</v>
      </c>
    </row>
    <row r="1362" ht="18.9" customHeight="1" spans="1:20">
      <c r="A1362" s="479" t="s">
        <v>3706</v>
      </c>
      <c r="B1362" s="673">
        <v>229</v>
      </c>
      <c r="C1362" s="411">
        <f t="shared" si="127"/>
        <v>665</v>
      </c>
      <c r="D1362" s="411">
        <f t="shared" si="131"/>
        <v>380</v>
      </c>
      <c r="E1362" s="481">
        <f t="shared" si="128"/>
        <v>-0.428571428571429</v>
      </c>
      <c r="F1362" s="473">
        <f t="shared" si="126"/>
        <v>0</v>
      </c>
      <c r="G1362" s="217">
        <f t="shared" si="129"/>
        <v>3</v>
      </c>
      <c r="H1362" s="655"/>
      <c r="I1362" s="217">
        <v>2220507</v>
      </c>
      <c r="J1362" s="217" t="s">
        <v>3707</v>
      </c>
      <c r="L1362" s="217">
        <f t="shared" si="130"/>
        <v>2220507</v>
      </c>
      <c r="R1362" s="217">
        <v>22499</v>
      </c>
      <c r="S1362" s="217" t="s">
        <v>3708</v>
      </c>
      <c r="T1362" s="217">
        <v>77</v>
      </c>
    </row>
    <row r="1363" ht="18.9" customHeight="1" spans="1:20">
      <c r="A1363" s="482" t="s">
        <v>3709</v>
      </c>
      <c r="B1363" s="672">
        <v>22902</v>
      </c>
      <c r="C1363" s="407">
        <f t="shared" si="127"/>
        <v>0</v>
      </c>
      <c r="D1363" s="407">
        <f t="shared" si="131"/>
        <v>0</v>
      </c>
      <c r="E1363" s="483" t="str">
        <f t="shared" si="128"/>
        <v/>
      </c>
      <c r="F1363" s="473">
        <f t="shared" si="126"/>
        <v>0</v>
      </c>
      <c r="G1363" s="217">
        <f t="shared" si="129"/>
        <v>5</v>
      </c>
      <c r="H1363" s="655"/>
      <c r="I1363" s="217">
        <v>2220508</v>
      </c>
      <c r="J1363" s="217" t="s">
        <v>3710</v>
      </c>
      <c r="L1363" s="217">
        <f t="shared" si="130"/>
        <v>2220508</v>
      </c>
      <c r="R1363" s="217">
        <v>229</v>
      </c>
      <c r="S1363" s="217" t="s">
        <v>3356</v>
      </c>
      <c r="T1363" s="217">
        <v>380</v>
      </c>
    </row>
    <row r="1364" ht="18.9" customHeight="1" spans="1:20">
      <c r="A1364" s="482" t="s">
        <v>3200</v>
      </c>
      <c r="B1364" s="672">
        <v>22999</v>
      </c>
      <c r="C1364" s="407">
        <f t="shared" si="127"/>
        <v>665</v>
      </c>
      <c r="D1364" s="407">
        <f t="shared" si="131"/>
        <v>380</v>
      </c>
      <c r="E1364" s="483">
        <f t="shared" si="128"/>
        <v>-0.428571428571429</v>
      </c>
      <c r="F1364" s="473">
        <f t="shared" si="126"/>
        <v>0</v>
      </c>
      <c r="G1364" s="217">
        <f t="shared" si="129"/>
        <v>5</v>
      </c>
      <c r="H1364" s="655"/>
      <c r="I1364" s="217">
        <v>2220509</v>
      </c>
      <c r="J1364" s="217" t="s">
        <v>3711</v>
      </c>
      <c r="L1364" s="217">
        <f t="shared" si="130"/>
        <v>2220509</v>
      </c>
      <c r="R1364" s="217">
        <v>22999</v>
      </c>
      <c r="S1364" s="217" t="s">
        <v>1091</v>
      </c>
      <c r="T1364" s="217">
        <v>380</v>
      </c>
    </row>
    <row r="1365" ht="18.9" customHeight="1" spans="1:20">
      <c r="A1365" s="482" t="s">
        <v>3712</v>
      </c>
      <c r="B1365" s="672">
        <v>2299901</v>
      </c>
      <c r="C1365" s="407">
        <f t="shared" si="127"/>
        <v>665</v>
      </c>
      <c r="D1365" s="407">
        <f t="shared" si="131"/>
        <v>380</v>
      </c>
      <c r="E1365" s="483">
        <f t="shared" si="128"/>
        <v>-0.428571428571429</v>
      </c>
      <c r="F1365" s="473">
        <f t="shared" si="126"/>
        <v>0</v>
      </c>
      <c r="G1365" s="217">
        <f t="shared" si="129"/>
        <v>7</v>
      </c>
      <c r="I1365" s="217">
        <v>2220510</v>
      </c>
      <c r="J1365" s="217" t="s">
        <v>3713</v>
      </c>
      <c r="L1365" s="217">
        <f t="shared" si="130"/>
        <v>2220510</v>
      </c>
      <c r="R1365" s="217">
        <v>2299901</v>
      </c>
      <c r="S1365" s="217" t="s">
        <v>1081</v>
      </c>
      <c r="T1365" s="217">
        <v>380</v>
      </c>
    </row>
    <row r="1366" ht="18.9" customHeight="1" spans="1:20">
      <c r="A1366" s="496"/>
      <c r="B1366" s="497"/>
      <c r="C1366" s="498"/>
      <c r="D1366" s="498"/>
      <c r="E1366" s="481" t="str">
        <f t="shared" si="128"/>
        <v/>
      </c>
      <c r="F1366" s="473">
        <f t="shared" si="126"/>
        <v>0</v>
      </c>
      <c r="H1366" s="655"/>
      <c r="I1366" s="217">
        <v>2220599</v>
      </c>
      <c r="J1366" s="217" t="s">
        <v>3714</v>
      </c>
      <c r="L1366" s="217">
        <f t="shared" si="130"/>
        <v>2220599</v>
      </c>
      <c r="R1366" s="217">
        <v>232</v>
      </c>
      <c r="S1366" s="217" t="s">
        <v>3715</v>
      </c>
      <c r="T1366" s="217">
        <v>4034</v>
      </c>
    </row>
    <row r="1367" ht="18.9" customHeight="1" spans="1:20">
      <c r="A1367" s="674" t="s">
        <v>75</v>
      </c>
      <c r="B1367" s="497">
        <v>2</v>
      </c>
      <c r="C1367" s="411">
        <v>321562</v>
      </c>
      <c r="D1367" s="411">
        <v>344856</v>
      </c>
      <c r="E1367" s="481">
        <f t="shared" si="128"/>
        <v>0.0724401515104396</v>
      </c>
      <c r="F1367" s="473">
        <f>SUMIFS(C$4:C$1365,B$4:B$1365,"&gt;"&amp;B1367*100,B$4:B$1365,"&lt;"&amp;B1367*100+100)</f>
        <v>321562</v>
      </c>
      <c r="G1367" s="473"/>
      <c r="H1367" s="655"/>
      <c r="I1367" s="217">
        <v>229</v>
      </c>
      <c r="J1367" s="217" t="s">
        <v>3716</v>
      </c>
      <c r="K1367" s="217">
        <v>665</v>
      </c>
      <c r="L1367" s="217">
        <f t="shared" si="130"/>
        <v>229</v>
      </c>
      <c r="R1367" s="217">
        <v>23201</v>
      </c>
      <c r="S1367" s="217" t="s">
        <v>3717</v>
      </c>
      <c r="T1367" s="217">
        <v>0</v>
      </c>
    </row>
    <row r="1368" ht="18.9" customHeight="1" spans="1:20">
      <c r="A1368" s="501" t="s">
        <v>78</v>
      </c>
      <c r="B1368" s="667">
        <v>230</v>
      </c>
      <c r="C1368" s="411">
        <f>SUM(C1369:C1375)</f>
        <v>5785</v>
      </c>
      <c r="D1368" s="675">
        <f>SUM(D1369:D1375)</f>
        <v>7846</v>
      </c>
      <c r="E1368" s="481">
        <f t="shared" si="128"/>
        <v>0.356266205704408</v>
      </c>
      <c r="F1368" s="473">
        <f t="shared" si="126"/>
        <v>0</v>
      </c>
      <c r="H1368" s="655"/>
      <c r="I1368" s="217">
        <v>22999</v>
      </c>
      <c r="J1368" s="217" t="s">
        <v>3718</v>
      </c>
      <c r="K1368" s="217">
        <v>665</v>
      </c>
      <c r="L1368" s="217">
        <f t="shared" si="130"/>
        <v>22999</v>
      </c>
      <c r="R1368" s="217">
        <v>23202</v>
      </c>
      <c r="S1368" s="217" t="s">
        <v>3719</v>
      </c>
      <c r="T1368" s="217">
        <v>0</v>
      </c>
    </row>
    <row r="1369" ht="18.9" customHeight="1" spans="1:20">
      <c r="A1369" s="496" t="s">
        <v>80</v>
      </c>
      <c r="B1369" s="497">
        <v>23001</v>
      </c>
      <c r="C1369" s="407"/>
      <c r="D1369" s="503"/>
      <c r="E1369" s="483" t="str">
        <f t="shared" si="128"/>
        <v/>
      </c>
      <c r="F1369" s="473">
        <f t="shared" si="126"/>
        <v>0</v>
      </c>
      <c r="H1369" s="655"/>
      <c r="I1369" s="217">
        <v>2299901</v>
      </c>
      <c r="J1369" s="217" t="s">
        <v>3720</v>
      </c>
      <c r="K1369" s="217">
        <v>665</v>
      </c>
      <c r="L1369" s="217">
        <f t="shared" si="130"/>
        <v>2299901</v>
      </c>
      <c r="R1369" s="217">
        <v>23203</v>
      </c>
      <c r="S1369" s="217" t="s">
        <v>3721</v>
      </c>
      <c r="T1369" s="217">
        <v>4034</v>
      </c>
    </row>
    <row r="1370" ht="18.9" customHeight="1" spans="1:20">
      <c r="A1370" s="496" t="s">
        <v>82</v>
      </c>
      <c r="B1370" s="497">
        <v>23002</v>
      </c>
      <c r="C1370" s="407"/>
      <c r="D1370" s="503"/>
      <c r="E1370" s="483" t="str">
        <f t="shared" si="128"/>
        <v/>
      </c>
      <c r="H1370" s="655"/>
      <c r="I1370" s="217">
        <v>232</v>
      </c>
      <c r="J1370" s="217" t="s">
        <v>71</v>
      </c>
      <c r="K1370" s="217">
        <v>3438</v>
      </c>
      <c r="L1370" s="217">
        <f t="shared" si="130"/>
        <v>232</v>
      </c>
      <c r="R1370" s="217">
        <v>2320301</v>
      </c>
      <c r="S1370" s="217" t="s">
        <v>3722</v>
      </c>
      <c r="T1370" s="217">
        <v>4034</v>
      </c>
    </row>
    <row r="1371" ht="18.9" customHeight="1" spans="1:20">
      <c r="A1371" s="496" t="s">
        <v>84</v>
      </c>
      <c r="B1371" s="497">
        <v>23003</v>
      </c>
      <c r="C1371" s="407"/>
      <c r="D1371" s="498"/>
      <c r="E1371" s="483" t="str">
        <f t="shared" si="128"/>
        <v/>
      </c>
      <c r="H1371" s="655"/>
      <c r="I1371" s="217">
        <v>23201</v>
      </c>
      <c r="J1371" s="217" t="s">
        <v>3723</v>
      </c>
      <c r="L1371" s="217" t="e">
        <f t="shared" si="130"/>
        <v>#N/A</v>
      </c>
      <c r="R1371" s="217">
        <v>2320302</v>
      </c>
      <c r="S1371" s="217" t="s">
        <v>3724</v>
      </c>
      <c r="T1371" s="217">
        <v>0</v>
      </c>
    </row>
    <row r="1372" ht="18.9" customHeight="1" spans="1:20">
      <c r="A1372" s="502" t="s">
        <v>86</v>
      </c>
      <c r="B1372" s="497">
        <v>23006</v>
      </c>
      <c r="C1372" s="407">
        <v>4370</v>
      </c>
      <c r="D1372" s="498">
        <v>5727</v>
      </c>
      <c r="E1372" s="483">
        <f t="shared" si="128"/>
        <v>0.310526315789474</v>
      </c>
      <c r="H1372" s="655"/>
      <c r="I1372" s="217">
        <v>23202</v>
      </c>
      <c r="J1372" s="217" t="s">
        <v>3725</v>
      </c>
      <c r="L1372" s="217" t="e">
        <f t="shared" si="130"/>
        <v>#N/A</v>
      </c>
      <c r="R1372" s="217">
        <v>2320303</v>
      </c>
      <c r="S1372" s="217" t="s">
        <v>3726</v>
      </c>
      <c r="T1372" s="217">
        <v>0</v>
      </c>
    </row>
    <row r="1373" ht="18.9" customHeight="1" spans="1:20">
      <c r="A1373" s="496" t="s">
        <v>88</v>
      </c>
      <c r="B1373" s="497">
        <v>23008</v>
      </c>
      <c r="C1373" s="407"/>
      <c r="D1373" s="498"/>
      <c r="E1373" s="483" t="str">
        <f t="shared" si="128"/>
        <v/>
      </c>
      <c r="H1373" s="655"/>
      <c r="I1373" s="217">
        <v>23203</v>
      </c>
      <c r="J1373" s="217" t="s">
        <v>3727</v>
      </c>
      <c r="K1373" s="217">
        <v>3438</v>
      </c>
      <c r="L1373" s="217">
        <f t="shared" si="130"/>
        <v>23203</v>
      </c>
      <c r="R1373" s="217">
        <v>2320304</v>
      </c>
      <c r="S1373" s="217" t="s">
        <v>3728</v>
      </c>
      <c r="T1373" s="217">
        <v>0</v>
      </c>
    </row>
    <row r="1374" ht="18.9" customHeight="1" spans="1:20">
      <c r="A1374" s="496" t="s">
        <v>3729</v>
      </c>
      <c r="B1374" s="497">
        <v>23009</v>
      </c>
      <c r="C1374" s="407"/>
      <c r="D1374" s="498">
        <v>1541</v>
      </c>
      <c r="E1374" s="483" t="str">
        <f t="shared" si="128"/>
        <v/>
      </c>
      <c r="H1374" s="655"/>
      <c r="I1374" s="217">
        <v>2320301</v>
      </c>
      <c r="J1374" s="217" t="s">
        <v>3730</v>
      </c>
      <c r="K1374" s="217">
        <v>3438</v>
      </c>
      <c r="L1374" s="217">
        <f t="shared" si="130"/>
        <v>2320301</v>
      </c>
      <c r="R1374" s="217">
        <v>233</v>
      </c>
      <c r="S1374" s="217" t="s">
        <v>3731</v>
      </c>
      <c r="T1374" s="217">
        <v>18</v>
      </c>
    </row>
    <row r="1375" ht="18.9" customHeight="1" spans="1:20">
      <c r="A1375" s="496" t="s">
        <v>92</v>
      </c>
      <c r="B1375" s="497">
        <v>23015</v>
      </c>
      <c r="C1375" s="407">
        <v>1415</v>
      </c>
      <c r="D1375" s="498">
        <v>578</v>
      </c>
      <c r="E1375" s="483">
        <f t="shared" si="128"/>
        <v>-0.591519434628975</v>
      </c>
      <c r="H1375" s="655"/>
      <c r="I1375" s="217">
        <v>2320302</v>
      </c>
      <c r="J1375" s="217" t="s">
        <v>3732</v>
      </c>
      <c r="L1375" s="217">
        <f t="shared" si="130"/>
        <v>2320302</v>
      </c>
      <c r="R1375" s="217">
        <v>23301</v>
      </c>
      <c r="S1375" s="217" t="s">
        <v>3733</v>
      </c>
      <c r="T1375" s="217">
        <v>0</v>
      </c>
    </row>
    <row r="1376" ht="18.9" customHeight="1" spans="1:20">
      <c r="A1376" s="501" t="s">
        <v>94</v>
      </c>
      <c r="B1376" s="667">
        <v>231</v>
      </c>
      <c r="C1376" s="411">
        <v>3600</v>
      </c>
      <c r="D1376" s="411">
        <f>_xlfn.IFNA(VLOOKUP(B1376,R:T,3,0),)</f>
        <v>10000</v>
      </c>
      <c r="E1376" s="481">
        <f t="shared" si="128"/>
        <v>1.77777777777778</v>
      </c>
      <c r="H1376" s="655"/>
      <c r="I1376" s="217">
        <v>2320303</v>
      </c>
      <c r="J1376" s="217" t="s">
        <v>3734</v>
      </c>
      <c r="L1376" s="217">
        <f t="shared" si="130"/>
        <v>2320303</v>
      </c>
      <c r="R1376" s="217">
        <v>23302</v>
      </c>
      <c r="S1376" s="217" t="s">
        <v>3735</v>
      </c>
      <c r="T1376" s="217">
        <v>0</v>
      </c>
    </row>
    <row r="1377" ht="18.9" customHeight="1" spans="1:20">
      <c r="A1377" s="676" t="s">
        <v>105</v>
      </c>
      <c r="B1377" s="497"/>
      <c r="C1377" s="500">
        <f>C1367+C1368+C1376</f>
        <v>330947</v>
      </c>
      <c r="D1377" s="500">
        <f>D1367+D1368+D1376</f>
        <v>362702</v>
      </c>
      <c r="E1377" s="481">
        <f t="shared" si="128"/>
        <v>0.0959519197938039</v>
      </c>
      <c r="H1377" s="655"/>
      <c r="I1377" s="217">
        <v>2320304</v>
      </c>
      <c r="J1377" s="217" t="s">
        <v>3736</v>
      </c>
      <c r="L1377" s="217">
        <f t="shared" si="130"/>
        <v>2320304</v>
      </c>
      <c r="R1377" s="217">
        <v>23303</v>
      </c>
      <c r="S1377" s="217" t="s">
        <v>3737</v>
      </c>
      <c r="T1377" s="217">
        <v>18</v>
      </c>
    </row>
    <row r="1378" ht="18.9" customHeight="1" spans="8:12">
      <c r="H1378" s="655"/>
      <c r="I1378" s="217">
        <v>233</v>
      </c>
      <c r="J1378" s="217" t="s">
        <v>72</v>
      </c>
      <c r="K1378" s="217">
        <v>13</v>
      </c>
      <c r="L1378" s="217">
        <f t="shared" si="130"/>
        <v>233</v>
      </c>
    </row>
    <row r="1379" ht="15.6" spans="8:20">
      <c r="H1379" s="655"/>
      <c r="I1379" s="217">
        <v>23301</v>
      </c>
      <c r="J1379" s="217" t="s">
        <v>3738</v>
      </c>
      <c r="L1379" s="217" t="e">
        <f t="shared" si="130"/>
        <v>#N/A</v>
      </c>
      <c r="S1379" s="217" t="s">
        <v>3739</v>
      </c>
      <c r="T1379" s="217">
        <v>42262</v>
      </c>
    </row>
    <row r="1380" ht="15.6" spans="8:20">
      <c r="H1380" s="655"/>
      <c r="I1380" s="217">
        <v>23302</v>
      </c>
      <c r="J1380" s="217" t="s">
        <v>3740</v>
      </c>
      <c r="L1380" s="217" t="e">
        <f t="shared" si="130"/>
        <v>#N/A</v>
      </c>
      <c r="R1380" s="217">
        <v>206</v>
      </c>
      <c r="S1380" s="217" t="s">
        <v>1462</v>
      </c>
      <c r="T1380" s="217">
        <v>0</v>
      </c>
    </row>
    <row r="1381" ht="15.6" spans="8:20">
      <c r="H1381" s="655"/>
      <c r="I1381" s="217">
        <v>23303</v>
      </c>
      <c r="J1381" s="217" t="s">
        <v>3741</v>
      </c>
      <c r="K1381" s="217">
        <v>13</v>
      </c>
      <c r="L1381" s="217">
        <f t="shared" si="130"/>
        <v>23303</v>
      </c>
      <c r="R1381" s="217">
        <v>20610</v>
      </c>
      <c r="S1381" s="217" t="s">
        <v>3742</v>
      </c>
      <c r="T1381" s="217">
        <v>0</v>
      </c>
    </row>
    <row r="1382" spans="18:20">
      <c r="R1382" s="217">
        <v>2061001</v>
      </c>
      <c r="S1382" s="217" t="s">
        <v>3743</v>
      </c>
      <c r="T1382" s="217">
        <v>0</v>
      </c>
    </row>
    <row r="1383" spans="18:20">
      <c r="R1383" s="217">
        <v>2061002</v>
      </c>
      <c r="S1383" s="217" t="s">
        <v>3744</v>
      </c>
      <c r="T1383" s="217">
        <v>0</v>
      </c>
    </row>
    <row r="1384" spans="18:20">
      <c r="R1384" s="217">
        <v>2061003</v>
      </c>
      <c r="S1384" s="217" t="s">
        <v>3745</v>
      </c>
      <c r="T1384" s="217">
        <v>0</v>
      </c>
    </row>
    <row r="1385" spans="18:20">
      <c r="R1385" s="217">
        <v>2061004</v>
      </c>
      <c r="S1385" s="217" t="s">
        <v>3746</v>
      </c>
      <c r="T1385" s="217">
        <v>0</v>
      </c>
    </row>
    <row r="1386" spans="18:20">
      <c r="R1386" s="217">
        <v>2061005</v>
      </c>
      <c r="S1386" s="217" t="s">
        <v>3747</v>
      </c>
      <c r="T1386" s="217">
        <v>0</v>
      </c>
    </row>
    <row r="1387" spans="18:20">
      <c r="R1387" s="217">
        <v>2061099</v>
      </c>
      <c r="S1387" s="217" t="s">
        <v>3748</v>
      </c>
      <c r="T1387" s="217">
        <v>0</v>
      </c>
    </row>
    <row r="1388" spans="18:20">
      <c r="R1388" s="217">
        <v>207</v>
      </c>
      <c r="S1388" s="217" t="s">
        <v>1609</v>
      </c>
      <c r="T1388" s="217">
        <v>67</v>
      </c>
    </row>
    <row r="1389" spans="18:20">
      <c r="R1389" s="217">
        <v>20707</v>
      </c>
      <c r="S1389" s="217" t="s">
        <v>3749</v>
      </c>
      <c r="T1389" s="217">
        <v>17</v>
      </c>
    </row>
    <row r="1390" spans="18:20">
      <c r="R1390" s="217">
        <v>2070701</v>
      </c>
      <c r="S1390" s="217" t="s">
        <v>3750</v>
      </c>
      <c r="T1390" s="217">
        <v>2</v>
      </c>
    </row>
    <row r="1391" spans="18:20">
      <c r="R1391" s="217">
        <v>2070702</v>
      </c>
      <c r="S1391" s="217" t="s">
        <v>3751</v>
      </c>
      <c r="T1391" s="217">
        <v>10</v>
      </c>
    </row>
    <row r="1392" spans="18:20">
      <c r="R1392" s="217">
        <v>2070703</v>
      </c>
      <c r="S1392" s="217" t="s">
        <v>3752</v>
      </c>
      <c r="T1392" s="217">
        <v>0</v>
      </c>
    </row>
    <row r="1393" spans="18:20">
      <c r="R1393" s="217">
        <v>2070799</v>
      </c>
      <c r="S1393" s="217" t="s">
        <v>3753</v>
      </c>
      <c r="T1393" s="217">
        <v>5</v>
      </c>
    </row>
    <row r="1394" spans="18:20">
      <c r="R1394" s="217">
        <v>20709</v>
      </c>
      <c r="S1394" s="217" t="s">
        <v>3754</v>
      </c>
      <c r="T1394" s="217">
        <v>50</v>
      </c>
    </row>
    <row r="1395" spans="18:20">
      <c r="R1395" s="217">
        <v>2070901</v>
      </c>
      <c r="S1395" s="217" t="s">
        <v>3755</v>
      </c>
      <c r="T1395" s="217">
        <v>0</v>
      </c>
    </row>
    <row r="1396" spans="18:20">
      <c r="R1396" s="217">
        <v>2070902</v>
      </c>
      <c r="S1396" s="217" t="s">
        <v>3756</v>
      </c>
      <c r="T1396" s="217">
        <v>0</v>
      </c>
    </row>
    <row r="1397" spans="18:20">
      <c r="R1397" s="217">
        <v>2070903</v>
      </c>
      <c r="S1397" s="217" t="s">
        <v>3757</v>
      </c>
      <c r="T1397" s="217">
        <v>0</v>
      </c>
    </row>
    <row r="1398" spans="18:20">
      <c r="R1398" s="217">
        <v>2070904</v>
      </c>
      <c r="S1398" s="217" t="s">
        <v>3758</v>
      </c>
      <c r="T1398" s="217">
        <v>50</v>
      </c>
    </row>
    <row r="1399" spans="18:20">
      <c r="R1399" s="217">
        <v>2070999</v>
      </c>
      <c r="S1399" s="217" t="s">
        <v>3759</v>
      </c>
      <c r="T1399" s="217">
        <v>0</v>
      </c>
    </row>
    <row r="1400" spans="18:20">
      <c r="R1400" s="217">
        <v>20710</v>
      </c>
      <c r="S1400" s="217" t="s">
        <v>3760</v>
      </c>
      <c r="T1400" s="217">
        <v>0</v>
      </c>
    </row>
    <row r="1401" spans="18:20">
      <c r="R1401" s="217">
        <v>2071001</v>
      </c>
      <c r="S1401" s="217" t="s">
        <v>3761</v>
      </c>
      <c r="T1401" s="217">
        <v>0</v>
      </c>
    </row>
    <row r="1402" spans="18:20">
      <c r="R1402" s="217">
        <v>2071099</v>
      </c>
      <c r="S1402" s="217" t="s">
        <v>3762</v>
      </c>
      <c r="T1402" s="217">
        <v>0</v>
      </c>
    </row>
    <row r="1403" spans="18:20">
      <c r="R1403" s="217">
        <v>208</v>
      </c>
      <c r="S1403" s="217" t="s">
        <v>1736</v>
      </c>
      <c r="T1403" s="217">
        <v>521</v>
      </c>
    </row>
    <row r="1404" spans="18:20">
      <c r="R1404" s="217">
        <v>20822</v>
      </c>
      <c r="S1404" s="217" t="s">
        <v>3763</v>
      </c>
      <c r="T1404" s="217">
        <v>521</v>
      </c>
    </row>
    <row r="1405" spans="18:20">
      <c r="R1405" s="217">
        <v>2082201</v>
      </c>
      <c r="S1405" s="217" t="s">
        <v>3764</v>
      </c>
      <c r="T1405" s="217">
        <v>81</v>
      </c>
    </row>
    <row r="1406" spans="18:20">
      <c r="R1406" s="217">
        <v>2082202</v>
      </c>
      <c r="S1406" s="217" t="s">
        <v>3765</v>
      </c>
      <c r="T1406" s="217">
        <v>440</v>
      </c>
    </row>
    <row r="1407" spans="18:20">
      <c r="R1407" s="217">
        <v>2082299</v>
      </c>
      <c r="S1407" s="217" t="s">
        <v>3766</v>
      </c>
      <c r="T1407" s="217">
        <v>0</v>
      </c>
    </row>
    <row r="1408" spans="18:20">
      <c r="R1408" s="217">
        <v>20823</v>
      </c>
      <c r="S1408" s="217" t="s">
        <v>3767</v>
      </c>
      <c r="T1408" s="217">
        <v>0</v>
      </c>
    </row>
    <row r="1409" spans="18:20">
      <c r="R1409" s="217">
        <v>2082301</v>
      </c>
      <c r="S1409" s="217" t="s">
        <v>3764</v>
      </c>
      <c r="T1409" s="217">
        <v>0</v>
      </c>
    </row>
    <row r="1410" spans="18:20">
      <c r="R1410" s="217">
        <v>2082302</v>
      </c>
      <c r="S1410" s="217" t="s">
        <v>3765</v>
      </c>
      <c r="T1410" s="217">
        <v>0</v>
      </c>
    </row>
    <row r="1411" spans="18:20">
      <c r="R1411" s="217">
        <v>2082399</v>
      </c>
      <c r="S1411" s="217" t="s">
        <v>3768</v>
      </c>
      <c r="T1411" s="217">
        <v>0</v>
      </c>
    </row>
    <row r="1412" spans="18:20">
      <c r="R1412" s="217">
        <v>20829</v>
      </c>
      <c r="S1412" s="217" t="s">
        <v>3769</v>
      </c>
      <c r="T1412" s="217">
        <v>0</v>
      </c>
    </row>
    <row r="1413" spans="18:20">
      <c r="R1413" s="217">
        <v>2082901</v>
      </c>
      <c r="S1413" s="217" t="s">
        <v>3765</v>
      </c>
      <c r="T1413" s="217">
        <v>0</v>
      </c>
    </row>
    <row r="1414" spans="18:20">
      <c r="R1414" s="217">
        <v>2082999</v>
      </c>
      <c r="S1414" s="217" t="s">
        <v>3770</v>
      </c>
      <c r="T1414" s="217">
        <v>0</v>
      </c>
    </row>
    <row r="1415" spans="18:20">
      <c r="R1415" s="217">
        <v>211</v>
      </c>
      <c r="S1415" s="217" t="s">
        <v>2231</v>
      </c>
      <c r="T1415" s="217">
        <v>0</v>
      </c>
    </row>
    <row r="1416" spans="18:20">
      <c r="R1416" s="217">
        <v>21160</v>
      </c>
      <c r="S1416" s="217" t="s">
        <v>3771</v>
      </c>
      <c r="T1416" s="217">
        <v>0</v>
      </c>
    </row>
    <row r="1417" spans="18:20">
      <c r="R1417" s="217">
        <v>2116001</v>
      </c>
      <c r="S1417" s="217" t="s">
        <v>3772</v>
      </c>
      <c r="T1417" s="217">
        <v>0</v>
      </c>
    </row>
    <row r="1418" spans="18:20">
      <c r="R1418" s="217">
        <v>2116002</v>
      </c>
      <c r="S1418" s="217" t="s">
        <v>3773</v>
      </c>
      <c r="T1418" s="217">
        <v>0</v>
      </c>
    </row>
    <row r="1419" spans="18:20">
      <c r="R1419" s="217">
        <v>2116003</v>
      </c>
      <c r="S1419" s="217" t="s">
        <v>3774</v>
      </c>
      <c r="T1419" s="217">
        <v>0</v>
      </c>
    </row>
    <row r="1420" spans="18:20">
      <c r="R1420" s="217">
        <v>2116099</v>
      </c>
      <c r="S1420" s="217" t="s">
        <v>3775</v>
      </c>
      <c r="T1420" s="217">
        <v>0</v>
      </c>
    </row>
    <row r="1421" spans="18:20">
      <c r="R1421" s="217">
        <v>21161</v>
      </c>
      <c r="S1421" s="217" t="s">
        <v>3776</v>
      </c>
      <c r="T1421" s="217">
        <v>0</v>
      </c>
    </row>
    <row r="1422" spans="18:20">
      <c r="R1422" s="217">
        <v>2116101</v>
      </c>
      <c r="S1422" s="217" t="s">
        <v>3777</v>
      </c>
      <c r="T1422" s="217">
        <v>0</v>
      </c>
    </row>
    <row r="1423" spans="18:20">
      <c r="R1423" s="217">
        <v>2116102</v>
      </c>
      <c r="S1423" s="217" t="s">
        <v>3778</v>
      </c>
      <c r="T1423" s="217">
        <v>0</v>
      </c>
    </row>
    <row r="1424" spans="18:20">
      <c r="R1424" s="217">
        <v>2116103</v>
      </c>
      <c r="S1424" s="217" t="s">
        <v>3779</v>
      </c>
      <c r="T1424" s="217">
        <v>0</v>
      </c>
    </row>
    <row r="1425" spans="18:20">
      <c r="R1425" s="217">
        <v>2116104</v>
      </c>
      <c r="S1425" s="217" t="s">
        <v>3780</v>
      </c>
      <c r="T1425" s="217">
        <v>0</v>
      </c>
    </row>
    <row r="1426" spans="18:20">
      <c r="R1426" s="217">
        <v>212</v>
      </c>
      <c r="S1426" s="217" t="s">
        <v>2447</v>
      </c>
      <c r="T1426" s="217">
        <v>38195</v>
      </c>
    </row>
    <row r="1427" spans="18:20">
      <c r="R1427" s="217">
        <v>21208</v>
      </c>
      <c r="S1427" s="217" t="s">
        <v>3781</v>
      </c>
      <c r="T1427" s="217">
        <v>27588</v>
      </c>
    </row>
    <row r="1428" spans="18:20">
      <c r="R1428" s="217">
        <v>2120801</v>
      </c>
      <c r="S1428" s="217" t="s">
        <v>3782</v>
      </c>
      <c r="T1428" s="217">
        <v>9023</v>
      </c>
    </row>
    <row r="1429" spans="18:20">
      <c r="R1429" s="217">
        <v>2120802</v>
      </c>
      <c r="S1429" s="217" t="s">
        <v>3783</v>
      </c>
      <c r="T1429" s="217">
        <v>5174</v>
      </c>
    </row>
    <row r="1430" spans="18:20">
      <c r="R1430" s="217">
        <v>2120803</v>
      </c>
      <c r="S1430" s="217" t="s">
        <v>3784</v>
      </c>
      <c r="T1430" s="217">
        <v>2000</v>
      </c>
    </row>
    <row r="1431" spans="18:20">
      <c r="R1431" s="217">
        <v>2120804</v>
      </c>
      <c r="S1431" s="217" t="s">
        <v>3785</v>
      </c>
      <c r="T1431" s="217">
        <v>0</v>
      </c>
    </row>
    <row r="1432" spans="18:20">
      <c r="R1432" s="217">
        <v>2120805</v>
      </c>
      <c r="S1432" s="217" t="s">
        <v>3786</v>
      </c>
      <c r="T1432" s="217">
        <v>10182</v>
      </c>
    </row>
    <row r="1433" spans="18:20">
      <c r="R1433" s="217">
        <v>2120806</v>
      </c>
      <c r="S1433" s="217" t="s">
        <v>3787</v>
      </c>
      <c r="T1433" s="217">
        <v>1201</v>
      </c>
    </row>
    <row r="1434" spans="18:20">
      <c r="R1434" s="217">
        <v>2120807</v>
      </c>
      <c r="S1434" s="217" t="s">
        <v>3788</v>
      </c>
      <c r="T1434" s="217">
        <v>0</v>
      </c>
    </row>
    <row r="1435" spans="18:20">
      <c r="R1435" s="217">
        <v>2120809</v>
      </c>
      <c r="S1435" s="217" t="s">
        <v>3789</v>
      </c>
      <c r="T1435" s="217">
        <v>0</v>
      </c>
    </row>
    <row r="1436" spans="18:20">
      <c r="R1436" s="217">
        <v>2120810</v>
      </c>
      <c r="S1436" s="217" t="s">
        <v>3790</v>
      </c>
      <c r="T1436" s="217">
        <v>0</v>
      </c>
    </row>
    <row r="1437" spans="18:20">
      <c r="R1437" s="217">
        <v>2120811</v>
      </c>
      <c r="S1437" s="217" t="s">
        <v>3791</v>
      </c>
      <c r="T1437" s="217">
        <v>0</v>
      </c>
    </row>
    <row r="1438" spans="18:20">
      <c r="R1438" s="217">
        <v>2120813</v>
      </c>
      <c r="S1438" s="217" t="s">
        <v>3424</v>
      </c>
      <c r="T1438" s="217">
        <v>0</v>
      </c>
    </row>
    <row r="1439" spans="18:20">
      <c r="R1439" s="217">
        <v>2120899</v>
      </c>
      <c r="S1439" s="217" t="s">
        <v>3792</v>
      </c>
      <c r="T1439" s="217">
        <v>8</v>
      </c>
    </row>
    <row r="1440" spans="18:20">
      <c r="R1440" s="217">
        <v>21210</v>
      </c>
      <c r="S1440" s="217" t="s">
        <v>3793</v>
      </c>
      <c r="T1440" s="217">
        <v>177</v>
      </c>
    </row>
    <row r="1441" spans="18:20">
      <c r="R1441" s="217">
        <v>2121001</v>
      </c>
      <c r="S1441" s="217" t="s">
        <v>3782</v>
      </c>
      <c r="T1441" s="217">
        <v>0</v>
      </c>
    </row>
    <row r="1442" spans="18:20">
      <c r="R1442" s="217">
        <v>2121002</v>
      </c>
      <c r="S1442" s="217" t="s">
        <v>3783</v>
      </c>
      <c r="T1442" s="217">
        <v>0</v>
      </c>
    </row>
    <row r="1443" spans="18:20">
      <c r="R1443" s="217">
        <v>2121099</v>
      </c>
      <c r="S1443" s="217" t="s">
        <v>3794</v>
      </c>
      <c r="T1443" s="217">
        <v>177</v>
      </c>
    </row>
    <row r="1444" spans="18:20">
      <c r="R1444" s="217">
        <v>21211</v>
      </c>
      <c r="S1444" s="217" t="s">
        <v>3795</v>
      </c>
      <c r="T1444" s="217">
        <v>0</v>
      </c>
    </row>
    <row r="1445" spans="18:20">
      <c r="R1445" s="217">
        <v>21213</v>
      </c>
      <c r="S1445" s="217" t="s">
        <v>3796</v>
      </c>
      <c r="T1445" s="217">
        <v>0</v>
      </c>
    </row>
    <row r="1446" spans="18:20">
      <c r="R1446" s="217">
        <v>2121301</v>
      </c>
      <c r="S1446" s="217" t="s">
        <v>3797</v>
      </c>
      <c r="T1446" s="217">
        <v>0</v>
      </c>
    </row>
    <row r="1447" spans="18:20">
      <c r="R1447" s="217">
        <v>2121302</v>
      </c>
      <c r="S1447" s="217" t="s">
        <v>3798</v>
      </c>
      <c r="T1447" s="217">
        <v>0</v>
      </c>
    </row>
    <row r="1448" spans="18:20">
      <c r="R1448" s="217">
        <v>2121303</v>
      </c>
      <c r="S1448" s="217" t="s">
        <v>3799</v>
      </c>
      <c r="T1448" s="217">
        <v>0</v>
      </c>
    </row>
    <row r="1449" spans="18:20">
      <c r="R1449" s="217">
        <v>2121304</v>
      </c>
      <c r="S1449" s="217" t="s">
        <v>3800</v>
      </c>
      <c r="T1449" s="217">
        <v>0</v>
      </c>
    </row>
    <row r="1450" spans="18:20">
      <c r="R1450" s="217">
        <v>2121399</v>
      </c>
      <c r="S1450" s="217" t="s">
        <v>3801</v>
      </c>
      <c r="T1450" s="217">
        <v>0</v>
      </c>
    </row>
    <row r="1451" spans="18:20">
      <c r="R1451" s="217">
        <v>21214</v>
      </c>
      <c r="S1451" s="217" t="s">
        <v>3802</v>
      </c>
      <c r="T1451" s="217">
        <v>430</v>
      </c>
    </row>
    <row r="1452" spans="18:20">
      <c r="R1452" s="217">
        <v>2121401</v>
      </c>
      <c r="S1452" s="217" t="s">
        <v>3803</v>
      </c>
      <c r="T1452" s="217">
        <v>0</v>
      </c>
    </row>
    <row r="1453" spans="18:20">
      <c r="R1453" s="217">
        <v>2121402</v>
      </c>
      <c r="S1453" s="217" t="s">
        <v>3804</v>
      </c>
      <c r="T1453" s="217">
        <v>0</v>
      </c>
    </row>
    <row r="1454" spans="18:20">
      <c r="R1454" s="217">
        <v>2121499</v>
      </c>
      <c r="S1454" s="217" t="s">
        <v>3805</v>
      </c>
      <c r="T1454" s="217">
        <v>430</v>
      </c>
    </row>
    <row r="1455" spans="18:20">
      <c r="R1455" s="217">
        <v>21215</v>
      </c>
      <c r="S1455" s="217" t="s">
        <v>3806</v>
      </c>
      <c r="T1455" s="217">
        <v>10000</v>
      </c>
    </row>
    <row r="1456" spans="18:20">
      <c r="R1456" s="217">
        <v>2121501</v>
      </c>
      <c r="S1456" s="217" t="s">
        <v>3782</v>
      </c>
      <c r="T1456" s="217">
        <v>10000</v>
      </c>
    </row>
    <row r="1457" spans="18:20">
      <c r="R1457" s="217">
        <v>2121502</v>
      </c>
      <c r="S1457" s="217" t="s">
        <v>3783</v>
      </c>
      <c r="T1457" s="217">
        <v>0</v>
      </c>
    </row>
    <row r="1458" spans="18:20">
      <c r="R1458" s="217">
        <v>2121599</v>
      </c>
      <c r="S1458" s="217" t="s">
        <v>3807</v>
      </c>
      <c r="T1458" s="217">
        <v>0</v>
      </c>
    </row>
    <row r="1459" spans="18:20">
      <c r="R1459" s="217">
        <v>21216</v>
      </c>
      <c r="S1459" s="217" t="s">
        <v>3808</v>
      </c>
      <c r="T1459" s="217">
        <v>0</v>
      </c>
    </row>
    <row r="1460" spans="18:20">
      <c r="R1460" s="217">
        <v>2121601</v>
      </c>
      <c r="S1460" s="217" t="s">
        <v>3782</v>
      </c>
      <c r="T1460" s="217">
        <v>0</v>
      </c>
    </row>
    <row r="1461" spans="18:20">
      <c r="R1461" s="217">
        <v>2121602</v>
      </c>
      <c r="S1461" s="217" t="s">
        <v>3783</v>
      </c>
      <c r="T1461" s="217">
        <v>0</v>
      </c>
    </row>
    <row r="1462" spans="18:20">
      <c r="R1462" s="217">
        <v>2121699</v>
      </c>
      <c r="S1462" s="217" t="s">
        <v>3809</v>
      </c>
      <c r="T1462" s="217">
        <v>0</v>
      </c>
    </row>
    <row r="1463" spans="18:20">
      <c r="R1463" s="217">
        <v>21217</v>
      </c>
      <c r="S1463" s="217" t="s">
        <v>3810</v>
      </c>
      <c r="T1463" s="217">
        <v>0</v>
      </c>
    </row>
    <row r="1464" spans="18:20">
      <c r="R1464" s="217">
        <v>2121701</v>
      </c>
      <c r="S1464" s="217" t="s">
        <v>3797</v>
      </c>
      <c r="T1464" s="217">
        <v>0</v>
      </c>
    </row>
    <row r="1465" spans="18:20">
      <c r="R1465" s="217">
        <v>2121702</v>
      </c>
      <c r="S1465" s="217" t="s">
        <v>3798</v>
      </c>
      <c r="T1465" s="217">
        <v>0</v>
      </c>
    </row>
    <row r="1466" spans="18:20">
      <c r="R1466" s="217">
        <v>2121703</v>
      </c>
      <c r="S1466" s="217" t="s">
        <v>3799</v>
      </c>
      <c r="T1466" s="217">
        <v>0</v>
      </c>
    </row>
    <row r="1467" spans="18:20">
      <c r="R1467" s="217">
        <v>2121704</v>
      </c>
      <c r="S1467" s="217" t="s">
        <v>3800</v>
      </c>
      <c r="T1467" s="217">
        <v>0</v>
      </c>
    </row>
    <row r="1468" spans="18:20">
      <c r="R1468" s="217">
        <v>2121799</v>
      </c>
      <c r="S1468" s="217" t="s">
        <v>3811</v>
      </c>
      <c r="T1468" s="217">
        <v>0</v>
      </c>
    </row>
    <row r="1469" spans="18:20">
      <c r="R1469" s="217">
        <v>21218</v>
      </c>
      <c r="S1469" s="217" t="s">
        <v>3812</v>
      </c>
      <c r="T1469" s="217">
        <v>0</v>
      </c>
    </row>
    <row r="1470" spans="18:20">
      <c r="R1470" s="217">
        <v>2121801</v>
      </c>
      <c r="S1470" s="217" t="s">
        <v>3803</v>
      </c>
      <c r="T1470" s="217">
        <v>0</v>
      </c>
    </row>
    <row r="1471" spans="18:20">
      <c r="R1471" s="217">
        <v>2121899</v>
      </c>
      <c r="S1471" s="217" t="s">
        <v>3813</v>
      </c>
      <c r="T1471" s="217">
        <v>0</v>
      </c>
    </row>
    <row r="1472" spans="18:20">
      <c r="R1472" s="217">
        <v>213</v>
      </c>
      <c r="S1472" s="217" t="s">
        <v>2504</v>
      </c>
      <c r="T1472" s="217">
        <v>710</v>
      </c>
    </row>
    <row r="1473" spans="18:20">
      <c r="R1473" s="217">
        <v>21366</v>
      </c>
      <c r="S1473" s="217" t="s">
        <v>3814</v>
      </c>
      <c r="T1473" s="217">
        <v>710</v>
      </c>
    </row>
    <row r="1474" spans="18:20">
      <c r="R1474" s="217">
        <v>2136601</v>
      </c>
      <c r="S1474" s="217" t="s">
        <v>3765</v>
      </c>
      <c r="T1474" s="217">
        <v>610</v>
      </c>
    </row>
    <row r="1475" spans="18:20">
      <c r="R1475" s="217">
        <v>2136602</v>
      </c>
      <c r="S1475" s="217" t="s">
        <v>3815</v>
      </c>
      <c r="T1475" s="217">
        <v>0</v>
      </c>
    </row>
    <row r="1476" spans="18:20">
      <c r="R1476" s="217">
        <v>2136603</v>
      </c>
      <c r="S1476" s="217" t="s">
        <v>3816</v>
      </c>
      <c r="T1476" s="217">
        <v>0</v>
      </c>
    </row>
    <row r="1477" spans="18:20">
      <c r="R1477" s="217">
        <v>2136699</v>
      </c>
      <c r="S1477" s="217" t="s">
        <v>3817</v>
      </c>
      <c r="T1477" s="217">
        <v>100</v>
      </c>
    </row>
    <row r="1478" spans="18:20">
      <c r="R1478" s="217">
        <v>21367</v>
      </c>
      <c r="S1478" s="217" t="s">
        <v>3818</v>
      </c>
      <c r="T1478" s="217">
        <v>0</v>
      </c>
    </row>
    <row r="1479" spans="18:20">
      <c r="R1479" s="217">
        <v>2136701</v>
      </c>
      <c r="S1479" s="217" t="s">
        <v>3765</v>
      </c>
      <c r="T1479" s="217">
        <v>0</v>
      </c>
    </row>
    <row r="1480" spans="18:20">
      <c r="R1480" s="217">
        <v>2136702</v>
      </c>
      <c r="S1480" s="217" t="s">
        <v>3815</v>
      </c>
      <c r="T1480" s="217">
        <v>0</v>
      </c>
    </row>
    <row r="1481" spans="18:20">
      <c r="R1481" s="217">
        <v>2136703</v>
      </c>
      <c r="S1481" s="217" t="s">
        <v>3819</v>
      </c>
      <c r="T1481" s="217">
        <v>0</v>
      </c>
    </row>
    <row r="1482" spans="18:20">
      <c r="R1482" s="217">
        <v>2136799</v>
      </c>
      <c r="S1482" s="217" t="s">
        <v>3820</v>
      </c>
      <c r="T1482" s="217">
        <v>0</v>
      </c>
    </row>
    <row r="1483" spans="18:20">
      <c r="R1483" s="217">
        <v>21369</v>
      </c>
      <c r="S1483" s="217" t="s">
        <v>3821</v>
      </c>
      <c r="T1483" s="217">
        <v>0</v>
      </c>
    </row>
    <row r="1484" spans="18:20">
      <c r="R1484" s="217">
        <v>2136901</v>
      </c>
      <c r="S1484" s="217" t="s">
        <v>2706</v>
      </c>
      <c r="T1484" s="217">
        <v>0</v>
      </c>
    </row>
    <row r="1485" spans="18:20">
      <c r="R1485" s="217">
        <v>2136902</v>
      </c>
      <c r="S1485" s="217" t="s">
        <v>3822</v>
      </c>
      <c r="T1485" s="217">
        <v>0</v>
      </c>
    </row>
    <row r="1486" spans="18:20">
      <c r="R1486" s="217">
        <v>2136903</v>
      </c>
      <c r="S1486" s="217" t="s">
        <v>3823</v>
      </c>
      <c r="T1486" s="217">
        <v>0</v>
      </c>
    </row>
    <row r="1487" spans="18:20">
      <c r="R1487" s="217">
        <v>2136999</v>
      </c>
      <c r="S1487" s="217" t="s">
        <v>3824</v>
      </c>
      <c r="T1487" s="217">
        <v>0</v>
      </c>
    </row>
    <row r="1488" spans="18:20">
      <c r="R1488" s="217">
        <v>21370</v>
      </c>
      <c r="S1488" s="217" t="s">
        <v>3825</v>
      </c>
      <c r="T1488" s="217">
        <v>0</v>
      </c>
    </row>
    <row r="1489" spans="18:20">
      <c r="R1489" s="217">
        <v>2137001</v>
      </c>
      <c r="S1489" s="217" t="s">
        <v>3765</v>
      </c>
      <c r="T1489" s="217">
        <v>0</v>
      </c>
    </row>
    <row r="1490" spans="18:20">
      <c r="R1490" s="217">
        <v>2137099</v>
      </c>
      <c r="S1490" s="217" t="s">
        <v>3826</v>
      </c>
      <c r="T1490" s="217">
        <v>0</v>
      </c>
    </row>
    <row r="1491" spans="18:20">
      <c r="R1491" s="217">
        <v>21371</v>
      </c>
      <c r="S1491" s="217" t="s">
        <v>3827</v>
      </c>
      <c r="T1491" s="217">
        <v>0</v>
      </c>
    </row>
    <row r="1492" spans="18:20">
      <c r="R1492" s="217">
        <v>2137101</v>
      </c>
      <c r="S1492" s="217" t="s">
        <v>2706</v>
      </c>
      <c r="T1492" s="217">
        <v>0</v>
      </c>
    </row>
    <row r="1493" spans="18:20">
      <c r="R1493" s="217">
        <v>2137102</v>
      </c>
      <c r="S1493" s="217" t="s">
        <v>3822</v>
      </c>
      <c r="T1493" s="217">
        <v>0</v>
      </c>
    </row>
    <row r="1494" spans="18:20">
      <c r="R1494" s="217">
        <v>2137103</v>
      </c>
      <c r="S1494" s="217" t="s">
        <v>3823</v>
      </c>
      <c r="T1494" s="217">
        <v>0</v>
      </c>
    </row>
    <row r="1495" spans="18:20">
      <c r="R1495" s="217">
        <v>2137199</v>
      </c>
      <c r="S1495" s="217" t="s">
        <v>3828</v>
      </c>
      <c r="T1495" s="217">
        <v>0</v>
      </c>
    </row>
    <row r="1496" spans="18:20">
      <c r="R1496" s="217">
        <v>214</v>
      </c>
      <c r="S1496" s="217" t="s">
        <v>2822</v>
      </c>
      <c r="T1496" s="217">
        <v>0</v>
      </c>
    </row>
    <row r="1497" spans="18:20">
      <c r="R1497" s="217">
        <v>21460</v>
      </c>
      <c r="S1497" s="217" t="s">
        <v>3829</v>
      </c>
      <c r="T1497" s="217">
        <v>0</v>
      </c>
    </row>
    <row r="1498" spans="18:20">
      <c r="R1498" s="217">
        <v>2146001</v>
      </c>
      <c r="S1498" s="217" t="s">
        <v>2833</v>
      </c>
      <c r="T1498" s="217">
        <v>0</v>
      </c>
    </row>
    <row r="1499" spans="18:20">
      <c r="R1499" s="217">
        <v>2146002</v>
      </c>
      <c r="S1499" s="217" t="s">
        <v>2836</v>
      </c>
      <c r="T1499" s="217">
        <v>0</v>
      </c>
    </row>
    <row r="1500" spans="18:20">
      <c r="R1500" s="217">
        <v>2146003</v>
      </c>
      <c r="S1500" s="217" t="s">
        <v>3830</v>
      </c>
      <c r="T1500" s="217">
        <v>0</v>
      </c>
    </row>
    <row r="1501" spans="18:20">
      <c r="R1501" s="217">
        <v>2146099</v>
      </c>
      <c r="S1501" s="217" t="s">
        <v>3831</v>
      </c>
      <c r="T1501" s="217">
        <v>0</v>
      </c>
    </row>
    <row r="1502" spans="18:20">
      <c r="R1502" s="217">
        <v>21462</v>
      </c>
      <c r="S1502" s="217" t="s">
        <v>3832</v>
      </c>
      <c r="T1502" s="217">
        <v>0</v>
      </c>
    </row>
    <row r="1503" spans="18:20">
      <c r="R1503" s="217">
        <v>2146201</v>
      </c>
      <c r="S1503" s="217" t="s">
        <v>3830</v>
      </c>
      <c r="T1503" s="217">
        <v>0</v>
      </c>
    </row>
    <row r="1504" spans="18:20">
      <c r="R1504" s="217">
        <v>2146202</v>
      </c>
      <c r="S1504" s="217" t="s">
        <v>3833</v>
      </c>
      <c r="T1504" s="217">
        <v>0</v>
      </c>
    </row>
    <row r="1505" spans="18:20">
      <c r="R1505" s="217">
        <v>2146203</v>
      </c>
      <c r="S1505" s="217" t="s">
        <v>3834</v>
      </c>
      <c r="T1505" s="217">
        <v>0</v>
      </c>
    </row>
    <row r="1506" spans="18:20">
      <c r="R1506" s="217">
        <v>2146299</v>
      </c>
      <c r="S1506" s="217" t="s">
        <v>3835</v>
      </c>
      <c r="T1506" s="217">
        <v>0</v>
      </c>
    </row>
    <row r="1507" spans="18:20">
      <c r="R1507" s="217">
        <v>21463</v>
      </c>
      <c r="S1507" s="217" t="s">
        <v>3836</v>
      </c>
      <c r="T1507" s="217">
        <v>0</v>
      </c>
    </row>
    <row r="1508" spans="18:20">
      <c r="R1508" s="217">
        <v>2146301</v>
      </c>
      <c r="S1508" s="217" t="s">
        <v>2851</v>
      </c>
      <c r="T1508" s="217">
        <v>0</v>
      </c>
    </row>
    <row r="1509" spans="18:20">
      <c r="R1509" s="217">
        <v>2146302</v>
      </c>
      <c r="S1509" s="217" t="s">
        <v>3837</v>
      </c>
      <c r="T1509" s="217">
        <v>0</v>
      </c>
    </row>
    <row r="1510" spans="18:20">
      <c r="R1510" s="217">
        <v>2146303</v>
      </c>
      <c r="S1510" s="217" t="s">
        <v>3838</v>
      </c>
      <c r="T1510" s="217">
        <v>0</v>
      </c>
    </row>
    <row r="1511" spans="18:20">
      <c r="R1511" s="217">
        <v>2146399</v>
      </c>
      <c r="S1511" s="217" t="s">
        <v>3839</v>
      </c>
      <c r="T1511" s="217">
        <v>0</v>
      </c>
    </row>
    <row r="1512" spans="18:20">
      <c r="R1512" s="217">
        <v>21464</v>
      </c>
      <c r="S1512" s="217" t="s">
        <v>3840</v>
      </c>
      <c r="T1512" s="217">
        <v>0</v>
      </c>
    </row>
    <row r="1513" spans="18:20">
      <c r="R1513" s="217">
        <v>2146401</v>
      </c>
      <c r="S1513" s="217" t="s">
        <v>3841</v>
      </c>
      <c r="T1513" s="217">
        <v>0</v>
      </c>
    </row>
    <row r="1514" spans="18:20">
      <c r="R1514" s="217">
        <v>2146402</v>
      </c>
      <c r="S1514" s="217" t="s">
        <v>3842</v>
      </c>
      <c r="T1514" s="217">
        <v>0</v>
      </c>
    </row>
    <row r="1515" spans="18:20">
      <c r="R1515" s="217">
        <v>2146403</v>
      </c>
      <c r="S1515" s="217" t="s">
        <v>3843</v>
      </c>
      <c r="T1515" s="217">
        <v>0</v>
      </c>
    </row>
    <row r="1516" spans="18:20">
      <c r="R1516" s="217">
        <v>2146404</v>
      </c>
      <c r="S1516" s="217" t="s">
        <v>3844</v>
      </c>
      <c r="T1516" s="217">
        <v>0</v>
      </c>
    </row>
    <row r="1517" spans="18:20">
      <c r="R1517" s="217">
        <v>2146405</v>
      </c>
      <c r="S1517" s="217" t="s">
        <v>3845</v>
      </c>
      <c r="T1517" s="217">
        <v>0</v>
      </c>
    </row>
    <row r="1518" spans="18:20">
      <c r="R1518" s="217">
        <v>2146406</v>
      </c>
      <c r="S1518" s="217" t="s">
        <v>3846</v>
      </c>
      <c r="T1518" s="217">
        <v>0</v>
      </c>
    </row>
    <row r="1519" spans="18:20">
      <c r="R1519" s="217">
        <v>2146407</v>
      </c>
      <c r="S1519" s="217" t="s">
        <v>3847</v>
      </c>
      <c r="T1519" s="217">
        <v>0</v>
      </c>
    </row>
    <row r="1520" spans="18:20">
      <c r="R1520" s="217">
        <v>2146499</v>
      </c>
      <c r="S1520" s="217" t="s">
        <v>3848</v>
      </c>
      <c r="T1520" s="217">
        <v>0</v>
      </c>
    </row>
    <row r="1521" spans="18:20">
      <c r="R1521" s="217">
        <v>21468</v>
      </c>
      <c r="S1521" s="217" t="s">
        <v>3849</v>
      </c>
      <c r="T1521" s="217">
        <v>0</v>
      </c>
    </row>
    <row r="1522" spans="18:20">
      <c r="R1522" s="217">
        <v>2146801</v>
      </c>
      <c r="S1522" s="217" t="s">
        <v>3850</v>
      </c>
      <c r="T1522" s="217">
        <v>0</v>
      </c>
    </row>
    <row r="1523" spans="18:20">
      <c r="R1523" s="217">
        <v>2146802</v>
      </c>
      <c r="S1523" s="217" t="s">
        <v>3851</v>
      </c>
      <c r="T1523" s="217">
        <v>0</v>
      </c>
    </row>
    <row r="1524" spans="18:20">
      <c r="R1524" s="217">
        <v>2146803</v>
      </c>
      <c r="S1524" s="217" t="s">
        <v>3852</v>
      </c>
      <c r="T1524" s="217">
        <v>0</v>
      </c>
    </row>
    <row r="1525" spans="18:20">
      <c r="R1525" s="217">
        <v>2146804</v>
      </c>
      <c r="S1525" s="217" t="s">
        <v>3853</v>
      </c>
      <c r="T1525" s="217">
        <v>0</v>
      </c>
    </row>
    <row r="1526" spans="18:20">
      <c r="R1526" s="217">
        <v>2146805</v>
      </c>
      <c r="S1526" s="217" t="s">
        <v>3854</v>
      </c>
      <c r="T1526" s="217">
        <v>0</v>
      </c>
    </row>
    <row r="1527" spans="18:20">
      <c r="R1527" s="217">
        <v>2146899</v>
      </c>
      <c r="S1527" s="217" t="s">
        <v>3855</v>
      </c>
      <c r="T1527" s="217">
        <v>0</v>
      </c>
    </row>
    <row r="1528" spans="18:20">
      <c r="R1528" s="217">
        <v>21469</v>
      </c>
      <c r="S1528" s="217" t="s">
        <v>3856</v>
      </c>
      <c r="T1528" s="217">
        <v>0</v>
      </c>
    </row>
    <row r="1529" spans="18:20">
      <c r="R1529" s="217">
        <v>2146901</v>
      </c>
      <c r="S1529" s="217" t="s">
        <v>3857</v>
      </c>
      <c r="T1529" s="217">
        <v>0</v>
      </c>
    </row>
    <row r="1530" spans="18:20">
      <c r="R1530" s="217">
        <v>2146902</v>
      </c>
      <c r="S1530" s="217" t="s">
        <v>2915</v>
      </c>
      <c r="T1530" s="217">
        <v>0</v>
      </c>
    </row>
    <row r="1531" spans="18:20">
      <c r="R1531" s="217">
        <v>2146903</v>
      </c>
      <c r="S1531" s="217" t="s">
        <v>3858</v>
      </c>
      <c r="T1531" s="217">
        <v>0</v>
      </c>
    </row>
    <row r="1532" spans="18:20">
      <c r="R1532" s="217">
        <v>2146904</v>
      </c>
      <c r="S1532" s="217" t="s">
        <v>3859</v>
      </c>
      <c r="T1532" s="217">
        <v>0</v>
      </c>
    </row>
    <row r="1533" spans="18:20">
      <c r="R1533" s="217">
        <v>2146906</v>
      </c>
      <c r="S1533" s="217" t="s">
        <v>3860</v>
      </c>
      <c r="T1533" s="217">
        <v>0</v>
      </c>
    </row>
    <row r="1534" spans="18:20">
      <c r="R1534" s="217">
        <v>2146907</v>
      </c>
      <c r="S1534" s="217" t="s">
        <v>3861</v>
      </c>
      <c r="T1534" s="217">
        <v>0</v>
      </c>
    </row>
    <row r="1535" spans="18:20">
      <c r="R1535" s="217">
        <v>2146908</v>
      </c>
      <c r="S1535" s="217" t="s">
        <v>3862</v>
      </c>
      <c r="T1535" s="217">
        <v>0</v>
      </c>
    </row>
    <row r="1536" spans="18:20">
      <c r="R1536" s="217">
        <v>2146999</v>
      </c>
      <c r="S1536" s="217" t="s">
        <v>3863</v>
      </c>
      <c r="T1536" s="217">
        <v>0</v>
      </c>
    </row>
    <row r="1537" spans="18:20">
      <c r="R1537" s="217">
        <v>21470</v>
      </c>
      <c r="S1537" s="217" t="s">
        <v>3864</v>
      </c>
      <c r="T1537" s="217">
        <v>0</v>
      </c>
    </row>
    <row r="1538" spans="18:20">
      <c r="R1538" s="217">
        <v>2147001</v>
      </c>
      <c r="S1538" s="217" t="s">
        <v>2833</v>
      </c>
      <c r="T1538" s="217">
        <v>0</v>
      </c>
    </row>
    <row r="1539" spans="18:20">
      <c r="R1539" s="217">
        <v>2147099</v>
      </c>
      <c r="S1539" s="217" t="s">
        <v>3865</v>
      </c>
      <c r="T1539" s="217">
        <v>0</v>
      </c>
    </row>
    <row r="1540" spans="18:20">
      <c r="R1540" s="217">
        <v>21471</v>
      </c>
      <c r="S1540" s="217" t="s">
        <v>3866</v>
      </c>
      <c r="T1540" s="217">
        <v>0</v>
      </c>
    </row>
    <row r="1541" spans="18:20">
      <c r="R1541" s="217">
        <v>2147101</v>
      </c>
      <c r="S1541" s="217" t="s">
        <v>2833</v>
      </c>
      <c r="T1541" s="217">
        <v>0</v>
      </c>
    </row>
    <row r="1542" spans="18:20">
      <c r="R1542" s="217">
        <v>2147199</v>
      </c>
      <c r="S1542" s="217" t="s">
        <v>3867</v>
      </c>
      <c r="T1542" s="217">
        <v>0</v>
      </c>
    </row>
    <row r="1543" spans="18:20">
      <c r="R1543" s="217">
        <v>21472</v>
      </c>
      <c r="S1543" s="217" t="s">
        <v>3868</v>
      </c>
      <c r="T1543" s="217">
        <v>0</v>
      </c>
    </row>
    <row r="1544" spans="18:20">
      <c r="R1544" s="217">
        <v>21473</v>
      </c>
      <c r="S1544" s="217" t="s">
        <v>3869</v>
      </c>
      <c r="T1544" s="217">
        <v>0</v>
      </c>
    </row>
    <row r="1545" spans="18:20">
      <c r="R1545" s="217">
        <v>2147301</v>
      </c>
      <c r="S1545" s="217" t="s">
        <v>2851</v>
      </c>
      <c r="T1545" s="217">
        <v>0</v>
      </c>
    </row>
    <row r="1546" spans="18:20">
      <c r="R1546" s="217">
        <v>2147303</v>
      </c>
      <c r="S1546" s="217" t="s">
        <v>3838</v>
      </c>
      <c r="T1546" s="217">
        <v>0</v>
      </c>
    </row>
    <row r="1547" spans="18:20">
      <c r="R1547" s="217">
        <v>2147399</v>
      </c>
      <c r="S1547" s="217" t="s">
        <v>3870</v>
      </c>
      <c r="T1547" s="217">
        <v>0</v>
      </c>
    </row>
    <row r="1548" spans="18:20">
      <c r="R1548" s="217">
        <v>215</v>
      </c>
      <c r="S1548" s="217" t="s">
        <v>2977</v>
      </c>
      <c r="T1548" s="217">
        <v>0</v>
      </c>
    </row>
    <row r="1549" spans="18:20">
      <c r="R1549" s="217">
        <v>21562</v>
      </c>
      <c r="S1549" s="217" t="s">
        <v>3871</v>
      </c>
      <c r="T1549" s="217">
        <v>0</v>
      </c>
    </row>
    <row r="1550" spans="18:20">
      <c r="R1550" s="217">
        <v>2156201</v>
      </c>
      <c r="S1550" s="217" t="s">
        <v>3872</v>
      </c>
      <c r="T1550" s="217">
        <v>0</v>
      </c>
    </row>
    <row r="1551" spans="18:20">
      <c r="R1551" s="217">
        <v>2156202</v>
      </c>
      <c r="S1551" s="217" t="s">
        <v>3873</v>
      </c>
      <c r="T1551" s="217">
        <v>0</v>
      </c>
    </row>
    <row r="1552" spans="18:20">
      <c r="R1552" s="217">
        <v>2156299</v>
      </c>
      <c r="S1552" s="217" t="s">
        <v>3874</v>
      </c>
      <c r="T1552" s="217">
        <v>0</v>
      </c>
    </row>
    <row r="1553" spans="18:20">
      <c r="R1553" s="217">
        <v>217</v>
      </c>
      <c r="S1553" s="217" t="s">
        <v>3158</v>
      </c>
      <c r="T1553" s="217">
        <v>0</v>
      </c>
    </row>
    <row r="1554" spans="18:20">
      <c r="R1554" s="217">
        <v>2170402</v>
      </c>
      <c r="S1554" s="217" t="s">
        <v>3875</v>
      </c>
      <c r="T1554" s="217">
        <v>0</v>
      </c>
    </row>
    <row r="1555" spans="18:20">
      <c r="R1555" s="217">
        <v>2170403</v>
      </c>
      <c r="S1555" s="217" t="s">
        <v>3876</v>
      </c>
      <c r="T1555" s="217">
        <v>0</v>
      </c>
    </row>
    <row r="1556" spans="18:20">
      <c r="R1556" s="217">
        <v>229</v>
      </c>
      <c r="S1556" s="217" t="s">
        <v>3356</v>
      </c>
      <c r="T1556" s="217">
        <v>1404</v>
      </c>
    </row>
    <row r="1557" spans="18:20">
      <c r="R1557" s="217">
        <v>22904</v>
      </c>
      <c r="S1557" s="217" t="s">
        <v>3877</v>
      </c>
      <c r="T1557" s="217">
        <v>30</v>
      </c>
    </row>
    <row r="1558" spans="18:20">
      <c r="R1558" s="217">
        <v>2290401</v>
      </c>
      <c r="S1558" s="217" t="s">
        <v>3878</v>
      </c>
      <c r="T1558" s="217">
        <v>30</v>
      </c>
    </row>
    <row r="1559" spans="18:20">
      <c r="R1559" s="217">
        <v>2290402</v>
      </c>
      <c r="S1559" s="217" t="s">
        <v>3879</v>
      </c>
      <c r="T1559" s="217">
        <v>0</v>
      </c>
    </row>
    <row r="1560" spans="18:20">
      <c r="R1560" s="217">
        <v>2290403</v>
      </c>
      <c r="S1560" s="217" t="s">
        <v>3880</v>
      </c>
      <c r="T1560" s="217">
        <v>0</v>
      </c>
    </row>
    <row r="1561" spans="18:20">
      <c r="R1561" s="217">
        <v>22908</v>
      </c>
      <c r="S1561" s="217" t="s">
        <v>3881</v>
      </c>
      <c r="T1561" s="217">
        <v>19</v>
      </c>
    </row>
    <row r="1562" spans="18:20">
      <c r="R1562" s="217">
        <v>2290802</v>
      </c>
      <c r="S1562" s="217" t="s">
        <v>3882</v>
      </c>
      <c r="T1562" s="217">
        <v>0</v>
      </c>
    </row>
    <row r="1563" spans="18:20">
      <c r="R1563" s="217">
        <v>2290803</v>
      </c>
      <c r="S1563" s="217" t="s">
        <v>3883</v>
      </c>
      <c r="T1563" s="217">
        <v>0</v>
      </c>
    </row>
    <row r="1564" spans="18:20">
      <c r="R1564" s="217">
        <v>2290804</v>
      </c>
      <c r="S1564" s="217" t="s">
        <v>3884</v>
      </c>
      <c r="T1564" s="217">
        <v>0</v>
      </c>
    </row>
    <row r="1565" spans="18:20">
      <c r="R1565" s="217">
        <v>2290805</v>
      </c>
      <c r="S1565" s="217" t="s">
        <v>3885</v>
      </c>
      <c r="T1565" s="217">
        <v>0</v>
      </c>
    </row>
    <row r="1566" spans="18:20">
      <c r="R1566" s="217">
        <v>2290806</v>
      </c>
      <c r="S1566" s="217" t="s">
        <v>3886</v>
      </c>
      <c r="T1566" s="217">
        <v>0</v>
      </c>
    </row>
    <row r="1567" spans="18:20">
      <c r="R1567" s="217">
        <v>2290807</v>
      </c>
      <c r="S1567" s="217" t="s">
        <v>3887</v>
      </c>
      <c r="T1567" s="217">
        <v>0</v>
      </c>
    </row>
    <row r="1568" spans="18:20">
      <c r="R1568" s="217">
        <v>2290808</v>
      </c>
      <c r="S1568" s="217" t="s">
        <v>3888</v>
      </c>
      <c r="T1568" s="217">
        <v>19</v>
      </c>
    </row>
    <row r="1569" spans="18:20">
      <c r="R1569" s="217">
        <v>2290899</v>
      </c>
      <c r="S1569" s="217" t="s">
        <v>3889</v>
      </c>
      <c r="T1569" s="217">
        <v>0</v>
      </c>
    </row>
    <row r="1570" spans="18:20">
      <c r="R1570" s="217">
        <v>22960</v>
      </c>
      <c r="S1570" s="217" t="s">
        <v>3890</v>
      </c>
      <c r="T1570" s="217">
        <v>1355</v>
      </c>
    </row>
    <row r="1571" spans="18:20">
      <c r="R1571" s="217">
        <v>2296001</v>
      </c>
      <c r="S1571" s="217" t="s">
        <v>3891</v>
      </c>
      <c r="T1571" s="217">
        <v>0</v>
      </c>
    </row>
    <row r="1572" spans="18:20">
      <c r="R1572" s="217">
        <v>2296002</v>
      </c>
      <c r="S1572" s="217" t="s">
        <v>3892</v>
      </c>
      <c r="T1572" s="217">
        <v>634</v>
      </c>
    </row>
    <row r="1573" spans="18:20">
      <c r="R1573" s="217">
        <v>2296003</v>
      </c>
      <c r="S1573" s="217" t="s">
        <v>3893</v>
      </c>
      <c r="T1573" s="217">
        <v>200</v>
      </c>
    </row>
    <row r="1574" spans="18:20">
      <c r="R1574" s="217">
        <v>2296004</v>
      </c>
      <c r="S1574" s="217" t="s">
        <v>3894</v>
      </c>
      <c r="T1574" s="217">
        <v>31</v>
      </c>
    </row>
    <row r="1575" spans="18:20">
      <c r="R1575" s="217">
        <v>2296005</v>
      </c>
      <c r="S1575" s="217" t="s">
        <v>3895</v>
      </c>
      <c r="T1575" s="217">
        <v>0</v>
      </c>
    </row>
    <row r="1576" spans="18:20">
      <c r="R1576" s="217">
        <v>2296006</v>
      </c>
      <c r="S1576" s="217" t="s">
        <v>3896</v>
      </c>
      <c r="T1576" s="217">
        <v>116</v>
      </c>
    </row>
    <row r="1577" spans="18:20">
      <c r="R1577" s="217">
        <v>2296010</v>
      </c>
      <c r="S1577" s="217" t="s">
        <v>3897</v>
      </c>
      <c r="T1577" s="217">
        <v>0</v>
      </c>
    </row>
    <row r="1578" spans="18:20">
      <c r="R1578" s="217">
        <v>2296011</v>
      </c>
      <c r="S1578" s="217" t="s">
        <v>3898</v>
      </c>
      <c r="T1578" s="217">
        <v>0</v>
      </c>
    </row>
    <row r="1579" spans="18:20">
      <c r="R1579" s="217">
        <v>2296012</v>
      </c>
      <c r="S1579" s="217" t="s">
        <v>3899</v>
      </c>
      <c r="T1579" s="217">
        <v>0</v>
      </c>
    </row>
    <row r="1580" spans="18:20">
      <c r="R1580" s="217">
        <v>2296013</v>
      </c>
      <c r="S1580" s="217" t="s">
        <v>3900</v>
      </c>
      <c r="T1580" s="217">
        <v>115</v>
      </c>
    </row>
    <row r="1581" spans="18:20">
      <c r="R1581" s="217">
        <v>2296099</v>
      </c>
      <c r="S1581" s="217" t="s">
        <v>3901</v>
      </c>
      <c r="T1581" s="217">
        <v>259</v>
      </c>
    </row>
    <row r="1582" spans="18:20">
      <c r="R1582" s="217">
        <v>232</v>
      </c>
      <c r="S1582" s="217" t="s">
        <v>3715</v>
      </c>
      <c r="T1582" s="217">
        <v>1365</v>
      </c>
    </row>
    <row r="1583" spans="18:20">
      <c r="R1583" s="217">
        <v>23204</v>
      </c>
      <c r="S1583" s="217" t="s">
        <v>3902</v>
      </c>
      <c r="T1583" s="217">
        <v>1365</v>
      </c>
    </row>
    <row r="1584" spans="18:20">
      <c r="R1584" s="217">
        <v>2320401</v>
      </c>
      <c r="S1584" s="217" t="s">
        <v>3903</v>
      </c>
      <c r="T1584" s="217">
        <v>0</v>
      </c>
    </row>
    <row r="1585" spans="18:20">
      <c r="R1585" s="217">
        <v>2320402</v>
      </c>
      <c r="S1585" s="217" t="s">
        <v>3904</v>
      </c>
      <c r="T1585" s="217">
        <v>0</v>
      </c>
    </row>
    <row r="1586" spans="18:20">
      <c r="R1586" s="217">
        <v>2320405</v>
      </c>
      <c r="S1586" s="217" t="s">
        <v>3905</v>
      </c>
      <c r="T1586" s="217">
        <v>0</v>
      </c>
    </row>
    <row r="1587" spans="18:20">
      <c r="R1587" s="217">
        <v>2320411</v>
      </c>
      <c r="S1587" s="217" t="s">
        <v>3906</v>
      </c>
      <c r="T1587" s="217">
        <v>0</v>
      </c>
    </row>
    <row r="1588" spans="18:20">
      <c r="R1588" s="217">
        <v>2320412</v>
      </c>
      <c r="S1588" s="217" t="s">
        <v>3907</v>
      </c>
      <c r="T1588" s="217">
        <v>0</v>
      </c>
    </row>
    <row r="1589" spans="18:20">
      <c r="R1589" s="217">
        <v>2320413</v>
      </c>
      <c r="S1589" s="217" t="s">
        <v>3908</v>
      </c>
      <c r="T1589" s="217">
        <v>0</v>
      </c>
    </row>
    <row r="1590" spans="18:20">
      <c r="R1590" s="217">
        <v>2320414</v>
      </c>
      <c r="S1590" s="217" t="s">
        <v>3909</v>
      </c>
      <c r="T1590" s="217">
        <v>0</v>
      </c>
    </row>
    <row r="1591" spans="18:20">
      <c r="R1591" s="217">
        <v>2320416</v>
      </c>
      <c r="S1591" s="217" t="s">
        <v>3910</v>
      </c>
      <c r="T1591" s="217">
        <v>0</v>
      </c>
    </row>
    <row r="1592" spans="18:20">
      <c r="R1592" s="217">
        <v>2320417</v>
      </c>
      <c r="S1592" s="217" t="s">
        <v>3911</v>
      </c>
      <c r="T1592" s="217">
        <v>0</v>
      </c>
    </row>
    <row r="1593" spans="18:20">
      <c r="R1593" s="217">
        <v>2320418</v>
      </c>
      <c r="S1593" s="217" t="s">
        <v>3912</v>
      </c>
      <c r="T1593" s="217">
        <v>0</v>
      </c>
    </row>
    <row r="1594" spans="18:20">
      <c r="R1594" s="217">
        <v>2320419</v>
      </c>
      <c r="S1594" s="217" t="s">
        <v>3913</v>
      </c>
      <c r="T1594" s="217">
        <v>0</v>
      </c>
    </row>
    <row r="1595" spans="18:20">
      <c r="R1595" s="217">
        <v>2320420</v>
      </c>
      <c r="S1595" s="217" t="s">
        <v>3914</v>
      </c>
      <c r="T1595" s="217">
        <v>0</v>
      </c>
    </row>
    <row r="1596" spans="18:20">
      <c r="R1596" s="217">
        <v>2320431</v>
      </c>
      <c r="S1596" s="217" t="s">
        <v>3915</v>
      </c>
      <c r="T1596" s="217">
        <v>1365</v>
      </c>
    </row>
    <row r="1597" spans="18:20">
      <c r="R1597" s="217">
        <v>2320432</v>
      </c>
      <c r="S1597" s="217" t="s">
        <v>3916</v>
      </c>
      <c r="T1597" s="217">
        <v>0</v>
      </c>
    </row>
    <row r="1598" spans="18:20">
      <c r="R1598" s="217">
        <v>2320433</v>
      </c>
      <c r="S1598" s="217" t="s">
        <v>3917</v>
      </c>
      <c r="T1598" s="217">
        <v>0</v>
      </c>
    </row>
    <row r="1599" spans="18:20">
      <c r="R1599" s="217">
        <v>2320498</v>
      </c>
      <c r="S1599" s="217" t="s">
        <v>3918</v>
      </c>
      <c r="T1599" s="217">
        <v>0</v>
      </c>
    </row>
    <row r="1600" spans="18:20">
      <c r="R1600" s="217">
        <v>2320499</v>
      </c>
      <c r="S1600" s="217" t="s">
        <v>3919</v>
      </c>
      <c r="T1600" s="217">
        <v>0</v>
      </c>
    </row>
    <row r="1601" spans="18:20">
      <c r="R1601" s="217">
        <v>233</v>
      </c>
      <c r="S1601" s="217" t="s">
        <v>3731</v>
      </c>
      <c r="T1601" s="217">
        <v>0</v>
      </c>
    </row>
    <row r="1602" spans="18:20">
      <c r="R1602" s="217">
        <v>23304</v>
      </c>
      <c r="S1602" s="217" t="s">
        <v>3920</v>
      </c>
      <c r="T1602" s="217">
        <v>0</v>
      </c>
    </row>
    <row r="1603" spans="18:20">
      <c r="R1603" s="217">
        <v>2330401</v>
      </c>
      <c r="S1603" s="217" t="s">
        <v>3921</v>
      </c>
      <c r="T1603" s="217">
        <v>0</v>
      </c>
    </row>
    <row r="1604" spans="18:20">
      <c r="R1604" s="217">
        <v>2330402</v>
      </c>
      <c r="S1604" s="217" t="s">
        <v>3922</v>
      </c>
      <c r="T1604" s="217">
        <v>0</v>
      </c>
    </row>
    <row r="1605" spans="18:20">
      <c r="R1605" s="217">
        <v>2330405</v>
      </c>
      <c r="S1605" s="217" t="s">
        <v>3923</v>
      </c>
      <c r="T1605" s="217">
        <v>0</v>
      </c>
    </row>
    <row r="1606" spans="18:20">
      <c r="R1606" s="217">
        <v>2330411</v>
      </c>
      <c r="S1606" s="217" t="s">
        <v>3924</v>
      </c>
      <c r="T1606" s="217">
        <v>0</v>
      </c>
    </row>
    <row r="1607" spans="18:20">
      <c r="R1607" s="217">
        <v>2330412</v>
      </c>
      <c r="S1607" s="217" t="s">
        <v>3925</v>
      </c>
      <c r="T1607" s="217">
        <v>0</v>
      </c>
    </row>
    <row r="1608" spans="18:20">
      <c r="R1608" s="217">
        <v>2330413</v>
      </c>
      <c r="S1608" s="217" t="s">
        <v>3926</v>
      </c>
      <c r="T1608" s="217">
        <v>0</v>
      </c>
    </row>
    <row r="1609" spans="18:20">
      <c r="R1609" s="217">
        <v>2330414</v>
      </c>
      <c r="S1609" s="217" t="s">
        <v>3927</v>
      </c>
      <c r="T1609" s="217">
        <v>0</v>
      </c>
    </row>
    <row r="1610" spans="18:20">
      <c r="R1610" s="217">
        <v>2330416</v>
      </c>
      <c r="S1610" s="217" t="s">
        <v>3928</v>
      </c>
      <c r="T1610" s="217">
        <v>0</v>
      </c>
    </row>
    <row r="1611" spans="18:20">
      <c r="R1611" s="217">
        <v>2330417</v>
      </c>
      <c r="S1611" s="217" t="s">
        <v>3929</v>
      </c>
      <c r="T1611" s="217">
        <v>0</v>
      </c>
    </row>
    <row r="1612" spans="18:20">
      <c r="R1612" s="217">
        <v>2330418</v>
      </c>
      <c r="S1612" s="217" t="s">
        <v>3930</v>
      </c>
      <c r="T1612" s="217">
        <v>0</v>
      </c>
    </row>
    <row r="1613" spans="18:20">
      <c r="R1613" s="217">
        <v>2330419</v>
      </c>
      <c r="S1613" s="217" t="s">
        <v>3931</v>
      </c>
      <c r="T1613" s="217">
        <v>0</v>
      </c>
    </row>
    <row r="1614" spans="18:20">
      <c r="R1614" s="217">
        <v>2330420</v>
      </c>
      <c r="S1614" s="217" t="s">
        <v>3932</v>
      </c>
      <c r="T1614" s="217">
        <v>0</v>
      </c>
    </row>
    <row r="1615" spans="18:20">
      <c r="R1615" s="217">
        <v>2330431</v>
      </c>
      <c r="S1615" s="217" t="s">
        <v>3933</v>
      </c>
      <c r="T1615" s="217">
        <v>0</v>
      </c>
    </row>
    <row r="1616" spans="18:20">
      <c r="R1616" s="217">
        <v>2330432</v>
      </c>
      <c r="S1616" s="217" t="s">
        <v>3934</v>
      </c>
      <c r="T1616" s="217">
        <v>0</v>
      </c>
    </row>
    <row r="1617" spans="18:20">
      <c r="R1617" s="217">
        <v>2330433</v>
      </c>
      <c r="S1617" s="217" t="s">
        <v>3935</v>
      </c>
      <c r="T1617" s="217">
        <v>0</v>
      </c>
    </row>
    <row r="1618" spans="18:20">
      <c r="R1618" s="217">
        <v>2330498</v>
      </c>
      <c r="S1618" s="217" t="s">
        <v>3936</v>
      </c>
      <c r="T1618" s="217">
        <v>0</v>
      </c>
    </row>
    <row r="1619" spans="18:20">
      <c r="R1619" s="217">
        <v>2330499</v>
      </c>
      <c r="S1619" s="217" t="s">
        <v>3937</v>
      </c>
      <c r="T1619" s="217">
        <v>0</v>
      </c>
    </row>
    <row r="1621" spans="19:20">
      <c r="S1621" s="217" t="s">
        <v>3938</v>
      </c>
      <c r="T1621" s="217">
        <v>0</v>
      </c>
    </row>
    <row r="1622" spans="18:20">
      <c r="R1622" s="217">
        <v>208</v>
      </c>
      <c r="S1622" s="217" t="s">
        <v>1736</v>
      </c>
      <c r="T1622" s="217">
        <v>0</v>
      </c>
    </row>
    <row r="1623" spans="18:20">
      <c r="R1623" s="217">
        <v>20804</v>
      </c>
      <c r="S1623" s="217" t="s">
        <v>3939</v>
      </c>
      <c r="T1623" s="217">
        <v>0</v>
      </c>
    </row>
    <row r="1624" spans="18:20">
      <c r="R1624" s="217">
        <v>2080451</v>
      </c>
      <c r="S1624" s="217" t="s">
        <v>3940</v>
      </c>
      <c r="T1624" s="217">
        <v>0</v>
      </c>
    </row>
    <row r="1625" spans="18:20">
      <c r="R1625" s="217">
        <v>223</v>
      </c>
      <c r="S1625" s="217" t="s">
        <v>3941</v>
      </c>
      <c r="T1625" s="217">
        <v>0</v>
      </c>
    </row>
    <row r="1626" spans="18:20">
      <c r="R1626" s="217">
        <v>22301</v>
      </c>
      <c r="S1626" s="217" t="s">
        <v>3942</v>
      </c>
      <c r="T1626" s="217">
        <v>0</v>
      </c>
    </row>
    <row r="1627" spans="18:20">
      <c r="R1627" s="217">
        <v>2230101</v>
      </c>
      <c r="S1627" s="217" t="s">
        <v>3943</v>
      </c>
      <c r="T1627" s="217">
        <v>0</v>
      </c>
    </row>
    <row r="1628" spans="18:20">
      <c r="R1628" s="217">
        <v>2230102</v>
      </c>
      <c r="S1628" s="217" t="s">
        <v>3944</v>
      </c>
      <c r="T1628" s="217">
        <v>0</v>
      </c>
    </row>
    <row r="1629" spans="18:20">
      <c r="R1629" s="217">
        <v>2230103</v>
      </c>
      <c r="S1629" s="217" t="s">
        <v>3945</v>
      </c>
      <c r="T1629" s="217">
        <v>0</v>
      </c>
    </row>
    <row r="1630" spans="18:20">
      <c r="R1630" s="217">
        <v>2230104</v>
      </c>
      <c r="S1630" s="217" t="s">
        <v>3946</v>
      </c>
      <c r="T1630" s="217">
        <v>0</v>
      </c>
    </row>
    <row r="1631" spans="18:20">
      <c r="R1631" s="217">
        <v>2230105</v>
      </c>
      <c r="S1631" s="217" t="s">
        <v>3947</v>
      </c>
      <c r="T1631" s="217">
        <v>0</v>
      </c>
    </row>
    <row r="1632" spans="18:20">
      <c r="R1632" s="217">
        <v>2230106</v>
      </c>
      <c r="S1632" s="217" t="s">
        <v>3948</v>
      </c>
      <c r="T1632" s="217">
        <v>0</v>
      </c>
    </row>
    <row r="1633" spans="18:20">
      <c r="R1633" s="217">
        <v>2230107</v>
      </c>
      <c r="S1633" s="217" t="s">
        <v>3949</v>
      </c>
      <c r="T1633" s="217">
        <v>0</v>
      </c>
    </row>
    <row r="1634" spans="18:20">
      <c r="R1634" s="217">
        <v>2230108</v>
      </c>
      <c r="S1634" s="217" t="s">
        <v>3950</v>
      </c>
      <c r="T1634" s="217">
        <v>0</v>
      </c>
    </row>
    <row r="1635" spans="18:20">
      <c r="R1635" s="217">
        <v>2230199</v>
      </c>
      <c r="S1635" s="217" t="s">
        <v>3951</v>
      </c>
      <c r="T1635" s="217">
        <v>0</v>
      </c>
    </row>
    <row r="1636" spans="18:20">
      <c r="R1636" s="217">
        <v>22302</v>
      </c>
      <c r="S1636" s="217" t="s">
        <v>3952</v>
      </c>
      <c r="T1636" s="217">
        <v>0</v>
      </c>
    </row>
    <row r="1637" spans="18:20">
      <c r="R1637" s="217">
        <v>2230201</v>
      </c>
      <c r="S1637" s="217" t="s">
        <v>3953</v>
      </c>
      <c r="T1637" s="217">
        <v>0</v>
      </c>
    </row>
    <row r="1638" spans="18:20">
      <c r="R1638" s="217">
        <v>2230202</v>
      </c>
      <c r="S1638" s="217" t="s">
        <v>3954</v>
      </c>
      <c r="T1638" s="217">
        <v>0</v>
      </c>
    </row>
    <row r="1639" spans="18:20">
      <c r="R1639" s="217">
        <v>2230203</v>
      </c>
      <c r="S1639" s="217" t="s">
        <v>3955</v>
      </c>
      <c r="T1639" s="217">
        <v>0</v>
      </c>
    </row>
    <row r="1640" spans="18:20">
      <c r="R1640" s="217">
        <v>2230204</v>
      </c>
      <c r="S1640" s="217" t="s">
        <v>3956</v>
      </c>
      <c r="T1640" s="217">
        <v>0</v>
      </c>
    </row>
    <row r="1641" spans="18:20">
      <c r="R1641" s="217">
        <v>2230205</v>
      </c>
      <c r="S1641" s="217" t="s">
        <v>3957</v>
      </c>
      <c r="T1641" s="217">
        <v>0</v>
      </c>
    </row>
    <row r="1642" spans="18:20">
      <c r="R1642" s="217">
        <v>2230206</v>
      </c>
      <c r="S1642" s="217" t="s">
        <v>3958</v>
      </c>
      <c r="T1642" s="217">
        <v>0</v>
      </c>
    </row>
    <row r="1643" spans="18:20">
      <c r="R1643" s="217">
        <v>2230207</v>
      </c>
      <c r="S1643" s="217" t="s">
        <v>3959</v>
      </c>
      <c r="T1643" s="217">
        <v>0</v>
      </c>
    </row>
    <row r="1644" spans="18:20">
      <c r="R1644" s="217">
        <v>2230299</v>
      </c>
      <c r="S1644" s="217" t="s">
        <v>3960</v>
      </c>
      <c r="T1644" s="217">
        <v>0</v>
      </c>
    </row>
    <row r="1645" spans="18:20">
      <c r="R1645" s="217">
        <v>22303</v>
      </c>
      <c r="S1645" s="217" t="s">
        <v>3961</v>
      </c>
      <c r="T1645" s="217">
        <v>0</v>
      </c>
    </row>
    <row r="1646" spans="18:20">
      <c r="R1646" s="217">
        <v>2230301</v>
      </c>
      <c r="S1646" s="217" t="s">
        <v>3962</v>
      </c>
      <c r="T1646" s="217">
        <v>0</v>
      </c>
    </row>
    <row r="1647" spans="18:20">
      <c r="R1647" s="217">
        <v>22304</v>
      </c>
      <c r="S1647" s="217" t="s">
        <v>3963</v>
      </c>
      <c r="T1647" s="217">
        <v>0</v>
      </c>
    </row>
    <row r="1648" spans="18:20">
      <c r="R1648" s="217">
        <v>2230401</v>
      </c>
      <c r="S1648" s="217" t="s">
        <v>3964</v>
      </c>
      <c r="T1648" s="217">
        <v>0</v>
      </c>
    </row>
    <row r="1649" spans="18:20">
      <c r="R1649" s="217">
        <v>2230402</v>
      </c>
      <c r="S1649" s="217" t="s">
        <v>3965</v>
      </c>
      <c r="T1649" s="217">
        <v>0</v>
      </c>
    </row>
    <row r="1650" spans="18:20">
      <c r="R1650" s="217">
        <v>2230499</v>
      </c>
      <c r="S1650" s="217" t="s">
        <v>3966</v>
      </c>
      <c r="T1650" s="217">
        <v>0</v>
      </c>
    </row>
    <row r="1651" spans="18:20">
      <c r="R1651" s="217">
        <v>22399</v>
      </c>
      <c r="S1651" s="217" t="s">
        <v>3967</v>
      </c>
      <c r="T1651" s="217">
        <v>0</v>
      </c>
    </row>
    <row r="1652" spans="18:20">
      <c r="R1652" s="217">
        <v>2239901</v>
      </c>
      <c r="S1652" s="217" t="s">
        <v>3968</v>
      </c>
      <c r="T1652" s="217">
        <v>0</v>
      </c>
    </row>
    <row r="1654" spans="18:20">
      <c r="R1654" s="217">
        <v>231</v>
      </c>
      <c r="S1654" s="217" t="s">
        <v>3969</v>
      </c>
      <c r="T1654" s="217">
        <v>10000</v>
      </c>
    </row>
    <row r="1655" spans="18:20">
      <c r="R1655" s="217">
        <v>23101</v>
      </c>
      <c r="S1655" s="217" t="s">
        <v>3970</v>
      </c>
      <c r="T1655" s="217">
        <v>0</v>
      </c>
    </row>
    <row r="1656" spans="18:20">
      <c r="R1656" s="217">
        <v>23102</v>
      </c>
      <c r="S1656" s="217" t="s">
        <v>3971</v>
      </c>
      <c r="T1656" s="217">
        <v>0</v>
      </c>
    </row>
    <row r="1657" spans="18:20">
      <c r="R1657" s="217">
        <v>23103</v>
      </c>
      <c r="S1657" s="217" t="s">
        <v>3972</v>
      </c>
      <c r="T1657" s="217">
        <v>10000</v>
      </c>
    </row>
    <row r="1658" spans="18:20">
      <c r="R1658" s="217">
        <v>2310301</v>
      </c>
      <c r="S1658" s="217" t="s">
        <v>3973</v>
      </c>
      <c r="T1658" s="217">
        <v>10000</v>
      </c>
    </row>
    <row r="1659" spans="18:20">
      <c r="R1659" s="217">
        <v>2310302</v>
      </c>
      <c r="S1659" s="217" t="s">
        <v>3974</v>
      </c>
      <c r="T1659" s="217">
        <v>0</v>
      </c>
    </row>
    <row r="1660" spans="18:20">
      <c r="R1660" s="217">
        <v>2310303</v>
      </c>
      <c r="S1660" s="217" t="s">
        <v>3975</v>
      </c>
      <c r="T1660" s="217">
        <v>0</v>
      </c>
    </row>
    <row r="1661" spans="18:20">
      <c r="R1661" s="217">
        <v>2310399</v>
      </c>
      <c r="S1661" s="217" t="s">
        <v>3976</v>
      </c>
      <c r="T1661" s="217">
        <v>0</v>
      </c>
    </row>
    <row r="1662" spans="18:20">
      <c r="R1662" s="217">
        <v>23104</v>
      </c>
      <c r="S1662" s="217" t="s">
        <v>3977</v>
      </c>
      <c r="T1662" s="217">
        <v>0</v>
      </c>
    </row>
    <row r="1663" spans="18:20">
      <c r="R1663" s="217">
        <v>2310401</v>
      </c>
      <c r="S1663" s="217" t="s">
        <v>3978</v>
      </c>
      <c r="T1663" s="217">
        <v>0</v>
      </c>
    </row>
    <row r="1664" spans="18:20">
      <c r="R1664" s="217">
        <v>2310402</v>
      </c>
      <c r="S1664" s="217" t="s">
        <v>3979</v>
      </c>
      <c r="T1664" s="217">
        <v>0</v>
      </c>
    </row>
    <row r="1665" spans="18:20">
      <c r="R1665" s="217">
        <v>2310405</v>
      </c>
      <c r="S1665" s="217" t="s">
        <v>3980</v>
      </c>
      <c r="T1665" s="217">
        <v>0</v>
      </c>
    </row>
    <row r="1666" spans="18:20">
      <c r="R1666" s="217">
        <v>2310411</v>
      </c>
      <c r="S1666" s="217" t="s">
        <v>3981</v>
      </c>
      <c r="T1666" s="217">
        <v>0</v>
      </c>
    </row>
    <row r="1667" spans="18:20">
      <c r="R1667" s="217">
        <v>2310412</v>
      </c>
      <c r="S1667" s="217" t="s">
        <v>3982</v>
      </c>
      <c r="T1667" s="217">
        <v>0</v>
      </c>
    </row>
    <row r="1668" spans="18:20">
      <c r="R1668" s="217">
        <v>2310413</v>
      </c>
      <c r="S1668" s="217" t="s">
        <v>3983</v>
      </c>
      <c r="T1668" s="217">
        <v>0</v>
      </c>
    </row>
    <row r="1669" spans="18:20">
      <c r="R1669" s="217">
        <v>2310414</v>
      </c>
      <c r="S1669" s="217" t="s">
        <v>3984</v>
      </c>
      <c r="T1669" s="217">
        <v>0</v>
      </c>
    </row>
    <row r="1670" spans="18:20">
      <c r="R1670" s="217">
        <v>2310416</v>
      </c>
      <c r="S1670" s="217" t="s">
        <v>3985</v>
      </c>
      <c r="T1670" s="217">
        <v>0</v>
      </c>
    </row>
    <row r="1671" spans="18:20">
      <c r="R1671" s="217">
        <v>2310417</v>
      </c>
      <c r="S1671" s="217" t="s">
        <v>3986</v>
      </c>
      <c r="T1671" s="217">
        <v>0</v>
      </c>
    </row>
    <row r="1672" spans="18:20">
      <c r="R1672" s="217">
        <v>2310418</v>
      </c>
      <c r="S1672" s="217" t="s">
        <v>3987</v>
      </c>
      <c r="T1672" s="217">
        <v>0</v>
      </c>
    </row>
    <row r="1673" spans="18:20">
      <c r="R1673" s="217">
        <v>2310419</v>
      </c>
      <c r="S1673" s="217" t="s">
        <v>3988</v>
      </c>
      <c r="T1673" s="217">
        <v>0</v>
      </c>
    </row>
    <row r="1674" spans="18:20">
      <c r="R1674" s="217">
        <v>2310420</v>
      </c>
      <c r="S1674" s="217" t="s">
        <v>3989</v>
      </c>
      <c r="T1674" s="217">
        <v>0</v>
      </c>
    </row>
    <row r="1675" spans="18:20">
      <c r="R1675" s="217">
        <v>2310431</v>
      </c>
      <c r="S1675" s="217" t="s">
        <v>3990</v>
      </c>
      <c r="T1675" s="217">
        <v>0</v>
      </c>
    </row>
    <row r="1676" spans="18:20">
      <c r="R1676" s="217">
        <v>2310432</v>
      </c>
      <c r="S1676" s="217" t="s">
        <v>3991</v>
      </c>
      <c r="T1676" s="217">
        <v>0</v>
      </c>
    </row>
    <row r="1677" spans="18:20">
      <c r="R1677" s="217">
        <v>2310433</v>
      </c>
      <c r="S1677" s="217" t="s">
        <v>3992</v>
      </c>
      <c r="T1677" s="217">
        <v>0</v>
      </c>
    </row>
    <row r="1678" spans="18:20">
      <c r="R1678" s="217">
        <v>2310498</v>
      </c>
      <c r="S1678" s="217" t="s">
        <v>3993</v>
      </c>
      <c r="T1678" s="217">
        <v>0</v>
      </c>
    </row>
    <row r="1679" spans="18:20">
      <c r="R1679" s="217">
        <v>2310499</v>
      </c>
      <c r="S1679" s="217" t="s">
        <v>3994</v>
      </c>
      <c r="T1679" s="217">
        <v>0</v>
      </c>
    </row>
  </sheetData>
  <autoFilter ref="A3:T1619">
    <extLst/>
  </autoFilter>
  <mergeCells count="1">
    <mergeCell ref="A1:E1"/>
  </mergeCells>
  <printOptions horizontalCentered="1"/>
  <pageMargins left="0.708661417322835" right="0.708661417322835" top="0.748031496062992" bottom="0.748031496062992" header="0.31496062992126" footer="0.31496062992126"/>
  <pageSetup paperSize="9" fitToHeight="100" orientation="portrait" blackAndWhite="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O35"/>
  <sheetViews>
    <sheetView showZeros="0" view="pageBreakPreview" zoomScaleNormal="100" topLeftCell="B1" workbookViewId="0">
      <pane xSplit="2" ySplit="3" topLeftCell="D4" activePane="bottomRight" state="frozen"/>
      <selection/>
      <selection pane="topRight"/>
      <selection pane="bottomLeft"/>
      <selection pane="bottomRight" activeCell="G1" sqref="G$1:H$1048576"/>
    </sheetView>
  </sheetViews>
  <sheetFormatPr defaultColWidth="9" defaultRowHeight="15.6"/>
  <cols>
    <col min="1" max="1" width="5.33333333333333" style="397" hidden="1" customWidth="1"/>
    <col min="2" max="2" width="45.2222222222222" style="397" customWidth="1"/>
    <col min="3" max="3" width="11.3333333333333" style="398" hidden="1" customWidth="1"/>
    <col min="4" max="4" width="16.3333333333333" style="352" customWidth="1"/>
    <col min="5" max="5" width="16.1111111111111" style="352" customWidth="1"/>
    <col min="6" max="6" width="13.1111111111111" style="399" customWidth="1"/>
    <col min="7" max="7" width="3.77777777777778" style="397" customWidth="1"/>
    <col min="8" max="8" width="3.11111111111111" style="397" customWidth="1"/>
    <col min="9" max="16384" width="9" style="397"/>
  </cols>
  <sheetData>
    <row r="1" ht="36" customHeight="1" spans="1:15">
      <c r="A1" s="358" t="str">
        <f>YEAR(封面!$B$9)-1&amp;"年勐海县政府性基金预算收入执行情况表"</f>
        <v>2019年勐海县政府性基金预算收入执行情况表</v>
      </c>
      <c r="B1" s="358"/>
      <c r="C1" s="516"/>
      <c r="D1" s="358"/>
      <c r="E1" s="358"/>
      <c r="F1" s="358"/>
      <c r="O1" s="217">
        <f>totalnumber</f>
        <v>1</v>
      </c>
    </row>
    <row r="2" ht="18.9" customHeight="1" spans="1:6">
      <c r="A2" s="352" t="s">
        <v>3995</v>
      </c>
      <c r="B2" s="208" t="s">
        <v>3996</v>
      </c>
      <c r="C2" s="400"/>
      <c r="F2" s="401" t="s">
        <v>40</v>
      </c>
    </row>
    <row r="3" s="350" customFormat="1" ht="30" customHeight="1" spans="1:8">
      <c r="A3" s="402" t="s">
        <v>3997</v>
      </c>
      <c r="B3" s="403" t="s">
        <v>44</v>
      </c>
      <c r="C3" s="387" t="s">
        <v>3998</v>
      </c>
      <c r="D3" s="150" t="str">
        <f>YEAR(封面!$B$9)-2&amp;"年决算数"</f>
        <v>2018年决算数</v>
      </c>
      <c r="E3" s="150" t="str">
        <f>YEAR(封面!$B$9)-1&amp;"年快报数"</f>
        <v>2019年快报数</v>
      </c>
      <c r="F3" s="150" t="str">
        <f>"比"&amp;YEAR(封面!$B$9)-2&amp;"年决算数增幅"</f>
        <v>比2018年决算数增幅</v>
      </c>
      <c r="G3" s="404"/>
      <c r="H3" s="404"/>
    </row>
    <row r="4" s="350" customFormat="1" ht="18.9" customHeight="1" spans="1:8">
      <c r="A4" s="397" t="s">
        <v>3997</v>
      </c>
      <c r="B4" s="405" t="s">
        <v>3999</v>
      </c>
      <c r="C4" s="406">
        <v>1030102</v>
      </c>
      <c r="D4" s="407"/>
      <c r="E4" s="407"/>
      <c r="F4" s="525" t="str">
        <f t="shared" ref="F4:F35" si="0">IF(ISERROR(E4/D4-1),"",E4/D4-1)</f>
        <v/>
      </c>
      <c r="G4" s="371"/>
      <c r="H4" s="354"/>
    </row>
    <row r="5" ht="18.9" customHeight="1" spans="1:8">
      <c r="A5" s="397" t="s">
        <v>3997</v>
      </c>
      <c r="B5" s="405" t="s">
        <v>4000</v>
      </c>
      <c r="C5" s="406">
        <v>1030129</v>
      </c>
      <c r="D5" s="407"/>
      <c r="E5" s="407"/>
      <c r="F5" s="525" t="str">
        <f t="shared" si="0"/>
        <v/>
      </c>
      <c r="G5" s="371"/>
      <c r="H5" s="354"/>
    </row>
    <row r="6" ht="18.9" customHeight="1" spans="1:8">
      <c r="A6" s="397" t="s">
        <v>3997</v>
      </c>
      <c r="B6" s="405" t="s">
        <v>4001</v>
      </c>
      <c r="C6" s="406">
        <v>1030146</v>
      </c>
      <c r="D6" s="407">
        <v>176</v>
      </c>
      <c r="E6" s="407"/>
      <c r="F6" s="525">
        <f t="shared" si="0"/>
        <v>-1</v>
      </c>
      <c r="G6" s="371"/>
      <c r="H6" s="354"/>
    </row>
    <row r="7" ht="18.9" customHeight="1" spans="1:8">
      <c r="A7" s="397" t="s">
        <v>3997</v>
      </c>
      <c r="B7" s="405" t="s">
        <v>4002</v>
      </c>
      <c r="C7" s="406">
        <v>1030147</v>
      </c>
      <c r="D7" s="407">
        <v>246</v>
      </c>
      <c r="E7" s="407"/>
      <c r="F7" s="525">
        <f t="shared" si="0"/>
        <v>-1</v>
      </c>
      <c r="G7" s="371"/>
      <c r="H7" s="354"/>
    </row>
    <row r="8" ht="18.9" customHeight="1" spans="1:8">
      <c r="A8" s="397" t="s">
        <v>3997</v>
      </c>
      <c r="B8" s="405" t="s">
        <v>4003</v>
      </c>
      <c r="C8" s="406">
        <v>1030148</v>
      </c>
      <c r="D8" s="407">
        <v>73100</v>
      </c>
      <c r="E8" s="407">
        <v>95266</v>
      </c>
      <c r="F8" s="525">
        <f t="shared" si="0"/>
        <v>0.303228454172367</v>
      </c>
      <c r="G8" s="371"/>
      <c r="H8" s="354"/>
    </row>
    <row r="9" ht="18.9" customHeight="1" spans="1:8">
      <c r="A9" s="397" t="s">
        <v>3997</v>
      </c>
      <c r="B9" s="405" t="s">
        <v>4004</v>
      </c>
      <c r="C9" s="406">
        <v>103014801</v>
      </c>
      <c r="D9" s="407">
        <v>53112</v>
      </c>
      <c r="E9" s="407">
        <v>78613</v>
      </c>
      <c r="F9" s="525">
        <f t="shared" si="0"/>
        <v>0.480136315710197</v>
      </c>
      <c r="G9" s="371"/>
      <c r="H9" s="354"/>
    </row>
    <row r="10" ht="18.9" customHeight="1" spans="1:8">
      <c r="A10" s="397" t="s">
        <v>3997</v>
      </c>
      <c r="B10" s="405" t="s">
        <v>4005</v>
      </c>
      <c r="C10" s="406">
        <v>103014802</v>
      </c>
      <c r="D10" s="407">
        <v>498</v>
      </c>
      <c r="E10" s="407">
        <v>614</v>
      </c>
      <c r="F10" s="525">
        <f t="shared" si="0"/>
        <v>0.232931726907631</v>
      </c>
      <c r="G10" s="371"/>
      <c r="H10" s="354"/>
    </row>
    <row r="11" ht="18.9" customHeight="1" spans="1:8">
      <c r="A11" s="397" t="s">
        <v>3997</v>
      </c>
      <c r="B11" s="405" t="s">
        <v>4006</v>
      </c>
      <c r="C11" s="406">
        <v>103014803</v>
      </c>
      <c r="D11" s="407">
        <v>0</v>
      </c>
      <c r="E11" s="407"/>
      <c r="F11" s="525" t="str">
        <f t="shared" si="0"/>
        <v/>
      </c>
      <c r="G11" s="371"/>
      <c r="H11" s="354"/>
    </row>
    <row r="12" ht="18.9" customHeight="1" spans="1:8">
      <c r="A12" s="397" t="s">
        <v>3997</v>
      </c>
      <c r="B12" s="405" t="s">
        <v>4007</v>
      </c>
      <c r="C12" s="406">
        <v>103014898</v>
      </c>
      <c r="D12" s="407">
        <v>-1440</v>
      </c>
      <c r="E12" s="407">
        <v>-334</v>
      </c>
      <c r="F12" s="525">
        <f t="shared" si="0"/>
        <v>-0.768055555555555</v>
      </c>
      <c r="G12" s="371"/>
      <c r="H12" s="354"/>
    </row>
    <row r="13" ht="18.9" customHeight="1" spans="1:8">
      <c r="A13" s="397" t="s">
        <v>3997</v>
      </c>
      <c r="B13" s="405" t="s">
        <v>4008</v>
      </c>
      <c r="C13" s="406">
        <v>103014899</v>
      </c>
      <c r="D13" s="407">
        <v>20930</v>
      </c>
      <c r="E13" s="407">
        <v>16373</v>
      </c>
      <c r="F13" s="525">
        <f t="shared" si="0"/>
        <v>-0.217725752508361</v>
      </c>
      <c r="G13" s="371"/>
      <c r="H13" s="354"/>
    </row>
    <row r="14" ht="18.9" customHeight="1" spans="1:8">
      <c r="A14" s="397" t="s">
        <v>3997</v>
      </c>
      <c r="B14" s="405" t="s">
        <v>4009</v>
      </c>
      <c r="C14" s="406">
        <v>1030150</v>
      </c>
      <c r="D14" s="407"/>
      <c r="E14" s="407"/>
      <c r="F14" s="525" t="str">
        <f t="shared" si="0"/>
        <v/>
      </c>
      <c r="G14" s="371"/>
      <c r="H14" s="354"/>
    </row>
    <row r="15" ht="18.9" customHeight="1" spans="1:8">
      <c r="A15" s="397" t="s">
        <v>3997</v>
      </c>
      <c r="B15" s="405" t="s">
        <v>4010</v>
      </c>
      <c r="C15" s="406">
        <v>1030155</v>
      </c>
      <c r="D15" s="407"/>
      <c r="E15" s="407"/>
      <c r="F15" s="525" t="str">
        <f t="shared" si="0"/>
        <v/>
      </c>
      <c r="G15" s="371"/>
      <c r="H15" s="354"/>
    </row>
    <row r="16" ht="18.9" customHeight="1" spans="2:8">
      <c r="B16" s="405" t="s">
        <v>4011</v>
      </c>
      <c r="C16" s="406">
        <v>103015501</v>
      </c>
      <c r="D16" s="407"/>
      <c r="E16" s="407"/>
      <c r="F16" s="525" t="str">
        <f t="shared" si="0"/>
        <v/>
      </c>
      <c r="G16" s="371"/>
      <c r="H16" s="354"/>
    </row>
    <row r="17" ht="18.9" customHeight="1" spans="2:8">
      <c r="B17" s="405" t="s">
        <v>4012</v>
      </c>
      <c r="C17" s="406">
        <v>103015502</v>
      </c>
      <c r="D17" s="407"/>
      <c r="E17" s="407"/>
      <c r="F17" s="525" t="str">
        <f t="shared" si="0"/>
        <v/>
      </c>
      <c r="G17" s="371"/>
      <c r="H17" s="354"/>
    </row>
    <row r="18" ht="18.9" customHeight="1" spans="2:8">
      <c r="B18" s="405" t="s">
        <v>4013</v>
      </c>
      <c r="C18" s="406">
        <v>1030156</v>
      </c>
      <c r="D18" s="407"/>
      <c r="E18" s="407"/>
      <c r="F18" s="525" t="str">
        <f t="shared" si="0"/>
        <v/>
      </c>
      <c r="G18" s="371"/>
      <c r="H18" s="354"/>
    </row>
    <row r="19" ht="18.9" customHeight="1" spans="2:8">
      <c r="B19" s="405" t="s">
        <v>4014</v>
      </c>
      <c r="C19" s="406">
        <v>1030157</v>
      </c>
      <c r="D19" s="407"/>
      <c r="E19" s="407"/>
      <c r="F19" s="525" t="str">
        <f t="shared" si="0"/>
        <v/>
      </c>
      <c r="G19" s="371"/>
      <c r="H19" s="354"/>
    </row>
    <row r="20" ht="18.9" customHeight="1" spans="1:8">
      <c r="A20" s="352"/>
      <c r="B20" s="405" t="s">
        <v>4015</v>
      </c>
      <c r="C20" s="406">
        <v>1030158</v>
      </c>
      <c r="D20" s="407"/>
      <c r="E20" s="407"/>
      <c r="F20" s="525" t="str">
        <f t="shared" si="0"/>
        <v/>
      </c>
      <c r="G20" s="371"/>
      <c r="H20" s="354"/>
    </row>
    <row r="21" ht="18.9" customHeight="1" spans="1:8">
      <c r="A21" s="352" t="s">
        <v>3997</v>
      </c>
      <c r="B21" s="405" t="s">
        <v>4016</v>
      </c>
      <c r="C21" s="406">
        <v>1030159</v>
      </c>
      <c r="D21" s="407"/>
      <c r="E21" s="407"/>
      <c r="F21" s="525" t="str">
        <f t="shared" si="0"/>
        <v/>
      </c>
      <c r="G21" s="371"/>
      <c r="H21" s="354"/>
    </row>
    <row r="22" ht="18.9" customHeight="1" spans="1:8">
      <c r="A22" s="352" t="s">
        <v>3997</v>
      </c>
      <c r="B22" s="408" t="s">
        <v>4017</v>
      </c>
      <c r="C22" s="406">
        <v>1030178</v>
      </c>
      <c r="D22" s="407">
        <v>315</v>
      </c>
      <c r="E22" s="407">
        <v>348</v>
      </c>
      <c r="F22" s="525">
        <f t="shared" si="0"/>
        <v>0.104761904761905</v>
      </c>
      <c r="G22" s="371"/>
      <c r="H22" s="354"/>
    </row>
    <row r="23" ht="18.9" customHeight="1" spans="1:8">
      <c r="A23" s="352"/>
      <c r="B23" s="408" t="s">
        <v>4018</v>
      </c>
      <c r="C23" s="406">
        <v>1030180</v>
      </c>
      <c r="D23" s="407"/>
      <c r="E23" s="407"/>
      <c r="F23" s="525" t="str">
        <f t="shared" si="0"/>
        <v/>
      </c>
      <c r="G23" s="371"/>
      <c r="H23" s="354"/>
    </row>
    <row r="24" ht="18.9" customHeight="1" spans="1:8">
      <c r="A24" s="352"/>
      <c r="B24" s="408" t="s">
        <v>4019</v>
      </c>
      <c r="C24" s="406">
        <v>1030199</v>
      </c>
      <c r="D24" s="407"/>
      <c r="E24" s="407"/>
      <c r="F24" s="525" t="str">
        <f t="shared" si="0"/>
        <v/>
      </c>
      <c r="G24" s="371"/>
      <c r="H24" s="354"/>
    </row>
    <row r="25" ht="18.9" customHeight="1" spans="1:8">
      <c r="A25" s="352" t="s">
        <v>3997</v>
      </c>
      <c r="B25" s="408" t="s">
        <v>4020</v>
      </c>
      <c r="C25" s="406">
        <v>10310</v>
      </c>
      <c r="D25" s="407"/>
      <c r="E25" s="407"/>
      <c r="F25" s="525" t="str">
        <f t="shared" si="0"/>
        <v/>
      </c>
      <c r="G25" s="371"/>
      <c r="H25" s="354"/>
    </row>
    <row r="26" ht="18.9" customHeight="1" spans="1:8">
      <c r="A26" s="352" t="s">
        <v>3997</v>
      </c>
      <c r="B26" s="638"/>
      <c r="C26" s="657"/>
      <c r="D26" s="658"/>
      <c r="E26" s="658"/>
      <c r="F26" s="525" t="str">
        <f t="shared" si="0"/>
        <v/>
      </c>
      <c r="G26" s="371"/>
      <c r="H26" s="354"/>
    </row>
    <row r="27" ht="18.9" customHeight="1" spans="1:8">
      <c r="A27" s="352" t="s">
        <v>3997</v>
      </c>
      <c r="B27" s="322" t="s">
        <v>403</v>
      </c>
      <c r="C27" s="657"/>
      <c r="D27" s="323">
        <v>73837</v>
      </c>
      <c r="E27" s="323">
        <v>95614</v>
      </c>
      <c r="F27" s="526">
        <f t="shared" si="0"/>
        <v>0.29493343445698</v>
      </c>
      <c r="G27" s="371"/>
      <c r="H27" s="354"/>
    </row>
    <row r="28" ht="18.9" customHeight="1" spans="1:8">
      <c r="A28" s="352" t="s">
        <v>3997</v>
      </c>
      <c r="B28" s="413" t="s">
        <v>77</v>
      </c>
      <c r="C28" s="657">
        <v>110</v>
      </c>
      <c r="D28" s="391">
        <f>D29+D32+D33+D34</f>
        <v>38772</v>
      </c>
      <c r="E28" s="391">
        <f>E29+E32+E33+E34</f>
        <v>13317</v>
      </c>
      <c r="F28" s="526">
        <f t="shared" si="0"/>
        <v>-0.656530485917673</v>
      </c>
      <c r="G28" s="371"/>
      <c r="H28" s="354"/>
    </row>
    <row r="29" ht="18.9" customHeight="1" spans="2:8">
      <c r="B29" s="381" t="s">
        <v>4021</v>
      </c>
      <c r="C29" s="390">
        <v>11004</v>
      </c>
      <c r="D29" s="394">
        <f>D30+D31</f>
        <v>2156</v>
      </c>
      <c r="E29" s="394">
        <f>E30+E31</f>
        <v>2855</v>
      </c>
      <c r="F29" s="525">
        <f t="shared" si="0"/>
        <v>0.324211502782931</v>
      </c>
      <c r="G29" s="371"/>
      <c r="H29" s="354"/>
    </row>
    <row r="30" ht="18.9" customHeight="1" spans="2:8">
      <c r="B30" s="381" t="s">
        <v>4022</v>
      </c>
      <c r="C30" s="390">
        <v>1100401</v>
      </c>
      <c r="D30" s="319">
        <v>2156</v>
      </c>
      <c r="E30" s="319">
        <v>2855</v>
      </c>
      <c r="F30" s="525">
        <f t="shared" si="0"/>
        <v>0.324211502782931</v>
      </c>
      <c r="G30" s="371"/>
      <c r="H30" s="354"/>
    </row>
    <row r="31" ht="18.9" customHeight="1" spans="2:8">
      <c r="B31" s="381" t="s">
        <v>4023</v>
      </c>
      <c r="C31" s="390">
        <v>1100402</v>
      </c>
      <c r="D31" s="391"/>
      <c r="E31" s="391"/>
      <c r="F31" s="526" t="str">
        <f t="shared" si="0"/>
        <v/>
      </c>
      <c r="G31" s="371"/>
      <c r="H31" s="354"/>
    </row>
    <row r="32" ht="18.9" customHeight="1" spans="2:8">
      <c r="B32" s="381" t="s">
        <v>85</v>
      </c>
      <c r="C32" s="390">
        <v>11008</v>
      </c>
      <c r="D32" s="394">
        <v>1616</v>
      </c>
      <c r="E32" s="394">
        <v>462</v>
      </c>
      <c r="F32" s="525">
        <f t="shared" si="0"/>
        <v>-0.714108910891089</v>
      </c>
      <c r="G32" s="371"/>
      <c r="H32" s="354"/>
    </row>
    <row r="33" ht="18.9" customHeight="1" spans="2:8">
      <c r="B33" s="381" t="s">
        <v>87</v>
      </c>
      <c r="C33" s="390">
        <v>11009</v>
      </c>
      <c r="D33" s="394"/>
      <c r="E33" s="394"/>
      <c r="F33" s="526" t="str">
        <f t="shared" si="0"/>
        <v/>
      </c>
      <c r="G33" s="371"/>
      <c r="H33" s="354"/>
    </row>
    <row r="34" ht="18.9" customHeight="1" spans="2:8">
      <c r="B34" s="381" t="s">
        <v>4024</v>
      </c>
      <c r="C34" s="390">
        <v>11011</v>
      </c>
      <c r="D34" s="319">
        <v>35000</v>
      </c>
      <c r="E34" s="319">
        <v>10000</v>
      </c>
      <c r="F34" s="525">
        <f t="shared" si="0"/>
        <v>-0.714285714285714</v>
      </c>
      <c r="G34" s="371"/>
      <c r="H34" s="354"/>
    </row>
    <row r="35" ht="18.9" customHeight="1" spans="2:8">
      <c r="B35" s="322" t="s">
        <v>103</v>
      </c>
      <c r="C35" s="387"/>
      <c r="D35" s="323">
        <v>112609</v>
      </c>
      <c r="E35" s="323">
        <v>108931</v>
      </c>
      <c r="F35" s="526">
        <f t="shared" si="0"/>
        <v>-0.0326616877869442</v>
      </c>
      <c r="G35" s="371"/>
      <c r="H35" s="354"/>
    </row>
  </sheetData>
  <autoFilter ref="A3:J35">
    <extLst/>
  </autoFilter>
  <mergeCells count="1">
    <mergeCell ref="A1:F1"/>
  </mergeCells>
  <conditionalFormatting sqref="F20">
    <cfRule type="cellIs" dxfId="1" priority="3" stopIfTrue="1" operator="lessThan">
      <formula>0</formula>
    </cfRule>
  </conditionalFormatting>
  <conditionalFormatting sqref="B26:C26">
    <cfRule type="expression" dxfId="0" priority="5" stopIfTrue="1">
      <formula>"len($A:$A)=3"</formula>
    </cfRule>
  </conditionalFormatting>
  <conditionalFormatting sqref="B5:B21">
    <cfRule type="expression" dxfId="0" priority="1" stopIfTrue="1">
      <formula>"len($A:$A)=3"</formula>
    </cfRule>
  </conditionalFormatting>
  <printOptions horizontalCentered="1"/>
  <pageMargins left="0.708661417322835" right="0.708661417322835" top="0.748031496062992" bottom="0.748031496062992" header="0.31496062992126" footer="0.31496062992126"/>
  <pageSetup paperSize="9" scale="98" fitToHeight="100" orientation="portrait" blackAndWhite="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O239"/>
  <sheetViews>
    <sheetView showZeros="0" view="pageBreakPreview" zoomScaleNormal="70" topLeftCell="B154" workbookViewId="0">
      <selection activeCell="G154" sqref="G$1:H$1048576"/>
    </sheetView>
  </sheetViews>
  <sheetFormatPr defaultColWidth="9" defaultRowHeight="15.6"/>
  <cols>
    <col min="1" max="1" width="4.66666666666667" style="397" hidden="1" customWidth="1"/>
    <col min="2" max="2" width="56.7777777777778" style="397" customWidth="1"/>
    <col min="3" max="3" width="10.4444444444444" style="361" hidden="1" customWidth="1"/>
    <col min="4" max="4" width="14.3333333333333" style="627" customWidth="1"/>
    <col min="5" max="5" width="13.7777777777778" style="627" customWidth="1"/>
    <col min="6" max="6" width="12.4444444444444" style="534" customWidth="1"/>
    <col min="7" max="7" width="3.77777777777778" style="628" customWidth="1"/>
    <col min="8" max="8" width="3.77777777777778" style="397" customWidth="1"/>
    <col min="9" max="9" width="9.44444444444444" style="397" hidden="1" customWidth="1"/>
    <col min="10" max="10" width="10.4444444444444" style="397" hidden="1" customWidth="1"/>
    <col min="11" max="11" width="12.7777777777778" style="397" hidden="1" customWidth="1"/>
    <col min="12" max="15" width="9" style="397" hidden="1" customWidth="1"/>
    <col min="16" max="16384" width="9" style="397"/>
  </cols>
  <sheetData>
    <row r="1" ht="34.2" customHeight="1" spans="1:15">
      <c r="A1" s="358" t="str">
        <f>YEAR(封面!$B$9)-1&amp;"年勐海县政府性基金预算支出执行情况表"</f>
        <v>2019年勐海县政府性基金预算支出执行情况表</v>
      </c>
      <c r="B1" s="358"/>
      <c r="C1" s="358"/>
      <c r="D1" s="629"/>
      <c r="E1" s="629"/>
      <c r="F1" s="630"/>
      <c r="O1" s="217">
        <f>totalnumber</f>
        <v>6</v>
      </c>
    </row>
    <row r="2" ht="18.9" customHeight="1" spans="1:6">
      <c r="A2" s="352" t="s">
        <v>4025</v>
      </c>
      <c r="B2" s="208" t="s">
        <v>4026</v>
      </c>
      <c r="C2" s="474"/>
      <c r="F2" s="631" t="s">
        <v>40</v>
      </c>
    </row>
    <row r="3" s="350" customFormat="1" ht="32.25" customHeight="1" spans="1:8">
      <c r="A3" s="632" t="s">
        <v>4027</v>
      </c>
      <c r="B3" s="633" t="s">
        <v>4028</v>
      </c>
      <c r="C3" s="150" t="s">
        <v>110</v>
      </c>
      <c r="D3" s="150" t="str">
        <f>YEAR(封面!$B$9)-2&amp;"年决算数"</f>
        <v>2018年决算数</v>
      </c>
      <c r="E3" s="634" t="str">
        <f>YEAR(封面!$B$9)-1&amp;"年快报数"</f>
        <v>2019年快报数</v>
      </c>
      <c r="F3" s="635" t="str">
        <f>"比"&amp;YEAR(封面!$B$9)-2&amp;"年决算数增幅"</f>
        <v>比2018年决算数增幅</v>
      </c>
      <c r="G3" s="365"/>
      <c r="H3" s="365"/>
    </row>
    <row r="4" ht="18.9" customHeight="1" spans="1:13">
      <c r="A4" s="636" t="s">
        <v>3997</v>
      </c>
      <c r="B4" s="367" t="s">
        <v>4029</v>
      </c>
      <c r="C4" s="637">
        <v>207</v>
      </c>
      <c r="D4" s="411">
        <v>80</v>
      </c>
      <c r="E4" s="411">
        <f t="shared" ref="E4:E67" si="0">_xlfn.IFNA(VLOOKUP(C4,J:L,3,0),)</f>
        <v>67</v>
      </c>
      <c r="F4" s="412">
        <f t="shared" ref="F4:F13" si="1">IF(ISERROR(E4/D4-1),"",E4/D4-1)</f>
        <v>-0.1625</v>
      </c>
      <c r="G4" s="371"/>
      <c r="H4" s="371"/>
      <c r="I4" s="397">
        <f>LEN(C4)</f>
        <v>3</v>
      </c>
      <c r="J4" s="397">
        <v>207</v>
      </c>
      <c r="K4" s="397" t="s">
        <v>1609</v>
      </c>
      <c r="L4" s="397">
        <v>67</v>
      </c>
      <c r="M4" s="397">
        <f t="shared" ref="M4:M35" si="2">VLOOKUP(J4,C$4:C$1301,1,0)</f>
        <v>207</v>
      </c>
    </row>
    <row r="5" ht="18.9" customHeight="1" spans="1:13">
      <c r="A5" s="638" t="s">
        <v>4030</v>
      </c>
      <c r="B5" s="372" t="s">
        <v>4031</v>
      </c>
      <c r="C5" s="639">
        <v>20707</v>
      </c>
      <c r="D5" s="407">
        <v>80</v>
      </c>
      <c r="E5" s="394">
        <f t="shared" si="0"/>
        <v>17</v>
      </c>
      <c r="F5" s="216">
        <f t="shared" si="1"/>
        <v>-0.7875</v>
      </c>
      <c r="G5" s="371"/>
      <c r="H5" s="371"/>
      <c r="I5" s="397">
        <f t="shared" ref="I5:I68" si="3">LEN(C5)</f>
        <v>5</v>
      </c>
      <c r="J5" s="397">
        <v>20707</v>
      </c>
      <c r="K5" s="397" t="s">
        <v>3749</v>
      </c>
      <c r="L5" s="397">
        <v>17</v>
      </c>
      <c r="M5" s="397">
        <f t="shared" si="2"/>
        <v>20707</v>
      </c>
    </row>
    <row r="6" ht="18.9" customHeight="1" spans="1:13">
      <c r="A6" s="636"/>
      <c r="B6" s="640" t="s">
        <v>4032</v>
      </c>
      <c r="C6" s="639">
        <v>2070701</v>
      </c>
      <c r="D6" s="407"/>
      <c r="E6" s="394">
        <f t="shared" si="0"/>
        <v>2</v>
      </c>
      <c r="F6" s="216" t="str">
        <f t="shared" si="1"/>
        <v/>
      </c>
      <c r="G6" s="371"/>
      <c r="H6" s="371"/>
      <c r="I6" s="397">
        <f t="shared" si="3"/>
        <v>7</v>
      </c>
      <c r="J6" s="397">
        <v>2070701</v>
      </c>
      <c r="K6" s="397" t="s">
        <v>3750</v>
      </c>
      <c r="L6" s="397">
        <v>2</v>
      </c>
      <c r="M6" s="397">
        <f t="shared" si="2"/>
        <v>2070701</v>
      </c>
    </row>
    <row r="7" ht="18.9" customHeight="1" spans="1:13">
      <c r="A7" s="636" t="s">
        <v>5</v>
      </c>
      <c r="B7" s="640" t="s">
        <v>4033</v>
      </c>
      <c r="C7" s="639">
        <v>2070702</v>
      </c>
      <c r="D7" s="407">
        <v>80</v>
      </c>
      <c r="E7" s="394">
        <f t="shared" si="0"/>
        <v>10</v>
      </c>
      <c r="F7" s="216">
        <f t="shared" si="1"/>
        <v>-0.875</v>
      </c>
      <c r="G7" s="371"/>
      <c r="H7" s="371"/>
      <c r="I7" s="397">
        <f t="shared" si="3"/>
        <v>7</v>
      </c>
      <c r="J7" s="397">
        <v>2070702</v>
      </c>
      <c r="K7" s="397" t="s">
        <v>3751</v>
      </c>
      <c r="L7" s="397">
        <v>10</v>
      </c>
      <c r="M7" s="397">
        <f t="shared" si="2"/>
        <v>2070702</v>
      </c>
    </row>
    <row r="8" ht="18.9" customHeight="1" spans="1:13">
      <c r="A8" s="636" t="s">
        <v>5</v>
      </c>
      <c r="B8" s="640" t="s">
        <v>4034</v>
      </c>
      <c r="C8" s="639">
        <v>2070703</v>
      </c>
      <c r="D8" s="407"/>
      <c r="E8" s="394">
        <f t="shared" si="0"/>
        <v>0</v>
      </c>
      <c r="F8" s="216" t="str">
        <f t="shared" si="1"/>
        <v/>
      </c>
      <c r="G8" s="371"/>
      <c r="H8" s="371"/>
      <c r="I8" s="397">
        <f t="shared" si="3"/>
        <v>7</v>
      </c>
      <c r="J8" s="397">
        <v>2070703</v>
      </c>
      <c r="K8" s="397" t="s">
        <v>3752</v>
      </c>
      <c r="L8" s="397">
        <v>0</v>
      </c>
      <c r="M8" s="397">
        <f t="shared" si="2"/>
        <v>2070703</v>
      </c>
    </row>
    <row r="9" ht="18.9" customHeight="1" spans="1:13">
      <c r="A9" s="636"/>
      <c r="B9" s="640" t="s">
        <v>4035</v>
      </c>
      <c r="C9" s="639">
        <v>2070799</v>
      </c>
      <c r="D9" s="407"/>
      <c r="E9" s="394">
        <f t="shared" si="0"/>
        <v>5</v>
      </c>
      <c r="F9" s="216" t="str">
        <f t="shared" si="1"/>
        <v/>
      </c>
      <c r="G9" s="371"/>
      <c r="H9" s="371"/>
      <c r="I9" s="397">
        <f t="shared" si="3"/>
        <v>7</v>
      </c>
      <c r="J9" s="397">
        <v>2070799</v>
      </c>
      <c r="K9" s="397" t="s">
        <v>3753</v>
      </c>
      <c r="L9" s="397">
        <v>5</v>
      </c>
      <c r="M9" s="397">
        <f t="shared" si="2"/>
        <v>2070799</v>
      </c>
    </row>
    <row r="10" ht="18.9" customHeight="1" spans="1:13">
      <c r="A10" s="638" t="s">
        <v>3997</v>
      </c>
      <c r="B10" s="372" t="s">
        <v>4036</v>
      </c>
      <c r="C10" s="639">
        <v>20709</v>
      </c>
      <c r="D10" s="407"/>
      <c r="E10" s="394">
        <f t="shared" si="0"/>
        <v>50</v>
      </c>
      <c r="F10" s="216" t="str">
        <f t="shared" si="1"/>
        <v/>
      </c>
      <c r="G10" s="371"/>
      <c r="H10" s="371"/>
      <c r="I10" s="397">
        <f t="shared" si="3"/>
        <v>5</v>
      </c>
      <c r="J10" s="397">
        <v>20709</v>
      </c>
      <c r="K10" s="397" t="s">
        <v>3754</v>
      </c>
      <c r="L10" s="397">
        <v>50</v>
      </c>
      <c r="M10" s="397">
        <f t="shared" si="2"/>
        <v>20709</v>
      </c>
    </row>
    <row r="11" ht="18.9" customHeight="1" spans="1:13">
      <c r="A11" s="638" t="s">
        <v>4030</v>
      </c>
      <c r="B11" s="372" t="s">
        <v>4037</v>
      </c>
      <c r="C11" s="639">
        <v>2070901</v>
      </c>
      <c r="D11" s="407"/>
      <c r="E11" s="394">
        <f t="shared" si="0"/>
        <v>0</v>
      </c>
      <c r="F11" s="216" t="str">
        <f t="shared" si="1"/>
        <v/>
      </c>
      <c r="G11" s="371"/>
      <c r="H11" s="371"/>
      <c r="I11" s="397">
        <f t="shared" si="3"/>
        <v>7</v>
      </c>
      <c r="J11" s="397">
        <v>2070901</v>
      </c>
      <c r="K11" s="397" t="s">
        <v>3755</v>
      </c>
      <c r="L11" s="397">
        <v>0</v>
      </c>
      <c r="M11" s="397">
        <f t="shared" si="2"/>
        <v>2070901</v>
      </c>
    </row>
    <row r="12" ht="18.9" customHeight="1" spans="1:13">
      <c r="A12" s="636"/>
      <c r="B12" s="640" t="s">
        <v>4038</v>
      </c>
      <c r="C12" s="639">
        <v>2070902</v>
      </c>
      <c r="D12" s="407"/>
      <c r="E12" s="394">
        <f t="shared" si="0"/>
        <v>0</v>
      </c>
      <c r="F12" s="216" t="str">
        <f t="shared" si="1"/>
        <v/>
      </c>
      <c r="G12" s="371"/>
      <c r="H12" s="371"/>
      <c r="I12" s="397">
        <f t="shared" si="3"/>
        <v>7</v>
      </c>
      <c r="J12" s="397">
        <v>2070902</v>
      </c>
      <c r="K12" s="397" t="s">
        <v>3756</v>
      </c>
      <c r="L12" s="397">
        <v>0</v>
      </c>
      <c r="M12" s="397">
        <f t="shared" si="2"/>
        <v>2070902</v>
      </c>
    </row>
    <row r="13" ht="18.9" customHeight="1" spans="1:13">
      <c r="A13" s="636" t="s">
        <v>5</v>
      </c>
      <c r="B13" s="640" t="s">
        <v>4039</v>
      </c>
      <c r="C13" s="639">
        <v>2070903</v>
      </c>
      <c r="D13" s="407"/>
      <c r="E13" s="394">
        <f t="shared" si="0"/>
        <v>0</v>
      </c>
      <c r="F13" s="216" t="str">
        <f t="shared" si="1"/>
        <v/>
      </c>
      <c r="G13" s="371"/>
      <c r="H13" s="371"/>
      <c r="I13" s="397">
        <f t="shared" si="3"/>
        <v>7</v>
      </c>
      <c r="J13" s="397">
        <v>2070903</v>
      </c>
      <c r="K13" s="397" t="s">
        <v>3757</v>
      </c>
      <c r="L13" s="397">
        <v>0</v>
      </c>
      <c r="M13" s="397">
        <f t="shared" si="2"/>
        <v>2070903</v>
      </c>
    </row>
    <row r="14" ht="18.9" customHeight="1" spans="1:13">
      <c r="A14" s="636"/>
      <c r="B14" s="640" t="s">
        <v>4040</v>
      </c>
      <c r="C14" s="639">
        <v>2070904</v>
      </c>
      <c r="D14" s="407"/>
      <c r="E14" s="394">
        <f t="shared" si="0"/>
        <v>50</v>
      </c>
      <c r="F14" s="216"/>
      <c r="G14" s="371"/>
      <c r="H14" s="371"/>
      <c r="I14" s="397">
        <f t="shared" si="3"/>
        <v>7</v>
      </c>
      <c r="J14" s="397">
        <v>2070904</v>
      </c>
      <c r="K14" s="397" t="s">
        <v>3758</v>
      </c>
      <c r="L14" s="397">
        <v>50</v>
      </c>
      <c r="M14" s="397">
        <f t="shared" si="2"/>
        <v>2070904</v>
      </c>
    </row>
    <row r="15" ht="18.9" customHeight="1" spans="1:13">
      <c r="A15" s="636" t="s">
        <v>5</v>
      </c>
      <c r="B15" s="640" t="s">
        <v>4041</v>
      </c>
      <c r="C15" s="639">
        <v>20710</v>
      </c>
      <c r="D15" s="407"/>
      <c r="E15" s="394">
        <f t="shared" si="0"/>
        <v>0</v>
      </c>
      <c r="F15" s="216" t="str">
        <f t="shared" ref="F15:F78" si="4">IF(ISERROR(E15/D15-1),"",E15/D15-1)</f>
        <v/>
      </c>
      <c r="G15" s="371"/>
      <c r="H15" s="371"/>
      <c r="I15" s="397">
        <f t="shared" si="3"/>
        <v>5</v>
      </c>
      <c r="J15" s="397">
        <v>2070999</v>
      </c>
      <c r="K15" s="397" t="s">
        <v>3759</v>
      </c>
      <c r="L15" s="397">
        <v>0</v>
      </c>
      <c r="M15" s="397" t="e">
        <f t="shared" si="2"/>
        <v>#N/A</v>
      </c>
    </row>
    <row r="16" ht="18.9" customHeight="1" spans="1:13">
      <c r="A16" s="638" t="s">
        <v>4030</v>
      </c>
      <c r="B16" s="372" t="s">
        <v>4042</v>
      </c>
      <c r="C16" s="639">
        <v>2071001</v>
      </c>
      <c r="D16" s="407"/>
      <c r="E16" s="394">
        <f t="shared" si="0"/>
        <v>0</v>
      </c>
      <c r="F16" s="216" t="str">
        <f t="shared" si="4"/>
        <v/>
      </c>
      <c r="G16" s="371"/>
      <c r="H16" s="371"/>
      <c r="I16" s="397">
        <f t="shared" si="3"/>
        <v>7</v>
      </c>
      <c r="J16" s="397">
        <v>20710</v>
      </c>
      <c r="K16" s="397" t="s">
        <v>3760</v>
      </c>
      <c r="L16" s="397">
        <v>0</v>
      </c>
      <c r="M16" s="397">
        <f t="shared" si="2"/>
        <v>20710</v>
      </c>
    </row>
    <row r="17" ht="18.9" customHeight="1" spans="1:13">
      <c r="A17" s="636" t="s">
        <v>5</v>
      </c>
      <c r="B17" s="640" t="s">
        <v>4043</v>
      </c>
      <c r="C17" s="639">
        <v>2071099</v>
      </c>
      <c r="D17" s="407"/>
      <c r="E17" s="394">
        <f t="shared" si="0"/>
        <v>0</v>
      </c>
      <c r="F17" s="216" t="str">
        <f t="shared" si="4"/>
        <v/>
      </c>
      <c r="G17" s="371"/>
      <c r="H17" s="371"/>
      <c r="I17" s="397">
        <f t="shared" si="3"/>
        <v>7</v>
      </c>
      <c r="J17" s="397">
        <v>2071001</v>
      </c>
      <c r="K17" s="397" t="s">
        <v>3761</v>
      </c>
      <c r="L17" s="397">
        <v>0</v>
      </c>
      <c r="M17" s="397">
        <f t="shared" si="2"/>
        <v>2071001</v>
      </c>
    </row>
    <row r="18" ht="18.9" customHeight="1" spans="1:13">
      <c r="A18" s="636" t="s">
        <v>5</v>
      </c>
      <c r="B18" s="641" t="s">
        <v>4044</v>
      </c>
      <c r="C18" s="637">
        <v>208</v>
      </c>
      <c r="D18" s="411">
        <v>-223</v>
      </c>
      <c r="E18" s="391">
        <f t="shared" si="0"/>
        <v>521</v>
      </c>
      <c r="F18" s="412">
        <f t="shared" si="4"/>
        <v>-3.33632286995516</v>
      </c>
      <c r="G18" s="371"/>
      <c r="H18" s="371"/>
      <c r="I18" s="397">
        <f t="shared" si="3"/>
        <v>3</v>
      </c>
      <c r="J18" s="397">
        <v>2071099</v>
      </c>
      <c r="K18" s="397" t="s">
        <v>3762</v>
      </c>
      <c r="L18" s="397">
        <v>0</v>
      </c>
      <c r="M18" s="397">
        <f t="shared" si="2"/>
        <v>2071099</v>
      </c>
    </row>
    <row r="19" ht="18.9" customHeight="1" spans="1:13">
      <c r="A19" s="636" t="s">
        <v>5</v>
      </c>
      <c r="B19" s="640" t="s">
        <v>4045</v>
      </c>
      <c r="C19" s="639">
        <v>20822</v>
      </c>
      <c r="D19" s="407">
        <v>-223</v>
      </c>
      <c r="E19" s="394">
        <f t="shared" si="0"/>
        <v>521</v>
      </c>
      <c r="F19" s="216">
        <f t="shared" si="4"/>
        <v>-3.33632286995516</v>
      </c>
      <c r="G19" s="371"/>
      <c r="H19" s="371"/>
      <c r="I19" s="397">
        <f t="shared" si="3"/>
        <v>5</v>
      </c>
      <c r="J19" s="397">
        <v>208</v>
      </c>
      <c r="K19" s="397" t="s">
        <v>1736</v>
      </c>
      <c r="L19" s="397">
        <v>521</v>
      </c>
      <c r="M19" s="397">
        <f t="shared" si="2"/>
        <v>208</v>
      </c>
    </row>
    <row r="20" ht="18.9" customHeight="1" spans="1:13">
      <c r="A20" s="638" t="s">
        <v>3997</v>
      </c>
      <c r="B20" s="372" t="s">
        <v>4046</v>
      </c>
      <c r="C20" s="639">
        <v>2082201</v>
      </c>
      <c r="D20" s="407">
        <v>94</v>
      </c>
      <c r="E20" s="394">
        <f t="shared" si="0"/>
        <v>81</v>
      </c>
      <c r="F20" s="216">
        <f t="shared" si="4"/>
        <v>-0.138297872340426</v>
      </c>
      <c r="G20" s="371"/>
      <c r="H20" s="371"/>
      <c r="I20" s="397">
        <f t="shared" si="3"/>
        <v>7</v>
      </c>
      <c r="J20" s="397">
        <v>20822</v>
      </c>
      <c r="K20" s="397" t="s">
        <v>3763</v>
      </c>
      <c r="L20" s="397">
        <v>521</v>
      </c>
      <c r="M20" s="397">
        <f t="shared" si="2"/>
        <v>20822</v>
      </c>
    </row>
    <row r="21" ht="18.9" customHeight="1" spans="1:13">
      <c r="A21" s="638" t="s">
        <v>4030</v>
      </c>
      <c r="B21" s="372" t="s">
        <v>4047</v>
      </c>
      <c r="C21" s="639">
        <v>2082202</v>
      </c>
      <c r="D21" s="407">
        <v>-315</v>
      </c>
      <c r="E21" s="394">
        <f t="shared" si="0"/>
        <v>440</v>
      </c>
      <c r="F21" s="216">
        <f t="shared" si="4"/>
        <v>-2.3968253968254</v>
      </c>
      <c r="G21" s="371"/>
      <c r="H21" s="371"/>
      <c r="I21" s="397">
        <f t="shared" si="3"/>
        <v>7</v>
      </c>
      <c r="J21" s="351">
        <v>2082201</v>
      </c>
      <c r="K21" s="351" t="s">
        <v>3764</v>
      </c>
      <c r="L21" s="351">
        <v>81</v>
      </c>
      <c r="M21" s="397">
        <f t="shared" si="2"/>
        <v>2082201</v>
      </c>
    </row>
    <row r="22" ht="18.9" customHeight="1" spans="1:13">
      <c r="A22" s="638" t="s">
        <v>4030</v>
      </c>
      <c r="B22" s="372" t="s">
        <v>4048</v>
      </c>
      <c r="C22" s="639">
        <v>2082299</v>
      </c>
      <c r="D22" s="407">
        <v>-2</v>
      </c>
      <c r="E22" s="394">
        <f t="shared" si="0"/>
        <v>0</v>
      </c>
      <c r="F22" s="216">
        <f t="shared" si="4"/>
        <v>-1</v>
      </c>
      <c r="G22" s="371"/>
      <c r="H22" s="371"/>
      <c r="I22" s="397">
        <f t="shared" si="3"/>
        <v>7</v>
      </c>
      <c r="J22" s="397">
        <v>2082202</v>
      </c>
      <c r="K22" s="397" t="s">
        <v>3765</v>
      </c>
      <c r="L22" s="397">
        <v>440</v>
      </c>
      <c r="M22" s="397">
        <f t="shared" si="2"/>
        <v>2082202</v>
      </c>
    </row>
    <row r="23" ht="18.9" customHeight="1" spans="1:13">
      <c r="A23" s="636" t="s">
        <v>5</v>
      </c>
      <c r="B23" s="640" t="s">
        <v>4049</v>
      </c>
      <c r="C23" s="642">
        <v>20823</v>
      </c>
      <c r="D23" s="407"/>
      <c r="E23" s="394">
        <f t="shared" si="0"/>
        <v>0</v>
      </c>
      <c r="F23" s="216" t="str">
        <f t="shared" si="4"/>
        <v/>
      </c>
      <c r="G23" s="371"/>
      <c r="H23" s="371"/>
      <c r="I23" s="397">
        <f t="shared" si="3"/>
        <v>5</v>
      </c>
      <c r="J23" s="397">
        <v>2082299</v>
      </c>
      <c r="K23" s="397" t="s">
        <v>3766</v>
      </c>
      <c r="L23" s="397">
        <v>0</v>
      </c>
      <c r="M23" s="397">
        <f t="shared" si="2"/>
        <v>2082299</v>
      </c>
    </row>
    <row r="24" ht="18.9" customHeight="1" spans="1:13">
      <c r="A24" s="636" t="s">
        <v>5</v>
      </c>
      <c r="B24" s="640" t="s">
        <v>4046</v>
      </c>
      <c r="C24" s="639">
        <v>2082301</v>
      </c>
      <c r="D24" s="407"/>
      <c r="E24" s="394">
        <f t="shared" si="0"/>
        <v>0</v>
      </c>
      <c r="F24" s="216" t="str">
        <f t="shared" si="4"/>
        <v/>
      </c>
      <c r="G24" s="371"/>
      <c r="H24" s="371"/>
      <c r="I24" s="397">
        <f t="shared" si="3"/>
        <v>7</v>
      </c>
      <c r="J24" s="397">
        <v>20823</v>
      </c>
      <c r="K24" s="397" t="s">
        <v>3767</v>
      </c>
      <c r="L24" s="397">
        <v>0</v>
      </c>
      <c r="M24" s="397">
        <f t="shared" si="2"/>
        <v>20823</v>
      </c>
    </row>
    <row r="25" ht="18.9" customHeight="1" spans="1:13">
      <c r="A25" s="636" t="s">
        <v>5</v>
      </c>
      <c r="B25" s="640" t="s">
        <v>4047</v>
      </c>
      <c r="C25" s="639">
        <v>2082302</v>
      </c>
      <c r="D25" s="407"/>
      <c r="E25" s="394">
        <f t="shared" si="0"/>
        <v>0</v>
      </c>
      <c r="F25" s="216" t="str">
        <f t="shared" si="4"/>
        <v/>
      </c>
      <c r="G25" s="371"/>
      <c r="H25" s="371"/>
      <c r="I25" s="397">
        <f t="shared" si="3"/>
        <v>7</v>
      </c>
      <c r="J25" s="397">
        <v>2082301</v>
      </c>
      <c r="K25" s="397" t="s">
        <v>3764</v>
      </c>
      <c r="L25" s="397">
        <v>0</v>
      </c>
      <c r="M25" s="397">
        <f t="shared" si="2"/>
        <v>2082301</v>
      </c>
    </row>
    <row r="26" ht="18.9" customHeight="1" spans="1:13">
      <c r="A26" s="636" t="s">
        <v>5</v>
      </c>
      <c r="B26" s="640" t="s">
        <v>4050</v>
      </c>
      <c r="C26" s="639">
        <v>2082399</v>
      </c>
      <c r="D26" s="407"/>
      <c r="E26" s="394">
        <f t="shared" si="0"/>
        <v>0</v>
      </c>
      <c r="F26" s="216" t="str">
        <f t="shared" si="4"/>
        <v/>
      </c>
      <c r="G26" s="371"/>
      <c r="H26" s="371"/>
      <c r="I26" s="397">
        <f t="shared" si="3"/>
        <v>7</v>
      </c>
      <c r="J26" s="397">
        <v>2082302</v>
      </c>
      <c r="K26" s="397" t="s">
        <v>3765</v>
      </c>
      <c r="L26" s="397">
        <v>0</v>
      </c>
      <c r="M26" s="397">
        <f t="shared" si="2"/>
        <v>2082302</v>
      </c>
    </row>
    <row r="27" ht="18.9" customHeight="1" spans="1:13">
      <c r="A27" s="636" t="s">
        <v>3997</v>
      </c>
      <c r="B27" s="372" t="s">
        <v>4051</v>
      </c>
      <c r="C27" s="639">
        <v>20829</v>
      </c>
      <c r="D27" s="407"/>
      <c r="E27" s="394">
        <f t="shared" si="0"/>
        <v>0</v>
      </c>
      <c r="F27" s="216" t="str">
        <f t="shared" si="4"/>
        <v/>
      </c>
      <c r="G27" s="371"/>
      <c r="H27" s="371"/>
      <c r="I27" s="397">
        <f t="shared" si="3"/>
        <v>5</v>
      </c>
      <c r="J27" s="397">
        <v>2082399</v>
      </c>
      <c r="K27" s="397" t="s">
        <v>3768</v>
      </c>
      <c r="L27" s="397">
        <v>0</v>
      </c>
      <c r="M27" s="397">
        <f t="shared" si="2"/>
        <v>2082399</v>
      </c>
    </row>
    <row r="28" ht="18.9" customHeight="1" spans="1:13">
      <c r="A28" s="638" t="s">
        <v>4030</v>
      </c>
      <c r="B28" s="372" t="s">
        <v>4047</v>
      </c>
      <c r="C28" s="639">
        <v>2082901</v>
      </c>
      <c r="D28" s="407"/>
      <c r="E28" s="394">
        <f t="shared" si="0"/>
        <v>0</v>
      </c>
      <c r="F28" s="216" t="str">
        <f t="shared" si="4"/>
        <v/>
      </c>
      <c r="G28" s="371"/>
      <c r="H28" s="371"/>
      <c r="I28" s="397">
        <f t="shared" si="3"/>
        <v>7</v>
      </c>
      <c r="J28" s="397">
        <v>20829</v>
      </c>
      <c r="K28" s="397" t="s">
        <v>3769</v>
      </c>
      <c r="L28" s="397">
        <v>0</v>
      </c>
      <c r="M28" s="397">
        <f t="shared" si="2"/>
        <v>20829</v>
      </c>
    </row>
    <row r="29" ht="18.9" customHeight="1" spans="1:13">
      <c r="A29" s="636" t="s">
        <v>5</v>
      </c>
      <c r="B29" s="640" t="s">
        <v>4052</v>
      </c>
      <c r="C29" s="639">
        <v>2082999</v>
      </c>
      <c r="D29" s="407"/>
      <c r="E29" s="394">
        <f t="shared" si="0"/>
        <v>0</v>
      </c>
      <c r="F29" s="216" t="str">
        <f t="shared" si="4"/>
        <v/>
      </c>
      <c r="G29" s="371"/>
      <c r="H29" s="371"/>
      <c r="I29" s="397">
        <f t="shared" si="3"/>
        <v>7</v>
      </c>
      <c r="J29" s="351">
        <v>2082901</v>
      </c>
      <c r="K29" s="351" t="s">
        <v>3765</v>
      </c>
      <c r="L29" s="351">
        <v>0</v>
      </c>
      <c r="M29" s="397">
        <f t="shared" si="2"/>
        <v>2082901</v>
      </c>
    </row>
    <row r="30" s="351" customFormat="1" ht="18.9" customHeight="1" spans="1:13">
      <c r="A30" s="636" t="s">
        <v>5</v>
      </c>
      <c r="B30" s="641" t="s">
        <v>4053</v>
      </c>
      <c r="C30" s="637">
        <v>211</v>
      </c>
      <c r="D30" s="411"/>
      <c r="E30" s="391">
        <f t="shared" si="0"/>
        <v>0</v>
      </c>
      <c r="F30" s="412" t="str">
        <f t="shared" si="4"/>
        <v/>
      </c>
      <c r="G30" s="371"/>
      <c r="H30" s="371"/>
      <c r="I30" s="397">
        <f t="shared" si="3"/>
        <v>3</v>
      </c>
      <c r="J30" s="397">
        <v>2082999</v>
      </c>
      <c r="K30" s="397" t="s">
        <v>3770</v>
      </c>
      <c r="L30" s="397">
        <v>0</v>
      </c>
      <c r="M30" s="397">
        <f t="shared" si="2"/>
        <v>2082999</v>
      </c>
    </row>
    <row r="31" ht="18.9" customHeight="1" spans="1:13">
      <c r="A31" s="636" t="s">
        <v>5</v>
      </c>
      <c r="B31" s="640" t="s">
        <v>4054</v>
      </c>
      <c r="C31" s="639">
        <v>21160</v>
      </c>
      <c r="D31" s="407"/>
      <c r="E31" s="394">
        <f t="shared" si="0"/>
        <v>0</v>
      </c>
      <c r="F31" s="216" t="str">
        <f t="shared" si="4"/>
        <v/>
      </c>
      <c r="G31" s="371"/>
      <c r="H31" s="371"/>
      <c r="I31" s="397">
        <f t="shared" si="3"/>
        <v>5</v>
      </c>
      <c r="J31" s="397">
        <v>211</v>
      </c>
      <c r="K31" s="397" t="s">
        <v>2231</v>
      </c>
      <c r="L31" s="397">
        <v>0</v>
      </c>
      <c r="M31" s="397">
        <f t="shared" si="2"/>
        <v>211</v>
      </c>
    </row>
    <row r="32" ht="18.9" customHeight="1" spans="1:13">
      <c r="A32" s="636" t="s">
        <v>5</v>
      </c>
      <c r="B32" s="640" t="s">
        <v>4055</v>
      </c>
      <c r="C32" s="639">
        <v>21161</v>
      </c>
      <c r="D32" s="407"/>
      <c r="E32" s="394">
        <f t="shared" si="0"/>
        <v>0</v>
      </c>
      <c r="F32" s="216" t="str">
        <f t="shared" si="4"/>
        <v/>
      </c>
      <c r="G32" s="371"/>
      <c r="H32" s="371"/>
      <c r="I32" s="397">
        <f t="shared" si="3"/>
        <v>5</v>
      </c>
      <c r="J32" s="397">
        <v>21160</v>
      </c>
      <c r="K32" s="397" t="s">
        <v>3771</v>
      </c>
      <c r="L32" s="397">
        <v>0</v>
      </c>
      <c r="M32" s="397">
        <f t="shared" si="2"/>
        <v>21160</v>
      </c>
    </row>
    <row r="33" ht="18.9" customHeight="1" spans="1:13">
      <c r="A33" s="636" t="s">
        <v>5</v>
      </c>
      <c r="B33" s="640" t="s">
        <v>4056</v>
      </c>
      <c r="C33" s="639">
        <v>2116101</v>
      </c>
      <c r="D33" s="407"/>
      <c r="E33" s="394">
        <f t="shared" si="0"/>
        <v>0</v>
      </c>
      <c r="F33" s="216" t="str">
        <f t="shared" si="4"/>
        <v/>
      </c>
      <c r="G33" s="371"/>
      <c r="H33" s="371"/>
      <c r="I33" s="397">
        <f t="shared" si="3"/>
        <v>7</v>
      </c>
      <c r="J33" s="397">
        <v>2116001</v>
      </c>
      <c r="K33" s="397" t="s">
        <v>3772</v>
      </c>
      <c r="L33" s="397">
        <v>0</v>
      </c>
      <c r="M33" s="397" t="e">
        <f t="shared" si="2"/>
        <v>#N/A</v>
      </c>
    </row>
    <row r="34" ht="18.9" customHeight="1" spans="1:13">
      <c r="A34" s="636" t="s">
        <v>5</v>
      </c>
      <c r="B34" s="640" t="s">
        <v>4057</v>
      </c>
      <c r="C34" s="639">
        <v>2116102</v>
      </c>
      <c r="D34" s="407"/>
      <c r="E34" s="394">
        <f t="shared" si="0"/>
        <v>0</v>
      </c>
      <c r="F34" s="216" t="str">
        <f t="shared" si="4"/>
        <v/>
      </c>
      <c r="G34" s="371"/>
      <c r="H34" s="371"/>
      <c r="I34" s="397">
        <f t="shared" si="3"/>
        <v>7</v>
      </c>
      <c r="J34" s="397">
        <v>2116002</v>
      </c>
      <c r="K34" s="397" t="s">
        <v>3773</v>
      </c>
      <c r="L34" s="397">
        <v>0</v>
      </c>
      <c r="M34" s="397" t="e">
        <f t="shared" si="2"/>
        <v>#N/A</v>
      </c>
    </row>
    <row r="35" ht="18.9" customHeight="1" spans="1:13">
      <c r="A35" s="636" t="s">
        <v>5</v>
      </c>
      <c r="B35" s="640" t="s">
        <v>4058</v>
      </c>
      <c r="C35" s="639">
        <v>2116103</v>
      </c>
      <c r="D35" s="407"/>
      <c r="E35" s="394">
        <f t="shared" si="0"/>
        <v>0</v>
      </c>
      <c r="F35" s="216" t="str">
        <f t="shared" si="4"/>
        <v/>
      </c>
      <c r="G35" s="371"/>
      <c r="H35" s="371"/>
      <c r="I35" s="397">
        <f t="shared" si="3"/>
        <v>7</v>
      </c>
      <c r="J35" s="397">
        <v>2116003</v>
      </c>
      <c r="K35" s="397" t="s">
        <v>3774</v>
      </c>
      <c r="L35" s="397">
        <v>0</v>
      </c>
      <c r="M35" s="397" t="e">
        <f t="shared" si="2"/>
        <v>#N/A</v>
      </c>
    </row>
    <row r="36" ht="18.9" customHeight="1" spans="1:13">
      <c r="A36" s="636"/>
      <c r="B36" s="640" t="s">
        <v>4059</v>
      </c>
      <c r="C36" s="639">
        <v>2116104</v>
      </c>
      <c r="D36" s="407"/>
      <c r="E36" s="394">
        <f t="shared" si="0"/>
        <v>0</v>
      </c>
      <c r="F36" s="216" t="str">
        <f t="shared" si="4"/>
        <v/>
      </c>
      <c r="G36" s="371"/>
      <c r="H36" s="371"/>
      <c r="I36" s="397">
        <f t="shared" si="3"/>
        <v>7</v>
      </c>
      <c r="J36" s="397">
        <v>2116099</v>
      </c>
      <c r="K36" s="397" t="s">
        <v>3775</v>
      </c>
      <c r="L36" s="397">
        <v>0</v>
      </c>
      <c r="M36" s="397" t="e">
        <f t="shared" ref="M36:M60" si="5">VLOOKUP(J36,C$4:C$1301,1,0)</f>
        <v>#N/A</v>
      </c>
    </row>
    <row r="37" ht="18.9" customHeight="1" spans="1:13">
      <c r="A37" s="636" t="s">
        <v>5</v>
      </c>
      <c r="B37" s="641" t="s">
        <v>4060</v>
      </c>
      <c r="C37" s="637">
        <v>212</v>
      </c>
      <c r="D37" s="411">
        <v>53522</v>
      </c>
      <c r="E37" s="391">
        <f t="shared" si="0"/>
        <v>38195</v>
      </c>
      <c r="F37" s="412">
        <f t="shared" si="4"/>
        <v>-0.286368222413213</v>
      </c>
      <c r="G37" s="371"/>
      <c r="H37" s="371"/>
      <c r="I37" s="397">
        <f t="shared" si="3"/>
        <v>3</v>
      </c>
      <c r="J37" s="397">
        <v>21161</v>
      </c>
      <c r="K37" s="397" t="s">
        <v>3776</v>
      </c>
      <c r="L37" s="397">
        <v>0</v>
      </c>
      <c r="M37" s="397">
        <f t="shared" si="5"/>
        <v>21161</v>
      </c>
    </row>
    <row r="38" s="351" customFormat="1" ht="18.9" customHeight="1" spans="1:13">
      <c r="A38" s="636" t="s">
        <v>5</v>
      </c>
      <c r="B38" s="640" t="s">
        <v>4061</v>
      </c>
      <c r="C38" s="639">
        <v>21208</v>
      </c>
      <c r="D38" s="407">
        <v>53427</v>
      </c>
      <c r="E38" s="394">
        <f t="shared" si="0"/>
        <v>27588</v>
      </c>
      <c r="F38" s="216">
        <f t="shared" si="4"/>
        <v>-0.483631871525633</v>
      </c>
      <c r="G38" s="371"/>
      <c r="H38" s="371"/>
      <c r="I38" s="397">
        <f t="shared" si="3"/>
        <v>5</v>
      </c>
      <c r="J38" s="397">
        <v>2116101</v>
      </c>
      <c r="K38" s="397" t="s">
        <v>3777</v>
      </c>
      <c r="L38" s="397">
        <v>0</v>
      </c>
      <c r="M38" s="397">
        <f t="shared" si="5"/>
        <v>2116101</v>
      </c>
    </row>
    <row r="39" ht="18.9" customHeight="1" spans="1:13">
      <c r="A39" s="636" t="s">
        <v>5</v>
      </c>
      <c r="B39" s="640" t="s">
        <v>4062</v>
      </c>
      <c r="C39" s="639">
        <v>2120801</v>
      </c>
      <c r="D39" s="407">
        <v>3262</v>
      </c>
      <c r="E39" s="394">
        <f t="shared" si="0"/>
        <v>9023</v>
      </c>
      <c r="F39" s="216">
        <f t="shared" si="4"/>
        <v>1.76609442060086</v>
      </c>
      <c r="G39" s="371"/>
      <c r="H39" s="371"/>
      <c r="I39" s="397">
        <f t="shared" si="3"/>
        <v>7</v>
      </c>
      <c r="J39" s="397">
        <v>2116102</v>
      </c>
      <c r="K39" s="397" t="s">
        <v>3778</v>
      </c>
      <c r="L39" s="397">
        <v>0</v>
      </c>
      <c r="M39" s="397">
        <f t="shared" si="5"/>
        <v>2116102</v>
      </c>
    </row>
    <row r="40" ht="18.9" customHeight="1" spans="1:13">
      <c r="A40" s="636" t="s">
        <v>5</v>
      </c>
      <c r="B40" s="640" t="s">
        <v>4063</v>
      </c>
      <c r="C40" s="639">
        <v>2120802</v>
      </c>
      <c r="D40" s="407">
        <v>31290</v>
      </c>
      <c r="E40" s="394">
        <f t="shared" si="0"/>
        <v>5174</v>
      </c>
      <c r="F40" s="216">
        <f t="shared" si="4"/>
        <v>-0.834643656120166</v>
      </c>
      <c r="G40" s="371"/>
      <c r="H40" s="371"/>
      <c r="I40" s="397">
        <f t="shared" si="3"/>
        <v>7</v>
      </c>
      <c r="J40" s="397">
        <v>2116103</v>
      </c>
      <c r="K40" s="397" t="s">
        <v>3779</v>
      </c>
      <c r="L40" s="397">
        <v>0</v>
      </c>
      <c r="M40" s="397">
        <f t="shared" si="5"/>
        <v>2116103</v>
      </c>
    </row>
    <row r="41" ht="18.9" customHeight="1" spans="1:13">
      <c r="A41" s="638" t="s">
        <v>4030</v>
      </c>
      <c r="B41" s="372" t="s">
        <v>4064</v>
      </c>
      <c r="C41" s="639">
        <v>2120803</v>
      </c>
      <c r="D41" s="407">
        <v>4251</v>
      </c>
      <c r="E41" s="394">
        <f t="shared" si="0"/>
        <v>2000</v>
      </c>
      <c r="F41" s="216">
        <f t="shared" si="4"/>
        <v>-0.529522465302282</v>
      </c>
      <c r="G41" s="371"/>
      <c r="H41" s="371"/>
      <c r="I41" s="397">
        <f t="shared" si="3"/>
        <v>7</v>
      </c>
      <c r="J41" s="397">
        <v>2116104</v>
      </c>
      <c r="K41" s="397" t="s">
        <v>3780</v>
      </c>
      <c r="L41" s="397">
        <v>0</v>
      </c>
      <c r="M41" s="397">
        <f t="shared" si="5"/>
        <v>2116104</v>
      </c>
    </row>
    <row r="42" ht="18.9" customHeight="1" spans="1:13">
      <c r="A42" s="636"/>
      <c r="B42" s="640" t="s">
        <v>4065</v>
      </c>
      <c r="C42" s="639">
        <v>2120804</v>
      </c>
      <c r="D42" s="407">
        <v>2911</v>
      </c>
      <c r="E42" s="394">
        <f t="shared" si="0"/>
        <v>0</v>
      </c>
      <c r="F42" s="216">
        <f t="shared" si="4"/>
        <v>-1</v>
      </c>
      <c r="G42" s="371"/>
      <c r="H42" s="371"/>
      <c r="I42" s="397">
        <f t="shared" si="3"/>
        <v>7</v>
      </c>
      <c r="J42" s="397">
        <v>212</v>
      </c>
      <c r="K42" s="397" t="s">
        <v>2447</v>
      </c>
      <c r="L42" s="397">
        <v>38195</v>
      </c>
      <c r="M42" s="397">
        <f t="shared" si="5"/>
        <v>212</v>
      </c>
    </row>
    <row r="43" ht="18.9" customHeight="1" spans="1:13">
      <c r="A43" s="636" t="s">
        <v>5</v>
      </c>
      <c r="B43" s="640" t="s">
        <v>4066</v>
      </c>
      <c r="C43" s="639">
        <v>2120805</v>
      </c>
      <c r="D43" s="407">
        <v>10510</v>
      </c>
      <c r="E43" s="394">
        <f t="shared" si="0"/>
        <v>10182</v>
      </c>
      <c r="F43" s="216">
        <f t="shared" si="4"/>
        <v>-0.0312083729781161</v>
      </c>
      <c r="G43" s="371"/>
      <c r="H43" s="371"/>
      <c r="I43" s="397">
        <f t="shared" si="3"/>
        <v>7</v>
      </c>
      <c r="J43" s="397">
        <v>21208</v>
      </c>
      <c r="K43" s="397" t="s">
        <v>3781</v>
      </c>
      <c r="L43" s="397">
        <v>27588</v>
      </c>
      <c r="M43" s="397">
        <f t="shared" si="5"/>
        <v>21208</v>
      </c>
    </row>
    <row r="44" ht="18.9" customHeight="1" spans="1:13">
      <c r="A44" s="636"/>
      <c r="B44" s="640" t="s">
        <v>4067</v>
      </c>
      <c r="C44" s="639">
        <v>2120806</v>
      </c>
      <c r="D44" s="407">
        <v>748</v>
      </c>
      <c r="E44" s="394">
        <f t="shared" si="0"/>
        <v>1201</v>
      </c>
      <c r="F44" s="216">
        <f t="shared" si="4"/>
        <v>0.605614973262032</v>
      </c>
      <c r="G44" s="371"/>
      <c r="H44" s="371"/>
      <c r="I44" s="397">
        <f t="shared" si="3"/>
        <v>7</v>
      </c>
      <c r="J44" s="397">
        <v>2120801</v>
      </c>
      <c r="K44" s="397" t="s">
        <v>3782</v>
      </c>
      <c r="L44" s="397">
        <v>9023</v>
      </c>
      <c r="M44" s="397">
        <f t="shared" si="5"/>
        <v>2120801</v>
      </c>
    </row>
    <row r="45" ht="18.9" customHeight="1" spans="1:13">
      <c r="A45" s="636" t="s">
        <v>5</v>
      </c>
      <c r="B45" s="640" t="s">
        <v>4068</v>
      </c>
      <c r="C45" s="639">
        <v>2120807</v>
      </c>
      <c r="D45" s="407">
        <v>8</v>
      </c>
      <c r="E45" s="394">
        <f t="shared" si="0"/>
        <v>0</v>
      </c>
      <c r="F45" s="216">
        <f t="shared" si="4"/>
        <v>-1</v>
      </c>
      <c r="G45" s="371"/>
      <c r="H45" s="371"/>
      <c r="I45" s="397">
        <f t="shared" si="3"/>
        <v>7</v>
      </c>
      <c r="J45" s="397">
        <v>2120802</v>
      </c>
      <c r="K45" s="397" t="s">
        <v>3783</v>
      </c>
      <c r="L45" s="397">
        <v>5174</v>
      </c>
      <c r="M45" s="397">
        <f t="shared" si="5"/>
        <v>2120802</v>
      </c>
    </row>
    <row r="46" ht="18.9" customHeight="1" spans="1:13">
      <c r="A46" s="636" t="s">
        <v>5</v>
      </c>
      <c r="B46" s="640" t="s">
        <v>4069</v>
      </c>
      <c r="C46" s="639">
        <v>2120809</v>
      </c>
      <c r="D46" s="407">
        <v>0</v>
      </c>
      <c r="E46" s="394">
        <f t="shared" si="0"/>
        <v>0</v>
      </c>
      <c r="F46" s="216" t="str">
        <f t="shared" si="4"/>
        <v/>
      </c>
      <c r="G46" s="371"/>
      <c r="H46" s="371"/>
      <c r="I46" s="397">
        <f t="shared" si="3"/>
        <v>7</v>
      </c>
      <c r="J46" s="397">
        <v>2120803</v>
      </c>
      <c r="K46" s="397" t="s">
        <v>3784</v>
      </c>
      <c r="L46" s="397">
        <v>2000</v>
      </c>
      <c r="M46" s="397">
        <f t="shared" si="5"/>
        <v>2120803</v>
      </c>
    </row>
    <row r="47" ht="18.9" customHeight="1" spans="1:13">
      <c r="A47" s="638" t="s">
        <v>4030</v>
      </c>
      <c r="B47" s="372" t="s">
        <v>4070</v>
      </c>
      <c r="C47" s="639">
        <v>2120810</v>
      </c>
      <c r="D47" s="407">
        <v>30</v>
      </c>
      <c r="E47" s="394">
        <f t="shared" si="0"/>
        <v>0</v>
      </c>
      <c r="F47" s="216">
        <f t="shared" si="4"/>
        <v>-1</v>
      </c>
      <c r="G47" s="371"/>
      <c r="H47" s="371"/>
      <c r="I47" s="397">
        <f t="shared" si="3"/>
        <v>7</v>
      </c>
      <c r="J47" s="397">
        <v>2120804</v>
      </c>
      <c r="K47" s="397" t="s">
        <v>3785</v>
      </c>
      <c r="L47" s="397">
        <v>0</v>
      </c>
      <c r="M47" s="397">
        <f t="shared" si="5"/>
        <v>2120804</v>
      </c>
    </row>
    <row r="48" ht="18.9" customHeight="1" spans="1:13">
      <c r="A48" s="636"/>
      <c r="B48" s="640" t="s">
        <v>4071</v>
      </c>
      <c r="C48" s="639">
        <v>2120811</v>
      </c>
      <c r="D48" s="407">
        <v>0</v>
      </c>
      <c r="E48" s="394">
        <f t="shared" si="0"/>
        <v>0</v>
      </c>
      <c r="F48" s="216" t="str">
        <f t="shared" si="4"/>
        <v/>
      </c>
      <c r="G48" s="371"/>
      <c r="H48" s="371"/>
      <c r="I48" s="397">
        <f t="shared" si="3"/>
        <v>7</v>
      </c>
      <c r="J48" s="397">
        <v>2120805</v>
      </c>
      <c r="K48" s="397" t="s">
        <v>3786</v>
      </c>
      <c r="L48" s="397">
        <v>10182</v>
      </c>
      <c r="M48" s="397">
        <f t="shared" si="5"/>
        <v>2120805</v>
      </c>
    </row>
    <row r="49" ht="18.9" customHeight="1" spans="1:13">
      <c r="A49" s="636"/>
      <c r="B49" s="640" t="s">
        <v>3381</v>
      </c>
      <c r="C49" s="639">
        <v>2120813</v>
      </c>
      <c r="D49" s="407">
        <v>0</v>
      </c>
      <c r="E49" s="394">
        <f t="shared" si="0"/>
        <v>0</v>
      </c>
      <c r="F49" s="216" t="str">
        <f t="shared" si="4"/>
        <v/>
      </c>
      <c r="G49" s="371"/>
      <c r="H49" s="371"/>
      <c r="I49" s="397">
        <f t="shared" si="3"/>
        <v>7</v>
      </c>
      <c r="J49" s="397">
        <v>2120806</v>
      </c>
      <c r="K49" s="397" t="s">
        <v>3787</v>
      </c>
      <c r="L49" s="397">
        <v>1201</v>
      </c>
      <c r="M49" s="397">
        <f t="shared" si="5"/>
        <v>2120806</v>
      </c>
    </row>
    <row r="50" ht="18.9" customHeight="1" spans="1:13">
      <c r="A50" s="636"/>
      <c r="B50" s="640" t="s">
        <v>4072</v>
      </c>
      <c r="C50" s="639">
        <v>2120899</v>
      </c>
      <c r="D50" s="407">
        <v>417</v>
      </c>
      <c r="E50" s="394">
        <f t="shared" si="0"/>
        <v>8</v>
      </c>
      <c r="F50" s="216">
        <f t="shared" si="4"/>
        <v>-0.980815347721823</v>
      </c>
      <c r="G50" s="371"/>
      <c r="H50" s="371"/>
      <c r="I50" s="397">
        <f t="shared" si="3"/>
        <v>7</v>
      </c>
      <c r="J50" s="397">
        <v>2120807</v>
      </c>
      <c r="K50" s="397" t="s">
        <v>3788</v>
      </c>
      <c r="L50" s="397">
        <v>0</v>
      </c>
      <c r="M50" s="397">
        <f t="shared" si="5"/>
        <v>2120807</v>
      </c>
    </row>
    <row r="51" ht="18.9" customHeight="1" spans="1:13">
      <c r="A51" s="638" t="s">
        <v>4030</v>
      </c>
      <c r="B51" s="372" t="s">
        <v>4073</v>
      </c>
      <c r="C51" s="639">
        <v>21210</v>
      </c>
      <c r="D51" s="407">
        <v>-136</v>
      </c>
      <c r="E51" s="394">
        <f t="shared" si="0"/>
        <v>177</v>
      </c>
      <c r="F51" s="216">
        <f t="shared" si="4"/>
        <v>-2.30147058823529</v>
      </c>
      <c r="G51" s="371"/>
      <c r="H51" s="371"/>
      <c r="I51" s="397">
        <f t="shared" si="3"/>
        <v>5</v>
      </c>
      <c r="J51" s="397">
        <v>2120809</v>
      </c>
      <c r="K51" s="397" t="s">
        <v>3789</v>
      </c>
      <c r="L51" s="397">
        <v>0</v>
      </c>
      <c r="M51" s="397">
        <f t="shared" si="5"/>
        <v>2120809</v>
      </c>
    </row>
    <row r="52" ht="18.9" customHeight="1" spans="1:13">
      <c r="A52" s="638" t="s">
        <v>4030</v>
      </c>
      <c r="B52" s="372" t="s">
        <v>4062</v>
      </c>
      <c r="C52" s="639">
        <v>2121001</v>
      </c>
      <c r="D52" s="407">
        <v>0</v>
      </c>
      <c r="E52" s="394">
        <f t="shared" si="0"/>
        <v>0</v>
      </c>
      <c r="F52" s="216" t="str">
        <f t="shared" si="4"/>
        <v/>
      </c>
      <c r="G52" s="371"/>
      <c r="H52" s="371"/>
      <c r="I52" s="397">
        <f t="shared" si="3"/>
        <v>7</v>
      </c>
      <c r="J52" s="397">
        <v>2120810</v>
      </c>
      <c r="K52" s="397" t="s">
        <v>3790</v>
      </c>
      <c r="L52" s="397">
        <v>0</v>
      </c>
      <c r="M52" s="397">
        <f t="shared" si="5"/>
        <v>2120810</v>
      </c>
    </row>
    <row r="53" ht="18.9" customHeight="1" spans="1:13">
      <c r="A53" s="636"/>
      <c r="B53" s="640" t="s">
        <v>4063</v>
      </c>
      <c r="C53" s="639">
        <v>2121002</v>
      </c>
      <c r="D53" s="407">
        <v>-136</v>
      </c>
      <c r="E53" s="394">
        <f t="shared" si="0"/>
        <v>0</v>
      </c>
      <c r="F53" s="216">
        <f t="shared" si="4"/>
        <v>-1</v>
      </c>
      <c r="G53" s="371"/>
      <c r="H53" s="371"/>
      <c r="I53" s="397">
        <f t="shared" si="3"/>
        <v>7</v>
      </c>
      <c r="J53" s="397">
        <v>2120811</v>
      </c>
      <c r="K53" s="397" t="s">
        <v>3791</v>
      </c>
      <c r="L53" s="397">
        <v>0</v>
      </c>
      <c r="M53" s="397">
        <f t="shared" si="5"/>
        <v>2120811</v>
      </c>
    </row>
    <row r="54" ht="18.9" customHeight="1" spans="1:13">
      <c r="A54" s="636"/>
      <c r="B54" s="640" t="s">
        <v>4074</v>
      </c>
      <c r="C54" s="639">
        <v>2121099</v>
      </c>
      <c r="D54" s="407">
        <v>0</v>
      </c>
      <c r="E54" s="394">
        <f t="shared" si="0"/>
        <v>177</v>
      </c>
      <c r="F54" s="216" t="str">
        <f t="shared" si="4"/>
        <v/>
      </c>
      <c r="G54" s="371"/>
      <c r="H54" s="371"/>
      <c r="I54" s="397">
        <f t="shared" si="3"/>
        <v>7</v>
      </c>
      <c r="J54" s="397">
        <v>2120813</v>
      </c>
      <c r="K54" s="397" t="s">
        <v>3424</v>
      </c>
      <c r="L54" s="397">
        <v>0</v>
      </c>
      <c r="M54" s="397">
        <f t="shared" si="5"/>
        <v>2120813</v>
      </c>
    </row>
    <row r="55" ht="18.9" customHeight="1" spans="1:13">
      <c r="A55" s="636"/>
      <c r="B55" s="640" t="s">
        <v>4075</v>
      </c>
      <c r="C55" s="639">
        <v>21211</v>
      </c>
      <c r="D55" s="407">
        <v>0</v>
      </c>
      <c r="E55" s="394">
        <f t="shared" si="0"/>
        <v>0</v>
      </c>
      <c r="F55" s="216" t="str">
        <f t="shared" si="4"/>
        <v/>
      </c>
      <c r="G55" s="371"/>
      <c r="H55" s="371"/>
      <c r="I55" s="397">
        <f t="shared" si="3"/>
        <v>5</v>
      </c>
      <c r="J55" s="397">
        <v>2120899</v>
      </c>
      <c r="K55" s="397" t="s">
        <v>3792</v>
      </c>
      <c r="L55" s="397">
        <v>8</v>
      </c>
      <c r="M55" s="397">
        <f t="shared" si="5"/>
        <v>2120899</v>
      </c>
    </row>
    <row r="56" ht="18.9" customHeight="1" spans="1:13">
      <c r="A56" s="636"/>
      <c r="B56" s="640" t="s">
        <v>4076</v>
      </c>
      <c r="C56" s="639">
        <v>21213</v>
      </c>
      <c r="D56" s="407">
        <v>0</v>
      </c>
      <c r="E56" s="394">
        <f t="shared" si="0"/>
        <v>0</v>
      </c>
      <c r="F56" s="216" t="str">
        <f t="shared" si="4"/>
        <v/>
      </c>
      <c r="G56" s="371"/>
      <c r="H56" s="371"/>
      <c r="I56" s="397">
        <f t="shared" si="3"/>
        <v>5</v>
      </c>
      <c r="J56" s="397">
        <v>21210</v>
      </c>
      <c r="K56" s="397" t="s">
        <v>3793</v>
      </c>
      <c r="L56" s="397">
        <v>177</v>
      </c>
      <c r="M56" s="397">
        <f t="shared" si="5"/>
        <v>21210</v>
      </c>
    </row>
    <row r="57" ht="18.9" customHeight="1" spans="1:13">
      <c r="A57" s="636"/>
      <c r="B57" s="640" t="s">
        <v>4077</v>
      </c>
      <c r="C57" s="639">
        <v>2121301</v>
      </c>
      <c r="D57" s="407">
        <v>0</v>
      </c>
      <c r="E57" s="394">
        <f t="shared" si="0"/>
        <v>0</v>
      </c>
      <c r="F57" s="216" t="str">
        <f t="shared" si="4"/>
        <v/>
      </c>
      <c r="G57" s="371"/>
      <c r="H57" s="371"/>
      <c r="I57" s="397">
        <f t="shared" si="3"/>
        <v>7</v>
      </c>
      <c r="J57" s="397">
        <v>2121001</v>
      </c>
      <c r="K57" s="397" t="s">
        <v>3782</v>
      </c>
      <c r="L57" s="397">
        <v>0</v>
      </c>
      <c r="M57" s="397">
        <f t="shared" si="5"/>
        <v>2121001</v>
      </c>
    </row>
    <row r="58" ht="18.9" customHeight="1" spans="1:13">
      <c r="A58" s="638" t="s">
        <v>4030</v>
      </c>
      <c r="B58" s="372" t="s">
        <v>4078</v>
      </c>
      <c r="C58" s="639">
        <v>2121302</v>
      </c>
      <c r="D58" s="407">
        <v>0</v>
      </c>
      <c r="E58" s="394">
        <f t="shared" si="0"/>
        <v>0</v>
      </c>
      <c r="F58" s="216" t="str">
        <f t="shared" si="4"/>
        <v/>
      </c>
      <c r="G58" s="371"/>
      <c r="H58" s="371"/>
      <c r="I58" s="397">
        <f t="shared" si="3"/>
        <v>7</v>
      </c>
      <c r="J58" s="397">
        <v>2121002</v>
      </c>
      <c r="K58" s="397" t="s">
        <v>3783</v>
      </c>
      <c r="L58" s="397">
        <v>0</v>
      </c>
      <c r="M58" s="397">
        <f t="shared" si="5"/>
        <v>2121002</v>
      </c>
    </row>
    <row r="59" ht="18.9" customHeight="1" spans="1:13">
      <c r="A59" s="636"/>
      <c r="B59" s="640" t="s">
        <v>4079</v>
      </c>
      <c r="C59" s="639">
        <v>2121303</v>
      </c>
      <c r="D59" s="407">
        <v>0</v>
      </c>
      <c r="E59" s="394">
        <f t="shared" si="0"/>
        <v>0</v>
      </c>
      <c r="F59" s="216" t="str">
        <f t="shared" si="4"/>
        <v/>
      </c>
      <c r="G59" s="371"/>
      <c r="H59" s="371"/>
      <c r="I59" s="397">
        <f t="shared" si="3"/>
        <v>7</v>
      </c>
      <c r="J59" s="397">
        <v>2121099</v>
      </c>
      <c r="K59" s="397" t="s">
        <v>3794</v>
      </c>
      <c r="L59" s="397">
        <v>177</v>
      </c>
      <c r="M59" s="397">
        <f t="shared" si="5"/>
        <v>2121099</v>
      </c>
    </row>
    <row r="60" ht="18.9" customHeight="1" spans="1:13">
      <c r="A60" s="636"/>
      <c r="B60" s="640" t="s">
        <v>4080</v>
      </c>
      <c r="C60" s="639">
        <v>2121304</v>
      </c>
      <c r="D60" s="407">
        <v>0</v>
      </c>
      <c r="E60" s="394">
        <f t="shared" si="0"/>
        <v>0</v>
      </c>
      <c r="F60" s="216" t="str">
        <f t="shared" si="4"/>
        <v/>
      </c>
      <c r="G60" s="371"/>
      <c r="H60" s="371"/>
      <c r="I60" s="397">
        <f t="shared" si="3"/>
        <v>7</v>
      </c>
      <c r="J60" s="397">
        <v>21211</v>
      </c>
      <c r="K60" s="397" t="s">
        <v>3795</v>
      </c>
      <c r="L60" s="397">
        <v>0</v>
      </c>
      <c r="M60" s="397">
        <f t="shared" si="5"/>
        <v>21211</v>
      </c>
    </row>
    <row r="61" ht="18.9" customHeight="1" spans="1:13">
      <c r="A61" s="636"/>
      <c r="B61" s="640" t="s">
        <v>4081</v>
      </c>
      <c r="C61" s="639">
        <v>2121399</v>
      </c>
      <c r="D61" s="407">
        <v>0</v>
      </c>
      <c r="E61" s="394">
        <f t="shared" si="0"/>
        <v>0</v>
      </c>
      <c r="F61" s="216" t="str">
        <f t="shared" si="4"/>
        <v/>
      </c>
      <c r="G61" s="371"/>
      <c r="H61" s="371"/>
      <c r="I61" s="397">
        <f t="shared" si="3"/>
        <v>7</v>
      </c>
      <c r="J61" s="397">
        <v>21213</v>
      </c>
      <c r="K61" s="397" t="s">
        <v>3796</v>
      </c>
      <c r="L61" s="397">
        <v>0</v>
      </c>
      <c r="M61" s="397">
        <f t="shared" ref="M61:M124" si="6">VLOOKUP(J61,C$4:C$1301,1,0)</f>
        <v>21213</v>
      </c>
    </row>
    <row r="62" ht="18.9" customHeight="1" spans="1:13">
      <c r="A62" s="636"/>
      <c r="B62" s="640" t="s">
        <v>4082</v>
      </c>
      <c r="C62" s="639">
        <v>21214</v>
      </c>
      <c r="D62" s="407">
        <v>231</v>
      </c>
      <c r="E62" s="394">
        <f t="shared" si="0"/>
        <v>430</v>
      </c>
      <c r="F62" s="216">
        <f t="shared" si="4"/>
        <v>0.861471861471861</v>
      </c>
      <c r="G62" s="371"/>
      <c r="H62" s="371"/>
      <c r="I62" s="397">
        <f t="shared" si="3"/>
        <v>5</v>
      </c>
      <c r="J62" s="397">
        <v>2121301</v>
      </c>
      <c r="K62" s="397" t="s">
        <v>3797</v>
      </c>
      <c r="L62" s="397">
        <v>0</v>
      </c>
      <c r="M62" s="397">
        <f t="shared" si="6"/>
        <v>2121301</v>
      </c>
    </row>
    <row r="63" ht="18.9" customHeight="1" spans="1:13">
      <c r="A63" s="638"/>
      <c r="B63" s="640" t="s">
        <v>4083</v>
      </c>
      <c r="C63" s="639">
        <v>2121401</v>
      </c>
      <c r="D63" s="407">
        <v>0</v>
      </c>
      <c r="E63" s="394">
        <f t="shared" si="0"/>
        <v>0</v>
      </c>
      <c r="F63" s="216" t="str">
        <f t="shared" si="4"/>
        <v/>
      </c>
      <c r="G63" s="371"/>
      <c r="H63" s="371"/>
      <c r="I63" s="397">
        <f t="shared" si="3"/>
        <v>7</v>
      </c>
      <c r="J63" s="397">
        <v>2121302</v>
      </c>
      <c r="K63" s="397" t="s">
        <v>3798</v>
      </c>
      <c r="L63" s="397">
        <v>0</v>
      </c>
      <c r="M63" s="397">
        <f t="shared" si="6"/>
        <v>2121302</v>
      </c>
    </row>
    <row r="64" ht="18.9" customHeight="1" spans="1:13">
      <c r="A64" s="638" t="s">
        <v>4030</v>
      </c>
      <c r="B64" s="372" t="s">
        <v>4084</v>
      </c>
      <c r="C64" s="639">
        <v>2121402</v>
      </c>
      <c r="D64" s="407">
        <v>0</v>
      </c>
      <c r="E64" s="394">
        <f t="shared" si="0"/>
        <v>0</v>
      </c>
      <c r="F64" s="216" t="str">
        <f t="shared" si="4"/>
        <v/>
      </c>
      <c r="G64" s="371"/>
      <c r="H64" s="371"/>
      <c r="I64" s="397">
        <f t="shared" si="3"/>
        <v>7</v>
      </c>
      <c r="J64" s="397">
        <v>2121303</v>
      </c>
      <c r="K64" s="397" t="s">
        <v>3799</v>
      </c>
      <c r="L64" s="397">
        <v>0</v>
      </c>
      <c r="M64" s="397">
        <f t="shared" si="6"/>
        <v>2121303</v>
      </c>
    </row>
    <row r="65" ht="18.9" customHeight="1" spans="1:13">
      <c r="A65" s="636" t="s">
        <v>3997</v>
      </c>
      <c r="B65" s="372" t="s">
        <v>4085</v>
      </c>
      <c r="C65" s="639">
        <v>2121499</v>
      </c>
      <c r="D65" s="407">
        <v>231</v>
      </c>
      <c r="E65" s="394">
        <f t="shared" si="0"/>
        <v>430</v>
      </c>
      <c r="F65" s="216">
        <f t="shared" si="4"/>
        <v>0.861471861471861</v>
      </c>
      <c r="G65" s="371"/>
      <c r="H65" s="371"/>
      <c r="I65" s="397">
        <f t="shared" si="3"/>
        <v>7</v>
      </c>
      <c r="J65" s="397">
        <v>2121304</v>
      </c>
      <c r="K65" s="397" t="s">
        <v>3800</v>
      </c>
      <c r="L65" s="397">
        <v>0</v>
      </c>
      <c r="M65" s="397">
        <f t="shared" si="6"/>
        <v>2121304</v>
      </c>
    </row>
    <row r="66" ht="18.9" customHeight="1" spans="1:13">
      <c r="A66" s="638" t="s">
        <v>4030</v>
      </c>
      <c r="B66" s="372" t="s">
        <v>4086</v>
      </c>
      <c r="C66" s="639">
        <v>21215</v>
      </c>
      <c r="D66" s="407"/>
      <c r="E66" s="394">
        <f t="shared" si="0"/>
        <v>10000</v>
      </c>
      <c r="F66" s="216" t="str">
        <f t="shared" si="4"/>
        <v/>
      </c>
      <c r="G66" s="371"/>
      <c r="H66" s="371"/>
      <c r="I66" s="397">
        <f t="shared" si="3"/>
        <v>5</v>
      </c>
      <c r="J66" s="397">
        <v>2121399</v>
      </c>
      <c r="K66" s="397" t="s">
        <v>3801</v>
      </c>
      <c r="L66" s="397">
        <v>0</v>
      </c>
      <c r="M66" s="397">
        <f t="shared" si="6"/>
        <v>2121399</v>
      </c>
    </row>
    <row r="67" ht="18.9" customHeight="1" spans="1:13">
      <c r="A67" s="636"/>
      <c r="B67" s="640" t="s">
        <v>4062</v>
      </c>
      <c r="C67" s="639">
        <v>2121501</v>
      </c>
      <c r="D67" s="407"/>
      <c r="E67" s="394">
        <f t="shared" si="0"/>
        <v>10000</v>
      </c>
      <c r="F67" s="216" t="str">
        <f t="shared" si="4"/>
        <v/>
      </c>
      <c r="G67" s="371"/>
      <c r="H67" s="371"/>
      <c r="I67" s="397">
        <f t="shared" si="3"/>
        <v>7</v>
      </c>
      <c r="J67" s="397">
        <v>21214</v>
      </c>
      <c r="K67" s="397" t="s">
        <v>3802</v>
      </c>
      <c r="L67" s="397">
        <v>430</v>
      </c>
      <c r="M67" s="397">
        <f t="shared" si="6"/>
        <v>21214</v>
      </c>
    </row>
    <row r="68" ht="18.9" customHeight="1" spans="1:13">
      <c r="A68" s="636"/>
      <c r="B68" s="640" t="s">
        <v>4063</v>
      </c>
      <c r="C68" s="639">
        <v>2121502</v>
      </c>
      <c r="D68" s="407"/>
      <c r="E68" s="394">
        <f t="shared" ref="E68:E131" si="7">_xlfn.IFNA(VLOOKUP(C68,J:L,3,0),)</f>
        <v>0</v>
      </c>
      <c r="F68" s="216" t="str">
        <f t="shared" si="4"/>
        <v/>
      </c>
      <c r="G68" s="371"/>
      <c r="H68" s="371"/>
      <c r="I68" s="397">
        <f t="shared" si="3"/>
        <v>7</v>
      </c>
      <c r="J68" s="397">
        <v>2121401</v>
      </c>
      <c r="K68" s="397" t="s">
        <v>3803</v>
      </c>
      <c r="L68" s="397">
        <v>0</v>
      </c>
      <c r="M68" s="397">
        <f t="shared" si="6"/>
        <v>2121401</v>
      </c>
    </row>
    <row r="69" ht="18.9" customHeight="1" spans="1:13">
      <c r="A69" s="636"/>
      <c r="B69" s="640" t="s">
        <v>4087</v>
      </c>
      <c r="C69" s="639">
        <v>2121599</v>
      </c>
      <c r="D69" s="407"/>
      <c r="E69" s="394">
        <f t="shared" si="7"/>
        <v>0</v>
      </c>
      <c r="F69" s="216" t="str">
        <f t="shared" si="4"/>
        <v/>
      </c>
      <c r="G69" s="371"/>
      <c r="H69" s="371"/>
      <c r="I69" s="397">
        <f t="shared" ref="I69:I132" si="8">LEN(C69)</f>
        <v>7</v>
      </c>
      <c r="J69" s="397">
        <v>2121402</v>
      </c>
      <c r="K69" s="397" t="s">
        <v>3804</v>
      </c>
      <c r="L69" s="397">
        <v>0</v>
      </c>
      <c r="M69" s="397">
        <f t="shared" si="6"/>
        <v>2121402</v>
      </c>
    </row>
    <row r="70" ht="18.9" customHeight="1" spans="1:13">
      <c r="A70" s="636"/>
      <c r="B70" s="640" t="s">
        <v>4088</v>
      </c>
      <c r="C70" s="639">
        <v>21216</v>
      </c>
      <c r="D70" s="407"/>
      <c r="E70" s="394">
        <f t="shared" si="7"/>
        <v>0</v>
      </c>
      <c r="F70" s="216" t="str">
        <f t="shared" si="4"/>
        <v/>
      </c>
      <c r="G70" s="371"/>
      <c r="H70" s="371"/>
      <c r="I70" s="397">
        <f t="shared" si="8"/>
        <v>5</v>
      </c>
      <c r="J70" s="397">
        <v>2121499</v>
      </c>
      <c r="K70" s="397" t="s">
        <v>3805</v>
      </c>
      <c r="L70" s="397">
        <v>430</v>
      </c>
      <c r="M70" s="397">
        <f t="shared" si="6"/>
        <v>2121499</v>
      </c>
    </row>
    <row r="71" ht="18.9" customHeight="1" spans="1:13">
      <c r="A71" s="409"/>
      <c r="B71" s="640" t="s">
        <v>4062</v>
      </c>
      <c r="C71" s="406">
        <v>2121601</v>
      </c>
      <c r="D71" s="407"/>
      <c r="E71" s="394">
        <f t="shared" si="7"/>
        <v>0</v>
      </c>
      <c r="F71" s="216" t="str">
        <f t="shared" si="4"/>
        <v/>
      </c>
      <c r="G71" s="371"/>
      <c r="H71" s="371"/>
      <c r="I71" s="397">
        <f t="shared" si="8"/>
        <v>7</v>
      </c>
      <c r="J71" s="397">
        <v>21215</v>
      </c>
      <c r="K71" s="397" t="s">
        <v>3806</v>
      </c>
      <c r="L71" s="397">
        <v>10000</v>
      </c>
      <c r="M71" s="397">
        <f t="shared" si="6"/>
        <v>21215</v>
      </c>
    </row>
    <row r="72" ht="18.9" customHeight="1" spans="1:13">
      <c r="A72" s="638" t="s">
        <v>4030</v>
      </c>
      <c r="B72" s="372" t="s">
        <v>4063</v>
      </c>
      <c r="C72" s="639">
        <v>2121602</v>
      </c>
      <c r="D72" s="407"/>
      <c r="E72" s="394">
        <f t="shared" si="7"/>
        <v>0</v>
      </c>
      <c r="F72" s="216" t="str">
        <f t="shared" si="4"/>
        <v/>
      </c>
      <c r="G72" s="371"/>
      <c r="H72" s="371"/>
      <c r="I72" s="397">
        <f t="shared" si="8"/>
        <v>7</v>
      </c>
      <c r="J72" s="397">
        <v>2121501</v>
      </c>
      <c r="K72" s="397" t="s">
        <v>3782</v>
      </c>
      <c r="L72" s="397">
        <v>10000</v>
      </c>
      <c r="M72" s="397">
        <f t="shared" si="6"/>
        <v>2121501</v>
      </c>
    </row>
    <row r="73" ht="18.9" customHeight="1" spans="1:13">
      <c r="A73" s="636"/>
      <c r="B73" s="640" t="s">
        <v>4089</v>
      </c>
      <c r="C73" s="639">
        <v>2121699</v>
      </c>
      <c r="D73" s="407"/>
      <c r="E73" s="394">
        <f t="shared" si="7"/>
        <v>0</v>
      </c>
      <c r="F73" s="216" t="str">
        <f t="shared" si="4"/>
        <v/>
      </c>
      <c r="G73" s="371"/>
      <c r="H73" s="371"/>
      <c r="I73" s="397">
        <f t="shared" si="8"/>
        <v>7</v>
      </c>
      <c r="J73" s="397">
        <v>2121502</v>
      </c>
      <c r="K73" s="397" t="s">
        <v>3783</v>
      </c>
      <c r="L73" s="397">
        <v>0</v>
      </c>
      <c r="M73" s="397">
        <f t="shared" si="6"/>
        <v>2121502</v>
      </c>
    </row>
    <row r="74" ht="18.9" customHeight="1" spans="1:13">
      <c r="A74" s="636"/>
      <c r="B74" s="640" t="s">
        <v>4090</v>
      </c>
      <c r="C74" s="639">
        <v>21217</v>
      </c>
      <c r="D74" s="407"/>
      <c r="E74" s="394">
        <f t="shared" si="7"/>
        <v>0</v>
      </c>
      <c r="F74" s="216" t="str">
        <f t="shared" si="4"/>
        <v/>
      </c>
      <c r="G74" s="371"/>
      <c r="H74" s="371"/>
      <c r="I74" s="397">
        <f t="shared" si="8"/>
        <v>5</v>
      </c>
      <c r="J74" s="397">
        <v>2121599</v>
      </c>
      <c r="K74" s="397" t="s">
        <v>3807</v>
      </c>
      <c r="L74" s="397">
        <v>0</v>
      </c>
      <c r="M74" s="397">
        <f t="shared" si="6"/>
        <v>2121599</v>
      </c>
    </row>
    <row r="75" ht="18.9" customHeight="1" spans="1:13">
      <c r="A75" s="636"/>
      <c r="B75" s="640" t="s">
        <v>4077</v>
      </c>
      <c r="C75" s="639">
        <v>2121701</v>
      </c>
      <c r="D75" s="407"/>
      <c r="E75" s="394">
        <f t="shared" si="7"/>
        <v>0</v>
      </c>
      <c r="F75" s="216" t="str">
        <f t="shared" si="4"/>
        <v/>
      </c>
      <c r="G75" s="371"/>
      <c r="H75" s="371"/>
      <c r="I75" s="397">
        <f t="shared" si="8"/>
        <v>7</v>
      </c>
      <c r="J75" s="397">
        <v>21216</v>
      </c>
      <c r="K75" s="397" t="s">
        <v>3808</v>
      </c>
      <c r="L75" s="397">
        <v>0</v>
      </c>
      <c r="M75" s="397">
        <f t="shared" si="6"/>
        <v>21216</v>
      </c>
    </row>
    <row r="76" ht="18.9" customHeight="1" spans="1:13">
      <c r="A76" s="636"/>
      <c r="B76" s="640" t="s">
        <v>4078</v>
      </c>
      <c r="C76" s="639">
        <v>2121702</v>
      </c>
      <c r="D76" s="407"/>
      <c r="E76" s="394">
        <f t="shared" si="7"/>
        <v>0</v>
      </c>
      <c r="F76" s="216" t="str">
        <f t="shared" si="4"/>
        <v/>
      </c>
      <c r="G76" s="371"/>
      <c r="H76" s="371"/>
      <c r="I76" s="397">
        <f t="shared" si="8"/>
        <v>7</v>
      </c>
      <c r="J76" s="397">
        <v>2121601</v>
      </c>
      <c r="K76" s="397" t="s">
        <v>3782</v>
      </c>
      <c r="L76" s="397">
        <v>0</v>
      </c>
      <c r="M76" s="397">
        <f t="shared" si="6"/>
        <v>2121601</v>
      </c>
    </row>
    <row r="77" ht="18.9" customHeight="1" spans="1:13">
      <c r="A77" s="638" t="s">
        <v>4030</v>
      </c>
      <c r="B77" s="372" t="s">
        <v>4079</v>
      </c>
      <c r="C77" s="639">
        <v>2121703</v>
      </c>
      <c r="D77" s="407"/>
      <c r="E77" s="394">
        <f t="shared" si="7"/>
        <v>0</v>
      </c>
      <c r="F77" s="216" t="str">
        <f t="shared" si="4"/>
        <v/>
      </c>
      <c r="G77" s="371"/>
      <c r="H77" s="371"/>
      <c r="I77" s="397">
        <f t="shared" si="8"/>
        <v>7</v>
      </c>
      <c r="J77" s="397">
        <v>2121602</v>
      </c>
      <c r="K77" s="397" t="s">
        <v>3783</v>
      </c>
      <c r="L77" s="397">
        <v>0</v>
      </c>
      <c r="M77" s="397">
        <f t="shared" si="6"/>
        <v>2121602</v>
      </c>
    </row>
    <row r="78" ht="18.9" customHeight="1" spans="1:13">
      <c r="A78" s="636"/>
      <c r="B78" s="640" t="s">
        <v>4080</v>
      </c>
      <c r="C78" s="639">
        <v>2121704</v>
      </c>
      <c r="D78" s="407"/>
      <c r="E78" s="394">
        <f t="shared" si="7"/>
        <v>0</v>
      </c>
      <c r="F78" s="216" t="str">
        <f t="shared" si="4"/>
        <v/>
      </c>
      <c r="G78" s="371"/>
      <c r="H78" s="371"/>
      <c r="I78" s="397">
        <f t="shared" si="8"/>
        <v>7</v>
      </c>
      <c r="J78" s="397">
        <v>2121699</v>
      </c>
      <c r="K78" s="397" t="s">
        <v>3809</v>
      </c>
      <c r="L78" s="397">
        <v>0</v>
      </c>
      <c r="M78" s="397">
        <f t="shared" si="6"/>
        <v>2121699</v>
      </c>
    </row>
    <row r="79" ht="18.9" customHeight="1" spans="1:13">
      <c r="A79" s="636"/>
      <c r="B79" s="640" t="s">
        <v>4091</v>
      </c>
      <c r="C79" s="639">
        <v>2121799</v>
      </c>
      <c r="D79" s="407"/>
      <c r="E79" s="394">
        <f t="shared" si="7"/>
        <v>0</v>
      </c>
      <c r="F79" s="216" t="str">
        <f t="shared" ref="F79:F142" si="9">IF(ISERROR(E79/D79-1),"",E79/D79-1)</f>
        <v/>
      </c>
      <c r="G79" s="371"/>
      <c r="H79" s="371"/>
      <c r="I79" s="397">
        <f t="shared" si="8"/>
        <v>7</v>
      </c>
      <c r="J79" s="397">
        <v>21217</v>
      </c>
      <c r="K79" s="397" t="s">
        <v>3810</v>
      </c>
      <c r="L79" s="397">
        <v>0</v>
      </c>
      <c r="M79" s="397">
        <f t="shared" si="6"/>
        <v>21217</v>
      </c>
    </row>
    <row r="80" ht="18.9" customHeight="1" spans="1:13">
      <c r="A80" s="636"/>
      <c r="B80" s="640" t="s">
        <v>4092</v>
      </c>
      <c r="C80" s="639">
        <v>21218</v>
      </c>
      <c r="D80" s="407"/>
      <c r="E80" s="394">
        <f t="shared" si="7"/>
        <v>0</v>
      </c>
      <c r="F80" s="216" t="str">
        <f t="shared" si="9"/>
        <v/>
      </c>
      <c r="G80" s="371"/>
      <c r="H80" s="371"/>
      <c r="I80" s="397">
        <f t="shared" si="8"/>
        <v>5</v>
      </c>
      <c r="J80" s="397">
        <v>2121701</v>
      </c>
      <c r="K80" s="397" t="s">
        <v>3797</v>
      </c>
      <c r="L80" s="397">
        <v>0</v>
      </c>
      <c r="M80" s="397">
        <f t="shared" si="6"/>
        <v>2121701</v>
      </c>
    </row>
    <row r="81" ht="18.9" customHeight="1" spans="1:13">
      <c r="A81" s="636"/>
      <c r="B81" s="640" t="s">
        <v>4083</v>
      </c>
      <c r="C81" s="639">
        <v>2121801</v>
      </c>
      <c r="D81" s="407"/>
      <c r="E81" s="394">
        <f t="shared" si="7"/>
        <v>0</v>
      </c>
      <c r="F81" s="216" t="str">
        <f t="shared" si="9"/>
        <v/>
      </c>
      <c r="G81" s="371"/>
      <c r="H81" s="371"/>
      <c r="I81" s="397">
        <f t="shared" si="8"/>
        <v>7</v>
      </c>
      <c r="J81" s="397">
        <v>2121702</v>
      </c>
      <c r="K81" s="397" t="s">
        <v>3798</v>
      </c>
      <c r="L81" s="397">
        <v>0</v>
      </c>
      <c r="M81" s="397">
        <f t="shared" si="6"/>
        <v>2121702</v>
      </c>
    </row>
    <row r="82" ht="18.9" customHeight="1" spans="1:13">
      <c r="A82" s="638" t="s">
        <v>4030</v>
      </c>
      <c r="B82" s="372" t="s">
        <v>4093</v>
      </c>
      <c r="C82" s="639">
        <v>2121899</v>
      </c>
      <c r="D82" s="407"/>
      <c r="E82" s="394">
        <f t="shared" si="7"/>
        <v>0</v>
      </c>
      <c r="F82" s="216" t="str">
        <f t="shared" si="9"/>
        <v/>
      </c>
      <c r="G82" s="371"/>
      <c r="H82" s="371"/>
      <c r="I82" s="397">
        <f t="shared" si="8"/>
        <v>7</v>
      </c>
      <c r="J82" s="397">
        <v>2121703</v>
      </c>
      <c r="K82" s="397" t="s">
        <v>3799</v>
      </c>
      <c r="L82" s="397">
        <v>0</v>
      </c>
      <c r="M82" s="397">
        <f t="shared" si="6"/>
        <v>2121703</v>
      </c>
    </row>
    <row r="83" ht="18.9" customHeight="1" spans="1:13">
      <c r="A83" s="636"/>
      <c r="B83" s="641" t="s">
        <v>4094</v>
      </c>
      <c r="C83" s="637">
        <v>213</v>
      </c>
      <c r="D83" s="411">
        <v>-172</v>
      </c>
      <c r="E83" s="391">
        <f t="shared" si="7"/>
        <v>710</v>
      </c>
      <c r="F83" s="412">
        <f t="shared" si="9"/>
        <v>-5.12790697674419</v>
      </c>
      <c r="G83" s="371"/>
      <c r="H83" s="371"/>
      <c r="I83" s="397">
        <f t="shared" si="8"/>
        <v>3</v>
      </c>
      <c r="J83" s="397">
        <v>2121704</v>
      </c>
      <c r="K83" s="397" t="s">
        <v>3800</v>
      </c>
      <c r="L83" s="397">
        <v>0</v>
      </c>
      <c r="M83" s="397">
        <f t="shared" si="6"/>
        <v>2121704</v>
      </c>
    </row>
    <row r="84" ht="18.9" customHeight="1" spans="1:13">
      <c r="A84" s="638"/>
      <c r="B84" s="640" t="s">
        <v>4095</v>
      </c>
      <c r="C84" s="639">
        <v>21366</v>
      </c>
      <c r="D84" s="407">
        <v>-13</v>
      </c>
      <c r="E84" s="394">
        <f t="shared" si="7"/>
        <v>710</v>
      </c>
      <c r="F84" s="216">
        <f t="shared" si="9"/>
        <v>-55.6153846153846</v>
      </c>
      <c r="G84" s="371"/>
      <c r="H84" s="371"/>
      <c r="I84" s="397">
        <f t="shared" si="8"/>
        <v>5</v>
      </c>
      <c r="J84" s="397">
        <v>2121799</v>
      </c>
      <c r="K84" s="397" t="s">
        <v>3811</v>
      </c>
      <c r="L84" s="397">
        <v>0</v>
      </c>
      <c r="M84" s="397">
        <f t="shared" si="6"/>
        <v>2121799</v>
      </c>
    </row>
    <row r="85" ht="18.9" customHeight="1" spans="1:13">
      <c r="A85" s="638" t="s">
        <v>4030</v>
      </c>
      <c r="B85" s="372" t="s">
        <v>4047</v>
      </c>
      <c r="C85" s="639">
        <v>2136601</v>
      </c>
      <c r="D85" s="407">
        <v>24</v>
      </c>
      <c r="E85" s="394">
        <f t="shared" si="7"/>
        <v>610</v>
      </c>
      <c r="F85" s="216">
        <f t="shared" si="9"/>
        <v>24.4166666666667</v>
      </c>
      <c r="G85" s="371"/>
      <c r="H85" s="371"/>
      <c r="I85" s="397">
        <f t="shared" si="8"/>
        <v>7</v>
      </c>
      <c r="J85" s="397">
        <v>21218</v>
      </c>
      <c r="K85" s="397" t="s">
        <v>3812</v>
      </c>
      <c r="L85" s="397">
        <v>0</v>
      </c>
      <c r="M85" s="397">
        <f t="shared" si="6"/>
        <v>21218</v>
      </c>
    </row>
    <row r="86" ht="18.9" customHeight="1" spans="1:13">
      <c r="A86" s="636"/>
      <c r="B86" s="640" t="s">
        <v>4096</v>
      </c>
      <c r="C86" s="639">
        <v>2136602</v>
      </c>
      <c r="D86" s="407">
        <v>0</v>
      </c>
      <c r="E86" s="394">
        <f t="shared" si="7"/>
        <v>0</v>
      </c>
      <c r="F86" s="216" t="str">
        <f t="shared" si="9"/>
        <v/>
      </c>
      <c r="G86" s="371"/>
      <c r="H86" s="371"/>
      <c r="I86" s="397">
        <f t="shared" si="8"/>
        <v>7</v>
      </c>
      <c r="J86" s="397">
        <v>2121801</v>
      </c>
      <c r="K86" s="397" t="s">
        <v>3803</v>
      </c>
      <c r="L86" s="397">
        <v>0</v>
      </c>
      <c r="M86" s="397">
        <f t="shared" si="6"/>
        <v>2121801</v>
      </c>
    </row>
    <row r="87" ht="18.9" customHeight="1" spans="1:13">
      <c r="A87" s="636"/>
      <c r="B87" s="640" t="s">
        <v>4097</v>
      </c>
      <c r="C87" s="639">
        <v>2136603</v>
      </c>
      <c r="D87" s="407">
        <v>0</v>
      </c>
      <c r="E87" s="394">
        <f t="shared" si="7"/>
        <v>0</v>
      </c>
      <c r="F87" s="216" t="str">
        <f t="shared" si="9"/>
        <v/>
      </c>
      <c r="G87" s="371"/>
      <c r="H87" s="371"/>
      <c r="I87" s="397">
        <f t="shared" si="8"/>
        <v>7</v>
      </c>
      <c r="J87" s="397">
        <v>2121899</v>
      </c>
      <c r="K87" s="397" t="s">
        <v>3813</v>
      </c>
      <c r="L87" s="397">
        <v>0</v>
      </c>
      <c r="M87" s="397">
        <f t="shared" si="6"/>
        <v>2121899</v>
      </c>
    </row>
    <row r="88" ht="18.9" customHeight="1" spans="1:13">
      <c r="A88" s="636"/>
      <c r="B88" s="640" t="s">
        <v>4098</v>
      </c>
      <c r="C88" s="639">
        <v>2136699</v>
      </c>
      <c r="D88" s="407">
        <v>-37</v>
      </c>
      <c r="E88" s="394">
        <f t="shared" si="7"/>
        <v>100</v>
      </c>
      <c r="F88" s="216">
        <f t="shared" si="9"/>
        <v>-3.7027027027027</v>
      </c>
      <c r="G88" s="371"/>
      <c r="H88" s="371"/>
      <c r="I88" s="397">
        <f t="shared" si="8"/>
        <v>7</v>
      </c>
      <c r="J88" s="397">
        <v>213</v>
      </c>
      <c r="K88" s="397" t="s">
        <v>2504</v>
      </c>
      <c r="L88" s="397">
        <v>710</v>
      </c>
      <c r="M88" s="397">
        <f t="shared" si="6"/>
        <v>213</v>
      </c>
    </row>
    <row r="89" ht="18.9" customHeight="1" spans="1:13">
      <c r="A89" s="636"/>
      <c r="B89" s="640" t="s">
        <v>4099</v>
      </c>
      <c r="C89" s="639">
        <v>21367</v>
      </c>
      <c r="D89" s="407">
        <v>0</v>
      </c>
      <c r="E89" s="394">
        <f t="shared" si="7"/>
        <v>0</v>
      </c>
      <c r="F89" s="216" t="str">
        <f t="shared" si="9"/>
        <v/>
      </c>
      <c r="G89" s="371"/>
      <c r="H89" s="371"/>
      <c r="I89" s="397">
        <f t="shared" si="8"/>
        <v>5</v>
      </c>
      <c r="J89" s="397">
        <v>21366</v>
      </c>
      <c r="K89" s="397" t="s">
        <v>3814</v>
      </c>
      <c r="L89" s="397">
        <v>710</v>
      </c>
      <c r="M89" s="397">
        <f t="shared" si="6"/>
        <v>21366</v>
      </c>
    </row>
    <row r="90" ht="18.9" customHeight="1" spans="1:13">
      <c r="A90" s="636" t="s">
        <v>3997</v>
      </c>
      <c r="B90" s="372" t="s">
        <v>4047</v>
      </c>
      <c r="C90" s="639">
        <v>2136701</v>
      </c>
      <c r="D90" s="407">
        <v>0</v>
      </c>
      <c r="E90" s="394">
        <f t="shared" si="7"/>
        <v>0</v>
      </c>
      <c r="F90" s="216" t="str">
        <f t="shared" si="9"/>
        <v/>
      </c>
      <c r="G90" s="371"/>
      <c r="H90" s="371"/>
      <c r="I90" s="397">
        <f t="shared" si="8"/>
        <v>7</v>
      </c>
      <c r="J90" s="397">
        <v>2136601</v>
      </c>
      <c r="K90" s="397" t="s">
        <v>3765</v>
      </c>
      <c r="L90" s="397">
        <v>610</v>
      </c>
      <c r="M90" s="397">
        <f t="shared" si="6"/>
        <v>2136601</v>
      </c>
    </row>
    <row r="91" ht="18.9" customHeight="1" spans="1:13">
      <c r="A91" s="638" t="s">
        <v>4030</v>
      </c>
      <c r="B91" s="372" t="s">
        <v>4096</v>
      </c>
      <c r="C91" s="639">
        <v>2136702</v>
      </c>
      <c r="D91" s="407">
        <v>0</v>
      </c>
      <c r="E91" s="394">
        <f t="shared" si="7"/>
        <v>0</v>
      </c>
      <c r="F91" s="216" t="str">
        <f t="shared" si="9"/>
        <v/>
      </c>
      <c r="G91" s="371"/>
      <c r="H91" s="371"/>
      <c r="I91" s="397">
        <f t="shared" si="8"/>
        <v>7</v>
      </c>
      <c r="J91" s="397">
        <v>2136602</v>
      </c>
      <c r="K91" s="397" t="s">
        <v>3815</v>
      </c>
      <c r="L91" s="397">
        <v>0</v>
      </c>
      <c r="M91" s="397">
        <f t="shared" si="6"/>
        <v>2136602</v>
      </c>
    </row>
    <row r="92" ht="18.9" customHeight="1" spans="1:13">
      <c r="A92" s="636"/>
      <c r="B92" s="640" t="s">
        <v>4100</v>
      </c>
      <c r="C92" s="639">
        <v>2136703</v>
      </c>
      <c r="D92" s="407">
        <v>0</v>
      </c>
      <c r="E92" s="394">
        <f t="shared" si="7"/>
        <v>0</v>
      </c>
      <c r="F92" s="216" t="str">
        <f t="shared" si="9"/>
        <v/>
      </c>
      <c r="G92" s="371"/>
      <c r="H92" s="371"/>
      <c r="I92" s="397">
        <f t="shared" si="8"/>
        <v>7</v>
      </c>
      <c r="J92" s="397">
        <v>2136603</v>
      </c>
      <c r="K92" s="397" t="s">
        <v>3816</v>
      </c>
      <c r="L92" s="397">
        <v>0</v>
      </c>
      <c r="M92" s="397">
        <f t="shared" si="6"/>
        <v>2136603</v>
      </c>
    </row>
    <row r="93" ht="18.9" customHeight="1" spans="1:13">
      <c r="A93" s="638" t="s">
        <v>4030</v>
      </c>
      <c r="B93" s="372" t="s">
        <v>4101</v>
      </c>
      <c r="C93" s="639">
        <v>2136799</v>
      </c>
      <c r="D93" s="407">
        <v>0</v>
      </c>
      <c r="E93" s="394">
        <f t="shared" si="7"/>
        <v>0</v>
      </c>
      <c r="F93" s="216" t="str">
        <f t="shared" si="9"/>
        <v/>
      </c>
      <c r="G93" s="371"/>
      <c r="H93" s="371"/>
      <c r="I93" s="397">
        <f t="shared" si="8"/>
        <v>7</v>
      </c>
      <c r="J93" s="397">
        <v>2136699</v>
      </c>
      <c r="K93" s="397" t="s">
        <v>3817</v>
      </c>
      <c r="L93" s="397">
        <v>100</v>
      </c>
      <c r="M93" s="397">
        <f t="shared" si="6"/>
        <v>2136699</v>
      </c>
    </row>
    <row r="94" ht="18.9" customHeight="1" spans="1:13">
      <c r="A94" s="636"/>
      <c r="B94" s="640" t="s">
        <v>4102</v>
      </c>
      <c r="C94" s="639">
        <v>21369</v>
      </c>
      <c r="D94" s="407">
        <v>-159</v>
      </c>
      <c r="E94" s="394">
        <f t="shared" si="7"/>
        <v>0</v>
      </c>
      <c r="F94" s="216">
        <f t="shared" si="9"/>
        <v>-1</v>
      </c>
      <c r="G94" s="371"/>
      <c r="H94" s="371"/>
      <c r="I94" s="397">
        <f t="shared" si="8"/>
        <v>5</v>
      </c>
      <c r="J94" s="397">
        <v>21367</v>
      </c>
      <c r="K94" s="397" t="s">
        <v>3818</v>
      </c>
      <c r="L94" s="397">
        <v>0</v>
      </c>
      <c r="M94" s="397">
        <f t="shared" si="6"/>
        <v>21367</v>
      </c>
    </row>
    <row r="95" ht="18.9" customHeight="1" spans="1:13">
      <c r="A95" s="636"/>
      <c r="B95" s="640" t="s">
        <v>2665</v>
      </c>
      <c r="C95" s="639">
        <v>2136901</v>
      </c>
      <c r="D95" s="407">
        <v>0</v>
      </c>
      <c r="E95" s="394">
        <f t="shared" si="7"/>
        <v>0</v>
      </c>
      <c r="F95" s="216" t="str">
        <f t="shared" si="9"/>
        <v/>
      </c>
      <c r="G95" s="371"/>
      <c r="H95" s="371"/>
      <c r="I95" s="397">
        <f t="shared" si="8"/>
        <v>7</v>
      </c>
      <c r="J95" s="397">
        <v>2136701</v>
      </c>
      <c r="K95" s="397" t="s">
        <v>3765</v>
      </c>
      <c r="L95" s="397">
        <v>0</v>
      </c>
      <c r="M95" s="397">
        <f t="shared" si="6"/>
        <v>2136701</v>
      </c>
    </row>
    <row r="96" ht="18.9" customHeight="1" spans="1:13">
      <c r="A96" s="636"/>
      <c r="B96" s="640" t="s">
        <v>4103</v>
      </c>
      <c r="C96" s="639">
        <v>2136902</v>
      </c>
      <c r="D96" s="407">
        <v>0</v>
      </c>
      <c r="E96" s="394">
        <f t="shared" si="7"/>
        <v>0</v>
      </c>
      <c r="F96" s="216" t="str">
        <f t="shared" si="9"/>
        <v/>
      </c>
      <c r="G96" s="371"/>
      <c r="H96" s="371"/>
      <c r="I96" s="397">
        <f t="shared" si="8"/>
        <v>7</v>
      </c>
      <c r="J96" s="397">
        <v>2136702</v>
      </c>
      <c r="K96" s="397" t="s">
        <v>3815</v>
      </c>
      <c r="L96" s="397">
        <v>0</v>
      </c>
      <c r="M96" s="397">
        <f t="shared" si="6"/>
        <v>2136702</v>
      </c>
    </row>
    <row r="97" ht="18.9" customHeight="1" spans="1:13">
      <c r="A97" s="636"/>
      <c r="B97" s="640" t="s">
        <v>4104</v>
      </c>
      <c r="C97" s="639">
        <v>2136903</v>
      </c>
      <c r="D97" s="407">
        <v>0</v>
      </c>
      <c r="E97" s="394">
        <f t="shared" si="7"/>
        <v>0</v>
      </c>
      <c r="F97" s="216" t="str">
        <f t="shared" si="9"/>
        <v/>
      </c>
      <c r="G97" s="371"/>
      <c r="H97" s="371"/>
      <c r="I97" s="397">
        <f t="shared" si="8"/>
        <v>7</v>
      </c>
      <c r="J97" s="397">
        <v>2136703</v>
      </c>
      <c r="K97" s="397" t="s">
        <v>3819</v>
      </c>
      <c r="L97" s="397">
        <v>0</v>
      </c>
      <c r="M97" s="397">
        <f t="shared" si="6"/>
        <v>2136703</v>
      </c>
    </row>
    <row r="98" ht="18.9" customHeight="1" spans="1:13">
      <c r="A98" s="638" t="s">
        <v>4030</v>
      </c>
      <c r="B98" s="372" t="s">
        <v>4105</v>
      </c>
      <c r="C98" s="639">
        <v>2136999</v>
      </c>
      <c r="D98" s="407">
        <v>-159</v>
      </c>
      <c r="E98" s="394">
        <f t="shared" si="7"/>
        <v>0</v>
      </c>
      <c r="F98" s="216">
        <f t="shared" si="9"/>
        <v>-1</v>
      </c>
      <c r="G98" s="371"/>
      <c r="H98" s="371"/>
      <c r="I98" s="397">
        <f t="shared" si="8"/>
        <v>7</v>
      </c>
      <c r="J98" s="397">
        <v>2136799</v>
      </c>
      <c r="K98" s="397" t="s">
        <v>3820</v>
      </c>
      <c r="L98" s="397">
        <v>0</v>
      </c>
      <c r="M98" s="397">
        <f t="shared" si="6"/>
        <v>2136799</v>
      </c>
    </row>
    <row r="99" ht="18.9" customHeight="1" spans="1:13">
      <c r="A99" s="636"/>
      <c r="B99" s="640" t="s">
        <v>4106</v>
      </c>
      <c r="C99" s="639">
        <v>21370</v>
      </c>
      <c r="D99" s="407"/>
      <c r="E99" s="394">
        <f t="shared" si="7"/>
        <v>0</v>
      </c>
      <c r="F99" s="216" t="str">
        <f t="shared" si="9"/>
        <v/>
      </c>
      <c r="G99" s="371"/>
      <c r="H99" s="371"/>
      <c r="I99" s="397">
        <f t="shared" si="8"/>
        <v>5</v>
      </c>
      <c r="J99" s="397">
        <v>21369</v>
      </c>
      <c r="K99" s="397" t="s">
        <v>3821</v>
      </c>
      <c r="L99" s="397">
        <v>0</v>
      </c>
      <c r="M99" s="397">
        <f t="shared" si="6"/>
        <v>21369</v>
      </c>
    </row>
    <row r="100" ht="18.9" customHeight="1" spans="1:13">
      <c r="A100" s="409"/>
      <c r="B100" s="640" t="s">
        <v>4047</v>
      </c>
      <c r="C100" s="406">
        <v>2137001</v>
      </c>
      <c r="D100" s="407"/>
      <c r="E100" s="394">
        <f t="shared" si="7"/>
        <v>0</v>
      </c>
      <c r="F100" s="216" t="str">
        <f t="shared" si="9"/>
        <v/>
      </c>
      <c r="G100" s="371"/>
      <c r="H100" s="371"/>
      <c r="I100" s="397">
        <f t="shared" si="8"/>
        <v>7</v>
      </c>
      <c r="J100" s="397">
        <v>2136901</v>
      </c>
      <c r="K100" s="397" t="s">
        <v>2706</v>
      </c>
      <c r="L100" s="397">
        <v>0</v>
      </c>
      <c r="M100" s="397">
        <f t="shared" si="6"/>
        <v>2136901</v>
      </c>
    </row>
    <row r="101" ht="18.9" customHeight="1" spans="1:13">
      <c r="A101" s="636"/>
      <c r="B101" s="640" t="s">
        <v>4107</v>
      </c>
      <c r="C101" s="639">
        <v>2137099</v>
      </c>
      <c r="D101" s="407"/>
      <c r="E101" s="394">
        <f t="shared" si="7"/>
        <v>0</v>
      </c>
      <c r="F101" s="216" t="str">
        <f t="shared" si="9"/>
        <v/>
      </c>
      <c r="G101" s="371"/>
      <c r="H101" s="371"/>
      <c r="I101" s="397">
        <f t="shared" si="8"/>
        <v>7</v>
      </c>
      <c r="J101" s="397">
        <v>2136902</v>
      </c>
      <c r="K101" s="397" t="s">
        <v>3822</v>
      </c>
      <c r="L101" s="397">
        <v>0</v>
      </c>
      <c r="M101" s="397">
        <f t="shared" si="6"/>
        <v>2136902</v>
      </c>
    </row>
    <row r="102" ht="18.9" customHeight="1" spans="1:13">
      <c r="A102" s="638"/>
      <c r="B102" s="640" t="s">
        <v>4108</v>
      </c>
      <c r="C102" s="639">
        <v>21371</v>
      </c>
      <c r="D102" s="407"/>
      <c r="E102" s="394">
        <f t="shared" si="7"/>
        <v>0</v>
      </c>
      <c r="F102" s="216" t="str">
        <f t="shared" si="9"/>
        <v/>
      </c>
      <c r="G102" s="371"/>
      <c r="H102" s="371"/>
      <c r="I102" s="397">
        <f t="shared" si="8"/>
        <v>5</v>
      </c>
      <c r="J102" s="397">
        <v>2136903</v>
      </c>
      <c r="K102" s="397" t="s">
        <v>3823</v>
      </c>
      <c r="L102" s="397">
        <v>0</v>
      </c>
      <c r="M102" s="397">
        <f t="shared" si="6"/>
        <v>2136903</v>
      </c>
    </row>
    <row r="103" ht="18.9" customHeight="1" spans="1:13">
      <c r="A103" s="638" t="s">
        <v>4030</v>
      </c>
      <c r="B103" s="372" t="s">
        <v>2665</v>
      </c>
      <c r="C103" s="639">
        <v>2137101</v>
      </c>
      <c r="D103" s="407"/>
      <c r="E103" s="394">
        <f t="shared" si="7"/>
        <v>0</v>
      </c>
      <c r="F103" s="216" t="str">
        <f t="shared" si="9"/>
        <v/>
      </c>
      <c r="G103" s="371"/>
      <c r="H103" s="371"/>
      <c r="I103" s="397">
        <f t="shared" si="8"/>
        <v>7</v>
      </c>
      <c r="J103" s="397">
        <v>2136999</v>
      </c>
      <c r="K103" s="397" t="s">
        <v>3824</v>
      </c>
      <c r="L103" s="397">
        <v>0</v>
      </c>
      <c r="M103" s="397">
        <f t="shared" si="6"/>
        <v>2136999</v>
      </c>
    </row>
    <row r="104" ht="18.9" customHeight="1" spans="1:13">
      <c r="A104" s="643"/>
      <c r="B104" s="640" t="s">
        <v>4103</v>
      </c>
      <c r="C104" s="644">
        <v>2137102</v>
      </c>
      <c r="D104" s="407"/>
      <c r="E104" s="394">
        <f t="shared" si="7"/>
        <v>0</v>
      </c>
      <c r="F104" s="216" t="str">
        <f t="shared" si="9"/>
        <v/>
      </c>
      <c r="G104" s="371"/>
      <c r="H104" s="371"/>
      <c r="I104" s="397">
        <f t="shared" si="8"/>
        <v>7</v>
      </c>
      <c r="J104" s="397">
        <v>21370</v>
      </c>
      <c r="K104" s="397" t="s">
        <v>3825</v>
      </c>
      <c r="L104" s="397">
        <v>0</v>
      </c>
      <c r="M104" s="397">
        <f t="shared" si="6"/>
        <v>21370</v>
      </c>
    </row>
    <row r="105" ht="18.9" customHeight="1" spans="1:13">
      <c r="A105" s="643"/>
      <c r="B105" s="640" t="s">
        <v>4104</v>
      </c>
      <c r="C105" s="644">
        <v>2137103</v>
      </c>
      <c r="D105" s="407"/>
      <c r="E105" s="394">
        <f t="shared" si="7"/>
        <v>0</v>
      </c>
      <c r="F105" s="216" t="str">
        <f t="shared" si="9"/>
        <v/>
      </c>
      <c r="G105" s="371"/>
      <c r="H105" s="371"/>
      <c r="I105" s="397">
        <f t="shared" si="8"/>
        <v>7</v>
      </c>
      <c r="J105" s="397">
        <v>2137001</v>
      </c>
      <c r="K105" s="397" t="s">
        <v>3765</v>
      </c>
      <c r="L105" s="397">
        <v>0</v>
      </c>
      <c r="M105" s="397">
        <f t="shared" si="6"/>
        <v>2137001</v>
      </c>
    </row>
    <row r="106" ht="18.9" customHeight="1" spans="1:13">
      <c r="A106" s="643"/>
      <c r="B106" s="640" t="s">
        <v>4109</v>
      </c>
      <c r="C106" s="644">
        <v>2137199</v>
      </c>
      <c r="D106" s="407"/>
      <c r="E106" s="394">
        <f t="shared" si="7"/>
        <v>0</v>
      </c>
      <c r="F106" s="216" t="str">
        <f t="shared" si="9"/>
        <v/>
      </c>
      <c r="G106" s="371"/>
      <c r="H106" s="371"/>
      <c r="I106" s="397">
        <f t="shared" si="8"/>
        <v>7</v>
      </c>
      <c r="J106" s="397">
        <v>2137099</v>
      </c>
      <c r="K106" s="397" t="s">
        <v>3826</v>
      </c>
      <c r="L106" s="397">
        <v>0</v>
      </c>
      <c r="M106" s="397">
        <f t="shared" si="6"/>
        <v>2137099</v>
      </c>
    </row>
    <row r="107" ht="18.9" customHeight="1" spans="1:13">
      <c r="A107" s="643"/>
      <c r="B107" s="641" t="s">
        <v>4110</v>
      </c>
      <c r="C107" s="645">
        <v>214</v>
      </c>
      <c r="D107" s="411"/>
      <c r="E107" s="391">
        <f t="shared" si="7"/>
        <v>0</v>
      </c>
      <c r="F107" s="412" t="str">
        <f t="shared" si="9"/>
        <v/>
      </c>
      <c r="G107" s="371"/>
      <c r="H107" s="371"/>
      <c r="I107" s="397">
        <f t="shared" si="8"/>
        <v>3</v>
      </c>
      <c r="J107" s="397">
        <v>21371</v>
      </c>
      <c r="K107" s="397" t="s">
        <v>3827</v>
      </c>
      <c r="L107" s="397">
        <v>0</v>
      </c>
      <c r="M107" s="397">
        <f t="shared" si="6"/>
        <v>21371</v>
      </c>
    </row>
    <row r="108" ht="18.9" customHeight="1" spans="1:13">
      <c r="A108" s="638" t="s">
        <v>4030</v>
      </c>
      <c r="B108" s="372" t="s">
        <v>4111</v>
      </c>
      <c r="C108" s="639">
        <v>21460</v>
      </c>
      <c r="D108" s="407"/>
      <c r="E108" s="394">
        <f t="shared" si="7"/>
        <v>0</v>
      </c>
      <c r="F108" s="216" t="str">
        <f t="shared" si="9"/>
        <v/>
      </c>
      <c r="G108" s="371"/>
      <c r="H108" s="371"/>
      <c r="I108" s="397">
        <f t="shared" si="8"/>
        <v>5</v>
      </c>
      <c r="J108" s="397">
        <v>2137101</v>
      </c>
      <c r="K108" s="397" t="s">
        <v>2706</v>
      </c>
      <c r="L108" s="397">
        <v>0</v>
      </c>
      <c r="M108" s="397">
        <f t="shared" si="6"/>
        <v>2137101</v>
      </c>
    </row>
    <row r="109" ht="18.9" customHeight="1" spans="1:13">
      <c r="A109" s="643"/>
      <c r="B109" s="640" t="s">
        <v>2790</v>
      </c>
      <c r="C109" s="644">
        <v>2146001</v>
      </c>
      <c r="D109" s="407"/>
      <c r="E109" s="394">
        <f t="shared" si="7"/>
        <v>0</v>
      </c>
      <c r="F109" s="216" t="str">
        <f t="shared" si="9"/>
        <v/>
      </c>
      <c r="G109" s="371"/>
      <c r="H109" s="371"/>
      <c r="I109" s="397">
        <f t="shared" si="8"/>
        <v>7</v>
      </c>
      <c r="J109" s="397">
        <v>2137102</v>
      </c>
      <c r="K109" s="397" t="s">
        <v>3822</v>
      </c>
      <c r="L109" s="397">
        <v>0</v>
      </c>
      <c r="M109" s="397">
        <f t="shared" si="6"/>
        <v>2137102</v>
      </c>
    </row>
    <row r="110" ht="18.9" customHeight="1" spans="1:13">
      <c r="A110" s="643"/>
      <c r="B110" s="640" t="s">
        <v>2793</v>
      </c>
      <c r="C110" s="644">
        <v>2146002</v>
      </c>
      <c r="D110" s="407"/>
      <c r="E110" s="394">
        <f t="shared" si="7"/>
        <v>0</v>
      </c>
      <c r="F110" s="216" t="str">
        <f t="shared" si="9"/>
        <v/>
      </c>
      <c r="G110" s="371"/>
      <c r="H110" s="371"/>
      <c r="I110" s="397">
        <f t="shared" si="8"/>
        <v>7</v>
      </c>
      <c r="J110" s="397">
        <v>2137103</v>
      </c>
      <c r="K110" s="397" t="s">
        <v>3823</v>
      </c>
      <c r="L110" s="397">
        <v>0</v>
      </c>
      <c r="M110" s="397">
        <f t="shared" si="6"/>
        <v>2137103</v>
      </c>
    </row>
    <row r="111" ht="18.9" customHeight="1" spans="1:13">
      <c r="A111" s="643"/>
      <c r="B111" s="640" t="s">
        <v>4112</v>
      </c>
      <c r="C111" s="644">
        <v>2146003</v>
      </c>
      <c r="D111" s="407"/>
      <c r="E111" s="394">
        <f t="shared" si="7"/>
        <v>0</v>
      </c>
      <c r="F111" s="216" t="str">
        <f t="shared" si="9"/>
        <v/>
      </c>
      <c r="G111" s="371"/>
      <c r="H111" s="371"/>
      <c r="I111" s="397">
        <f t="shared" si="8"/>
        <v>7</v>
      </c>
      <c r="J111" s="397">
        <v>2137199</v>
      </c>
      <c r="K111" s="397" t="s">
        <v>3828</v>
      </c>
      <c r="L111" s="397">
        <v>0</v>
      </c>
      <c r="M111" s="397">
        <f t="shared" si="6"/>
        <v>2137199</v>
      </c>
    </row>
    <row r="112" ht="18.9" customHeight="1" spans="1:13">
      <c r="A112" s="643"/>
      <c r="B112" s="640" t="s">
        <v>4113</v>
      </c>
      <c r="C112" s="644">
        <v>2146099</v>
      </c>
      <c r="D112" s="407"/>
      <c r="E112" s="394">
        <f t="shared" si="7"/>
        <v>0</v>
      </c>
      <c r="F112" s="216" t="str">
        <f t="shared" si="9"/>
        <v/>
      </c>
      <c r="G112" s="371"/>
      <c r="H112" s="371"/>
      <c r="I112" s="397">
        <f t="shared" si="8"/>
        <v>7</v>
      </c>
      <c r="J112" s="397">
        <v>214</v>
      </c>
      <c r="K112" s="397" t="s">
        <v>2822</v>
      </c>
      <c r="L112" s="397">
        <v>0</v>
      </c>
      <c r="M112" s="397">
        <f t="shared" si="6"/>
        <v>214</v>
      </c>
    </row>
    <row r="113" ht="18.9" customHeight="1" spans="1:13">
      <c r="A113" s="643"/>
      <c r="B113" s="640" t="s">
        <v>4114</v>
      </c>
      <c r="C113" s="644">
        <v>21462</v>
      </c>
      <c r="D113" s="407"/>
      <c r="E113" s="394">
        <f t="shared" si="7"/>
        <v>0</v>
      </c>
      <c r="F113" s="216" t="str">
        <f t="shared" si="9"/>
        <v/>
      </c>
      <c r="G113" s="371"/>
      <c r="H113" s="371"/>
      <c r="I113" s="397">
        <f t="shared" si="8"/>
        <v>5</v>
      </c>
      <c r="J113" s="397">
        <v>21460</v>
      </c>
      <c r="K113" s="397" t="s">
        <v>3829</v>
      </c>
      <c r="L113" s="397">
        <v>0</v>
      </c>
      <c r="M113" s="397">
        <f t="shared" si="6"/>
        <v>21460</v>
      </c>
    </row>
    <row r="114" ht="18.9" customHeight="1" spans="1:13">
      <c r="A114" s="643"/>
      <c r="B114" s="640" t="s">
        <v>4112</v>
      </c>
      <c r="C114" s="644">
        <v>2146201</v>
      </c>
      <c r="D114" s="407"/>
      <c r="E114" s="394">
        <f t="shared" si="7"/>
        <v>0</v>
      </c>
      <c r="F114" s="216" t="str">
        <f t="shared" si="9"/>
        <v/>
      </c>
      <c r="G114" s="371"/>
      <c r="H114" s="371"/>
      <c r="I114" s="397">
        <f t="shared" si="8"/>
        <v>7</v>
      </c>
      <c r="J114" s="397">
        <v>2146001</v>
      </c>
      <c r="K114" s="397" t="s">
        <v>2833</v>
      </c>
      <c r="L114" s="397">
        <v>0</v>
      </c>
      <c r="M114" s="397">
        <f t="shared" si="6"/>
        <v>2146001</v>
      </c>
    </row>
    <row r="115" ht="18.9" customHeight="1" spans="1:13">
      <c r="A115" s="643"/>
      <c r="B115" s="640" t="s">
        <v>4115</v>
      </c>
      <c r="C115" s="644">
        <v>2146202</v>
      </c>
      <c r="D115" s="407"/>
      <c r="E115" s="394">
        <f t="shared" si="7"/>
        <v>0</v>
      </c>
      <c r="F115" s="216" t="str">
        <f t="shared" si="9"/>
        <v/>
      </c>
      <c r="G115" s="371"/>
      <c r="H115" s="371"/>
      <c r="I115" s="397">
        <f t="shared" si="8"/>
        <v>7</v>
      </c>
      <c r="J115" s="397">
        <v>2146002</v>
      </c>
      <c r="K115" s="397" t="s">
        <v>2836</v>
      </c>
      <c r="L115" s="397">
        <v>0</v>
      </c>
      <c r="M115" s="397">
        <f t="shared" si="6"/>
        <v>2146002</v>
      </c>
    </row>
    <row r="116" ht="18.9" customHeight="1" spans="1:13">
      <c r="A116" s="636"/>
      <c r="B116" s="640" t="s">
        <v>4116</v>
      </c>
      <c r="C116" s="639">
        <v>2146203</v>
      </c>
      <c r="D116" s="407"/>
      <c r="E116" s="394">
        <f t="shared" si="7"/>
        <v>0</v>
      </c>
      <c r="F116" s="216" t="str">
        <f t="shared" si="9"/>
        <v/>
      </c>
      <c r="G116" s="371"/>
      <c r="H116" s="371"/>
      <c r="I116" s="397">
        <f t="shared" si="8"/>
        <v>7</v>
      </c>
      <c r="J116" s="397">
        <v>2146003</v>
      </c>
      <c r="K116" s="397" t="s">
        <v>3830</v>
      </c>
      <c r="L116" s="397">
        <v>0</v>
      </c>
      <c r="M116" s="397">
        <f t="shared" si="6"/>
        <v>2146003</v>
      </c>
    </row>
    <row r="117" ht="18.9" customHeight="1" spans="1:13">
      <c r="A117" s="638" t="s">
        <v>4030</v>
      </c>
      <c r="B117" s="372" t="s">
        <v>4117</v>
      </c>
      <c r="C117" s="639">
        <v>2146299</v>
      </c>
      <c r="D117" s="407"/>
      <c r="E117" s="394">
        <f t="shared" si="7"/>
        <v>0</v>
      </c>
      <c r="F117" s="216" t="str">
        <f t="shared" si="9"/>
        <v/>
      </c>
      <c r="G117" s="371"/>
      <c r="H117" s="371"/>
      <c r="I117" s="397">
        <f t="shared" si="8"/>
        <v>7</v>
      </c>
      <c r="J117" s="397">
        <v>2146099</v>
      </c>
      <c r="K117" s="397" t="s">
        <v>3831</v>
      </c>
      <c r="L117" s="397">
        <v>0</v>
      </c>
      <c r="M117" s="397">
        <f t="shared" si="6"/>
        <v>2146099</v>
      </c>
    </row>
    <row r="118" ht="18.9" customHeight="1" spans="1:13">
      <c r="A118" s="636"/>
      <c r="B118" s="640" t="s">
        <v>4118</v>
      </c>
      <c r="C118" s="639">
        <v>21463</v>
      </c>
      <c r="D118" s="407"/>
      <c r="E118" s="394">
        <f t="shared" si="7"/>
        <v>0</v>
      </c>
      <c r="F118" s="216" t="str">
        <f t="shared" si="9"/>
        <v/>
      </c>
      <c r="G118" s="371"/>
      <c r="H118" s="371"/>
      <c r="I118" s="397">
        <f t="shared" si="8"/>
        <v>5</v>
      </c>
      <c r="J118" s="397">
        <v>21462</v>
      </c>
      <c r="K118" s="397" t="s">
        <v>3832</v>
      </c>
      <c r="L118" s="397">
        <v>0</v>
      </c>
      <c r="M118" s="397">
        <f t="shared" si="6"/>
        <v>21462</v>
      </c>
    </row>
    <row r="119" ht="18.9" customHeight="1" spans="1:13">
      <c r="A119" s="636"/>
      <c r="B119" s="640" t="s">
        <v>2808</v>
      </c>
      <c r="C119" s="639">
        <v>2146301</v>
      </c>
      <c r="D119" s="407"/>
      <c r="E119" s="394">
        <f t="shared" si="7"/>
        <v>0</v>
      </c>
      <c r="F119" s="216" t="str">
        <f t="shared" si="9"/>
        <v/>
      </c>
      <c r="G119" s="371"/>
      <c r="H119" s="371"/>
      <c r="I119" s="397">
        <f t="shared" si="8"/>
        <v>7</v>
      </c>
      <c r="J119" s="397">
        <v>2146201</v>
      </c>
      <c r="K119" s="397" t="s">
        <v>3830</v>
      </c>
      <c r="L119" s="397">
        <v>0</v>
      </c>
      <c r="M119" s="397">
        <f t="shared" si="6"/>
        <v>2146201</v>
      </c>
    </row>
    <row r="120" ht="18.9" customHeight="1" spans="1:13">
      <c r="A120" s="636"/>
      <c r="B120" s="640" t="s">
        <v>4119</v>
      </c>
      <c r="C120" s="639">
        <v>2146302</v>
      </c>
      <c r="D120" s="407"/>
      <c r="E120" s="394">
        <f t="shared" si="7"/>
        <v>0</v>
      </c>
      <c r="F120" s="216" t="str">
        <f t="shared" si="9"/>
        <v/>
      </c>
      <c r="G120" s="371"/>
      <c r="H120" s="371"/>
      <c r="I120" s="397">
        <f t="shared" si="8"/>
        <v>7</v>
      </c>
      <c r="J120" s="397">
        <v>2146202</v>
      </c>
      <c r="K120" s="397" t="s">
        <v>3833</v>
      </c>
      <c r="L120" s="397">
        <v>0</v>
      </c>
      <c r="M120" s="397">
        <f t="shared" si="6"/>
        <v>2146202</v>
      </c>
    </row>
    <row r="121" ht="18.9" customHeight="1" spans="1:13">
      <c r="A121" s="636"/>
      <c r="B121" s="640" t="s">
        <v>4120</v>
      </c>
      <c r="C121" s="639">
        <v>2146303</v>
      </c>
      <c r="D121" s="407"/>
      <c r="E121" s="394">
        <f t="shared" si="7"/>
        <v>0</v>
      </c>
      <c r="F121" s="216" t="str">
        <f t="shared" si="9"/>
        <v/>
      </c>
      <c r="G121" s="371"/>
      <c r="H121" s="371"/>
      <c r="I121" s="397">
        <f t="shared" si="8"/>
        <v>7</v>
      </c>
      <c r="J121" s="397">
        <v>2146203</v>
      </c>
      <c r="K121" s="397" t="s">
        <v>3834</v>
      </c>
      <c r="L121" s="397">
        <v>0</v>
      </c>
      <c r="M121" s="397">
        <f t="shared" si="6"/>
        <v>2146203</v>
      </c>
    </row>
    <row r="122" ht="18.9" customHeight="1" spans="1:13">
      <c r="A122" s="638"/>
      <c r="B122" s="640" t="s">
        <v>4121</v>
      </c>
      <c r="C122" s="639">
        <v>2146399</v>
      </c>
      <c r="D122" s="407"/>
      <c r="E122" s="394">
        <f t="shared" si="7"/>
        <v>0</v>
      </c>
      <c r="F122" s="216" t="str">
        <f t="shared" si="9"/>
        <v/>
      </c>
      <c r="G122" s="371"/>
      <c r="H122" s="371"/>
      <c r="I122" s="397">
        <f t="shared" si="8"/>
        <v>7</v>
      </c>
      <c r="J122" s="397">
        <v>2146299</v>
      </c>
      <c r="K122" s="397" t="s">
        <v>3835</v>
      </c>
      <c r="L122" s="397">
        <v>0</v>
      </c>
      <c r="M122" s="397">
        <f t="shared" si="6"/>
        <v>2146299</v>
      </c>
    </row>
    <row r="123" ht="18.9" customHeight="1" spans="1:13">
      <c r="A123" s="636"/>
      <c r="B123" s="640" t="s">
        <v>4122</v>
      </c>
      <c r="C123" s="639">
        <v>21464</v>
      </c>
      <c r="D123" s="407"/>
      <c r="E123" s="394">
        <f t="shared" si="7"/>
        <v>0</v>
      </c>
      <c r="F123" s="216" t="str">
        <f t="shared" si="9"/>
        <v/>
      </c>
      <c r="G123" s="371"/>
      <c r="H123" s="371"/>
      <c r="I123" s="397">
        <f t="shared" si="8"/>
        <v>5</v>
      </c>
      <c r="J123" s="397">
        <v>21463</v>
      </c>
      <c r="K123" s="397" t="s">
        <v>3836</v>
      </c>
      <c r="L123" s="397">
        <v>0</v>
      </c>
      <c r="M123" s="397">
        <f t="shared" si="6"/>
        <v>21463</v>
      </c>
    </row>
    <row r="124" ht="18.9" customHeight="1" spans="1:13">
      <c r="A124" s="638" t="s">
        <v>4030</v>
      </c>
      <c r="B124" s="372" t="s">
        <v>4123</v>
      </c>
      <c r="C124" s="639">
        <v>2146401</v>
      </c>
      <c r="D124" s="407"/>
      <c r="E124" s="394">
        <f t="shared" si="7"/>
        <v>0</v>
      </c>
      <c r="F124" s="216" t="str">
        <f t="shared" si="9"/>
        <v/>
      </c>
      <c r="G124" s="371"/>
      <c r="H124" s="371"/>
      <c r="I124" s="397">
        <f t="shared" si="8"/>
        <v>7</v>
      </c>
      <c r="J124" s="397">
        <v>2146301</v>
      </c>
      <c r="K124" s="397" t="s">
        <v>2851</v>
      </c>
      <c r="L124" s="397">
        <v>0</v>
      </c>
      <c r="M124" s="397">
        <f t="shared" si="6"/>
        <v>2146301</v>
      </c>
    </row>
    <row r="125" ht="18.9" customHeight="1" spans="1:13">
      <c r="A125" s="636"/>
      <c r="B125" s="640" t="s">
        <v>4124</v>
      </c>
      <c r="C125" s="639">
        <v>2146402</v>
      </c>
      <c r="D125" s="407"/>
      <c r="E125" s="394">
        <f t="shared" si="7"/>
        <v>0</v>
      </c>
      <c r="F125" s="216" t="str">
        <f t="shared" si="9"/>
        <v/>
      </c>
      <c r="G125" s="371"/>
      <c r="H125" s="371"/>
      <c r="I125" s="397">
        <f t="shared" si="8"/>
        <v>7</v>
      </c>
      <c r="J125" s="397">
        <v>2146302</v>
      </c>
      <c r="K125" s="397" t="s">
        <v>3837</v>
      </c>
      <c r="L125" s="397">
        <v>0</v>
      </c>
      <c r="M125" s="397">
        <f t="shared" ref="M125:M188" si="10">VLOOKUP(J125,C$4:C$1301,1,0)</f>
        <v>2146302</v>
      </c>
    </row>
    <row r="126" ht="18.9" customHeight="1" spans="1:13">
      <c r="A126" s="636"/>
      <c r="B126" s="640" t="s">
        <v>4125</v>
      </c>
      <c r="C126" s="639">
        <v>2146403</v>
      </c>
      <c r="D126" s="407"/>
      <c r="E126" s="394">
        <f t="shared" si="7"/>
        <v>0</v>
      </c>
      <c r="F126" s="216" t="str">
        <f t="shared" si="9"/>
        <v/>
      </c>
      <c r="G126" s="371"/>
      <c r="H126" s="371"/>
      <c r="I126" s="397">
        <f t="shared" si="8"/>
        <v>7</v>
      </c>
      <c r="J126" s="397">
        <v>2146303</v>
      </c>
      <c r="K126" s="397" t="s">
        <v>3838</v>
      </c>
      <c r="L126" s="397">
        <v>0</v>
      </c>
      <c r="M126" s="397">
        <f t="shared" si="10"/>
        <v>2146303</v>
      </c>
    </row>
    <row r="127" ht="18.9" customHeight="1" spans="1:13">
      <c r="A127" s="636"/>
      <c r="B127" s="640" t="s">
        <v>4126</v>
      </c>
      <c r="C127" s="639">
        <v>2146404</v>
      </c>
      <c r="D127" s="407"/>
      <c r="E127" s="394">
        <f t="shared" si="7"/>
        <v>0</v>
      </c>
      <c r="F127" s="216" t="str">
        <f t="shared" si="9"/>
        <v/>
      </c>
      <c r="G127" s="371"/>
      <c r="H127" s="371"/>
      <c r="I127" s="397">
        <f t="shared" si="8"/>
        <v>7</v>
      </c>
      <c r="J127" s="397">
        <v>2146399</v>
      </c>
      <c r="K127" s="397" t="s">
        <v>3839</v>
      </c>
      <c r="L127" s="397">
        <v>0</v>
      </c>
      <c r="M127" s="397">
        <f t="shared" si="10"/>
        <v>2146399</v>
      </c>
    </row>
    <row r="128" ht="18.9" customHeight="1" spans="1:13">
      <c r="A128" s="636"/>
      <c r="B128" s="640" t="s">
        <v>4127</v>
      </c>
      <c r="C128" s="639">
        <v>2146405</v>
      </c>
      <c r="D128" s="407"/>
      <c r="E128" s="394">
        <f t="shared" si="7"/>
        <v>0</v>
      </c>
      <c r="F128" s="216" t="str">
        <f t="shared" si="9"/>
        <v/>
      </c>
      <c r="G128" s="371"/>
      <c r="H128" s="371"/>
      <c r="I128" s="397">
        <f t="shared" si="8"/>
        <v>7</v>
      </c>
      <c r="J128" s="397">
        <v>21464</v>
      </c>
      <c r="K128" s="397" t="s">
        <v>3840</v>
      </c>
      <c r="L128" s="397">
        <v>0</v>
      </c>
      <c r="M128" s="397">
        <f t="shared" si="10"/>
        <v>21464</v>
      </c>
    </row>
    <row r="129" ht="18.9" customHeight="1" spans="1:13">
      <c r="A129" s="638"/>
      <c r="B129" s="640" t="s">
        <v>4128</v>
      </c>
      <c r="C129" s="639">
        <v>2146406</v>
      </c>
      <c r="D129" s="407"/>
      <c r="E129" s="394">
        <f t="shared" si="7"/>
        <v>0</v>
      </c>
      <c r="F129" s="216" t="str">
        <f t="shared" si="9"/>
        <v/>
      </c>
      <c r="G129" s="371"/>
      <c r="H129" s="371"/>
      <c r="I129" s="397">
        <f t="shared" si="8"/>
        <v>7</v>
      </c>
      <c r="J129" s="397">
        <v>2146401</v>
      </c>
      <c r="K129" s="397" t="s">
        <v>3841</v>
      </c>
      <c r="L129" s="397">
        <v>0</v>
      </c>
      <c r="M129" s="397">
        <f t="shared" si="10"/>
        <v>2146401</v>
      </c>
    </row>
    <row r="130" ht="18.9" customHeight="1" spans="1:13">
      <c r="A130" s="636"/>
      <c r="B130" s="640" t="s">
        <v>4129</v>
      </c>
      <c r="C130" s="639">
        <v>2146407</v>
      </c>
      <c r="D130" s="407"/>
      <c r="E130" s="394">
        <f t="shared" si="7"/>
        <v>0</v>
      </c>
      <c r="F130" s="216" t="str">
        <f t="shared" si="9"/>
        <v/>
      </c>
      <c r="G130" s="371"/>
      <c r="H130" s="371"/>
      <c r="I130" s="397">
        <f t="shared" si="8"/>
        <v>7</v>
      </c>
      <c r="J130" s="397">
        <v>2146402</v>
      </c>
      <c r="K130" s="397" t="s">
        <v>3842</v>
      </c>
      <c r="L130" s="397">
        <v>0</v>
      </c>
      <c r="M130" s="397">
        <f t="shared" si="10"/>
        <v>2146402</v>
      </c>
    </row>
    <row r="131" ht="18.9" customHeight="1" spans="1:13">
      <c r="A131" s="636"/>
      <c r="B131" s="640" t="s">
        <v>4130</v>
      </c>
      <c r="C131" s="639">
        <v>2146499</v>
      </c>
      <c r="D131" s="407"/>
      <c r="E131" s="394">
        <f t="shared" si="7"/>
        <v>0</v>
      </c>
      <c r="F131" s="216" t="str">
        <f t="shared" si="9"/>
        <v/>
      </c>
      <c r="G131" s="371"/>
      <c r="H131" s="371"/>
      <c r="I131" s="397">
        <f t="shared" si="8"/>
        <v>7</v>
      </c>
      <c r="J131" s="397">
        <v>2146403</v>
      </c>
      <c r="K131" s="397" t="s">
        <v>3843</v>
      </c>
      <c r="L131" s="397">
        <v>0</v>
      </c>
      <c r="M131" s="397">
        <f t="shared" si="10"/>
        <v>2146403</v>
      </c>
    </row>
    <row r="132" ht="18.9" customHeight="1" spans="1:13">
      <c r="A132" s="636"/>
      <c r="B132" s="640" t="s">
        <v>4131</v>
      </c>
      <c r="C132" s="639">
        <v>21468</v>
      </c>
      <c r="D132" s="407"/>
      <c r="E132" s="394">
        <f t="shared" ref="E132:E195" si="11">_xlfn.IFNA(VLOOKUP(C132,J:L,3,0),)</f>
        <v>0</v>
      </c>
      <c r="F132" s="216" t="str">
        <f t="shared" si="9"/>
        <v/>
      </c>
      <c r="G132" s="371"/>
      <c r="H132" s="371"/>
      <c r="I132" s="397">
        <f t="shared" si="8"/>
        <v>5</v>
      </c>
      <c r="J132" s="397">
        <v>2146404</v>
      </c>
      <c r="K132" s="397" t="s">
        <v>3844</v>
      </c>
      <c r="L132" s="397">
        <v>0</v>
      </c>
      <c r="M132" s="397">
        <f t="shared" si="10"/>
        <v>2146404</v>
      </c>
    </row>
    <row r="133" ht="18.9" customHeight="1" spans="1:13">
      <c r="A133" s="636" t="s">
        <v>3997</v>
      </c>
      <c r="B133" s="372" t="s">
        <v>4132</v>
      </c>
      <c r="C133" s="639">
        <v>2146801</v>
      </c>
      <c r="D133" s="407"/>
      <c r="E133" s="394">
        <f t="shared" si="11"/>
        <v>0</v>
      </c>
      <c r="F133" s="216" t="str">
        <f t="shared" si="9"/>
        <v/>
      </c>
      <c r="G133" s="371"/>
      <c r="H133" s="371"/>
      <c r="I133" s="397">
        <f t="shared" ref="I133:I196" si="12">LEN(C133)</f>
        <v>7</v>
      </c>
      <c r="J133" s="397">
        <v>2146405</v>
      </c>
      <c r="K133" s="397" t="s">
        <v>3845</v>
      </c>
      <c r="L133" s="397">
        <v>0</v>
      </c>
      <c r="M133" s="397">
        <f t="shared" si="10"/>
        <v>2146405</v>
      </c>
    </row>
    <row r="134" ht="18.9" customHeight="1" spans="1:13">
      <c r="A134" s="638" t="s">
        <v>4030</v>
      </c>
      <c r="B134" s="372" t="s">
        <v>4133</v>
      </c>
      <c r="C134" s="639">
        <v>2146802</v>
      </c>
      <c r="D134" s="407"/>
      <c r="E134" s="394">
        <f t="shared" si="11"/>
        <v>0</v>
      </c>
      <c r="F134" s="216" t="str">
        <f t="shared" si="9"/>
        <v/>
      </c>
      <c r="G134" s="371"/>
      <c r="H134" s="371"/>
      <c r="I134" s="397">
        <f t="shared" si="12"/>
        <v>7</v>
      </c>
      <c r="J134" s="397">
        <v>2146406</v>
      </c>
      <c r="K134" s="397" t="s">
        <v>3846</v>
      </c>
      <c r="L134" s="397">
        <v>0</v>
      </c>
      <c r="M134" s="397">
        <f t="shared" si="10"/>
        <v>2146406</v>
      </c>
    </row>
    <row r="135" ht="18.9" customHeight="1" spans="1:13">
      <c r="A135" s="636"/>
      <c r="B135" s="640" t="s">
        <v>4134</v>
      </c>
      <c r="C135" s="639">
        <v>2146803</v>
      </c>
      <c r="D135" s="407"/>
      <c r="E135" s="394">
        <f t="shared" si="11"/>
        <v>0</v>
      </c>
      <c r="F135" s="216" t="str">
        <f t="shared" si="9"/>
        <v/>
      </c>
      <c r="G135" s="371"/>
      <c r="H135" s="371"/>
      <c r="I135" s="397">
        <f t="shared" si="12"/>
        <v>7</v>
      </c>
      <c r="J135" s="397">
        <v>2146407</v>
      </c>
      <c r="K135" s="397" t="s">
        <v>3847</v>
      </c>
      <c r="L135" s="397">
        <v>0</v>
      </c>
      <c r="M135" s="397">
        <f t="shared" si="10"/>
        <v>2146407</v>
      </c>
    </row>
    <row r="136" ht="18.9" customHeight="1" spans="1:13">
      <c r="A136" s="636"/>
      <c r="B136" s="640" t="s">
        <v>4135</v>
      </c>
      <c r="C136" s="639">
        <v>2146804</v>
      </c>
      <c r="D136" s="407"/>
      <c r="E136" s="394">
        <f t="shared" si="11"/>
        <v>0</v>
      </c>
      <c r="F136" s="216" t="str">
        <f t="shared" si="9"/>
        <v/>
      </c>
      <c r="G136" s="371"/>
      <c r="H136" s="371"/>
      <c r="I136" s="397">
        <f t="shared" si="12"/>
        <v>7</v>
      </c>
      <c r="J136" s="397">
        <v>2146499</v>
      </c>
      <c r="K136" s="397" t="s">
        <v>3848</v>
      </c>
      <c r="L136" s="397">
        <v>0</v>
      </c>
      <c r="M136" s="397">
        <f t="shared" si="10"/>
        <v>2146499</v>
      </c>
    </row>
    <row r="137" ht="18.9" customHeight="1" spans="1:13">
      <c r="A137" s="636"/>
      <c r="B137" s="640" t="s">
        <v>4136</v>
      </c>
      <c r="C137" s="639">
        <v>2146805</v>
      </c>
      <c r="D137" s="407"/>
      <c r="E137" s="394">
        <f t="shared" si="11"/>
        <v>0</v>
      </c>
      <c r="F137" s="216" t="str">
        <f t="shared" si="9"/>
        <v/>
      </c>
      <c r="G137" s="371"/>
      <c r="H137" s="371"/>
      <c r="I137" s="397">
        <f t="shared" si="12"/>
        <v>7</v>
      </c>
      <c r="J137" s="397">
        <v>21468</v>
      </c>
      <c r="K137" s="397" t="s">
        <v>3849</v>
      </c>
      <c r="L137" s="397">
        <v>0</v>
      </c>
      <c r="M137" s="397">
        <f t="shared" si="10"/>
        <v>21468</v>
      </c>
    </row>
    <row r="138" ht="18.9" customHeight="1" spans="1:13">
      <c r="A138" s="636"/>
      <c r="B138" s="640" t="s">
        <v>4137</v>
      </c>
      <c r="C138" s="639">
        <v>2146899</v>
      </c>
      <c r="D138" s="407"/>
      <c r="E138" s="394">
        <f t="shared" si="11"/>
        <v>0</v>
      </c>
      <c r="F138" s="216" t="str">
        <f t="shared" si="9"/>
        <v/>
      </c>
      <c r="G138" s="371"/>
      <c r="H138" s="371"/>
      <c r="I138" s="397">
        <f t="shared" si="12"/>
        <v>7</v>
      </c>
      <c r="J138" s="397">
        <v>2146801</v>
      </c>
      <c r="K138" s="397" t="s">
        <v>3850</v>
      </c>
      <c r="L138" s="397">
        <v>0</v>
      </c>
      <c r="M138" s="397">
        <f t="shared" si="10"/>
        <v>2146801</v>
      </c>
    </row>
    <row r="139" ht="18.9" customHeight="1" spans="1:13">
      <c r="A139" s="636"/>
      <c r="B139" s="640" t="s">
        <v>4138</v>
      </c>
      <c r="C139" s="639">
        <v>21469</v>
      </c>
      <c r="D139" s="407"/>
      <c r="E139" s="394">
        <f t="shared" si="11"/>
        <v>0</v>
      </c>
      <c r="F139" s="216" t="str">
        <f t="shared" si="9"/>
        <v/>
      </c>
      <c r="G139" s="371"/>
      <c r="H139" s="371"/>
      <c r="I139" s="397">
        <f t="shared" si="12"/>
        <v>5</v>
      </c>
      <c r="J139" s="397">
        <v>2146802</v>
      </c>
      <c r="K139" s="397" t="s">
        <v>3851</v>
      </c>
      <c r="L139" s="397">
        <v>0</v>
      </c>
      <c r="M139" s="397">
        <f t="shared" si="10"/>
        <v>2146802</v>
      </c>
    </row>
    <row r="140" ht="18.9" customHeight="1" spans="1:13">
      <c r="A140" s="636"/>
      <c r="B140" s="640" t="s">
        <v>4139</v>
      </c>
      <c r="C140" s="639">
        <v>2146901</v>
      </c>
      <c r="D140" s="407"/>
      <c r="E140" s="394">
        <f t="shared" si="11"/>
        <v>0</v>
      </c>
      <c r="F140" s="216" t="str">
        <f t="shared" si="9"/>
        <v/>
      </c>
      <c r="G140" s="371"/>
      <c r="H140" s="371"/>
      <c r="I140" s="397">
        <f t="shared" si="12"/>
        <v>7</v>
      </c>
      <c r="J140" s="397">
        <v>2146803</v>
      </c>
      <c r="K140" s="397" t="s">
        <v>3852</v>
      </c>
      <c r="L140" s="397">
        <v>0</v>
      </c>
      <c r="M140" s="397">
        <f t="shared" si="10"/>
        <v>2146803</v>
      </c>
    </row>
    <row r="141" ht="18.9" customHeight="1" spans="1:13">
      <c r="A141" s="638" t="s">
        <v>4030</v>
      </c>
      <c r="B141" s="372" t="s">
        <v>2879</v>
      </c>
      <c r="C141" s="639">
        <v>2146902</v>
      </c>
      <c r="D141" s="407"/>
      <c r="E141" s="394">
        <f t="shared" si="11"/>
        <v>0</v>
      </c>
      <c r="F141" s="216" t="str">
        <f t="shared" si="9"/>
        <v/>
      </c>
      <c r="G141" s="371"/>
      <c r="H141" s="371"/>
      <c r="I141" s="397">
        <f t="shared" si="12"/>
        <v>7</v>
      </c>
      <c r="J141" s="397">
        <v>2146804</v>
      </c>
      <c r="K141" s="397" t="s">
        <v>3853</v>
      </c>
      <c r="L141" s="397">
        <v>0</v>
      </c>
      <c r="M141" s="397">
        <f t="shared" si="10"/>
        <v>2146804</v>
      </c>
    </row>
    <row r="142" ht="18.9" customHeight="1" spans="1:13">
      <c r="A142" s="636"/>
      <c r="B142" s="640" t="s">
        <v>4140</v>
      </c>
      <c r="C142" s="639">
        <v>2146903</v>
      </c>
      <c r="D142" s="407"/>
      <c r="E142" s="394">
        <f t="shared" si="11"/>
        <v>0</v>
      </c>
      <c r="F142" s="216" t="str">
        <f t="shared" si="9"/>
        <v/>
      </c>
      <c r="G142" s="371"/>
      <c r="H142" s="371"/>
      <c r="I142" s="397">
        <f t="shared" si="12"/>
        <v>7</v>
      </c>
      <c r="J142" s="397">
        <v>2146805</v>
      </c>
      <c r="K142" s="397" t="s">
        <v>3854</v>
      </c>
      <c r="L142" s="397">
        <v>0</v>
      </c>
      <c r="M142" s="397">
        <f t="shared" si="10"/>
        <v>2146805</v>
      </c>
    </row>
    <row r="143" ht="18.9" customHeight="1" spans="1:13">
      <c r="A143" s="636"/>
      <c r="B143" s="640" t="s">
        <v>4141</v>
      </c>
      <c r="C143" s="639">
        <v>2146904</v>
      </c>
      <c r="D143" s="407"/>
      <c r="E143" s="394">
        <f t="shared" si="11"/>
        <v>0</v>
      </c>
      <c r="F143" s="216" t="str">
        <f t="shared" ref="F143:F206" si="13">IF(ISERROR(E143/D143-1),"",E143/D143-1)</f>
        <v/>
      </c>
      <c r="G143" s="371"/>
      <c r="H143" s="371"/>
      <c r="I143" s="397">
        <f t="shared" si="12"/>
        <v>7</v>
      </c>
      <c r="J143" s="397">
        <v>2146899</v>
      </c>
      <c r="K143" s="397" t="s">
        <v>3855</v>
      </c>
      <c r="L143" s="397">
        <v>0</v>
      </c>
      <c r="M143" s="397">
        <f t="shared" si="10"/>
        <v>2146899</v>
      </c>
    </row>
    <row r="144" ht="18.9" customHeight="1" spans="1:13">
      <c r="A144" s="409"/>
      <c r="B144" s="640" t="s">
        <v>4142</v>
      </c>
      <c r="C144" s="406">
        <v>2146906</v>
      </c>
      <c r="D144" s="407"/>
      <c r="E144" s="394">
        <f t="shared" si="11"/>
        <v>0</v>
      </c>
      <c r="F144" s="216" t="str">
        <f t="shared" si="13"/>
        <v/>
      </c>
      <c r="G144" s="371"/>
      <c r="H144" s="371"/>
      <c r="I144" s="397">
        <f t="shared" si="12"/>
        <v>7</v>
      </c>
      <c r="J144" s="397">
        <v>21469</v>
      </c>
      <c r="K144" s="397" t="s">
        <v>3856</v>
      </c>
      <c r="L144" s="397">
        <v>0</v>
      </c>
      <c r="M144" s="397">
        <f t="shared" si="10"/>
        <v>21469</v>
      </c>
    </row>
    <row r="145" ht="18.9" customHeight="1" spans="1:13">
      <c r="A145" s="636"/>
      <c r="B145" s="640" t="s">
        <v>4143</v>
      </c>
      <c r="C145" s="639">
        <v>2146907</v>
      </c>
      <c r="D145" s="407"/>
      <c r="E145" s="394">
        <f t="shared" si="11"/>
        <v>0</v>
      </c>
      <c r="F145" s="216" t="str">
        <f t="shared" si="13"/>
        <v/>
      </c>
      <c r="G145" s="371"/>
      <c r="H145" s="371"/>
      <c r="I145" s="397">
        <f t="shared" si="12"/>
        <v>7</v>
      </c>
      <c r="J145" s="397">
        <v>2146901</v>
      </c>
      <c r="K145" s="397" t="s">
        <v>3857</v>
      </c>
      <c r="L145" s="397">
        <v>0</v>
      </c>
      <c r="M145" s="397">
        <f t="shared" si="10"/>
        <v>2146901</v>
      </c>
    </row>
    <row r="146" ht="18.9" customHeight="1" spans="1:13">
      <c r="A146" s="636"/>
      <c r="B146" s="640" t="s">
        <v>4144</v>
      </c>
      <c r="C146" s="639">
        <v>2146908</v>
      </c>
      <c r="D146" s="407"/>
      <c r="E146" s="394">
        <f t="shared" si="11"/>
        <v>0</v>
      </c>
      <c r="F146" s="216" t="str">
        <f t="shared" si="13"/>
        <v/>
      </c>
      <c r="G146" s="371"/>
      <c r="H146" s="371"/>
      <c r="I146" s="397">
        <f t="shared" si="12"/>
        <v>7</v>
      </c>
      <c r="J146" s="397">
        <v>2146902</v>
      </c>
      <c r="K146" s="397" t="s">
        <v>2915</v>
      </c>
      <c r="L146" s="397">
        <v>0</v>
      </c>
      <c r="M146" s="397">
        <f t="shared" si="10"/>
        <v>2146902</v>
      </c>
    </row>
    <row r="147" ht="18.9" customHeight="1" spans="1:13">
      <c r="A147" s="638" t="s">
        <v>4030</v>
      </c>
      <c r="B147" s="372" t="s">
        <v>4145</v>
      </c>
      <c r="C147" s="639">
        <v>2146999</v>
      </c>
      <c r="D147" s="407"/>
      <c r="E147" s="394">
        <f t="shared" si="11"/>
        <v>0</v>
      </c>
      <c r="F147" s="216" t="str">
        <f t="shared" si="13"/>
        <v/>
      </c>
      <c r="G147" s="371"/>
      <c r="H147" s="371"/>
      <c r="I147" s="397">
        <f t="shared" si="12"/>
        <v>7</v>
      </c>
      <c r="J147" s="397">
        <v>2146903</v>
      </c>
      <c r="K147" s="397" t="s">
        <v>3858</v>
      </c>
      <c r="L147" s="397">
        <v>0</v>
      </c>
      <c r="M147" s="397">
        <f t="shared" si="10"/>
        <v>2146903</v>
      </c>
    </row>
    <row r="148" ht="28.8" spans="1:13">
      <c r="A148" s="638"/>
      <c r="B148" s="640" t="s">
        <v>4146</v>
      </c>
      <c r="C148" s="639">
        <v>21470</v>
      </c>
      <c r="D148" s="407"/>
      <c r="E148" s="394">
        <f t="shared" si="11"/>
        <v>0</v>
      </c>
      <c r="F148" s="216" t="str">
        <f t="shared" si="13"/>
        <v/>
      </c>
      <c r="G148" s="371"/>
      <c r="H148" s="371"/>
      <c r="I148" s="397">
        <f t="shared" si="12"/>
        <v>5</v>
      </c>
      <c r="J148" s="655">
        <v>2146904</v>
      </c>
      <c r="K148" s="397" t="s">
        <v>3859</v>
      </c>
      <c r="L148" s="397">
        <v>0</v>
      </c>
      <c r="M148" s="397">
        <f t="shared" si="10"/>
        <v>2146904</v>
      </c>
    </row>
    <row r="149" ht="18.9" customHeight="1" spans="1:13">
      <c r="A149" s="636"/>
      <c r="B149" s="640" t="s">
        <v>2790</v>
      </c>
      <c r="C149" s="639">
        <v>2147001</v>
      </c>
      <c r="D149" s="407"/>
      <c r="E149" s="394">
        <f t="shared" si="11"/>
        <v>0</v>
      </c>
      <c r="F149" s="216" t="str">
        <f t="shared" si="13"/>
        <v/>
      </c>
      <c r="G149" s="371"/>
      <c r="H149" s="371"/>
      <c r="I149" s="397">
        <f t="shared" si="12"/>
        <v>7</v>
      </c>
      <c r="J149" s="397">
        <v>2146906</v>
      </c>
      <c r="K149" s="397" t="s">
        <v>3860</v>
      </c>
      <c r="L149" s="397">
        <v>0</v>
      </c>
      <c r="M149" s="397">
        <f t="shared" si="10"/>
        <v>2146906</v>
      </c>
    </row>
    <row r="150" ht="28.8" spans="1:13">
      <c r="A150" s="636" t="s">
        <v>3997</v>
      </c>
      <c r="B150" s="372" t="s">
        <v>4147</v>
      </c>
      <c r="C150" s="639">
        <v>2147099</v>
      </c>
      <c r="D150" s="407"/>
      <c r="E150" s="394">
        <f t="shared" si="11"/>
        <v>0</v>
      </c>
      <c r="F150" s="216" t="str">
        <f t="shared" si="13"/>
        <v/>
      </c>
      <c r="G150" s="371"/>
      <c r="H150" s="371"/>
      <c r="I150" s="397">
        <f t="shared" si="12"/>
        <v>7</v>
      </c>
      <c r="J150" s="397">
        <v>2146907</v>
      </c>
      <c r="K150" s="397" t="s">
        <v>3861</v>
      </c>
      <c r="L150" s="397">
        <v>0</v>
      </c>
      <c r="M150" s="397">
        <f t="shared" si="10"/>
        <v>2146907</v>
      </c>
    </row>
    <row r="151" ht="18.9" customHeight="1" spans="1:13">
      <c r="A151" s="638" t="s">
        <v>4030</v>
      </c>
      <c r="B151" s="372" t="s">
        <v>4148</v>
      </c>
      <c r="C151" s="639">
        <v>21471</v>
      </c>
      <c r="D151" s="407"/>
      <c r="E151" s="394">
        <f t="shared" si="11"/>
        <v>0</v>
      </c>
      <c r="F151" s="216" t="str">
        <f t="shared" si="13"/>
        <v/>
      </c>
      <c r="G151" s="371"/>
      <c r="H151" s="371"/>
      <c r="I151" s="397">
        <f t="shared" si="12"/>
        <v>5</v>
      </c>
      <c r="J151" s="397">
        <v>2146908</v>
      </c>
      <c r="K151" s="397" t="s">
        <v>3862</v>
      </c>
      <c r="L151" s="397">
        <v>0</v>
      </c>
      <c r="M151" s="397">
        <f t="shared" si="10"/>
        <v>2146908</v>
      </c>
    </row>
    <row r="152" ht="18.9" customHeight="1" spans="1:13">
      <c r="A152" s="636"/>
      <c r="B152" s="640" t="s">
        <v>2790</v>
      </c>
      <c r="C152" s="639">
        <v>2147101</v>
      </c>
      <c r="D152" s="407"/>
      <c r="E152" s="394">
        <f t="shared" si="11"/>
        <v>0</v>
      </c>
      <c r="F152" s="216" t="str">
        <f t="shared" si="13"/>
        <v/>
      </c>
      <c r="G152" s="371"/>
      <c r="H152" s="371"/>
      <c r="I152" s="397">
        <f t="shared" si="12"/>
        <v>7</v>
      </c>
      <c r="J152" s="397">
        <v>2146999</v>
      </c>
      <c r="K152" s="397" t="s">
        <v>3863</v>
      </c>
      <c r="L152" s="397">
        <v>0</v>
      </c>
      <c r="M152" s="397">
        <f t="shared" si="10"/>
        <v>2146999</v>
      </c>
    </row>
    <row r="153" ht="18.9" customHeight="1" spans="1:13">
      <c r="A153" s="643"/>
      <c r="B153" s="640" t="s">
        <v>4149</v>
      </c>
      <c r="C153" s="644">
        <v>2147199</v>
      </c>
      <c r="D153" s="407"/>
      <c r="E153" s="394">
        <f t="shared" si="11"/>
        <v>0</v>
      </c>
      <c r="F153" s="216" t="str">
        <f t="shared" si="13"/>
        <v/>
      </c>
      <c r="G153" s="371"/>
      <c r="H153" s="371"/>
      <c r="I153" s="397">
        <f t="shared" si="12"/>
        <v>7</v>
      </c>
      <c r="J153" s="397">
        <v>21470</v>
      </c>
      <c r="K153" s="397" t="s">
        <v>3864</v>
      </c>
      <c r="L153" s="397">
        <v>0</v>
      </c>
      <c r="M153" s="397">
        <f t="shared" si="10"/>
        <v>21470</v>
      </c>
    </row>
    <row r="154" ht="18.9" customHeight="1" spans="1:13">
      <c r="A154" s="636"/>
      <c r="B154" s="640" t="s">
        <v>4150</v>
      </c>
      <c r="C154" s="639">
        <v>21472</v>
      </c>
      <c r="D154" s="407"/>
      <c r="E154" s="394">
        <f t="shared" si="11"/>
        <v>0</v>
      </c>
      <c r="F154" s="216" t="str">
        <f t="shared" si="13"/>
        <v/>
      </c>
      <c r="G154" s="371"/>
      <c r="H154" s="371"/>
      <c r="I154" s="397">
        <f t="shared" si="12"/>
        <v>5</v>
      </c>
      <c r="J154" s="397">
        <v>2147001</v>
      </c>
      <c r="K154" s="397" t="s">
        <v>2833</v>
      </c>
      <c r="L154" s="397">
        <v>0</v>
      </c>
      <c r="M154" s="397">
        <f t="shared" si="10"/>
        <v>2147001</v>
      </c>
    </row>
    <row r="155" ht="18.9" customHeight="1" spans="1:13">
      <c r="A155" s="636"/>
      <c r="B155" s="640" t="s">
        <v>4151</v>
      </c>
      <c r="C155" s="639">
        <v>21473</v>
      </c>
      <c r="D155" s="407"/>
      <c r="E155" s="394">
        <f t="shared" si="11"/>
        <v>0</v>
      </c>
      <c r="F155" s="216" t="str">
        <f t="shared" si="13"/>
        <v/>
      </c>
      <c r="G155" s="371"/>
      <c r="H155" s="371"/>
      <c r="I155" s="397">
        <f t="shared" si="12"/>
        <v>5</v>
      </c>
      <c r="J155" s="397">
        <v>2147099</v>
      </c>
      <c r="K155" s="397" t="s">
        <v>3865</v>
      </c>
      <c r="L155" s="397">
        <v>0</v>
      </c>
      <c r="M155" s="397">
        <f t="shared" si="10"/>
        <v>2147099</v>
      </c>
    </row>
    <row r="156" ht="18.9" customHeight="1" spans="1:13">
      <c r="A156" s="643"/>
      <c r="B156" s="640" t="s">
        <v>2808</v>
      </c>
      <c r="C156" s="646">
        <v>2147301</v>
      </c>
      <c r="D156" s="407"/>
      <c r="E156" s="394">
        <f t="shared" si="11"/>
        <v>0</v>
      </c>
      <c r="F156" s="216" t="str">
        <f t="shared" si="13"/>
        <v/>
      </c>
      <c r="G156" s="371"/>
      <c r="H156" s="371"/>
      <c r="I156" s="397">
        <f t="shared" si="12"/>
        <v>7</v>
      </c>
      <c r="J156" s="397">
        <v>21471</v>
      </c>
      <c r="K156" s="397" t="s">
        <v>3866</v>
      </c>
      <c r="L156" s="397">
        <v>0</v>
      </c>
      <c r="M156" s="397">
        <f t="shared" si="10"/>
        <v>21471</v>
      </c>
    </row>
    <row r="157" ht="18.9" customHeight="1" spans="1:13">
      <c r="A157" s="636" t="s">
        <v>3997</v>
      </c>
      <c r="B157" s="372" t="s">
        <v>4120</v>
      </c>
      <c r="C157" s="639">
        <v>2147303</v>
      </c>
      <c r="D157" s="407"/>
      <c r="E157" s="394">
        <f t="shared" si="11"/>
        <v>0</v>
      </c>
      <c r="F157" s="216" t="str">
        <f t="shared" si="13"/>
        <v/>
      </c>
      <c r="G157" s="371"/>
      <c r="H157" s="371"/>
      <c r="I157" s="397">
        <f t="shared" si="12"/>
        <v>7</v>
      </c>
      <c r="J157" s="397">
        <v>2147101</v>
      </c>
      <c r="K157" s="397" t="s">
        <v>2833</v>
      </c>
      <c r="L157" s="397">
        <v>0</v>
      </c>
      <c r="M157" s="397">
        <f t="shared" si="10"/>
        <v>2147101</v>
      </c>
    </row>
    <row r="158" ht="18.9" customHeight="1" spans="1:13">
      <c r="A158" s="638" t="s">
        <v>4030</v>
      </c>
      <c r="B158" s="647" t="s">
        <v>4152</v>
      </c>
      <c r="C158" s="639">
        <v>2147399</v>
      </c>
      <c r="D158" s="407"/>
      <c r="E158" s="394">
        <f t="shared" si="11"/>
        <v>0</v>
      </c>
      <c r="F158" s="216" t="str">
        <f t="shared" si="13"/>
        <v/>
      </c>
      <c r="G158" s="371"/>
      <c r="H158" s="371"/>
      <c r="I158" s="397">
        <f t="shared" si="12"/>
        <v>7</v>
      </c>
      <c r="J158" s="397">
        <v>2147199</v>
      </c>
      <c r="K158" s="397" t="s">
        <v>3867</v>
      </c>
      <c r="L158" s="397">
        <v>0</v>
      </c>
      <c r="M158" s="397">
        <f t="shared" si="10"/>
        <v>2147199</v>
      </c>
    </row>
    <row r="159" ht="18.9" customHeight="1" spans="1:13">
      <c r="A159" s="638" t="s">
        <v>4030</v>
      </c>
      <c r="B159" s="648" t="s">
        <v>4153</v>
      </c>
      <c r="C159" s="507">
        <v>215</v>
      </c>
      <c r="D159" s="411"/>
      <c r="E159" s="391">
        <f t="shared" si="11"/>
        <v>0</v>
      </c>
      <c r="F159" s="412" t="str">
        <f t="shared" si="13"/>
        <v/>
      </c>
      <c r="G159" s="371"/>
      <c r="H159" s="371"/>
      <c r="I159" s="397">
        <f t="shared" si="12"/>
        <v>3</v>
      </c>
      <c r="J159" s="397">
        <v>21472</v>
      </c>
      <c r="K159" s="397" t="s">
        <v>3868</v>
      </c>
      <c r="L159" s="397">
        <v>0</v>
      </c>
      <c r="M159" s="397">
        <f t="shared" si="10"/>
        <v>21472</v>
      </c>
    </row>
    <row r="160" ht="18.9" customHeight="1" spans="1:13">
      <c r="A160" s="636"/>
      <c r="B160" s="647" t="s">
        <v>4154</v>
      </c>
      <c r="C160" s="406">
        <v>21562</v>
      </c>
      <c r="D160" s="407"/>
      <c r="E160" s="394">
        <f t="shared" si="11"/>
        <v>0</v>
      </c>
      <c r="F160" s="216" t="str">
        <f t="shared" si="13"/>
        <v/>
      </c>
      <c r="G160" s="371"/>
      <c r="H160" s="371"/>
      <c r="I160" s="397">
        <f t="shared" si="12"/>
        <v>5</v>
      </c>
      <c r="J160" s="397">
        <v>21473</v>
      </c>
      <c r="K160" s="397" t="s">
        <v>3869</v>
      </c>
      <c r="L160" s="397">
        <v>0</v>
      </c>
      <c r="M160" s="397">
        <f t="shared" si="10"/>
        <v>21473</v>
      </c>
    </row>
    <row r="161" ht="18.9" customHeight="1" spans="1:13">
      <c r="A161" s="636"/>
      <c r="B161" s="647" t="s">
        <v>4155</v>
      </c>
      <c r="C161" s="406">
        <v>2156202</v>
      </c>
      <c r="D161" s="407"/>
      <c r="E161" s="394">
        <f t="shared" si="11"/>
        <v>0</v>
      </c>
      <c r="F161" s="216" t="str">
        <f t="shared" si="13"/>
        <v/>
      </c>
      <c r="G161" s="371"/>
      <c r="H161" s="371"/>
      <c r="I161" s="397">
        <f t="shared" si="12"/>
        <v>7</v>
      </c>
      <c r="J161" s="397">
        <v>2147301</v>
      </c>
      <c r="K161" s="397" t="s">
        <v>2851</v>
      </c>
      <c r="L161" s="397">
        <v>0</v>
      </c>
      <c r="M161" s="397">
        <f t="shared" si="10"/>
        <v>2147301</v>
      </c>
    </row>
    <row r="162" ht="18.9" customHeight="1" spans="1:13">
      <c r="A162" s="643"/>
      <c r="B162" s="647" t="s">
        <v>4156</v>
      </c>
      <c r="C162" s="406">
        <v>2156299</v>
      </c>
      <c r="D162" s="407"/>
      <c r="E162" s="394">
        <f t="shared" si="11"/>
        <v>0</v>
      </c>
      <c r="F162" s="216" t="str">
        <f t="shared" si="13"/>
        <v/>
      </c>
      <c r="G162" s="371"/>
      <c r="H162" s="371"/>
      <c r="I162" s="397">
        <f t="shared" si="12"/>
        <v>7</v>
      </c>
      <c r="J162" s="397">
        <v>2147303</v>
      </c>
      <c r="K162" s="397" t="s">
        <v>3838</v>
      </c>
      <c r="L162" s="397">
        <v>0</v>
      </c>
      <c r="M162" s="397">
        <f t="shared" si="10"/>
        <v>2147303</v>
      </c>
    </row>
    <row r="163" ht="18.9" customHeight="1" spans="1:13">
      <c r="A163" s="636"/>
      <c r="B163" s="648" t="s">
        <v>4157</v>
      </c>
      <c r="C163" s="507"/>
      <c r="D163" s="411">
        <v>20</v>
      </c>
      <c r="E163" s="391">
        <f t="shared" si="11"/>
        <v>0</v>
      </c>
      <c r="F163" s="412">
        <f t="shared" si="13"/>
        <v>-1</v>
      </c>
      <c r="G163" s="371"/>
      <c r="H163" s="371"/>
      <c r="I163" s="397">
        <f t="shared" si="12"/>
        <v>0</v>
      </c>
      <c r="J163" s="397">
        <v>2147399</v>
      </c>
      <c r="K163" s="397" t="s">
        <v>3870</v>
      </c>
      <c r="L163" s="397">
        <v>0</v>
      </c>
      <c r="M163" s="397">
        <f t="shared" si="10"/>
        <v>2147399</v>
      </c>
    </row>
    <row r="164" ht="18.9" customHeight="1" spans="1:13">
      <c r="A164" s="409"/>
      <c r="B164" s="647" t="s">
        <v>4158</v>
      </c>
      <c r="C164" s="406"/>
      <c r="D164" s="407">
        <v>20</v>
      </c>
      <c r="E164" s="394">
        <f t="shared" si="11"/>
        <v>0</v>
      </c>
      <c r="F164" s="216">
        <f t="shared" si="13"/>
        <v>-1</v>
      </c>
      <c r="G164" s="371"/>
      <c r="H164" s="371"/>
      <c r="I164" s="397">
        <f t="shared" si="12"/>
        <v>0</v>
      </c>
      <c r="J164" s="397">
        <v>215</v>
      </c>
      <c r="K164" s="397" t="s">
        <v>2977</v>
      </c>
      <c r="L164" s="397">
        <v>0</v>
      </c>
      <c r="M164" s="397">
        <f t="shared" si="10"/>
        <v>215</v>
      </c>
    </row>
    <row r="165" ht="18.9" customHeight="1" spans="1:13">
      <c r="A165" s="643"/>
      <c r="B165" s="647" t="s">
        <v>4159</v>
      </c>
      <c r="C165" s="406"/>
      <c r="D165" s="407">
        <v>0</v>
      </c>
      <c r="E165" s="394">
        <f t="shared" si="11"/>
        <v>0</v>
      </c>
      <c r="F165" s="216" t="str">
        <f t="shared" si="13"/>
        <v/>
      </c>
      <c r="G165" s="371"/>
      <c r="H165" s="371"/>
      <c r="I165" s="397">
        <f t="shared" si="12"/>
        <v>0</v>
      </c>
      <c r="J165" s="397">
        <v>21562</v>
      </c>
      <c r="K165" s="397" t="s">
        <v>3871</v>
      </c>
      <c r="L165" s="397">
        <v>0</v>
      </c>
      <c r="M165" s="397">
        <f t="shared" si="10"/>
        <v>21562</v>
      </c>
    </row>
    <row r="166" ht="16.8" customHeight="1" spans="1:13">
      <c r="A166" s="636"/>
      <c r="B166" s="647" t="s">
        <v>4160</v>
      </c>
      <c r="C166" s="406"/>
      <c r="D166" s="407">
        <v>0</v>
      </c>
      <c r="E166" s="394">
        <f t="shared" si="11"/>
        <v>0</v>
      </c>
      <c r="F166" s="216" t="str">
        <f t="shared" si="13"/>
        <v/>
      </c>
      <c r="G166" s="371"/>
      <c r="H166" s="371"/>
      <c r="I166" s="397">
        <f t="shared" si="12"/>
        <v>0</v>
      </c>
      <c r="J166" s="397">
        <v>2156201</v>
      </c>
      <c r="K166" s="397" t="s">
        <v>3872</v>
      </c>
      <c r="L166" s="397">
        <v>0</v>
      </c>
      <c r="M166" s="397" t="e">
        <f t="shared" si="10"/>
        <v>#N/A</v>
      </c>
    </row>
    <row r="167" ht="18.9" customHeight="1" spans="1:13">
      <c r="A167" s="636"/>
      <c r="B167" s="647" t="s">
        <v>4161</v>
      </c>
      <c r="C167" s="406"/>
      <c r="D167" s="407">
        <v>0</v>
      </c>
      <c r="E167" s="394">
        <f t="shared" si="11"/>
        <v>0</v>
      </c>
      <c r="F167" s="216" t="str">
        <f t="shared" si="13"/>
        <v/>
      </c>
      <c r="G167" s="371"/>
      <c r="H167" s="371"/>
      <c r="I167" s="397">
        <f t="shared" si="12"/>
        <v>0</v>
      </c>
      <c r="J167" s="399">
        <v>2156202</v>
      </c>
      <c r="K167" s="397" t="s">
        <v>3873</v>
      </c>
      <c r="L167" s="397">
        <v>0</v>
      </c>
      <c r="M167" s="397">
        <f t="shared" si="10"/>
        <v>2156202</v>
      </c>
    </row>
    <row r="168" ht="18.9" customHeight="1" spans="1:13">
      <c r="A168" s="638" t="s">
        <v>4030</v>
      </c>
      <c r="B168" s="647" t="s">
        <v>4162</v>
      </c>
      <c r="C168" s="406"/>
      <c r="D168" s="407">
        <v>20</v>
      </c>
      <c r="E168" s="394">
        <f t="shared" si="11"/>
        <v>0</v>
      </c>
      <c r="F168" s="216">
        <f t="shared" si="13"/>
        <v>-1</v>
      </c>
      <c r="G168" s="371"/>
      <c r="H168" s="371"/>
      <c r="I168" s="397">
        <f t="shared" si="12"/>
        <v>0</v>
      </c>
      <c r="J168" s="397">
        <v>2156299</v>
      </c>
      <c r="K168" s="397" t="s">
        <v>3874</v>
      </c>
      <c r="L168" s="397">
        <v>0</v>
      </c>
      <c r="M168" s="397">
        <f t="shared" si="10"/>
        <v>2156299</v>
      </c>
    </row>
    <row r="169" ht="18.9" customHeight="1" spans="1:13">
      <c r="A169" s="636"/>
      <c r="B169" s="647" t="s">
        <v>4163</v>
      </c>
      <c r="C169" s="406"/>
      <c r="D169" s="407"/>
      <c r="E169" s="394">
        <f t="shared" si="11"/>
        <v>0</v>
      </c>
      <c r="F169" s="216" t="str">
        <f t="shared" si="13"/>
        <v/>
      </c>
      <c r="G169" s="371"/>
      <c r="H169" s="371"/>
      <c r="I169" s="397">
        <f t="shared" si="12"/>
        <v>0</v>
      </c>
      <c r="J169" s="397">
        <v>217</v>
      </c>
      <c r="K169" s="397" t="s">
        <v>3158</v>
      </c>
      <c r="L169" s="397">
        <v>0</v>
      </c>
      <c r="M169" s="397" t="e">
        <f t="shared" si="10"/>
        <v>#N/A</v>
      </c>
    </row>
    <row r="170" ht="18.9" customHeight="1" spans="1:13">
      <c r="A170" s="643"/>
      <c r="B170" s="648" t="s">
        <v>4164</v>
      </c>
      <c r="C170" s="507">
        <v>229</v>
      </c>
      <c r="D170" s="411">
        <v>1250</v>
      </c>
      <c r="E170" s="391">
        <f t="shared" si="11"/>
        <v>1404</v>
      </c>
      <c r="F170" s="412">
        <f t="shared" si="13"/>
        <v>0.1232</v>
      </c>
      <c r="G170" s="371"/>
      <c r="H170" s="371"/>
      <c r="I170" s="397">
        <f t="shared" si="12"/>
        <v>3</v>
      </c>
      <c r="J170" s="397">
        <v>2170402</v>
      </c>
      <c r="K170" s="397" t="s">
        <v>3875</v>
      </c>
      <c r="L170" s="397">
        <v>0</v>
      </c>
      <c r="M170" s="397" t="e">
        <f t="shared" si="10"/>
        <v>#N/A</v>
      </c>
    </row>
    <row r="171" ht="18.9" customHeight="1" spans="1:13">
      <c r="A171" s="636"/>
      <c r="B171" s="647" t="s">
        <v>4165</v>
      </c>
      <c r="C171" s="406">
        <v>22904</v>
      </c>
      <c r="D171" s="407">
        <v>15</v>
      </c>
      <c r="E171" s="394">
        <f t="shared" si="11"/>
        <v>30</v>
      </c>
      <c r="F171" s="216">
        <f t="shared" si="13"/>
        <v>1</v>
      </c>
      <c r="G171" s="371"/>
      <c r="H171" s="371"/>
      <c r="I171" s="397">
        <f t="shared" si="12"/>
        <v>5</v>
      </c>
      <c r="J171" s="397">
        <v>2170403</v>
      </c>
      <c r="K171" s="397" t="s">
        <v>3876</v>
      </c>
      <c r="L171" s="397">
        <v>0</v>
      </c>
      <c r="M171" s="397" t="e">
        <f t="shared" si="10"/>
        <v>#N/A</v>
      </c>
    </row>
    <row r="172" ht="18.9" customHeight="1" spans="1:13">
      <c r="A172" s="649" t="s">
        <v>3997</v>
      </c>
      <c r="B172" s="647" t="s">
        <v>4166</v>
      </c>
      <c r="C172" s="507">
        <v>22908</v>
      </c>
      <c r="D172" s="407">
        <v>20</v>
      </c>
      <c r="E172" s="394">
        <f t="shared" si="11"/>
        <v>19</v>
      </c>
      <c r="F172" s="216">
        <f t="shared" si="13"/>
        <v>-0.05</v>
      </c>
      <c r="G172" s="371"/>
      <c r="H172" s="371"/>
      <c r="I172" s="397">
        <f t="shared" si="12"/>
        <v>5</v>
      </c>
      <c r="J172" s="397">
        <v>229</v>
      </c>
      <c r="K172" s="397" t="s">
        <v>3356</v>
      </c>
      <c r="L172" s="397">
        <v>1404</v>
      </c>
      <c r="M172" s="397">
        <f t="shared" si="10"/>
        <v>229</v>
      </c>
    </row>
    <row r="173" ht="18.9" customHeight="1" spans="1:13">
      <c r="A173" s="649" t="s">
        <v>3997</v>
      </c>
      <c r="B173" s="647" t="s">
        <v>4167</v>
      </c>
      <c r="C173" s="406">
        <v>2290802</v>
      </c>
      <c r="D173" s="407">
        <v>0</v>
      </c>
      <c r="E173" s="394">
        <f t="shared" si="11"/>
        <v>0</v>
      </c>
      <c r="F173" s="216" t="str">
        <f t="shared" si="13"/>
        <v/>
      </c>
      <c r="G173" s="371"/>
      <c r="H173" s="371"/>
      <c r="I173" s="397">
        <f t="shared" si="12"/>
        <v>7</v>
      </c>
      <c r="J173" s="397">
        <v>22904</v>
      </c>
      <c r="K173" s="397" t="s">
        <v>3877</v>
      </c>
      <c r="L173" s="397">
        <v>30</v>
      </c>
      <c r="M173" s="397">
        <f t="shared" si="10"/>
        <v>22904</v>
      </c>
    </row>
    <row r="174" ht="18.9" customHeight="1" spans="1:13">
      <c r="A174" s="650"/>
      <c r="B174" s="647" t="s">
        <v>4168</v>
      </c>
      <c r="C174" s="651">
        <v>2290803</v>
      </c>
      <c r="D174" s="407">
        <v>0</v>
      </c>
      <c r="E174" s="394">
        <f t="shared" si="11"/>
        <v>0</v>
      </c>
      <c r="F174" s="216" t="str">
        <f t="shared" si="13"/>
        <v/>
      </c>
      <c r="G174" s="371"/>
      <c r="H174" s="371"/>
      <c r="I174" s="397">
        <f t="shared" si="12"/>
        <v>7</v>
      </c>
      <c r="J174" s="397">
        <v>2290401</v>
      </c>
      <c r="K174" s="397" t="s">
        <v>3878</v>
      </c>
      <c r="L174" s="397">
        <v>30</v>
      </c>
      <c r="M174" s="397" t="e">
        <f t="shared" si="10"/>
        <v>#N/A</v>
      </c>
    </row>
    <row r="175" ht="18.9" customHeight="1" spans="1:13">
      <c r="A175" s="322"/>
      <c r="B175" s="647" t="s">
        <v>4169</v>
      </c>
      <c r="C175" s="651">
        <v>2290804</v>
      </c>
      <c r="D175" s="407">
        <v>0</v>
      </c>
      <c r="E175" s="394">
        <f t="shared" si="11"/>
        <v>0</v>
      </c>
      <c r="F175" s="216" t="str">
        <f t="shared" si="13"/>
        <v/>
      </c>
      <c r="G175" s="371"/>
      <c r="H175" s="371"/>
      <c r="I175" s="397">
        <f t="shared" si="12"/>
        <v>7</v>
      </c>
      <c r="J175" s="397">
        <v>2290402</v>
      </c>
      <c r="K175" s="397" t="s">
        <v>3879</v>
      </c>
      <c r="L175" s="397">
        <v>0</v>
      </c>
      <c r="M175" s="397" t="e">
        <f t="shared" si="10"/>
        <v>#N/A</v>
      </c>
    </row>
    <row r="176" ht="18.9" customHeight="1" spans="1:13">
      <c r="A176" s="381"/>
      <c r="B176" s="647" t="s">
        <v>4170</v>
      </c>
      <c r="C176" s="651">
        <v>2290805</v>
      </c>
      <c r="D176" s="407">
        <v>0</v>
      </c>
      <c r="E176" s="394">
        <f t="shared" si="11"/>
        <v>0</v>
      </c>
      <c r="F176" s="216" t="str">
        <f t="shared" si="13"/>
        <v/>
      </c>
      <c r="G176" s="371"/>
      <c r="H176" s="371"/>
      <c r="I176" s="397">
        <f t="shared" si="12"/>
        <v>7</v>
      </c>
      <c r="J176" s="397">
        <v>2290403</v>
      </c>
      <c r="K176" s="397" t="s">
        <v>3880</v>
      </c>
      <c r="L176" s="397">
        <v>0</v>
      </c>
      <c r="M176" s="397" t="e">
        <f t="shared" si="10"/>
        <v>#N/A</v>
      </c>
    </row>
    <row r="177" ht="18.9" customHeight="1" spans="1:13">
      <c r="A177" s="381"/>
      <c r="B177" s="647" t="s">
        <v>4171</v>
      </c>
      <c r="C177" s="651">
        <v>2290806</v>
      </c>
      <c r="D177" s="407">
        <v>0</v>
      </c>
      <c r="E177" s="394">
        <f t="shared" si="11"/>
        <v>0</v>
      </c>
      <c r="F177" s="216" t="str">
        <f t="shared" si="13"/>
        <v/>
      </c>
      <c r="G177" s="371"/>
      <c r="H177" s="371"/>
      <c r="I177" s="397">
        <f t="shared" si="12"/>
        <v>7</v>
      </c>
      <c r="J177" s="397">
        <v>22908</v>
      </c>
      <c r="K177" s="397" t="s">
        <v>3881</v>
      </c>
      <c r="L177" s="397">
        <v>19</v>
      </c>
      <c r="M177" s="397">
        <f t="shared" si="10"/>
        <v>22908</v>
      </c>
    </row>
    <row r="178" ht="18.6" customHeight="1" spans="1:13">
      <c r="A178" s="381"/>
      <c r="B178" s="647" t="s">
        <v>4172</v>
      </c>
      <c r="C178" s="651">
        <v>2290807</v>
      </c>
      <c r="D178" s="407">
        <v>0</v>
      </c>
      <c r="E178" s="394">
        <f t="shared" si="11"/>
        <v>0</v>
      </c>
      <c r="F178" s="216" t="str">
        <f t="shared" si="13"/>
        <v/>
      </c>
      <c r="G178" s="371"/>
      <c r="H178" s="371"/>
      <c r="I178" s="397">
        <f t="shared" si="12"/>
        <v>7</v>
      </c>
      <c r="J178" s="397">
        <v>2290802</v>
      </c>
      <c r="K178" s="397" t="s">
        <v>3882</v>
      </c>
      <c r="L178" s="397">
        <v>0</v>
      </c>
      <c r="M178" s="397">
        <f t="shared" si="10"/>
        <v>2290802</v>
      </c>
    </row>
    <row r="179" ht="18.6" customHeight="1" spans="1:13">
      <c r="A179" s="652"/>
      <c r="B179" s="647" t="s">
        <v>4173</v>
      </c>
      <c r="C179" s="651">
        <v>2290808</v>
      </c>
      <c r="D179" s="407">
        <v>20</v>
      </c>
      <c r="E179" s="394">
        <f t="shared" si="11"/>
        <v>19</v>
      </c>
      <c r="F179" s="216">
        <f t="shared" si="13"/>
        <v>-0.05</v>
      </c>
      <c r="G179" s="371"/>
      <c r="H179" s="371"/>
      <c r="I179" s="397">
        <f t="shared" si="12"/>
        <v>7</v>
      </c>
      <c r="J179" s="397">
        <v>2290803</v>
      </c>
      <c r="K179" s="397" t="s">
        <v>3883</v>
      </c>
      <c r="L179" s="397">
        <v>0</v>
      </c>
      <c r="M179" s="397">
        <f t="shared" si="10"/>
        <v>2290803</v>
      </c>
    </row>
    <row r="180" ht="18.6" customHeight="1" spans="1:13">
      <c r="A180" s="653"/>
      <c r="B180" s="647" t="s">
        <v>4174</v>
      </c>
      <c r="C180" s="651">
        <v>2290899</v>
      </c>
      <c r="D180" s="407">
        <v>0</v>
      </c>
      <c r="E180" s="394">
        <f t="shared" si="11"/>
        <v>0</v>
      </c>
      <c r="F180" s="216" t="str">
        <f t="shared" si="13"/>
        <v/>
      </c>
      <c r="G180" s="371"/>
      <c r="H180" s="371"/>
      <c r="I180" s="397">
        <f t="shared" si="12"/>
        <v>7</v>
      </c>
      <c r="J180" s="397">
        <v>2290804</v>
      </c>
      <c r="K180" s="397" t="s">
        <v>3884</v>
      </c>
      <c r="L180" s="397">
        <v>0</v>
      </c>
      <c r="M180" s="397">
        <f t="shared" si="10"/>
        <v>2290804</v>
      </c>
    </row>
    <row r="181" ht="18.6" customHeight="1" spans="1:13">
      <c r="A181" s="653"/>
      <c r="B181" s="647" t="s">
        <v>4175</v>
      </c>
      <c r="C181" s="654">
        <v>22960</v>
      </c>
      <c r="D181" s="407">
        <v>1215</v>
      </c>
      <c r="E181" s="394">
        <f t="shared" si="11"/>
        <v>1355</v>
      </c>
      <c r="F181" s="216">
        <f t="shared" si="13"/>
        <v>0.11522633744856</v>
      </c>
      <c r="G181" s="371"/>
      <c r="H181" s="371"/>
      <c r="I181" s="397">
        <f t="shared" si="12"/>
        <v>5</v>
      </c>
      <c r="J181" s="397">
        <v>2290805</v>
      </c>
      <c r="K181" s="397" t="s">
        <v>3885</v>
      </c>
      <c r="L181" s="397">
        <v>0</v>
      </c>
      <c r="M181" s="397">
        <f t="shared" si="10"/>
        <v>2290805</v>
      </c>
    </row>
    <row r="182" ht="18.6" customHeight="1" spans="1:13">
      <c r="A182" s="653"/>
      <c r="B182" s="647" t="s">
        <v>4176</v>
      </c>
      <c r="C182" s="651">
        <v>2296002</v>
      </c>
      <c r="D182" s="407">
        <v>428</v>
      </c>
      <c r="E182" s="394">
        <f t="shared" si="11"/>
        <v>634</v>
      </c>
      <c r="F182" s="216">
        <f t="shared" si="13"/>
        <v>0.481308411214953</v>
      </c>
      <c r="G182" s="371"/>
      <c r="H182" s="371"/>
      <c r="I182" s="397">
        <f t="shared" si="12"/>
        <v>7</v>
      </c>
      <c r="J182" s="397">
        <v>2290806</v>
      </c>
      <c r="K182" s="397" t="s">
        <v>3886</v>
      </c>
      <c r="L182" s="397">
        <v>0</v>
      </c>
      <c r="M182" s="397">
        <f t="shared" si="10"/>
        <v>2290806</v>
      </c>
    </row>
    <row r="183" ht="18.6" customHeight="1" spans="1:13">
      <c r="A183" s="626"/>
      <c r="B183" s="647" t="s">
        <v>4177</v>
      </c>
      <c r="C183" s="651">
        <v>2296003</v>
      </c>
      <c r="D183" s="407">
        <v>262</v>
      </c>
      <c r="E183" s="394">
        <f t="shared" si="11"/>
        <v>200</v>
      </c>
      <c r="F183" s="216">
        <f t="shared" si="13"/>
        <v>-0.236641221374046</v>
      </c>
      <c r="G183" s="371"/>
      <c r="H183" s="371"/>
      <c r="I183" s="397">
        <f t="shared" si="12"/>
        <v>7</v>
      </c>
      <c r="J183" s="397">
        <v>2290807</v>
      </c>
      <c r="K183" s="397" t="s">
        <v>3887</v>
      </c>
      <c r="L183" s="397">
        <v>0</v>
      </c>
      <c r="M183" s="397">
        <f t="shared" si="10"/>
        <v>2290807</v>
      </c>
    </row>
    <row r="184" ht="18.6" customHeight="1" spans="2:13">
      <c r="B184" s="647" t="s">
        <v>4178</v>
      </c>
      <c r="C184" s="651">
        <v>2296004</v>
      </c>
      <c r="D184" s="407">
        <v>43</v>
      </c>
      <c r="E184" s="394">
        <f t="shared" si="11"/>
        <v>31</v>
      </c>
      <c r="F184" s="216">
        <f t="shared" si="13"/>
        <v>-0.279069767441861</v>
      </c>
      <c r="G184" s="371"/>
      <c r="H184" s="371"/>
      <c r="I184" s="397">
        <f t="shared" si="12"/>
        <v>7</v>
      </c>
      <c r="J184" s="397">
        <v>2290808</v>
      </c>
      <c r="K184" s="397" t="s">
        <v>3888</v>
      </c>
      <c r="L184" s="397">
        <v>19</v>
      </c>
      <c r="M184" s="397">
        <f t="shared" si="10"/>
        <v>2290808</v>
      </c>
    </row>
    <row r="185" ht="18.6" customHeight="1" spans="2:13">
      <c r="B185" s="647" t="s">
        <v>4179</v>
      </c>
      <c r="C185" s="651">
        <v>2296005</v>
      </c>
      <c r="D185" s="407">
        <v>0</v>
      </c>
      <c r="E185" s="394">
        <f t="shared" si="11"/>
        <v>0</v>
      </c>
      <c r="F185" s="216" t="str">
        <f t="shared" si="13"/>
        <v/>
      </c>
      <c r="G185" s="371"/>
      <c r="H185" s="371"/>
      <c r="I185" s="397">
        <f t="shared" si="12"/>
        <v>7</v>
      </c>
      <c r="J185" s="397">
        <v>2290899</v>
      </c>
      <c r="K185" s="397" t="s">
        <v>3889</v>
      </c>
      <c r="L185" s="397">
        <v>0</v>
      </c>
      <c r="M185" s="397">
        <f t="shared" si="10"/>
        <v>2290899</v>
      </c>
    </row>
    <row r="186" ht="18.6" customHeight="1" spans="2:13">
      <c r="B186" s="647" t="s">
        <v>4180</v>
      </c>
      <c r="C186" s="651">
        <v>2296006</v>
      </c>
      <c r="D186" s="407">
        <v>52</v>
      </c>
      <c r="E186" s="394">
        <f t="shared" si="11"/>
        <v>116</v>
      </c>
      <c r="F186" s="216">
        <f t="shared" si="13"/>
        <v>1.23076923076923</v>
      </c>
      <c r="G186" s="371"/>
      <c r="H186" s="371"/>
      <c r="I186" s="397">
        <f t="shared" si="12"/>
        <v>7</v>
      </c>
      <c r="J186" s="397">
        <v>22960</v>
      </c>
      <c r="K186" s="397" t="s">
        <v>3890</v>
      </c>
      <c r="L186" s="397">
        <v>1355</v>
      </c>
      <c r="M186" s="397">
        <f t="shared" si="10"/>
        <v>22960</v>
      </c>
    </row>
    <row r="187" ht="18.6" customHeight="1" spans="2:13">
      <c r="B187" s="647" t="s">
        <v>4181</v>
      </c>
      <c r="C187" s="651">
        <v>2296010</v>
      </c>
      <c r="D187" s="407">
        <v>0</v>
      </c>
      <c r="E187" s="394">
        <f t="shared" si="11"/>
        <v>0</v>
      </c>
      <c r="F187" s="216" t="str">
        <f t="shared" si="13"/>
        <v/>
      </c>
      <c r="G187" s="371"/>
      <c r="H187" s="371"/>
      <c r="I187" s="397">
        <f t="shared" si="12"/>
        <v>7</v>
      </c>
      <c r="J187" s="397">
        <v>2296001</v>
      </c>
      <c r="K187" s="397" t="s">
        <v>3891</v>
      </c>
      <c r="L187" s="397">
        <v>0</v>
      </c>
      <c r="M187" s="397" t="e">
        <f t="shared" si="10"/>
        <v>#N/A</v>
      </c>
    </row>
    <row r="188" ht="18.6" customHeight="1" spans="2:13">
      <c r="B188" s="647" t="s">
        <v>4182</v>
      </c>
      <c r="C188" s="651">
        <v>2296011</v>
      </c>
      <c r="D188" s="407">
        <v>0</v>
      </c>
      <c r="E188" s="394">
        <f t="shared" si="11"/>
        <v>0</v>
      </c>
      <c r="F188" s="216" t="str">
        <f t="shared" si="13"/>
        <v/>
      </c>
      <c r="G188" s="371"/>
      <c r="H188" s="371"/>
      <c r="I188" s="397">
        <f t="shared" si="12"/>
        <v>7</v>
      </c>
      <c r="J188" s="397">
        <v>2296002</v>
      </c>
      <c r="K188" s="397" t="s">
        <v>3892</v>
      </c>
      <c r="L188" s="397">
        <v>634</v>
      </c>
      <c r="M188" s="397">
        <f t="shared" si="10"/>
        <v>2296002</v>
      </c>
    </row>
    <row r="189" ht="18.6" customHeight="1" spans="2:13">
      <c r="B189" s="647" t="s">
        <v>4183</v>
      </c>
      <c r="C189" s="651">
        <v>2296012</v>
      </c>
      <c r="D189" s="407">
        <v>0</v>
      </c>
      <c r="E189" s="394">
        <f t="shared" si="11"/>
        <v>0</v>
      </c>
      <c r="F189" s="216" t="str">
        <f t="shared" si="13"/>
        <v/>
      </c>
      <c r="G189" s="371"/>
      <c r="H189" s="371"/>
      <c r="I189" s="397">
        <f t="shared" si="12"/>
        <v>7</v>
      </c>
      <c r="J189" s="397">
        <v>2296003</v>
      </c>
      <c r="K189" s="397" t="s">
        <v>3893</v>
      </c>
      <c r="L189" s="397">
        <v>200</v>
      </c>
      <c r="M189" s="397">
        <f t="shared" ref="M189:M235" si="14">VLOOKUP(J189,C$4:C$1301,1,0)</f>
        <v>2296003</v>
      </c>
    </row>
    <row r="190" ht="18.6" customHeight="1" spans="2:13">
      <c r="B190" s="647" t="s">
        <v>4184</v>
      </c>
      <c r="C190" s="651">
        <v>2296013</v>
      </c>
      <c r="D190" s="407">
        <v>85</v>
      </c>
      <c r="E190" s="394">
        <f t="shared" si="11"/>
        <v>115</v>
      </c>
      <c r="F190" s="216">
        <f t="shared" si="13"/>
        <v>0.352941176470588</v>
      </c>
      <c r="G190" s="371"/>
      <c r="H190" s="371"/>
      <c r="I190" s="397">
        <f t="shared" si="12"/>
        <v>7</v>
      </c>
      <c r="J190" s="397">
        <v>2296004</v>
      </c>
      <c r="K190" s="397" t="s">
        <v>3894</v>
      </c>
      <c r="L190" s="397">
        <v>31</v>
      </c>
      <c r="M190" s="397">
        <f t="shared" si="14"/>
        <v>2296004</v>
      </c>
    </row>
    <row r="191" ht="18.6" customHeight="1" spans="2:13">
      <c r="B191" s="647" t="s">
        <v>4185</v>
      </c>
      <c r="C191" s="651">
        <v>2296099</v>
      </c>
      <c r="D191" s="407">
        <v>345</v>
      </c>
      <c r="E191" s="394">
        <f t="shared" si="11"/>
        <v>259</v>
      </c>
      <c r="F191" s="216">
        <f t="shared" si="13"/>
        <v>-0.249275362318841</v>
      </c>
      <c r="G191" s="371"/>
      <c r="H191" s="371"/>
      <c r="I191" s="397">
        <f t="shared" si="12"/>
        <v>7</v>
      </c>
      <c r="J191" s="397">
        <v>2296005</v>
      </c>
      <c r="K191" s="397" t="s">
        <v>3895</v>
      </c>
      <c r="L191" s="397">
        <v>0</v>
      </c>
      <c r="M191" s="397">
        <f t="shared" si="14"/>
        <v>2296005</v>
      </c>
    </row>
    <row r="192" ht="18.6" customHeight="1" spans="2:13">
      <c r="B192" s="648" t="s">
        <v>4186</v>
      </c>
      <c r="C192" s="654">
        <v>232</v>
      </c>
      <c r="D192" s="411">
        <v>16</v>
      </c>
      <c r="E192" s="391">
        <f t="shared" si="11"/>
        <v>1365</v>
      </c>
      <c r="F192" s="412">
        <f t="shared" si="13"/>
        <v>84.3125</v>
      </c>
      <c r="G192" s="371"/>
      <c r="H192" s="371"/>
      <c r="I192" s="397">
        <f t="shared" si="12"/>
        <v>3</v>
      </c>
      <c r="J192" s="397">
        <v>2296006</v>
      </c>
      <c r="K192" s="397" t="s">
        <v>3896</v>
      </c>
      <c r="L192" s="397">
        <v>116</v>
      </c>
      <c r="M192" s="397">
        <f t="shared" si="14"/>
        <v>2296006</v>
      </c>
    </row>
    <row r="193" ht="18.6" customHeight="1" spans="2:13">
      <c r="B193" s="647" t="s">
        <v>4187</v>
      </c>
      <c r="C193" s="507">
        <v>23204</v>
      </c>
      <c r="D193" s="407">
        <v>16</v>
      </c>
      <c r="E193" s="394">
        <f t="shared" si="11"/>
        <v>1365</v>
      </c>
      <c r="F193" s="216">
        <f t="shared" si="13"/>
        <v>84.3125</v>
      </c>
      <c r="G193" s="371"/>
      <c r="H193" s="371"/>
      <c r="I193" s="397">
        <f t="shared" si="12"/>
        <v>5</v>
      </c>
      <c r="J193" s="397">
        <v>2296010</v>
      </c>
      <c r="K193" s="397" t="s">
        <v>3897</v>
      </c>
      <c r="L193" s="397">
        <v>0</v>
      </c>
      <c r="M193" s="397">
        <f t="shared" si="14"/>
        <v>2296010</v>
      </c>
    </row>
    <row r="194" ht="18.6" customHeight="1" spans="2:13">
      <c r="B194" s="647" t="s">
        <v>4188</v>
      </c>
      <c r="C194" s="406">
        <v>2320401</v>
      </c>
      <c r="D194" s="407">
        <v>0</v>
      </c>
      <c r="E194" s="394">
        <f t="shared" si="11"/>
        <v>0</v>
      </c>
      <c r="F194" s="216" t="str">
        <f t="shared" si="13"/>
        <v/>
      </c>
      <c r="G194" s="371"/>
      <c r="H194" s="371"/>
      <c r="I194" s="397">
        <f t="shared" si="12"/>
        <v>7</v>
      </c>
      <c r="J194" s="397">
        <v>2296011</v>
      </c>
      <c r="K194" s="397" t="s">
        <v>3898</v>
      </c>
      <c r="L194" s="397">
        <v>0</v>
      </c>
      <c r="M194" s="397">
        <f t="shared" si="14"/>
        <v>2296011</v>
      </c>
    </row>
    <row r="195" ht="18.6" customHeight="1" spans="2:13">
      <c r="B195" s="647" t="s">
        <v>4189</v>
      </c>
      <c r="C195" s="406">
        <v>2320402</v>
      </c>
      <c r="D195" s="407">
        <v>0</v>
      </c>
      <c r="E195" s="394">
        <f t="shared" si="11"/>
        <v>0</v>
      </c>
      <c r="F195" s="216" t="str">
        <f t="shared" si="13"/>
        <v/>
      </c>
      <c r="G195" s="371"/>
      <c r="H195" s="371"/>
      <c r="I195" s="397">
        <f t="shared" si="12"/>
        <v>7</v>
      </c>
      <c r="J195" s="397">
        <v>2296012</v>
      </c>
      <c r="K195" s="397" t="s">
        <v>3899</v>
      </c>
      <c r="L195" s="397">
        <v>0</v>
      </c>
      <c r="M195" s="397">
        <f t="shared" si="14"/>
        <v>2296012</v>
      </c>
    </row>
    <row r="196" ht="18.6" customHeight="1" spans="2:13">
      <c r="B196" s="647" t="s">
        <v>4190</v>
      </c>
      <c r="C196" s="406">
        <v>2320405</v>
      </c>
      <c r="D196" s="407">
        <v>0</v>
      </c>
      <c r="E196" s="394">
        <f t="shared" ref="E196:E229" si="15">_xlfn.IFNA(VLOOKUP(C196,J:L,3,0),)</f>
        <v>0</v>
      </c>
      <c r="F196" s="216" t="str">
        <f t="shared" si="13"/>
        <v/>
      </c>
      <c r="G196" s="371"/>
      <c r="H196" s="371"/>
      <c r="I196" s="397">
        <f t="shared" si="12"/>
        <v>7</v>
      </c>
      <c r="J196" s="397">
        <v>2296013</v>
      </c>
      <c r="K196" s="397" t="s">
        <v>3900</v>
      </c>
      <c r="L196" s="397">
        <v>115</v>
      </c>
      <c r="M196" s="397">
        <f t="shared" si="14"/>
        <v>2296013</v>
      </c>
    </row>
    <row r="197" ht="18.6" customHeight="1" spans="2:13">
      <c r="B197" s="647" t="s">
        <v>4191</v>
      </c>
      <c r="C197" s="406">
        <v>2320411</v>
      </c>
      <c r="D197" s="407">
        <v>16</v>
      </c>
      <c r="E197" s="394">
        <f t="shared" si="15"/>
        <v>0</v>
      </c>
      <c r="F197" s="216">
        <f t="shared" si="13"/>
        <v>-1</v>
      </c>
      <c r="G197" s="371"/>
      <c r="H197" s="371"/>
      <c r="I197" s="397">
        <f t="shared" ref="I197:I239" si="16">LEN(C197)</f>
        <v>7</v>
      </c>
      <c r="J197" s="397">
        <v>2296099</v>
      </c>
      <c r="K197" s="397" t="s">
        <v>3901</v>
      </c>
      <c r="L197" s="397">
        <v>259</v>
      </c>
      <c r="M197" s="397">
        <f t="shared" si="14"/>
        <v>2296099</v>
      </c>
    </row>
    <row r="198" ht="18.6" customHeight="1" spans="2:13">
      <c r="B198" s="647" t="s">
        <v>4192</v>
      </c>
      <c r="C198" s="406">
        <v>2320412</v>
      </c>
      <c r="D198" s="407"/>
      <c r="E198" s="394">
        <f t="shared" si="15"/>
        <v>0</v>
      </c>
      <c r="F198" s="216" t="str">
        <f t="shared" si="13"/>
        <v/>
      </c>
      <c r="I198" s="397">
        <f t="shared" si="16"/>
        <v>7</v>
      </c>
      <c r="J198" s="397">
        <v>232</v>
      </c>
      <c r="K198" s="397" t="s">
        <v>3715</v>
      </c>
      <c r="L198" s="397">
        <v>1365</v>
      </c>
      <c r="M198" s="397">
        <f t="shared" si="14"/>
        <v>232</v>
      </c>
    </row>
    <row r="199" ht="18.6" customHeight="1" spans="2:13">
      <c r="B199" s="647" t="s">
        <v>4193</v>
      </c>
      <c r="C199" s="406">
        <v>2320413</v>
      </c>
      <c r="D199" s="407"/>
      <c r="E199" s="394">
        <f t="shared" si="15"/>
        <v>0</v>
      </c>
      <c r="F199" s="216" t="str">
        <f t="shared" si="13"/>
        <v/>
      </c>
      <c r="I199" s="397">
        <f t="shared" si="16"/>
        <v>7</v>
      </c>
      <c r="J199" s="397">
        <v>23204</v>
      </c>
      <c r="K199" s="397" t="s">
        <v>3902</v>
      </c>
      <c r="L199" s="397">
        <v>1365</v>
      </c>
      <c r="M199" s="397">
        <f t="shared" si="14"/>
        <v>23204</v>
      </c>
    </row>
    <row r="200" ht="18.6" customHeight="1" spans="2:13">
      <c r="B200" s="647" t="s">
        <v>4194</v>
      </c>
      <c r="C200" s="406">
        <v>2320414</v>
      </c>
      <c r="D200" s="407"/>
      <c r="E200" s="394">
        <f t="shared" si="15"/>
        <v>0</v>
      </c>
      <c r="F200" s="216" t="str">
        <f t="shared" si="13"/>
        <v/>
      </c>
      <c r="I200" s="397">
        <f t="shared" si="16"/>
        <v>7</v>
      </c>
      <c r="J200" s="397">
        <v>2320401</v>
      </c>
      <c r="K200" s="397" t="s">
        <v>3903</v>
      </c>
      <c r="L200" s="397">
        <v>0</v>
      </c>
      <c r="M200" s="397">
        <f t="shared" si="14"/>
        <v>2320401</v>
      </c>
    </row>
    <row r="201" ht="18.6" customHeight="1" spans="2:13">
      <c r="B201" s="647" t="s">
        <v>4195</v>
      </c>
      <c r="C201" s="406">
        <v>2320416</v>
      </c>
      <c r="D201" s="407"/>
      <c r="E201" s="394">
        <f t="shared" si="15"/>
        <v>0</v>
      </c>
      <c r="F201" s="216" t="str">
        <f t="shared" si="13"/>
        <v/>
      </c>
      <c r="I201" s="397">
        <f t="shared" si="16"/>
        <v>7</v>
      </c>
      <c r="J201" s="397">
        <v>2320402</v>
      </c>
      <c r="K201" s="397" t="s">
        <v>3904</v>
      </c>
      <c r="L201" s="397">
        <v>0</v>
      </c>
      <c r="M201" s="397">
        <f t="shared" si="14"/>
        <v>2320402</v>
      </c>
    </row>
    <row r="202" ht="18.6" customHeight="1" spans="2:13">
      <c r="B202" s="647" t="s">
        <v>4196</v>
      </c>
      <c r="C202" s="406">
        <v>2320417</v>
      </c>
      <c r="D202" s="407"/>
      <c r="E202" s="394">
        <f t="shared" si="15"/>
        <v>0</v>
      </c>
      <c r="F202" s="216" t="str">
        <f t="shared" si="13"/>
        <v/>
      </c>
      <c r="I202" s="397">
        <f t="shared" si="16"/>
        <v>7</v>
      </c>
      <c r="J202" s="397">
        <v>2320405</v>
      </c>
      <c r="K202" s="397" t="s">
        <v>3905</v>
      </c>
      <c r="L202" s="397">
        <v>0</v>
      </c>
      <c r="M202" s="397">
        <f t="shared" si="14"/>
        <v>2320405</v>
      </c>
    </row>
    <row r="203" ht="18.6" customHeight="1" spans="2:13">
      <c r="B203" s="647" t="s">
        <v>4197</v>
      </c>
      <c r="C203" s="406">
        <v>2320418</v>
      </c>
      <c r="D203" s="407"/>
      <c r="E203" s="394">
        <f t="shared" si="15"/>
        <v>0</v>
      </c>
      <c r="F203" s="216" t="str">
        <f t="shared" si="13"/>
        <v/>
      </c>
      <c r="I203" s="397">
        <f t="shared" si="16"/>
        <v>7</v>
      </c>
      <c r="J203" s="397">
        <v>2320411</v>
      </c>
      <c r="K203" s="397" t="s">
        <v>3906</v>
      </c>
      <c r="L203" s="397">
        <v>0</v>
      </c>
      <c r="M203" s="397">
        <f t="shared" si="14"/>
        <v>2320411</v>
      </c>
    </row>
    <row r="204" ht="18.6" customHeight="1" spans="2:13">
      <c r="B204" s="647" t="s">
        <v>4198</v>
      </c>
      <c r="C204" s="406">
        <v>2320419</v>
      </c>
      <c r="D204" s="407"/>
      <c r="E204" s="394">
        <f t="shared" si="15"/>
        <v>0</v>
      </c>
      <c r="F204" s="216" t="str">
        <f t="shared" si="13"/>
        <v/>
      </c>
      <c r="I204" s="397">
        <f t="shared" si="16"/>
        <v>7</v>
      </c>
      <c r="J204" s="397">
        <v>2320412</v>
      </c>
      <c r="K204" s="397" t="s">
        <v>3907</v>
      </c>
      <c r="L204" s="397">
        <v>0</v>
      </c>
      <c r="M204" s="397">
        <f t="shared" si="14"/>
        <v>2320412</v>
      </c>
    </row>
    <row r="205" ht="18.6" customHeight="1" spans="2:13">
      <c r="B205" s="647" t="s">
        <v>4199</v>
      </c>
      <c r="C205" s="406">
        <v>2320420</v>
      </c>
      <c r="D205" s="407"/>
      <c r="E205" s="394">
        <f t="shared" si="15"/>
        <v>0</v>
      </c>
      <c r="F205" s="216" t="str">
        <f t="shared" si="13"/>
        <v/>
      </c>
      <c r="I205" s="397">
        <f t="shared" si="16"/>
        <v>7</v>
      </c>
      <c r="J205" s="397">
        <v>2320413</v>
      </c>
      <c r="K205" s="397" t="s">
        <v>3908</v>
      </c>
      <c r="L205" s="397">
        <v>0</v>
      </c>
      <c r="M205" s="397">
        <f t="shared" si="14"/>
        <v>2320413</v>
      </c>
    </row>
    <row r="206" ht="18.6" customHeight="1" spans="2:13">
      <c r="B206" s="647" t="s">
        <v>4200</v>
      </c>
      <c r="C206" s="406">
        <v>2320431</v>
      </c>
      <c r="D206" s="407"/>
      <c r="E206" s="394">
        <f t="shared" si="15"/>
        <v>1365</v>
      </c>
      <c r="F206" s="216" t="str">
        <f t="shared" si="13"/>
        <v/>
      </c>
      <c r="I206" s="397">
        <f t="shared" si="16"/>
        <v>7</v>
      </c>
      <c r="J206" s="397">
        <v>2320414</v>
      </c>
      <c r="K206" s="397" t="s">
        <v>3909</v>
      </c>
      <c r="L206" s="397">
        <v>0</v>
      </c>
      <c r="M206" s="397">
        <f t="shared" si="14"/>
        <v>2320414</v>
      </c>
    </row>
    <row r="207" ht="18.6" customHeight="1" spans="2:13">
      <c r="B207" s="647" t="s">
        <v>4201</v>
      </c>
      <c r="C207" s="406">
        <v>2320432</v>
      </c>
      <c r="D207" s="407"/>
      <c r="E207" s="394">
        <f t="shared" si="15"/>
        <v>0</v>
      </c>
      <c r="F207" s="216" t="str">
        <f t="shared" ref="F207:F239" si="17">IF(ISERROR(E207/D207-1),"",E207/D207-1)</f>
        <v/>
      </c>
      <c r="I207" s="397">
        <f t="shared" si="16"/>
        <v>7</v>
      </c>
      <c r="J207" s="397">
        <v>2320416</v>
      </c>
      <c r="K207" s="397" t="s">
        <v>3910</v>
      </c>
      <c r="L207" s="397">
        <v>0</v>
      </c>
      <c r="M207" s="397">
        <f t="shared" si="14"/>
        <v>2320416</v>
      </c>
    </row>
    <row r="208" ht="18.6" customHeight="1" spans="2:13">
      <c r="B208" s="647" t="s">
        <v>4202</v>
      </c>
      <c r="C208" s="406">
        <v>2320433</v>
      </c>
      <c r="D208" s="407"/>
      <c r="E208" s="394">
        <f t="shared" si="15"/>
        <v>0</v>
      </c>
      <c r="F208" s="216" t="str">
        <f t="shared" si="17"/>
        <v/>
      </c>
      <c r="I208" s="397">
        <f t="shared" si="16"/>
        <v>7</v>
      </c>
      <c r="J208" s="397">
        <v>2320417</v>
      </c>
      <c r="K208" s="397" t="s">
        <v>3911</v>
      </c>
      <c r="L208" s="397">
        <v>0</v>
      </c>
      <c r="M208" s="397">
        <f t="shared" si="14"/>
        <v>2320417</v>
      </c>
    </row>
    <row r="209" ht="18.6" customHeight="1" spans="2:13">
      <c r="B209" s="647" t="s">
        <v>4203</v>
      </c>
      <c r="C209" s="406">
        <v>2320498</v>
      </c>
      <c r="D209" s="407"/>
      <c r="E209" s="394">
        <f t="shared" si="15"/>
        <v>0</v>
      </c>
      <c r="F209" s="216" t="str">
        <f t="shared" si="17"/>
        <v/>
      </c>
      <c r="I209" s="397">
        <f t="shared" si="16"/>
        <v>7</v>
      </c>
      <c r="J209" s="397">
        <v>2320418</v>
      </c>
      <c r="K209" s="397" t="s">
        <v>3912</v>
      </c>
      <c r="L209" s="397">
        <v>0</v>
      </c>
      <c r="M209" s="397">
        <f t="shared" si="14"/>
        <v>2320418</v>
      </c>
    </row>
    <row r="210" ht="18.6" customHeight="1" spans="2:13">
      <c r="B210" s="647" t="s">
        <v>4204</v>
      </c>
      <c r="C210" s="406">
        <v>2320499</v>
      </c>
      <c r="D210" s="407"/>
      <c r="E210" s="394">
        <f t="shared" si="15"/>
        <v>0</v>
      </c>
      <c r="F210" s="216" t="str">
        <f t="shared" si="17"/>
        <v/>
      </c>
      <c r="I210" s="397">
        <f t="shared" si="16"/>
        <v>7</v>
      </c>
      <c r="J210" s="397">
        <v>2320419</v>
      </c>
      <c r="K210" s="397" t="s">
        <v>3913</v>
      </c>
      <c r="L210" s="397">
        <v>0</v>
      </c>
      <c r="M210" s="397">
        <f t="shared" si="14"/>
        <v>2320419</v>
      </c>
    </row>
    <row r="211" ht="18.6" customHeight="1" spans="2:13">
      <c r="B211" s="648" t="s">
        <v>4205</v>
      </c>
      <c r="C211" s="507">
        <v>233</v>
      </c>
      <c r="D211" s="411">
        <v>35</v>
      </c>
      <c r="E211" s="391">
        <f t="shared" si="15"/>
        <v>0</v>
      </c>
      <c r="F211" s="412">
        <f t="shared" si="17"/>
        <v>-1</v>
      </c>
      <c r="I211" s="397">
        <f t="shared" si="16"/>
        <v>3</v>
      </c>
      <c r="J211" s="397">
        <v>2320420</v>
      </c>
      <c r="K211" s="397" t="s">
        <v>3914</v>
      </c>
      <c r="L211" s="397">
        <v>0</v>
      </c>
      <c r="M211" s="397">
        <f t="shared" si="14"/>
        <v>2320420</v>
      </c>
    </row>
    <row r="212" ht="18.6" customHeight="1" spans="2:13">
      <c r="B212" s="647" t="s">
        <v>4206</v>
      </c>
      <c r="C212" s="507">
        <v>23304</v>
      </c>
      <c r="D212" s="407">
        <v>35</v>
      </c>
      <c r="E212" s="394">
        <f t="shared" si="15"/>
        <v>0</v>
      </c>
      <c r="F212" s="216">
        <f t="shared" si="17"/>
        <v>-1</v>
      </c>
      <c r="I212" s="397">
        <f t="shared" si="16"/>
        <v>5</v>
      </c>
      <c r="J212" s="397">
        <v>2320431</v>
      </c>
      <c r="K212" s="397" t="s">
        <v>3915</v>
      </c>
      <c r="L212" s="397">
        <v>1365</v>
      </c>
      <c r="M212" s="397">
        <f t="shared" si="14"/>
        <v>2320431</v>
      </c>
    </row>
    <row r="213" ht="18.6" customHeight="1" spans="2:13">
      <c r="B213" s="647" t="s">
        <v>4207</v>
      </c>
      <c r="C213" s="406">
        <v>2330401</v>
      </c>
      <c r="D213" s="407"/>
      <c r="E213" s="394">
        <f t="shared" si="15"/>
        <v>0</v>
      </c>
      <c r="F213" s="216" t="str">
        <f t="shared" si="17"/>
        <v/>
      </c>
      <c r="I213" s="397">
        <f t="shared" si="16"/>
        <v>7</v>
      </c>
      <c r="J213" s="397">
        <v>2320432</v>
      </c>
      <c r="K213" s="397" t="s">
        <v>3916</v>
      </c>
      <c r="L213" s="397">
        <v>0</v>
      </c>
      <c r="M213" s="397">
        <f t="shared" si="14"/>
        <v>2320432</v>
      </c>
    </row>
    <row r="214" ht="18.6" customHeight="1" spans="2:13">
      <c r="B214" s="647" t="s">
        <v>4208</v>
      </c>
      <c r="C214" s="406">
        <v>2330402</v>
      </c>
      <c r="D214" s="407"/>
      <c r="E214" s="394">
        <f t="shared" si="15"/>
        <v>0</v>
      </c>
      <c r="F214" s="216" t="str">
        <f t="shared" si="17"/>
        <v/>
      </c>
      <c r="I214" s="397">
        <f t="shared" si="16"/>
        <v>7</v>
      </c>
      <c r="J214" s="397">
        <v>2320433</v>
      </c>
      <c r="K214" s="397" t="s">
        <v>3917</v>
      </c>
      <c r="L214" s="397">
        <v>0</v>
      </c>
      <c r="M214" s="397">
        <f t="shared" si="14"/>
        <v>2320433</v>
      </c>
    </row>
    <row r="215" ht="18.6" customHeight="1" spans="2:13">
      <c r="B215" s="647" t="s">
        <v>4209</v>
      </c>
      <c r="C215" s="406">
        <v>2330405</v>
      </c>
      <c r="D215" s="407"/>
      <c r="E215" s="394">
        <f t="shared" si="15"/>
        <v>0</v>
      </c>
      <c r="F215" s="216" t="str">
        <f t="shared" si="17"/>
        <v/>
      </c>
      <c r="I215" s="397">
        <f t="shared" si="16"/>
        <v>7</v>
      </c>
      <c r="J215" s="397">
        <v>2320498</v>
      </c>
      <c r="K215" s="397" t="s">
        <v>3918</v>
      </c>
      <c r="L215" s="397">
        <v>0</v>
      </c>
      <c r="M215" s="397">
        <f t="shared" si="14"/>
        <v>2320498</v>
      </c>
    </row>
    <row r="216" ht="18.6" customHeight="1" spans="2:13">
      <c r="B216" s="647" t="s">
        <v>4210</v>
      </c>
      <c r="C216" s="406">
        <v>2330411</v>
      </c>
      <c r="D216" s="407"/>
      <c r="E216" s="394">
        <f t="shared" si="15"/>
        <v>0</v>
      </c>
      <c r="F216" s="216" t="str">
        <f t="shared" si="17"/>
        <v/>
      </c>
      <c r="I216" s="397">
        <f t="shared" si="16"/>
        <v>7</v>
      </c>
      <c r="J216" s="397">
        <v>2320499</v>
      </c>
      <c r="K216" s="397" t="s">
        <v>3919</v>
      </c>
      <c r="L216" s="397">
        <v>0</v>
      </c>
      <c r="M216" s="397">
        <f t="shared" si="14"/>
        <v>2320499</v>
      </c>
    </row>
    <row r="217" ht="18.6" customHeight="1" spans="2:13">
      <c r="B217" s="647" t="s">
        <v>4211</v>
      </c>
      <c r="C217" s="406">
        <v>2330412</v>
      </c>
      <c r="D217" s="407"/>
      <c r="E217" s="394">
        <f t="shared" si="15"/>
        <v>0</v>
      </c>
      <c r="F217" s="216" t="str">
        <f t="shared" si="17"/>
        <v/>
      </c>
      <c r="I217" s="397">
        <f t="shared" si="16"/>
        <v>7</v>
      </c>
      <c r="J217" s="397">
        <v>233</v>
      </c>
      <c r="K217" s="397" t="s">
        <v>3731</v>
      </c>
      <c r="L217" s="397">
        <v>0</v>
      </c>
      <c r="M217" s="397">
        <f t="shared" si="14"/>
        <v>233</v>
      </c>
    </row>
    <row r="218" ht="18.6" customHeight="1" spans="2:13">
      <c r="B218" s="647" t="s">
        <v>4212</v>
      </c>
      <c r="C218" s="406">
        <v>2330413</v>
      </c>
      <c r="D218" s="407"/>
      <c r="E218" s="394">
        <f t="shared" si="15"/>
        <v>0</v>
      </c>
      <c r="F218" s="216" t="str">
        <f t="shared" si="17"/>
        <v/>
      </c>
      <c r="I218" s="397">
        <f t="shared" si="16"/>
        <v>7</v>
      </c>
      <c r="J218" s="397">
        <v>23304</v>
      </c>
      <c r="K218" s="397" t="s">
        <v>3920</v>
      </c>
      <c r="L218" s="397">
        <v>0</v>
      </c>
      <c r="M218" s="397">
        <f t="shared" si="14"/>
        <v>23304</v>
      </c>
    </row>
    <row r="219" ht="18.6" customHeight="1" spans="2:13">
      <c r="B219" s="647" t="s">
        <v>4213</v>
      </c>
      <c r="C219" s="406">
        <v>2330414</v>
      </c>
      <c r="D219" s="407"/>
      <c r="E219" s="394">
        <f t="shared" si="15"/>
        <v>0</v>
      </c>
      <c r="F219" s="216" t="str">
        <f t="shared" si="17"/>
        <v/>
      </c>
      <c r="I219" s="397">
        <f t="shared" si="16"/>
        <v>7</v>
      </c>
      <c r="J219" s="397">
        <v>2330401</v>
      </c>
      <c r="K219" s="397" t="s">
        <v>3921</v>
      </c>
      <c r="L219" s="397">
        <v>0</v>
      </c>
      <c r="M219" s="397">
        <f t="shared" si="14"/>
        <v>2330401</v>
      </c>
    </row>
    <row r="220" ht="18.6" customHeight="1" spans="2:13">
      <c r="B220" s="647" t="s">
        <v>4214</v>
      </c>
      <c r="C220" s="406">
        <v>2330416</v>
      </c>
      <c r="D220" s="407"/>
      <c r="E220" s="394">
        <f t="shared" si="15"/>
        <v>0</v>
      </c>
      <c r="F220" s="216" t="str">
        <f t="shared" si="17"/>
        <v/>
      </c>
      <c r="I220" s="397">
        <f t="shared" si="16"/>
        <v>7</v>
      </c>
      <c r="J220" s="397">
        <v>2330402</v>
      </c>
      <c r="K220" s="397" t="s">
        <v>3922</v>
      </c>
      <c r="L220" s="397">
        <v>0</v>
      </c>
      <c r="M220" s="397">
        <f t="shared" si="14"/>
        <v>2330402</v>
      </c>
    </row>
    <row r="221" ht="18.6" customHeight="1" spans="2:13">
      <c r="B221" s="647" t="s">
        <v>4215</v>
      </c>
      <c r="C221" s="406">
        <v>2330417</v>
      </c>
      <c r="D221" s="407"/>
      <c r="E221" s="394">
        <f t="shared" si="15"/>
        <v>0</v>
      </c>
      <c r="F221" s="216" t="str">
        <f t="shared" si="17"/>
        <v/>
      </c>
      <c r="I221" s="397">
        <f t="shared" si="16"/>
        <v>7</v>
      </c>
      <c r="J221" s="397">
        <v>2330405</v>
      </c>
      <c r="K221" s="397" t="s">
        <v>3923</v>
      </c>
      <c r="L221" s="397">
        <v>0</v>
      </c>
      <c r="M221" s="397">
        <f t="shared" si="14"/>
        <v>2330405</v>
      </c>
    </row>
    <row r="222" ht="18.6" customHeight="1" spans="2:13">
      <c r="B222" s="647" t="s">
        <v>4216</v>
      </c>
      <c r="C222" s="406">
        <v>2330418</v>
      </c>
      <c r="D222" s="407"/>
      <c r="E222" s="394">
        <f t="shared" si="15"/>
        <v>0</v>
      </c>
      <c r="F222" s="216" t="str">
        <f t="shared" si="17"/>
        <v/>
      </c>
      <c r="I222" s="397">
        <f t="shared" si="16"/>
        <v>7</v>
      </c>
      <c r="J222" s="397">
        <v>2330411</v>
      </c>
      <c r="K222" s="397" t="s">
        <v>3924</v>
      </c>
      <c r="L222" s="397">
        <v>0</v>
      </c>
      <c r="M222" s="397">
        <f t="shared" si="14"/>
        <v>2330411</v>
      </c>
    </row>
    <row r="223" ht="18.6" customHeight="1" spans="2:13">
      <c r="B223" s="647" t="s">
        <v>4217</v>
      </c>
      <c r="C223" s="406">
        <v>2330419</v>
      </c>
      <c r="D223" s="407"/>
      <c r="E223" s="394">
        <f t="shared" si="15"/>
        <v>0</v>
      </c>
      <c r="F223" s="216" t="str">
        <f t="shared" si="17"/>
        <v/>
      </c>
      <c r="I223" s="397">
        <f t="shared" si="16"/>
        <v>7</v>
      </c>
      <c r="J223" s="397">
        <v>2330412</v>
      </c>
      <c r="K223" s="397" t="s">
        <v>3925</v>
      </c>
      <c r="L223" s="397">
        <v>0</v>
      </c>
      <c r="M223" s="397">
        <f t="shared" si="14"/>
        <v>2330412</v>
      </c>
    </row>
    <row r="224" spans="2:13">
      <c r="B224" s="647" t="s">
        <v>4218</v>
      </c>
      <c r="C224" s="406">
        <v>2330420</v>
      </c>
      <c r="D224" s="407"/>
      <c r="E224" s="394">
        <f t="shared" si="15"/>
        <v>0</v>
      </c>
      <c r="F224" s="216" t="str">
        <f t="shared" si="17"/>
        <v/>
      </c>
      <c r="I224" s="397">
        <f t="shared" si="16"/>
        <v>7</v>
      </c>
      <c r="J224" s="397">
        <v>2330413</v>
      </c>
      <c r="K224" s="397" t="s">
        <v>3926</v>
      </c>
      <c r="L224" s="397">
        <v>0</v>
      </c>
      <c r="M224" s="397">
        <f t="shared" si="14"/>
        <v>2330413</v>
      </c>
    </row>
    <row r="225" spans="2:13">
      <c r="B225" s="647" t="s">
        <v>4219</v>
      </c>
      <c r="C225" s="406">
        <v>2330431</v>
      </c>
      <c r="D225" s="407">
        <v>35</v>
      </c>
      <c r="E225" s="394">
        <f t="shared" si="15"/>
        <v>0</v>
      </c>
      <c r="F225" s="216">
        <f t="shared" si="17"/>
        <v>-1</v>
      </c>
      <c r="I225" s="397">
        <f t="shared" si="16"/>
        <v>7</v>
      </c>
      <c r="J225" s="397">
        <v>2330414</v>
      </c>
      <c r="K225" s="397" t="s">
        <v>3927</v>
      </c>
      <c r="L225" s="397">
        <v>0</v>
      </c>
      <c r="M225" s="397">
        <f t="shared" si="14"/>
        <v>2330414</v>
      </c>
    </row>
    <row r="226" spans="2:13">
      <c r="B226" s="647" t="s">
        <v>4220</v>
      </c>
      <c r="C226" s="406">
        <v>2330432</v>
      </c>
      <c r="D226" s="407"/>
      <c r="E226" s="394">
        <f t="shared" si="15"/>
        <v>0</v>
      </c>
      <c r="F226" s="216" t="str">
        <f t="shared" si="17"/>
        <v/>
      </c>
      <c r="I226" s="397">
        <f t="shared" si="16"/>
        <v>7</v>
      </c>
      <c r="J226" s="397">
        <v>2330416</v>
      </c>
      <c r="K226" s="397" t="s">
        <v>3928</v>
      </c>
      <c r="L226" s="397">
        <v>0</v>
      </c>
      <c r="M226" s="397">
        <f t="shared" si="14"/>
        <v>2330416</v>
      </c>
    </row>
    <row r="227" spans="2:13">
      <c r="B227" s="647" t="s">
        <v>4221</v>
      </c>
      <c r="C227" s="406">
        <v>2330433</v>
      </c>
      <c r="D227" s="407"/>
      <c r="E227" s="394">
        <f t="shared" si="15"/>
        <v>0</v>
      </c>
      <c r="F227" s="216" t="str">
        <f t="shared" si="17"/>
        <v/>
      </c>
      <c r="I227" s="397">
        <f t="shared" si="16"/>
        <v>7</v>
      </c>
      <c r="J227" s="397">
        <v>2330417</v>
      </c>
      <c r="K227" s="397" t="s">
        <v>3929</v>
      </c>
      <c r="L227" s="397">
        <v>0</v>
      </c>
      <c r="M227" s="397">
        <f t="shared" si="14"/>
        <v>2330417</v>
      </c>
    </row>
    <row r="228" spans="2:13">
      <c r="B228" s="647" t="s">
        <v>4222</v>
      </c>
      <c r="C228" s="406">
        <v>2330498</v>
      </c>
      <c r="D228" s="407"/>
      <c r="E228" s="394">
        <f t="shared" si="15"/>
        <v>0</v>
      </c>
      <c r="F228" s="216" t="str">
        <f t="shared" si="17"/>
        <v/>
      </c>
      <c r="I228" s="397">
        <f t="shared" si="16"/>
        <v>7</v>
      </c>
      <c r="J228" s="397">
        <v>2330418</v>
      </c>
      <c r="K228" s="397" t="s">
        <v>3930</v>
      </c>
      <c r="L228" s="397">
        <v>0</v>
      </c>
      <c r="M228" s="397">
        <f t="shared" si="14"/>
        <v>2330418</v>
      </c>
    </row>
    <row r="229" spans="2:13">
      <c r="B229" s="647" t="s">
        <v>4223</v>
      </c>
      <c r="C229" s="406">
        <v>2330499</v>
      </c>
      <c r="D229" s="407"/>
      <c r="E229" s="394">
        <f t="shared" si="15"/>
        <v>0</v>
      </c>
      <c r="F229" s="216" t="str">
        <f t="shared" si="17"/>
        <v/>
      </c>
      <c r="I229" s="397">
        <f t="shared" si="16"/>
        <v>7</v>
      </c>
      <c r="J229" s="397">
        <v>2330419</v>
      </c>
      <c r="K229" s="397" t="s">
        <v>3931</v>
      </c>
      <c r="L229" s="397">
        <v>0</v>
      </c>
      <c r="M229" s="397">
        <f t="shared" si="14"/>
        <v>2330419</v>
      </c>
    </row>
    <row r="230" spans="2:13">
      <c r="B230" s="409"/>
      <c r="C230" s="390"/>
      <c r="D230" s="394"/>
      <c r="E230" s="394"/>
      <c r="F230" s="412" t="str">
        <f t="shared" si="17"/>
        <v/>
      </c>
      <c r="I230" s="397">
        <f t="shared" si="16"/>
        <v>0</v>
      </c>
      <c r="J230" s="397">
        <v>2330420</v>
      </c>
      <c r="K230" s="397" t="s">
        <v>3932</v>
      </c>
      <c r="L230" s="397">
        <v>0</v>
      </c>
      <c r="M230" s="397">
        <f t="shared" si="14"/>
        <v>2330420</v>
      </c>
    </row>
    <row r="231" spans="2:13">
      <c r="B231" s="656" t="s">
        <v>4224</v>
      </c>
      <c r="C231" s="387"/>
      <c r="D231" s="391">
        <v>54528</v>
      </c>
      <c r="E231" s="391">
        <v>42262</v>
      </c>
      <c r="F231" s="412">
        <f t="shared" si="17"/>
        <v>-0.224948650234742</v>
      </c>
      <c r="I231" s="397">
        <f t="shared" si="16"/>
        <v>0</v>
      </c>
      <c r="J231" s="397">
        <v>2330431</v>
      </c>
      <c r="K231" s="397" t="s">
        <v>3933</v>
      </c>
      <c r="L231" s="397">
        <v>0</v>
      </c>
      <c r="M231" s="397">
        <f t="shared" si="14"/>
        <v>2330431</v>
      </c>
    </row>
    <row r="232" spans="2:13">
      <c r="B232" s="413" t="s">
        <v>78</v>
      </c>
      <c r="C232" s="387">
        <v>230</v>
      </c>
      <c r="D232" s="391">
        <f>D233+D236+D237</f>
        <v>57581</v>
      </c>
      <c r="E232" s="391">
        <f>E233+E236+E237</f>
        <v>66669</v>
      </c>
      <c r="F232" s="412">
        <f t="shared" si="17"/>
        <v>0.157829839704069</v>
      </c>
      <c r="I232" s="397">
        <f t="shared" si="16"/>
        <v>3</v>
      </c>
      <c r="J232" s="397">
        <v>2330432</v>
      </c>
      <c r="K232" s="397" t="s">
        <v>3934</v>
      </c>
      <c r="L232" s="397">
        <v>0</v>
      </c>
      <c r="M232" s="397">
        <f t="shared" si="14"/>
        <v>2330432</v>
      </c>
    </row>
    <row r="233" spans="2:13">
      <c r="B233" s="405" t="s">
        <v>4225</v>
      </c>
      <c r="C233" s="390">
        <v>23004</v>
      </c>
      <c r="D233" s="394">
        <f>D234+D235</f>
        <v>2893</v>
      </c>
      <c r="E233" s="394">
        <f>E234+E235</f>
        <v>10367</v>
      </c>
      <c r="F233" s="216">
        <f t="shared" si="17"/>
        <v>2.58347735914276</v>
      </c>
      <c r="I233" s="397">
        <f t="shared" si="16"/>
        <v>5</v>
      </c>
      <c r="J233" s="397">
        <v>2330433</v>
      </c>
      <c r="K233" s="397" t="s">
        <v>3935</v>
      </c>
      <c r="L233" s="397">
        <v>0</v>
      </c>
      <c r="M233" s="397">
        <f t="shared" si="14"/>
        <v>2330433</v>
      </c>
    </row>
    <row r="234" spans="2:13">
      <c r="B234" s="405" t="s">
        <v>4226</v>
      </c>
      <c r="C234" s="390">
        <v>2300401</v>
      </c>
      <c r="D234" s="394"/>
      <c r="E234" s="394"/>
      <c r="F234" s="216" t="str">
        <f t="shared" si="17"/>
        <v/>
      </c>
      <c r="I234" s="397">
        <f t="shared" si="16"/>
        <v>7</v>
      </c>
      <c r="J234" s="397">
        <v>2330498</v>
      </c>
      <c r="K234" s="397" t="s">
        <v>3936</v>
      </c>
      <c r="L234" s="397">
        <v>0</v>
      </c>
      <c r="M234" s="397">
        <f t="shared" si="14"/>
        <v>2330498</v>
      </c>
    </row>
    <row r="235" spans="2:13">
      <c r="B235" s="405" t="s">
        <v>4227</v>
      </c>
      <c r="C235" s="390">
        <v>2300402</v>
      </c>
      <c r="D235" s="394">
        <v>2893</v>
      </c>
      <c r="E235" s="394">
        <v>10367</v>
      </c>
      <c r="F235" s="216">
        <f t="shared" si="17"/>
        <v>2.58347735914276</v>
      </c>
      <c r="I235" s="397">
        <f t="shared" si="16"/>
        <v>7</v>
      </c>
      <c r="J235" s="397">
        <v>2330499</v>
      </c>
      <c r="K235" s="397" t="s">
        <v>3937</v>
      </c>
      <c r="L235" s="397">
        <v>0</v>
      </c>
      <c r="M235" s="397">
        <f t="shared" si="14"/>
        <v>2330499</v>
      </c>
    </row>
    <row r="236" spans="2:9">
      <c r="B236" s="381" t="s">
        <v>4228</v>
      </c>
      <c r="C236" s="390">
        <v>23008</v>
      </c>
      <c r="D236" s="394">
        <v>54166</v>
      </c>
      <c r="E236" s="394">
        <v>55200</v>
      </c>
      <c r="F236" s="216">
        <f t="shared" si="17"/>
        <v>0.0190894657165011</v>
      </c>
      <c r="I236" s="397">
        <f t="shared" si="16"/>
        <v>5</v>
      </c>
    </row>
    <row r="237" spans="2:9">
      <c r="B237" s="381" t="s">
        <v>4229</v>
      </c>
      <c r="C237" s="390">
        <v>23009</v>
      </c>
      <c r="D237" s="394">
        <v>522</v>
      </c>
      <c r="E237" s="394">
        <v>1102</v>
      </c>
      <c r="F237" s="216">
        <f t="shared" si="17"/>
        <v>1.11111111111111</v>
      </c>
      <c r="I237" s="397">
        <f t="shared" si="16"/>
        <v>5</v>
      </c>
    </row>
    <row r="238" spans="2:9">
      <c r="B238" s="413" t="s">
        <v>4230</v>
      </c>
      <c r="C238" s="387">
        <v>231</v>
      </c>
      <c r="D238" s="391">
        <v>500</v>
      </c>
      <c r="E238" s="391"/>
      <c r="F238" s="412">
        <f t="shared" si="17"/>
        <v>-1</v>
      </c>
      <c r="I238" s="397">
        <f t="shared" si="16"/>
        <v>3</v>
      </c>
    </row>
    <row r="239" spans="2:9">
      <c r="B239" s="656" t="s">
        <v>105</v>
      </c>
      <c r="C239" s="387"/>
      <c r="D239" s="391">
        <v>112609</v>
      </c>
      <c r="E239" s="391">
        <f>E231+E232+E238</f>
        <v>108931</v>
      </c>
      <c r="F239" s="412">
        <f t="shared" si="17"/>
        <v>-0.0326616877869442</v>
      </c>
      <c r="I239" s="397">
        <f t="shared" si="16"/>
        <v>0</v>
      </c>
    </row>
  </sheetData>
  <autoFilter ref="A3:J239">
    <extLst/>
  </autoFilter>
  <mergeCells count="1">
    <mergeCell ref="A1:F1"/>
  </mergeCells>
  <conditionalFormatting sqref="F4">
    <cfRule type="cellIs" dxfId="2" priority="24" stopIfTrue="1" operator="greaterThan">
      <formula>10</formula>
    </cfRule>
    <cfRule type="cellIs" dxfId="2" priority="25" stopIfTrue="1" operator="lessThanOrEqual">
      <formula>-1</formula>
    </cfRule>
  </conditionalFormatting>
  <dataValidations count="2">
    <dataValidation type="textLength" operator="lessThanOrEqual" allowBlank="1" showInputMessage="1" showErrorMessage="1" errorTitle="提示" error="此处最多只能输入 [20] 个字符。" sqref="C4:C150">
      <formula1>20</formula1>
    </dataValidation>
    <dataValidation type="custom" allowBlank="1" showInputMessage="1" showErrorMessage="1" errorTitle="提示" error="对不起，此处只能输入数字。" sqref="E4 D23 D24 D25 D26 D51 E63 D91 D92:E92 D158 D12:D15 D21:D22 D59:D64 D176:D187 E23:E26 E59:E61 E176:E185 D6:E9 D78:E81 D86:E89 D94:E97 D99:E102 D104:E107 D67:E71 D142:E146 D152:E156 D118:E123 D148:E149 D160:E174 D48:E50 D109:E116 D125:E132 D53:E57 D135:E140 D17:E19 D73:E76 D83:E84 D29:E46">
      <formula1>OR(D4="",ISNUMBER(D4))</formula1>
    </dataValidation>
  </dataValidations>
  <printOptions horizontalCentered="1"/>
  <pageMargins left="0.708661417322835" right="0.708661417322835" top="0.748031496062992" bottom="0.748031496062992" header="0.31496062992126" footer="0.31496062992126"/>
  <pageSetup paperSize="9" scale="91" fitToHeight="100" orientation="portrait" blackAndWhite="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O56"/>
  <sheetViews>
    <sheetView showZeros="0" view="pageBreakPreview" zoomScale="85" zoomScaleNormal="100" workbookViewId="0">
      <pane xSplit="1" ySplit="3" topLeftCell="B4" activePane="bottomRight" state="frozen"/>
      <selection/>
      <selection pane="topRight"/>
      <selection pane="bottomLeft"/>
      <selection pane="bottomRight" activeCell="E1" sqref="E$1:E$1048576"/>
    </sheetView>
  </sheetViews>
  <sheetFormatPr defaultColWidth="9" defaultRowHeight="15.6"/>
  <cols>
    <col min="1" max="1" width="44" style="328" customWidth="1"/>
    <col min="2" max="2" width="19.2222222222222" style="309" customWidth="1"/>
    <col min="3" max="3" width="19.8888888888889" style="309" customWidth="1"/>
    <col min="4" max="4" width="13" style="328" customWidth="1"/>
    <col min="5" max="5" width="5.22222222222222" style="328" customWidth="1"/>
    <col min="6" max="16384" width="9" style="328"/>
  </cols>
  <sheetData>
    <row r="1" ht="42" customHeight="1" spans="1:15">
      <c r="A1" s="329" t="str">
        <f>YEAR(封面!$B$9)-1&amp;"年勐海县国有资本经营预算收入执行情况表"</f>
        <v>2019年勐海县国有资本经营预算收入执行情况表</v>
      </c>
      <c r="B1" s="330"/>
      <c r="C1" s="330"/>
      <c r="D1" s="329"/>
      <c r="O1" s="217">
        <f>totalnumber</f>
        <v>2</v>
      </c>
    </row>
    <row r="2" ht="18" customHeight="1" spans="1:4">
      <c r="A2" s="615" t="s">
        <v>4231</v>
      </c>
      <c r="B2" s="616"/>
      <c r="C2" s="617"/>
      <c r="D2" s="618" t="s">
        <v>40</v>
      </c>
    </row>
    <row r="3" s="614" customFormat="1" ht="38.1" customHeight="1" spans="1:4">
      <c r="A3" s="335" t="s">
        <v>4232</v>
      </c>
      <c r="B3" s="335" t="str">
        <f>YEAR(封面!$B$9)-2&amp;"年决算数"</f>
        <v>2018年决算数</v>
      </c>
      <c r="C3" s="335" t="str">
        <f>YEAR(封面!$B$9)-1&amp;"年执行数"</f>
        <v>2019年执行数</v>
      </c>
      <c r="D3" s="586" t="str">
        <f>"比"&amp;YEAR(封面!$B$9)-2&amp;"年决算数增幅"</f>
        <v>比2018年决算数增幅</v>
      </c>
    </row>
    <row r="4" ht="20.1" customHeight="1" spans="1:4">
      <c r="A4" s="619" t="s">
        <v>4233</v>
      </c>
      <c r="B4" s="594"/>
      <c r="C4" s="594"/>
      <c r="D4" s="324" t="str">
        <f t="shared" ref="D4:D56" si="0">IFERROR(C4/B4-1,"")</f>
        <v/>
      </c>
    </row>
    <row r="5" ht="20.1" customHeight="1" spans="1:4">
      <c r="A5" s="620" t="s">
        <v>471</v>
      </c>
      <c r="B5" s="594">
        <v>13</v>
      </c>
      <c r="C5" s="594">
        <v>12</v>
      </c>
      <c r="D5" s="324">
        <f t="shared" si="0"/>
        <v>-0.0769230769230769</v>
      </c>
    </row>
    <row r="6" ht="20.1" customHeight="1" spans="1:4">
      <c r="A6" s="621" t="s">
        <v>472</v>
      </c>
      <c r="B6" s="342"/>
      <c r="C6" s="342"/>
      <c r="D6" s="320" t="str">
        <f t="shared" si="0"/>
        <v/>
      </c>
    </row>
    <row r="7" ht="20.1" customHeight="1" spans="1:4">
      <c r="A7" s="621" t="s">
        <v>473</v>
      </c>
      <c r="B7" s="342"/>
      <c r="C7" s="342"/>
      <c r="D7" s="320" t="str">
        <f t="shared" si="0"/>
        <v/>
      </c>
    </row>
    <row r="8" ht="20.1" customHeight="1" spans="1:4">
      <c r="A8" s="621" t="s">
        <v>474</v>
      </c>
      <c r="B8" s="342"/>
      <c r="C8" s="342"/>
      <c r="D8" s="320" t="str">
        <f t="shared" si="0"/>
        <v/>
      </c>
    </row>
    <row r="9" ht="20.1" customHeight="1" spans="1:4">
      <c r="A9" s="621" t="s">
        <v>475</v>
      </c>
      <c r="B9" s="342"/>
      <c r="C9" s="342"/>
      <c r="D9" s="320" t="str">
        <f t="shared" si="0"/>
        <v/>
      </c>
    </row>
    <row r="10" ht="20.1" customHeight="1" spans="1:4">
      <c r="A10" s="621" t="s">
        <v>476</v>
      </c>
      <c r="B10" s="342"/>
      <c r="C10" s="342"/>
      <c r="D10" s="320" t="str">
        <f t="shared" si="0"/>
        <v/>
      </c>
    </row>
    <row r="11" ht="20.1" customHeight="1" spans="1:4">
      <c r="A11" s="621" t="s">
        <v>477</v>
      </c>
      <c r="B11" s="342"/>
      <c r="C11" s="342"/>
      <c r="D11" s="320" t="str">
        <f t="shared" si="0"/>
        <v/>
      </c>
    </row>
    <row r="12" ht="20.1" customHeight="1" spans="1:4">
      <c r="A12" s="621" t="s">
        <v>478</v>
      </c>
      <c r="B12" s="342"/>
      <c r="C12" s="342"/>
      <c r="D12" s="320" t="str">
        <f t="shared" si="0"/>
        <v/>
      </c>
    </row>
    <row r="13" ht="20.1" customHeight="1" spans="1:4">
      <c r="A13" s="621" t="s">
        <v>479</v>
      </c>
      <c r="B13" s="342"/>
      <c r="C13" s="342"/>
      <c r="D13" s="320" t="str">
        <f t="shared" si="0"/>
        <v/>
      </c>
    </row>
    <row r="14" ht="20.1" customHeight="1" spans="1:4">
      <c r="A14" s="621" t="s">
        <v>480</v>
      </c>
      <c r="B14" s="342"/>
      <c r="C14" s="342"/>
      <c r="D14" s="320" t="str">
        <f t="shared" si="0"/>
        <v/>
      </c>
    </row>
    <row r="15" ht="20.1" customHeight="1" spans="1:4">
      <c r="A15" s="621" t="s">
        <v>481</v>
      </c>
      <c r="B15" s="342"/>
      <c r="C15" s="342"/>
      <c r="D15" s="320" t="str">
        <f t="shared" si="0"/>
        <v/>
      </c>
    </row>
    <row r="16" ht="20.1" customHeight="1" spans="1:4">
      <c r="A16" s="621" t="s">
        <v>482</v>
      </c>
      <c r="B16" s="342"/>
      <c r="C16" s="342"/>
      <c r="D16" s="320" t="str">
        <f t="shared" si="0"/>
        <v/>
      </c>
    </row>
    <row r="17" ht="20.1" customHeight="1" spans="1:4">
      <c r="A17" s="621" t="s">
        <v>483</v>
      </c>
      <c r="B17" s="342"/>
      <c r="C17" s="342"/>
      <c r="D17" s="320" t="str">
        <f t="shared" si="0"/>
        <v/>
      </c>
    </row>
    <row r="18" ht="20.1" customHeight="1" spans="1:4">
      <c r="A18" s="621" t="s">
        <v>484</v>
      </c>
      <c r="B18" s="342"/>
      <c r="C18" s="342"/>
      <c r="D18" s="320" t="str">
        <f t="shared" si="0"/>
        <v/>
      </c>
    </row>
    <row r="19" ht="20.1" customHeight="1" spans="1:4">
      <c r="A19" s="621" t="s">
        <v>485</v>
      </c>
      <c r="B19" s="342"/>
      <c r="C19" s="342"/>
      <c r="D19" s="320" t="str">
        <f t="shared" si="0"/>
        <v/>
      </c>
    </row>
    <row r="20" ht="20.1" customHeight="1" spans="1:4">
      <c r="A20" s="621" t="s">
        <v>486</v>
      </c>
      <c r="B20" s="342"/>
      <c r="C20" s="342"/>
      <c r="D20" s="320" t="str">
        <f t="shared" si="0"/>
        <v/>
      </c>
    </row>
    <row r="21" ht="20.1" customHeight="1" spans="1:4">
      <c r="A21" s="621" t="s">
        <v>487</v>
      </c>
      <c r="B21" s="342"/>
      <c r="C21" s="342"/>
      <c r="D21" s="320" t="str">
        <f t="shared" si="0"/>
        <v/>
      </c>
    </row>
    <row r="22" ht="20.1" customHeight="1" spans="1:4">
      <c r="A22" s="622" t="s">
        <v>488</v>
      </c>
      <c r="B22" s="342"/>
      <c r="C22" s="342"/>
      <c r="D22" s="320" t="str">
        <f t="shared" si="0"/>
        <v/>
      </c>
    </row>
    <row r="23" ht="20.1" customHeight="1" spans="1:4">
      <c r="A23" s="621" t="s">
        <v>489</v>
      </c>
      <c r="B23" s="342"/>
      <c r="C23" s="342"/>
      <c r="D23" s="320" t="str">
        <f t="shared" si="0"/>
        <v/>
      </c>
    </row>
    <row r="24" ht="20.1" customHeight="1" spans="1:4">
      <c r="A24" s="621" t="s">
        <v>490</v>
      </c>
      <c r="B24" s="342"/>
      <c r="C24" s="342"/>
      <c r="D24" s="320" t="str">
        <f t="shared" si="0"/>
        <v/>
      </c>
    </row>
    <row r="25" ht="20.1" customHeight="1" spans="1:4">
      <c r="A25" s="621" t="s">
        <v>491</v>
      </c>
      <c r="B25" s="342"/>
      <c r="C25" s="342"/>
      <c r="D25" s="320" t="str">
        <f t="shared" si="0"/>
        <v/>
      </c>
    </row>
    <row r="26" ht="20.1" customHeight="1" spans="1:4">
      <c r="A26" s="621" t="s">
        <v>492</v>
      </c>
      <c r="B26" s="342"/>
      <c r="C26" s="342"/>
      <c r="D26" s="320" t="str">
        <f t="shared" si="0"/>
        <v/>
      </c>
    </row>
    <row r="27" ht="20.1" customHeight="1" spans="1:4">
      <c r="A27" s="621" t="s">
        <v>493</v>
      </c>
      <c r="B27" s="342"/>
      <c r="C27" s="342"/>
      <c r="D27" s="320" t="str">
        <f t="shared" si="0"/>
        <v/>
      </c>
    </row>
    <row r="28" ht="20.1" customHeight="1" spans="1:4">
      <c r="A28" s="623" t="s">
        <v>494</v>
      </c>
      <c r="B28" s="342"/>
      <c r="C28" s="342"/>
      <c r="D28" s="320" t="str">
        <f t="shared" si="0"/>
        <v/>
      </c>
    </row>
    <row r="29" ht="20.1" customHeight="1" spans="1:4">
      <c r="A29" s="621" t="s">
        <v>495</v>
      </c>
      <c r="B29" s="342"/>
      <c r="C29" s="342"/>
      <c r="D29" s="320" t="str">
        <f t="shared" si="0"/>
        <v/>
      </c>
    </row>
    <row r="30" ht="20.1" customHeight="1" spans="1:4">
      <c r="A30" s="621" t="s">
        <v>496</v>
      </c>
      <c r="B30" s="342"/>
      <c r="C30" s="342"/>
      <c r="D30" s="320" t="str">
        <f t="shared" si="0"/>
        <v/>
      </c>
    </row>
    <row r="31" ht="20.1" customHeight="1" spans="1:4">
      <c r="A31" s="621" t="s">
        <v>497</v>
      </c>
      <c r="B31" s="624"/>
      <c r="C31" s="624"/>
      <c r="D31" s="324" t="str">
        <f t="shared" si="0"/>
        <v/>
      </c>
    </row>
    <row r="32" ht="20.1" customHeight="1" spans="1:4">
      <c r="A32" s="621" t="s">
        <v>498</v>
      </c>
      <c r="B32" s="342"/>
      <c r="C32" s="342"/>
      <c r="D32" s="320" t="str">
        <f t="shared" si="0"/>
        <v/>
      </c>
    </row>
    <row r="33" ht="20.1" customHeight="1" spans="1:4">
      <c r="A33" s="621" t="s">
        <v>499</v>
      </c>
      <c r="B33" s="624"/>
      <c r="C33" s="624"/>
      <c r="D33" s="324" t="str">
        <f t="shared" si="0"/>
        <v/>
      </c>
    </row>
    <row r="34" ht="20.1" customHeight="1" spans="1:4">
      <c r="A34" s="621" t="s">
        <v>500</v>
      </c>
      <c r="B34" s="588"/>
      <c r="C34" s="588"/>
      <c r="D34" s="320" t="str">
        <f t="shared" si="0"/>
        <v/>
      </c>
    </row>
    <row r="35" ht="20.1" customHeight="1" spans="1:4">
      <c r="A35" s="621" t="s">
        <v>501</v>
      </c>
      <c r="B35" s="588"/>
      <c r="C35" s="588"/>
      <c r="D35" s="320" t="str">
        <f t="shared" si="0"/>
        <v/>
      </c>
    </row>
    <row r="36" ht="20.1" customHeight="1" spans="1:4">
      <c r="A36" s="621" t="s">
        <v>502</v>
      </c>
      <c r="B36" s="588">
        <v>13</v>
      </c>
      <c r="C36" s="588">
        <v>12</v>
      </c>
      <c r="D36" s="320">
        <f t="shared" si="0"/>
        <v>-0.0769230769230769</v>
      </c>
    </row>
    <row r="37" ht="20.1" customHeight="1" spans="1:4">
      <c r="A37" s="620" t="s">
        <v>503</v>
      </c>
      <c r="B37" s="594"/>
      <c r="C37" s="594"/>
      <c r="D37" s="320" t="str">
        <f t="shared" si="0"/>
        <v/>
      </c>
    </row>
    <row r="38" ht="20.1" customHeight="1" spans="1:4">
      <c r="A38" s="621" t="s">
        <v>504</v>
      </c>
      <c r="B38" s="588"/>
      <c r="C38" s="588"/>
      <c r="D38" s="320" t="str">
        <f t="shared" si="0"/>
        <v/>
      </c>
    </row>
    <row r="39" ht="20.1" customHeight="1" spans="1:4">
      <c r="A39" s="621" t="s">
        <v>505</v>
      </c>
      <c r="B39" s="588"/>
      <c r="C39" s="588"/>
      <c r="D39" s="320" t="str">
        <f t="shared" si="0"/>
        <v/>
      </c>
    </row>
    <row r="40" ht="20.1" customHeight="1" spans="1:4">
      <c r="A40" s="621" t="s">
        <v>507</v>
      </c>
      <c r="B40" s="588"/>
      <c r="C40" s="588"/>
      <c r="D40" s="320" t="str">
        <f t="shared" si="0"/>
        <v/>
      </c>
    </row>
    <row r="41" ht="20.1" customHeight="1" spans="1:4">
      <c r="A41" s="620" t="s">
        <v>508</v>
      </c>
      <c r="B41" s="588"/>
      <c r="C41" s="588"/>
      <c r="D41" s="320" t="str">
        <f t="shared" si="0"/>
        <v/>
      </c>
    </row>
    <row r="42" ht="20.1" customHeight="1" spans="1:4">
      <c r="A42" s="621" t="s">
        <v>510</v>
      </c>
      <c r="B42" s="588"/>
      <c r="C42" s="588"/>
      <c r="D42" s="320" t="str">
        <f t="shared" si="0"/>
        <v/>
      </c>
    </row>
    <row r="43" ht="20.1" customHeight="1" spans="1:4">
      <c r="A43" s="621" t="s">
        <v>511</v>
      </c>
      <c r="B43" s="588"/>
      <c r="C43" s="588"/>
      <c r="D43" s="320" t="str">
        <f t="shared" si="0"/>
        <v/>
      </c>
    </row>
    <row r="44" ht="20.1" customHeight="1" spans="1:4">
      <c r="A44" s="621" t="s">
        <v>513</v>
      </c>
      <c r="B44" s="594"/>
      <c r="C44" s="594"/>
      <c r="D44" s="324" t="str">
        <f t="shared" si="0"/>
        <v/>
      </c>
    </row>
    <row r="45" ht="20.1" customHeight="1" spans="1:4">
      <c r="A45" s="620" t="s">
        <v>514</v>
      </c>
      <c r="B45" s="588"/>
      <c r="C45" s="588"/>
      <c r="D45" s="320" t="str">
        <f t="shared" si="0"/>
        <v/>
      </c>
    </row>
    <row r="46" ht="20.1" customHeight="1" spans="1:4">
      <c r="A46" s="621" t="s">
        <v>515</v>
      </c>
      <c r="B46" s="588"/>
      <c r="C46" s="588"/>
      <c r="D46" s="320" t="str">
        <f t="shared" si="0"/>
        <v/>
      </c>
    </row>
    <row r="47" ht="20.1" customHeight="1" spans="1:4">
      <c r="A47" s="621" t="s">
        <v>516</v>
      </c>
      <c r="B47" s="588"/>
      <c r="C47" s="588"/>
      <c r="D47" s="320" t="str">
        <f t="shared" si="0"/>
        <v/>
      </c>
    </row>
    <row r="48" ht="20.1" customHeight="1" spans="1:4">
      <c r="A48" s="621" t="s">
        <v>517</v>
      </c>
      <c r="B48" s="594"/>
      <c r="C48" s="594"/>
      <c r="D48" s="324" t="str">
        <f t="shared" si="0"/>
        <v/>
      </c>
    </row>
    <row r="49" ht="20.1" customHeight="1" spans="1:4">
      <c r="A49" s="336" t="s">
        <v>4234</v>
      </c>
      <c r="B49" s="588"/>
      <c r="C49" s="588"/>
      <c r="D49" s="320" t="str">
        <f t="shared" si="0"/>
        <v/>
      </c>
    </row>
    <row r="50" ht="20.1" customHeight="1" spans="1:4">
      <c r="A50" s="340" t="s">
        <v>4235</v>
      </c>
      <c r="B50" s="594"/>
      <c r="C50" s="594"/>
      <c r="D50" s="324" t="str">
        <f t="shared" si="0"/>
        <v/>
      </c>
    </row>
    <row r="51" ht="20.1" customHeight="1" spans="1:4">
      <c r="A51" s="336" t="s">
        <v>518</v>
      </c>
      <c r="B51" s="588"/>
      <c r="C51" s="588"/>
      <c r="D51" s="320" t="str">
        <f t="shared" si="0"/>
        <v/>
      </c>
    </row>
    <row r="52" ht="20.1" customHeight="1" spans="1:4">
      <c r="A52" s="336"/>
      <c r="B52" s="588"/>
      <c r="C52" s="588"/>
      <c r="D52" s="320" t="str">
        <f t="shared" si="0"/>
        <v/>
      </c>
    </row>
    <row r="53" ht="20.1" customHeight="1" spans="1:4">
      <c r="A53" s="322" t="s">
        <v>4236</v>
      </c>
      <c r="B53" s="594">
        <v>13</v>
      </c>
      <c r="C53" s="594">
        <v>12</v>
      </c>
      <c r="D53" s="324">
        <f t="shared" si="0"/>
        <v>-0.0769230769230769</v>
      </c>
    </row>
    <row r="54" ht="20.1" customHeight="1" spans="1:4">
      <c r="A54" s="325" t="s">
        <v>4237</v>
      </c>
      <c r="B54" s="594"/>
      <c r="C54" s="594"/>
      <c r="D54" s="324" t="str">
        <f t="shared" si="0"/>
        <v/>
      </c>
    </row>
    <row r="55" ht="20.1" customHeight="1" spans="1:4">
      <c r="A55" s="625" t="s">
        <v>4238</v>
      </c>
      <c r="B55" s="594"/>
      <c r="C55" s="588">
        <v>13</v>
      </c>
      <c r="D55" s="324" t="str">
        <f t="shared" si="0"/>
        <v/>
      </c>
    </row>
    <row r="56" ht="20.1" customHeight="1" spans="1:4">
      <c r="A56" s="626" t="s">
        <v>103</v>
      </c>
      <c r="B56" s="594">
        <v>13</v>
      </c>
      <c r="C56" s="594">
        <v>25</v>
      </c>
      <c r="D56" s="324">
        <f t="shared" si="0"/>
        <v>0.923076923076923</v>
      </c>
    </row>
  </sheetData>
  <autoFilter ref="A3:E56">
    <extLst/>
  </autoFilter>
  <mergeCells count="1">
    <mergeCell ref="A1:D1"/>
  </mergeCells>
  <conditionalFormatting sqref="D3">
    <cfRule type="cellIs" dxfId="2" priority="19" stopIfTrue="1" operator="lessThanOrEqual">
      <formula>-1</formula>
    </cfRule>
  </conditionalFormatting>
  <conditionalFormatting sqref="D49">
    <cfRule type="cellIs" dxfId="3" priority="7" stopIfTrue="1" operator="greaterThan">
      <formula>10</formula>
    </cfRule>
    <cfRule type="cellIs" dxfId="3" priority="8" stopIfTrue="1" operator="lessThanOrEqual">
      <formula>-1</formula>
    </cfRule>
  </conditionalFormatting>
  <conditionalFormatting sqref="D50">
    <cfRule type="cellIs" dxfId="3" priority="11" stopIfTrue="1" operator="greaterThan">
      <formula>10</formula>
    </cfRule>
    <cfRule type="cellIs" dxfId="3" priority="12" stopIfTrue="1" operator="lessThanOrEqual">
      <formula>-1</formula>
    </cfRule>
  </conditionalFormatting>
  <conditionalFormatting sqref="D53">
    <cfRule type="cellIs" dxfId="3" priority="3" stopIfTrue="1" operator="greaterThan">
      <formula>10</formula>
    </cfRule>
    <cfRule type="cellIs" dxfId="3" priority="4" stopIfTrue="1" operator="lessThanOrEqual">
      <formula>-1</formula>
    </cfRule>
  </conditionalFormatting>
  <conditionalFormatting sqref="D56">
    <cfRule type="cellIs" dxfId="3" priority="1" stopIfTrue="1" operator="greaterThan">
      <formula>10</formula>
    </cfRule>
    <cfRule type="cellIs" dxfId="3" priority="2" stopIfTrue="1" operator="lessThanOrEqual">
      <formula>-1</formula>
    </cfRule>
  </conditionalFormatting>
  <conditionalFormatting sqref="D4:D44">
    <cfRule type="cellIs" dxfId="3" priority="15" stopIfTrue="1" operator="greaterThan">
      <formula>10</formula>
    </cfRule>
    <cfRule type="cellIs" dxfId="3" priority="16" stopIfTrue="1" operator="lessThanOrEqual">
      <formula>-1</formula>
    </cfRule>
  </conditionalFormatting>
  <conditionalFormatting sqref="D45:D48">
    <cfRule type="cellIs" dxfId="3" priority="13" stopIfTrue="1" operator="greaterThan">
      <formula>10</formula>
    </cfRule>
    <cfRule type="cellIs" dxfId="3" priority="14" stopIfTrue="1" operator="lessThanOrEqual">
      <formula>-1</formula>
    </cfRule>
  </conditionalFormatting>
  <conditionalFormatting sqref="D51:D52">
    <cfRule type="cellIs" dxfId="3" priority="5" stopIfTrue="1" operator="greaterThan">
      <formula>10</formula>
    </cfRule>
    <cfRule type="cellIs" dxfId="3" priority="6" stopIfTrue="1" operator="lessThanOrEqual">
      <formula>-1</formula>
    </cfRule>
  </conditionalFormatting>
  <conditionalFormatting sqref="D54:D55">
    <cfRule type="cellIs" dxfId="3" priority="9" stopIfTrue="1" operator="greaterThan">
      <formula>10</formula>
    </cfRule>
    <cfRule type="cellIs" dxfId="3" priority="10" stopIfTrue="1" operator="lessThanOrEqual">
      <formula>-1</formula>
    </cfRule>
  </conditionalFormatting>
  <printOptions horizontalCentered="1"/>
  <pageMargins left="0.708661417322835" right="0.708661417322835" top="0.748031496062992" bottom="0.748031496062992" header="0.31496062992126" footer="0.31496062992126"/>
  <pageSetup paperSize="9" scale="92" fitToHeight="100" orientation="portrait" blackAndWhite="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9"/>
  <sheetViews>
    <sheetView showZeros="0" view="pageBreakPreview" zoomScaleNormal="100" workbookViewId="0">
      <pane xSplit="1" ySplit="3" topLeftCell="B25" activePane="bottomRight" state="frozen"/>
      <selection/>
      <selection pane="topRight"/>
      <selection pane="bottomLeft"/>
      <selection pane="bottomRight" activeCell="E1" sqref="E$1:E$1048576"/>
    </sheetView>
  </sheetViews>
  <sheetFormatPr defaultColWidth="9" defaultRowHeight="15.6"/>
  <cols>
    <col min="1" max="1" width="45.2222222222222" style="328" customWidth="1"/>
    <col min="2" max="3" width="17.8888888888889" style="309" customWidth="1"/>
    <col min="4" max="4" width="15.3333333333333" style="328" customWidth="1"/>
    <col min="5" max="5" width="5.44444444444444" style="328" customWidth="1"/>
    <col min="6" max="16384" width="9" style="328"/>
  </cols>
  <sheetData>
    <row r="1" ht="36" customHeight="1" spans="1:15">
      <c r="A1" s="329" t="str">
        <f>YEAR(封面!$B$9)-1&amp;"年勐海县国有资本经营预算支出执行情况表"</f>
        <v>2019年勐海县国有资本经营预算支出执行情况表</v>
      </c>
      <c r="B1" s="330"/>
      <c r="C1" s="330"/>
      <c r="D1" s="329"/>
      <c r="O1" s="217">
        <f>totalnumber</f>
        <v>1</v>
      </c>
    </row>
    <row r="2" spans="1:4">
      <c r="A2" s="582" t="s">
        <v>3995</v>
      </c>
      <c r="B2" s="583"/>
      <c r="C2" s="583"/>
      <c r="D2" s="584" t="s">
        <v>40</v>
      </c>
    </row>
    <row r="3" ht="32" customHeight="1" spans="1:4">
      <c r="A3" s="585" t="s">
        <v>44</v>
      </c>
      <c r="B3" s="335" t="str">
        <f>YEAR(封面!$B$9)-2&amp;"年决算数"</f>
        <v>2018年决算数</v>
      </c>
      <c r="C3" s="335" t="str">
        <f>YEAR(封面!$B$9)-1&amp;"年执行数"</f>
        <v>2019年执行数</v>
      </c>
      <c r="D3" s="586" t="str">
        <f>"比"&amp;YEAR(封面!$B$9)-2&amp;"年决算数增幅"</f>
        <v>比2018年决算数增幅</v>
      </c>
    </row>
    <row r="4" ht="20.1" customHeight="1" spans="1:4">
      <c r="A4" s="587" t="s">
        <v>1736</v>
      </c>
      <c r="B4" s="588"/>
      <c r="C4" s="589"/>
      <c r="D4" s="324" t="str">
        <f t="shared" ref="D4:D39" si="0">IFERROR(C4/B4-1,"")</f>
        <v/>
      </c>
    </row>
    <row r="5" ht="20.1" customHeight="1" spans="1:7">
      <c r="A5" s="590" t="s">
        <v>1793</v>
      </c>
      <c r="B5" s="588"/>
      <c r="C5" s="591"/>
      <c r="D5" s="324" t="str">
        <f t="shared" si="0"/>
        <v/>
      </c>
      <c r="G5" s="592"/>
    </row>
    <row r="6" ht="20.1" customHeight="1" spans="1:4">
      <c r="A6" s="593" t="s">
        <v>4239</v>
      </c>
      <c r="B6" s="588"/>
      <c r="C6" s="589"/>
      <c r="D6" s="324" t="str">
        <f t="shared" si="0"/>
        <v/>
      </c>
    </row>
    <row r="7" ht="20.1" customHeight="1" spans="1:4">
      <c r="A7" s="590" t="s">
        <v>3941</v>
      </c>
      <c r="B7" s="594"/>
      <c r="C7" s="594"/>
      <c r="D7" s="324" t="str">
        <f t="shared" si="0"/>
        <v/>
      </c>
    </row>
    <row r="8" ht="20.1" customHeight="1" spans="1:4">
      <c r="A8" s="590" t="s">
        <v>3942</v>
      </c>
      <c r="B8" s="588"/>
      <c r="C8" s="588"/>
      <c r="D8" s="324" t="str">
        <f t="shared" si="0"/>
        <v/>
      </c>
    </row>
    <row r="9" ht="20.1" customHeight="1" spans="1:4">
      <c r="A9" s="595" t="s">
        <v>3943</v>
      </c>
      <c r="B9" s="588"/>
      <c r="C9" s="596"/>
      <c r="D9" s="320" t="str">
        <f t="shared" si="0"/>
        <v/>
      </c>
    </row>
    <row r="10" ht="20.1" customHeight="1" spans="1:4">
      <c r="A10" s="595" t="s">
        <v>3944</v>
      </c>
      <c r="B10" s="588"/>
      <c r="C10" s="597"/>
      <c r="D10" s="320" t="str">
        <f t="shared" si="0"/>
        <v/>
      </c>
    </row>
    <row r="11" ht="20.1" customHeight="1" spans="1:4">
      <c r="A11" s="595" t="s">
        <v>3945</v>
      </c>
      <c r="B11" s="588"/>
      <c r="C11" s="598"/>
      <c r="D11" s="324" t="str">
        <f t="shared" si="0"/>
        <v/>
      </c>
    </row>
    <row r="12" ht="20.1" customHeight="1" spans="1:4">
      <c r="A12" s="595" t="s">
        <v>3946</v>
      </c>
      <c r="B12" s="588"/>
      <c r="C12" s="599"/>
      <c r="D12" s="324" t="str">
        <f t="shared" si="0"/>
        <v/>
      </c>
    </row>
    <row r="13" ht="20.1" customHeight="1" spans="1:4">
      <c r="A13" s="595" t="s">
        <v>3947</v>
      </c>
      <c r="B13" s="588"/>
      <c r="C13" s="588"/>
      <c r="D13" s="320" t="str">
        <f t="shared" si="0"/>
        <v/>
      </c>
    </row>
    <row r="14" ht="20.1" customHeight="1" spans="1:4">
      <c r="A14" s="600" t="s">
        <v>3948</v>
      </c>
      <c r="B14" s="588"/>
      <c r="C14" s="588"/>
      <c r="D14" s="324" t="str">
        <f t="shared" si="0"/>
        <v/>
      </c>
    </row>
    <row r="15" ht="20.1" customHeight="1" spans="1:4">
      <c r="A15" s="601" t="s">
        <v>3949</v>
      </c>
      <c r="B15" s="588"/>
      <c r="C15" s="588"/>
      <c r="D15" s="320" t="str">
        <f t="shared" si="0"/>
        <v/>
      </c>
    </row>
    <row r="16" ht="20.1" customHeight="1" spans="1:4">
      <c r="A16" s="602" t="s">
        <v>3950</v>
      </c>
      <c r="B16" s="588"/>
      <c r="C16" s="588"/>
      <c r="D16" s="320" t="str">
        <f t="shared" si="0"/>
        <v/>
      </c>
    </row>
    <row r="17" ht="20.1" customHeight="1" spans="1:4">
      <c r="A17" s="595" t="s">
        <v>3951</v>
      </c>
      <c r="B17" s="588"/>
      <c r="C17" s="588"/>
      <c r="D17" s="320" t="str">
        <f t="shared" si="0"/>
        <v/>
      </c>
    </row>
    <row r="18" ht="20.1" customHeight="1" spans="1:4">
      <c r="A18" s="603" t="s">
        <v>3952</v>
      </c>
      <c r="B18" s="588"/>
      <c r="C18" s="594"/>
      <c r="D18" s="324" t="str">
        <f t="shared" si="0"/>
        <v/>
      </c>
    </row>
    <row r="19" ht="20.1" customHeight="1" spans="1:4">
      <c r="A19" s="595" t="s">
        <v>3953</v>
      </c>
      <c r="B19" s="588"/>
      <c r="C19" s="588"/>
      <c r="D19" s="320" t="str">
        <f t="shared" si="0"/>
        <v/>
      </c>
    </row>
    <row r="20" ht="20.1" customHeight="1" spans="1:4">
      <c r="A20" s="595" t="s">
        <v>3954</v>
      </c>
      <c r="B20" s="588"/>
      <c r="C20" s="588"/>
      <c r="D20" s="320" t="str">
        <f t="shared" si="0"/>
        <v/>
      </c>
    </row>
    <row r="21" ht="20.1" customHeight="1" spans="1:4">
      <c r="A21" s="604" t="s">
        <v>3955</v>
      </c>
      <c r="B21" s="588"/>
      <c r="C21" s="588"/>
      <c r="D21" s="320" t="str">
        <f t="shared" si="0"/>
        <v/>
      </c>
    </row>
    <row r="22" ht="20.1" customHeight="1" spans="1:4">
      <c r="A22" s="595" t="s">
        <v>3956</v>
      </c>
      <c r="B22" s="588"/>
      <c r="C22" s="588"/>
      <c r="D22" s="320" t="str">
        <f t="shared" si="0"/>
        <v/>
      </c>
    </row>
    <row r="23" ht="20.1" customHeight="1" spans="1:4">
      <c r="A23" s="602" t="s">
        <v>3957</v>
      </c>
      <c r="B23" s="588"/>
      <c r="C23" s="588"/>
      <c r="D23" s="320" t="str">
        <f t="shared" si="0"/>
        <v/>
      </c>
    </row>
    <row r="24" ht="20.1" customHeight="1" spans="1:4">
      <c r="A24" s="595" t="s">
        <v>3958</v>
      </c>
      <c r="B24" s="588"/>
      <c r="C24" s="588"/>
      <c r="D24" s="324" t="str">
        <f t="shared" si="0"/>
        <v/>
      </c>
    </row>
    <row r="25" ht="20.1" customHeight="1" spans="1:4">
      <c r="A25" s="595" t="s">
        <v>3959</v>
      </c>
      <c r="B25" s="588"/>
      <c r="C25" s="588"/>
      <c r="D25" s="324" t="str">
        <f t="shared" si="0"/>
        <v/>
      </c>
    </row>
    <row r="26" ht="20.1" customHeight="1" spans="1:4">
      <c r="A26" s="595" t="s">
        <v>3960</v>
      </c>
      <c r="B26" s="588"/>
      <c r="C26" s="588"/>
      <c r="D26" s="320" t="str">
        <f t="shared" si="0"/>
        <v/>
      </c>
    </row>
    <row r="27" ht="20.1" customHeight="1" spans="1:4">
      <c r="A27" s="603" t="s">
        <v>3961</v>
      </c>
      <c r="B27" s="588"/>
      <c r="C27" s="594"/>
      <c r="D27" s="320" t="str">
        <f t="shared" si="0"/>
        <v/>
      </c>
    </row>
    <row r="28" spans="1:4">
      <c r="A28" s="595" t="s">
        <v>3962</v>
      </c>
      <c r="B28" s="588"/>
      <c r="C28" s="599"/>
      <c r="D28" s="320" t="str">
        <f t="shared" si="0"/>
        <v/>
      </c>
    </row>
    <row r="29" ht="20.1" customHeight="1" spans="1:4">
      <c r="A29" s="590" t="s">
        <v>3963</v>
      </c>
      <c r="B29" s="588"/>
      <c r="C29" s="594"/>
      <c r="D29" s="324" t="str">
        <f t="shared" si="0"/>
        <v/>
      </c>
    </row>
    <row r="30" ht="20.1" customHeight="1" spans="1:4">
      <c r="A30" s="605" t="s">
        <v>3964</v>
      </c>
      <c r="B30" s="606"/>
      <c r="C30" s="607"/>
      <c r="D30" s="608" t="str">
        <f t="shared" si="0"/>
        <v/>
      </c>
    </row>
    <row r="31" ht="20.1" customHeight="1" spans="1:4">
      <c r="A31" s="609" t="s">
        <v>3965</v>
      </c>
      <c r="B31" s="588"/>
      <c r="C31" s="589"/>
      <c r="D31" s="320" t="str">
        <f t="shared" si="0"/>
        <v/>
      </c>
    </row>
    <row r="32" ht="20.1" customHeight="1" spans="1:4">
      <c r="A32" s="609" t="s">
        <v>3966</v>
      </c>
      <c r="B32" s="588"/>
      <c r="C32" s="589"/>
      <c r="D32" s="320" t="str">
        <f t="shared" si="0"/>
        <v/>
      </c>
    </row>
    <row r="33" ht="20.1" customHeight="1" spans="1:4">
      <c r="A33" s="610" t="s">
        <v>3967</v>
      </c>
      <c r="B33" s="588"/>
      <c r="C33" s="594"/>
      <c r="D33" s="324" t="str">
        <f t="shared" si="0"/>
        <v/>
      </c>
    </row>
    <row r="34" ht="20.1" customHeight="1" spans="1:4">
      <c r="A34" s="609" t="s">
        <v>3968</v>
      </c>
      <c r="B34" s="588"/>
      <c r="C34" s="588"/>
      <c r="D34" s="320" t="str">
        <f t="shared" si="0"/>
        <v/>
      </c>
    </row>
    <row r="35" ht="20.1" customHeight="1" spans="1:4">
      <c r="A35" s="609"/>
      <c r="B35" s="588"/>
      <c r="C35" s="588"/>
      <c r="D35" s="320"/>
    </row>
    <row r="36" ht="20.1" customHeight="1" spans="1:4">
      <c r="A36" s="322" t="s">
        <v>4240</v>
      </c>
      <c r="B36" s="594"/>
      <c r="C36" s="594"/>
      <c r="D36" s="324" t="str">
        <f t="shared" si="0"/>
        <v/>
      </c>
    </row>
    <row r="37" ht="20.1" customHeight="1" spans="1:4">
      <c r="A37" s="611" t="s">
        <v>4241</v>
      </c>
      <c r="B37" s="588"/>
      <c r="C37" s="612">
        <v>25</v>
      </c>
      <c r="D37" s="320" t="str">
        <f t="shared" si="0"/>
        <v/>
      </c>
    </row>
    <row r="38" ht="20.1" customHeight="1" spans="1:4">
      <c r="A38" s="613" t="s">
        <v>4242</v>
      </c>
      <c r="B38" s="588">
        <v>13</v>
      </c>
      <c r="C38" s="612"/>
      <c r="D38" s="320">
        <f t="shared" si="0"/>
        <v>-1</v>
      </c>
    </row>
    <row r="39" ht="20.1" customHeight="1" spans="1:4">
      <c r="A39" s="322" t="s">
        <v>105</v>
      </c>
      <c r="B39" s="594">
        <v>13</v>
      </c>
      <c r="C39" s="594">
        <v>25</v>
      </c>
      <c r="D39" s="324">
        <f t="shared" si="0"/>
        <v>0.923076923076923</v>
      </c>
    </row>
  </sheetData>
  <autoFilter ref="A3:E39">
    <extLst/>
  </autoFilter>
  <mergeCells count="1">
    <mergeCell ref="A1:D1"/>
  </mergeCells>
  <conditionalFormatting sqref="D3">
    <cfRule type="cellIs" dxfId="2" priority="1" stopIfTrue="1" operator="lessThanOrEqual">
      <formula>-1</formula>
    </cfRule>
  </conditionalFormatting>
  <conditionalFormatting sqref="D4:D39">
    <cfRule type="cellIs" dxfId="3" priority="2" stopIfTrue="1" operator="greaterThan">
      <formula>10</formula>
    </cfRule>
    <cfRule type="cellIs" dxfId="3" priority="3" stopIfTrue="1" operator="lessThanOrEqual">
      <formula>-1</formula>
    </cfRule>
  </conditionalFormatting>
  <printOptions horizontalCentered="1"/>
  <pageMargins left="0.708661417322835" right="0.708661417322835" top="0.748031496062992" bottom="0.748031496062992" header="0.31496062992126" footer="0.31496062992126"/>
  <pageSetup paperSize="9" scale="91" fitToHeight="100" orientation="portrait" blackAndWhite="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38</vt:i4>
      </vt:variant>
    </vt:vector>
  </HeadingPairs>
  <TitlesOfParts>
    <vt:vector size="38" baseType="lpstr">
      <vt:lpstr>封面</vt:lpstr>
      <vt:lpstr>目录</vt:lpstr>
      <vt:lpstr>01</vt:lpstr>
      <vt:lpstr>02</vt:lpstr>
      <vt:lpstr>03</vt:lpstr>
      <vt:lpstr>04</vt:lpstr>
      <vt:lpstr>05</vt:lpstr>
      <vt:lpstr>06</vt:lpstr>
      <vt:lpstr>07</vt:lpstr>
      <vt:lpstr>08</vt:lpstr>
      <vt:lpstr>09</vt:lpstr>
      <vt:lpstr>10</vt:lpstr>
      <vt:lpstr>11</vt:lpstr>
      <vt:lpstr>12</vt:lpstr>
      <vt:lpstr>13</vt:lpstr>
      <vt:lpstr>14</vt:lpstr>
      <vt:lpstr>15</vt:lpstr>
      <vt:lpstr>16老表</vt:lpstr>
      <vt:lpstr>16</vt:lpstr>
      <vt:lpstr>17</vt:lpstr>
      <vt:lpstr>18</vt:lpstr>
      <vt:lpstr>19</vt:lpstr>
      <vt:lpstr>20</vt:lpstr>
      <vt:lpstr>21</vt:lpstr>
      <vt:lpstr>22</vt:lpstr>
      <vt:lpstr>23</vt:lpstr>
      <vt:lpstr>24</vt:lpstr>
      <vt:lpstr>25</vt:lpstr>
      <vt:lpstr>26</vt:lpstr>
      <vt:lpstr>27</vt:lpstr>
      <vt:lpstr>28</vt:lpstr>
      <vt:lpstr>29</vt:lpstr>
      <vt:lpstr>31</vt:lpstr>
      <vt:lpstr>32</vt:lpstr>
      <vt:lpstr>2015年支出决算</vt:lpstr>
      <vt:lpstr>2015年收入决算</vt:lpstr>
      <vt:lpstr>2016年收入快报</vt:lpstr>
      <vt:lpstr>2016年支出快报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lenovo</cp:lastModifiedBy>
  <dcterms:created xsi:type="dcterms:W3CDTF">2006-09-16T00:00:00Z</dcterms:created>
  <cp:lastPrinted>2020-02-14T11:21:00Z</cp:lastPrinted>
  <dcterms:modified xsi:type="dcterms:W3CDTF">2020-06-02T08:25:44Z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KSOReadingLayout">
    <vt:bool>true</vt:bool>
  </property>
</Properties>
</file>